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1.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내 드라이브\2026\01.EPS\05.EPS고도화\01.EPS 4.0.5 update\v4.0.5\indst\BIFUbC\"/>
    </mc:Choice>
  </mc:AlternateContent>
  <xr:revisionPtr revIDLastSave="0" documentId="13_ncr:1_{A950F6B3-B9A4-4D45-BB34-8CEAF8CA0982}" xr6:coauthVersionLast="47" xr6:coauthVersionMax="47" xr10:uidLastSave="{00000000-0000-0000-0000-000000000000}"/>
  <bookViews>
    <workbookView xWindow="-110" yWindow="-110" windowWidth="25820" windowHeight="15500" tabRatio="871" xr2:uid="{DADC6D0E-8088-4D24-A71F-143441FAAED8}"/>
  </bookViews>
  <sheets>
    <sheet name="About" sheetId="7" r:id="rId1"/>
    <sheet name="matching keys" sheetId="8" r:id="rId2"/>
    <sheet name="2019_KESIS" sheetId="1" r:id="rId3"/>
    <sheet name="2020_KESIS" sheetId="3" r:id="rId4"/>
    <sheet name="2021_KESIS" sheetId="4" r:id="rId5"/>
    <sheet name="2022_KESIS" sheetId="5" r:id="rId6"/>
    <sheet name="2023_KESIS" sheetId="6" r:id="rId7"/>
    <sheet name="석유류 수급통계_2019_2022" sheetId="41" r:id="rId8"/>
    <sheet name="KEEI BAU - Overview" sheetId="28" r:id="rId9"/>
    <sheet name="KEEI BAU - Industry" sheetId="29" r:id="rId10"/>
    <sheet name="KEEI BAU - Oil Supply" sheetId="30" r:id="rId11"/>
    <sheet name="KEEI BAU - Coal Supply" sheetId="31" r:id="rId12"/>
    <sheet name="KEEI BAU - Gas Supply" sheetId="32" r:id="rId13"/>
    <sheet name="Water and Waste" sheetId="26" r:id="rId14"/>
    <sheet name="Petrochemicals Split" sheetId="22" r:id="rId15"/>
    <sheet name="Others Split" sheetId="24" r:id="rId16"/>
    <sheet name="Non-ferrous Metals Split" sheetId="23" r:id="rId17"/>
    <sheet name="Machinery Split" sheetId="25" r:id="rId18"/>
    <sheet name="Vehicles Split" sheetId="27" r:id="rId19"/>
    <sheet name="electricity" sheetId="39" r:id="rId20"/>
    <sheet name="Semi_메가_260904" sheetId="46" r:id="rId21"/>
    <sheet name="산업자가소비_연도별" sheetId="44" r:id="rId22"/>
    <sheet name="Autoproducer" sheetId="43" r:id="rId23"/>
    <sheet name="CHP" sheetId="42" r:id="rId24"/>
    <sheet name="coal" sheetId="10" r:id="rId25"/>
    <sheet name="natural-gas" sheetId="33" r:id="rId26"/>
    <sheet name="LPG propane or butane" sheetId="35" r:id="rId27"/>
    <sheet name="petroleum-diesel" sheetId="36" r:id="rId28"/>
    <sheet name="heavy or residual oil" sheetId="37" r:id="rId29"/>
    <sheet name="biomass" sheetId="38" r:id="rId30"/>
    <sheet name="crude-oil" sheetId="34" r:id="rId31"/>
    <sheet name="heat" sheetId="40" r:id="rId32"/>
    <sheet name="BIFUbC-coal" sheetId="9" r:id="rId33"/>
    <sheet name="BIFUbC-petroleum-diesel" sheetId="14" r:id="rId34"/>
    <sheet name="BIFUbC-natural-gas" sheetId="12" r:id="rId35"/>
    <sheet name="BIFUbC-biomass" sheetId="13" r:id="rId36"/>
    <sheet name="BIFUbC-electricity" sheetId="15" r:id="rId37"/>
    <sheet name="BIFUbC-heavy-or-residual-oil" sheetId="18" r:id="rId38"/>
    <sheet name="BIFUbC-LPG-propane-or-butane" sheetId="19" r:id="rId39"/>
    <sheet name="BIFUbC-heat" sheetId="16" r:id="rId40"/>
    <sheet name="BIFUbC-crude-oil" sheetId="17" r:id="rId41"/>
    <sheet name="BIFUbC-hydrogen" sheetId="20" r:id="rId42"/>
  </sheets>
  <externalReferences>
    <externalReference r:id="rId43"/>
    <externalReference r:id="rId44"/>
  </externalReferences>
  <definedNames>
    <definedName name="_xlnm._FilterDatabase" localSheetId="2" hidden="1">'2019_KESIS'!$A$3:$BK$91</definedName>
    <definedName name="_xlnm._FilterDatabase" localSheetId="0" hidden="1">About!$A$78:$U$103</definedName>
    <definedName name="_xlnm._FilterDatabase" localSheetId="29" hidden="1">'KEEI BAU - Industry'!$A$79:$L$117</definedName>
    <definedName name="_xlnm._FilterDatabase" localSheetId="24" hidden="1">'KEEI BAU - Industry'!$A$79:$L$117</definedName>
    <definedName name="_xlnm._FilterDatabase" localSheetId="30" hidden="1">'KEEI BAU - Industry'!$A$79:$L$117</definedName>
    <definedName name="_xlnm._FilterDatabase" localSheetId="19" hidden="1">'KEEI BAU - Industry'!$A$79:$L$117</definedName>
    <definedName name="_xlnm._FilterDatabase" localSheetId="31" hidden="1">'KEEI BAU - Industry'!$A$79:$L$117</definedName>
    <definedName name="_xlnm._FilterDatabase" localSheetId="28" hidden="1">'KEEI BAU - Industry'!$A$79:$L$117</definedName>
    <definedName name="_xlnm._FilterDatabase" localSheetId="9" hidden="1">'KEEI BAU - Industry'!$A$79:$AT$117</definedName>
    <definedName name="_xlnm._FilterDatabase" localSheetId="26" hidden="1">'KEEI BAU - Industry'!$A$79:$L$117</definedName>
    <definedName name="_xlnm._FilterDatabase" localSheetId="1" hidden="1">'matching keys'!$A$1:$D$31</definedName>
    <definedName name="_xlnm._FilterDatabase" localSheetId="25" hidden="1">'KEEI BAU - Industry'!$A$79:$L$117</definedName>
    <definedName name="_xlnm._FilterDatabase" localSheetId="27" hidden="1">'KEEI BAU - Industry'!$A$79:$L$117</definedName>
    <definedName name="gal_per_barrel">[1]About!$A$63</definedName>
    <definedName name="RoundFactor_Growth">2</definedName>
    <definedName name="RoundFactor_Value">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4" i="46" l="1"/>
  <c r="D74" i="46"/>
  <c r="G73" i="46"/>
  <c r="D73" i="46"/>
  <c r="G72" i="46"/>
  <c r="D72" i="46"/>
  <c r="G71" i="46"/>
  <c r="D71" i="46"/>
  <c r="G70" i="46"/>
  <c r="D70" i="46"/>
  <c r="G69" i="46"/>
  <c r="D69" i="46"/>
  <c r="G68" i="46"/>
  <c r="D68" i="46"/>
  <c r="G67" i="46"/>
  <c r="D67" i="46"/>
  <c r="G66" i="46"/>
  <c r="D66" i="46"/>
  <c r="G65" i="46"/>
  <c r="D65" i="46"/>
  <c r="G64" i="46"/>
  <c r="D64" i="46"/>
  <c r="G63" i="46"/>
  <c r="D63" i="46"/>
  <c r="G62" i="46"/>
  <c r="D62" i="46"/>
  <c r="G61" i="46"/>
  <c r="D61" i="46"/>
  <c r="G60" i="46"/>
  <c r="D60" i="46"/>
  <c r="AF24" i="46"/>
  <c r="AF23" i="46"/>
  <c r="AF25" i="46" s="1"/>
  <c r="AF26" i="46" s="1"/>
  <c r="AE24" i="46"/>
  <c r="AE23" i="46"/>
  <c r="AD24" i="46"/>
  <c r="AD23" i="46"/>
  <c r="AD25" i="46" s="1"/>
  <c r="AD26" i="46" s="1"/>
  <c r="AC24" i="46"/>
  <c r="AC23" i="46"/>
  <c r="AC25" i="46" s="1"/>
  <c r="AB24" i="46"/>
  <c r="AB23" i="46"/>
  <c r="AA24" i="46"/>
  <c r="AA23" i="46"/>
  <c r="AA25" i="46" s="1"/>
  <c r="AA26" i="46" s="1"/>
  <c r="Z24" i="46"/>
  <c r="Z23" i="46"/>
  <c r="Z25" i="46" s="1"/>
  <c r="Z26" i="46" s="1"/>
  <c r="Y24" i="46"/>
  <c r="Y23" i="46"/>
  <c r="X24" i="46"/>
  <c r="X23" i="46"/>
  <c r="X25" i="46" s="1"/>
  <c r="X26" i="46" s="1"/>
  <c r="W24" i="46"/>
  <c r="W23" i="46"/>
  <c r="W25" i="46" s="1"/>
  <c r="W26" i="46" s="1"/>
  <c r="V25" i="46"/>
  <c r="V26" i="46" s="1"/>
  <c r="U25" i="46"/>
  <c r="T25" i="46"/>
  <c r="T26" i="46" s="1"/>
  <c r="S25" i="46"/>
  <c r="S26" i="46" s="1"/>
  <c r="R25" i="46"/>
  <c r="Q25" i="46"/>
  <c r="P25" i="46"/>
  <c r="O25" i="46"/>
  <c r="N25" i="46"/>
  <c r="N26" i="46" s="1"/>
  <c r="M25" i="46"/>
  <c r="M26" i="46" s="1"/>
  <c r="L25" i="46"/>
  <c r="K25" i="46"/>
  <c r="K26" i="46" s="1"/>
  <c r="J25" i="46"/>
  <c r="J26" i="46" s="1"/>
  <c r="I25" i="46"/>
  <c r="I26" i="46" s="1"/>
  <c r="H25" i="46"/>
  <c r="H26" i="46" s="1"/>
  <c r="G25" i="46"/>
  <c r="G26" i="46" s="1"/>
  <c r="F25" i="46"/>
  <c r="F26" i="46" s="1"/>
  <c r="E25" i="46"/>
  <c r="E26" i="46" s="1"/>
  <c r="D25" i="46"/>
  <c r="D26" i="46" s="1"/>
  <c r="C25" i="46"/>
  <c r="B25" i="46"/>
  <c r="B16" i="46"/>
  <c r="B15" i="46"/>
  <c r="B9" i="46"/>
  <c r="B5" i="46"/>
  <c r="E24" i="44"/>
  <c r="D24" i="44"/>
  <c r="C24" i="44"/>
  <c r="B24" i="44"/>
  <c r="E23" i="44"/>
  <c r="D23" i="44"/>
  <c r="C23" i="44"/>
  <c r="B23" i="44"/>
  <c r="F24" i="44"/>
  <c r="F23" i="44"/>
  <c r="E7" i="44"/>
  <c r="F7" i="44" s="1"/>
  <c r="C29" i="44" s="1"/>
  <c r="E8" i="44"/>
  <c r="F8" i="44" s="1"/>
  <c r="D29" i="44" s="1"/>
  <c r="E9" i="44"/>
  <c r="F9" i="44" s="1"/>
  <c r="E29" i="44" s="1"/>
  <c r="E10" i="44"/>
  <c r="F10" i="44" s="1"/>
  <c r="F29" i="44" s="1"/>
  <c r="E6" i="44"/>
  <c r="F6" i="44" s="1"/>
  <c r="B29" i="44" s="1"/>
  <c r="C2" i="43"/>
  <c r="A2" i="43"/>
  <c r="C2" i="42"/>
  <c r="A2" i="42"/>
  <c r="BL45" i="6"/>
  <c r="BL46" i="6" s="1"/>
  <c r="BP15" i="6"/>
  <c r="BP14" i="6"/>
  <c r="BL14" i="6"/>
  <c r="D8" i="39" a="1"/>
  <c r="D24" i="39" a="1"/>
  <c r="C13" i="39" a="1"/>
  <c r="F13" i="39" a="1"/>
  <c r="C9" i="39" a="1"/>
  <c r="G8" i="39" a="1"/>
  <c r="G7" i="39" a="1"/>
  <c r="D14" i="39" a="1"/>
  <c r="D7" i="39" a="1"/>
  <c r="D11" i="39" a="1"/>
  <c r="E24" i="39" a="1"/>
  <c r="C8" i="39" a="1"/>
  <c r="C14" i="39" a="1"/>
  <c r="C10" i="39" a="1"/>
  <c r="F9" i="39" a="1"/>
  <c r="F24" i="39" a="1"/>
  <c r="E12" i="39" a="1"/>
  <c r="E9" i="39" a="1"/>
  <c r="D13" i="39" a="1"/>
  <c r="D10" i="39" a="1"/>
  <c r="G11" i="39" a="1"/>
  <c r="G12" i="39" a="1"/>
  <c r="G13" i="39" a="1"/>
  <c r="E7" i="39" a="1"/>
  <c r="G9" i="39" a="1"/>
  <c r="F11" i="39" a="1"/>
  <c r="C12" i="39" a="1"/>
  <c r="E8" i="39" a="1"/>
  <c r="D12" i="39" a="1"/>
  <c r="F14" i="39" a="1"/>
  <c r="F10" i="39" a="1"/>
  <c r="G24" i="39" a="1"/>
  <c r="F12" i="39" a="1"/>
  <c r="G10" i="39" a="1"/>
  <c r="E11" i="39" a="1"/>
  <c r="F7" i="39" a="1"/>
  <c r="E10" i="39" a="1"/>
  <c r="D9" i="39" a="1"/>
  <c r="C11" i="39" a="1"/>
  <c r="C24" i="39" a="1"/>
  <c r="E13" i="39" a="1"/>
  <c r="G14" i="39" a="1"/>
  <c r="F8" i="39" a="1"/>
  <c r="E14" i="39" a="1"/>
  <c r="O26" i="46" l="1"/>
  <c r="Q26" i="46"/>
  <c r="Y25" i="46"/>
  <c r="Y26" i="46" s="1"/>
  <c r="P26" i="46"/>
  <c r="AB25" i="46"/>
  <c r="AB26" i="46" s="1"/>
  <c r="B26" i="46"/>
  <c r="AC26" i="46"/>
  <c r="AE25" i="46"/>
  <c r="AE26" i="46" s="1"/>
  <c r="U26" i="46"/>
  <c r="R26" i="46"/>
  <c r="C26" i="46"/>
  <c r="L26" i="46"/>
  <c r="F25" i="44"/>
  <c r="F10" i="43" s="1"/>
  <c r="B25" i="44"/>
  <c r="B8" i="43" s="1"/>
  <c r="BP16" i="6"/>
  <c r="B9" i="42"/>
  <c r="F9" i="43"/>
  <c r="B15" i="42"/>
  <c r="F7" i="42"/>
  <c r="F11" i="43"/>
  <c r="E25" i="44"/>
  <c r="F11" i="42"/>
  <c r="D25" i="44"/>
  <c r="B11" i="42"/>
  <c r="F12" i="43"/>
  <c r="B10" i="42"/>
  <c r="F9" i="42"/>
  <c r="B15" i="43"/>
  <c r="F7" i="43"/>
  <c r="C25" i="44"/>
  <c r="B8" i="42"/>
  <c r="C24" i="39"/>
  <c r="D24" i="39"/>
  <c r="E24" i="39"/>
  <c r="G24" i="39"/>
  <c r="F24" i="39"/>
  <c r="C31" i="44"/>
  <c r="D30" i="44"/>
  <c r="C30" i="44"/>
  <c r="E31" i="44"/>
  <c r="E30" i="44"/>
  <c r="F30" i="44"/>
  <c r="F31" i="44"/>
  <c r="B31" i="44"/>
  <c r="B30" i="44"/>
  <c r="D31" i="44"/>
  <c r="E8" i="39"/>
  <c r="F13" i="39"/>
  <c r="D9" i="39"/>
  <c r="E13" i="39"/>
  <c r="D11" i="39"/>
  <c r="G8" i="39"/>
  <c r="D13" i="39"/>
  <c r="G10" i="39"/>
  <c r="G12" i="39"/>
  <c r="F10" i="39"/>
  <c r="G14" i="39"/>
  <c r="F12" i="39"/>
  <c r="E10" i="39"/>
  <c r="D8" i="39"/>
  <c r="F14" i="39"/>
  <c r="E12" i="39"/>
  <c r="D10" i="39"/>
  <c r="G7" i="39"/>
  <c r="E14" i="39"/>
  <c r="D12" i="39"/>
  <c r="G9" i="39"/>
  <c r="F7" i="39"/>
  <c r="E11" i="39"/>
  <c r="F8" i="39"/>
  <c r="G11" i="39"/>
  <c r="F9" i="39"/>
  <c r="E7" i="39"/>
  <c r="D14" i="39"/>
  <c r="G13" i="39"/>
  <c r="F11" i="39"/>
  <c r="E9" i="39"/>
  <c r="D7" i="39"/>
  <c r="C10" i="39"/>
  <c r="C14" i="39"/>
  <c r="C13" i="39"/>
  <c r="C12" i="39"/>
  <c r="C11" i="39"/>
  <c r="C9" i="39"/>
  <c r="C8" i="39"/>
  <c r="B12" i="42" l="1"/>
  <c r="F15" i="42"/>
  <c r="F8" i="42"/>
  <c r="B12" i="43"/>
  <c r="B10" i="43"/>
  <c r="F14" i="42"/>
  <c r="B14" i="43"/>
  <c r="B7" i="43"/>
  <c r="F12" i="42"/>
  <c r="F14" i="43"/>
  <c r="F13" i="42"/>
  <c r="B9" i="43"/>
  <c r="F10" i="42"/>
  <c r="B13" i="43"/>
  <c r="F13" i="43"/>
  <c r="B11" i="43"/>
  <c r="B13" i="42"/>
  <c r="B7" i="42"/>
  <c r="B14" i="42"/>
  <c r="F8" i="43"/>
  <c r="F15" i="43"/>
  <c r="D12" i="43"/>
  <c r="D13" i="42"/>
  <c r="D14" i="42"/>
  <c r="D12" i="42"/>
  <c r="D7" i="43"/>
  <c r="D11" i="43"/>
  <c r="D7" i="42"/>
  <c r="D9" i="42"/>
  <c r="D9" i="43"/>
  <c r="D8" i="42"/>
  <c r="D14" i="43"/>
  <c r="D15" i="43"/>
  <c r="D11" i="42"/>
  <c r="D10" i="43"/>
  <c r="D13" i="43"/>
  <c r="D15" i="42"/>
  <c r="D8" i="43"/>
  <c r="D10" i="42"/>
  <c r="E10" i="42"/>
  <c r="E7" i="43"/>
  <c r="E11" i="43"/>
  <c r="E8" i="43"/>
  <c r="E12" i="43"/>
  <c r="E12" i="42"/>
  <c r="E9" i="42"/>
  <c r="E14" i="42"/>
  <c r="E15" i="42"/>
  <c r="E7" i="42"/>
  <c r="E13" i="43"/>
  <c r="E13" i="42"/>
  <c r="E15" i="43"/>
  <c r="E9" i="43"/>
  <c r="E11" i="42"/>
  <c r="E8" i="42"/>
  <c r="E10" i="43"/>
  <c r="E14" i="43"/>
  <c r="C14" i="42"/>
  <c r="C7" i="42"/>
  <c r="C11" i="43"/>
  <c r="C15" i="43"/>
  <c r="C8" i="43"/>
  <c r="C9" i="43"/>
  <c r="C10" i="43"/>
  <c r="C12" i="42"/>
  <c r="C14" i="43"/>
  <c r="C7" i="43"/>
  <c r="C9" i="42"/>
  <c r="C11" i="42"/>
  <c r="C10" i="42"/>
  <c r="C13" i="43"/>
  <c r="C15" i="42"/>
  <c r="C8" i="42"/>
  <c r="C13" i="42"/>
  <c r="C12" i="43"/>
  <c r="F48" i="32"/>
  <c r="D10" i="33" s="1"/>
  <c r="G48" i="32"/>
  <c r="E10" i="33" s="1"/>
  <c r="H48" i="32"/>
  <c r="F10" i="33" s="1"/>
  <c r="I48" i="32"/>
  <c r="G10" i="33" s="1"/>
  <c r="E48" i="32"/>
  <c r="C10" i="33" s="1"/>
  <c r="I49" i="32" a="1"/>
  <c r="I49" i="32" s="1"/>
  <c r="H49" i="32" a="1"/>
  <c r="H49" i="32" s="1"/>
  <c r="G49" i="32" a="1"/>
  <c r="G49" i="32" s="1"/>
  <c r="F49" i="32" a="1"/>
  <c r="F49" i="32" s="1"/>
  <c r="E49" i="32" a="1"/>
  <c r="E49" i="32" s="1"/>
  <c r="X11" i="41" l="1"/>
  <c r="X10" i="41"/>
  <c r="X9" i="41"/>
  <c r="Z9" i="41" s="1"/>
  <c r="X8" i="41"/>
  <c r="X7" i="41"/>
  <c r="E17" i="41"/>
  <c r="E16" i="41"/>
  <c r="V10" i="41"/>
  <c r="V9" i="41"/>
  <c r="V8" i="41"/>
  <c r="V7" i="41"/>
  <c r="C4" i="41"/>
  <c r="C3" i="41"/>
  <c r="J67" i="40"/>
  <c r="I67" i="40"/>
  <c r="H67" i="40"/>
  <c r="G67" i="40"/>
  <c r="F67" i="40"/>
  <c r="E67" i="40"/>
  <c r="D67" i="40"/>
  <c r="C67" i="40"/>
  <c r="M66" i="40"/>
  <c r="L66" i="40"/>
  <c r="K66" i="40"/>
  <c r="M65" i="40"/>
  <c r="L65" i="40"/>
  <c r="K65" i="40"/>
  <c r="M64" i="40"/>
  <c r="L64" i="40"/>
  <c r="K64" i="40"/>
  <c r="M63" i="40"/>
  <c r="L63" i="40"/>
  <c r="K63" i="40"/>
  <c r="M62" i="40"/>
  <c r="L62" i="40"/>
  <c r="K62" i="40"/>
  <c r="M61" i="40"/>
  <c r="L61" i="40"/>
  <c r="K61" i="40"/>
  <c r="C57" i="40"/>
  <c r="C56" i="40"/>
  <c r="A56" i="40"/>
  <c r="J67" i="39"/>
  <c r="I67" i="39"/>
  <c r="H67" i="39"/>
  <c r="G67" i="39"/>
  <c r="F67" i="39"/>
  <c r="E67" i="39"/>
  <c r="D67" i="39"/>
  <c r="C67" i="39"/>
  <c r="M66" i="39"/>
  <c r="L66" i="39"/>
  <c r="K66" i="39"/>
  <c r="M65" i="39"/>
  <c r="L65" i="39"/>
  <c r="K65" i="39"/>
  <c r="M64" i="39"/>
  <c r="L64" i="39"/>
  <c r="K64" i="39"/>
  <c r="M63" i="39"/>
  <c r="L63" i="39"/>
  <c r="K63" i="39"/>
  <c r="M62" i="39"/>
  <c r="L62" i="39"/>
  <c r="K62" i="39"/>
  <c r="M61" i="39"/>
  <c r="L61" i="39"/>
  <c r="K61" i="39"/>
  <c r="C57" i="39"/>
  <c r="C56" i="39"/>
  <c r="A56" i="39"/>
  <c r="J67" i="38"/>
  <c r="I67" i="38"/>
  <c r="H67" i="38"/>
  <c r="G67" i="38"/>
  <c r="F67" i="38"/>
  <c r="E67" i="38"/>
  <c r="D67" i="38"/>
  <c r="C67" i="38"/>
  <c r="M66" i="38"/>
  <c r="L66" i="38"/>
  <c r="K66" i="38"/>
  <c r="M65" i="38"/>
  <c r="L65" i="38"/>
  <c r="K65" i="38"/>
  <c r="M64" i="38"/>
  <c r="L64" i="38"/>
  <c r="K64" i="38"/>
  <c r="M63" i="38"/>
  <c r="L63" i="38"/>
  <c r="K63" i="38"/>
  <c r="M62" i="38"/>
  <c r="L62" i="38"/>
  <c r="K62" i="38"/>
  <c r="M61" i="38"/>
  <c r="L61" i="38"/>
  <c r="K61" i="38"/>
  <c r="C57" i="38"/>
  <c r="C56" i="38"/>
  <c r="A56" i="38"/>
  <c r="J67" i="37"/>
  <c r="I67" i="37"/>
  <c r="H67" i="37"/>
  <c r="G67" i="37"/>
  <c r="F67" i="37"/>
  <c r="E67" i="37"/>
  <c r="D67" i="37"/>
  <c r="C67" i="37"/>
  <c r="M66" i="37"/>
  <c r="L66" i="37"/>
  <c r="K66" i="37"/>
  <c r="M65" i="37"/>
  <c r="L65" i="37"/>
  <c r="K65" i="37"/>
  <c r="M64" i="37"/>
  <c r="L64" i="37"/>
  <c r="K64" i="37"/>
  <c r="M63" i="37"/>
  <c r="L63" i="37"/>
  <c r="K63" i="37"/>
  <c r="M62" i="37"/>
  <c r="L62" i="37"/>
  <c r="K62" i="37"/>
  <c r="M61" i="37"/>
  <c r="L61" i="37"/>
  <c r="K61" i="37"/>
  <c r="C57" i="37"/>
  <c r="C56" i="37"/>
  <c r="A56" i="37"/>
  <c r="J67" i="36"/>
  <c r="I67" i="36"/>
  <c r="H67" i="36"/>
  <c r="G67" i="36"/>
  <c r="F67" i="36"/>
  <c r="E67" i="36"/>
  <c r="D67" i="36"/>
  <c r="C67" i="36"/>
  <c r="M66" i="36"/>
  <c r="L66" i="36"/>
  <c r="K66" i="36"/>
  <c r="M65" i="36"/>
  <c r="L65" i="36"/>
  <c r="K65" i="36"/>
  <c r="M64" i="36"/>
  <c r="L64" i="36"/>
  <c r="K64" i="36"/>
  <c r="M63" i="36"/>
  <c r="L63" i="36"/>
  <c r="K63" i="36"/>
  <c r="M62" i="36"/>
  <c r="L62" i="36"/>
  <c r="K62" i="36"/>
  <c r="M61" i="36"/>
  <c r="L61" i="36"/>
  <c r="K61" i="36"/>
  <c r="C57" i="36"/>
  <c r="C56" i="36"/>
  <c r="A56" i="36"/>
  <c r="J67" i="35"/>
  <c r="I67" i="35"/>
  <c r="H67" i="35"/>
  <c r="G67" i="35"/>
  <c r="F67" i="35"/>
  <c r="E67" i="35"/>
  <c r="D67" i="35"/>
  <c r="C67" i="35"/>
  <c r="M66" i="35"/>
  <c r="L66" i="35"/>
  <c r="K66" i="35"/>
  <c r="M65" i="35"/>
  <c r="L65" i="35"/>
  <c r="K65" i="35"/>
  <c r="M64" i="35"/>
  <c r="L64" i="35"/>
  <c r="K64" i="35"/>
  <c r="M63" i="35"/>
  <c r="L63" i="35"/>
  <c r="K63" i="35"/>
  <c r="M62" i="35"/>
  <c r="L62" i="35"/>
  <c r="K62" i="35"/>
  <c r="M61" i="35"/>
  <c r="L61" i="35"/>
  <c r="K61" i="35"/>
  <c r="C57" i="35"/>
  <c r="C56" i="35"/>
  <c r="A56" i="35"/>
  <c r="J39" i="34"/>
  <c r="I39" i="34"/>
  <c r="H39" i="34"/>
  <c r="G39" i="34"/>
  <c r="F39" i="34"/>
  <c r="E39" i="34"/>
  <c r="D39" i="34"/>
  <c r="C39" i="34"/>
  <c r="M38" i="34"/>
  <c r="L38" i="34"/>
  <c r="K38" i="34"/>
  <c r="M37" i="34"/>
  <c r="L37" i="34"/>
  <c r="K37" i="34"/>
  <c r="M36" i="34"/>
  <c r="L36" i="34"/>
  <c r="K36" i="34"/>
  <c r="M35" i="34"/>
  <c r="L35" i="34"/>
  <c r="K35" i="34"/>
  <c r="M34" i="34"/>
  <c r="L34" i="34"/>
  <c r="K34" i="34"/>
  <c r="M33" i="34"/>
  <c r="L33" i="34"/>
  <c r="K33" i="34"/>
  <c r="C29" i="34"/>
  <c r="C28" i="34"/>
  <c r="A28" i="34"/>
  <c r="K61" i="33"/>
  <c r="L61" i="33"/>
  <c r="K62" i="33"/>
  <c r="L62" i="33"/>
  <c r="K63" i="33"/>
  <c r="L63" i="33"/>
  <c r="K64" i="33"/>
  <c r="L64" i="33"/>
  <c r="K65" i="33"/>
  <c r="L65" i="33"/>
  <c r="K66" i="33"/>
  <c r="L66" i="33"/>
  <c r="J67" i="33"/>
  <c r="I67" i="33"/>
  <c r="H67" i="33"/>
  <c r="G67" i="33"/>
  <c r="F67" i="33"/>
  <c r="E67" i="33"/>
  <c r="D67" i="33"/>
  <c r="C67" i="33"/>
  <c r="M66" i="33"/>
  <c r="M65" i="33"/>
  <c r="M64" i="33"/>
  <c r="M63" i="33"/>
  <c r="M62" i="33"/>
  <c r="M61" i="33"/>
  <c r="C57" i="33"/>
  <c r="C56" i="33"/>
  <c r="A56" i="33"/>
  <c r="C56" i="10"/>
  <c r="A56" i="10"/>
  <c r="D67" i="10"/>
  <c r="E67" i="10"/>
  <c r="F67" i="10"/>
  <c r="G67" i="10"/>
  <c r="H67" i="10"/>
  <c r="I67" i="10"/>
  <c r="J67" i="10"/>
  <c r="C67" i="10"/>
  <c r="E62" i="29" a="1"/>
  <c r="E62" i="29" s="1"/>
  <c r="F62" i="29" a="1"/>
  <c r="F62" i="29" s="1"/>
  <c r="G62" i="29" a="1"/>
  <c r="G62" i="29" s="1"/>
  <c r="E63" i="29" a="1"/>
  <c r="E63" i="29" s="1"/>
  <c r="F63" i="29" a="1"/>
  <c r="F63" i="29" s="1"/>
  <c r="G63" i="29" a="1"/>
  <c r="G63" i="29" s="1"/>
  <c r="E64" i="29" a="1"/>
  <c r="E64" i="29" s="1"/>
  <c r="F64" i="29" a="1"/>
  <c r="F64" i="29" s="1"/>
  <c r="G64" i="29" a="1"/>
  <c r="G64" i="29" s="1"/>
  <c r="E65" i="29" a="1"/>
  <c r="E65" i="29" s="1"/>
  <c r="F65" i="29" a="1"/>
  <c r="F65" i="29" s="1"/>
  <c r="G65" i="29" a="1"/>
  <c r="G65" i="29" s="1"/>
  <c r="E66" i="29" a="1"/>
  <c r="E66" i="29" s="1"/>
  <c r="F66" i="29" a="1"/>
  <c r="F66" i="29" s="1"/>
  <c r="G66" i="29" a="1"/>
  <c r="G66" i="29" s="1"/>
  <c r="E67" i="29" a="1"/>
  <c r="E67" i="29" s="1"/>
  <c r="F67" i="29" a="1"/>
  <c r="F67" i="29" s="1"/>
  <c r="G67" i="29" a="1"/>
  <c r="G67" i="29" s="1"/>
  <c r="E69" i="29" a="1"/>
  <c r="E69" i="29" s="1"/>
  <c r="F69" i="29" a="1"/>
  <c r="F69" i="29" s="1"/>
  <c r="G69" i="29" a="1"/>
  <c r="G69" i="29" s="1"/>
  <c r="E70" i="29" a="1"/>
  <c r="E70" i="29" s="1"/>
  <c r="F70" i="29" a="1"/>
  <c r="F70" i="29" s="1"/>
  <c r="G70" i="29" a="1"/>
  <c r="G70" i="29" s="1"/>
  <c r="E71" i="29" a="1"/>
  <c r="E71" i="29" s="1"/>
  <c r="F71" i="29" a="1"/>
  <c r="F71" i="29" s="1"/>
  <c r="G71" i="29" a="1"/>
  <c r="G71" i="29"/>
  <c r="E72" i="29" a="1"/>
  <c r="E72" i="29" s="1"/>
  <c r="F72" i="29" a="1"/>
  <c r="F72" i="29"/>
  <c r="G72" i="29" a="1"/>
  <c r="G72" i="29" s="1"/>
  <c r="E73" i="29" a="1"/>
  <c r="E73" i="29" s="1"/>
  <c r="F73" i="29" a="1"/>
  <c r="F73" i="29" s="1"/>
  <c r="G73" i="29" a="1"/>
  <c r="G73" i="29" s="1"/>
  <c r="E74" i="29" a="1"/>
  <c r="E74" i="29" s="1"/>
  <c r="F74" i="29" a="1"/>
  <c r="F74" i="29"/>
  <c r="G74" i="29" a="1"/>
  <c r="G74" i="29" s="1"/>
  <c r="K62" i="10"/>
  <c r="L62" i="10"/>
  <c r="M62" i="10"/>
  <c r="K63" i="10"/>
  <c r="L63" i="10"/>
  <c r="M63" i="10"/>
  <c r="K64" i="10"/>
  <c r="L64" i="10"/>
  <c r="M64" i="10"/>
  <c r="K65" i="10"/>
  <c r="L65" i="10"/>
  <c r="M65" i="10"/>
  <c r="K66" i="10"/>
  <c r="L66" i="10"/>
  <c r="M66" i="10"/>
  <c r="L61" i="10"/>
  <c r="M61" i="10"/>
  <c r="K61" i="10"/>
  <c r="C57" i="10"/>
  <c r="Z10" i="41" l="1"/>
  <c r="P66" i="29"/>
  <c r="C34" i="29" s="1"/>
  <c r="Z11" i="41"/>
  <c r="P64" i="29"/>
  <c r="C32" i="29" s="1"/>
  <c r="Q68" i="29"/>
  <c r="D36" i="29" s="1"/>
  <c r="Z8" i="41"/>
  <c r="R68" i="29"/>
  <c r="E36" i="29" s="1"/>
  <c r="R71" i="29"/>
  <c r="E39" i="29" s="1"/>
  <c r="P72" i="29"/>
  <c r="C40" i="29" s="1"/>
  <c r="R70" i="29"/>
  <c r="E38" i="29" s="1"/>
  <c r="Q62" i="29"/>
  <c r="D30" i="29" s="1"/>
  <c r="P63" i="29"/>
  <c r="C31" i="29" s="1"/>
  <c r="W8" i="41"/>
  <c r="Q72" i="29"/>
  <c r="D40" i="29" s="1"/>
  <c r="R62" i="29"/>
  <c r="E30" i="29" s="1"/>
  <c r="W10" i="41"/>
  <c r="W7" i="41"/>
  <c r="C13" i="35" s="1"/>
  <c r="W9" i="41"/>
  <c r="Q71" i="29"/>
  <c r="D39" i="29" s="1"/>
  <c r="Q63" i="29"/>
  <c r="D31" i="29" s="1"/>
  <c r="P68" i="29"/>
  <c r="C36" i="29" s="1"/>
  <c r="R73" i="29"/>
  <c r="E41" i="29" s="1"/>
  <c r="R69" i="29"/>
  <c r="E37" i="29" s="1"/>
  <c r="Q73" i="29"/>
  <c r="D41" i="29" s="1"/>
  <c r="P69" i="29"/>
  <c r="C37" i="29" s="1"/>
  <c r="Q70" i="29"/>
  <c r="D38" i="29" s="1"/>
  <c r="R65" i="29"/>
  <c r="R72" i="29"/>
  <c r="E40" i="29" s="1"/>
  <c r="Q65" i="29"/>
  <c r="R66" i="29"/>
  <c r="Q69" i="29"/>
  <c r="D37" i="29" s="1"/>
  <c r="P73" i="29"/>
  <c r="C41" i="29" s="1"/>
  <c r="P62" i="29"/>
  <c r="P65" i="29"/>
  <c r="P71" i="29"/>
  <c r="C39" i="29" s="1"/>
  <c r="R64" i="29"/>
  <c r="Q64" i="29"/>
  <c r="Q61" i="29"/>
  <c r="R61" i="29"/>
  <c r="P70" i="29"/>
  <c r="C38" i="29" s="1"/>
  <c r="Q66" i="29"/>
  <c r="R63" i="29"/>
  <c r="P61" i="29"/>
  <c r="L70" i="29" l="1"/>
  <c r="D13" i="35"/>
  <c r="Y8" i="41"/>
  <c r="F13" i="35"/>
  <c r="W11" i="41"/>
  <c r="G13" i="35" s="1"/>
  <c r="Y10" i="41"/>
  <c r="E13" i="35"/>
  <c r="Y9" i="41"/>
  <c r="C43" i="39"/>
  <c r="F36" i="39"/>
  <c r="E36" i="39"/>
  <c r="D37" i="39"/>
  <c r="G36" i="39"/>
  <c r="G37" i="39"/>
  <c r="E37" i="39"/>
  <c r="D36" i="39"/>
  <c r="G43" i="39"/>
  <c r="C37" i="39"/>
  <c r="F43" i="39"/>
  <c r="F37" i="39"/>
  <c r="C36" i="39"/>
  <c r="D43" i="39"/>
  <c r="E43" i="39"/>
  <c r="J71" i="29"/>
  <c r="K71" i="29"/>
  <c r="J72" i="29"/>
  <c r="K70" i="29"/>
  <c r="D29" i="29"/>
  <c r="K69" i="29"/>
  <c r="K72" i="29"/>
  <c r="D32" i="29"/>
  <c r="E34" i="29"/>
  <c r="L74" i="29"/>
  <c r="J70" i="29"/>
  <c r="C30" i="29"/>
  <c r="K73" i="29"/>
  <c r="D33" i="29"/>
  <c r="L72" i="29"/>
  <c r="E32" i="29"/>
  <c r="L73" i="29"/>
  <c r="E33" i="29"/>
  <c r="E29" i="29"/>
  <c r="L69" i="29"/>
  <c r="J73" i="29"/>
  <c r="C33" i="29"/>
  <c r="C29" i="29"/>
  <c r="J69" i="29"/>
  <c r="L71" i="29"/>
  <c r="E31" i="29"/>
  <c r="D34" i="29"/>
  <c r="K74" i="29"/>
  <c r="J74" i="29"/>
  <c r="C52" i="39" l="1"/>
  <c r="F52" i="39"/>
  <c r="D52" i="39"/>
  <c r="E52" i="39"/>
  <c r="G52" i="39"/>
  <c r="E51" i="39"/>
  <c r="F46" i="39"/>
  <c r="F51" i="39"/>
  <c r="G51" i="39"/>
  <c r="D46" i="39"/>
  <c r="C51" i="39"/>
  <c r="D51" i="39"/>
  <c r="E46" i="39"/>
  <c r="G46" i="39"/>
  <c r="B24" i="32"/>
  <c r="B24" i="31"/>
  <c r="A36" i="30"/>
  <c r="K48" i="29"/>
  <c r="J48" i="29"/>
  <c r="I48" i="29"/>
  <c r="H48" i="29"/>
  <c r="G48" i="29"/>
  <c r="F48" i="29"/>
  <c r="B48" i="29"/>
  <c r="K47" i="29"/>
  <c r="J47" i="29"/>
  <c r="I47" i="29"/>
  <c r="H47" i="29"/>
  <c r="G47" i="29"/>
  <c r="F47" i="29"/>
  <c r="B47" i="29"/>
  <c r="K46" i="29"/>
  <c r="J46" i="29"/>
  <c r="I46" i="29"/>
  <c r="H46" i="29"/>
  <c r="G46" i="29"/>
  <c r="F46" i="29"/>
  <c r="B46" i="29"/>
  <c r="K45" i="29"/>
  <c r="J45" i="29"/>
  <c r="I45" i="29"/>
  <c r="H45" i="29"/>
  <c r="G45" i="29"/>
  <c r="F45" i="29"/>
  <c r="B45" i="29"/>
  <c r="K44" i="29"/>
  <c r="J44" i="29"/>
  <c r="I44" i="29"/>
  <c r="H44" i="29"/>
  <c r="G44" i="29"/>
  <c r="F44" i="29"/>
  <c r="D44" i="29"/>
  <c r="B44" i="29"/>
  <c r="K43" i="29"/>
  <c r="J43" i="29"/>
  <c r="I43" i="29"/>
  <c r="H43" i="29"/>
  <c r="G43" i="29"/>
  <c r="F43" i="29"/>
  <c r="B43" i="29"/>
  <c r="I3" i="28"/>
  <c r="H3" i="28"/>
  <c r="G3" i="28"/>
  <c r="F3" i="28"/>
  <c r="E3" i="28"/>
  <c r="M7" i="27"/>
  <c r="M6" i="27"/>
  <c r="M8" i="27" s="1"/>
  <c r="L7" i="27"/>
  <c r="L6" i="27"/>
  <c r="L8" i="27" s="1"/>
  <c r="J7" i="27"/>
  <c r="J6" i="27"/>
  <c r="J8" i="27" s="1"/>
  <c r="I7" i="27"/>
  <c r="I6" i="27"/>
  <c r="G7" i="27"/>
  <c r="G6" i="27"/>
  <c r="E7" i="27"/>
  <c r="E6" i="27"/>
  <c r="M7" i="25"/>
  <c r="M6" i="25"/>
  <c r="M8" i="25" s="1"/>
  <c r="L7" i="25"/>
  <c r="L6" i="25"/>
  <c r="J7" i="25"/>
  <c r="J6" i="25"/>
  <c r="I7" i="25"/>
  <c r="I6" i="25"/>
  <c r="H7" i="25"/>
  <c r="H6" i="25"/>
  <c r="G7" i="25"/>
  <c r="G6" i="25"/>
  <c r="F7" i="25"/>
  <c r="F6" i="25"/>
  <c r="E7" i="25"/>
  <c r="E6" i="25"/>
  <c r="D7" i="27"/>
  <c r="C7" i="27"/>
  <c r="D6" i="27"/>
  <c r="C6" i="27"/>
  <c r="M6" i="24"/>
  <c r="L6" i="24"/>
  <c r="J6" i="24"/>
  <c r="I6" i="24"/>
  <c r="H6" i="24"/>
  <c r="H7" i="24" s="1"/>
  <c r="G6" i="24"/>
  <c r="F6" i="24"/>
  <c r="E6" i="24"/>
  <c r="E7" i="24" s="1"/>
  <c r="N8" i="24"/>
  <c r="K8" i="24"/>
  <c r="D7" i="24"/>
  <c r="C7" i="24"/>
  <c r="D6" i="24"/>
  <c r="C6" i="24"/>
  <c r="M7" i="22"/>
  <c r="M6" i="22" s="1"/>
  <c r="M8" i="22" s="1"/>
  <c r="L7" i="22"/>
  <c r="L6" i="22" s="1"/>
  <c r="L8" i="22" s="1"/>
  <c r="J7" i="22"/>
  <c r="J6" i="22" s="1"/>
  <c r="J8" i="22" s="1"/>
  <c r="I7" i="22"/>
  <c r="I6" i="22" s="1"/>
  <c r="I8" i="22" s="1"/>
  <c r="H7" i="22"/>
  <c r="G7" i="22"/>
  <c r="G6" i="22" s="1"/>
  <c r="G8" i="22" s="1"/>
  <c r="F7" i="22"/>
  <c r="F6" i="22" s="1"/>
  <c r="F8" i="22" s="1"/>
  <c r="E7" i="22"/>
  <c r="E6" i="22" s="1"/>
  <c r="E8" i="22" s="1"/>
  <c r="M6" i="23"/>
  <c r="L6" i="23"/>
  <c r="J6" i="23"/>
  <c r="I6" i="23"/>
  <c r="I7" i="23" s="1"/>
  <c r="I8" i="23" s="1"/>
  <c r="H6" i="23"/>
  <c r="G6" i="23"/>
  <c r="G7" i="23" s="1"/>
  <c r="G8" i="23" s="1"/>
  <c r="F6" i="23"/>
  <c r="F7" i="23" s="1"/>
  <c r="F8" i="23" s="1"/>
  <c r="E6" i="23"/>
  <c r="AI45" i="26"/>
  <c r="AH45" i="26"/>
  <c r="AG45" i="26"/>
  <c r="AF45" i="26"/>
  <c r="AE45" i="26"/>
  <c r="AD45" i="26"/>
  <c r="AC45" i="26"/>
  <c r="AB45" i="26"/>
  <c r="AA45" i="26"/>
  <c r="Z45" i="26"/>
  <c r="Y45" i="26"/>
  <c r="X45" i="26"/>
  <c r="W45" i="26"/>
  <c r="V45" i="26"/>
  <c r="U45" i="26"/>
  <c r="T45" i="26"/>
  <c r="S45" i="26"/>
  <c r="R45" i="26"/>
  <c r="Q45" i="26"/>
  <c r="P45" i="26"/>
  <c r="O45" i="26"/>
  <c r="N45" i="26"/>
  <c r="M45" i="26"/>
  <c r="L45" i="26"/>
  <c r="K45" i="26"/>
  <c r="J45" i="26"/>
  <c r="I45" i="26"/>
  <c r="H45" i="26"/>
  <c r="G45" i="26"/>
  <c r="F45" i="26"/>
  <c r="E45" i="26"/>
  <c r="D45" i="26"/>
  <c r="C31" i="26"/>
  <c r="D24" i="26"/>
  <c r="E18" i="26" s="1"/>
  <c r="F23" i="26"/>
  <c r="F22" i="26"/>
  <c r="F21" i="26"/>
  <c r="E21" i="26"/>
  <c r="F20" i="26"/>
  <c r="F19" i="26"/>
  <c r="F18" i="26"/>
  <c r="I17" i="26"/>
  <c r="I15" i="26" s="1"/>
  <c r="I21" i="26" s="1"/>
  <c r="F17" i="26"/>
  <c r="G16" i="26"/>
  <c r="F16" i="26"/>
  <c r="J15" i="26"/>
  <c r="J21" i="26" s="1"/>
  <c r="H15" i="26"/>
  <c r="H21" i="26" s="1"/>
  <c r="G15" i="26"/>
  <c r="G21" i="26" s="1"/>
  <c r="F15" i="26"/>
  <c r="F14" i="26"/>
  <c r="F13" i="26"/>
  <c r="J12" i="26"/>
  <c r="J18" i="26" s="1"/>
  <c r="I12" i="26"/>
  <c r="I18" i="26" s="1"/>
  <c r="H12" i="26"/>
  <c r="H18" i="26" s="1"/>
  <c r="G12" i="26"/>
  <c r="G18" i="26" s="1"/>
  <c r="F12" i="26"/>
  <c r="F11" i="26"/>
  <c r="F10" i="26"/>
  <c r="F9" i="26"/>
  <c r="F5" i="26"/>
  <c r="D8" i="25"/>
  <c r="C8" i="25"/>
  <c r="D7" i="25"/>
  <c r="C7" i="25"/>
  <c r="D6" i="25"/>
  <c r="C6" i="25"/>
  <c r="C52" i="23"/>
  <c r="C51" i="23"/>
  <c r="C50" i="23"/>
  <c r="C46" i="23"/>
  <c r="C45" i="23"/>
  <c r="C44" i="23"/>
  <c r="N8" i="23"/>
  <c r="K8" i="23"/>
  <c r="D7" i="23"/>
  <c r="C7" i="23"/>
  <c r="D6" i="23"/>
  <c r="C6" i="23"/>
  <c r="C45" i="22"/>
  <c r="C44" i="22"/>
  <c r="C43" i="22"/>
  <c r="C39" i="22"/>
  <c r="C38" i="22"/>
  <c r="C37" i="22"/>
  <c r="H6" i="22"/>
  <c r="H8" i="22" s="1"/>
  <c r="D7" i="22"/>
  <c r="C7" i="22"/>
  <c r="D6" i="22"/>
  <c r="C6" i="22"/>
  <c r="C74" i="7"/>
  <c r="J8" i="25" l="1"/>
  <c r="G8" i="27"/>
  <c r="E8" i="27"/>
  <c r="E8" i="25"/>
  <c r="E9" i="25" s="1"/>
  <c r="F8" i="25"/>
  <c r="F9" i="25" s="1"/>
  <c r="D43" i="30"/>
  <c r="D54" i="30" s="1"/>
  <c r="R43" i="30"/>
  <c r="H54" i="30" s="1"/>
  <c r="R41" i="30"/>
  <c r="H52" i="30" s="1"/>
  <c r="R42" i="30"/>
  <c r="H53" i="30" s="1"/>
  <c r="R40" i="30"/>
  <c r="H51" i="30" s="1"/>
  <c r="G8" i="25"/>
  <c r="I30" i="31"/>
  <c r="R28" i="31"/>
  <c r="I38" i="31" s="1"/>
  <c r="R30" i="31"/>
  <c r="I40" i="31" s="1"/>
  <c r="R29" i="31"/>
  <c r="I39" i="31" s="1"/>
  <c r="D30" i="32"/>
  <c r="D40" i="32" s="1"/>
  <c r="R30" i="32"/>
  <c r="I40" i="32" s="1"/>
  <c r="R29" i="32"/>
  <c r="I39" i="32" s="1"/>
  <c r="R28" i="32"/>
  <c r="I38" i="32" s="1"/>
  <c r="H8" i="25"/>
  <c r="H9" i="25" s="1"/>
  <c r="I8" i="25"/>
  <c r="I9" i="25" s="1"/>
  <c r="L8" i="25"/>
  <c r="E5" i="26"/>
  <c r="B2" i="43"/>
  <c r="B3" i="43" s="1"/>
  <c r="B2" i="42"/>
  <c r="B3" i="42" s="1"/>
  <c r="E15" i="26"/>
  <c r="E9" i="26"/>
  <c r="E12" i="26"/>
  <c r="G28" i="32"/>
  <c r="G38" i="32" s="1"/>
  <c r="H28" i="32"/>
  <c r="H38" i="32" s="1"/>
  <c r="D28" i="32"/>
  <c r="D38" i="32" s="1"/>
  <c r="B57" i="35"/>
  <c r="B29" i="34"/>
  <c r="B57" i="36"/>
  <c r="B56" i="35"/>
  <c r="B28" i="34"/>
  <c r="B57" i="37"/>
  <c r="B56" i="36"/>
  <c r="B56" i="37"/>
  <c r="B56" i="38"/>
  <c r="B57" i="10"/>
  <c r="B56" i="10"/>
  <c r="B57" i="39"/>
  <c r="B56" i="39"/>
  <c r="B57" i="40"/>
  <c r="B57" i="33"/>
  <c r="B56" i="40"/>
  <c r="B56" i="33"/>
  <c r="B57" i="38"/>
  <c r="I42" i="30"/>
  <c r="O53" i="30" s="1"/>
  <c r="I28" i="32"/>
  <c r="F29" i="32"/>
  <c r="F39" i="32" s="1"/>
  <c r="K29" i="32"/>
  <c r="L29" i="32"/>
  <c r="AJ39" i="32" s="1"/>
  <c r="E30" i="32"/>
  <c r="E40" i="32" s="1"/>
  <c r="F30" i="32"/>
  <c r="F40" i="32" s="1"/>
  <c r="G30" i="32"/>
  <c r="G40" i="32" s="1"/>
  <c r="B42" i="30"/>
  <c r="B53" i="30" s="1"/>
  <c r="F42" i="30"/>
  <c r="F53" i="30" s="1"/>
  <c r="D52" i="23"/>
  <c r="J30" i="32"/>
  <c r="L30" i="32"/>
  <c r="AJ40" i="32" s="1"/>
  <c r="C28" i="32"/>
  <c r="C38" i="32" s="1"/>
  <c r="D45" i="22"/>
  <c r="K28" i="32"/>
  <c r="D29" i="32"/>
  <c r="D39" i="32" s="1"/>
  <c r="G29" i="32"/>
  <c r="G39" i="32" s="1"/>
  <c r="H29" i="32"/>
  <c r="H39" i="32" s="1"/>
  <c r="D45" i="23"/>
  <c r="E41" i="30"/>
  <c r="E52" i="30" s="1"/>
  <c r="I29" i="32"/>
  <c r="D46" i="23"/>
  <c r="D50" i="23"/>
  <c r="D38" i="22"/>
  <c r="D51" i="23"/>
  <c r="E43" i="30"/>
  <c r="E54" i="30" s="1"/>
  <c r="D39" i="22"/>
  <c r="F43" i="30"/>
  <c r="F54" i="30" s="1"/>
  <c r="D43" i="22"/>
  <c r="G43" i="30"/>
  <c r="G54" i="30" s="1"/>
  <c r="L28" i="32"/>
  <c r="E29" i="31"/>
  <c r="E39" i="31" s="1"/>
  <c r="K29" i="31"/>
  <c r="D40" i="30"/>
  <c r="D51" i="30" s="1"/>
  <c r="L29" i="31"/>
  <c r="AJ39" i="31" s="1"/>
  <c r="F40" i="30"/>
  <c r="F51" i="30" s="1"/>
  <c r="K30" i="31"/>
  <c r="H40" i="30"/>
  <c r="C41" i="30"/>
  <c r="C52" i="30" s="1"/>
  <c r="D41" i="30"/>
  <c r="D52" i="30" s="1"/>
  <c r="I30" i="32"/>
  <c r="C44" i="29"/>
  <c r="C48" i="29"/>
  <c r="D47" i="29"/>
  <c r="E45" i="29"/>
  <c r="L28" i="31"/>
  <c r="AJ38" i="31" s="1"/>
  <c r="C30" i="31"/>
  <c r="C40" i="31" s="1"/>
  <c r="H30" i="31"/>
  <c r="H40" i="31" s="1"/>
  <c r="J28" i="31"/>
  <c r="G30" i="31"/>
  <c r="G40" i="31" s="1"/>
  <c r="I28" i="31"/>
  <c r="E30" i="31"/>
  <c r="E40" i="31" s="1"/>
  <c r="G28" i="31"/>
  <c r="G38" i="31" s="1"/>
  <c r="D30" i="31"/>
  <c r="D40" i="31" s="1"/>
  <c r="F28" i="31"/>
  <c r="F38" i="31" s="1"/>
  <c r="I29" i="31"/>
  <c r="H29" i="31"/>
  <c r="H39" i="31" s="1"/>
  <c r="G29" i="31"/>
  <c r="G39" i="31" s="1"/>
  <c r="F29" i="31"/>
  <c r="F39" i="31" s="1"/>
  <c r="L30" i="31"/>
  <c r="D29" i="31"/>
  <c r="D39" i="31" s="1"/>
  <c r="E28" i="31"/>
  <c r="E38" i="31" s="1"/>
  <c r="D28" i="31"/>
  <c r="D38" i="31" s="1"/>
  <c r="J30" i="31"/>
  <c r="F30" i="31"/>
  <c r="F40" i="31" s="1"/>
  <c r="J29" i="31"/>
  <c r="C29" i="31"/>
  <c r="C39" i="31" s="1"/>
  <c r="H28" i="31"/>
  <c r="H38" i="31" s="1"/>
  <c r="C28" i="31"/>
  <c r="C38" i="31" s="1"/>
  <c r="K28" i="31"/>
  <c r="I41" i="30"/>
  <c r="G42" i="30"/>
  <c r="G53" i="30" s="1"/>
  <c r="K41" i="30"/>
  <c r="AI52" i="30" s="1"/>
  <c r="C40" i="30"/>
  <c r="C51" i="30" s="1"/>
  <c r="K43" i="30"/>
  <c r="AI54" i="30" s="1"/>
  <c r="J41" i="30"/>
  <c r="B40" i="30"/>
  <c r="B51" i="30" s="1"/>
  <c r="I43" i="30"/>
  <c r="H41" i="30"/>
  <c r="H43" i="30"/>
  <c r="G41" i="30"/>
  <c r="G52" i="30" s="1"/>
  <c r="C43" i="30"/>
  <c r="C54" i="30" s="1"/>
  <c r="B41" i="30"/>
  <c r="B52" i="30" s="1"/>
  <c r="B43" i="30"/>
  <c r="B54" i="30" s="1"/>
  <c r="K40" i="30"/>
  <c r="AI51" i="30" s="1"/>
  <c r="K42" i="30"/>
  <c r="AI53" i="30" s="1"/>
  <c r="J40" i="30"/>
  <c r="J42" i="30"/>
  <c r="I40" i="30"/>
  <c r="H42" i="30"/>
  <c r="L42" i="30" s="1"/>
  <c r="G40" i="30"/>
  <c r="G51" i="30" s="1"/>
  <c r="G56" i="30" s="1"/>
  <c r="J43" i="30"/>
  <c r="E40" i="30"/>
  <c r="E51" i="30" s="1"/>
  <c r="F41" i="30"/>
  <c r="F52" i="30" s="1"/>
  <c r="J28" i="32"/>
  <c r="H30" i="32"/>
  <c r="H40" i="32" s="1"/>
  <c r="C29" i="32"/>
  <c r="C39" i="32" s="1"/>
  <c r="K30" i="32"/>
  <c r="E29" i="32"/>
  <c r="E39" i="32" s="1"/>
  <c r="J29" i="32"/>
  <c r="E28" i="32"/>
  <c r="E38" i="32" s="1"/>
  <c r="C30" i="32"/>
  <c r="C40" i="32" s="1"/>
  <c r="F28" i="32"/>
  <c r="F38" i="32" s="1"/>
  <c r="G9" i="25"/>
  <c r="M9" i="25"/>
  <c r="J9" i="25"/>
  <c r="L9" i="25"/>
  <c r="H8" i="27"/>
  <c r="I8" i="27"/>
  <c r="L7" i="24"/>
  <c r="L8" i="24" s="1"/>
  <c r="F7" i="24"/>
  <c r="F8" i="24" s="1"/>
  <c r="G7" i="24"/>
  <c r="G8" i="24" s="1"/>
  <c r="H8" i="24"/>
  <c r="I7" i="24"/>
  <c r="I8" i="24" s="1"/>
  <c r="J7" i="24"/>
  <c r="J8" i="24" s="1"/>
  <c r="E8" i="24"/>
  <c r="M7" i="24"/>
  <c r="M8" i="24" s="1"/>
  <c r="E7" i="23"/>
  <c r="E8" i="23"/>
  <c r="H24" i="26"/>
  <c r="D38" i="26" s="1"/>
  <c r="D44" i="23"/>
  <c r="I24" i="26"/>
  <c r="E38" i="26" s="1"/>
  <c r="C47" i="26" s="1"/>
  <c r="D47" i="26" s="1"/>
  <c r="E47" i="26" s="1"/>
  <c r="F47" i="26" s="1"/>
  <c r="G47" i="26" s="1"/>
  <c r="H47" i="26" s="1"/>
  <c r="I47" i="26" s="1"/>
  <c r="J47" i="26" s="1"/>
  <c r="K47" i="26" s="1"/>
  <c r="L47" i="26" s="1"/>
  <c r="M47" i="26" s="1"/>
  <c r="N47" i="26" s="1"/>
  <c r="O47" i="26" s="1"/>
  <c r="P47" i="26" s="1"/>
  <c r="Q47" i="26" s="1"/>
  <c r="R47" i="26" s="1"/>
  <c r="S47" i="26" s="1"/>
  <c r="T47" i="26" s="1"/>
  <c r="U47" i="26" s="1"/>
  <c r="V47" i="26" s="1"/>
  <c r="W47" i="26" s="1"/>
  <c r="X47" i="26" s="1"/>
  <c r="Y47" i="26" s="1"/>
  <c r="Z47" i="26" s="1"/>
  <c r="AA47" i="26" s="1"/>
  <c r="AB47" i="26" s="1"/>
  <c r="AC47" i="26" s="1"/>
  <c r="AD47" i="26" s="1"/>
  <c r="AE47" i="26" s="1"/>
  <c r="AF47" i="26" s="1"/>
  <c r="AG47" i="26" s="1"/>
  <c r="AH47" i="26" s="1"/>
  <c r="AI47" i="26" s="1"/>
  <c r="D44" i="22"/>
  <c r="H7" i="23"/>
  <c r="H8" i="23" s="1"/>
  <c r="J24" i="26"/>
  <c r="F38" i="26" s="1"/>
  <c r="J7" i="23"/>
  <c r="J8" i="23" s="1"/>
  <c r="L7" i="23"/>
  <c r="L8" i="23" s="1"/>
  <c r="M7" i="23"/>
  <c r="M8" i="23" s="1"/>
  <c r="D37" i="22"/>
  <c r="G24" i="26"/>
  <c r="C38" i="26" s="1"/>
  <c r="G30" i="37" a="1"/>
  <c r="G16" i="37" a="1"/>
  <c r="F12" i="38" a="1"/>
  <c r="D24" i="37" a="1"/>
  <c r="F22" i="39" a="1"/>
  <c r="E20" i="39" a="1"/>
  <c r="C8" i="34" a="1"/>
  <c r="F11" i="37" a="1"/>
  <c r="E23" i="38" a="1"/>
  <c r="F15" i="38" a="1"/>
  <c r="F8" i="40" a="1"/>
  <c r="D22" i="34" a="1"/>
  <c r="G20" i="33" a="1"/>
  <c r="C25" i="36" a="1"/>
  <c r="E22" i="36" a="1"/>
  <c r="F23" i="10" a="1"/>
  <c r="C28" i="39" a="1"/>
  <c r="G7" i="33" a="1"/>
  <c r="E10" i="10" a="1"/>
  <c r="F24" i="37" a="1"/>
  <c r="G31" i="38" a="1"/>
  <c r="E17" i="35" a="1"/>
  <c r="F7" i="10" a="1"/>
  <c r="G11" i="40" a="1"/>
  <c r="E28" i="39" a="1"/>
  <c r="D20" i="10" a="1"/>
  <c r="F18" i="36" a="1"/>
  <c r="G20" i="34" a="1"/>
  <c r="D15" i="39" a="1"/>
  <c r="C7" i="36" a="1"/>
  <c r="G10" i="10" a="1"/>
  <c r="D10" i="38" a="1"/>
  <c r="C19" i="38" a="1"/>
  <c r="G19" i="38" a="1"/>
  <c r="G30" i="35" a="1"/>
  <c r="D12" i="35" a="1"/>
  <c r="F17" i="10" a="1"/>
  <c r="E18" i="34" a="1"/>
  <c r="F28" i="36" a="1"/>
  <c r="E20" i="35" a="1"/>
  <c r="D24" i="34" a="1"/>
  <c r="C29" i="40" a="1"/>
  <c r="D18" i="33" a="1"/>
  <c r="G7" i="35" a="1"/>
  <c r="G29" i="39" a="1"/>
  <c r="C11" i="35" a="1"/>
  <c r="G12" i="33" a="1"/>
  <c r="F16" i="33" a="1"/>
  <c r="C12" i="33" a="1"/>
  <c r="E21" i="35" a="1"/>
  <c r="D11" i="10" a="1"/>
  <c r="G23" i="35" a="1"/>
  <c r="C23" i="36" a="1"/>
  <c r="G22" i="33" a="1"/>
  <c r="G15" i="33" a="1"/>
  <c r="G18" i="34" a="1"/>
  <c r="C10" i="34" a="1"/>
  <c r="G22" i="10" a="1"/>
  <c r="D18" i="35" a="1"/>
  <c r="E23" i="39" a="1"/>
  <c r="D17" i="36" a="1"/>
  <c r="E18" i="37" a="1"/>
  <c r="C7" i="10" a="1"/>
  <c r="G14" i="37" a="1"/>
  <c r="G13" i="37" a="1"/>
  <c r="C9" i="10" a="1"/>
  <c r="C25" i="37" a="1"/>
  <c r="G28" i="36" a="1"/>
  <c r="G19" i="39" a="1"/>
  <c r="G9" i="34" a="1"/>
  <c r="F25" i="10" a="1"/>
  <c r="F9" i="35" a="1"/>
  <c r="G17" i="35" a="1"/>
  <c r="E17" i="37" a="1"/>
  <c r="E26" i="38" a="1"/>
  <c r="E12" i="35" a="1"/>
  <c r="G14" i="10" a="1"/>
  <c r="F18" i="38" a="1"/>
  <c r="F19" i="39" a="1"/>
  <c r="E25" i="34" a="1"/>
  <c r="G22" i="35" a="1"/>
  <c r="D11" i="35" a="1"/>
  <c r="F11" i="40" a="1"/>
  <c r="F14" i="34" a="1"/>
  <c r="E13" i="38" a="1"/>
  <c r="G30" i="10" a="1"/>
  <c r="D7" i="35" a="1"/>
  <c r="E26" i="10" a="1"/>
  <c r="F9" i="10" a="1"/>
  <c r="G23" i="34" a="1"/>
  <c r="G31" i="39" a="1"/>
  <c r="C28" i="33" a="1"/>
  <c r="E15" i="33" a="1"/>
  <c r="F20" i="33" a="1"/>
  <c r="E9" i="35" a="1"/>
  <c r="F15" i="39" a="1"/>
  <c r="C13" i="33" a="1"/>
  <c r="C21" i="40" a="1"/>
  <c r="G22" i="36" a="1"/>
  <c r="C31" i="36" a="1"/>
  <c r="E16" i="33" a="1"/>
  <c r="C26" i="40" a="1"/>
  <c r="F17" i="40" a="1"/>
  <c r="C18" i="35" a="1"/>
  <c r="G26" i="33" a="1"/>
  <c r="D30" i="35" a="1"/>
  <c r="E10" i="37" a="1"/>
  <c r="D8" i="38" a="1"/>
  <c r="F29" i="35" a="1"/>
  <c r="E9" i="10" a="1"/>
  <c r="F26" i="38" a="1"/>
  <c r="C9" i="34" a="1"/>
  <c r="F10" i="35" a="1"/>
  <c r="C14" i="33" a="1"/>
  <c r="E13" i="34" a="1"/>
  <c r="G14" i="38" a="1"/>
  <c r="F28" i="33" a="1"/>
  <c r="F10" i="37" a="1"/>
  <c r="D27" i="10" a="1"/>
  <c r="G27" i="36" a="1"/>
  <c r="F13" i="10" a="1"/>
  <c r="F13" i="33" a="1"/>
  <c r="F14" i="37" a="1"/>
  <c r="G31" i="10" a="1"/>
  <c r="E17" i="34" a="1"/>
  <c r="C23" i="35" a="1"/>
  <c r="E11" i="33" a="1"/>
  <c r="F19" i="10" a="1"/>
  <c r="F23" i="33" a="1"/>
  <c r="G11" i="34" a="1"/>
  <c r="G24" i="10" a="1"/>
  <c r="D8" i="35" a="1"/>
  <c r="C31" i="37" a="1"/>
  <c r="E23" i="10" a="1"/>
  <c r="G20" i="37" a="1"/>
  <c r="F19" i="38" a="1"/>
  <c r="E10" i="34" a="1"/>
  <c r="F17" i="38" a="1"/>
  <c r="C7" i="35" a="1"/>
  <c r="D29" i="10" a="1"/>
  <c r="F19" i="34" a="1"/>
  <c r="C17" i="10" a="1"/>
  <c r="C25" i="33" a="1"/>
  <c r="E10" i="38" a="1"/>
  <c r="E16" i="34" a="1"/>
  <c r="F19" i="36" a="1"/>
  <c r="G25" i="33" a="1"/>
  <c r="G24" i="34" a="1"/>
  <c r="C23" i="33" a="1"/>
  <c r="G19" i="40" a="1"/>
  <c r="F19" i="33" a="1"/>
  <c r="E29" i="40" a="1"/>
  <c r="C24" i="38" a="1"/>
  <c r="F24" i="36" a="1"/>
  <c r="G28" i="33" a="1"/>
  <c r="F26" i="33" a="1"/>
  <c r="G18" i="40" a="1"/>
  <c r="G20" i="35" a="1"/>
  <c r="E28" i="36" a="1"/>
  <c r="C12" i="35" a="1"/>
  <c r="C8" i="10" a="1"/>
  <c r="C26" i="36" a="1"/>
  <c r="E14" i="35" a="1"/>
  <c r="E29" i="35" a="1"/>
  <c r="F12" i="10" a="1"/>
  <c r="E16" i="38" a="1"/>
  <c r="E14" i="34" a="1"/>
  <c r="G30" i="36" a="1"/>
  <c r="D8" i="40" a="1"/>
  <c r="E20" i="10" a="1"/>
  <c r="F19" i="35" a="1"/>
  <c r="F31" i="10" a="1"/>
  <c r="F27" i="39" a="1"/>
  <c r="G18" i="36" a="1"/>
  <c r="F23" i="40" a="1"/>
  <c r="C27" i="36" a="1"/>
  <c r="E29" i="36" a="1"/>
  <c r="E24" i="38" a="1"/>
  <c r="D31" i="36" a="1"/>
  <c r="F11" i="38" a="1"/>
  <c r="E8" i="37" a="1"/>
  <c r="G19" i="34" a="1"/>
  <c r="C23" i="39" a="1"/>
  <c r="E20" i="34" a="1"/>
  <c r="C27" i="38" a="1"/>
  <c r="D25" i="36" a="1"/>
  <c r="C15" i="40" a="1"/>
  <c r="E9" i="36" a="1"/>
  <c r="C20" i="34" a="1"/>
  <c r="G23" i="10" a="1"/>
  <c r="E29" i="37" a="1"/>
  <c r="D27" i="37" a="1"/>
  <c r="F12" i="35" a="1"/>
  <c r="C21" i="37" a="1"/>
  <c r="C11" i="37" a="1"/>
  <c r="C15" i="36" a="1"/>
  <c r="E25" i="10" a="1"/>
  <c r="F14" i="38" a="1"/>
  <c r="G18" i="37" a="1"/>
  <c r="D25" i="37" a="1"/>
  <c r="C29" i="37" a="1"/>
  <c r="C19" i="33" a="1"/>
  <c r="D27" i="33" a="1"/>
  <c r="F7" i="37" a="1"/>
  <c r="F15" i="36" a="1"/>
  <c r="G11" i="38" a="1"/>
  <c r="D17" i="40" a="1"/>
  <c r="G14" i="35" a="1"/>
  <c r="G29" i="40" a="1"/>
  <c r="E7" i="38" a="1"/>
  <c r="C28" i="35" a="1"/>
  <c r="C10" i="38" a="1"/>
  <c r="D14" i="36" a="1"/>
  <c r="E8" i="10" a="1"/>
  <c r="C31" i="38" a="1"/>
  <c r="D9" i="33" a="1"/>
  <c r="C30" i="36" a="1"/>
  <c r="C16" i="38" a="1"/>
  <c r="G15" i="34" a="1"/>
  <c r="C31" i="39" a="1"/>
  <c r="F15" i="34" a="1"/>
  <c r="F15" i="33" a="1"/>
  <c r="F14" i="10" a="1"/>
  <c r="F30" i="38" a="1"/>
  <c r="E12" i="40" a="1"/>
  <c r="E24" i="37" a="1"/>
  <c r="E29" i="39" a="1"/>
  <c r="G21" i="34" a="1"/>
  <c r="F31" i="40" a="1"/>
  <c r="E27" i="36" a="1"/>
  <c r="C21" i="34" a="1"/>
  <c r="G17" i="36" a="1"/>
  <c r="D30" i="10" a="1"/>
  <c r="E30" i="33" a="1"/>
  <c r="G23" i="39" a="1"/>
  <c r="C27" i="40" a="1"/>
  <c r="D20" i="39" a="1"/>
  <c r="C22" i="39" a="1"/>
  <c r="C17" i="33" a="1"/>
  <c r="D27" i="35" a="1"/>
  <c r="E9" i="38" a="1"/>
  <c r="G31" i="35" a="1"/>
  <c r="F31" i="33" a="1"/>
  <c r="F29" i="38" a="1"/>
  <c r="F25" i="40" a="1"/>
  <c r="F24" i="35" a="1"/>
  <c r="G9" i="37" a="1"/>
  <c r="C27" i="39" a="1"/>
  <c r="D28" i="38" a="1"/>
  <c r="D26" i="35" a="1"/>
  <c r="E9" i="40" a="1"/>
  <c r="E17" i="10" a="1"/>
  <c r="G13" i="38" a="1"/>
  <c r="F9" i="38" a="1"/>
  <c r="D12" i="34" a="1"/>
  <c r="C14" i="38" a="1"/>
  <c r="C17" i="35" a="1"/>
  <c r="D30" i="33" a="1"/>
  <c r="F31" i="36" a="1"/>
  <c r="D10" i="36" a="1"/>
  <c r="C29" i="36" a="1"/>
  <c r="C25" i="34" a="1"/>
  <c r="G17" i="40" a="1"/>
  <c r="D30" i="40" a="1"/>
  <c r="D11" i="34" a="1"/>
  <c r="F29" i="33" a="1"/>
  <c r="E7" i="36" a="1"/>
  <c r="G29" i="10" a="1"/>
  <c r="F21" i="38" a="1"/>
  <c r="C22" i="38" a="1"/>
  <c r="G15" i="37" a="1"/>
  <c r="C15" i="38" a="1"/>
  <c r="F15" i="40" a="1"/>
  <c r="D13" i="34" a="1"/>
  <c r="G9" i="40" a="1"/>
  <c r="G26" i="35" a="1"/>
  <c r="F24" i="10" a="1"/>
  <c r="E16" i="39" a="1"/>
  <c r="D16" i="38" a="1"/>
  <c r="G21" i="36" a="1"/>
  <c r="C26" i="37" a="1"/>
  <c r="G17" i="39" a="1"/>
  <c r="E9" i="34" a="1"/>
  <c r="F21" i="39" a="1"/>
  <c r="F8" i="34" a="1"/>
  <c r="D15" i="35" a="1"/>
  <c r="D24" i="38" a="1"/>
  <c r="E22" i="33" a="1"/>
  <c r="C18" i="33" a="1"/>
  <c r="E11" i="10" a="1"/>
  <c r="D21" i="35" a="1"/>
  <c r="D26" i="39" a="1"/>
  <c r="C28" i="37" a="1"/>
  <c r="E10" i="35" a="1"/>
  <c r="F8" i="36" a="1"/>
  <c r="C19" i="40" a="1"/>
  <c r="G27" i="10" a="1"/>
  <c r="E7" i="35" a="1"/>
  <c r="C24" i="36" a="1"/>
  <c r="E21" i="10" a="1"/>
  <c r="C28" i="38" a="1"/>
  <c r="E30" i="35" a="1"/>
  <c r="G28" i="40" a="1"/>
  <c r="D29" i="37" a="1"/>
  <c r="G17" i="10" a="1"/>
  <c r="G12" i="10" a="1"/>
  <c r="E31" i="36" a="1"/>
  <c r="G28" i="10" a="1"/>
  <c r="D15" i="40" a="1"/>
  <c r="D19" i="10" a="1"/>
  <c r="E11" i="37" a="1"/>
  <c r="C22" i="10" a="1"/>
  <c r="E18" i="10" a="1"/>
  <c r="D31" i="39" a="1"/>
  <c r="D7" i="40" a="1"/>
  <c r="D19" i="35" a="1"/>
  <c r="C21" i="35" a="1"/>
  <c r="E31" i="33" a="1"/>
  <c r="C18" i="39" a="1"/>
  <c r="F16" i="10" a="1"/>
  <c r="E25" i="37" a="1"/>
  <c r="C12" i="37" a="1"/>
  <c r="C19" i="35" a="1"/>
  <c r="F30" i="10" a="1"/>
  <c r="F27" i="10" a="1"/>
  <c r="D17" i="37" a="1"/>
  <c r="C18" i="40" a="1"/>
  <c r="D24" i="40" a="1"/>
  <c r="E30" i="10" a="1"/>
  <c r="E14" i="10" a="1"/>
  <c r="G29" i="33" a="1"/>
  <c r="E26" i="35" a="1"/>
  <c r="D25" i="40" a="1"/>
  <c r="F25" i="33" a="1"/>
  <c r="G20" i="39" a="1"/>
  <c r="E27" i="10" a="1"/>
  <c r="E15" i="40" a="1"/>
  <c r="C23" i="37" a="1"/>
  <c r="C12" i="38" a="1"/>
  <c r="C26" i="38" a="1"/>
  <c r="F29" i="40" a="1"/>
  <c r="F24" i="38" a="1"/>
  <c r="C22" i="40" a="1"/>
  <c r="G17" i="37" a="1"/>
  <c r="C24" i="10" a="1"/>
  <c r="D21" i="40" a="1"/>
  <c r="C24" i="40" a="1"/>
  <c r="F31" i="35" a="1"/>
  <c r="E23" i="34" a="1"/>
  <c r="E15" i="38" a="1"/>
  <c r="D28" i="40" a="1"/>
  <c r="G24" i="35" a="1"/>
  <c r="F21" i="35" a="1"/>
  <c r="C7" i="39" a="1"/>
  <c r="C16" i="35" a="1"/>
  <c r="E8" i="34" a="1"/>
  <c r="D12" i="33" a="1"/>
  <c r="F23" i="38" a="1"/>
  <c r="F22" i="10" a="1"/>
  <c r="G30" i="33" a="1"/>
  <c r="C14" i="35" a="1"/>
  <c r="C9" i="38" a="1"/>
  <c r="E28" i="38" a="1"/>
  <c r="G28" i="38" a="1"/>
  <c r="C19" i="36" a="1"/>
  <c r="C22" i="34" a="1"/>
  <c r="D20" i="38" a="1"/>
  <c r="D24" i="33" a="1"/>
  <c r="C28" i="40" a="1"/>
  <c r="F22" i="34" a="1"/>
  <c r="G12" i="37" a="1"/>
  <c r="D13" i="33" a="1"/>
  <c r="G22" i="34" a="1"/>
  <c r="E23" i="36" a="1"/>
  <c r="E26" i="39" a="1"/>
  <c r="F23" i="35" a="1"/>
  <c r="C11" i="38" a="1"/>
  <c r="E19" i="37" a="1"/>
  <c r="F25" i="35" a="1"/>
  <c r="C15" i="10" a="1"/>
  <c r="G9" i="36" a="1"/>
  <c r="E23" i="40" a="1"/>
  <c r="D21" i="37" a="1"/>
  <c r="F22" i="33" a="1"/>
  <c r="D11" i="38" a="1"/>
  <c r="D29" i="40" a="1"/>
  <c r="C21" i="33" a="1"/>
  <c r="D31" i="40" a="1"/>
  <c r="F9" i="37" a="1"/>
  <c r="C7" i="37" a="1"/>
  <c r="C30" i="40" a="1"/>
  <c r="D24" i="35" a="1"/>
  <c r="F11" i="34" a="1"/>
  <c r="C20" i="35" a="1"/>
  <c r="C18" i="37" a="1"/>
  <c r="E24" i="10" a="1"/>
  <c r="F17" i="33" a="1"/>
  <c r="D17" i="39" a="1"/>
  <c r="D11" i="37" a="1"/>
  <c r="C13" i="37" a="1"/>
  <c r="C13" i="38" a="1"/>
  <c r="E25" i="39" a="1"/>
  <c r="D18" i="10" a="1"/>
  <c r="C21" i="39" a="1"/>
  <c r="G18" i="10" a="1"/>
  <c r="G21" i="37" a="1"/>
  <c r="G11" i="36" a="1"/>
  <c r="E19" i="10" a="1"/>
  <c r="E10" i="36" a="1"/>
  <c r="E21" i="36" a="1"/>
  <c r="G14" i="36" a="1"/>
  <c r="C31" i="33" a="1"/>
  <c r="G8" i="36" a="1"/>
  <c r="C19" i="39" a="1"/>
  <c r="F25" i="34" a="1"/>
  <c r="C20" i="37" a="1"/>
  <c r="F7" i="35" a="1"/>
  <c r="C23" i="10" a="1"/>
  <c r="E11" i="35" a="1"/>
  <c r="F20" i="35" a="1"/>
  <c r="F11" i="10" a="1"/>
  <c r="F15" i="35" a="1"/>
  <c r="D7" i="36" a="1"/>
  <c r="F31" i="38" a="1"/>
  <c r="E22" i="35" a="1"/>
  <c r="E13" i="37" a="1"/>
  <c r="C28" i="36" a="1"/>
  <c r="F31" i="39" a="1"/>
  <c r="F13" i="38" a="1"/>
  <c r="C16" i="36" a="1"/>
  <c r="D18" i="39" a="1"/>
  <c r="E28" i="37" a="1"/>
  <c r="G8" i="38" a="1"/>
  <c r="C15" i="34" a="1"/>
  <c r="C9" i="37" a="1"/>
  <c r="F15" i="37" a="1"/>
  <c r="F20" i="34" a="1"/>
  <c r="C24" i="35" a="1"/>
  <c r="C25" i="39" a="1"/>
  <c r="C7" i="38" a="1"/>
  <c r="C25" i="10" a="1"/>
  <c r="E31" i="37" a="1"/>
  <c r="E21" i="37" a="1"/>
  <c r="D14" i="37" a="1"/>
  <c r="D16" i="33" a="1"/>
  <c r="C11" i="34" a="1"/>
  <c r="D17" i="38" a="1"/>
  <c r="F8" i="10" a="1"/>
  <c r="C10" i="40" a="1"/>
  <c r="E25" i="35" a="1"/>
  <c r="G14" i="40" a="1"/>
  <c r="C29" i="33" a="1"/>
  <c r="C22" i="35" a="1"/>
  <c r="G30" i="38" a="1"/>
  <c r="E23" i="33" a="1"/>
  <c r="C28" i="10" a="1"/>
  <c r="F25" i="36" a="1"/>
  <c r="C12" i="10" a="1"/>
  <c r="D26" i="33" a="1"/>
  <c r="E21" i="34" a="1"/>
  <c r="C27" i="33" a="1"/>
  <c r="E10" i="40" a="1"/>
  <c r="C8" i="35" a="1"/>
  <c r="C27" i="10" a="1"/>
  <c r="E30" i="36" a="1"/>
  <c r="G25" i="40" a="1"/>
  <c r="F26" i="10" a="1"/>
  <c r="D10" i="10" a="1"/>
  <c r="D17" i="33" a="1"/>
  <c r="C29" i="38" a="1"/>
  <c r="C12" i="40" a="1"/>
  <c r="D20" i="35" a="1"/>
  <c r="F20" i="10" a="1"/>
  <c r="C29" i="10" a="1"/>
  <c r="D18" i="34" a="1"/>
  <c r="D21" i="36" a="1"/>
  <c r="G24" i="36" a="1"/>
  <c r="E23" i="37" a="1"/>
  <c r="F8" i="37" a="1"/>
  <c r="G23" i="33" a="1"/>
  <c r="E24" i="40" a="1"/>
  <c r="D24" i="10" a="1"/>
  <c r="F9" i="36" a="1"/>
  <c r="E18" i="40" a="1"/>
  <c r="F16" i="37" a="1"/>
  <c r="C30" i="35" a="1"/>
  <c r="G19" i="10" a="1"/>
  <c r="D20" i="36" a="1"/>
  <c r="F18" i="34" a="1"/>
  <c r="F27" i="38" a="1"/>
  <c r="C16" i="33" a="1"/>
  <c r="F17" i="34" a="1"/>
  <c r="D31" i="35" a="1"/>
  <c r="G20" i="36" a="1"/>
  <c r="D22" i="10" a="1"/>
  <c r="E11" i="38" a="1"/>
  <c r="C14" i="36" a="1"/>
  <c r="C14" i="40" a="1"/>
  <c r="C16" i="34" a="1"/>
  <c r="D11" i="33" a="1"/>
  <c r="E24" i="35" a="1"/>
  <c r="D13" i="36" a="1"/>
  <c r="D22" i="39" a="1"/>
  <c r="C17" i="40" a="1"/>
  <c r="E29" i="38" a="1"/>
  <c r="E7" i="10" a="1"/>
  <c r="D28" i="36" a="1"/>
  <c r="C24" i="33" a="1"/>
  <c r="G16" i="35" a="1"/>
  <c r="G15" i="36" a="1"/>
  <c r="D19" i="36" a="1"/>
  <c r="D17" i="35" a="1"/>
  <c r="G27" i="40" a="1"/>
  <c r="D21" i="33" a="1"/>
  <c r="G21" i="39" a="1"/>
  <c r="G7" i="10" a="1"/>
  <c r="C7" i="34" a="1"/>
  <c r="C20" i="38" a="1"/>
  <c r="D23" i="33" a="1"/>
  <c r="G22" i="40" a="1"/>
  <c r="C16" i="10" a="1"/>
  <c r="G9" i="33" a="1"/>
  <c r="E22" i="34" a="1"/>
  <c r="G16" i="36" a="1"/>
  <c r="C11" i="36" a="1"/>
  <c r="C10" i="10" a="1"/>
  <c r="C27" i="35" a="1"/>
  <c r="C22" i="33" a="1"/>
  <c r="G21" i="35" a="1"/>
  <c r="C12" i="36" a="1"/>
  <c r="D9" i="34" a="1"/>
  <c r="C26" i="39" a="1"/>
  <c r="D12" i="10" a="1"/>
  <c r="D16" i="37" a="1"/>
  <c r="E15" i="36" a="1"/>
  <c r="G16" i="34" a="1"/>
  <c r="F30" i="40" a="1"/>
  <c r="D15" i="36" a="1"/>
  <c r="G13" i="36" a="1"/>
  <c r="E8" i="35" a="1"/>
  <c r="D19" i="34" a="1"/>
  <c r="E21" i="39" a="1"/>
  <c r="F25" i="39" a="1"/>
  <c r="F25" i="38" a="1"/>
  <c r="G19" i="35" a="1"/>
  <c r="G18" i="38" a="1"/>
  <c r="E16" i="36" a="1"/>
  <c r="C30" i="10" a="1"/>
  <c r="F23" i="34" a="1"/>
  <c r="F7" i="38" a="1"/>
  <c r="G25" i="37" a="1"/>
  <c r="D9" i="38" a="1"/>
  <c r="G23" i="37" a="1"/>
  <c r="G14" i="33" a="1"/>
  <c r="F29" i="37" a="1"/>
  <c r="G23" i="40" a="1"/>
  <c r="D12" i="36" a="1"/>
  <c r="C19" i="10" a="1"/>
  <c r="F10" i="10" a="1"/>
  <c r="D22" i="33" a="1"/>
  <c r="F10" i="38" a="1"/>
  <c r="D10" i="35" a="1"/>
  <c r="D18" i="40" a="1"/>
  <c r="G17" i="33" a="1"/>
  <c r="E26" i="40" a="1"/>
  <c r="D23" i="34" a="1"/>
  <c r="G27" i="37" a="1"/>
  <c r="F20" i="36" a="1"/>
  <c r="E15" i="34" a="1"/>
  <c r="E27" i="33" a="1"/>
  <c r="C8" i="40" a="1"/>
  <c r="G19" i="33" a="1"/>
  <c r="E25" i="40" a="1"/>
  <c r="C11" i="10" a="1"/>
  <c r="F16" i="39" a="1"/>
  <c r="D22" i="35" a="1"/>
  <c r="F27" i="37" a="1"/>
  <c r="F12" i="40" a="1"/>
  <c r="E14" i="38" a="1"/>
  <c r="E18" i="36" a="1"/>
  <c r="F7" i="40" a="1"/>
  <c r="E7" i="40" a="1"/>
  <c r="E26" i="33" a="1"/>
  <c r="D25" i="34" a="1"/>
  <c r="G12" i="35" a="1"/>
  <c r="D26" i="37" a="1"/>
  <c r="D8" i="34" a="1"/>
  <c r="F28" i="37" a="1"/>
  <c r="F29" i="39" a="1"/>
  <c r="D25" i="33" a="1"/>
  <c r="G18" i="35" a="1"/>
  <c r="C14" i="34" a="1"/>
  <c r="F30" i="37" a="1"/>
  <c r="C9" i="40" a="1"/>
  <c r="C22" i="36" a="1"/>
  <c r="G25" i="10" a="1"/>
  <c r="F21" i="40" a="1"/>
  <c r="D21" i="38" a="1"/>
  <c r="F26" i="40" a="1"/>
  <c r="E21" i="40" a="1"/>
  <c r="E12" i="37" a="1"/>
  <c r="G22" i="37" a="1"/>
  <c r="G24" i="40" a="1"/>
  <c r="E18" i="39" a="1"/>
  <c r="F19" i="37" a="1"/>
  <c r="G12" i="38" a="1"/>
  <c r="G29" i="38" a="1"/>
  <c r="C16" i="40" a="1"/>
  <c r="C17" i="38" a="1"/>
  <c r="C18" i="10" a="1"/>
  <c r="F18" i="35" a="1"/>
  <c r="C9" i="33" a="1"/>
  <c r="G27" i="39" a="1"/>
  <c r="D19" i="38" a="1"/>
  <c r="F16" i="35" a="1"/>
  <c r="E26" i="37" a="1"/>
  <c r="E19" i="36" a="1"/>
  <c r="F21" i="36" a="1"/>
  <c r="G28" i="37" a="1"/>
  <c r="D12" i="40" a="1"/>
  <c r="F18" i="37" a="1"/>
  <c r="C21" i="36" a="1"/>
  <c r="D18" i="37" a="1"/>
  <c r="D13" i="10" a="1"/>
  <c r="D24" i="36" a="1"/>
  <c r="D28" i="39" a="1"/>
  <c r="E12" i="38" a="1"/>
  <c r="G23" i="36" a="1"/>
  <c r="D7" i="34" a="1"/>
  <c r="C17" i="36" a="1"/>
  <c r="C7" i="40" a="1"/>
  <c r="C8" i="38" a="1"/>
  <c r="F11" i="36" a="1"/>
  <c r="G31" i="40" a="1"/>
  <c r="F8" i="35" a="1"/>
  <c r="C23" i="38" a="1"/>
  <c r="C23" i="40" a="1"/>
  <c r="D26" i="40" a="1"/>
  <c r="F27" i="33" a="1"/>
  <c r="F14" i="35" a="1"/>
  <c r="C17" i="37" a="1"/>
  <c r="C25" i="35" a="1"/>
  <c r="C15" i="33" a="1"/>
  <c r="D30" i="38" a="1"/>
  <c r="D22" i="36" a="1"/>
  <c r="G30" i="40" a="1"/>
  <c r="F13" i="36" a="1"/>
  <c r="G8" i="40" a="1"/>
  <c r="D8" i="37" a="1"/>
  <c r="C16" i="39" a="1"/>
  <c r="F12" i="33" a="1"/>
  <c r="F21" i="37" a="1"/>
  <c r="D14" i="40" a="1"/>
  <c r="C27" i="37" a="1"/>
  <c r="C8" i="36" a="1"/>
  <c r="D18" i="36" a="1"/>
  <c r="E27" i="35" a="1"/>
  <c r="D12" i="37" a="1"/>
  <c r="E28" i="35" a="1"/>
  <c r="E16" i="40" a="1"/>
  <c r="E19" i="40" a="1"/>
  <c r="E7" i="37" a="1"/>
  <c r="C15" i="39" a="1"/>
  <c r="G15" i="35" a="1"/>
  <c r="D28" i="37" a="1"/>
  <c r="F18" i="40" a="1"/>
  <c r="E15" i="37" a="1"/>
  <c r="F22" i="40" a="1"/>
  <c r="D7" i="10" a="1"/>
  <c r="E19" i="34" a="1"/>
  <c r="E25" i="38" a="1"/>
  <c r="G16" i="38" a="1"/>
  <c r="C31" i="40" a="1"/>
  <c r="G15" i="38" a="1"/>
  <c r="D14" i="33" a="1"/>
  <c r="F11" i="35" a="1"/>
  <c r="F17" i="36" a="1"/>
  <c r="E29" i="10" a="1"/>
  <c r="F8" i="38" a="1"/>
  <c r="F26" i="35" a="1"/>
  <c r="E13" i="36" a="1"/>
  <c r="C10" i="35" a="1"/>
  <c r="C30" i="38" a="1"/>
  <c r="F10" i="36" a="1"/>
  <c r="F22" i="37" a="1"/>
  <c r="E22" i="10" a="1"/>
  <c r="C8" i="33" a="1"/>
  <c r="D9" i="37" a="1"/>
  <c r="F9" i="34" a="1"/>
  <c r="E28" i="33" a="1"/>
  <c r="F20" i="37" a="1"/>
  <c r="D23" i="40" a="1"/>
  <c r="D7" i="33" a="1"/>
  <c r="E27" i="40" a="1"/>
  <c r="E20" i="40" a="1"/>
  <c r="E31" i="39" a="1"/>
  <c r="G22" i="38" a="1"/>
  <c r="G9" i="38" a="1"/>
  <c r="G24" i="38" a="1"/>
  <c r="G26" i="36" a="1"/>
  <c r="G21" i="38" a="1"/>
  <c r="G8" i="33" a="1"/>
  <c r="G31" i="37" a="1"/>
  <c r="F12" i="34" a="1"/>
  <c r="G25" i="35" a="1"/>
  <c r="G10" i="34" a="1"/>
  <c r="G13" i="33" a="1"/>
  <c r="G7" i="37" a="1"/>
  <c r="E17" i="33" a="1"/>
  <c r="D23" i="35" a="1"/>
  <c r="F22" i="36" a="1"/>
  <c r="E17" i="39" a="1"/>
  <c r="D31" i="37" a="1"/>
  <c r="F11" i="33" a="1"/>
  <c r="C26" i="10" a="1"/>
  <c r="E13" i="33" a="1"/>
  <c r="E12" i="10" a="1"/>
  <c r="G12" i="40" a="1"/>
  <c r="C11" i="33" a="1"/>
  <c r="F8" i="33" a="1"/>
  <c r="G18" i="33" a="1"/>
  <c r="D17" i="34" a="1"/>
  <c r="E25" i="33" a="1"/>
  <c r="E21" i="33" a="1"/>
  <c r="E14" i="33" a="1"/>
  <c r="D28" i="10" a="1"/>
  <c r="E30" i="37" a="1"/>
  <c r="D16" i="34" a="1"/>
  <c r="E18" i="33" a="1"/>
  <c r="E19" i="39" a="1"/>
  <c r="D29" i="33" a="1"/>
  <c r="F16" i="34" a="1"/>
  <c r="G26" i="10" a="1"/>
  <c r="D14" i="35" a="1"/>
  <c r="G10" i="36" a="1"/>
  <c r="G16" i="40" a="1"/>
  <c r="D26" i="38" a="1"/>
  <c r="D15" i="33" a="1"/>
  <c r="G8" i="35" a="1"/>
  <c r="C10" i="36" a="1"/>
  <c r="D20" i="40" a="1"/>
  <c r="D7" i="38" a="1"/>
  <c r="G15" i="39" a="1"/>
  <c r="C25" i="38" a="1"/>
  <c r="F28" i="40" a="1"/>
  <c r="G24" i="37" a="1"/>
  <c r="G26" i="40" a="1"/>
  <c r="D27" i="38" a="1"/>
  <c r="D11" i="36" a="1"/>
  <c r="D9" i="40" a="1"/>
  <c r="E27" i="37" a="1"/>
  <c r="F28" i="39" a="1"/>
  <c r="E31" i="35" a="1"/>
  <c r="D14" i="10" a="1"/>
  <c r="C21" i="10" a="1"/>
  <c r="G13" i="10" a="1"/>
  <c r="G14" i="34" a="1"/>
  <c r="D23" i="39" a="1"/>
  <c r="G21" i="33" a="1"/>
  <c r="D13" i="38" a="1"/>
  <c r="C7" i="33" a="1"/>
  <c r="D31" i="38" a="1"/>
  <c r="E17" i="38" a="1"/>
  <c r="E13" i="10" a="1"/>
  <c r="E23" i="35" a="1"/>
  <c r="E8" i="33" a="1"/>
  <c r="D26" i="10" a="1"/>
  <c r="D11" i="40" a="1"/>
  <c r="G25" i="39" a="1"/>
  <c r="C29" i="39" a="1"/>
  <c r="F27" i="35" a="1"/>
  <c r="G10" i="40" a="1"/>
  <c r="E14" i="36" a="1"/>
  <c r="E17" i="40" a="1"/>
  <c r="D12" i="38" a="1"/>
  <c r="F24" i="33" a="1"/>
  <c r="G12" i="34" a="1"/>
  <c r="C18" i="34" a="1"/>
  <c r="D31" i="10" a="1"/>
  <c r="D9" i="35" a="1"/>
  <c r="C24" i="37" a="1"/>
  <c r="F30" i="33" a="1"/>
  <c r="E15" i="39" a="1"/>
  <c r="D19" i="40" a="1"/>
  <c r="G27" i="38" a="1"/>
  <c r="E9" i="33" a="1"/>
  <c r="G17" i="34" a="1"/>
  <c r="E11" i="40" a="1"/>
  <c r="D9" i="36" a="1"/>
  <c r="C22" i="37" a="1"/>
  <c r="D29" i="36" a="1"/>
  <c r="F21" i="33" a="1"/>
  <c r="C11" i="40" a="1"/>
  <c r="G22" i="39" a="1"/>
  <c r="F18" i="39" a="1"/>
  <c r="F24" i="40" a="1"/>
  <c r="G16" i="39" a="1"/>
  <c r="C20" i="33" a="1"/>
  <c r="C14" i="10" a="1"/>
  <c r="D22" i="37" a="1"/>
  <c r="D27" i="36" a="1"/>
  <c r="D21" i="10" a="1"/>
  <c r="E21" i="38" a="1"/>
  <c r="F7" i="36" a="1"/>
  <c r="G9" i="10" a="1"/>
  <c r="G7" i="36" a="1"/>
  <c r="E20" i="36" a="1"/>
  <c r="E31" i="40" a="1"/>
  <c r="E15" i="10" a="1"/>
  <c r="F22" i="38" a="1"/>
  <c r="D16" i="40" a="1"/>
  <c r="D17" i="10" a="1"/>
  <c r="C13" i="34" a="1"/>
  <c r="D8" i="33" a="1"/>
  <c r="C9" i="36" a="1"/>
  <c r="F10" i="40" a="1"/>
  <c r="F23" i="39" a="1"/>
  <c r="F20" i="40" a="1"/>
  <c r="D26" i="36" a="1"/>
  <c r="C19" i="37" a="1"/>
  <c r="G20" i="38" a="1"/>
  <c r="F27" i="40" a="1"/>
  <c r="D15" i="37" a="1"/>
  <c r="G24" i="33" a="1"/>
  <c r="F14" i="40" a="1"/>
  <c r="E31" i="38" a="1"/>
  <c r="D9" i="10" a="1"/>
  <c r="E24" i="36" a="1"/>
  <c r="E30" i="38" a="1"/>
  <c r="C31" i="35" a="1"/>
  <c r="F10" i="34" a="1"/>
  <c r="F21" i="34" a="1"/>
  <c r="D18" i="38" a="1"/>
  <c r="E8" i="36" a="1"/>
  <c r="D8" i="36" a="1"/>
  <c r="D29" i="39" a="1"/>
  <c r="F30" i="35" a="1"/>
  <c r="G16" i="10" a="1"/>
  <c r="C12" i="34" a="1"/>
  <c r="F7" i="33" a="1"/>
  <c r="G11" i="37" a="1"/>
  <c r="D28" i="35" a="1"/>
  <c r="G8" i="34" a="1"/>
  <c r="F29" i="36" a="1"/>
  <c r="C9" i="35" a="1"/>
  <c r="C19" i="34" a="1"/>
  <c r="D31" i="33" a="1"/>
  <c r="F20" i="38" a="1"/>
  <c r="F16" i="36" a="1"/>
  <c r="E22" i="40" a="1"/>
  <c r="E12" i="33" a="1"/>
  <c r="C16" i="37" a="1"/>
  <c r="C25" i="40" a="1"/>
  <c r="G28" i="39" a="1"/>
  <c r="E29" i="33" a="1"/>
  <c r="D19" i="39" a="1"/>
  <c r="F30" i="36" a="1"/>
  <c r="G12" i="36" a="1"/>
  <c r="C23" i="34" a="1"/>
  <c r="E19" i="35" a="1"/>
  <c r="E27" i="39" a="1"/>
  <c r="G11" i="35" a="1"/>
  <c r="G7" i="40" a="1"/>
  <c r="D19" i="37" a="1"/>
  <c r="D16" i="39" a="1"/>
  <c r="G29" i="35" a="1"/>
  <c r="G25" i="36" a="1"/>
  <c r="D15" i="34" a="1"/>
  <c r="E12" i="36" a="1"/>
  <c r="G18" i="39" a="1"/>
  <c r="F28" i="38" a="1"/>
  <c r="D29" i="35" a="1"/>
  <c r="E16" i="35" a="1"/>
  <c r="C20" i="10" a="1"/>
  <c r="D21" i="34" a="1"/>
  <c r="G20" i="10" a="1"/>
  <c r="D15" i="38" a="1"/>
  <c r="F14" i="36" a="1"/>
  <c r="F13" i="37" a="1"/>
  <c r="G9" i="35" a="1"/>
  <c r="E9" i="37" a="1"/>
  <c r="G26" i="39" a="1"/>
  <c r="G11" i="33" a="1"/>
  <c r="G11" i="10" a="1"/>
  <c r="C30" i="33" a="1"/>
  <c r="E11" i="36" a="1"/>
  <c r="G10" i="35" a="1"/>
  <c r="E24" i="34" a="1"/>
  <c r="E27" i="38" a="1"/>
  <c r="D20" i="37" a="1"/>
  <c r="G21" i="40" a="1"/>
  <c r="C20" i="40" a="1"/>
  <c r="E19" i="38" a="1"/>
  <c r="E14" i="40" a="1"/>
  <c r="G10" i="38" a="1"/>
  <c r="G16" i="33" a="1"/>
  <c r="F22" i="35" a="1"/>
  <c r="D20" i="34" a="1"/>
  <c r="C8" i="37" a="1"/>
  <c r="G25" i="34" a="1"/>
  <c r="G28" i="35" a="1"/>
  <c r="F23" i="36" a="1"/>
  <c r="D19" i="33" a="1"/>
  <c r="E17" i="36" a="1"/>
  <c r="C24" i="34" a="1"/>
  <c r="E25" i="36" a="1"/>
  <c r="F26" i="36" a="1"/>
  <c r="G20" i="40" a="1"/>
  <c r="D27" i="39" a="1"/>
  <c r="G10" i="37" a="1"/>
  <c r="D23" i="37" a="1"/>
  <c r="G31" i="33" a="1"/>
  <c r="E22" i="39" a="1"/>
  <c r="D22" i="40" a="1"/>
  <c r="F7" i="34" a="1"/>
  <c r="G25" i="38" a="1"/>
  <c r="D23" i="38" a="1"/>
  <c r="G8" i="10" a="1"/>
  <c r="F18" i="33" a="1"/>
  <c r="D29" i="38" a="1"/>
  <c r="E20" i="38" a="1"/>
  <c r="D16" i="36" a="1"/>
  <c r="E19" i="33" a="1"/>
  <c r="E8" i="40" a="1"/>
  <c r="E28" i="40" a="1"/>
  <c r="F9" i="33" a="1"/>
  <c r="E18" i="38" a="1"/>
  <c r="G23" i="38" a="1"/>
  <c r="F28" i="35" a="1"/>
  <c r="F28" i="10" a="1"/>
  <c r="F27" i="36" a="1"/>
  <c r="G17" i="38" a="1"/>
  <c r="F25" i="37" a="1"/>
  <c r="C31" i="10" a="1"/>
  <c r="F9" i="40" a="1"/>
  <c r="G21" i="10" a="1"/>
  <c r="E16" i="37" a="1"/>
  <c r="E15" i="35" a="1"/>
  <c r="F16" i="40" a="1"/>
  <c r="D7" i="37" a="1"/>
  <c r="C17" i="39" a="1"/>
  <c r="C13" i="36" a="1"/>
  <c r="G27" i="35" a="1"/>
  <c r="C10" i="37" a="1"/>
  <c r="D25" i="10" a="1"/>
  <c r="F26" i="39" a="1"/>
  <c r="G19" i="36" a="1"/>
  <c r="D23" i="36" a="1"/>
  <c r="C26" i="35" a="1"/>
  <c r="F17" i="35" a="1"/>
  <c r="F14" i="33" a="1"/>
  <c r="C15" i="35" a="1"/>
  <c r="E7" i="33" a="1"/>
  <c r="E7" i="34" a="1"/>
  <c r="F17" i="39" a="1"/>
  <c r="D30" i="36" a="1"/>
  <c r="D13" i="37" a="1"/>
  <c r="E30" i="40" a="1"/>
  <c r="E20" i="33" a="1"/>
  <c r="D20" i="33" a="1"/>
  <c r="E26" i="36" a="1"/>
  <c r="G31" i="36" a="1"/>
  <c r="E22" i="38" a="1"/>
  <c r="D28" i="33" a="1"/>
  <c r="E28" i="10" a="1"/>
  <c r="C29" i="35" a="1"/>
  <c r="G27" i="33" a="1"/>
  <c r="C21" i="38" a="1"/>
  <c r="E18" i="35" a="1"/>
  <c r="D21" i="39" a="1"/>
  <c r="C14" i="37" a="1"/>
  <c r="F24" i="34" a="1"/>
  <c r="E22" i="37" a="1"/>
  <c r="G19" i="37" a="1"/>
  <c r="F17" i="37" a="1"/>
  <c r="D14" i="38" a="1"/>
  <c r="G8" i="37" a="1"/>
  <c r="G29" i="36" a="1"/>
  <c r="D27" i="40" a="1"/>
  <c r="E31" i="10" a="1"/>
  <c r="G26" i="37" a="1"/>
  <c r="F12" i="36" a="1"/>
  <c r="C26" i="33" a="1"/>
  <c r="D23" i="10" a="1"/>
  <c r="F29" i="10" a="1"/>
  <c r="C18" i="38" a="1"/>
  <c r="E8" i="38" a="1"/>
  <c r="E14" i="37" a="1"/>
  <c r="E20" i="37" a="1"/>
  <c r="F21" i="10" a="1"/>
  <c r="D30" i="37" a="1"/>
  <c r="G13" i="34" a="1"/>
  <c r="D15" i="10" a="1"/>
  <c r="C13" i="10" a="1"/>
  <c r="G29" i="37" a="1"/>
  <c r="C17" i="34" a="1"/>
  <c r="G7" i="38" a="1"/>
  <c r="D16" i="10" a="1"/>
  <c r="D8" i="10" a="1"/>
  <c r="E24" i="33" a="1"/>
  <c r="F19" i="40" a="1"/>
  <c r="D25" i="38" a="1"/>
  <c r="C30" i="37" a="1"/>
  <c r="E16" i="10" a="1"/>
  <c r="C20" i="36" a="1"/>
  <c r="D10" i="40" a="1"/>
  <c r="F31" i="37" a="1"/>
  <c r="G15" i="40" a="1"/>
  <c r="E12" i="34" a="1"/>
  <c r="F26" i="37" a="1"/>
  <c r="D25" i="39" a="1"/>
  <c r="F16" i="38" a="1"/>
  <c r="F20" i="39" a="1"/>
  <c r="D22" i="38" a="1"/>
  <c r="G7" i="34" a="1"/>
  <c r="G15" i="10" a="1"/>
  <c r="F15" i="10" a="1"/>
  <c r="D25" i="35" a="1"/>
  <c r="C15" i="37" a="1"/>
  <c r="D14" i="34" a="1"/>
  <c r="C20" i="39" a="1"/>
  <c r="F12" i="37" a="1"/>
  <c r="D10" i="37" a="1"/>
  <c r="E11" i="34" a="1"/>
  <c r="F23" i="37" a="1"/>
  <c r="G26" i="38" a="1"/>
  <c r="C18" i="36" a="1"/>
  <c r="D16" i="35" a="1"/>
  <c r="F18" i="10" a="1"/>
  <c r="D10" i="34" a="1"/>
  <c r="F13" i="34" a="1"/>
  <c r="F13" i="34" l="1"/>
  <c r="D10" i="34"/>
  <c r="F18" i="10"/>
  <c r="F39" i="10" s="1"/>
  <c r="D16" i="35"/>
  <c r="C18" i="36"/>
  <c r="C39" i="36" s="1"/>
  <c r="C77" i="36" s="1"/>
  <c r="C102" i="36" s="1"/>
  <c r="G26" i="38"/>
  <c r="G48" i="38" s="1"/>
  <c r="F23" i="37"/>
  <c r="F45" i="37" s="1"/>
  <c r="F83" i="37" s="1"/>
  <c r="E11" i="34"/>
  <c r="E49" i="34" s="1"/>
  <c r="E74" i="34" s="1"/>
  <c r="C6" i="17" s="1"/>
  <c r="D10" i="37"/>
  <c r="F12" i="37"/>
  <c r="F37" i="37" s="1"/>
  <c r="F75" i="37" s="1"/>
  <c r="F100" i="37" s="1"/>
  <c r="C20" i="39"/>
  <c r="C41" i="39" s="1"/>
  <c r="C79" i="39" s="1"/>
  <c r="D14" i="34"/>
  <c r="D52" i="34" s="1"/>
  <c r="D77" i="34" s="1"/>
  <c r="B9" i="17" s="1"/>
  <c r="C15" i="37"/>
  <c r="D25" i="35"/>
  <c r="D47" i="35" s="1"/>
  <c r="D85" i="35" s="1"/>
  <c r="F15" i="10"/>
  <c r="G15" i="10"/>
  <c r="G7" i="34"/>
  <c r="G45" i="34" s="1"/>
  <c r="D22" i="38"/>
  <c r="F20" i="39"/>
  <c r="F41" i="39" s="1"/>
  <c r="F16" i="38"/>
  <c r="D25" i="39"/>
  <c r="D47" i="39" s="1"/>
  <c r="F26" i="37"/>
  <c r="F48" i="37" s="1"/>
  <c r="F86" i="37" s="1"/>
  <c r="E12" i="34"/>
  <c r="E50" i="34" s="1"/>
  <c r="E75" i="34" s="1"/>
  <c r="C7" i="17" s="1"/>
  <c r="G15" i="40"/>
  <c r="F31" i="37"/>
  <c r="D10" i="40"/>
  <c r="D51" i="40" s="1"/>
  <c r="D89" i="40" s="1"/>
  <c r="D120" i="40" s="1"/>
  <c r="B24" i="16" s="1"/>
  <c r="C20" i="36"/>
  <c r="C41" i="36" s="1"/>
  <c r="C79" i="36" s="1"/>
  <c r="C104" i="36" s="1"/>
  <c r="E16" i="10"/>
  <c r="E35" i="10" s="1"/>
  <c r="E73" i="10" s="1"/>
  <c r="C30" i="37"/>
  <c r="C52" i="37" s="1"/>
  <c r="C90" i="37" s="1"/>
  <c r="C121" i="37" s="1"/>
  <c r="D25" i="38"/>
  <c r="D47" i="38" s="1"/>
  <c r="D85" i="38" s="1"/>
  <c r="F19" i="40"/>
  <c r="F40" i="40" s="1"/>
  <c r="F78" i="40" s="1"/>
  <c r="F103" i="40" s="1"/>
  <c r="D7" i="16" s="1"/>
  <c r="E24" i="33"/>
  <c r="D8" i="10"/>
  <c r="D16" i="10"/>
  <c r="G7" i="38"/>
  <c r="C17" i="34"/>
  <c r="C55" i="34" s="1"/>
  <c r="G29" i="37"/>
  <c r="G53" i="37" s="1"/>
  <c r="C13" i="10"/>
  <c r="D15" i="10"/>
  <c r="G13" i="34"/>
  <c r="G51" i="34" s="1"/>
  <c r="D30" i="37"/>
  <c r="D52" i="37" s="1"/>
  <c r="D90" i="37" s="1"/>
  <c r="D121" i="37" s="1"/>
  <c r="F21" i="10"/>
  <c r="F42" i="10" s="1"/>
  <c r="F80" i="10" s="1"/>
  <c r="E20" i="37"/>
  <c r="E41" i="37" s="1"/>
  <c r="E79" i="37" s="1"/>
  <c r="E104" i="37" s="1"/>
  <c r="E14" i="37"/>
  <c r="E8" i="38"/>
  <c r="C18" i="38"/>
  <c r="C39" i="38" s="1"/>
  <c r="C77" i="38" s="1"/>
  <c r="C102" i="38" s="1"/>
  <c r="F29" i="10"/>
  <c r="F53" i="10" s="1"/>
  <c r="F91" i="10" s="1"/>
  <c r="D23" i="10"/>
  <c r="D45" i="10" s="1"/>
  <c r="D83" i="10" s="1"/>
  <c r="C26" i="33"/>
  <c r="C48" i="33" s="1"/>
  <c r="C86" i="33" s="1"/>
  <c r="F12" i="36"/>
  <c r="F37" i="36" s="1"/>
  <c r="F75" i="36" s="1"/>
  <c r="F100" i="36" s="1"/>
  <c r="G26" i="37"/>
  <c r="G48" i="37" s="1"/>
  <c r="G86" i="37" s="1"/>
  <c r="H86" i="37" s="1"/>
  <c r="E31" i="10"/>
  <c r="D27" i="40"/>
  <c r="D49" i="40" s="1"/>
  <c r="D87" i="40" s="1"/>
  <c r="G29" i="36"/>
  <c r="G53" i="36" s="1"/>
  <c r="G91" i="36" s="1"/>
  <c r="H91" i="36" s="1"/>
  <c r="G8" i="37"/>
  <c r="D14" i="38"/>
  <c r="F17" i="37"/>
  <c r="F38" i="37" s="1"/>
  <c r="G19" i="37"/>
  <c r="G40" i="37" s="1"/>
  <c r="G78" i="37" s="1"/>
  <c r="H78" i="37" s="1"/>
  <c r="E22" i="37"/>
  <c r="F24" i="34"/>
  <c r="F62" i="34" s="1"/>
  <c r="F93" i="34" s="1"/>
  <c r="D25" i="17" s="1"/>
  <c r="C14" i="37"/>
  <c r="D21" i="39"/>
  <c r="D42" i="39" s="1"/>
  <c r="D80" i="39" s="1"/>
  <c r="E18" i="35"/>
  <c r="E39" i="35" s="1"/>
  <c r="E77" i="35" s="1"/>
  <c r="E102" i="35" s="1"/>
  <c r="C21" i="38"/>
  <c r="C42" i="38" s="1"/>
  <c r="C80" i="38" s="1"/>
  <c r="C105" i="38" s="1"/>
  <c r="G27" i="33"/>
  <c r="G49" i="33" s="1"/>
  <c r="G87" i="33" s="1"/>
  <c r="H87" i="33" s="1"/>
  <c r="C29" i="35"/>
  <c r="C53" i="35" s="1"/>
  <c r="C91" i="35" s="1"/>
  <c r="C122" i="35" s="1"/>
  <c r="E28" i="10"/>
  <c r="E50" i="10" s="1"/>
  <c r="E88" i="10" s="1"/>
  <c r="D28" i="33"/>
  <c r="D50" i="33" s="1"/>
  <c r="D88" i="33" s="1"/>
  <c r="D119" i="33" s="1"/>
  <c r="E22" i="38"/>
  <c r="G31" i="36"/>
  <c r="E26" i="36"/>
  <c r="E48" i="36" s="1"/>
  <c r="E86" i="36" s="1"/>
  <c r="D20" i="33"/>
  <c r="D41" i="33" s="1"/>
  <c r="D79" i="33" s="1"/>
  <c r="D104" i="33" s="1"/>
  <c r="E20" i="33"/>
  <c r="E41" i="33" s="1"/>
  <c r="E30" i="40"/>
  <c r="E52" i="40" s="1"/>
  <c r="D13" i="37"/>
  <c r="D30" i="36"/>
  <c r="D52" i="36" s="1"/>
  <c r="D90" i="36" s="1"/>
  <c r="D121" i="36" s="1"/>
  <c r="F17" i="39"/>
  <c r="F38" i="39" s="1"/>
  <c r="F76" i="39" s="1"/>
  <c r="E7" i="34"/>
  <c r="E45" i="34" s="1"/>
  <c r="E7" i="33"/>
  <c r="C15" i="35"/>
  <c r="F14" i="33"/>
  <c r="F51" i="33" s="1"/>
  <c r="F89" i="33" s="1"/>
  <c r="F120" i="33" s="1"/>
  <c r="F17" i="35"/>
  <c r="F38" i="35" s="1"/>
  <c r="F76" i="35" s="1"/>
  <c r="F101" i="35" s="1"/>
  <c r="C26" i="35"/>
  <c r="C48" i="35" s="1"/>
  <c r="C86" i="35" s="1"/>
  <c r="D23" i="36"/>
  <c r="D45" i="36" s="1"/>
  <c r="D83" i="36" s="1"/>
  <c r="G19" i="36"/>
  <c r="G40" i="36" s="1"/>
  <c r="G78" i="36" s="1"/>
  <c r="H78" i="36" s="1"/>
  <c r="F26" i="39"/>
  <c r="F48" i="39" s="1"/>
  <c r="F86" i="39" s="1"/>
  <c r="D25" i="10"/>
  <c r="D47" i="10" s="1"/>
  <c r="D85" i="10" s="1"/>
  <c r="C10" i="37"/>
  <c r="G27" i="35"/>
  <c r="G49" i="35" s="1"/>
  <c r="G87" i="35" s="1"/>
  <c r="H87" i="35" s="1"/>
  <c r="C13" i="36"/>
  <c r="C17" i="39"/>
  <c r="C38" i="39" s="1"/>
  <c r="D7" i="37"/>
  <c r="F16" i="40"/>
  <c r="E15" i="35"/>
  <c r="E16" i="37"/>
  <c r="G21" i="10"/>
  <c r="G42" i="10" s="1"/>
  <c r="G80" i="10" s="1"/>
  <c r="H80" i="10" s="1"/>
  <c r="F9" i="40"/>
  <c r="F43" i="40" s="1"/>
  <c r="F81" i="40" s="1"/>
  <c r="F106" i="40" s="1"/>
  <c r="D10" i="16" s="1"/>
  <c r="C31" i="10"/>
  <c r="F25" i="37"/>
  <c r="F47" i="37" s="1"/>
  <c r="F85" i="37" s="1"/>
  <c r="G17" i="38"/>
  <c r="G38" i="38" s="1"/>
  <c r="G76" i="38" s="1"/>
  <c r="H76" i="38" s="1"/>
  <c r="F27" i="36"/>
  <c r="F49" i="36" s="1"/>
  <c r="F87" i="36" s="1"/>
  <c r="F28" i="10"/>
  <c r="F50" i="10" s="1"/>
  <c r="F88" i="10" s="1"/>
  <c r="F28" i="35"/>
  <c r="F50" i="35" s="1"/>
  <c r="F88" i="35" s="1"/>
  <c r="F119" i="35" s="1"/>
  <c r="G23" i="38"/>
  <c r="G45" i="38" s="1"/>
  <c r="G83" i="38" s="1"/>
  <c r="H83" i="38" s="1"/>
  <c r="E18" i="38"/>
  <c r="E39" i="38" s="1"/>
  <c r="E77" i="38" s="1"/>
  <c r="E102" i="38" s="1"/>
  <c r="F9" i="33"/>
  <c r="F43" i="33" s="1"/>
  <c r="F81" i="33" s="1"/>
  <c r="F106" i="33" s="1"/>
  <c r="E28" i="40"/>
  <c r="E50" i="40" s="1"/>
  <c r="E88" i="40" s="1"/>
  <c r="E119" i="40" s="1"/>
  <c r="C23" i="16" s="1"/>
  <c r="E8" i="40"/>
  <c r="E19" i="33"/>
  <c r="E40" i="33" s="1"/>
  <c r="D16" i="36"/>
  <c r="E20" i="38"/>
  <c r="E41" i="38" s="1"/>
  <c r="D29" i="38"/>
  <c r="D53" i="38" s="1"/>
  <c r="D91" i="38" s="1"/>
  <c r="D122" i="38" s="1"/>
  <c r="F18" i="33"/>
  <c r="F39" i="33" s="1"/>
  <c r="F77" i="33" s="1"/>
  <c r="F102" i="33" s="1"/>
  <c r="G8" i="10"/>
  <c r="D23" i="38"/>
  <c r="D45" i="38" s="1"/>
  <c r="G25" i="38"/>
  <c r="G47" i="38" s="1"/>
  <c r="G85" i="38" s="1"/>
  <c r="H85" i="38" s="1"/>
  <c r="F7" i="34"/>
  <c r="F45" i="34" s="1"/>
  <c r="D22" i="40"/>
  <c r="E22" i="39"/>
  <c r="G31" i="33"/>
  <c r="D23" i="37"/>
  <c r="D45" i="37" s="1"/>
  <c r="D83" i="37" s="1"/>
  <c r="G10" i="37"/>
  <c r="D27" i="39"/>
  <c r="D49" i="39" s="1"/>
  <c r="D87" i="39" s="1"/>
  <c r="G20" i="40"/>
  <c r="G41" i="40" s="1"/>
  <c r="G79" i="40" s="1"/>
  <c r="H79" i="40" s="1"/>
  <c r="F26" i="36"/>
  <c r="F48" i="36" s="1"/>
  <c r="F86" i="36" s="1"/>
  <c r="E25" i="36"/>
  <c r="E47" i="36" s="1"/>
  <c r="E85" i="36" s="1"/>
  <c r="C24" i="34"/>
  <c r="E17" i="36"/>
  <c r="E38" i="36" s="1"/>
  <c r="D19" i="33"/>
  <c r="D40" i="33" s="1"/>
  <c r="F23" i="36"/>
  <c r="F45" i="36" s="1"/>
  <c r="F83" i="36" s="1"/>
  <c r="G28" i="35"/>
  <c r="G50" i="35" s="1"/>
  <c r="G88" i="35" s="1"/>
  <c r="H88" i="35" s="1"/>
  <c r="G25" i="34"/>
  <c r="C8" i="37"/>
  <c r="D20" i="34"/>
  <c r="D58" i="34" s="1"/>
  <c r="F22" i="35"/>
  <c r="G16" i="33"/>
  <c r="G10" i="38"/>
  <c r="E14" i="40"/>
  <c r="E19" i="38"/>
  <c r="E40" i="38" s="1"/>
  <c r="E78" i="38" s="1"/>
  <c r="E103" i="38" s="1"/>
  <c r="C20" i="40"/>
  <c r="C41" i="40" s="1"/>
  <c r="C79" i="40" s="1"/>
  <c r="C104" i="40" s="1"/>
  <c r="G21" i="40"/>
  <c r="G42" i="40" s="1"/>
  <c r="G80" i="40" s="1"/>
  <c r="H80" i="40" s="1"/>
  <c r="D20" i="37"/>
  <c r="D41" i="37" s="1"/>
  <c r="D79" i="37" s="1"/>
  <c r="D104" i="37" s="1"/>
  <c r="E27" i="38"/>
  <c r="E49" i="38" s="1"/>
  <c r="E87" i="38" s="1"/>
  <c r="E24" i="34"/>
  <c r="E62" i="34" s="1"/>
  <c r="E93" i="34" s="1"/>
  <c r="C25" i="17" s="1"/>
  <c r="G10" i="35"/>
  <c r="E11" i="36"/>
  <c r="E36" i="36" s="1"/>
  <c r="C30" i="33"/>
  <c r="C52" i="33" s="1"/>
  <c r="C90" i="33" s="1"/>
  <c r="C121" i="33" s="1"/>
  <c r="G11" i="10"/>
  <c r="G36" i="10" s="1"/>
  <c r="G74" i="10" s="1"/>
  <c r="G11" i="33"/>
  <c r="G36" i="33" s="1"/>
  <c r="G74" i="33" s="1"/>
  <c r="G99" i="33" s="1"/>
  <c r="G26" i="39"/>
  <c r="G48" i="39" s="1"/>
  <c r="G86" i="39" s="1"/>
  <c r="H86" i="39" s="1"/>
  <c r="E9" i="37"/>
  <c r="E43" i="37" s="1"/>
  <c r="E81" i="37" s="1"/>
  <c r="E106" i="37" s="1"/>
  <c r="G9" i="35"/>
  <c r="G43" i="35" s="1"/>
  <c r="G81" i="35" s="1"/>
  <c r="G106" i="35" s="1"/>
  <c r="F13" i="37"/>
  <c r="F44" i="37" s="1"/>
  <c r="F82" i="37" s="1"/>
  <c r="F14" i="36"/>
  <c r="F51" i="36" s="1"/>
  <c r="F89" i="36" s="1"/>
  <c r="F120" i="36" s="1"/>
  <c r="D15" i="38"/>
  <c r="G20" i="10"/>
  <c r="G41" i="10" s="1"/>
  <c r="G79" i="10" s="1"/>
  <c r="H79" i="10" s="1"/>
  <c r="D21" i="34"/>
  <c r="D59" i="34" s="1"/>
  <c r="C20" i="10"/>
  <c r="C41" i="10" s="1"/>
  <c r="C79" i="10" s="1"/>
  <c r="E16" i="35"/>
  <c r="D29" i="35"/>
  <c r="D53" i="35" s="1"/>
  <c r="D91" i="35" s="1"/>
  <c r="D122" i="35" s="1"/>
  <c r="F28" i="38"/>
  <c r="F50" i="38" s="1"/>
  <c r="F88" i="38" s="1"/>
  <c r="F119" i="38" s="1"/>
  <c r="G18" i="39"/>
  <c r="G39" i="39" s="1"/>
  <c r="G77" i="39" s="1"/>
  <c r="E12" i="36"/>
  <c r="E37" i="36" s="1"/>
  <c r="D15" i="34"/>
  <c r="G25" i="36"/>
  <c r="G47" i="36" s="1"/>
  <c r="G85" i="36" s="1"/>
  <c r="H85" i="36" s="1"/>
  <c r="G29" i="35"/>
  <c r="G53" i="35" s="1"/>
  <c r="G91" i="35" s="1"/>
  <c r="H91" i="35" s="1"/>
  <c r="D16" i="39"/>
  <c r="D19" i="37"/>
  <c r="D40" i="37" s="1"/>
  <c r="D78" i="37" s="1"/>
  <c r="D103" i="37" s="1"/>
  <c r="G7" i="40"/>
  <c r="G11" i="35"/>
  <c r="G36" i="35" s="1"/>
  <c r="G74" i="35" s="1"/>
  <c r="G99" i="35" s="1"/>
  <c r="E27" i="39"/>
  <c r="E49" i="39" s="1"/>
  <c r="E87" i="39" s="1"/>
  <c r="E19" i="35"/>
  <c r="E40" i="35" s="1"/>
  <c r="E78" i="35" s="1"/>
  <c r="E103" i="35" s="1"/>
  <c r="C23" i="34"/>
  <c r="C61" i="34" s="1"/>
  <c r="C92" i="34" s="1"/>
  <c r="G12" i="36"/>
  <c r="G37" i="36" s="1"/>
  <c r="G75" i="36" s="1"/>
  <c r="G100" i="36" s="1"/>
  <c r="F30" i="36"/>
  <c r="F52" i="36" s="1"/>
  <c r="F90" i="36" s="1"/>
  <c r="F121" i="36" s="1"/>
  <c r="D19" i="39"/>
  <c r="D40" i="39" s="1"/>
  <c r="D78" i="39" s="1"/>
  <c r="E29" i="33"/>
  <c r="E53" i="33" s="1"/>
  <c r="E91" i="33" s="1"/>
  <c r="E122" i="33" s="1"/>
  <c r="G28" i="39"/>
  <c r="G50" i="39" s="1"/>
  <c r="G88" i="39" s="1"/>
  <c r="C25" i="40"/>
  <c r="C47" i="40" s="1"/>
  <c r="C85" i="40" s="1"/>
  <c r="C16" i="37"/>
  <c r="E12" i="33"/>
  <c r="E37" i="33" s="1"/>
  <c r="E22" i="40"/>
  <c r="F16" i="36"/>
  <c r="F20" i="38"/>
  <c r="F41" i="38" s="1"/>
  <c r="F79" i="38" s="1"/>
  <c r="F104" i="38" s="1"/>
  <c r="D31" i="33"/>
  <c r="C19" i="34"/>
  <c r="C57" i="34" s="1"/>
  <c r="C9" i="35"/>
  <c r="C43" i="35" s="1"/>
  <c r="C81" i="35" s="1"/>
  <c r="C106" i="35" s="1"/>
  <c r="F29" i="36"/>
  <c r="F53" i="36" s="1"/>
  <c r="F91" i="36" s="1"/>
  <c r="F122" i="36" s="1"/>
  <c r="G8" i="34"/>
  <c r="G46" i="34" s="1"/>
  <c r="G71" i="34" s="1"/>
  <c r="E3" i="17" s="1"/>
  <c r="D28" i="35"/>
  <c r="D50" i="35" s="1"/>
  <c r="D88" i="35" s="1"/>
  <c r="D119" i="35" s="1"/>
  <c r="G11" i="37"/>
  <c r="G36" i="37" s="1"/>
  <c r="G74" i="37" s="1"/>
  <c r="G99" i="37" s="1"/>
  <c r="F7" i="33"/>
  <c r="C12" i="34"/>
  <c r="C50" i="34" s="1"/>
  <c r="C75" i="34" s="1"/>
  <c r="G16" i="10"/>
  <c r="F30" i="35"/>
  <c r="F52" i="35" s="1"/>
  <c r="F90" i="35" s="1"/>
  <c r="F121" i="35" s="1"/>
  <c r="D29" i="39"/>
  <c r="D53" i="39" s="1"/>
  <c r="D91" i="39" s="1"/>
  <c r="D8" i="36"/>
  <c r="E8" i="36"/>
  <c r="D18" i="38"/>
  <c r="D39" i="38" s="1"/>
  <c r="F21" i="34"/>
  <c r="F10" i="34"/>
  <c r="F48" i="34" s="1"/>
  <c r="F73" i="34" s="1"/>
  <c r="D5" i="17" s="1"/>
  <c r="C31" i="35"/>
  <c r="E30" i="38"/>
  <c r="E52" i="38" s="1"/>
  <c r="E90" i="38" s="1"/>
  <c r="E121" i="38" s="1"/>
  <c r="E24" i="36"/>
  <c r="D9" i="10"/>
  <c r="D43" i="10" s="1"/>
  <c r="D81" i="10" s="1"/>
  <c r="E31" i="38"/>
  <c r="F14" i="40"/>
  <c r="G24" i="33"/>
  <c r="D15" i="37"/>
  <c r="F27" i="40"/>
  <c r="F49" i="40" s="1"/>
  <c r="F87" i="40" s="1"/>
  <c r="G20" i="38"/>
  <c r="G41" i="38" s="1"/>
  <c r="G79" i="38" s="1"/>
  <c r="H79" i="38" s="1"/>
  <c r="C19" i="37"/>
  <c r="C40" i="37" s="1"/>
  <c r="C78" i="37" s="1"/>
  <c r="C103" i="37" s="1"/>
  <c r="D26" i="36"/>
  <c r="D48" i="36" s="1"/>
  <c r="D86" i="36" s="1"/>
  <c r="F20" i="40"/>
  <c r="F41" i="40" s="1"/>
  <c r="F79" i="40" s="1"/>
  <c r="F104" i="40" s="1"/>
  <c r="D8" i="16" s="1"/>
  <c r="F23" i="39"/>
  <c r="F45" i="39" s="1"/>
  <c r="F83" i="39" s="1"/>
  <c r="F10" i="40"/>
  <c r="C9" i="36"/>
  <c r="C43" i="36" s="1"/>
  <c r="D8" i="33"/>
  <c r="C13" i="34"/>
  <c r="C51" i="34" s="1"/>
  <c r="C76" i="34" s="1"/>
  <c r="D17" i="10"/>
  <c r="D38" i="10" s="1"/>
  <c r="D76" i="10" s="1"/>
  <c r="D16" i="40"/>
  <c r="F22" i="38"/>
  <c r="E15" i="10"/>
  <c r="E31" i="40"/>
  <c r="E44" i="40" s="1"/>
  <c r="E20" i="36"/>
  <c r="E41" i="36" s="1"/>
  <c r="E79" i="36" s="1"/>
  <c r="E104" i="36" s="1"/>
  <c r="G7" i="36"/>
  <c r="G9" i="10"/>
  <c r="G43" i="10" s="1"/>
  <c r="G81" i="10" s="1"/>
  <c r="F7" i="36"/>
  <c r="E21" i="38"/>
  <c r="E42" i="38" s="1"/>
  <c r="E80" i="38" s="1"/>
  <c r="E105" i="38" s="1"/>
  <c r="D21" i="10"/>
  <c r="D42" i="10" s="1"/>
  <c r="D80" i="10" s="1"/>
  <c r="D27" i="36"/>
  <c r="D49" i="36" s="1"/>
  <c r="D87" i="36" s="1"/>
  <c r="D22" i="37"/>
  <c r="C14" i="10"/>
  <c r="C51" i="10" s="1"/>
  <c r="C89" i="10" s="1"/>
  <c r="C20" i="33"/>
  <c r="C41" i="33" s="1"/>
  <c r="C79" i="33" s="1"/>
  <c r="C104" i="33" s="1"/>
  <c r="G16" i="39"/>
  <c r="F24" i="40"/>
  <c r="F18" i="39"/>
  <c r="F39" i="39" s="1"/>
  <c r="G22" i="39"/>
  <c r="C11" i="40"/>
  <c r="C36" i="40" s="1"/>
  <c r="F21" i="33"/>
  <c r="F42" i="33" s="1"/>
  <c r="F80" i="33" s="1"/>
  <c r="F105" i="33" s="1"/>
  <c r="D29" i="36"/>
  <c r="D53" i="36" s="1"/>
  <c r="D91" i="36" s="1"/>
  <c r="D122" i="36" s="1"/>
  <c r="C22" i="37"/>
  <c r="D9" i="36"/>
  <c r="D43" i="36" s="1"/>
  <c r="D81" i="36" s="1"/>
  <c r="D106" i="36" s="1"/>
  <c r="E11" i="40"/>
  <c r="E36" i="40" s="1"/>
  <c r="E74" i="40" s="1"/>
  <c r="E99" i="40" s="1"/>
  <c r="C3" i="16" s="1"/>
  <c r="G17" i="34"/>
  <c r="G55" i="34" s="1"/>
  <c r="E9" i="33"/>
  <c r="E43" i="33" s="1"/>
  <c r="E81" i="33" s="1"/>
  <c r="E106" i="33" s="1"/>
  <c r="G27" i="38"/>
  <c r="G49" i="38" s="1"/>
  <c r="G87" i="38" s="1"/>
  <c r="H87" i="38" s="1"/>
  <c r="D19" i="40"/>
  <c r="D40" i="40" s="1"/>
  <c r="D78" i="40" s="1"/>
  <c r="D103" i="40" s="1"/>
  <c r="B7" i="16" s="1"/>
  <c r="E15" i="39"/>
  <c r="F30" i="33"/>
  <c r="F52" i="33" s="1"/>
  <c r="F90" i="33" s="1"/>
  <c r="F121" i="33" s="1"/>
  <c r="C24" i="37"/>
  <c r="D9" i="35"/>
  <c r="D43" i="35" s="1"/>
  <c r="D81" i="35" s="1"/>
  <c r="D106" i="35" s="1"/>
  <c r="D31" i="10"/>
  <c r="C18" i="34"/>
  <c r="G12" i="34"/>
  <c r="G50" i="34" s="1"/>
  <c r="F24" i="33"/>
  <c r="D12" i="38"/>
  <c r="D37" i="38" s="1"/>
  <c r="D75" i="38" s="1"/>
  <c r="D100" i="38" s="1"/>
  <c r="E17" i="40"/>
  <c r="E38" i="40" s="1"/>
  <c r="E76" i="40" s="1"/>
  <c r="E101" i="40" s="1"/>
  <c r="C5" i="16" s="1"/>
  <c r="E14" i="36"/>
  <c r="G10" i="40"/>
  <c r="G51" i="40" s="1"/>
  <c r="G89" i="40" s="1"/>
  <c r="G120" i="40" s="1"/>
  <c r="E24" i="16" s="1"/>
  <c r="F27" i="35"/>
  <c r="F49" i="35" s="1"/>
  <c r="F87" i="35" s="1"/>
  <c r="C29" i="39"/>
  <c r="C53" i="39" s="1"/>
  <c r="C91" i="39" s="1"/>
  <c r="G25" i="39"/>
  <c r="G47" i="39" s="1"/>
  <c r="G85" i="39" s="1"/>
  <c r="H85" i="39" s="1"/>
  <c r="D11" i="40"/>
  <c r="D36" i="40" s="1"/>
  <c r="D74" i="40" s="1"/>
  <c r="D99" i="40" s="1"/>
  <c r="B3" i="16" s="1"/>
  <c r="D26" i="10"/>
  <c r="D48" i="10" s="1"/>
  <c r="D86" i="10" s="1"/>
  <c r="E8" i="33"/>
  <c r="E46" i="33" s="1"/>
  <c r="E84" i="33" s="1"/>
  <c r="E111" i="33" s="1"/>
  <c r="E23" i="35"/>
  <c r="E45" i="35" s="1"/>
  <c r="E83" i="35" s="1"/>
  <c r="E13" i="10"/>
  <c r="E17" i="38"/>
  <c r="E38" i="38" s="1"/>
  <c r="E76" i="38" s="1"/>
  <c r="E101" i="38" s="1"/>
  <c r="D31" i="38"/>
  <c r="C7" i="33"/>
  <c r="D13" i="38"/>
  <c r="G21" i="33"/>
  <c r="G42" i="33" s="1"/>
  <c r="D23" i="39"/>
  <c r="D45" i="39" s="1"/>
  <c r="D83" i="39" s="1"/>
  <c r="G14" i="34"/>
  <c r="G13" i="10"/>
  <c r="C21" i="10"/>
  <c r="C42" i="10" s="1"/>
  <c r="C80" i="10" s="1"/>
  <c r="D14" i="10"/>
  <c r="E31" i="35"/>
  <c r="F28" i="39"/>
  <c r="F50" i="39" s="1"/>
  <c r="F88" i="39" s="1"/>
  <c r="E27" i="37"/>
  <c r="E49" i="37" s="1"/>
  <c r="E87" i="37" s="1"/>
  <c r="D9" i="40"/>
  <c r="D43" i="40" s="1"/>
  <c r="D81" i="40" s="1"/>
  <c r="D106" i="40" s="1"/>
  <c r="B10" i="16" s="1"/>
  <c r="D11" i="36"/>
  <c r="D36" i="36" s="1"/>
  <c r="D74" i="36" s="1"/>
  <c r="D99" i="36" s="1"/>
  <c r="D27" i="38"/>
  <c r="D49" i="38" s="1"/>
  <c r="D87" i="38" s="1"/>
  <c r="G26" i="40"/>
  <c r="G48" i="40" s="1"/>
  <c r="G86" i="40" s="1"/>
  <c r="H86" i="40" s="1"/>
  <c r="G24" i="37"/>
  <c r="F28" i="40"/>
  <c r="F50" i="40" s="1"/>
  <c r="F88" i="40" s="1"/>
  <c r="F119" i="40" s="1"/>
  <c r="D23" i="16" s="1"/>
  <c r="C25" i="38"/>
  <c r="C47" i="38" s="1"/>
  <c r="C85" i="38" s="1"/>
  <c r="G15" i="39"/>
  <c r="D7" i="38"/>
  <c r="D20" i="40"/>
  <c r="D41" i="40" s="1"/>
  <c r="D79" i="40" s="1"/>
  <c r="D104" i="40" s="1"/>
  <c r="B8" i="16" s="1"/>
  <c r="C10" i="36"/>
  <c r="G8" i="35"/>
  <c r="D15" i="33"/>
  <c r="D26" i="38"/>
  <c r="D48" i="38" s="1"/>
  <c r="D86" i="38" s="1"/>
  <c r="G16" i="40"/>
  <c r="G35" i="40" s="1"/>
  <c r="G73" i="40" s="1"/>
  <c r="H73" i="40" s="1"/>
  <c r="G10" i="36"/>
  <c r="D14" i="35"/>
  <c r="D51" i="35" s="1"/>
  <c r="D89" i="35" s="1"/>
  <c r="D120" i="35" s="1"/>
  <c r="G26" i="10"/>
  <c r="G48" i="10" s="1"/>
  <c r="G86" i="10" s="1"/>
  <c r="H86" i="10" s="1"/>
  <c r="F16" i="34"/>
  <c r="F54" i="34" s="1"/>
  <c r="D29" i="33"/>
  <c r="D53" i="33" s="1"/>
  <c r="D91" i="33" s="1"/>
  <c r="D122" i="33" s="1"/>
  <c r="E19" i="39"/>
  <c r="E40" i="39" s="1"/>
  <c r="E78" i="39" s="1"/>
  <c r="E18" i="33"/>
  <c r="E39" i="33" s="1"/>
  <c r="E77" i="33" s="1"/>
  <c r="E102" i="33" s="1"/>
  <c r="D16" i="34"/>
  <c r="D54" i="34" s="1"/>
  <c r="E30" i="37"/>
  <c r="E52" i="37" s="1"/>
  <c r="E90" i="37" s="1"/>
  <c r="E121" i="37" s="1"/>
  <c r="D28" i="10"/>
  <c r="D50" i="10" s="1"/>
  <c r="D88" i="10" s="1"/>
  <c r="E14" i="33"/>
  <c r="E51" i="33" s="1"/>
  <c r="E21" i="33"/>
  <c r="E42" i="33" s="1"/>
  <c r="E25" i="33"/>
  <c r="E47" i="33" s="1"/>
  <c r="E85" i="33" s="1"/>
  <c r="D17" i="34"/>
  <c r="D55" i="34" s="1"/>
  <c r="G18" i="33"/>
  <c r="G39" i="33" s="1"/>
  <c r="F8" i="33"/>
  <c r="C11" i="33"/>
  <c r="C36" i="33" s="1"/>
  <c r="C74" i="33" s="1"/>
  <c r="C99" i="33" s="1"/>
  <c r="G12" i="40"/>
  <c r="G37" i="40" s="1"/>
  <c r="G75" i="40" s="1"/>
  <c r="G100" i="40" s="1"/>
  <c r="E4" i="16" s="1"/>
  <c r="E12" i="10"/>
  <c r="E37" i="10" s="1"/>
  <c r="E75" i="10" s="1"/>
  <c r="E13" i="33"/>
  <c r="C26" i="10"/>
  <c r="C48" i="10" s="1"/>
  <c r="C86" i="10" s="1"/>
  <c r="F11" i="33"/>
  <c r="F36" i="33" s="1"/>
  <c r="F74" i="33" s="1"/>
  <c r="F99" i="33" s="1"/>
  <c r="D31" i="37"/>
  <c r="E17" i="39"/>
  <c r="E38" i="39" s="1"/>
  <c r="E76" i="39" s="1"/>
  <c r="F22" i="36"/>
  <c r="D23" i="35"/>
  <c r="D45" i="35" s="1"/>
  <c r="D83" i="35" s="1"/>
  <c r="E17" i="33"/>
  <c r="E38" i="33" s="1"/>
  <c r="E76" i="33" s="1"/>
  <c r="E101" i="33" s="1"/>
  <c r="G7" i="37"/>
  <c r="G46" i="37" s="1"/>
  <c r="G84" i="37" s="1"/>
  <c r="H84" i="37" s="1"/>
  <c r="G13" i="33"/>
  <c r="G10" i="34"/>
  <c r="G25" i="35"/>
  <c r="G47" i="35" s="1"/>
  <c r="G85" i="35" s="1"/>
  <c r="H85" i="35" s="1"/>
  <c r="F12" i="34"/>
  <c r="F50" i="34" s="1"/>
  <c r="F75" i="34" s="1"/>
  <c r="D7" i="17" s="1"/>
  <c r="G31" i="37"/>
  <c r="G8" i="33"/>
  <c r="G21" i="38"/>
  <c r="G42" i="38" s="1"/>
  <c r="G80" i="38" s="1"/>
  <c r="H80" i="38" s="1"/>
  <c r="G26" i="36"/>
  <c r="G48" i="36" s="1"/>
  <c r="G86" i="36" s="1"/>
  <c r="H86" i="36" s="1"/>
  <c r="G24" i="38"/>
  <c r="G9" i="38"/>
  <c r="G43" i="38" s="1"/>
  <c r="G81" i="38" s="1"/>
  <c r="G106" i="38" s="1"/>
  <c r="G22" i="38"/>
  <c r="G44" i="38" s="1"/>
  <c r="G82" i="38" s="1"/>
  <c r="H82" i="38" s="1"/>
  <c r="E31" i="39"/>
  <c r="E20" i="40"/>
  <c r="E41" i="40" s="1"/>
  <c r="E79" i="40" s="1"/>
  <c r="E104" i="40" s="1"/>
  <c r="C8" i="16" s="1"/>
  <c r="E27" i="40"/>
  <c r="E49" i="40" s="1"/>
  <c r="E87" i="40" s="1"/>
  <c r="D7" i="33"/>
  <c r="D23" i="40"/>
  <c r="D45" i="40" s="1"/>
  <c r="D83" i="40" s="1"/>
  <c r="F20" i="37"/>
  <c r="F41" i="37" s="1"/>
  <c r="F79" i="37" s="1"/>
  <c r="F104" i="37" s="1"/>
  <c r="E28" i="33"/>
  <c r="E50" i="33" s="1"/>
  <c r="E88" i="33" s="1"/>
  <c r="E119" i="33" s="1"/>
  <c r="F9" i="34"/>
  <c r="D9" i="37"/>
  <c r="D43" i="37" s="1"/>
  <c r="C8" i="33"/>
  <c r="E22" i="10"/>
  <c r="F22" i="37"/>
  <c r="F10" i="36"/>
  <c r="C30" i="38"/>
  <c r="C52" i="38" s="1"/>
  <c r="C90" i="38" s="1"/>
  <c r="C121" i="38" s="1"/>
  <c r="C10" i="35"/>
  <c r="C51" i="35" s="1"/>
  <c r="C89" i="35" s="1"/>
  <c r="C120" i="35" s="1"/>
  <c r="E13" i="36"/>
  <c r="F26" i="35"/>
  <c r="F48" i="35" s="1"/>
  <c r="F86" i="35" s="1"/>
  <c r="F8" i="38"/>
  <c r="E29" i="10"/>
  <c r="E53" i="10" s="1"/>
  <c r="E91" i="10" s="1"/>
  <c r="F17" i="36"/>
  <c r="F38" i="36" s="1"/>
  <c r="F76" i="36" s="1"/>
  <c r="F101" i="36" s="1"/>
  <c r="F11" i="35"/>
  <c r="F36" i="35" s="1"/>
  <c r="F74" i="35" s="1"/>
  <c r="F99" i="35" s="1"/>
  <c r="D14" i="33"/>
  <c r="D51" i="33" s="1"/>
  <c r="D89" i="33" s="1"/>
  <c r="D120" i="33" s="1"/>
  <c r="G15" i="38"/>
  <c r="C31" i="40"/>
  <c r="G16" i="38"/>
  <c r="G35" i="38" s="1"/>
  <c r="G73" i="38" s="1"/>
  <c r="H73" i="38" s="1"/>
  <c r="E25" i="38"/>
  <c r="E47" i="38" s="1"/>
  <c r="E19" i="34"/>
  <c r="D7" i="10"/>
  <c r="F22" i="40"/>
  <c r="E15" i="37"/>
  <c r="E35" i="37" s="1"/>
  <c r="E73" i="37" s="1"/>
  <c r="F18" i="40"/>
  <c r="F39" i="40" s="1"/>
  <c r="D28" i="37"/>
  <c r="D50" i="37" s="1"/>
  <c r="D88" i="37" s="1"/>
  <c r="D119" i="37" s="1"/>
  <c r="G15" i="35"/>
  <c r="G35" i="35" s="1"/>
  <c r="G73" i="35" s="1"/>
  <c r="H73" i="35" s="1"/>
  <c r="C15" i="39"/>
  <c r="C35" i="39" s="1"/>
  <c r="C73" i="39" s="1"/>
  <c r="E7" i="37"/>
  <c r="E19" i="40"/>
  <c r="E40" i="40" s="1"/>
  <c r="E78" i="40" s="1"/>
  <c r="E103" i="40" s="1"/>
  <c r="C7" i="16" s="1"/>
  <c r="E16" i="40"/>
  <c r="E35" i="40" s="1"/>
  <c r="E73" i="40" s="1"/>
  <c r="E28" i="35"/>
  <c r="E50" i="35" s="1"/>
  <c r="E88" i="35" s="1"/>
  <c r="E119" i="35" s="1"/>
  <c r="D12" i="37"/>
  <c r="D37" i="37" s="1"/>
  <c r="D75" i="37" s="1"/>
  <c r="D100" i="37" s="1"/>
  <c r="E27" i="35"/>
  <c r="E49" i="35" s="1"/>
  <c r="E87" i="35" s="1"/>
  <c r="D18" i="36"/>
  <c r="D39" i="36" s="1"/>
  <c r="D77" i="36" s="1"/>
  <c r="D102" i="36" s="1"/>
  <c r="C8" i="36"/>
  <c r="C27" i="37"/>
  <c r="C49" i="37" s="1"/>
  <c r="C87" i="37" s="1"/>
  <c r="D14" i="40"/>
  <c r="F21" i="37"/>
  <c r="F42" i="37" s="1"/>
  <c r="F12" i="33"/>
  <c r="F37" i="33" s="1"/>
  <c r="C16" i="39"/>
  <c r="D8" i="37"/>
  <c r="G8" i="40"/>
  <c r="F13" i="36"/>
  <c r="G30" i="40"/>
  <c r="G52" i="40" s="1"/>
  <c r="G90" i="40" s="1"/>
  <c r="D22" i="36"/>
  <c r="D30" i="38"/>
  <c r="D52" i="38" s="1"/>
  <c r="D90" i="38" s="1"/>
  <c r="D121" i="38" s="1"/>
  <c r="C15" i="33"/>
  <c r="C35" i="33" s="1"/>
  <c r="C73" i="33" s="1"/>
  <c r="C25" i="35"/>
  <c r="C47" i="35" s="1"/>
  <c r="C85" i="35" s="1"/>
  <c r="C17" i="37"/>
  <c r="C38" i="37" s="1"/>
  <c r="C76" i="37" s="1"/>
  <c r="C101" i="37" s="1"/>
  <c r="F14" i="35"/>
  <c r="F51" i="35" s="1"/>
  <c r="F89" i="35" s="1"/>
  <c r="F120" i="35" s="1"/>
  <c r="F27" i="33"/>
  <c r="F49" i="33" s="1"/>
  <c r="F87" i="33" s="1"/>
  <c r="D26" i="40"/>
  <c r="D48" i="40" s="1"/>
  <c r="D86" i="40" s="1"/>
  <c r="C23" i="40"/>
  <c r="C45" i="40" s="1"/>
  <c r="C83" i="40" s="1"/>
  <c r="C23" i="38"/>
  <c r="C45" i="38" s="1"/>
  <c r="C83" i="38" s="1"/>
  <c r="F8" i="35"/>
  <c r="G31" i="40"/>
  <c r="F11" i="36"/>
  <c r="F36" i="36" s="1"/>
  <c r="F74" i="36" s="1"/>
  <c r="F99" i="36" s="1"/>
  <c r="C8" i="38"/>
  <c r="C7" i="40"/>
  <c r="C17" i="36"/>
  <c r="C38" i="36" s="1"/>
  <c r="C76" i="36" s="1"/>
  <c r="C101" i="36" s="1"/>
  <c r="D7" i="34"/>
  <c r="D45" i="34" s="1"/>
  <c r="G23" i="36"/>
  <c r="G45" i="36" s="1"/>
  <c r="G83" i="36" s="1"/>
  <c r="H83" i="36" s="1"/>
  <c r="E12" i="38"/>
  <c r="E37" i="38" s="1"/>
  <c r="E75" i="38" s="1"/>
  <c r="E100" i="38" s="1"/>
  <c r="D28" i="39"/>
  <c r="D50" i="39" s="1"/>
  <c r="D88" i="39" s="1"/>
  <c r="D24" i="36"/>
  <c r="D13" i="10"/>
  <c r="D18" i="37"/>
  <c r="D39" i="37" s="1"/>
  <c r="D77" i="37" s="1"/>
  <c r="D102" i="37" s="1"/>
  <c r="C21" i="36"/>
  <c r="C42" i="36" s="1"/>
  <c r="C80" i="36" s="1"/>
  <c r="C105" i="36" s="1"/>
  <c r="F18" i="37"/>
  <c r="F39" i="37" s="1"/>
  <c r="F77" i="37" s="1"/>
  <c r="F102" i="37" s="1"/>
  <c r="D12" i="40"/>
  <c r="D37" i="40" s="1"/>
  <c r="D75" i="40" s="1"/>
  <c r="D100" i="40" s="1"/>
  <c r="B4" i="16" s="1"/>
  <c r="G28" i="37"/>
  <c r="G50" i="37" s="1"/>
  <c r="G88" i="37" s="1"/>
  <c r="H88" i="37" s="1"/>
  <c r="F21" i="36"/>
  <c r="F42" i="36" s="1"/>
  <c r="F80" i="36" s="1"/>
  <c r="F105" i="36" s="1"/>
  <c r="E19" i="36"/>
  <c r="E40" i="36" s="1"/>
  <c r="E26" i="37"/>
  <c r="E48" i="37" s="1"/>
  <c r="F16" i="35"/>
  <c r="D19" i="38"/>
  <c r="D40" i="38" s="1"/>
  <c r="G27" i="39"/>
  <c r="G49" i="39" s="1"/>
  <c r="C9" i="33"/>
  <c r="C43" i="33" s="1"/>
  <c r="C81" i="33" s="1"/>
  <c r="C106" i="33" s="1"/>
  <c r="F18" i="35"/>
  <c r="F39" i="35" s="1"/>
  <c r="F77" i="35" s="1"/>
  <c r="F102" i="35" s="1"/>
  <c r="C18" i="10"/>
  <c r="C39" i="10" s="1"/>
  <c r="C77" i="10" s="1"/>
  <c r="C17" i="38"/>
  <c r="C38" i="38" s="1"/>
  <c r="C76" i="38" s="1"/>
  <c r="C101" i="38" s="1"/>
  <c r="C16" i="40"/>
  <c r="G29" i="38"/>
  <c r="G53" i="38" s="1"/>
  <c r="G91" i="38" s="1"/>
  <c r="H91" i="38" s="1"/>
  <c r="G12" i="38"/>
  <c r="G37" i="38" s="1"/>
  <c r="G75" i="38" s="1"/>
  <c r="G100" i="38" s="1"/>
  <c r="F19" i="37"/>
  <c r="F40" i="37" s="1"/>
  <c r="F78" i="37" s="1"/>
  <c r="F103" i="37" s="1"/>
  <c r="E18" i="39"/>
  <c r="E39" i="39" s="1"/>
  <c r="E77" i="39" s="1"/>
  <c r="G24" i="40"/>
  <c r="G22" i="37"/>
  <c r="E12" i="37"/>
  <c r="E37" i="37" s="1"/>
  <c r="E75" i="37" s="1"/>
  <c r="E100" i="37" s="1"/>
  <c r="E21" i="40"/>
  <c r="E42" i="40" s="1"/>
  <c r="E80" i="40" s="1"/>
  <c r="E105" i="40" s="1"/>
  <c r="C9" i="16" s="1"/>
  <c r="F26" i="40"/>
  <c r="F48" i="40" s="1"/>
  <c r="D21" i="38"/>
  <c r="D42" i="38" s="1"/>
  <c r="F21" i="40"/>
  <c r="F42" i="40" s="1"/>
  <c r="F80" i="40" s="1"/>
  <c r="F105" i="40" s="1"/>
  <c r="D9" i="16" s="1"/>
  <c r="G25" i="10"/>
  <c r="G47" i="10" s="1"/>
  <c r="G85" i="10" s="1"/>
  <c r="H85" i="10" s="1"/>
  <c r="C22" i="36"/>
  <c r="C9" i="40"/>
  <c r="C43" i="40" s="1"/>
  <c r="C81" i="40" s="1"/>
  <c r="C106" i="40" s="1"/>
  <c r="F30" i="37"/>
  <c r="F52" i="37" s="1"/>
  <c r="F90" i="37" s="1"/>
  <c r="F121" i="37" s="1"/>
  <c r="C14" i="34"/>
  <c r="C52" i="34" s="1"/>
  <c r="C77" i="34" s="1"/>
  <c r="G18" i="35"/>
  <c r="G39" i="35" s="1"/>
  <c r="G77" i="35" s="1"/>
  <c r="H77" i="35" s="1"/>
  <c r="D25" i="33"/>
  <c r="D47" i="33" s="1"/>
  <c r="D85" i="33" s="1"/>
  <c r="F29" i="39"/>
  <c r="F53" i="39" s="1"/>
  <c r="F91" i="39" s="1"/>
  <c r="F28" i="37"/>
  <c r="F50" i="37" s="1"/>
  <c r="F88" i="37" s="1"/>
  <c r="F119" i="37" s="1"/>
  <c r="D8" i="34"/>
  <c r="D46" i="34" s="1"/>
  <c r="D71" i="34" s="1"/>
  <c r="B3" i="17" s="1"/>
  <c r="D26" i="37"/>
  <c r="D48" i="37" s="1"/>
  <c r="D86" i="37" s="1"/>
  <c r="G12" i="35"/>
  <c r="G37" i="35" s="1"/>
  <c r="G75" i="35" s="1"/>
  <c r="G100" i="35" s="1"/>
  <c r="D25" i="34"/>
  <c r="D63" i="34" s="1"/>
  <c r="D94" i="34" s="1"/>
  <c r="B26" i="17" s="1"/>
  <c r="E26" i="33"/>
  <c r="E48" i="33" s="1"/>
  <c r="E86" i="33" s="1"/>
  <c r="E7" i="40"/>
  <c r="F7" i="40"/>
  <c r="E18" i="36"/>
  <c r="E39" i="36" s="1"/>
  <c r="E14" i="38"/>
  <c r="F12" i="40"/>
  <c r="F37" i="40" s="1"/>
  <c r="F75" i="40" s="1"/>
  <c r="F100" i="40" s="1"/>
  <c r="D4" i="16" s="1"/>
  <c r="F27" i="37"/>
  <c r="F49" i="37" s="1"/>
  <c r="F87" i="37" s="1"/>
  <c r="D22" i="35"/>
  <c r="F16" i="39"/>
  <c r="C11" i="10"/>
  <c r="C36" i="10" s="1"/>
  <c r="C74" i="10" s="1"/>
  <c r="E25" i="40"/>
  <c r="E47" i="40" s="1"/>
  <c r="E85" i="40" s="1"/>
  <c r="G19" i="33"/>
  <c r="G40" i="33" s="1"/>
  <c r="G78" i="33" s="1"/>
  <c r="H78" i="33" s="1"/>
  <c r="C8" i="40"/>
  <c r="C46" i="40" s="1"/>
  <c r="C84" i="40" s="1"/>
  <c r="C111" i="40" s="1"/>
  <c r="E27" i="33"/>
  <c r="E49" i="33" s="1"/>
  <c r="E87" i="33" s="1"/>
  <c r="E15" i="34"/>
  <c r="E53" i="34" s="1"/>
  <c r="E78" i="34" s="1"/>
  <c r="C10" i="17" s="1"/>
  <c r="F20" i="36"/>
  <c r="F41" i="36" s="1"/>
  <c r="F79" i="36" s="1"/>
  <c r="F104" i="36" s="1"/>
  <c r="G27" i="37"/>
  <c r="G49" i="37" s="1"/>
  <c r="G87" i="37" s="1"/>
  <c r="H87" i="37" s="1"/>
  <c r="D23" i="34"/>
  <c r="D61" i="34" s="1"/>
  <c r="D92" i="34" s="1"/>
  <c r="B24" i="17" s="1"/>
  <c r="E26" i="40"/>
  <c r="E48" i="40" s="1"/>
  <c r="E86" i="40" s="1"/>
  <c r="G17" i="33"/>
  <c r="G38" i="33" s="1"/>
  <c r="G76" i="33" s="1"/>
  <c r="H76" i="33" s="1"/>
  <c r="D18" i="40"/>
  <c r="D39" i="40" s="1"/>
  <c r="D10" i="35"/>
  <c r="F10" i="38"/>
  <c r="D22" i="33"/>
  <c r="F10" i="10"/>
  <c r="C19" i="10"/>
  <c r="C40" i="10" s="1"/>
  <c r="D12" i="36"/>
  <c r="D37" i="36" s="1"/>
  <c r="D75" i="36" s="1"/>
  <c r="D100" i="36" s="1"/>
  <c r="G23" i="40"/>
  <c r="G45" i="40" s="1"/>
  <c r="G83" i="40" s="1"/>
  <c r="H83" i="40" s="1"/>
  <c r="F29" i="37"/>
  <c r="F53" i="37" s="1"/>
  <c r="F91" i="37" s="1"/>
  <c r="F122" i="37" s="1"/>
  <c r="G14" i="33"/>
  <c r="G51" i="33" s="1"/>
  <c r="G89" i="33" s="1"/>
  <c r="G120" i="33" s="1"/>
  <c r="G23" i="37"/>
  <c r="G45" i="37" s="1"/>
  <c r="G83" i="37" s="1"/>
  <c r="H83" i="37" s="1"/>
  <c r="D9" i="38"/>
  <c r="D43" i="38" s="1"/>
  <c r="D81" i="38" s="1"/>
  <c r="D106" i="38" s="1"/>
  <c r="G25" i="37"/>
  <c r="G47" i="37" s="1"/>
  <c r="G85" i="37" s="1"/>
  <c r="H85" i="37" s="1"/>
  <c r="F7" i="38"/>
  <c r="F46" i="38" s="1"/>
  <c r="F84" i="38" s="1"/>
  <c r="F111" i="38" s="1"/>
  <c r="F23" i="34"/>
  <c r="F61" i="34" s="1"/>
  <c r="F92" i="34" s="1"/>
  <c r="D24" i="17" s="1"/>
  <c r="C30" i="10"/>
  <c r="C52" i="10" s="1"/>
  <c r="C90" i="10" s="1"/>
  <c r="E16" i="36"/>
  <c r="G18" i="38"/>
  <c r="G39" i="38" s="1"/>
  <c r="G77" i="38" s="1"/>
  <c r="H77" i="38" s="1"/>
  <c r="G19" i="35"/>
  <c r="G40" i="35" s="1"/>
  <c r="F25" i="38"/>
  <c r="F47" i="38" s="1"/>
  <c r="F25" i="39"/>
  <c r="F47" i="39" s="1"/>
  <c r="E21" i="39"/>
  <c r="E42" i="39" s="1"/>
  <c r="E80" i="39" s="1"/>
  <c r="D19" i="34"/>
  <c r="E8" i="35"/>
  <c r="G13" i="36"/>
  <c r="D15" i="36"/>
  <c r="D35" i="36" s="1"/>
  <c r="F30" i="40"/>
  <c r="F52" i="40" s="1"/>
  <c r="F90" i="40" s="1"/>
  <c r="F121" i="40" s="1"/>
  <c r="D25" i="16" s="1"/>
  <c r="G16" i="34"/>
  <c r="G54" i="34" s="1"/>
  <c r="E15" i="36"/>
  <c r="D16" i="37"/>
  <c r="D12" i="10"/>
  <c r="D37" i="10" s="1"/>
  <c r="D75" i="10" s="1"/>
  <c r="C26" i="39"/>
  <c r="C48" i="39" s="1"/>
  <c r="C86" i="39" s="1"/>
  <c r="D9" i="34"/>
  <c r="D47" i="34" s="1"/>
  <c r="D72" i="34" s="1"/>
  <c r="B4" i="17" s="1"/>
  <c r="C12" i="36"/>
  <c r="C37" i="36" s="1"/>
  <c r="C75" i="36" s="1"/>
  <c r="C100" i="36" s="1"/>
  <c r="G21" i="35"/>
  <c r="G42" i="35" s="1"/>
  <c r="G80" i="35" s="1"/>
  <c r="H80" i="35" s="1"/>
  <c r="C22" i="33"/>
  <c r="C27" i="35"/>
  <c r="C49" i="35" s="1"/>
  <c r="C10" i="10"/>
  <c r="C11" i="36"/>
  <c r="C36" i="36" s="1"/>
  <c r="G16" i="36"/>
  <c r="E22" i="34"/>
  <c r="G9" i="33"/>
  <c r="G43" i="33" s="1"/>
  <c r="G81" i="33" s="1"/>
  <c r="G106" i="33" s="1"/>
  <c r="C16" i="10"/>
  <c r="G22" i="40"/>
  <c r="G44" i="40" s="1"/>
  <c r="G82" i="40" s="1"/>
  <c r="H82" i="40" s="1"/>
  <c r="D23" i="33"/>
  <c r="D45" i="33" s="1"/>
  <c r="D83" i="33" s="1"/>
  <c r="C20" i="38"/>
  <c r="C41" i="38" s="1"/>
  <c r="C79" i="38" s="1"/>
  <c r="C104" i="38" s="1"/>
  <c r="C7" i="34"/>
  <c r="C45" i="34" s="1"/>
  <c r="G7" i="10"/>
  <c r="G21" i="39"/>
  <c r="G42" i="39" s="1"/>
  <c r="G80" i="39" s="1"/>
  <c r="D21" i="33"/>
  <c r="D42" i="33" s="1"/>
  <c r="D80" i="33" s="1"/>
  <c r="D105" i="33" s="1"/>
  <c r="G27" i="40"/>
  <c r="G49" i="40" s="1"/>
  <c r="G87" i="40" s="1"/>
  <c r="H87" i="40" s="1"/>
  <c r="D17" i="35"/>
  <c r="D38" i="35" s="1"/>
  <c r="D76" i="35" s="1"/>
  <c r="D101" i="35" s="1"/>
  <c r="D19" i="36"/>
  <c r="D40" i="36" s="1"/>
  <c r="D78" i="36" s="1"/>
  <c r="D103" i="36" s="1"/>
  <c r="G15" i="36"/>
  <c r="G35" i="36" s="1"/>
  <c r="G73" i="36" s="1"/>
  <c r="H73" i="36" s="1"/>
  <c r="G16" i="35"/>
  <c r="C24" i="33"/>
  <c r="D28" i="36"/>
  <c r="D50" i="36" s="1"/>
  <c r="D88" i="36" s="1"/>
  <c r="D119" i="36" s="1"/>
  <c r="E7" i="10"/>
  <c r="E29" i="38"/>
  <c r="E53" i="38" s="1"/>
  <c r="E91" i="38" s="1"/>
  <c r="E122" i="38" s="1"/>
  <c r="C17" i="40"/>
  <c r="C38" i="40" s="1"/>
  <c r="C76" i="40" s="1"/>
  <c r="C101" i="40" s="1"/>
  <c r="D22" i="39"/>
  <c r="D13" i="36"/>
  <c r="E24" i="35"/>
  <c r="D11" i="33"/>
  <c r="D36" i="33" s="1"/>
  <c r="D74" i="33" s="1"/>
  <c r="D99" i="33" s="1"/>
  <c r="C16" i="34"/>
  <c r="C54" i="34" s="1"/>
  <c r="C14" i="40"/>
  <c r="C51" i="40" s="1"/>
  <c r="C89" i="40" s="1"/>
  <c r="C120" i="40" s="1"/>
  <c r="C14" i="36"/>
  <c r="C51" i="36" s="1"/>
  <c r="C89" i="36" s="1"/>
  <c r="C120" i="36" s="1"/>
  <c r="E11" i="38"/>
  <c r="E36" i="38" s="1"/>
  <c r="E74" i="38" s="1"/>
  <c r="E99" i="38" s="1"/>
  <c r="D22" i="10"/>
  <c r="G20" i="36"/>
  <c r="G41" i="36" s="1"/>
  <c r="G79" i="36" s="1"/>
  <c r="H79" i="36" s="1"/>
  <c r="D31" i="35"/>
  <c r="F17" i="34"/>
  <c r="F55" i="34" s="1"/>
  <c r="C16" i="33"/>
  <c r="F27" i="38"/>
  <c r="F49" i="38" s="1"/>
  <c r="F18" i="34"/>
  <c r="D20" i="36"/>
  <c r="D41" i="36" s="1"/>
  <c r="D79" i="36" s="1"/>
  <c r="D104" i="36" s="1"/>
  <c r="G19" i="10"/>
  <c r="G40" i="10" s="1"/>
  <c r="G78" i="10" s="1"/>
  <c r="H78" i="10" s="1"/>
  <c r="C30" i="35"/>
  <c r="C52" i="35" s="1"/>
  <c r="C90" i="35" s="1"/>
  <c r="C121" i="35" s="1"/>
  <c r="F16" i="37"/>
  <c r="F35" i="37" s="1"/>
  <c r="F73" i="37" s="1"/>
  <c r="E18" i="40"/>
  <c r="E39" i="40" s="1"/>
  <c r="E77" i="40" s="1"/>
  <c r="E102" i="40" s="1"/>
  <c r="C6" i="16" s="1"/>
  <c r="F9" i="36"/>
  <c r="F43" i="36" s="1"/>
  <c r="F81" i="36" s="1"/>
  <c r="F106" i="36" s="1"/>
  <c r="D24" i="10"/>
  <c r="E24" i="40"/>
  <c r="G23" i="33"/>
  <c r="G45" i="33" s="1"/>
  <c r="G83" i="33" s="1"/>
  <c r="H83" i="33" s="1"/>
  <c r="F8" i="37"/>
  <c r="E23" i="37"/>
  <c r="E45" i="37" s="1"/>
  <c r="E83" i="37" s="1"/>
  <c r="G24" i="36"/>
  <c r="D21" i="36"/>
  <c r="D42" i="36" s="1"/>
  <c r="D80" i="36" s="1"/>
  <c r="D105" i="36" s="1"/>
  <c r="D18" i="34"/>
  <c r="D56" i="34" s="1"/>
  <c r="D83" i="34" s="1"/>
  <c r="B15" i="17" s="1"/>
  <c r="C29" i="10"/>
  <c r="C53" i="10" s="1"/>
  <c r="C91" i="10" s="1"/>
  <c r="F20" i="10"/>
  <c r="F41" i="10" s="1"/>
  <c r="D20" i="35"/>
  <c r="D41" i="35" s="1"/>
  <c r="D79" i="35" s="1"/>
  <c r="D104" i="35" s="1"/>
  <c r="C12" i="40"/>
  <c r="C37" i="40" s="1"/>
  <c r="C75" i="40" s="1"/>
  <c r="C100" i="40" s="1"/>
  <c r="C29" i="38"/>
  <c r="C53" i="38" s="1"/>
  <c r="C91" i="38" s="1"/>
  <c r="C122" i="38" s="1"/>
  <c r="D17" i="33"/>
  <c r="D38" i="33" s="1"/>
  <c r="D76" i="33" s="1"/>
  <c r="D101" i="33" s="1"/>
  <c r="D10" i="10"/>
  <c r="F26" i="10"/>
  <c r="F48" i="10" s="1"/>
  <c r="F86" i="10" s="1"/>
  <c r="G25" i="40"/>
  <c r="G47" i="40" s="1"/>
  <c r="G85" i="40" s="1"/>
  <c r="H85" i="40" s="1"/>
  <c r="E30" i="36"/>
  <c r="E52" i="36" s="1"/>
  <c r="E90" i="36" s="1"/>
  <c r="E121" i="36" s="1"/>
  <c r="C27" i="10"/>
  <c r="C49" i="10" s="1"/>
  <c r="C87" i="10" s="1"/>
  <c r="C8" i="35"/>
  <c r="E10" i="40"/>
  <c r="E51" i="40" s="1"/>
  <c r="E89" i="40" s="1"/>
  <c r="E120" i="40" s="1"/>
  <c r="C24" i="16" s="1"/>
  <c r="C27" i="33"/>
  <c r="C49" i="33" s="1"/>
  <c r="C87" i="33" s="1"/>
  <c r="E21" i="34"/>
  <c r="E59" i="34" s="1"/>
  <c r="D26" i="33"/>
  <c r="D48" i="33" s="1"/>
  <c r="D86" i="33" s="1"/>
  <c r="C12" i="10"/>
  <c r="C37" i="10" s="1"/>
  <c r="C75" i="10" s="1"/>
  <c r="F25" i="36"/>
  <c r="F47" i="36" s="1"/>
  <c r="F85" i="36" s="1"/>
  <c r="C28" i="10"/>
  <c r="C50" i="10" s="1"/>
  <c r="C88" i="10" s="1"/>
  <c r="E23" i="33"/>
  <c r="E45" i="33" s="1"/>
  <c r="G30" i="38"/>
  <c r="G52" i="38" s="1"/>
  <c r="C22" i="35"/>
  <c r="C29" i="33"/>
  <c r="C53" i="33" s="1"/>
  <c r="C91" i="33" s="1"/>
  <c r="C122" i="33" s="1"/>
  <c r="G14" i="40"/>
  <c r="E25" i="35"/>
  <c r="E47" i="35" s="1"/>
  <c r="E85" i="35" s="1"/>
  <c r="C10" i="40"/>
  <c r="F8" i="10"/>
  <c r="D17" i="38"/>
  <c r="D38" i="38" s="1"/>
  <c r="D76" i="38" s="1"/>
  <c r="D101" i="38" s="1"/>
  <c r="C11" i="34"/>
  <c r="C49" i="34" s="1"/>
  <c r="C74" i="34" s="1"/>
  <c r="D16" i="33"/>
  <c r="D35" i="33" s="1"/>
  <c r="D73" i="33" s="1"/>
  <c r="D14" i="37"/>
  <c r="E21" i="37"/>
  <c r="E42" i="37" s="1"/>
  <c r="E80" i="37" s="1"/>
  <c r="E105" i="37" s="1"/>
  <c r="E31" i="37"/>
  <c r="C25" i="10"/>
  <c r="C47" i="10" s="1"/>
  <c r="C85" i="10" s="1"/>
  <c r="C7" i="38"/>
  <c r="C25" i="39"/>
  <c r="C47" i="39" s="1"/>
  <c r="C85" i="39" s="1"/>
  <c r="C24" i="35"/>
  <c r="F20" i="34"/>
  <c r="F58" i="34" s="1"/>
  <c r="F15" i="37"/>
  <c r="C9" i="37"/>
  <c r="C43" i="37" s="1"/>
  <c r="C15" i="34"/>
  <c r="C53" i="34" s="1"/>
  <c r="C78" i="34" s="1"/>
  <c r="G8" i="38"/>
  <c r="E28" i="37"/>
  <c r="E50" i="37" s="1"/>
  <c r="E88" i="37" s="1"/>
  <c r="E119" i="37" s="1"/>
  <c r="D18" i="39"/>
  <c r="D39" i="39" s="1"/>
  <c r="D77" i="39" s="1"/>
  <c r="C16" i="36"/>
  <c r="F13" i="38"/>
  <c r="F31" i="39"/>
  <c r="C28" i="36"/>
  <c r="C50" i="36" s="1"/>
  <c r="C88" i="36" s="1"/>
  <c r="C119" i="36" s="1"/>
  <c r="E13" i="37"/>
  <c r="E22" i="35"/>
  <c r="E44" i="35" s="1"/>
  <c r="E82" i="35" s="1"/>
  <c r="F31" i="38"/>
  <c r="D7" i="36"/>
  <c r="F15" i="35"/>
  <c r="F11" i="10"/>
  <c r="F36" i="10" s="1"/>
  <c r="F74" i="10" s="1"/>
  <c r="F20" i="35"/>
  <c r="F41" i="35" s="1"/>
  <c r="F79" i="35" s="1"/>
  <c r="F104" i="35" s="1"/>
  <c r="E11" i="35"/>
  <c r="E36" i="35" s="1"/>
  <c r="E74" i="35" s="1"/>
  <c r="E99" i="35" s="1"/>
  <c r="C23" i="10"/>
  <c r="C45" i="10" s="1"/>
  <c r="F7" i="35"/>
  <c r="C20" i="37"/>
  <c r="C41" i="37" s="1"/>
  <c r="C79" i="37" s="1"/>
  <c r="C104" i="37" s="1"/>
  <c r="F25" i="34"/>
  <c r="F63" i="34" s="1"/>
  <c r="F94" i="34" s="1"/>
  <c r="D26" i="17" s="1"/>
  <c r="C19" i="39"/>
  <c r="C40" i="39" s="1"/>
  <c r="C78" i="39" s="1"/>
  <c r="G8" i="36"/>
  <c r="C31" i="33"/>
  <c r="G14" i="36"/>
  <c r="E21" i="36"/>
  <c r="E42" i="36" s="1"/>
  <c r="E80" i="36" s="1"/>
  <c r="E105" i="36" s="1"/>
  <c r="E10" i="36"/>
  <c r="E51" i="36" s="1"/>
  <c r="E89" i="36" s="1"/>
  <c r="E120" i="36" s="1"/>
  <c r="E19" i="10"/>
  <c r="E40" i="10" s="1"/>
  <c r="E78" i="10" s="1"/>
  <c r="G11" i="36"/>
  <c r="G36" i="36" s="1"/>
  <c r="G74" i="36" s="1"/>
  <c r="G99" i="36" s="1"/>
  <c r="G21" i="37"/>
  <c r="G42" i="37" s="1"/>
  <c r="G80" i="37" s="1"/>
  <c r="H80" i="37" s="1"/>
  <c r="G18" i="10"/>
  <c r="G39" i="10" s="1"/>
  <c r="G77" i="10" s="1"/>
  <c r="H77" i="10" s="1"/>
  <c r="C21" i="39"/>
  <c r="C42" i="39" s="1"/>
  <c r="C80" i="39" s="1"/>
  <c r="D18" i="10"/>
  <c r="D39" i="10" s="1"/>
  <c r="D77" i="10" s="1"/>
  <c r="E25" i="39"/>
  <c r="E47" i="39" s="1"/>
  <c r="E85" i="39" s="1"/>
  <c r="C13" i="38"/>
  <c r="C13" i="37"/>
  <c r="D11" i="37"/>
  <c r="D36" i="37" s="1"/>
  <c r="D17" i="39"/>
  <c r="D38" i="39" s="1"/>
  <c r="D76" i="39" s="1"/>
  <c r="F17" i="33"/>
  <c r="F38" i="33" s="1"/>
  <c r="E24" i="10"/>
  <c r="C18" i="37"/>
  <c r="C39" i="37" s="1"/>
  <c r="C77" i="37" s="1"/>
  <c r="C102" i="37" s="1"/>
  <c r="C20" i="35"/>
  <c r="C41" i="35" s="1"/>
  <c r="C79" i="35" s="1"/>
  <c r="C104" i="35" s="1"/>
  <c r="F11" i="34"/>
  <c r="F49" i="34" s="1"/>
  <c r="F74" i="34" s="1"/>
  <c r="D6" i="17" s="1"/>
  <c r="D24" i="35"/>
  <c r="C30" i="40"/>
  <c r="C52" i="40" s="1"/>
  <c r="C90" i="40" s="1"/>
  <c r="C121" i="40" s="1"/>
  <c r="C7" i="37"/>
  <c r="F9" i="37"/>
  <c r="F43" i="37" s="1"/>
  <c r="F81" i="37" s="1"/>
  <c r="F106" i="37" s="1"/>
  <c r="D31" i="40"/>
  <c r="C21" i="33"/>
  <c r="C42" i="33" s="1"/>
  <c r="C80" i="33" s="1"/>
  <c r="C105" i="33" s="1"/>
  <c r="D29" i="40"/>
  <c r="D53" i="40" s="1"/>
  <c r="D91" i="40" s="1"/>
  <c r="D122" i="40" s="1"/>
  <c r="B26" i="16" s="1"/>
  <c r="D11" i="38"/>
  <c r="D36" i="38" s="1"/>
  <c r="D74" i="38" s="1"/>
  <c r="D99" i="38" s="1"/>
  <c r="F22" i="33"/>
  <c r="D21" i="37"/>
  <c r="D42" i="37" s="1"/>
  <c r="E23" i="40"/>
  <c r="E45" i="40" s="1"/>
  <c r="G9" i="36"/>
  <c r="G43" i="36" s="1"/>
  <c r="C15" i="10"/>
  <c r="F25" i="35"/>
  <c r="F47" i="35" s="1"/>
  <c r="E19" i="37"/>
  <c r="E40" i="37" s="1"/>
  <c r="E78" i="37" s="1"/>
  <c r="E103" i="37" s="1"/>
  <c r="C11" i="38"/>
  <c r="C36" i="38" s="1"/>
  <c r="C74" i="38" s="1"/>
  <c r="C99" i="38" s="1"/>
  <c r="F23" i="35"/>
  <c r="F45" i="35" s="1"/>
  <c r="F83" i="35" s="1"/>
  <c r="E26" i="39"/>
  <c r="E48" i="39" s="1"/>
  <c r="E86" i="39" s="1"/>
  <c r="E23" i="36"/>
  <c r="E45" i="36" s="1"/>
  <c r="E83" i="36" s="1"/>
  <c r="G22" i="34"/>
  <c r="G60" i="34" s="1"/>
  <c r="D13" i="33"/>
  <c r="D44" i="33" s="1"/>
  <c r="D82" i="33" s="1"/>
  <c r="G12" i="37"/>
  <c r="G37" i="37" s="1"/>
  <c r="G75" i="37" s="1"/>
  <c r="G100" i="37" s="1"/>
  <c r="F22" i="34"/>
  <c r="F60" i="34" s="1"/>
  <c r="F91" i="34" s="1"/>
  <c r="D23" i="17" s="1"/>
  <c r="C28" i="40"/>
  <c r="C50" i="40" s="1"/>
  <c r="C88" i="40" s="1"/>
  <c r="C119" i="40" s="1"/>
  <c r="D24" i="33"/>
  <c r="D20" i="38"/>
  <c r="D41" i="38" s="1"/>
  <c r="D79" i="38" s="1"/>
  <c r="D104" i="38" s="1"/>
  <c r="C22" i="34"/>
  <c r="C60" i="34" s="1"/>
  <c r="C91" i="34" s="1"/>
  <c r="C19" i="36"/>
  <c r="C40" i="36" s="1"/>
  <c r="G28" i="38"/>
  <c r="G50" i="38" s="1"/>
  <c r="E28" i="38"/>
  <c r="E50" i="38" s="1"/>
  <c r="C9" i="38"/>
  <c r="C43" i="38" s="1"/>
  <c r="C81" i="38" s="1"/>
  <c r="C106" i="38" s="1"/>
  <c r="C14" i="35"/>
  <c r="G30" i="33"/>
  <c r="G52" i="33" s="1"/>
  <c r="G90" i="33" s="1"/>
  <c r="F22" i="10"/>
  <c r="F23" i="38"/>
  <c r="F45" i="38" s="1"/>
  <c r="F83" i="38" s="1"/>
  <c r="D12" i="33"/>
  <c r="D37" i="33" s="1"/>
  <c r="D75" i="33" s="1"/>
  <c r="D100" i="33" s="1"/>
  <c r="E8" i="34"/>
  <c r="E46" i="34" s="1"/>
  <c r="E71" i="34" s="1"/>
  <c r="C3" i="17" s="1"/>
  <c r="C16" i="35"/>
  <c r="C35" i="35" s="1"/>
  <c r="C73" i="35" s="1"/>
  <c r="C7" i="39"/>
  <c r="C46" i="39" s="1"/>
  <c r="C84" i="39" s="1"/>
  <c r="F21" i="35"/>
  <c r="F42" i="35" s="1"/>
  <c r="F80" i="35" s="1"/>
  <c r="F105" i="35" s="1"/>
  <c r="G24" i="35"/>
  <c r="D28" i="40"/>
  <c r="D50" i="40" s="1"/>
  <c r="D88" i="40" s="1"/>
  <c r="D119" i="40" s="1"/>
  <c r="B23" i="16" s="1"/>
  <c r="E15" i="38"/>
  <c r="E35" i="38" s="1"/>
  <c r="E73" i="38" s="1"/>
  <c r="E23" i="34"/>
  <c r="E61" i="34" s="1"/>
  <c r="E92" i="34" s="1"/>
  <c r="C24" i="17" s="1"/>
  <c r="F31" i="35"/>
  <c r="C24" i="40"/>
  <c r="D21" i="40"/>
  <c r="D42" i="40" s="1"/>
  <c r="C24" i="10"/>
  <c r="G17" i="37"/>
  <c r="G38" i="37" s="1"/>
  <c r="G76" i="37" s="1"/>
  <c r="H76" i="37" s="1"/>
  <c r="C22" i="40"/>
  <c r="F24" i="38"/>
  <c r="F29" i="40"/>
  <c r="F53" i="40" s="1"/>
  <c r="F91" i="40" s="1"/>
  <c r="F122" i="40" s="1"/>
  <c r="D26" i="16" s="1"/>
  <c r="C26" i="38"/>
  <c r="C48" i="38" s="1"/>
  <c r="C86" i="38" s="1"/>
  <c r="C12" i="38"/>
  <c r="C37" i="38" s="1"/>
  <c r="C75" i="38" s="1"/>
  <c r="C100" i="38" s="1"/>
  <c r="C23" i="37"/>
  <c r="C45" i="37" s="1"/>
  <c r="C83" i="37" s="1"/>
  <c r="E15" i="40"/>
  <c r="E27" i="10"/>
  <c r="E49" i="10" s="1"/>
  <c r="E87" i="10" s="1"/>
  <c r="G20" i="39"/>
  <c r="G41" i="39" s="1"/>
  <c r="G79" i="39" s="1"/>
  <c r="F25" i="33"/>
  <c r="F47" i="33" s="1"/>
  <c r="F85" i="33" s="1"/>
  <c r="D25" i="40"/>
  <c r="D47" i="40" s="1"/>
  <c r="D85" i="40" s="1"/>
  <c r="E26" i="35"/>
  <c r="E48" i="35" s="1"/>
  <c r="E86" i="35" s="1"/>
  <c r="G29" i="33"/>
  <c r="G53" i="33" s="1"/>
  <c r="G91" i="33" s="1"/>
  <c r="H91" i="33" s="1"/>
  <c r="E14" i="10"/>
  <c r="E30" i="10"/>
  <c r="E52" i="10" s="1"/>
  <c r="D24" i="40"/>
  <c r="C18" i="40"/>
  <c r="C39" i="40" s="1"/>
  <c r="C77" i="40" s="1"/>
  <c r="C102" i="40" s="1"/>
  <c r="D17" i="37"/>
  <c r="D38" i="37" s="1"/>
  <c r="D76" i="37" s="1"/>
  <c r="D101" i="37" s="1"/>
  <c r="F27" i="10"/>
  <c r="F49" i="10" s="1"/>
  <c r="F30" i="10"/>
  <c r="F52" i="10" s="1"/>
  <c r="F90" i="10" s="1"/>
  <c r="C19" i="35"/>
  <c r="C40" i="35" s="1"/>
  <c r="C12" i="37"/>
  <c r="C37" i="37" s="1"/>
  <c r="C75" i="37" s="1"/>
  <c r="C100" i="37" s="1"/>
  <c r="E25" i="37"/>
  <c r="E47" i="37" s="1"/>
  <c r="E85" i="37" s="1"/>
  <c r="F16" i="10"/>
  <c r="C18" i="39"/>
  <c r="C39" i="39" s="1"/>
  <c r="C77" i="39" s="1"/>
  <c r="E31" i="33"/>
  <c r="C21" i="35"/>
  <c r="C42" i="35" s="1"/>
  <c r="C80" i="35" s="1"/>
  <c r="C105" i="35" s="1"/>
  <c r="D19" i="35"/>
  <c r="D40" i="35" s="1"/>
  <c r="D78" i="35" s="1"/>
  <c r="D103" i="35" s="1"/>
  <c r="D7" i="40"/>
  <c r="D31" i="39"/>
  <c r="E18" i="10"/>
  <c r="E39" i="10" s="1"/>
  <c r="E77" i="10" s="1"/>
  <c r="C22" i="10"/>
  <c r="E11" i="37"/>
  <c r="E36" i="37" s="1"/>
  <c r="D19" i="10"/>
  <c r="D40" i="10" s="1"/>
  <c r="D15" i="40"/>
  <c r="G28" i="10"/>
  <c r="G50" i="10" s="1"/>
  <c r="G88" i="10" s="1"/>
  <c r="H88" i="10" s="1"/>
  <c r="E31" i="36"/>
  <c r="G12" i="10"/>
  <c r="G37" i="10" s="1"/>
  <c r="G75" i="10" s="1"/>
  <c r="G17" i="10"/>
  <c r="G38" i="10" s="1"/>
  <c r="G76" i="10" s="1"/>
  <c r="H76" i="10" s="1"/>
  <c r="D29" i="37"/>
  <c r="D53" i="37" s="1"/>
  <c r="D91" i="37" s="1"/>
  <c r="D122" i="37" s="1"/>
  <c r="G28" i="40"/>
  <c r="G50" i="40" s="1"/>
  <c r="G88" i="40" s="1"/>
  <c r="H88" i="40" s="1"/>
  <c r="E30" i="35"/>
  <c r="E52" i="35" s="1"/>
  <c r="E90" i="35" s="1"/>
  <c r="E121" i="35" s="1"/>
  <c r="C28" i="38"/>
  <c r="C50" i="38" s="1"/>
  <c r="C88" i="38" s="1"/>
  <c r="C119" i="38" s="1"/>
  <c r="E21" i="10"/>
  <c r="E42" i="10" s="1"/>
  <c r="E80" i="10" s="1"/>
  <c r="C24" i="36"/>
  <c r="E7" i="35"/>
  <c r="G27" i="10"/>
  <c r="G49" i="10" s="1"/>
  <c r="G87" i="10" s="1"/>
  <c r="H87" i="10" s="1"/>
  <c r="C19" i="40"/>
  <c r="C40" i="40" s="1"/>
  <c r="C78" i="40" s="1"/>
  <c r="C103" i="40" s="1"/>
  <c r="F8" i="36"/>
  <c r="E10" i="35"/>
  <c r="E51" i="35" s="1"/>
  <c r="E89" i="35" s="1"/>
  <c r="E120" i="35" s="1"/>
  <c r="C28" i="37"/>
  <c r="C50" i="37" s="1"/>
  <c r="D26" i="39"/>
  <c r="D48" i="39" s="1"/>
  <c r="D21" i="35"/>
  <c r="D42" i="35" s="1"/>
  <c r="E11" i="10"/>
  <c r="E36" i="10" s="1"/>
  <c r="E74" i="10" s="1"/>
  <c r="C18" i="33"/>
  <c r="C39" i="33" s="1"/>
  <c r="E22" i="33"/>
  <c r="D24" i="38"/>
  <c r="D15" i="35"/>
  <c r="D35" i="35" s="1"/>
  <c r="D73" i="35" s="1"/>
  <c r="F8" i="34"/>
  <c r="F46" i="34" s="1"/>
  <c r="F71" i="34" s="1"/>
  <c r="D3" i="17" s="1"/>
  <c r="F21" i="39"/>
  <c r="F42" i="39" s="1"/>
  <c r="F80" i="39" s="1"/>
  <c r="E9" i="34"/>
  <c r="E47" i="34" s="1"/>
  <c r="E72" i="34" s="1"/>
  <c r="C4" i="17" s="1"/>
  <c r="G17" i="39"/>
  <c r="G38" i="39" s="1"/>
  <c r="G76" i="39" s="1"/>
  <c r="C26" i="37"/>
  <c r="C48" i="37" s="1"/>
  <c r="C86" i="37" s="1"/>
  <c r="G21" i="36"/>
  <c r="G42" i="36" s="1"/>
  <c r="G80" i="36" s="1"/>
  <c r="H80" i="36" s="1"/>
  <c r="D16" i="38"/>
  <c r="E16" i="39"/>
  <c r="F24" i="10"/>
  <c r="G26" i="35"/>
  <c r="G48" i="35" s="1"/>
  <c r="G86" i="35" s="1"/>
  <c r="H86" i="35" s="1"/>
  <c r="G9" i="40"/>
  <c r="G43" i="40" s="1"/>
  <c r="D13" i="34"/>
  <c r="F15" i="40"/>
  <c r="F35" i="40" s="1"/>
  <c r="F73" i="40" s="1"/>
  <c r="C15" i="38"/>
  <c r="G15" i="37"/>
  <c r="C22" i="38"/>
  <c r="F21" i="38"/>
  <c r="F42" i="38" s="1"/>
  <c r="F80" i="38" s="1"/>
  <c r="F105" i="38" s="1"/>
  <c r="G29" i="10"/>
  <c r="G53" i="10" s="1"/>
  <c r="G91" i="10" s="1"/>
  <c r="H91" i="10" s="1"/>
  <c r="E7" i="36"/>
  <c r="F29" i="33"/>
  <c r="F53" i="33" s="1"/>
  <c r="F91" i="33" s="1"/>
  <c r="F122" i="33" s="1"/>
  <c r="D11" i="34"/>
  <c r="D49" i="34" s="1"/>
  <c r="D74" i="34" s="1"/>
  <c r="B6" i="17" s="1"/>
  <c r="D30" i="40"/>
  <c r="D52" i="40" s="1"/>
  <c r="D90" i="40" s="1"/>
  <c r="D121" i="40" s="1"/>
  <c r="B25" i="16" s="1"/>
  <c r="G17" i="40"/>
  <c r="G38" i="40" s="1"/>
  <c r="G76" i="40" s="1"/>
  <c r="H76" i="40" s="1"/>
  <c r="C25" i="34"/>
  <c r="C63" i="34" s="1"/>
  <c r="C94" i="34" s="1"/>
  <c r="C29" i="36"/>
  <c r="C53" i="36" s="1"/>
  <c r="C91" i="36" s="1"/>
  <c r="C122" i="36" s="1"/>
  <c r="D10" i="36"/>
  <c r="F31" i="36"/>
  <c r="D30" i="33"/>
  <c r="D52" i="33" s="1"/>
  <c r="D90" i="33" s="1"/>
  <c r="D121" i="33" s="1"/>
  <c r="C17" i="35"/>
  <c r="C38" i="35" s="1"/>
  <c r="C14" i="38"/>
  <c r="D12" i="34"/>
  <c r="F9" i="38"/>
  <c r="F43" i="38" s="1"/>
  <c r="G13" i="38"/>
  <c r="E17" i="10"/>
  <c r="E38" i="10" s="1"/>
  <c r="E76" i="10" s="1"/>
  <c r="E9" i="40"/>
  <c r="E43" i="40" s="1"/>
  <c r="E81" i="40" s="1"/>
  <c r="E106" i="40" s="1"/>
  <c r="C10" i="16" s="1"/>
  <c r="D26" i="35"/>
  <c r="D48" i="35" s="1"/>
  <c r="D86" i="35" s="1"/>
  <c r="D28" i="38"/>
  <c r="D50" i="38" s="1"/>
  <c r="D88" i="38" s="1"/>
  <c r="D119" i="38" s="1"/>
  <c r="C27" i="39"/>
  <c r="C49" i="39" s="1"/>
  <c r="C87" i="39" s="1"/>
  <c r="G9" i="37"/>
  <c r="G43" i="37" s="1"/>
  <c r="G81" i="37" s="1"/>
  <c r="G106" i="37" s="1"/>
  <c r="F24" i="35"/>
  <c r="F25" i="40"/>
  <c r="F47" i="40" s="1"/>
  <c r="F85" i="40" s="1"/>
  <c r="F29" i="38"/>
  <c r="F53" i="38" s="1"/>
  <c r="F91" i="38" s="1"/>
  <c r="F122" i="38" s="1"/>
  <c r="F31" i="33"/>
  <c r="G31" i="35"/>
  <c r="E9" i="38"/>
  <c r="E43" i="38" s="1"/>
  <c r="E81" i="38" s="1"/>
  <c r="E106" i="38" s="1"/>
  <c r="D27" i="35"/>
  <c r="D49" i="35" s="1"/>
  <c r="D87" i="35" s="1"/>
  <c r="C17" i="33"/>
  <c r="C38" i="33" s="1"/>
  <c r="C22" i="39"/>
  <c r="D20" i="39"/>
  <c r="D41" i="39" s="1"/>
  <c r="C27" i="40"/>
  <c r="C49" i="40" s="1"/>
  <c r="C87" i="40" s="1"/>
  <c r="G23" i="39"/>
  <c r="G45" i="39" s="1"/>
  <c r="G83" i="39" s="1"/>
  <c r="H83" i="39" s="1"/>
  <c r="E30" i="33"/>
  <c r="E52" i="33" s="1"/>
  <c r="E90" i="33" s="1"/>
  <c r="E121" i="33" s="1"/>
  <c r="D30" i="10"/>
  <c r="D52" i="10" s="1"/>
  <c r="D90" i="10" s="1"/>
  <c r="G17" i="36"/>
  <c r="G38" i="36" s="1"/>
  <c r="G76" i="36" s="1"/>
  <c r="H76" i="36" s="1"/>
  <c r="C21" i="34"/>
  <c r="C59" i="34" s="1"/>
  <c r="E27" i="36"/>
  <c r="E49" i="36" s="1"/>
  <c r="E87" i="36" s="1"/>
  <c r="F31" i="40"/>
  <c r="F44" i="40" s="1"/>
  <c r="F82" i="40" s="1"/>
  <c r="G21" i="34"/>
  <c r="G59" i="34" s="1"/>
  <c r="E29" i="39"/>
  <c r="E53" i="39" s="1"/>
  <c r="E91" i="39" s="1"/>
  <c r="E24" i="37"/>
  <c r="E46" i="37" s="1"/>
  <c r="E84" i="37" s="1"/>
  <c r="E111" i="37" s="1"/>
  <c r="E12" i="40"/>
  <c r="E37" i="40" s="1"/>
  <c r="E75" i="40" s="1"/>
  <c r="E100" i="40" s="1"/>
  <c r="C4" i="16" s="1"/>
  <c r="F30" i="38"/>
  <c r="F52" i="38" s="1"/>
  <c r="F90" i="38" s="1"/>
  <c r="F121" i="38" s="1"/>
  <c r="F14" i="10"/>
  <c r="F15" i="33"/>
  <c r="F15" i="34"/>
  <c r="C31" i="39"/>
  <c r="G15" i="34"/>
  <c r="G53" i="34" s="1"/>
  <c r="G78" i="34" s="1"/>
  <c r="E10" i="17" s="1"/>
  <c r="C16" i="38"/>
  <c r="C30" i="36"/>
  <c r="C52" i="36" s="1"/>
  <c r="D9" i="33"/>
  <c r="D43" i="33" s="1"/>
  <c r="D81" i="33" s="1"/>
  <c r="D106" i="33" s="1"/>
  <c r="C31" i="38"/>
  <c r="E8" i="10"/>
  <c r="D14" i="36"/>
  <c r="C10" i="38"/>
  <c r="C51" i="38" s="1"/>
  <c r="C89" i="38" s="1"/>
  <c r="C120" i="38" s="1"/>
  <c r="C28" i="35"/>
  <c r="C50" i="35" s="1"/>
  <c r="C88" i="35" s="1"/>
  <c r="C119" i="35" s="1"/>
  <c r="E7" i="38"/>
  <c r="G29" i="40"/>
  <c r="G53" i="40" s="1"/>
  <c r="G91" i="40" s="1"/>
  <c r="H91" i="40" s="1"/>
  <c r="G14" i="35"/>
  <c r="D17" i="40"/>
  <c r="D38" i="40" s="1"/>
  <c r="D76" i="40" s="1"/>
  <c r="D101" i="40" s="1"/>
  <c r="B5" i="16" s="1"/>
  <c r="G11" i="38"/>
  <c r="G36" i="38" s="1"/>
  <c r="G74" i="38" s="1"/>
  <c r="G99" i="38" s="1"/>
  <c r="F15" i="36"/>
  <c r="F35" i="36" s="1"/>
  <c r="F73" i="36" s="1"/>
  <c r="F7" i="37"/>
  <c r="D27" i="33"/>
  <c r="D49" i="33" s="1"/>
  <c r="C19" i="33"/>
  <c r="C40" i="33" s="1"/>
  <c r="C29" i="37"/>
  <c r="C53" i="37" s="1"/>
  <c r="C91" i="37" s="1"/>
  <c r="C122" i="37" s="1"/>
  <c r="D25" i="37"/>
  <c r="D47" i="37" s="1"/>
  <c r="G18" i="37"/>
  <c r="G39" i="37" s="1"/>
  <c r="G77" i="37" s="1"/>
  <c r="H77" i="37" s="1"/>
  <c r="F14" i="38"/>
  <c r="F51" i="38" s="1"/>
  <c r="F89" i="38" s="1"/>
  <c r="F120" i="38" s="1"/>
  <c r="E25" i="10"/>
  <c r="E47" i="10" s="1"/>
  <c r="E85" i="10" s="1"/>
  <c r="C15" i="36"/>
  <c r="C35" i="36" s="1"/>
  <c r="C73" i="36" s="1"/>
  <c r="C11" i="37"/>
  <c r="C36" i="37" s="1"/>
  <c r="C74" i="37" s="1"/>
  <c r="C99" i="37" s="1"/>
  <c r="C21" i="37"/>
  <c r="C42" i="37" s="1"/>
  <c r="C80" i="37" s="1"/>
  <c r="C105" i="37" s="1"/>
  <c r="F12" i="35"/>
  <c r="F37" i="35" s="1"/>
  <c r="F75" i="35" s="1"/>
  <c r="F100" i="35" s="1"/>
  <c r="D27" i="37"/>
  <c r="D49" i="37" s="1"/>
  <c r="D87" i="37" s="1"/>
  <c r="E29" i="37"/>
  <c r="E53" i="37" s="1"/>
  <c r="E91" i="37" s="1"/>
  <c r="E122" i="37" s="1"/>
  <c r="G23" i="10"/>
  <c r="G45" i="10" s="1"/>
  <c r="G83" i="10" s="1"/>
  <c r="H83" i="10" s="1"/>
  <c r="C20" i="34"/>
  <c r="C58" i="34" s="1"/>
  <c r="E9" i="36"/>
  <c r="E43" i="36" s="1"/>
  <c r="E81" i="36" s="1"/>
  <c r="E106" i="36" s="1"/>
  <c r="C15" i="40"/>
  <c r="D25" i="36"/>
  <c r="D47" i="36" s="1"/>
  <c r="D85" i="36" s="1"/>
  <c r="C27" i="38"/>
  <c r="C49" i="38" s="1"/>
  <c r="E20" i="34"/>
  <c r="C23" i="39"/>
  <c r="C45" i="39" s="1"/>
  <c r="C83" i="39" s="1"/>
  <c r="G19" i="34"/>
  <c r="G57" i="34" s="1"/>
  <c r="E8" i="37"/>
  <c r="F11" i="38"/>
  <c r="F36" i="38" s="1"/>
  <c r="F74" i="38" s="1"/>
  <c r="F99" i="38" s="1"/>
  <c r="D31" i="36"/>
  <c r="E24" i="38"/>
  <c r="E29" i="36"/>
  <c r="E53" i="36" s="1"/>
  <c r="E91" i="36" s="1"/>
  <c r="E122" i="36" s="1"/>
  <c r="C27" i="36"/>
  <c r="C49" i="36" s="1"/>
  <c r="C87" i="36" s="1"/>
  <c r="F23" i="40"/>
  <c r="F45" i="40" s="1"/>
  <c r="F83" i="40" s="1"/>
  <c r="G18" i="36"/>
  <c r="G39" i="36" s="1"/>
  <c r="G77" i="36" s="1"/>
  <c r="H77" i="36" s="1"/>
  <c r="F27" i="39"/>
  <c r="F49" i="39" s="1"/>
  <c r="F87" i="39" s="1"/>
  <c r="F31" i="10"/>
  <c r="F19" i="35"/>
  <c r="F40" i="35" s="1"/>
  <c r="F78" i="35" s="1"/>
  <c r="F103" i="35" s="1"/>
  <c r="E20" i="10"/>
  <c r="E41" i="10" s="1"/>
  <c r="E79" i="10" s="1"/>
  <c r="D8" i="40"/>
  <c r="G30" i="36"/>
  <c r="G52" i="36" s="1"/>
  <c r="G90" i="36" s="1"/>
  <c r="E14" i="34"/>
  <c r="E16" i="38"/>
  <c r="F12" i="10"/>
  <c r="F37" i="10" s="1"/>
  <c r="F75" i="10" s="1"/>
  <c r="E29" i="35"/>
  <c r="E53" i="35" s="1"/>
  <c r="E91" i="35" s="1"/>
  <c r="E122" i="35" s="1"/>
  <c r="E14" i="35"/>
  <c r="C26" i="36"/>
  <c r="C48" i="36" s="1"/>
  <c r="C8" i="10"/>
  <c r="C12" i="35"/>
  <c r="C37" i="35" s="1"/>
  <c r="C75" i="35" s="1"/>
  <c r="C100" i="35" s="1"/>
  <c r="E28" i="36"/>
  <c r="E50" i="36" s="1"/>
  <c r="E88" i="36" s="1"/>
  <c r="E119" i="36" s="1"/>
  <c r="G20" i="35"/>
  <c r="G41" i="35" s="1"/>
  <c r="G79" i="35" s="1"/>
  <c r="H79" i="35" s="1"/>
  <c r="G18" i="40"/>
  <c r="G39" i="40" s="1"/>
  <c r="G77" i="40" s="1"/>
  <c r="H77" i="40" s="1"/>
  <c r="F26" i="33"/>
  <c r="F48" i="33" s="1"/>
  <c r="F86" i="33" s="1"/>
  <c r="G28" i="33"/>
  <c r="G50" i="33" s="1"/>
  <c r="G88" i="33" s="1"/>
  <c r="H88" i="33" s="1"/>
  <c r="F24" i="36"/>
  <c r="C24" i="38"/>
  <c r="E29" i="40"/>
  <c r="E53" i="40" s="1"/>
  <c r="E91" i="40" s="1"/>
  <c r="E122" i="40" s="1"/>
  <c r="C26" i="16" s="1"/>
  <c r="F19" i="33"/>
  <c r="F40" i="33" s="1"/>
  <c r="F78" i="33" s="1"/>
  <c r="F103" i="33" s="1"/>
  <c r="G19" i="40"/>
  <c r="G40" i="40" s="1"/>
  <c r="G78" i="40" s="1"/>
  <c r="H78" i="40" s="1"/>
  <c r="C23" i="33"/>
  <c r="C45" i="33" s="1"/>
  <c r="G24" i="34"/>
  <c r="G25" i="33"/>
  <c r="G47" i="33" s="1"/>
  <c r="G85" i="33" s="1"/>
  <c r="H85" i="33" s="1"/>
  <c r="F19" i="36"/>
  <c r="F40" i="36" s="1"/>
  <c r="F78" i="36" s="1"/>
  <c r="F103" i="36" s="1"/>
  <c r="E16" i="34"/>
  <c r="E10" i="38"/>
  <c r="C25" i="33"/>
  <c r="C47" i="33" s="1"/>
  <c r="C85" i="33" s="1"/>
  <c r="C17" i="10"/>
  <c r="C38" i="10" s="1"/>
  <c r="C76" i="10" s="1"/>
  <c r="F19" i="34"/>
  <c r="F57" i="34" s="1"/>
  <c r="D29" i="10"/>
  <c r="D53" i="10" s="1"/>
  <c r="D91" i="10" s="1"/>
  <c r="C7" i="35"/>
  <c r="F17" i="38"/>
  <c r="F38" i="38" s="1"/>
  <c r="F76" i="38" s="1"/>
  <c r="F101" i="38" s="1"/>
  <c r="E10" i="34"/>
  <c r="E48" i="34" s="1"/>
  <c r="E73" i="34" s="1"/>
  <c r="C5" i="17" s="1"/>
  <c r="F19" i="38"/>
  <c r="F40" i="38" s="1"/>
  <c r="F78" i="38" s="1"/>
  <c r="F103" i="38" s="1"/>
  <c r="G20" i="37"/>
  <c r="G41" i="37" s="1"/>
  <c r="G79" i="37" s="1"/>
  <c r="H79" i="37" s="1"/>
  <c r="E23" i="10"/>
  <c r="E45" i="10" s="1"/>
  <c r="E83" i="10" s="1"/>
  <c r="C31" i="37"/>
  <c r="D8" i="35"/>
  <c r="G24" i="10"/>
  <c r="G11" i="34"/>
  <c r="F23" i="33"/>
  <c r="F45" i="33" s="1"/>
  <c r="F83" i="33" s="1"/>
  <c r="F19" i="10"/>
  <c r="F40" i="10" s="1"/>
  <c r="E11" i="33"/>
  <c r="E36" i="33" s="1"/>
  <c r="C23" i="35"/>
  <c r="C45" i="35" s="1"/>
  <c r="C83" i="35" s="1"/>
  <c r="E17" i="34"/>
  <c r="E55" i="34" s="1"/>
  <c r="G31" i="10"/>
  <c r="F14" i="37"/>
  <c r="F13" i="33"/>
  <c r="F13" i="10"/>
  <c r="G27" i="36"/>
  <c r="G49" i="36" s="1"/>
  <c r="G87" i="36" s="1"/>
  <c r="H87" i="36" s="1"/>
  <c r="D27" i="10"/>
  <c r="D49" i="10" s="1"/>
  <c r="D87" i="10" s="1"/>
  <c r="F10" i="37"/>
  <c r="F51" i="37" s="1"/>
  <c r="F89" i="37" s="1"/>
  <c r="F120" i="37" s="1"/>
  <c r="F28" i="33"/>
  <c r="F50" i="33" s="1"/>
  <c r="F88" i="33" s="1"/>
  <c r="F119" i="33" s="1"/>
  <c r="G14" i="38"/>
  <c r="E13" i="34"/>
  <c r="E51" i="34" s="1"/>
  <c r="E76" i="34" s="1"/>
  <c r="C8" i="17" s="1"/>
  <c r="C14" i="33"/>
  <c r="C51" i="33" s="1"/>
  <c r="C89" i="33" s="1"/>
  <c r="C120" i="33" s="1"/>
  <c r="F10" i="35"/>
  <c r="C9" i="34"/>
  <c r="F26" i="38"/>
  <c r="F48" i="38" s="1"/>
  <c r="F86" i="38" s="1"/>
  <c r="E9" i="10"/>
  <c r="E43" i="10" s="1"/>
  <c r="F29" i="35"/>
  <c r="F53" i="35" s="1"/>
  <c r="D8" i="38"/>
  <c r="E10" i="37"/>
  <c r="D30" i="35"/>
  <c r="D52" i="35" s="1"/>
  <c r="D90" i="35" s="1"/>
  <c r="D121" i="35" s="1"/>
  <c r="G26" i="33"/>
  <c r="G48" i="33" s="1"/>
  <c r="G86" i="33" s="1"/>
  <c r="H86" i="33" s="1"/>
  <c r="C18" i="35"/>
  <c r="C39" i="35" s="1"/>
  <c r="C77" i="35" s="1"/>
  <c r="C102" i="35" s="1"/>
  <c r="F17" i="40"/>
  <c r="F38" i="40" s="1"/>
  <c r="F76" i="40" s="1"/>
  <c r="F101" i="40" s="1"/>
  <c r="D5" i="16" s="1"/>
  <c r="C26" i="40"/>
  <c r="C48" i="40" s="1"/>
  <c r="C86" i="40" s="1"/>
  <c r="E16" i="33"/>
  <c r="E35" i="33" s="1"/>
  <c r="E73" i="33" s="1"/>
  <c r="C31" i="36"/>
  <c r="G22" i="36"/>
  <c r="C21" i="40"/>
  <c r="C42" i="40" s="1"/>
  <c r="C80" i="40" s="1"/>
  <c r="C105" i="40" s="1"/>
  <c r="C13" i="33"/>
  <c r="F15" i="39"/>
  <c r="E9" i="35"/>
  <c r="E43" i="35" s="1"/>
  <c r="F20" i="33"/>
  <c r="F41" i="33" s="1"/>
  <c r="E15" i="33"/>
  <c r="C28" i="33"/>
  <c r="C50" i="33" s="1"/>
  <c r="C88" i="33" s="1"/>
  <c r="C119" i="33" s="1"/>
  <c r="G31" i="39"/>
  <c r="G23" i="34"/>
  <c r="G61" i="34" s="1"/>
  <c r="G92" i="34" s="1"/>
  <c r="E24" i="17" s="1"/>
  <c r="F9" i="10"/>
  <c r="F43" i="10" s="1"/>
  <c r="F81" i="10" s="1"/>
  <c r="E26" i="10"/>
  <c r="E48" i="10" s="1"/>
  <c r="E86" i="10" s="1"/>
  <c r="D7" i="35"/>
  <c r="G30" i="10"/>
  <c r="G52" i="10" s="1"/>
  <c r="G90" i="10" s="1"/>
  <c r="E13" i="38"/>
  <c r="F14" i="34"/>
  <c r="F11" i="40"/>
  <c r="F36" i="40" s="1"/>
  <c r="F74" i="40" s="1"/>
  <c r="F99" i="40" s="1"/>
  <c r="D3" i="16" s="1"/>
  <c r="D11" i="35"/>
  <c r="D36" i="35" s="1"/>
  <c r="D74" i="35" s="1"/>
  <c r="D99" i="35" s="1"/>
  <c r="G22" i="35"/>
  <c r="E25" i="34"/>
  <c r="E63" i="34" s="1"/>
  <c r="E94" i="34" s="1"/>
  <c r="C26" i="17" s="1"/>
  <c r="F19" i="39"/>
  <c r="F40" i="39" s="1"/>
  <c r="F78" i="39" s="1"/>
  <c r="F18" i="38"/>
  <c r="F39" i="38" s="1"/>
  <c r="F77" i="38" s="1"/>
  <c r="F102" i="38" s="1"/>
  <c r="G14" i="10"/>
  <c r="E12" i="35"/>
  <c r="E37" i="35" s="1"/>
  <c r="E26" i="38"/>
  <c r="E48" i="38" s="1"/>
  <c r="E17" i="37"/>
  <c r="E38" i="37" s="1"/>
  <c r="E76" i="37" s="1"/>
  <c r="E101" i="37" s="1"/>
  <c r="G17" i="35"/>
  <c r="G38" i="35" s="1"/>
  <c r="G76" i="35" s="1"/>
  <c r="H76" i="35" s="1"/>
  <c r="F9" i="35"/>
  <c r="F43" i="35" s="1"/>
  <c r="F81" i="35" s="1"/>
  <c r="F106" i="35" s="1"/>
  <c r="F25" i="10"/>
  <c r="F47" i="10" s="1"/>
  <c r="F85" i="10" s="1"/>
  <c r="G9" i="34"/>
  <c r="G47" i="34" s="1"/>
  <c r="G72" i="34" s="1"/>
  <c r="E4" i="17" s="1"/>
  <c r="G19" i="39"/>
  <c r="G40" i="39" s="1"/>
  <c r="G78" i="39" s="1"/>
  <c r="G28" i="36"/>
  <c r="G50" i="36" s="1"/>
  <c r="G88" i="36" s="1"/>
  <c r="H88" i="36" s="1"/>
  <c r="C25" i="37"/>
  <c r="C47" i="37" s="1"/>
  <c r="C85" i="37" s="1"/>
  <c r="C9" i="10"/>
  <c r="C43" i="10" s="1"/>
  <c r="C81" i="10" s="1"/>
  <c r="G13" i="37"/>
  <c r="G14" i="37"/>
  <c r="C7" i="10"/>
  <c r="E18" i="37"/>
  <c r="E39" i="37" s="1"/>
  <c r="E77" i="37" s="1"/>
  <c r="E102" i="37" s="1"/>
  <c r="D17" i="36"/>
  <c r="D38" i="36" s="1"/>
  <c r="D76" i="36" s="1"/>
  <c r="D101" i="36" s="1"/>
  <c r="E23" i="39"/>
  <c r="E45" i="39" s="1"/>
  <c r="E83" i="39" s="1"/>
  <c r="D18" i="35"/>
  <c r="D39" i="35" s="1"/>
  <c r="G22" i="10"/>
  <c r="C10" i="34"/>
  <c r="G18" i="34"/>
  <c r="G56" i="34" s="1"/>
  <c r="G15" i="33"/>
  <c r="G22" i="33"/>
  <c r="C23" i="36"/>
  <c r="C45" i="36" s="1"/>
  <c r="C83" i="36" s="1"/>
  <c r="G23" i="35"/>
  <c r="G45" i="35" s="1"/>
  <c r="G83" i="35" s="1"/>
  <c r="H83" i="35" s="1"/>
  <c r="D11" i="10"/>
  <c r="D36" i="10" s="1"/>
  <c r="D74" i="10" s="1"/>
  <c r="E21" i="35"/>
  <c r="E42" i="35" s="1"/>
  <c r="E80" i="35" s="1"/>
  <c r="E105" i="35" s="1"/>
  <c r="C12" i="33"/>
  <c r="C37" i="33" s="1"/>
  <c r="C75" i="33" s="1"/>
  <c r="C100" i="33" s="1"/>
  <c r="F16" i="33"/>
  <c r="G12" i="33"/>
  <c r="G37" i="33" s="1"/>
  <c r="G75" i="33" s="1"/>
  <c r="G100" i="33" s="1"/>
  <c r="C11" i="35"/>
  <c r="C36" i="35" s="1"/>
  <c r="C74" i="35" s="1"/>
  <c r="C99" i="35" s="1"/>
  <c r="G29" i="39"/>
  <c r="G53" i="39" s="1"/>
  <c r="G91" i="39" s="1"/>
  <c r="G7" i="35"/>
  <c r="D18" i="33"/>
  <c r="D39" i="33" s="1"/>
  <c r="D77" i="33" s="1"/>
  <c r="D102" i="33" s="1"/>
  <c r="C29" i="40"/>
  <c r="C53" i="40" s="1"/>
  <c r="C91" i="40" s="1"/>
  <c r="C122" i="40" s="1"/>
  <c r="D24" i="34"/>
  <c r="E20" i="35"/>
  <c r="E41" i="35" s="1"/>
  <c r="F28" i="36"/>
  <c r="F50" i="36" s="1"/>
  <c r="E18" i="34"/>
  <c r="F17" i="10"/>
  <c r="F38" i="10" s="1"/>
  <c r="F76" i="10" s="1"/>
  <c r="D12" i="35"/>
  <c r="D37" i="35" s="1"/>
  <c r="D75" i="35" s="1"/>
  <c r="D100" i="35" s="1"/>
  <c r="G30" i="35"/>
  <c r="G52" i="35" s="1"/>
  <c r="G90" i="35" s="1"/>
  <c r="G19" i="38"/>
  <c r="G40" i="38" s="1"/>
  <c r="G78" i="38" s="1"/>
  <c r="H78" i="38" s="1"/>
  <c r="C19" i="38"/>
  <c r="C40" i="38" s="1"/>
  <c r="C78" i="38" s="1"/>
  <c r="C103" i="38" s="1"/>
  <c r="D10" i="38"/>
  <c r="D51" i="38" s="1"/>
  <c r="D89" i="38" s="1"/>
  <c r="D120" i="38" s="1"/>
  <c r="G10" i="10"/>
  <c r="G51" i="10" s="1"/>
  <c r="G89" i="10" s="1"/>
  <c r="C7" i="36"/>
  <c r="D15" i="39"/>
  <c r="G20" i="34"/>
  <c r="F18" i="36"/>
  <c r="F39" i="36" s="1"/>
  <c r="F77" i="36" s="1"/>
  <c r="F102" i="36" s="1"/>
  <c r="D20" i="10"/>
  <c r="D41" i="10" s="1"/>
  <c r="D79" i="10" s="1"/>
  <c r="E28" i="39"/>
  <c r="E50" i="39" s="1"/>
  <c r="E88" i="39" s="1"/>
  <c r="G11" i="40"/>
  <c r="F7" i="10"/>
  <c r="E17" i="35"/>
  <c r="E38" i="35" s="1"/>
  <c r="G31" i="38"/>
  <c r="F24" i="37"/>
  <c r="E10" i="10"/>
  <c r="G7" i="33"/>
  <c r="C28" i="39"/>
  <c r="C50" i="39" s="1"/>
  <c r="C88" i="39" s="1"/>
  <c r="F23" i="10"/>
  <c r="F45" i="10" s="1"/>
  <c r="F83" i="10" s="1"/>
  <c r="E22" i="36"/>
  <c r="C25" i="36"/>
  <c r="C47" i="36" s="1"/>
  <c r="C85" i="36" s="1"/>
  <c r="G20" i="33"/>
  <c r="G41" i="33" s="1"/>
  <c r="G79" i="33" s="1"/>
  <c r="H79" i="33" s="1"/>
  <c r="D22" i="34"/>
  <c r="D60" i="34" s="1"/>
  <c r="D91" i="34" s="1"/>
  <c r="B23" i="17" s="1"/>
  <c r="F8" i="40"/>
  <c r="F46" i="40" s="1"/>
  <c r="F15" i="38"/>
  <c r="E23" i="38"/>
  <c r="E45" i="38" s="1"/>
  <c r="E83" i="38" s="1"/>
  <c r="F11" i="37"/>
  <c r="F36" i="37" s="1"/>
  <c r="F74" i="37" s="1"/>
  <c r="F99" i="37" s="1"/>
  <c r="C8" i="34"/>
  <c r="E20" i="39"/>
  <c r="E41" i="39" s="1"/>
  <c r="E79" i="39" s="1"/>
  <c r="F22" i="39"/>
  <c r="D24" i="37"/>
  <c r="F12" i="38"/>
  <c r="F37" i="38" s="1"/>
  <c r="G16" i="37"/>
  <c r="G30" i="37"/>
  <c r="G52" i="37" s="1"/>
  <c r="AD39" i="32" a="1"/>
  <c r="AD39" i="32" s="1"/>
  <c r="C44" i="35"/>
  <c r="C82" i="35" s="1"/>
  <c r="E51" i="37"/>
  <c r="E89" i="37" s="1"/>
  <c r="E120" i="37" s="1"/>
  <c r="E51" i="38"/>
  <c r="E89" i="38" s="1"/>
  <c r="E120" i="38" s="1"/>
  <c r="AG39" i="31" a="1"/>
  <c r="AG39" i="31" s="1"/>
  <c r="G35" i="33"/>
  <c r="G73" i="33" s="1"/>
  <c r="H73" i="33" s="1"/>
  <c r="J38" i="32" a="1"/>
  <c r="J38" i="32" s="1"/>
  <c r="J42" i="32" s="1"/>
  <c r="F46" i="35"/>
  <c r="F84" i="35" s="1"/>
  <c r="F111" i="35" s="1"/>
  <c r="B18" i="42"/>
  <c r="B25" i="42"/>
  <c r="F22" i="42"/>
  <c r="F24" i="42"/>
  <c r="B22" i="42"/>
  <c r="B19" i="42"/>
  <c r="F20" i="42"/>
  <c r="B20" i="42"/>
  <c r="B24" i="42"/>
  <c r="F19" i="42"/>
  <c r="F26" i="42"/>
  <c r="B23" i="42"/>
  <c r="F21" i="42"/>
  <c r="B26" i="42"/>
  <c r="B21" i="42"/>
  <c r="F23" i="42"/>
  <c r="F18" i="42"/>
  <c r="F25" i="42"/>
  <c r="C26" i="42"/>
  <c r="E24" i="42"/>
  <c r="C23" i="42"/>
  <c r="E20" i="42"/>
  <c r="C25" i="42"/>
  <c r="E26" i="42"/>
  <c r="D25" i="42"/>
  <c r="D22" i="42"/>
  <c r="C20" i="42"/>
  <c r="E21" i="42"/>
  <c r="E18" i="42"/>
  <c r="D23" i="42"/>
  <c r="D24" i="42"/>
  <c r="D20" i="42"/>
  <c r="D18" i="42"/>
  <c r="C19" i="42"/>
  <c r="E19" i="42"/>
  <c r="D19" i="42"/>
  <c r="D21" i="42"/>
  <c r="D26" i="42"/>
  <c r="E22" i="42"/>
  <c r="C22" i="42"/>
  <c r="C18" i="42"/>
  <c r="E25" i="42"/>
  <c r="E23" i="42"/>
  <c r="C21" i="42"/>
  <c r="C24" i="42"/>
  <c r="F19" i="43"/>
  <c r="F23" i="43"/>
  <c r="F22" i="43"/>
  <c r="F20" i="43"/>
  <c r="F26" i="43"/>
  <c r="B23" i="43"/>
  <c r="B22" i="43"/>
  <c r="B24" i="43"/>
  <c r="F21" i="43"/>
  <c r="B20" i="43"/>
  <c r="B18" i="43"/>
  <c r="B21" i="43"/>
  <c r="F24" i="43"/>
  <c r="B25" i="43"/>
  <c r="F18" i="43"/>
  <c r="B19" i="43"/>
  <c r="F25" i="43"/>
  <c r="B26" i="43"/>
  <c r="E26" i="43"/>
  <c r="D25" i="43"/>
  <c r="C22" i="43"/>
  <c r="C24" i="43"/>
  <c r="E20" i="43"/>
  <c r="C26" i="43"/>
  <c r="E22" i="43"/>
  <c r="C18" i="43"/>
  <c r="D20" i="43"/>
  <c r="E21" i="43"/>
  <c r="C19" i="43"/>
  <c r="E24" i="43"/>
  <c r="E25" i="43"/>
  <c r="D19" i="43"/>
  <c r="D23" i="43"/>
  <c r="D22" i="43"/>
  <c r="D26" i="43"/>
  <c r="C25" i="43"/>
  <c r="E23" i="43"/>
  <c r="C23" i="43"/>
  <c r="C20" i="43"/>
  <c r="D18" i="43"/>
  <c r="E18" i="43"/>
  <c r="D24" i="43"/>
  <c r="D21" i="43"/>
  <c r="C21" i="43"/>
  <c r="E19" i="43"/>
  <c r="C46" i="33"/>
  <c r="C84" i="33" s="1"/>
  <c r="C111" i="33" s="1"/>
  <c r="C44" i="39"/>
  <c r="C82" i="39" s="1"/>
  <c r="G35" i="39"/>
  <c r="N29" i="31"/>
  <c r="H42" i="32"/>
  <c r="I42" i="32"/>
  <c r="G42" i="32"/>
  <c r="E42" i="32"/>
  <c r="AG39" i="32" a="1"/>
  <c r="AG39" i="32" s="1"/>
  <c r="AI39" i="32" a="1"/>
  <c r="AI39" i="32" s="1"/>
  <c r="O28" i="31"/>
  <c r="N40" i="30"/>
  <c r="M28" i="31"/>
  <c r="N29" i="32"/>
  <c r="AE39" i="32" a="1"/>
  <c r="AE39" i="32" s="1"/>
  <c r="AF39" i="32" a="1"/>
  <c r="AF39" i="32" s="1"/>
  <c r="O30" i="31"/>
  <c r="L43" i="30"/>
  <c r="AF39" i="31" a="1"/>
  <c r="AF39" i="31" s="1"/>
  <c r="Z39" i="32"/>
  <c r="AB39" i="32" a="1"/>
  <c r="AB39" i="32" s="1"/>
  <c r="AH39" i="32" a="1"/>
  <c r="AH39" i="32" s="1"/>
  <c r="AC39" i="32" a="1"/>
  <c r="AC39" i="32" s="1"/>
  <c r="N41" i="30"/>
  <c r="M29" i="31"/>
  <c r="D68" i="33"/>
  <c r="C68" i="33"/>
  <c r="G68" i="33"/>
  <c r="J68" i="33"/>
  <c r="I68" i="33"/>
  <c r="H68" i="33"/>
  <c r="F68" i="33"/>
  <c r="E68" i="33"/>
  <c r="E75" i="33"/>
  <c r="E100" i="33" s="1"/>
  <c r="E83" i="33"/>
  <c r="D87" i="33"/>
  <c r="C78" i="33"/>
  <c r="C103" i="33" s="1"/>
  <c r="E80" i="33"/>
  <c r="E105" i="33" s="1"/>
  <c r="E79" i="33"/>
  <c r="E104" i="33" s="1"/>
  <c r="F79" i="33"/>
  <c r="F104" i="33" s="1"/>
  <c r="C77" i="33"/>
  <c r="C102" i="33" s="1"/>
  <c r="F75" i="33"/>
  <c r="F100" i="33" s="1"/>
  <c r="G77" i="33"/>
  <c r="H77" i="33" s="1"/>
  <c r="E78" i="33"/>
  <c r="E103" i="33" s="1"/>
  <c r="E74" i="33"/>
  <c r="E99" i="33" s="1"/>
  <c r="D78" i="33"/>
  <c r="D103" i="33" s="1"/>
  <c r="F76" i="33"/>
  <c r="F101" i="33" s="1"/>
  <c r="C83" i="33"/>
  <c r="G80" i="33"/>
  <c r="H80" i="33" s="1"/>
  <c r="C76" i="33"/>
  <c r="C101" i="33" s="1"/>
  <c r="E89" i="33"/>
  <c r="E120" i="33" s="1"/>
  <c r="E90" i="40"/>
  <c r="E121" i="40" s="1"/>
  <c r="C25" i="16" s="1"/>
  <c r="F77" i="40"/>
  <c r="F102" i="40" s="1"/>
  <c r="D6" i="16" s="1"/>
  <c r="G81" i="40"/>
  <c r="G106" i="40" s="1"/>
  <c r="E10" i="16" s="1"/>
  <c r="D77" i="40"/>
  <c r="D102" i="40" s="1"/>
  <c r="B6" i="16" s="1"/>
  <c r="E83" i="40"/>
  <c r="F86" i="40"/>
  <c r="D80" i="40"/>
  <c r="D105" i="40" s="1"/>
  <c r="B9" i="16" s="1"/>
  <c r="C74" i="40"/>
  <c r="C99" i="40" s="1"/>
  <c r="I68" i="39"/>
  <c r="H68" i="39"/>
  <c r="E68" i="39"/>
  <c r="G68" i="39"/>
  <c r="C68" i="39"/>
  <c r="F68" i="39"/>
  <c r="J68" i="39"/>
  <c r="D68" i="39"/>
  <c r="C74" i="39"/>
  <c r="F89" i="39"/>
  <c r="C76" i="39"/>
  <c r="D89" i="39"/>
  <c r="C89" i="39"/>
  <c r="D79" i="39"/>
  <c r="F90" i="39"/>
  <c r="D84" i="39"/>
  <c r="G75" i="39"/>
  <c r="C81" i="39"/>
  <c r="F75" i="39"/>
  <c r="D85" i="39"/>
  <c r="E75" i="39"/>
  <c r="D74" i="39"/>
  <c r="E84" i="39"/>
  <c r="D90" i="39"/>
  <c r="G89" i="39"/>
  <c r="E90" i="39"/>
  <c r="F79" i="39"/>
  <c r="G81" i="39"/>
  <c r="G74" i="39"/>
  <c r="D81" i="39"/>
  <c r="F81" i="39"/>
  <c r="D75" i="39"/>
  <c r="F77" i="39"/>
  <c r="C75" i="39"/>
  <c r="G87" i="39"/>
  <c r="H87" i="39" s="1"/>
  <c r="F84" i="39"/>
  <c r="E81" i="39"/>
  <c r="G84" i="39"/>
  <c r="D86" i="39"/>
  <c r="F85" i="39"/>
  <c r="G90" i="39"/>
  <c r="G120" i="39" s="1"/>
  <c r="C90" i="39"/>
  <c r="E74" i="39"/>
  <c r="E89" i="39"/>
  <c r="F74" i="39"/>
  <c r="D68" i="10"/>
  <c r="E68" i="10"/>
  <c r="F68" i="10"/>
  <c r="G68" i="10"/>
  <c r="H68" i="10"/>
  <c r="I68" i="10"/>
  <c r="J68" i="10"/>
  <c r="C68" i="10"/>
  <c r="D78" i="10"/>
  <c r="F87" i="10"/>
  <c r="C78" i="10"/>
  <c r="E90" i="10"/>
  <c r="F78" i="10"/>
  <c r="F77" i="10"/>
  <c r="F79" i="10"/>
  <c r="E81" i="10"/>
  <c r="C83" i="10"/>
  <c r="G68" i="38"/>
  <c r="F68" i="38"/>
  <c r="H68" i="38"/>
  <c r="E68" i="38"/>
  <c r="D68" i="38"/>
  <c r="C68" i="38"/>
  <c r="J68" i="38"/>
  <c r="I68" i="38"/>
  <c r="I68" i="37"/>
  <c r="J68" i="37"/>
  <c r="E68" i="37"/>
  <c r="C68" i="37"/>
  <c r="D68" i="37"/>
  <c r="F68" i="37"/>
  <c r="G68" i="37"/>
  <c r="H68" i="37"/>
  <c r="F68" i="36"/>
  <c r="J68" i="36"/>
  <c r="H68" i="36"/>
  <c r="G68" i="36"/>
  <c r="I68" i="36"/>
  <c r="C68" i="36"/>
  <c r="D68" i="36"/>
  <c r="E68" i="36"/>
  <c r="D74" i="37"/>
  <c r="D99" i="37" s="1"/>
  <c r="D81" i="37"/>
  <c r="D106" i="37" s="1"/>
  <c r="E86" i="37"/>
  <c r="E74" i="37"/>
  <c r="E99" i="37" s="1"/>
  <c r="D80" i="37"/>
  <c r="D105" i="37" s="1"/>
  <c r="C88" i="37"/>
  <c r="C119" i="37" s="1"/>
  <c r="G90" i="37"/>
  <c r="G91" i="37"/>
  <c r="H91" i="37" s="1"/>
  <c r="C81" i="37"/>
  <c r="C106" i="37" s="1"/>
  <c r="F76" i="37"/>
  <c r="F101" i="37" s="1"/>
  <c r="F80" i="37"/>
  <c r="F105" i="37" s="1"/>
  <c r="D85" i="37"/>
  <c r="I40" i="34"/>
  <c r="H40" i="34"/>
  <c r="G40" i="34"/>
  <c r="F40" i="34"/>
  <c r="E40" i="34"/>
  <c r="J40" i="34"/>
  <c r="D40" i="34"/>
  <c r="C40" i="34"/>
  <c r="J68" i="35"/>
  <c r="I68" i="35"/>
  <c r="H68" i="35"/>
  <c r="G68" i="35"/>
  <c r="D68" i="35"/>
  <c r="F68" i="35"/>
  <c r="E68" i="35"/>
  <c r="C68" i="35"/>
  <c r="F81" i="38"/>
  <c r="F106" i="38" s="1"/>
  <c r="F75" i="38"/>
  <c r="F100" i="38" s="1"/>
  <c r="C87" i="38"/>
  <c r="F87" i="38"/>
  <c r="D77" i="38"/>
  <c r="D102" i="38" s="1"/>
  <c r="G88" i="38"/>
  <c r="H88" i="38" s="1"/>
  <c r="E85" i="38"/>
  <c r="E86" i="38"/>
  <c r="D80" i="38"/>
  <c r="D105" i="38" s="1"/>
  <c r="G90" i="38"/>
  <c r="G86" i="38"/>
  <c r="H86" i="38" s="1"/>
  <c r="D78" i="38"/>
  <c r="D103" i="38" s="1"/>
  <c r="E88" i="38"/>
  <c r="E119" i="38" s="1"/>
  <c r="D83" i="38"/>
  <c r="F85" i="38"/>
  <c r="E79" i="38"/>
  <c r="E104" i="38" s="1"/>
  <c r="G81" i="36"/>
  <c r="G106" i="36" s="1"/>
  <c r="C74" i="36"/>
  <c r="C99" i="36" s="1"/>
  <c r="F88" i="36"/>
  <c r="F119" i="36" s="1"/>
  <c r="E78" i="36"/>
  <c r="E103" i="36" s="1"/>
  <c r="E75" i="36"/>
  <c r="E100" i="36" s="1"/>
  <c r="E77" i="36"/>
  <c r="E102" i="36" s="1"/>
  <c r="C81" i="36"/>
  <c r="C106" i="36" s="1"/>
  <c r="E76" i="36"/>
  <c r="E101" i="36" s="1"/>
  <c r="C86" i="36"/>
  <c r="E74" i="36"/>
  <c r="E99" i="36" s="1"/>
  <c r="C90" i="36"/>
  <c r="C121" i="36" s="1"/>
  <c r="C78" i="36"/>
  <c r="C103" i="36" s="1"/>
  <c r="G62" i="34"/>
  <c r="E54" i="34"/>
  <c r="D48" i="34"/>
  <c r="D73" i="34" s="1"/>
  <c r="B5" i="17" s="1"/>
  <c r="D50" i="34"/>
  <c r="D75" i="34" s="1"/>
  <c r="B7" i="17" s="1"/>
  <c r="C62" i="34"/>
  <c r="C93" i="34" s="1"/>
  <c r="G48" i="34"/>
  <c r="F47" i="34"/>
  <c r="F72" i="34" s="1"/>
  <c r="D4" i="17" s="1"/>
  <c r="D62" i="34"/>
  <c r="D93" i="34" s="1"/>
  <c r="B25" i="17" s="1"/>
  <c r="D53" i="34"/>
  <c r="D78" i="34" s="1"/>
  <c r="B10" i="17" s="1"/>
  <c r="F59" i="34"/>
  <c r="D57" i="34"/>
  <c r="G52" i="34"/>
  <c r="C48" i="34"/>
  <c r="C73" i="34" s="1"/>
  <c r="E56" i="34"/>
  <c r="E83" i="34" s="1"/>
  <c r="C15" i="17" s="1"/>
  <c r="G63" i="34"/>
  <c r="F51" i="34"/>
  <c r="F76" i="34" s="1"/>
  <c r="D8" i="17" s="1"/>
  <c r="C47" i="34"/>
  <c r="C72" i="34" s="1"/>
  <c r="D51" i="34"/>
  <c r="D76" i="34" s="1"/>
  <c r="B8" i="17" s="1"/>
  <c r="E58" i="34"/>
  <c r="C56" i="34"/>
  <c r="C83" i="34" s="1"/>
  <c r="E60" i="34"/>
  <c r="E91" i="34" s="1"/>
  <c r="C23" i="17" s="1"/>
  <c r="G49" i="34"/>
  <c r="E57" i="34"/>
  <c r="F56" i="34"/>
  <c r="F83" i="34" s="1"/>
  <c r="D15" i="17" s="1"/>
  <c r="F53" i="34"/>
  <c r="F78" i="34" s="1"/>
  <c r="D10" i="17" s="1"/>
  <c r="E52" i="34"/>
  <c r="E77" i="34" s="1"/>
  <c r="C9" i="17" s="1"/>
  <c r="J68" i="40"/>
  <c r="H68" i="40"/>
  <c r="G68" i="40"/>
  <c r="F68" i="40"/>
  <c r="E68" i="40"/>
  <c r="D68" i="40"/>
  <c r="C68" i="40"/>
  <c r="I68" i="40"/>
  <c r="C76" i="35"/>
  <c r="C101" i="35" s="1"/>
  <c r="G78" i="35"/>
  <c r="H78" i="35" s="1"/>
  <c r="E79" i="35"/>
  <c r="E104" i="35" s="1"/>
  <c r="D77" i="35"/>
  <c r="D102" i="35" s="1"/>
  <c r="E76" i="35"/>
  <c r="E101" i="35" s="1"/>
  <c r="F91" i="35"/>
  <c r="F122" i="35" s="1"/>
  <c r="E81" i="35"/>
  <c r="E106" i="35" s="1"/>
  <c r="D80" i="35"/>
  <c r="D105" i="35" s="1"/>
  <c r="C87" i="35"/>
  <c r="E75" i="35"/>
  <c r="E100" i="35" s="1"/>
  <c r="F85" i="35"/>
  <c r="C78" i="35"/>
  <c r="C103" i="35" s="1"/>
  <c r="N43" i="30"/>
  <c r="V53" i="30" a="1"/>
  <c r="V53" i="30" s="1"/>
  <c r="N42" i="30"/>
  <c r="M41" i="30"/>
  <c r="P40" i="32"/>
  <c r="N30" i="32"/>
  <c r="M51" i="30" a="1"/>
  <c r="M51" i="30" s="1"/>
  <c r="M40" i="30"/>
  <c r="Y40" i="32" a="1"/>
  <c r="Y40" i="32" s="1"/>
  <c r="O30" i="32"/>
  <c r="J40" i="32" a="1"/>
  <c r="J40" i="32" s="1"/>
  <c r="M30" i="32"/>
  <c r="N28" i="31"/>
  <c r="L41" i="30"/>
  <c r="D56" i="30"/>
  <c r="AA39" i="32" a="1"/>
  <c r="AA39" i="32" s="1"/>
  <c r="O29" i="32"/>
  <c r="M43" i="30"/>
  <c r="O29" i="31"/>
  <c r="L40" i="30"/>
  <c r="M29" i="32"/>
  <c r="M40" i="31" a="1"/>
  <c r="M40" i="31" s="1"/>
  <c r="N30" i="31"/>
  <c r="M38" i="32" a="1"/>
  <c r="M38" i="32" s="1"/>
  <c r="N28" i="32"/>
  <c r="Z39" i="31"/>
  <c r="Z38" i="32"/>
  <c r="O28" i="32"/>
  <c r="M28" i="32"/>
  <c r="M30" i="31"/>
  <c r="M42" i="30"/>
  <c r="T40" i="32" a="1"/>
  <c r="T40" i="32" s="1"/>
  <c r="AE38" i="32" a="1"/>
  <c r="AE38" i="32" s="1"/>
  <c r="AI38" i="32" a="1"/>
  <c r="AI38" i="32" s="1"/>
  <c r="AA40" i="31" a="1"/>
  <c r="AA40" i="31" s="1"/>
  <c r="K38" i="32" a="1"/>
  <c r="K38" i="32" s="1"/>
  <c r="K51" i="30" a="1"/>
  <c r="K51" i="30" s="1"/>
  <c r="AE39" i="31" a="1"/>
  <c r="AE39" i="31" s="1"/>
  <c r="O40" i="31" a="1"/>
  <c r="O40" i="31" s="1"/>
  <c r="AH39" i="31" a="1"/>
  <c r="AH39" i="31" s="1"/>
  <c r="AJ38" i="32"/>
  <c r="AK38" i="32" s="1"/>
  <c r="AA38" i="32" a="1"/>
  <c r="AA38" i="32" s="1"/>
  <c r="E56" i="30"/>
  <c r="AC38" i="32" a="1"/>
  <c r="AC38" i="32" s="1"/>
  <c r="E42" i="31"/>
  <c r="U53" i="30" a="1"/>
  <c r="U53" i="30" s="1"/>
  <c r="AC40" i="31" a="1"/>
  <c r="AC40" i="31" s="1"/>
  <c r="AH38" i="32" a="1"/>
  <c r="AH38" i="32" s="1"/>
  <c r="Z40" i="31"/>
  <c r="M40" i="32" a="1"/>
  <c r="M40" i="32" s="1"/>
  <c r="L40" i="32" a="1"/>
  <c r="L40" i="32" s="1"/>
  <c r="T53" i="30" a="1"/>
  <c r="T53" i="30" s="1"/>
  <c r="AB39" i="31" a="1"/>
  <c r="AB39" i="31" s="1"/>
  <c r="AC39" i="31" a="1"/>
  <c r="AC39" i="31" s="1"/>
  <c r="W53" i="30" a="1"/>
  <c r="W53" i="30" s="1"/>
  <c r="X53" i="30" a="1"/>
  <c r="X53" i="30" s="1"/>
  <c r="P53" i="30" a="1"/>
  <c r="P53" i="30" s="1"/>
  <c r="S53" i="30" a="1"/>
  <c r="S53" i="30" s="1"/>
  <c r="AF38" i="32" a="1"/>
  <c r="AF38" i="32" s="1"/>
  <c r="K40" i="32" a="1"/>
  <c r="K40" i="32" s="1"/>
  <c r="AB38" i="32" a="1"/>
  <c r="AB38" i="32" s="1"/>
  <c r="L51" i="30" a="1"/>
  <c r="L51" i="30" s="1"/>
  <c r="AA39" i="31" a="1"/>
  <c r="AA39" i="31" s="1"/>
  <c r="AD39" i="31" a="1"/>
  <c r="AD39" i="31" s="1"/>
  <c r="H42" i="31"/>
  <c r="AG38" i="32" a="1"/>
  <c r="AG38" i="32" s="1"/>
  <c r="N40" i="32" a="1"/>
  <c r="N40" i="32" s="1"/>
  <c r="AD38" i="32" a="1"/>
  <c r="AD38" i="32" s="1"/>
  <c r="W40" i="32" a="1"/>
  <c r="W40" i="32" s="1"/>
  <c r="O40" i="32" a="1"/>
  <c r="O40" i="32" s="1"/>
  <c r="L38" i="32" a="1"/>
  <c r="L38" i="32" s="1"/>
  <c r="AI39" i="31" a="1"/>
  <c r="AI39" i="31" s="1"/>
  <c r="I51" i="30" a="1"/>
  <c r="I51" i="30" s="1"/>
  <c r="I56" i="30" s="1"/>
  <c r="E43" i="29"/>
  <c r="AB54" i="30" a="1"/>
  <c r="AB54" i="30" s="1"/>
  <c r="AA54" i="30" a="1"/>
  <c r="AA54" i="30" s="1"/>
  <c r="AG54" i="30" a="1"/>
  <c r="AG54" i="30" s="1"/>
  <c r="AF54" i="30" a="1"/>
  <c r="AF54" i="30" s="1"/>
  <c r="Y54" i="30"/>
  <c r="AH54" i="30" a="1"/>
  <c r="AH54" i="30" s="1"/>
  <c r="AE54" i="30" a="1"/>
  <c r="AE54" i="30" s="1"/>
  <c r="Z54" i="30" a="1"/>
  <c r="Z54" i="30" s="1"/>
  <c r="AD54" i="30" a="1"/>
  <c r="AD54" i="30" s="1"/>
  <c r="AC54" i="30" a="1"/>
  <c r="AC54" i="30" s="1"/>
  <c r="C46" i="29"/>
  <c r="R40" i="32" a="1"/>
  <c r="R40" i="32" s="1"/>
  <c r="U52" i="30" a="1"/>
  <c r="U52" i="30" s="1"/>
  <c r="T52" i="30" a="1"/>
  <c r="T52" i="30" s="1"/>
  <c r="Q52" i="30" a="1"/>
  <c r="Q52" i="30" s="1"/>
  <c r="P52" i="30" a="1"/>
  <c r="P52" i="30" s="1"/>
  <c r="O52" i="30"/>
  <c r="S52" i="30" a="1"/>
  <c r="S52" i="30" s="1"/>
  <c r="W52" i="30" a="1"/>
  <c r="W52" i="30" s="1"/>
  <c r="V52" i="30" a="1"/>
  <c r="V52" i="30" s="1"/>
  <c r="R52" i="30" a="1"/>
  <c r="R52" i="30" s="1"/>
  <c r="X52" i="30" a="1"/>
  <c r="X52" i="30" s="1"/>
  <c r="G42" i="31"/>
  <c r="J40" i="31" a="1"/>
  <c r="J40" i="31" s="1"/>
  <c r="R39" i="32" a="1"/>
  <c r="R39" i="32" s="1"/>
  <c r="P39" i="32"/>
  <c r="Y39" i="32" a="1"/>
  <c r="Y39" i="32" s="1"/>
  <c r="V39" i="32" a="1"/>
  <c r="V39" i="32" s="1"/>
  <c r="U39" i="32" a="1"/>
  <c r="U39" i="32" s="1"/>
  <c r="T39" i="32" a="1"/>
  <c r="T39" i="32" s="1"/>
  <c r="Q39" i="32" a="1"/>
  <c r="Q39" i="32" s="1"/>
  <c r="X39" i="32" a="1"/>
  <c r="X39" i="32" s="1"/>
  <c r="W39" i="32" a="1"/>
  <c r="W39" i="32" s="1"/>
  <c r="S39" i="32" a="1"/>
  <c r="S39" i="32" s="1"/>
  <c r="J39" i="32" a="1"/>
  <c r="J39" i="32" s="1"/>
  <c r="O39" i="32" a="1"/>
  <c r="O39" i="32" s="1"/>
  <c r="N39" i="32" a="1"/>
  <c r="N39" i="32" s="1"/>
  <c r="X51" i="30" a="1"/>
  <c r="X51" i="30" s="1"/>
  <c r="V51" i="30" a="1"/>
  <c r="V51" i="30" s="1"/>
  <c r="S51" i="30" a="1"/>
  <c r="S51" i="30" s="1"/>
  <c r="R51" i="30" a="1"/>
  <c r="R51" i="30" s="1"/>
  <c r="Q51" i="30" a="1"/>
  <c r="Q51" i="30" s="1"/>
  <c r="W51" i="30" a="1"/>
  <c r="W51" i="30" s="1"/>
  <c r="T51" i="30" a="1"/>
  <c r="T51" i="30" s="1"/>
  <c r="U51" i="30" a="1"/>
  <c r="U51" i="30" s="1"/>
  <c r="P51" i="30" a="1"/>
  <c r="P51" i="30" s="1"/>
  <c r="O51" i="30"/>
  <c r="S40" i="32" a="1"/>
  <c r="S40" i="32" s="1"/>
  <c r="AG51" i="30" a="1"/>
  <c r="AG51" i="30" s="1"/>
  <c r="AF51" i="30" a="1"/>
  <c r="AF51" i="30" s="1"/>
  <c r="AC51" i="30" a="1"/>
  <c r="AC51" i="30" s="1"/>
  <c r="AB51" i="30" a="1"/>
  <c r="AB51" i="30" s="1"/>
  <c r="AE51" i="30" a="1"/>
  <c r="AE51" i="30" s="1"/>
  <c r="Y51" i="30"/>
  <c r="AH51" i="30" a="1"/>
  <c r="AH51" i="30" s="1"/>
  <c r="AD51" i="30" a="1"/>
  <c r="AD51" i="30" s="1"/>
  <c r="Z51" i="30" a="1"/>
  <c r="Z51" i="30" s="1"/>
  <c r="AA51" i="30" a="1"/>
  <c r="AA51" i="30" s="1"/>
  <c r="T38" i="32" a="1"/>
  <c r="T38" i="32" s="1"/>
  <c r="S38" i="32" a="1"/>
  <c r="S38" i="32" s="1"/>
  <c r="Y38" i="32" a="1"/>
  <c r="Y38" i="32" s="1"/>
  <c r="X38" i="32" a="1"/>
  <c r="X38" i="32" s="1"/>
  <c r="W38" i="32" a="1"/>
  <c r="W38" i="32" s="1"/>
  <c r="P38" i="32"/>
  <c r="U38" i="32" a="1"/>
  <c r="U38" i="32" s="1"/>
  <c r="V38" i="32" a="1"/>
  <c r="V38" i="32" s="1"/>
  <c r="R38" i="32" a="1"/>
  <c r="R38" i="32" s="1"/>
  <c r="Q38" i="32" a="1"/>
  <c r="Q38" i="32" s="1"/>
  <c r="AJ51" i="30"/>
  <c r="AF38" i="31" a="1"/>
  <c r="AF38" i="31" s="1"/>
  <c r="AD38" i="31" a="1"/>
  <c r="AD38" i="31" s="1"/>
  <c r="AA38" i="31" a="1"/>
  <c r="AA38" i="31" s="1"/>
  <c r="Z38" i="31"/>
  <c r="AI38" i="31" a="1"/>
  <c r="AI38" i="31" s="1"/>
  <c r="AJ42" i="31" s="1"/>
  <c r="AH38" i="31" a="1"/>
  <c r="AH38" i="31" s="1"/>
  <c r="AC38" i="31" a="1"/>
  <c r="AC38" i="31" s="1"/>
  <c r="AE38" i="31" a="1"/>
  <c r="AE38" i="31" s="1"/>
  <c r="AG38" i="31" a="1"/>
  <c r="AG38" i="31" s="1"/>
  <c r="AB38" i="31" a="1"/>
  <c r="AB38" i="31" s="1"/>
  <c r="N38" i="32" a="1"/>
  <c r="N38" i="32" s="1"/>
  <c r="AB40" i="31" a="1"/>
  <c r="AB40" i="31" s="1"/>
  <c r="L40" i="31" a="1"/>
  <c r="L40" i="31" s="1"/>
  <c r="AE52" i="30" a="1"/>
  <c r="AE52" i="30" s="1"/>
  <c r="AC52" i="30" a="1"/>
  <c r="AC52" i="30" s="1"/>
  <c r="Z52" i="30" a="1"/>
  <c r="Z52" i="30" s="1"/>
  <c r="Y52" i="30"/>
  <c r="AH52" i="30" a="1"/>
  <c r="AH52" i="30" s="1"/>
  <c r="AG52" i="30" a="1"/>
  <c r="AG52" i="30" s="1"/>
  <c r="AF52" i="30" a="1"/>
  <c r="AF52" i="30" s="1"/>
  <c r="AD52" i="30" a="1"/>
  <c r="AD52" i="30" s="1"/>
  <c r="AA52" i="30" a="1"/>
  <c r="AA52" i="30" s="1"/>
  <c r="AB52" i="30" a="1"/>
  <c r="AB52" i="30" s="1"/>
  <c r="H56" i="30"/>
  <c r="L39" i="32" a="1"/>
  <c r="L39" i="32" s="1"/>
  <c r="M38" i="31" a="1"/>
  <c r="M38" i="31" s="1"/>
  <c r="K38" i="31" a="1"/>
  <c r="K38" i="31" s="1"/>
  <c r="O38" i="31" a="1"/>
  <c r="O38" i="31" s="1"/>
  <c r="J38" i="31" a="1"/>
  <c r="J38" i="31" s="1"/>
  <c r="L38" i="31" a="1"/>
  <c r="L38" i="31" s="1"/>
  <c r="N38" i="31" a="1"/>
  <c r="N38" i="31" s="1"/>
  <c r="I42" i="31"/>
  <c r="O38" i="32" a="1"/>
  <c r="O38" i="32" s="1"/>
  <c r="AG40" i="31" a="1"/>
  <c r="AG40" i="31" s="1"/>
  <c r="F42" i="31"/>
  <c r="AK38" i="31"/>
  <c r="N51" i="30" a="1"/>
  <c r="N51" i="30" s="1"/>
  <c r="AH40" i="31" a="1"/>
  <c r="AH40" i="31" s="1"/>
  <c r="J39" i="31" a="1"/>
  <c r="J39" i="31" s="1"/>
  <c r="O39" i="31" a="1"/>
  <c r="O39" i="31" s="1"/>
  <c r="N39" i="31" a="1"/>
  <c r="N39" i="31" s="1"/>
  <c r="M39" i="31" a="1"/>
  <c r="M39" i="31" s="1"/>
  <c r="L39" i="31" a="1"/>
  <c r="L39" i="31" s="1"/>
  <c r="K39" i="31" a="1"/>
  <c r="K39" i="31" s="1"/>
  <c r="V38" i="31" a="1"/>
  <c r="V38" i="31" s="1"/>
  <c r="U38" i="31" a="1"/>
  <c r="U38" i="31" s="1"/>
  <c r="R38" i="31" a="1"/>
  <c r="R38" i="31" s="1"/>
  <c r="Q38" i="31" a="1"/>
  <c r="Q38" i="31" s="1"/>
  <c r="P38" i="31"/>
  <c r="X38" i="31" a="1"/>
  <c r="X38" i="31" s="1"/>
  <c r="W38" i="31" a="1"/>
  <c r="W38" i="31" s="1"/>
  <c r="T38" i="31" a="1"/>
  <c r="T38" i="31" s="1"/>
  <c r="Y38" i="31" a="1"/>
  <c r="Y38" i="31" s="1"/>
  <c r="S38" i="31" a="1"/>
  <c r="S38" i="31" s="1"/>
  <c r="AA40" i="32" a="1"/>
  <c r="AA40" i="32" s="1"/>
  <c r="Z40" i="32"/>
  <c r="Q40" i="32" a="1"/>
  <c r="Q40" i="32" s="1"/>
  <c r="AI40" i="32" a="1"/>
  <c r="AI40" i="32" s="1"/>
  <c r="AH40" i="32" a="1"/>
  <c r="AH40" i="32" s="1"/>
  <c r="X40" i="32" a="1"/>
  <c r="X40" i="32" s="1"/>
  <c r="AG40" i="32" a="1"/>
  <c r="AG40" i="32" s="1"/>
  <c r="AF40" i="32" a="1"/>
  <c r="AF40" i="32" s="1"/>
  <c r="V40" i="32" a="1"/>
  <c r="V40" i="32" s="1"/>
  <c r="AE40" i="32" a="1"/>
  <c r="AE40" i="32" s="1"/>
  <c r="U40" i="32" a="1"/>
  <c r="U40" i="32" s="1"/>
  <c r="AD40" i="32" a="1"/>
  <c r="AD40" i="32" s="1"/>
  <c r="AC40" i="32" a="1"/>
  <c r="AC40" i="32" s="1"/>
  <c r="AB40" i="32" a="1"/>
  <c r="AB40" i="32" s="1"/>
  <c r="M39" i="32" a="1"/>
  <c r="M39" i="32" s="1"/>
  <c r="K39" i="32" a="1"/>
  <c r="K39" i="32" s="1"/>
  <c r="T39" i="31" a="1"/>
  <c r="T39" i="31" s="1"/>
  <c r="R39" i="31" a="1"/>
  <c r="R39" i="31" s="1"/>
  <c r="X39" i="31" a="1"/>
  <c r="X39" i="31" s="1"/>
  <c r="W39" i="31" a="1"/>
  <c r="W39" i="31" s="1"/>
  <c r="V39" i="31" a="1"/>
  <c r="V39" i="31" s="1"/>
  <c r="Q39" i="31" a="1"/>
  <c r="Q39" i="31" s="1"/>
  <c r="Y39" i="31" a="1"/>
  <c r="Y39" i="31" s="1"/>
  <c r="S39" i="31" a="1"/>
  <c r="S39" i="31" s="1"/>
  <c r="U39" i="31" a="1"/>
  <c r="U39" i="31" s="1"/>
  <c r="P39" i="31"/>
  <c r="AJ40" i="31"/>
  <c r="AD40" i="31" a="1"/>
  <c r="AD40" i="31" s="1"/>
  <c r="K53" i="30" a="1"/>
  <c r="K53" i="30" s="1"/>
  <c r="J53" i="30" a="1"/>
  <c r="J53" i="30" s="1"/>
  <c r="I53" i="30" a="1"/>
  <c r="I53" i="30" s="1"/>
  <c r="M53" i="30" a="1"/>
  <c r="M53" i="30" s="1"/>
  <c r="N53" i="30" a="1"/>
  <c r="N53" i="30" s="1"/>
  <c r="L53" i="30" a="1"/>
  <c r="L53" i="30" s="1"/>
  <c r="J51" i="30" a="1"/>
  <c r="J51" i="30" s="1"/>
  <c r="AD53" i="30" a="1"/>
  <c r="AD53" i="30" s="1"/>
  <c r="AC53" i="30" a="1"/>
  <c r="AC53" i="30" s="1"/>
  <c r="Z53" i="30" a="1"/>
  <c r="Z53" i="30" s="1"/>
  <c r="Y53" i="30"/>
  <c r="AH53" i="30" a="1"/>
  <c r="AH53" i="30" s="1"/>
  <c r="AB53" i="30" a="1"/>
  <c r="AB53" i="30" s="1"/>
  <c r="AF53" i="30" a="1"/>
  <c r="AF53" i="30" s="1"/>
  <c r="AG53" i="30" a="1"/>
  <c r="AG53" i="30" s="1"/>
  <c r="R53" i="30" a="1"/>
  <c r="R53" i="30" s="1"/>
  <c r="AE53" i="30" a="1"/>
  <c r="AE53" i="30" s="1"/>
  <c r="AA53" i="30" a="1"/>
  <c r="AA53" i="30" s="1"/>
  <c r="D46" i="29"/>
  <c r="F42" i="32"/>
  <c r="I54" i="30" a="1"/>
  <c r="I54" i="30" s="1"/>
  <c r="N54" i="30" a="1"/>
  <c r="N54" i="30" s="1"/>
  <c r="M54" i="30" a="1"/>
  <c r="M54" i="30" s="1"/>
  <c r="K54" i="30" a="1"/>
  <c r="K54" i="30" s="1"/>
  <c r="J54" i="30" a="1"/>
  <c r="J54" i="30" s="1"/>
  <c r="L54" i="30" a="1"/>
  <c r="L54" i="30" s="1"/>
  <c r="AE40" i="31" a="1"/>
  <c r="AE40" i="31" s="1"/>
  <c r="L52" i="30" a="1"/>
  <c r="L52" i="30" s="1"/>
  <c r="J52" i="30" a="1"/>
  <c r="J52" i="30" s="1"/>
  <c r="N52" i="30" a="1"/>
  <c r="N52" i="30" s="1"/>
  <c r="M52" i="30" a="1"/>
  <c r="M52" i="30" s="1"/>
  <c r="K52" i="30" a="1"/>
  <c r="K52" i="30" s="1"/>
  <c r="I52" i="30" a="1"/>
  <c r="I52" i="30" s="1"/>
  <c r="R40" i="31" a="1"/>
  <c r="R40" i="31" s="1"/>
  <c r="P40" i="31"/>
  <c r="Y40" i="31" a="1"/>
  <c r="Y40" i="31" s="1"/>
  <c r="V40" i="31" a="1"/>
  <c r="V40" i="31" s="1"/>
  <c r="U40" i="31" a="1"/>
  <c r="U40" i="31" s="1"/>
  <c r="T40" i="31" a="1"/>
  <c r="T40" i="31" s="1"/>
  <c r="X40" i="31" a="1"/>
  <c r="X40" i="31" s="1"/>
  <c r="S40" i="31" a="1"/>
  <c r="S40" i="31" s="1"/>
  <c r="Q40" i="31" a="1"/>
  <c r="Q40" i="31" s="1"/>
  <c r="W40" i="31" a="1"/>
  <c r="W40" i="31" s="1"/>
  <c r="N40" i="31" a="1"/>
  <c r="N40" i="31" s="1"/>
  <c r="K40" i="31" a="1"/>
  <c r="K40" i="31" s="1"/>
  <c r="F56" i="30"/>
  <c r="Q53" i="30" a="1"/>
  <c r="Q53" i="30" s="1"/>
  <c r="AF40" i="31" a="1"/>
  <c r="AF40" i="31" s="1"/>
  <c r="E48" i="29"/>
  <c r="S54" i="30" a="1"/>
  <c r="S54" i="30" s="1"/>
  <c r="Q54" i="30" a="1"/>
  <c r="Q54" i="30" s="1"/>
  <c r="W54" i="30" a="1"/>
  <c r="W54" i="30" s="1"/>
  <c r="V54" i="30" a="1"/>
  <c r="V54" i="30" s="1"/>
  <c r="U54" i="30" a="1"/>
  <c r="U54" i="30" s="1"/>
  <c r="P54" i="30" a="1"/>
  <c r="P54" i="30" s="1"/>
  <c r="X54" i="30" a="1"/>
  <c r="X54" i="30" s="1"/>
  <c r="R54" i="30" a="1"/>
  <c r="R54" i="30" s="1"/>
  <c r="T54" i="30" a="1"/>
  <c r="T54" i="30" s="1"/>
  <c r="O54" i="30"/>
  <c r="AI40" i="31" a="1"/>
  <c r="AI40" i="31" s="1"/>
  <c r="C45" i="29"/>
  <c r="D51" i="10" l="1"/>
  <c r="D46" i="37"/>
  <c r="D84" i="37" s="1"/>
  <c r="D111" i="37" s="1"/>
  <c r="D35" i="10"/>
  <c r="D73" i="10" s="1"/>
  <c r="D35" i="40"/>
  <c r="D73" i="40" s="1"/>
  <c r="C35" i="38"/>
  <c r="E46" i="10"/>
  <c r="E84" i="10" s="1"/>
  <c r="E111" i="10" s="1"/>
  <c r="C35" i="10"/>
  <c r="C73" i="10" s="1"/>
  <c r="C98" i="10" s="1"/>
  <c r="E32" i="36"/>
  <c r="D51" i="37"/>
  <c r="D89" i="37" s="1"/>
  <c r="D120" i="37" s="1"/>
  <c r="D44" i="36"/>
  <c r="D82" i="36" s="1"/>
  <c r="D108" i="36" s="1"/>
  <c r="C44" i="38"/>
  <c r="C82" i="38" s="1"/>
  <c r="C108" i="38" s="1"/>
  <c r="G44" i="39"/>
  <c r="G82" i="39" s="1"/>
  <c r="G106" i="39" s="1"/>
  <c r="G35" i="37"/>
  <c r="G73" i="37" s="1"/>
  <c r="H73" i="37" s="1"/>
  <c r="C46" i="35"/>
  <c r="C84" i="35" s="1"/>
  <c r="C111" i="35" s="1"/>
  <c r="G44" i="35"/>
  <c r="G82" i="35" s="1"/>
  <c r="H82" i="35" s="1"/>
  <c r="D46" i="38"/>
  <c r="D84" i="38" s="1"/>
  <c r="D111" i="38" s="1"/>
  <c r="F35" i="33"/>
  <c r="F73" i="33" s="1"/>
  <c r="F98" i="33" s="1"/>
  <c r="C44" i="10"/>
  <c r="C82" i="10" s="1"/>
  <c r="C32" i="35"/>
  <c r="F51" i="10"/>
  <c r="F89" i="10" s="1"/>
  <c r="F120" i="10" s="1"/>
  <c r="F46" i="10"/>
  <c r="F84" i="10" s="1"/>
  <c r="F111" i="10" s="1"/>
  <c r="C44" i="40"/>
  <c r="C82" i="40" s="1"/>
  <c r="C108" i="40" s="1"/>
  <c r="G46" i="38"/>
  <c r="G84" i="38" s="1"/>
  <c r="H84" i="38" s="1"/>
  <c r="G46" i="35"/>
  <c r="G84" i="35" s="1"/>
  <c r="H84" i="35" s="1"/>
  <c r="D51" i="36"/>
  <c r="D89" i="36" s="1"/>
  <c r="D120" i="36" s="1"/>
  <c r="D44" i="39"/>
  <c r="D82" i="39" s="1"/>
  <c r="D106" i="39" s="1"/>
  <c r="F35" i="35"/>
  <c r="F73" i="35" s="1"/>
  <c r="F98" i="35" s="1"/>
  <c r="C46" i="38"/>
  <c r="C84" i="38" s="1"/>
  <c r="C111" i="38" s="1"/>
  <c r="E44" i="10"/>
  <c r="E82" i="10" s="1"/>
  <c r="E107" i="10" s="1"/>
  <c r="D44" i="37"/>
  <c r="D82" i="37" s="1"/>
  <c r="D107" i="37" s="1"/>
  <c r="C51" i="37"/>
  <c r="C89" i="37" s="1"/>
  <c r="C120" i="37" s="1"/>
  <c r="D35" i="37"/>
  <c r="D73" i="37" s="1"/>
  <c r="D92" i="37" s="1"/>
  <c r="F35" i="39"/>
  <c r="F73" i="39" s="1"/>
  <c r="F97" i="39" s="1"/>
  <c r="F46" i="37"/>
  <c r="F84" i="37" s="1"/>
  <c r="F111" i="37" s="1"/>
  <c r="E51" i="10"/>
  <c r="E89" i="10" s="1"/>
  <c r="E120" i="10" s="1"/>
  <c r="F51" i="40"/>
  <c r="F89" i="40" s="1"/>
  <c r="F120" i="40" s="1"/>
  <c r="D24" i="16" s="1"/>
  <c r="C44" i="36"/>
  <c r="C82" i="36" s="1"/>
  <c r="C44" i="37"/>
  <c r="C82" i="37" s="1"/>
  <c r="C107" i="37" s="1"/>
  <c r="C35" i="40"/>
  <c r="C73" i="40" s="1"/>
  <c r="D44" i="35"/>
  <c r="D82" i="35" s="1"/>
  <c r="D107" i="35" s="1"/>
  <c r="C46" i="10"/>
  <c r="C84" i="10" s="1"/>
  <c r="G44" i="36"/>
  <c r="G82" i="36" s="1"/>
  <c r="H82" i="36" s="1"/>
  <c r="E35" i="35"/>
  <c r="E73" i="35" s="1"/>
  <c r="D32" i="10"/>
  <c r="F35" i="10"/>
  <c r="F73" i="10" s="1"/>
  <c r="F98" i="10" s="1"/>
  <c r="G51" i="36"/>
  <c r="G89" i="36" s="1"/>
  <c r="G120" i="36" s="1"/>
  <c r="G44" i="10"/>
  <c r="G82" i="10" s="1"/>
  <c r="H82" i="10" s="1"/>
  <c r="E26" i="34"/>
  <c r="C44" i="33"/>
  <c r="C82" i="33" s="1"/>
  <c r="C107" i="33" s="1"/>
  <c r="D32" i="36"/>
  <c r="F32" i="38"/>
  <c r="G26" i="34"/>
  <c r="G58" i="34"/>
  <c r="H58" i="34" s="1"/>
  <c r="G32" i="35"/>
  <c r="G35" i="10"/>
  <c r="G73" i="10" s="1"/>
  <c r="H73" i="10" s="1"/>
  <c r="G51" i="37"/>
  <c r="G89" i="37" s="1"/>
  <c r="G120" i="37" s="1"/>
  <c r="G44" i="37"/>
  <c r="G82" i="37" s="1"/>
  <c r="H82" i="37" s="1"/>
  <c r="E44" i="37"/>
  <c r="E82" i="37" s="1"/>
  <c r="E108" i="37" s="1"/>
  <c r="F32" i="36"/>
  <c r="F32" i="40"/>
  <c r="D44" i="40"/>
  <c r="D82" i="40" s="1"/>
  <c r="D92" i="40" s="1"/>
  <c r="E32" i="40"/>
  <c r="D44" i="38"/>
  <c r="D82" i="38" s="1"/>
  <c r="D108" i="38" s="1"/>
  <c r="C26" i="34"/>
  <c r="E35" i="39"/>
  <c r="E73" i="39" s="1"/>
  <c r="E97" i="39" s="1"/>
  <c r="D32" i="39"/>
  <c r="D35" i="39"/>
  <c r="D73" i="39" s="1"/>
  <c r="D97" i="39" s="1"/>
  <c r="C35" i="37"/>
  <c r="C73" i="37" s="1"/>
  <c r="C98" i="37" s="1"/>
  <c r="E46" i="40"/>
  <c r="E84" i="40" s="1"/>
  <c r="E111" i="40" s="1"/>
  <c r="C15" i="16" s="1"/>
  <c r="C46" i="36"/>
  <c r="C84" i="36" s="1"/>
  <c r="C111" i="36" s="1"/>
  <c r="F26" i="34"/>
  <c r="F44" i="10"/>
  <c r="F82" i="10" s="1"/>
  <c r="F107" i="10" s="1"/>
  <c r="D35" i="38"/>
  <c r="D73" i="38" s="1"/>
  <c r="G51" i="35"/>
  <c r="G89" i="35" s="1"/>
  <c r="G120" i="35" s="1"/>
  <c r="G36" i="40"/>
  <c r="G74" i="40" s="1"/>
  <c r="G99" i="40" s="1"/>
  <c r="E3" i="16" s="1"/>
  <c r="G32" i="40"/>
  <c r="E32" i="10"/>
  <c r="C46" i="34"/>
  <c r="C71" i="34" s="1"/>
  <c r="D32" i="33"/>
  <c r="E46" i="38"/>
  <c r="E84" i="38" s="1"/>
  <c r="E111" i="38" s="1"/>
  <c r="E32" i="38"/>
  <c r="C32" i="37"/>
  <c r="G32" i="10"/>
  <c r="D44" i="10"/>
  <c r="D82" i="10" s="1"/>
  <c r="D107" i="10" s="1"/>
  <c r="F32" i="33"/>
  <c r="F46" i="33"/>
  <c r="F84" i="33" s="1"/>
  <c r="F111" i="33" s="1"/>
  <c r="E44" i="38"/>
  <c r="E82" i="38" s="1"/>
  <c r="E108" i="38" s="1"/>
  <c r="E35" i="36"/>
  <c r="E73" i="36" s="1"/>
  <c r="E98" i="36" s="1"/>
  <c r="E44" i="39"/>
  <c r="E82" i="39" s="1"/>
  <c r="E106" i="39" s="1"/>
  <c r="E44" i="33"/>
  <c r="E82" i="33" s="1"/>
  <c r="E92" i="33" s="1"/>
  <c r="E93" i="33" s="1"/>
  <c r="D32" i="35"/>
  <c r="D32" i="37"/>
  <c r="G32" i="33"/>
  <c r="D32" i="40"/>
  <c r="D46" i="40"/>
  <c r="D84" i="40" s="1"/>
  <c r="D111" i="40" s="1"/>
  <c r="B15" i="16" s="1"/>
  <c r="C32" i="40"/>
  <c r="G32" i="39"/>
  <c r="F32" i="37"/>
  <c r="F32" i="10"/>
  <c r="E32" i="35"/>
  <c r="G51" i="38"/>
  <c r="G89" i="38" s="1"/>
  <c r="G120" i="38" s="1"/>
  <c r="D46" i="10"/>
  <c r="D84" i="10" s="1"/>
  <c r="D111" i="10" s="1"/>
  <c r="F44" i="33"/>
  <c r="F82" i="33" s="1"/>
  <c r="F108" i="33" s="1"/>
  <c r="G46" i="36"/>
  <c r="G84" i="36" s="1"/>
  <c r="F52" i="34"/>
  <c r="F77" i="34" s="1"/>
  <c r="D9" i="17" s="1"/>
  <c r="D46" i="36"/>
  <c r="D84" i="36" s="1"/>
  <c r="D111" i="36" s="1"/>
  <c r="F32" i="39"/>
  <c r="D26" i="34"/>
  <c r="G46" i="40"/>
  <c r="G84" i="40" s="1"/>
  <c r="H84" i="40" s="1"/>
  <c r="E32" i="33"/>
  <c r="F32" i="35"/>
  <c r="D46" i="33"/>
  <c r="D84" i="33" s="1"/>
  <c r="D111" i="33" s="1"/>
  <c r="E46" i="36"/>
  <c r="E84" i="36" s="1"/>
  <c r="E111" i="36" s="1"/>
  <c r="E44" i="36"/>
  <c r="E82" i="36" s="1"/>
  <c r="F44" i="35"/>
  <c r="F82" i="35" s="1"/>
  <c r="F107" i="35" s="1"/>
  <c r="F44" i="36"/>
  <c r="F82" i="36" s="1"/>
  <c r="F108" i="36" s="1"/>
  <c r="G46" i="33"/>
  <c r="G84" i="33" s="1"/>
  <c r="H84" i="33" s="1"/>
  <c r="G44" i="33"/>
  <c r="G82" i="33" s="1"/>
  <c r="H82" i="33" s="1"/>
  <c r="D46" i="35"/>
  <c r="D84" i="35" s="1"/>
  <c r="D111" i="35" s="1"/>
  <c r="F44" i="38"/>
  <c r="F82" i="38" s="1"/>
  <c r="F44" i="39"/>
  <c r="F82" i="39" s="1"/>
  <c r="F106" i="39" s="1"/>
  <c r="F35" i="38"/>
  <c r="F73" i="38" s="1"/>
  <c r="F98" i="38" s="1"/>
  <c r="E46" i="35"/>
  <c r="E84" i="35" s="1"/>
  <c r="E111" i="35" s="1"/>
  <c r="C32" i="36"/>
  <c r="C32" i="39"/>
  <c r="C54" i="39" s="1"/>
  <c r="F46" i="36"/>
  <c r="F84" i="36" s="1"/>
  <c r="F111" i="36" s="1"/>
  <c r="C32" i="10"/>
  <c r="G32" i="37"/>
  <c r="G32" i="38"/>
  <c r="D32" i="38"/>
  <c r="C32" i="33"/>
  <c r="C32" i="38"/>
  <c r="G46" i="10"/>
  <c r="E32" i="39"/>
  <c r="G32" i="36"/>
  <c r="C46" i="37"/>
  <c r="E32" i="37"/>
  <c r="G121" i="39"/>
  <c r="F55" i="43" s="1"/>
  <c r="H91" i="39"/>
  <c r="H121" i="39" s="1"/>
  <c r="G118" i="39"/>
  <c r="C56" i="44" s="1"/>
  <c r="E56" i="44" s="1"/>
  <c r="F52" i="43" s="1"/>
  <c r="H88" i="39"/>
  <c r="H118" i="39" s="1"/>
  <c r="G110" i="39"/>
  <c r="H84" i="39"/>
  <c r="H110" i="39" s="1"/>
  <c r="G104" i="39"/>
  <c r="C42" i="44" s="1"/>
  <c r="E42" i="44" s="1"/>
  <c r="F38" i="43" s="1"/>
  <c r="H80" i="39"/>
  <c r="H104" i="39" s="1"/>
  <c r="G103" i="39"/>
  <c r="C41" i="44" s="1"/>
  <c r="E41" i="44" s="1"/>
  <c r="F37" i="43" s="1"/>
  <c r="H79" i="39"/>
  <c r="H103" i="39" s="1"/>
  <c r="G102" i="39"/>
  <c r="C40" i="44" s="1"/>
  <c r="E40" i="44" s="1"/>
  <c r="F36" i="43" s="1"/>
  <c r="H78" i="39"/>
  <c r="H102" i="39" s="1"/>
  <c r="G101" i="39"/>
  <c r="C39" i="44" s="1"/>
  <c r="E39" i="44" s="1"/>
  <c r="F35" i="43" s="1"/>
  <c r="H77" i="39"/>
  <c r="H101" i="39" s="1"/>
  <c r="G100" i="39"/>
  <c r="C38" i="44" s="1"/>
  <c r="E38" i="44" s="1"/>
  <c r="F34" i="43" s="1"/>
  <c r="H76" i="39"/>
  <c r="H100" i="39" s="1"/>
  <c r="F54" i="43"/>
  <c r="F54" i="42"/>
  <c r="K42" i="32"/>
  <c r="C73" i="38"/>
  <c r="D89" i="10"/>
  <c r="D120" i="10" s="1"/>
  <c r="G73" i="39"/>
  <c r="E82" i="40"/>
  <c r="E107" i="40" s="1"/>
  <c r="C11" i="16" s="1"/>
  <c r="F84" i="40"/>
  <c r="F111" i="40" s="1"/>
  <c r="D15" i="16" s="1"/>
  <c r="D73" i="36"/>
  <c r="D98" i="36" s="1"/>
  <c r="C97" i="39"/>
  <c r="F99" i="39"/>
  <c r="D108" i="39"/>
  <c r="D109" i="39"/>
  <c r="C112" i="39"/>
  <c r="C111" i="39"/>
  <c r="G108" i="39"/>
  <c r="G109" i="39"/>
  <c r="C105" i="39"/>
  <c r="C98" i="39"/>
  <c r="G112" i="39"/>
  <c r="G111" i="39"/>
  <c r="C110" i="39"/>
  <c r="F118" i="39"/>
  <c r="E118" i="39"/>
  <c r="F100" i="39"/>
  <c r="E107" i="39"/>
  <c r="C106" i="39"/>
  <c r="C107" i="39"/>
  <c r="G119" i="39"/>
  <c r="C120" i="39"/>
  <c r="F102" i="39"/>
  <c r="E117" i="39"/>
  <c r="E116" i="39"/>
  <c r="D110" i="39"/>
  <c r="C102" i="39"/>
  <c r="D118" i="39"/>
  <c r="C118" i="39"/>
  <c r="C115" i="39"/>
  <c r="C114" i="39"/>
  <c r="C113" i="39"/>
  <c r="F108" i="39"/>
  <c r="F109" i="39"/>
  <c r="F101" i="39"/>
  <c r="D99" i="39"/>
  <c r="D102" i="39"/>
  <c r="G114" i="39"/>
  <c r="G115" i="39"/>
  <c r="G113" i="39"/>
  <c r="F117" i="39"/>
  <c r="F116" i="39"/>
  <c r="F110" i="39"/>
  <c r="F103" i="39"/>
  <c r="E102" i="39"/>
  <c r="F98" i="39"/>
  <c r="F104" i="39"/>
  <c r="E119" i="39"/>
  <c r="C99" i="39"/>
  <c r="F114" i="39"/>
  <c r="F115" i="39"/>
  <c r="F113" i="39"/>
  <c r="C100" i="39"/>
  <c r="D117" i="39"/>
  <c r="D116" i="39"/>
  <c r="D120" i="39"/>
  <c r="E103" i="39"/>
  <c r="F112" i="39"/>
  <c r="F111" i="39"/>
  <c r="E121" i="39"/>
  <c r="C108" i="39"/>
  <c r="C109" i="39"/>
  <c r="E120" i="39"/>
  <c r="E98" i="39"/>
  <c r="E104" i="39"/>
  <c r="F121" i="39"/>
  <c r="E114" i="39"/>
  <c r="E115" i="39"/>
  <c r="E113" i="39"/>
  <c r="D115" i="39"/>
  <c r="D114" i="39"/>
  <c r="D113" i="39"/>
  <c r="F105" i="39"/>
  <c r="E110" i="39"/>
  <c r="F120" i="39"/>
  <c r="E99" i="39"/>
  <c r="D112" i="39"/>
  <c r="D111" i="39"/>
  <c r="D103" i="39"/>
  <c r="E100" i="39"/>
  <c r="E101" i="39"/>
  <c r="F119" i="39"/>
  <c r="G99" i="39"/>
  <c r="C101" i="39"/>
  <c r="C104" i="39"/>
  <c r="E108" i="39"/>
  <c r="E109" i="39"/>
  <c r="C119" i="39"/>
  <c r="E105" i="39"/>
  <c r="D100" i="39"/>
  <c r="G105" i="39"/>
  <c r="G116" i="39"/>
  <c r="G117" i="39"/>
  <c r="C103" i="39"/>
  <c r="D105" i="39"/>
  <c r="D121" i="39"/>
  <c r="D98" i="39"/>
  <c r="E112" i="39"/>
  <c r="E111" i="39"/>
  <c r="C121" i="39"/>
  <c r="C117" i="39"/>
  <c r="C116" i="39"/>
  <c r="D119" i="39"/>
  <c r="D104" i="39"/>
  <c r="G98" i="39"/>
  <c r="D101" i="39"/>
  <c r="E51" i="32"/>
  <c r="C104" i="10"/>
  <c r="C122" i="10"/>
  <c r="F100" i="10"/>
  <c r="G106" i="10"/>
  <c r="D106" i="10"/>
  <c r="C106" i="10"/>
  <c r="C101" i="10"/>
  <c r="E121" i="10"/>
  <c r="C103" i="10"/>
  <c r="D101" i="10"/>
  <c r="F121" i="10"/>
  <c r="E105" i="10"/>
  <c r="D105" i="10"/>
  <c r="D102" i="10"/>
  <c r="C100" i="10"/>
  <c r="D119" i="10"/>
  <c r="E119" i="10"/>
  <c r="F102" i="10"/>
  <c r="F99" i="10"/>
  <c r="E104" i="10"/>
  <c r="E100" i="10"/>
  <c r="F103" i="10"/>
  <c r="F106" i="10"/>
  <c r="C119" i="10"/>
  <c r="C105" i="10"/>
  <c r="E106" i="10"/>
  <c r="G99" i="10"/>
  <c r="E102" i="10"/>
  <c r="G120" i="10"/>
  <c r="E122" i="10"/>
  <c r="D121" i="10"/>
  <c r="F105" i="10"/>
  <c r="E101" i="10"/>
  <c r="F119" i="10"/>
  <c r="D99" i="10"/>
  <c r="G100" i="10"/>
  <c r="E99" i="10"/>
  <c r="F104" i="10"/>
  <c r="D122" i="10"/>
  <c r="C120" i="10"/>
  <c r="F101" i="10"/>
  <c r="C121" i="10"/>
  <c r="C102" i="10"/>
  <c r="D100" i="10"/>
  <c r="E103" i="10"/>
  <c r="F122" i="10"/>
  <c r="D103" i="10"/>
  <c r="C111" i="10"/>
  <c r="C99" i="10"/>
  <c r="D104" i="10"/>
  <c r="I51" i="32"/>
  <c r="F51" i="32"/>
  <c r="G51" i="32"/>
  <c r="H51" i="32"/>
  <c r="N56" i="30"/>
  <c r="M56" i="30"/>
  <c r="AG42" i="32"/>
  <c r="U56" i="30"/>
  <c r="H61" i="34"/>
  <c r="I61" i="34" s="1"/>
  <c r="S42" i="31"/>
  <c r="H89" i="10"/>
  <c r="AA42" i="32"/>
  <c r="O42" i="32"/>
  <c r="P42" i="31"/>
  <c r="H89" i="40"/>
  <c r="H120" i="40" s="1"/>
  <c r="F24" i="16" s="1"/>
  <c r="H89" i="33"/>
  <c r="I89" i="33" s="1"/>
  <c r="F80" i="34"/>
  <c r="D12" i="17" s="1"/>
  <c r="F79" i="34"/>
  <c r="D11" i="17" s="1"/>
  <c r="F98" i="36"/>
  <c r="C112" i="38"/>
  <c r="C113" i="38"/>
  <c r="D113" i="38"/>
  <c r="D112" i="38"/>
  <c r="G105" i="37"/>
  <c r="G117" i="37"/>
  <c r="G118" i="37"/>
  <c r="D114" i="10"/>
  <c r="D116" i="10"/>
  <c r="D115" i="10"/>
  <c r="C113" i="10"/>
  <c r="C112" i="10"/>
  <c r="F107" i="40"/>
  <c r="D11" i="16" s="1"/>
  <c r="F108" i="40"/>
  <c r="D12" i="16" s="1"/>
  <c r="G122" i="40"/>
  <c r="E26" i="16" s="1"/>
  <c r="E110" i="33"/>
  <c r="E109" i="33"/>
  <c r="E112" i="35"/>
  <c r="E113" i="35"/>
  <c r="E70" i="34"/>
  <c r="C2" i="17" s="1"/>
  <c r="E64" i="34"/>
  <c r="C87" i="34"/>
  <c r="C88" i="34"/>
  <c r="C86" i="34"/>
  <c r="F118" i="36"/>
  <c r="F117" i="36"/>
  <c r="H90" i="36"/>
  <c r="G121" i="36"/>
  <c r="G119" i="37"/>
  <c r="C109" i="40"/>
  <c r="C110" i="40"/>
  <c r="G117" i="40"/>
  <c r="E21" i="16" s="1"/>
  <c r="G118" i="40"/>
  <c r="E22" i="16" s="1"/>
  <c r="D98" i="40"/>
  <c r="B2" i="16" s="1"/>
  <c r="G103" i="40"/>
  <c r="E7" i="16" s="1"/>
  <c r="G122" i="33"/>
  <c r="C79" i="34"/>
  <c r="C80" i="34"/>
  <c r="F70" i="34"/>
  <c r="D2" i="17" s="1"/>
  <c r="E114" i="38"/>
  <c r="E116" i="38"/>
  <c r="E115" i="38"/>
  <c r="F107" i="37"/>
  <c r="F108" i="37"/>
  <c r="G104" i="37"/>
  <c r="F112" i="40"/>
  <c r="D16" i="16" s="1"/>
  <c r="F113" i="40"/>
  <c r="D17" i="16" s="1"/>
  <c r="F98" i="40"/>
  <c r="D2" i="16" s="1"/>
  <c r="G119" i="40"/>
  <c r="E23" i="16" s="1"/>
  <c r="G102" i="33"/>
  <c r="D112" i="33"/>
  <c r="D113" i="33"/>
  <c r="G102" i="35"/>
  <c r="G113" i="35"/>
  <c r="G112" i="35"/>
  <c r="E115" i="35"/>
  <c r="E116" i="35"/>
  <c r="E114" i="35"/>
  <c r="F84" i="34"/>
  <c r="D16" i="17" s="1"/>
  <c r="F85" i="34"/>
  <c r="D17" i="17" s="1"/>
  <c r="F117" i="38"/>
  <c r="F118" i="38"/>
  <c r="D110" i="37"/>
  <c r="D109" i="37"/>
  <c r="E113" i="10"/>
  <c r="E112" i="10"/>
  <c r="F110" i="10"/>
  <c r="F109" i="10"/>
  <c r="C92" i="39"/>
  <c r="F109" i="40"/>
  <c r="D13" i="16" s="1"/>
  <c r="F110" i="40"/>
  <c r="D14" i="16" s="1"/>
  <c r="G101" i="40"/>
  <c r="E5" i="16" s="1"/>
  <c r="G105" i="33"/>
  <c r="F116" i="33"/>
  <c r="F115" i="33"/>
  <c r="F114" i="33"/>
  <c r="E112" i="33"/>
  <c r="E113" i="33"/>
  <c r="D109" i="35"/>
  <c r="D110" i="35"/>
  <c r="G103" i="35"/>
  <c r="F112" i="36"/>
  <c r="F113" i="36"/>
  <c r="G115" i="38"/>
  <c r="G114" i="38"/>
  <c r="G116" i="38"/>
  <c r="G98" i="38"/>
  <c r="E117" i="10"/>
  <c r="E118" i="10"/>
  <c r="F112" i="10"/>
  <c r="F113" i="10"/>
  <c r="G101" i="10"/>
  <c r="H90" i="40"/>
  <c r="G121" i="40"/>
  <c r="E25" i="16" s="1"/>
  <c r="C109" i="33"/>
  <c r="C110" i="33"/>
  <c r="F110" i="35"/>
  <c r="F109" i="35"/>
  <c r="H54" i="34"/>
  <c r="G80" i="34"/>
  <c r="E12" i="17" s="1"/>
  <c r="G79" i="34"/>
  <c r="E11" i="17" s="1"/>
  <c r="H49" i="34"/>
  <c r="G74" i="34"/>
  <c r="E6" i="17" s="1"/>
  <c r="G102" i="36"/>
  <c r="D110" i="38"/>
  <c r="D109" i="38"/>
  <c r="G113" i="38"/>
  <c r="G112" i="38"/>
  <c r="C117" i="38"/>
  <c r="C118" i="38"/>
  <c r="C109" i="37"/>
  <c r="C110" i="37"/>
  <c r="G103" i="37"/>
  <c r="F115" i="10"/>
  <c r="F114" i="10"/>
  <c r="F116" i="10"/>
  <c r="D109" i="33"/>
  <c r="D110" i="33"/>
  <c r="H89" i="39"/>
  <c r="G122" i="35"/>
  <c r="D80" i="34"/>
  <c r="B12" i="17" s="1"/>
  <c r="D79" i="34"/>
  <c r="B11" i="17" s="1"/>
  <c r="G116" i="36"/>
  <c r="G115" i="36"/>
  <c r="G114" i="36"/>
  <c r="D114" i="36"/>
  <c r="D116" i="36"/>
  <c r="D115" i="36"/>
  <c r="G118" i="38"/>
  <c r="G117" i="38"/>
  <c r="D117" i="37"/>
  <c r="D118" i="37"/>
  <c r="E114" i="37"/>
  <c r="E116" i="37"/>
  <c r="E115" i="37"/>
  <c r="G105" i="10"/>
  <c r="C113" i="40"/>
  <c r="C112" i="40"/>
  <c r="G98" i="33"/>
  <c r="G105" i="35"/>
  <c r="G118" i="35"/>
  <c r="G117" i="35"/>
  <c r="G103" i="38"/>
  <c r="D114" i="38"/>
  <c r="D115" i="38"/>
  <c r="D116" i="38"/>
  <c r="G102" i="38"/>
  <c r="G114" i="10"/>
  <c r="G116" i="10"/>
  <c r="G115" i="10"/>
  <c r="H90" i="10"/>
  <c r="G121" i="10"/>
  <c r="D110" i="40"/>
  <c r="B14" i="16" s="1"/>
  <c r="D109" i="40"/>
  <c r="B13" i="16" s="1"/>
  <c r="G110" i="40"/>
  <c r="E14" i="16" s="1"/>
  <c r="G109" i="40"/>
  <c r="E13" i="16" s="1"/>
  <c r="C98" i="33"/>
  <c r="E110" i="35"/>
  <c r="E109" i="35"/>
  <c r="G121" i="35"/>
  <c r="H90" i="35"/>
  <c r="C90" i="34"/>
  <c r="C89" i="34"/>
  <c r="G98" i="36"/>
  <c r="F110" i="38"/>
  <c r="F109" i="38"/>
  <c r="G108" i="38"/>
  <c r="G107" i="38"/>
  <c r="G112" i="37"/>
  <c r="G113" i="37"/>
  <c r="E98" i="10"/>
  <c r="F115" i="40"/>
  <c r="D19" i="16" s="1"/>
  <c r="F114" i="40"/>
  <c r="D18" i="16" s="1"/>
  <c r="F116" i="40"/>
  <c r="D20" i="16" s="1"/>
  <c r="G112" i="40"/>
  <c r="E16" i="16" s="1"/>
  <c r="G113" i="40"/>
  <c r="E17" i="16" s="1"/>
  <c r="D107" i="33"/>
  <c r="D108" i="33"/>
  <c r="C117" i="33"/>
  <c r="C118" i="33"/>
  <c r="G119" i="33"/>
  <c r="C98" i="35"/>
  <c r="G104" i="35"/>
  <c r="E89" i="34"/>
  <c r="C21" i="17" s="1"/>
  <c r="E90" i="34"/>
  <c r="C22" i="17" s="1"/>
  <c r="C117" i="36"/>
  <c r="C118" i="36"/>
  <c r="E112" i="36"/>
  <c r="E113" i="36"/>
  <c r="G105" i="38"/>
  <c r="F115" i="37"/>
  <c r="F114" i="37"/>
  <c r="F116" i="37"/>
  <c r="G101" i="37"/>
  <c r="C112" i="37"/>
  <c r="C113" i="37"/>
  <c r="G103" i="10"/>
  <c r="G105" i="40"/>
  <c r="E9" i="16" s="1"/>
  <c r="F118" i="33"/>
  <c r="F117" i="33"/>
  <c r="C109" i="35"/>
  <c r="C110" i="35"/>
  <c r="D112" i="35"/>
  <c r="D113" i="35"/>
  <c r="G85" i="34"/>
  <c r="E17" i="17" s="1"/>
  <c r="G84" i="34"/>
  <c r="E16" i="17" s="1"/>
  <c r="H57" i="34"/>
  <c r="C70" i="34"/>
  <c r="C85" i="34"/>
  <c r="C84" i="34"/>
  <c r="D118" i="36"/>
  <c r="D117" i="36"/>
  <c r="H90" i="38"/>
  <c r="G121" i="38"/>
  <c r="G122" i="37"/>
  <c r="F98" i="37"/>
  <c r="D110" i="10"/>
  <c r="D109" i="10"/>
  <c r="D117" i="10"/>
  <c r="D118" i="10"/>
  <c r="G102" i="40"/>
  <c r="E6" i="16" s="1"/>
  <c r="E112" i="40"/>
  <c r="C16" i="16" s="1"/>
  <c r="E113" i="40"/>
  <c r="C17" i="16" s="1"/>
  <c r="G114" i="40"/>
  <c r="E18" i="16" s="1"/>
  <c r="G116" i="40"/>
  <c r="E20" i="16" s="1"/>
  <c r="G115" i="40"/>
  <c r="E19" i="16" s="1"/>
  <c r="E107" i="35"/>
  <c r="E108" i="35"/>
  <c r="G76" i="34"/>
  <c r="E8" i="17" s="1"/>
  <c r="H51" i="34"/>
  <c r="G101" i="36"/>
  <c r="E114" i="36"/>
  <c r="E116" i="36"/>
  <c r="E115" i="36"/>
  <c r="G118" i="36"/>
  <c r="G117" i="36"/>
  <c r="E112" i="38"/>
  <c r="E113" i="38"/>
  <c r="E118" i="38"/>
  <c r="E117" i="38"/>
  <c r="D116" i="37"/>
  <c r="D115" i="37"/>
  <c r="D114" i="37"/>
  <c r="F118" i="37"/>
  <c r="F117" i="37"/>
  <c r="G109" i="10"/>
  <c r="G110" i="10"/>
  <c r="D112" i="40"/>
  <c r="B16" i="16" s="1"/>
  <c r="D113" i="40"/>
  <c r="B17" i="16" s="1"/>
  <c r="D115" i="40"/>
  <c r="B19" i="16" s="1"/>
  <c r="D116" i="40"/>
  <c r="B20" i="16" s="1"/>
  <c r="D114" i="40"/>
  <c r="B18" i="16" s="1"/>
  <c r="E115" i="40"/>
  <c r="C19" i="16" s="1"/>
  <c r="E114" i="40"/>
  <c r="C18" i="16" s="1"/>
  <c r="E116" i="40"/>
  <c r="C20" i="16" s="1"/>
  <c r="G109" i="33"/>
  <c r="G110" i="33"/>
  <c r="C116" i="33"/>
  <c r="C115" i="33"/>
  <c r="C114" i="33"/>
  <c r="F113" i="35"/>
  <c r="F112" i="35"/>
  <c r="G101" i="35"/>
  <c r="G75" i="34"/>
  <c r="E7" i="17" s="1"/>
  <c r="H50" i="34"/>
  <c r="C116" i="36"/>
  <c r="C115" i="36"/>
  <c r="C114" i="36"/>
  <c r="C98" i="36"/>
  <c r="C116" i="38"/>
  <c r="C114" i="38"/>
  <c r="C115" i="38"/>
  <c r="G119" i="38"/>
  <c r="E98" i="38"/>
  <c r="F113" i="37"/>
  <c r="F112" i="37"/>
  <c r="D112" i="10"/>
  <c r="D113" i="10"/>
  <c r="G102" i="10"/>
  <c r="E109" i="40"/>
  <c r="C13" i="16" s="1"/>
  <c r="E110" i="40"/>
  <c r="C14" i="16" s="1"/>
  <c r="D117" i="40"/>
  <c r="B21" i="16" s="1"/>
  <c r="D118" i="40"/>
  <c r="B22" i="16" s="1"/>
  <c r="E117" i="33"/>
  <c r="E118" i="33"/>
  <c r="G121" i="33"/>
  <c r="H90" i="33"/>
  <c r="G119" i="35"/>
  <c r="G90" i="34"/>
  <c r="E22" i="17" s="1"/>
  <c r="G89" i="34"/>
  <c r="E21" i="17" s="1"/>
  <c r="H59" i="34"/>
  <c r="G94" i="34"/>
  <c r="E26" i="17" s="1"/>
  <c r="H63" i="34"/>
  <c r="C112" i="36"/>
  <c r="C113" i="36"/>
  <c r="G122" i="36"/>
  <c r="G112" i="36"/>
  <c r="G113" i="36"/>
  <c r="G122" i="38"/>
  <c r="D118" i="38"/>
  <c r="D117" i="38"/>
  <c r="G114" i="37"/>
  <c r="G116" i="37"/>
  <c r="G115" i="37"/>
  <c r="G121" i="37"/>
  <c r="H90" i="37"/>
  <c r="G119" i="10"/>
  <c r="H90" i="39"/>
  <c r="H120" i="39" s="1"/>
  <c r="E98" i="40"/>
  <c r="C2" i="16" s="1"/>
  <c r="G98" i="40"/>
  <c r="E2" i="16" s="1"/>
  <c r="G101" i="33"/>
  <c r="G118" i="33"/>
  <c r="G117" i="33"/>
  <c r="G103" i="33"/>
  <c r="G113" i="33"/>
  <c r="G112" i="33"/>
  <c r="E98" i="33"/>
  <c r="H56" i="34"/>
  <c r="G83" i="34"/>
  <c r="E15" i="17" s="1"/>
  <c r="F89" i="34"/>
  <c r="D21" i="17" s="1"/>
  <c r="F90" i="34"/>
  <c r="D22" i="17" s="1"/>
  <c r="E82" i="34"/>
  <c r="C14" i="17" s="1"/>
  <c r="E81" i="34"/>
  <c r="C13" i="17" s="1"/>
  <c r="G109" i="38"/>
  <c r="G110" i="38"/>
  <c r="E110" i="37"/>
  <c r="E109" i="37"/>
  <c r="C110" i="10"/>
  <c r="C109" i="10"/>
  <c r="C116" i="10"/>
  <c r="C114" i="10"/>
  <c r="C115" i="10"/>
  <c r="C116" i="40"/>
  <c r="C114" i="40"/>
  <c r="C115" i="40"/>
  <c r="E116" i="33"/>
  <c r="E114" i="33"/>
  <c r="E115" i="33"/>
  <c r="H52" i="34"/>
  <c r="G77" i="34"/>
  <c r="E9" i="17" s="1"/>
  <c r="E79" i="34"/>
  <c r="C11" i="17" s="1"/>
  <c r="E80" i="34"/>
  <c r="C12" i="17" s="1"/>
  <c r="D84" i="34"/>
  <c r="B16" i="17" s="1"/>
  <c r="D85" i="34"/>
  <c r="B17" i="17" s="1"/>
  <c r="G73" i="34"/>
  <c r="E5" i="17" s="1"/>
  <c r="H48" i="34"/>
  <c r="H62" i="34"/>
  <c r="G93" i="34"/>
  <c r="E25" i="17" s="1"/>
  <c r="C118" i="40"/>
  <c r="C117" i="40"/>
  <c r="C112" i="33"/>
  <c r="C113" i="33"/>
  <c r="G105" i="36"/>
  <c r="F115" i="35"/>
  <c r="F116" i="35"/>
  <c r="F114" i="35"/>
  <c r="E109" i="36"/>
  <c r="E110" i="36"/>
  <c r="E109" i="38"/>
  <c r="E110" i="38"/>
  <c r="E118" i="37"/>
  <c r="E117" i="37"/>
  <c r="E98" i="37"/>
  <c r="G122" i="10"/>
  <c r="G118" i="10"/>
  <c r="G117" i="10"/>
  <c r="G113" i="10"/>
  <c r="G112" i="10"/>
  <c r="E117" i="40"/>
  <c r="C21" i="16" s="1"/>
  <c r="E118" i="40"/>
  <c r="C22" i="16" s="1"/>
  <c r="D98" i="33"/>
  <c r="D118" i="33"/>
  <c r="D117" i="33"/>
  <c r="D109" i="36"/>
  <c r="D110" i="36"/>
  <c r="D112" i="37"/>
  <c r="D113" i="37"/>
  <c r="G116" i="35"/>
  <c r="G115" i="35"/>
  <c r="G114" i="35"/>
  <c r="E87" i="34"/>
  <c r="C19" i="17" s="1"/>
  <c r="E88" i="34"/>
  <c r="C20" i="17" s="1"/>
  <c r="E86" i="34"/>
  <c r="C18" i="17" s="1"/>
  <c r="C118" i="10"/>
  <c r="C117" i="10"/>
  <c r="G104" i="33"/>
  <c r="F118" i="35"/>
  <c r="F117" i="35"/>
  <c r="F82" i="34"/>
  <c r="D14" i="17" s="1"/>
  <c r="F81" i="34"/>
  <c r="D13" i="17" s="1"/>
  <c r="G110" i="36"/>
  <c r="G109" i="36"/>
  <c r="G110" i="37"/>
  <c r="G109" i="37"/>
  <c r="D115" i="35"/>
  <c r="D114" i="35"/>
  <c r="D116" i="35"/>
  <c r="D87" i="34"/>
  <c r="B19" i="17" s="1"/>
  <c r="D88" i="34"/>
  <c r="B20" i="17" s="1"/>
  <c r="D86" i="34"/>
  <c r="B18" i="17" s="1"/>
  <c r="F112" i="38"/>
  <c r="F113" i="38"/>
  <c r="C117" i="37"/>
  <c r="C118" i="37"/>
  <c r="G119" i="36"/>
  <c r="D114" i="33"/>
  <c r="D115" i="33"/>
  <c r="D116" i="33"/>
  <c r="D118" i="35"/>
  <c r="D117" i="35"/>
  <c r="D81" i="34"/>
  <c r="B13" i="17" s="1"/>
  <c r="D82" i="34"/>
  <c r="B14" i="17" s="1"/>
  <c r="D70" i="34"/>
  <c r="B2" i="17" s="1"/>
  <c r="D64" i="34"/>
  <c r="G109" i="35"/>
  <c r="G110" i="35"/>
  <c r="F109" i="33"/>
  <c r="F110" i="33"/>
  <c r="F109" i="36"/>
  <c r="F110" i="36"/>
  <c r="C112" i="35"/>
  <c r="C113" i="35"/>
  <c r="C118" i="35"/>
  <c r="C117" i="35"/>
  <c r="G98" i="35"/>
  <c r="G91" i="34"/>
  <c r="E23" i="17" s="1"/>
  <c r="H60" i="34"/>
  <c r="D90" i="34"/>
  <c r="B22" i="17" s="1"/>
  <c r="D89" i="34"/>
  <c r="B21" i="17" s="1"/>
  <c r="G103" i="36"/>
  <c r="G104" i="38"/>
  <c r="C109" i="38"/>
  <c r="C110" i="38"/>
  <c r="C116" i="37"/>
  <c r="C114" i="37"/>
  <c r="C115" i="37"/>
  <c r="E109" i="10"/>
  <c r="E110" i="10"/>
  <c r="E114" i="10"/>
  <c r="E115" i="10"/>
  <c r="E116" i="10"/>
  <c r="C116" i="35"/>
  <c r="C114" i="35"/>
  <c r="C115" i="35"/>
  <c r="D98" i="35"/>
  <c r="G70" i="34"/>
  <c r="E2" i="17" s="1"/>
  <c r="H45" i="34"/>
  <c r="C82" i="34"/>
  <c r="C81" i="34"/>
  <c r="D113" i="36"/>
  <c r="D112" i="36"/>
  <c r="C110" i="36"/>
  <c r="C109" i="36"/>
  <c r="G104" i="36"/>
  <c r="F114" i="38"/>
  <c r="F116" i="38"/>
  <c r="F115" i="38"/>
  <c r="D98" i="38"/>
  <c r="E118" i="35"/>
  <c r="E117" i="35"/>
  <c r="C107" i="35"/>
  <c r="C108" i="35"/>
  <c r="E84" i="34"/>
  <c r="C16" i="17" s="1"/>
  <c r="E85" i="34"/>
  <c r="C17" i="17" s="1"/>
  <c r="F86" i="34"/>
  <c r="D18" i="17" s="1"/>
  <c r="F88" i="34"/>
  <c r="D20" i="17" s="1"/>
  <c r="F87" i="34"/>
  <c r="D19" i="17" s="1"/>
  <c r="G81" i="34"/>
  <c r="E13" i="17" s="1"/>
  <c r="H55" i="34"/>
  <c r="G82" i="34"/>
  <c r="E14" i="17" s="1"/>
  <c r="E117" i="36"/>
  <c r="E118" i="36"/>
  <c r="F116" i="36"/>
  <c r="F115" i="36"/>
  <c r="F114" i="36"/>
  <c r="G101" i="38"/>
  <c r="G102" i="37"/>
  <c r="F110" i="37"/>
  <c r="F109" i="37"/>
  <c r="G111" i="37"/>
  <c r="E112" i="37"/>
  <c r="E113" i="37"/>
  <c r="D98" i="10"/>
  <c r="F117" i="10"/>
  <c r="F118" i="10"/>
  <c r="G104" i="10"/>
  <c r="G104" i="40"/>
  <c r="E8" i="16" s="1"/>
  <c r="F117" i="40"/>
  <c r="D21" i="16" s="1"/>
  <c r="F118" i="40"/>
  <c r="D22" i="16" s="1"/>
  <c r="G107" i="40"/>
  <c r="E11" i="16" s="1"/>
  <c r="G108" i="40"/>
  <c r="E12" i="16" s="1"/>
  <c r="G116" i="33"/>
  <c r="G114" i="33"/>
  <c r="G115" i="33"/>
  <c r="F112" i="33"/>
  <c r="F113" i="33"/>
  <c r="N42" i="31"/>
  <c r="L42" i="31"/>
  <c r="L56" i="30"/>
  <c r="H47" i="34"/>
  <c r="H81" i="33"/>
  <c r="H75" i="39"/>
  <c r="H99" i="39" s="1"/>
  <c r="H75" i="37"/>
  <c r="H81" i="40"/>
  <c r="H75" i="40"/>
  <c r="H81" i="39"/>
  <c r="H105" i="39" s="1"/>
  <c r="H75" i="36"/>
  <c r="H81" i="37"/>
  <c r="H81" i="38"/>
  <c r="H81" i="10"/>
  <c r="H53" i="34"/>
  <c r="H81" i="35"/>
  <c r="H75" i="33"/>
  <c r="H75" i="38"/>
  <c r="H81" i="36"/>
  <c r="H75" i="35"/>
  <c r="H75" i="10"/>
  <c r="N42" i="32"/>
  <c r="L42" i="32"/>
  <c r="Y42" i="31"/>
  <c r="AF42" i="32"/>
  <c r="Q42" i="32"/>
  <c r="V42" i="32"/>
  <c r="AH42" i="32"/>
  <c r="T42" i="32"/>
  <c r="J56" i="30"/>
  <c r="AD42" i="32"/>
  <c r="M42" i="32"/>
  <c r="AA56" i="30"/>
  <c r="AI42" i="31"/>
  <c r="O56" i="30"/>
  <c r="AB42" i="32"/>
  <c r="Z42" i="31"/>
  <c r="Z56" i="30"/>
  <c r="AD56" i="30"/>
  <c r="AI42" i="32"/>
  <c r="AJ42" i="32"/>
  <c r="AD42" i="31"/>
  <c r="AH56" i="30"/>
  <c r="AE42" i="32"/>
  <c r="AC42" i="32"/>
  <c r="W42" i="31"/>
  <c r="AF42" i="31"/>
  <c r="AF56" i="30"/>
  <c r="U42" i="32"/>
  <c r="P42" i="32"/>
  <c r="R56" i="30"/>
  <c r="T42" i="31"/>
  <c r="X56" i="30"/>
  <c r="AA42" i="31"/>
  <c r="P56" i="30"/>
  <c r="T56" i="30"/>
  <c r="W56" i="30"/>
  <c r="Y56" i="30"/>
  <c r="AI56" i="30"/>
  <c r="AE56" i="30"/>
  <c r="Q56" i="30"/>
  <c r="E44" i="29"/>
  <c r="Q42" i="31"/>
  <c r="K42" i="31"/>
  <c r="W42" i="32"/>
  <c r="R42" i="32"/>
  <c r="O42" i="31"/>
  <c r="R42" i="31"/>
  <c r="M42" i="31"/>
  <c r="AB42" i="31"/>
  <c r="X42" i="32"/>
  <c r="K56" i="30"/>
  <c r="U42" i="31"/>
  <c r="AG42" i="31"/>
  <c r="Y42" i="32"/>
  <c r="Z42" i="32"/>
  <c r="D48" i="29"/>
  <c r="J42" i="31"/>
  <c r="E46" i="29"/>
  <c r="V42" i="31"/>
  <c r="D43" i="29"/>
  <c r="AE42" i="31"/>
  <c r="S42" i="32"/>
  <c r="E47" i="29"/>
  <c r="C47" i="29"/>
  <c r="AC42" i="31"/>
  <c r="AC56" i="30"/>
  <c r="C43" i="29"/>
  <c r="AH42" i="31"/>
  <c r="AB56" i="30"/>
  <c r="D45" i="29"/>
  <c r="S56" i="30"/>
  <c r="V56" i="30"/>
  <c r="X42" i="31"/>
  <c r="AG56" i="30"/>
  <c r="F107" i="39" l="1"/>
  <c r="F122" i="39" s="1"/>
  <c r="F123" i="39" s="1"/>
  <c r="D107" i="39"/>
  <c r="C92" i="35"/>
  <c r="D54" i="37"/>
  <c r="D108" i="37"/>
  <c r="H89" i="37"/>
  <c r="I89" i="37" s="1"/>
  <c r="C92" i="36"/>
  <c r="G107" i="39"/>
  <c r="C43" i="44" s="1"/>
  <c r="E43" i="44" s="1"/>
  <c r="B39" i="43" s="1"/>
  <c r="C107" i="38"/>
  <c r="H82" i="39"/>
  <c r="I82" i="39" s="1"/>
  <c r="C54" i="35"/>
  <c r="D108" i="10"/>
  <c r="D123" i="10" s="1"/>
  <c r="C108" i="33"/>
  <c r="C123" i="33" s="1"/>
  <c r="C124" i="33" s="1"/>
  <c r="D107" i="36"/>
  <c r="D123" i="36" s="1"/>
  <c r="C92" i="33"/>
  <c r="C93" i="33" s="1"/>
  <c r="D98" i="37"/>
  <c r="D123" i="37" s="1"/>
  <c r="D124" i="37" s="1"/>
  <c r="G98" i="37"/>
  <c r="G108" i="36"/>
  <c r="C108" i="37"/>
  <c r="G64" i="34"/>
  <c r="G54" i="39"/>
  <c r="E92" i="36"/>
  <c r="F54" i="40"/>
  <c r="C108" i="36"/>
  <c r="C107" i="36"/>
  <c r="F64" i="34"/>
  <c r="F92" i="39"/>
  <c r="G87" i="34"/>
  <c r="E19" i="17" s="1"/>
  <c r="G88" i="34"/>
  <c r="E20" i="17" s="1"/>
  <c r="F108" i="10"/>
  <c r="F123" i="10" s="1"/>
  <c r="E92" i="35"/>
  <c r="E107" i="38"/>
  <c r="E123" i="38" s="1"/>
  <c r="G111" i="38"/>
  <c r="G123" i="38" s="1"/>
  <c r="C107" i="40"/>
  <c r="G54" i="40"/>
  <c r="C92" i="10"/>
  <c r="G92" i="40"/>
  <c r="C54" i="36"/>
  <c r="G107" i="35"/>
  <c r="G108" i="35"/>
  <c r="F92" i="33"/>
  <c r="F93" i="33" s="1"/>
  <c r="C92" i="40"/>
  <c r="E54" i="37"/>
  <c r="G92" i="37"/>
  <c r="F92" i="37"/>
  <c r="G111" i="35"/>
  <c r="G108" i="10"/>
  <c r="F54" i="37"/>
  <c r="E54" i="40"/>
  <c r="D92" i="39"/>
  <c r="G54" i="10"/>
  <c r="E107" i="36"/>
  <c r="E123" i="36" s="1"/>
  <c r="E124" i="36" s="1"/>
  <c r="E98" i="35"/>
  <c r="E123" i="35" s="1"/>
  <c r="C92" i="38"/>
  <c r="E108" i="33"/>
  <c r="E54" i="35"/>
  <c r="E107" i="33"/>
  <c r="F107" i="33"/>
  <c r="F123" i="33" s="1"/>
  <c r="C98" i="40"/>
  <c r="G54" i="36"/>
  <c r="E54" i="10"/>
  <c r="C54" i="38"/>
  <c r="C107" i="10"/>
  <c r="C108" i="10"/>
  <c r="G108" i="33"/>
  <c r="F92" i="35"/>
  <c r="D54" i="36"/>
  <c r="G107" i="36"/>
  <c r="C64" i="34"/>
  <c r="F92" i="38"/>
  <c r="D54" i="39"/>
  <c r="C54" i="10"/>
  <c r="G107" i="10"/>
  <c r="C54" i="37"/>
  <c r="H89" i="38"/>
  <c r="I89" i="38" s="1"/>
  <c r="J89" i="38" s="1"/>
  <c r="E54" i="38"/>
  <c r="D54" i="38"/>
  <c r="D107" i="40"/>
  <c r="B11" i="16" s="1"/>
  <c r="H89" i="36"/>
  <c r="I89" i="36" s="1"/>
  <c r="J89" i="36" s="1"/>
  <c r="D108" i="40"/>
  <c r="B12" i="16" s="1"/>
  <c r="D108" i="35"/>
  <c r="D123" i="35" s="1"/>
  <c r="G54" i="37"/>
  <c r="D54" i="40"/>
  <c r="G54" i="35"/>
  <c r="C54" i="33"/>
  <c r="C54" i="40"/>
  <c r="F54" i="10"/>
  <c r="F54" i="39"/>
  <c r="F54" i="33"/>
  <c r="D92" i="38"/>
  <c r="E108" i="36"/>
  <c r="G108" i="37"/>
  <c r="F54" i="35"/>
  <c r="G84" i="10"/>
  <c r="G92" i="10" s="1"/>
  <c r="D54" i="33"/>
  <c r="E92" i="38"/>
  <c r="F92" i="36"/>
  <c r="E54" i="36"/>
  <c r="G86" i="34"/>
  <c r="E18" i="17" s="1"/>
  <c r="E92" i="37"/>
  <c r="F108" i="35"/>
  <c r="F123" i="35" s="1"/>
  <c r="D107" i="38"/>
  <c r="D123" i="38" s="1"/>
  <c r="G98" i="10"/>
  <c r="D92" i="35"/>
  <c r="G92" i="33"/>
  <c r="G93" i="33" s="1"/>
  <c r="F108" i="38"/>
  <c r="F54" i="36"/>
  <c r="G111" i="33"/>
  <c r="E107" i="37"/>
  <c r="E123" i="37" s="1"/>
  <c r="E54" i="33"/>
  <c r="D54" i="35"/>
  <c r="G107" i="33"/>
  <c r="E54" i="39"/>
  <c r="C84" i="37"/>
  <c r="C111" i="37" s="1"/>
  <c r="G54" i="38"/>
  <c r="G107" i="37"/>
  <c r="D54" i="10"/>
  <c r="G54" i="33"/>
  <c r="G92" i="38"/>
  <c r="F107" i="36"/>
  <c r="F123" i="36" s="1"/>
  <c r="F107" i="38"/>
  <c r="F54" i="38"/>
  <c r="G111" i="40"/>
  <c r="E15" i="16" s="1"/>
  <c r="G92" i="36"/>
  <c r="H84" i="36"/>
  <c r="H111" i="36" s="1"/>
  <c r="F55" i="42"/>
  <c r="G97" i="39"/>
  <c r="C35" i="44" s="1"/>
  <c r="E35" i="44" s="1"/>
  <c r="C31" i="43" s="1"/>
  <c r="H73" i="39"/>
  <c r="H97" i="39" s="1"/>
  <c r="B54" i="43"/>
  <c r="B54" i="42"/>
  <c r="E54" i="42"/>
  <c r="E54" i="43"/>
  <c r="C54" i="43"/>
  <c r="C54" i="42"/>
  <c r="G54" i="42"/>
  <c r="G54" i="43"/>
  <c r="D54" i="42"/>
  <c r="D54" i="43"/>
  <c r="F92" i="40"/>
  <c r="E92" i="39"/>
  <c r="F92" i="10"/>
  <c r="C98" i="38"/>
  <c r="C123" i="38" s="1"/>
  <c r="E92" i="40"/>
  <c r="E108" i="40"/>
  <c r="C12" i="16" s="1"/>
  <c r="D92" i="10"/>
  <c r="E108" i="10"/>
  <c r="E123" i="10" s="1"/>
  <c r="E92" i="10"/>
  <c r="G92" i="39"/>
  <c r="G111" i="36"/>
  <c r="G36" i="42"/>
  <c r="H89" i="35"/>
  <c r="H120" i="35" s="1"/>
  <c r="D92" i="33"/>
  <c r="D93" i="33" s="1"/>
  <c r="D92" i="36"/>
  <c r="G92" i="35"/>
  <c r="G38" i="42"/>
  <c r="G52" i="42"/>
  <c r="B35" i="42"/>
  <c r="D52" i="42"/>
  <c r="E52" i="42"/>
  <c r="D38" i="42"/>
  <c r="E38" i="42"/>
  <c r="B52" i="42"/>
  <c r="D34" i="42"/>
  <c r="E37" i="42"/>
  <c r="C37" i="42"/>
  <c r="F52" i="42"/>
  <c r="F38" i="42"/>
  <c r="E36" i="42"/>
  <c r="F37" i="42"/>
  <c r="B37" i="42"/>
  <c r="G37" i="42"/>
  <c r="D37" i="42"/>
  <c r="C55" i="43"/>
  <c r="C55" i="42"/>
  <c r="E55" i="43"/>
  <c r="E55" i="42"/>
  <c r="D53" i="43"/>
  <c r="D53" i="42"/>
  <c r="F33" i="43"/>
  <c r="F33" i="42"/>
  <c r="E53" i="43"/>
  <c r="E53" i="42"/>
  <c r="D32" i="43"/>
  <c r="D32" i="42"/>
  <c r="E32" i="43"/>
  <c r="E32" i="42"/>
  <c r="C52" i="43"/>
  <c r="C52" i="42"/>
  <c r="D55" i="43"/>
  <c r="D55" i="42"/>
  <c r="D35" i="42"/>
  <c r="D36" i="42"/>
  <c r="B36" i="42"/>
  <c r="C32" i="43"/>
  <c r="C32" i="42"/>
  <c r="G33" i="43"/>
  <c r="G33" i="42"/>
  <c r="D33" i="43"/>
  <c r="D33" i="42"/>
  <c r="G55" i="43"/>
  <c r="G55" i="42"/>
  <c r="G34" i="43"/>
  <c r="G34" i="42"/>
  <c r="E33" i="43"/>
  <c r="E33" i="42"/>
  <c r="F32" i="43"/>
  <c r="F32" i="42"/>
  <c r="E35" i="43"/>
  <c r="E35" i="42"/>
  <c r="C36" i="42"/>
  <c r="F53" i="43"/>
  <c r="F53" i="42"/>
  <c r="C35" i="42"/>
  <c r="C34" i="42"/>
  <c r="C33" i="43"/>
  <c r="C33" i="42"/>
  <c r="F35" i="42"/>
  <c r="G35" i="43"/>
  <c r="G35" i="42"/>
  <c r="C38" i="42"/>
  <c r="C53" i="43"/>
  <c r="C53" i="42"/>
  <c r="F34" i="42"/>
  <c r="E34" i="42"/>
  <c r="F36" i="42"/>
  <c r="B32" i="43"/>
  <c r="B32" i="42"/>
  <c r="B55" i="43"/>
  <c r="B55" i="42"/>
  <c r="B34" i="43"/>
  <c r="B34" i="42"/>
  <c r="B53" i="43"/>
  <c r="B53" i="42"/>
  <c r="B38" i="42"/>
  <c r="B33" i="43"/>
  <c r="B33" i="42"/>
  <c r="C35" i="43"/>
  <c r="C34" i="43"/>
  <c r="E34" i="43"/>
  <c r="D52" i="43"/>
  <c r="G52" i="43"/>
  <c r="E52" i="43"/>
  <c r="G36" i="43"/>
  <c r="B35" i="43"/>
  <c r="G38" i="43"/>
  <c r="E38" i="43"/>
  <c r="D35" i="43"/>
  <c r="D38" i="43"/>
  <c r="D36" i="43"/>
  <c r="E36" i="43"/>
  <c r="D34" i="43"/>
  <c r="C37" i="43"/>
  <c r="C38" i="43"/>
  <c r="E37" i="43"/>
  <c r="G37" i="43"/>
  <c r="D37" i="43"/>
  <c r="C36" i="43"/>
  <c r="B38" i="43"/>
  <c r="B36" i="43"/>
  <c r="B52" i="43"/>
  <c r="B37" i="43"/>
  <c r="C53" i="44"/>
  <c r="E53" i="44" s="1"/>
  <c r="B49" i="43" s="1"/>
  <c r="C49" i="44"/>
  <c r="E49" i="44" s="1"/>
  <c r="B45" i="43" s="1"/>
  <c r="C55" i="44"/>
  <c r="E55" i="44" s="1"/>
  <c r="B51" i="43" s="1"/>
  <c r="C54" i="44"/>
  <c r="E54" i="44" s="1"/>
  <c r="B50" i="43" s="1"/>
  <c r="C51" i="44"/>
  <c r="E51" i="44" s="1"/>
  <c r="B47" i="43" s="1"/>
  <c r="C52" i="44"/>
  <c r="E52" i="44" s="1"/>
  <c r="F48" i="43" s="1"/>
  <c r="C50" i="44"/>
  <c r="E50" i="44" s="1"/>
  <c r="B46" i="43" s="1"/>
  <c r="C48" i="44"/>
  <c r="E48" i="44" s="1"/>
  <c r="C44" i="42" s="1"/>
  <c r="C46" i="44"/>
  <c r="E46" i="44" s="1"/>
  <c r="B42" i="43" s="1"/>
  <c r="C47" i="44"/>
  <c r="E47" i="44" s="1"/>
  <c r="E43" i="43" s="1"/>
  <c r="D122" i="39"/>
  <c r="D123" i="39" s="1"/>
  <c r="C122" i="39"/>
  <c r="E122" i="39"/>
  <c r="E123" i="39" s="1"/>
  <c r="H114" i="39"/>
  <c r="H115" i="39"/>
  <c r="H113" i="39"/>
  <c r="H116" i="39"/>
  <c r="H117" i="39"/>
  <c r="H119" i="39"/>
  <c r="H108" i="39"/>
  <c r="H109" i="39"/>
  <c r="H112" i="39"/>
  <c r="H111" i="39"/>
  <c r="H120" i="10"/>
  <c r="H92" i="34"/>
  <c r="F24" i="17" s="1"/>
  <c r="I89" i="10"/>
  <c r="H120" i="33"/>
  <c r="I89" i="40"/>
  <c r="I120" i="40" s="1"/>
  <c r="G24" i="16" s="1"/>
  <c r="H120" i="38"/>
  <c r="I89" i="39"/>
  <c r="I88" i="33"/>
  <c r="H119" i="33"/>
  <c r="I83" i="35"/>
  <c r="H110" i="35"/>
  <c r="H109" i="35"/>
  <c r="I82" i="40"/>
  <c r="H107" i="40"/>
  <c r="F11" i="16" s="1"/>
  <c r="H108" i="40"/>
  <c r="F12" i="16" s="1"/>
  <c r="H82" i="34"/>
  <c r="F14" i="17" s="1"/>
  <c r="H81" i="34"/>
  <c r="F13" i="17" s="1"/>
  <c r="I55" i="34"/>
  <c r="H75" i="34"/>
  <c r="F7" i="17" s="1"/>
  <c r="I50" i="34"/>
  <c r="I90" i="10"/>
  <c r="H121" i="10"/>
  <c r="H105" i="33"/>
  <c r="I80" i="33"/>
  <c r="E95" i="34"/>
  <c r="E96" i="34" s="1"/>
  <c r="I84" i="38"/>
  <c r="H111" i="38"/>
  <c r="I85" i="33"/>
  <c r="H112" i="33"/>
  <c r="H113" i="33"/>
  <c r="H113" i="36"/>
  <c r="H112" i="36"/>
  <c r="I85" i="36"/>
  <c r="I78" i="10"/>
  <c r="H103" i="10"/>
  <c r="I86" i="39"/>
  <c r="I86" i="10"/>
  <c r="H114" i="10"/>
  <c r="H116" i="10"/>
  <c r="H115" i="10"/>
  <c r="I54" i="34"/>
  <c r="H80" i="34"/>
  <c r="F12" i="17" s="1"/>
  <c r="H79" i="34"/>
  <c r="F11" i="17" s="1"/>
  <c r="I77" i="33"/>
  <c r="H102" i="33"/>
  <c r="I87" i="37"/>
  <c r="H117" i="37"/>
  <c r="H118" i="37"/>
  <c r="H109" i="37"/>
  <c r="I83" i="37"/>
  <c r="H110" i="37"/>
  <c r="I78" i="39"/>
  <c r="I102" i="39" s="1"/>
  <c r="I90" i="39"/>
  <c r="I120" i="39" s="1"/>
  <c r="H122" i="36"/>
  <c r="I91" i="36"/>
  <c r="H119" i="38"/>
  <c r="I88" i="38"/>
  <c r="H101" i="35"/>
  <c r="I76" i="35"/>
  <c r="I79" i="35"/>
  <c r="H104" i="35"/>
  <c r="H118" i="35"/>
  <c r="H117" i="35"/>
  <c r="I87" i="35"/>
  <c r="H105" i="10"/>
  <c r="I80" i="10"/>
  <c r="I78" i="37"/>
  <c r="H103" i="37"/>
  <c r="I73" i="38"/>
  <c r="H98" i="38"/>
  <c r="H101" i="40"/>
  <c r="F5" i="16" s="1"/>
  <c r="I76" i="40"/>
  <c r="F95" i="34"/>
  <c r="H104" i="40"/>
  <c r="F8" i="16" s="1"/>
  <c r="I79" i="40"/>
  <c r="H111" i="37"/>
  <c r="I84" i="37"/>
  <c r="H104" i="38"/>
  <c r="I79" i="38"/>
  <c r="H119" i="36"/>
  <c r="I88" i="36"/>
  <c r="H115" i="40"/>
  <c r="F19" i="16" s="1"/>
  <c r="I86" i="40"/>
  <c r="H116" i="40"/>
  <c r="F20" i="16" s="1"/>
  <c r="H114" i="40"/>
  <c r="F18" i="16" s="1"/>
  <c r="I73" i="36"/>
  <c r="H98" i="36"/>
  <c r="H122" i="35"/>
  <c r="I91" i="35"/>
  <c r="H119" i="40"/>
  <c r="F23" i="16" s="1"/>
  <c r="I88" i="40"/>
  <c r="H107" i="10"/>
  <c r="H108" i="10"/>
  <c r="I82" i="10"/>
  <c r="H101" i="33"/>
  <c r="I76" i="33"/>
  <c r="I73" i="40"/>
  <c r="H98" i="40"/>
  <c r="F2" i="16" s="1"/>
  <c r="H107" i="37"/>
  <c r="H108" i="37"/>
  <c r="I82" i="37"/>
  <c r="H122" i="38"/>
  <c r="I91" i="38"/>
  <c r="H121" i="33"/>
  <c r="I90" i="33"/>
  <c r="C95" i="34"/>
  <c r="I86" i="36"/>
  <c r="H115" i="36"/>
  <c r="H116" i="36"/>
  <c r="H114" i="36"/>
  <c r="I83" i="36"/>
  <c r="H110" i="36"/>
  <c r="H109" i="36"/>
  <c r="C123" i="35"/>
  <c r="C124" i="35" s="1"/>
  <c r="H105" i="35"/>
  <c r="I80" i="35"/>
  <c r="I78" i="36"/>
  <c r="H103" i="36"/>
  <c r="H111" i="33"/>
  <c r="I84" i="33"/>
  <c r="H102" i="37"/>
  <c r="I77" i="37"/>
  <c r="H108" i="33"/>
  <c r="I82" i="33"/>
  <c r="H107" i="33"/>
  <c r="H121" i="35"/>
  <c r="I90" i="35"/>
  <c r="H115" i="37"/>
  <c r="I86" i="37"/>
  <c r="H116" i="37"/>
  <c r="H114" i="37"/>
  <c r="H88" i="34"/>
  <c r="F20" i="17" s="1"/>
  <c r="I58" i="34"/>
  <c r="H86" i="34"/>
  <c r="F18" i="17" s="1"/>
  <c r="H87" i="34"/>
  <c r="F19" i="17" s="1"/>
  <c r="I77" i="38"/>
  <c r="H102" i="38"/>
  <c r="I91" i="40"/>
  <c r="H122" i="40"/>
  <c r="F26" i="16" s="1"/>
  <c r="H101" i="38"/>
  <c r="I76" i="38"/>
  <c r="I60" i="34"/>
  <c r="H91" i="34"/>
  <c r="F23" i="17" s="1"/>
  <c r="C123" i="36"/>
  <c r="C124" i="36" s="1"/>
  <c r="I87" i="10"/>
  <c r="H117" i="10"/>
  <c r="H118" i="10"/>
  <c r="H119" i="35"/>
  <c r="I88" i="35"/>
  <c r="I85" i="37"/>
  <c r="H112" i="37"/>
  <c r="H113" i="37"/>
  <c r="I80" i="39"/>
  <c r="I104" i="39" s="1"/>
  <c r="I83" i="39"/>
  <c r="H98" i="10"/>
  <c r="I73" i="10"/>
  <c r="D95" i="34"/>
  <c r="D96" i="34" s="1"/>
  <c r="I56" i="34"/>
  <c r="H83" i="34"/>
  <c r="F15" i="17" s="1"/>
  <c r="I76" i="39"/>
  <c r="I100" i="39" s="1"/>
  <c r="I49" i="34"/>
  <c r="H74" i="34"/>
  <c r="F6" i="17" s="1"/>
  <c r="H93" i="34"/>
  <c r="F25" i="17" s="1"/>
  <c r="I62" i="34"/>
  <c r="I78" i="33"/>
  <c r="H103" i="33"/>
  <c r="I88" i="10"/>
  <c r="H119" i="10"/>
  <c r="I86" i="38"/>
  <c r="H115" i="38"/>
  <c r="H116" i="38"/>
  <c r="H114" i="38"/>
  <c r="F123" i="40"/>
  <c r="H105" i="37"/>
  <c r="I80" i="37"/>
  <c r="H114" i="35"/>
  <c r="H116" i="35"/>
  <c r="I86" i="35"/>
  <c r="H115" i="35"/>
  <c r="I87" i="33"/>
  <c r="H118" i="33"/>
  <c r="H117" i="33"/>
  <c r="I90" i="37"/>
  <c r="H121" i="37"/>
  <c r="F123" i="37"/>
  <c r="H104" i="36"/>
  <c r="I79" i="36"/>
  <c r="H110" i="38"/>
  <c r="H109" i="38"/>
  <c r="I83" i="38"/>
  <c r="H94" i="34"/>
  <c r="F26" i="17" s="1"/>
  <c r="I63" i="34"/>
  <c r="H118" i="36"/>
  <c r="H117" i="36"/>
  <c r="I87" i="36"/>
  <c r="H122" i="37"/>
  <c r="I91" i="37"/>
  <c r="H101" i="37"/>
  <c r="I76" i="37"/>
  <c r="H105" i="40"/>
  <c r="F9" i="16" s="1"/>
  <c r="I80" i="40"/>
  <c r="I73" i="33"/>
  <c r="H98" i="33"/>
  <c r="I90" i="40"/>
  <c r="H121" i="40"/>
  <c r="F25" i="16" s="1"/>
  <c r="I85" i="10"/>
  <c r="H112" i="10"/>
  <c r="H113" i="10"/>
  <c r="I48" i="34"/>
  <c r="H73" i="34"/>
  <c r="F5" i="17" s="1"/>
  <c r="H90" i="34"/>
  <c r="F22" i="17" s="1"/>
  <c r="H89" i="34"/>
  <c r="F21" i="17" s="1"/>
  <c r="I59" i="34"/>
  <c r="H110" i="10"/>
  <c r="I83" i="10"/>
  <c r="H109" i="10"/>
  <c r="H122" i="33"/>
  <c r="I91" i="33"/>
  <c r="I91" i="39"/>
  <c r="I121" i="39" s="1"/>
  <c r="I77" i="39"/>
  <c r="I101" i="39" s="1"/>
  <c r="I77" i="40"/>
  <c r="H102" i="40"/>
  <c r="F6" i="16" s="1"/>
  <c r="I90" i="38"/>
  <c r="H121" i="38"/>
  <c r="I87" i="38"/>
  <c r="H118" i="38"/>
  <c r="H117" i="38"/>
  <c r="H112" i="38"/>
  <c r="H113" i="38"/>
  <c r="I85" i="38"/>
  <c r="I84" i="39"/>
  <c r="I110" i="39" s="1"/>
  <c r="H119" i="37"/>
  <c r="I88" i="37"/>
  <c r="H104" i="33"/>
  <c r="I79" i="33"/>
  <c r="I88" i="39"/>
  <c r="I118" i="39" s="1"/>
  <c r="H111" i="40"/>
  <c r="F15" i="16" s="1"/>
  <c r="I84" i="40"/>
  <c r="I78" i="35"/>
  <c r="H103" i="35"/>
  <c r="I78" i="40"/>
  <c r="H103" i="40"/>
  <c r="F7" i="16" s="1"/>
  <c r="H116" i="33"/>
  <c r="H114" i="33"/>
  <c r="H115" i="33"/>
  <c r="I86" i="33"/>
  <c r="H101" i="36"/>
  <c r="I76" i="36"/>
  <c r="H105" i="38"/>
  <c r="I80" i="38"/>
  <c r="H112" i="40"/>
  <c r="F16" i="16" s="1"/>
  <c r="H113" i="40"/>
  <c r="F17" i="16" s="1"/>
  <c r="I85" i="40"/>
  <c r="I76" i="10"/>
  <c r="H101" i="10"/>
  <c r="H121" i="36"/>
  <c r="I90" i="36"/>
  <c r="I83" i="33"/>
  <c r="H109" i="33"/>
  <c r="H110" i="33"/>
  <c r="I79" i="39"/>
  <c r="I103" i="39" s="1"/>
  <c r="H104" i="10"/>
  <c r="I79" i="10"/>
  <c r="H98" i="37"/>
  <c r="I73" i="37"/>
  <c r="I73" i="35"/>
  <c r="H98" i="35"/>
  <c r="H102" i="10"/>
  <c r="I77" i="10"/>
  <c r="I51" i="34"/>
  <c r="H76" i="34"/>
  <c r="F8" i="17" s="1"/>
  <c r="I87" i="39"/>
  <c r="H103" i="38"/>
  <c r="I78" i="38"/>
  <c r="I85" i="35"/>
  <c r="H112" i="35"/>
  <c r="H113" i="35"/>
  <c r="H104" i="37"/>
  <c r="I79" i="37"/>
  <c r="D123" i="33"/>
  <c r="I91" i="10"/>
  <c r="H122" i="10"/>
  <c r="H111" i="35"/>
  <c r="I84" i="35"/>
  <c r="H107" i="38"/>
  <c r="H108" i="38"/>
  <c r="I82" i="38"/>
  <c r="I83" i="40"/>
  <c r="H110" i="40"/>
  <c r="F14" i="16" s="1"/>
  <c r="H109" i="40"/>
  <c r="F13" i="16" s="1"/>
  <c r="I85" i="39"/>
  <c r="I77" i="36"/>
  <c r="H102" i="36"/>
  <c r="H102" i="35"/>
  <c r="I77" i="35"/>
  <c r="H118" i="40"/>
  <c r="F22" i="16" s="1"/>
  <c r="H117" i="40"/>
  <c r="F21" i="16" s="1"/>
  <c r="I87" i="40"/>
  <c r="I45" i="34"/>
  <c r="H70" i="34"/>
  <c r="F2" i="17" s="1"/>
  <c r="H107" i="35"/>
  <c r="H108" i="35"/>
  <c r="I82" i="35"/>
  <c r="I82" i="36"/>
  <c r="H107" i="36"/>
  <c r="H108" i="36"/>
  <c r="H105" i="36"/>
  <c r="I80" i="36"/>
  <c r="H85" i="34"/>
  <c r="F17" i="17" s="1"/>
  <c r="I57" i="34"/>
  <c r="H84" i="34"/>
  <c r="F16" i="17" s="1"/>
  <c r="H77" i="34"/>
  <c r="F9" i="17" s="1"/>
  <c r="I52" i="34"/>
  <c r="H100" i="37"/>
  <c r="I75" i="37"/>
  <c r="I81" i="33"/>
  <c r="H106" i="33"/>
  <c r="H72" i="34"/>
  <c r="F4" i="17" s="1"/>
  <c r="I47" i="34"/>
  <c r="I81" i="39"/>
  <c r="I105" i="39" s="1"/>
  <c r="H100" i="40"/>
  <c r="F4" i="16" s="1"/>
  <c r="I75" i="40"/>
  <c r="I75" i="35"/>
  <c r="H100" i="35"/>
  <c r="I75" i="33"/>
  <c r="H100" i="33"/>
  <c r="H106" i="10"/>
  <c r="I81" i="10"/>
  <c r="I81" i="40"/>
  <c r="H106" i="40"/>
  <c r="F10" i="16" s="1"/>
  <c r="I75" i="39"/>
  <c r="I99" i="39" s="1"/>
  <c r="J89" i="33"/>
  <c r="I120" i="33"/>
  <c r="H74" i="39"/>
  <c r="H98" i="39" s="1"/>
  <c r="H74" i="36"/>
  <c r="H46" i="34"/>
  <c r="H74" i="38"/>
  <c r="H74" i="40"/>
  <c r="H74" i="10"/>
  <c r="H74" i="37"/>
  <c r="H74" i="35"/>
  <c r="H74" i="33"/>
  <c r="J61" i="34"/>
  <c r="I92" i="34"/>
  <c r="G24" i="17" s="1"/>
  <c r="I53" i="34"/>
  <c r="H78" i="34"/>
  <c r="F10" i="17" s="1"/>
  <c r="I81" i="38"/>
  <c r="H106" i="38"/>
  <c r="I120" i="37"/>
  <c r="J89" i="37"/>
  <c r="I81" i="37"/>
  <c r="H106" i="37"/>
  <c r="I75" i="10"/>
  <c r="H100" i="10"/>
  <c r="I81" i="36"/>
  <c r="H106" i="36"/>
  <c r="H100" i="38"/>
  <c r="I75" i="38"/>
  <c r="I81" i="35"/>
  <c r="H106" i="35"/>
  <c r="H100" i="36"/>
  <c r="I75" i="36"/>
  <c r="G123" i="37" l="1"/>
  <c r="G124" i="37" s="1"/>
  <c r="H120" i="37"/>
  <c r="H106" i="39"/>
  <c r="H107" i="39"/>
  <c r="C45" i="44"/>
  <c r="E45" i="44" s="1"/>
  <c r="D41" i="43" s="1"/>
  <c r="E124" i="35"/>
  <c r="C123" i="37"/>
  <c r="C44" i="44"/>
  <c r="E44" i="44" s="1"/>
  <c r="B40" i="43" s="1"/>
  <c r="F96" i="34"/>
  <c r="E123" i="33"/>
  <c r="E124" i="33" s="1"/>
  <c r="C123" i="40"/>
  <c r="C124" i="40" s="1"/>
  <c r="F123" i="38"/>
  <c r="F124" i="38" s="1"/>
  <c r="C96" i="34"/>
  <c r="G123" i="35"/>
  <c r="G124" i="35" s="1"/>
  <c r="E124" i="37"/>
  <c r="G123" i="36"/>
  <c r="G124" i="36" s="1"/>
  <c r="G123" i="33"/>
  <c r="G124" i="33" s="1"/>
  <c r="F124" i="33"/>
  <c r="C123" i="10"/>
  <c r="C124" i="10" s="1"/>
  <c r="F124" i="37"/>
  <c r="C92" i="37"/>
  <c r="F124" i="36"/>
  <c r="D124" i="38"/>
  <c r="E124" i="38"/>
  <c r="H120" i="36"/>
  <c r="F124" i="35"/>
  <c r="I120" i="36"/>
  <c r="I120" i="38"/>
  <c r="C124" i="38"/>
  <c r="D123" i="40"/>
  <c r="D124" i="40" s="1"/>
  <c r="G111" i="10"/>
  <c r="G123" i="10" s="1"/>
  <c r="G124" i="10" s="1"/>
  <c r="G95" i="34"/>
  <c r="G96" i="34" s="1"/>
  <c r="D124" i="35"/>
  <c r="G123" i="40"/>
  <c r="G124" i="40" s="1"/>
  <c r="H84" i="10"/>
  <c r="H111" i="10" s="1"/>
  <c r="G124" i="38"/>
  <c r="G122" i="39"/>
  <c r="G123" i="39" s="1"/>
  <c r="F31" i="42"/>
  <c r="B31" i="43"/>
  <c r="B31" i="42"/>
  <c r="E31" i="43"/>
  <c r="G31" i="42"/>
  <c r="D31" i="42"/>
  <c r="D31" i="43"/>
  <c r="C31" i="42"/>
  <c r="F31" i="43"/>
  <c r="E31" i="42"/>
  <c r="E123" i="40"/>
  <c r="E124" i="40" s="1"/>
  <c r="F124" i="40"/>
  <c r="F124" i="10"/>
  <c r="H54" i="43"/>
  <c r="H54" i="42"/>
  <c r="I84" i="36"/>
  <c r="I111" i="36" s="1"/>
  <c r="D124" i="10"/>
  <c r="I89" i="35"/>
  <c r="J89" i="35" s="1"/>
  <c r="J120" i="35" s="1"/>
  <c r="G31" i="43"/>
  <c r="E124" i="10"/>
  <c r="I73" i="39"/>
  <c r="I97" i="39" s="1"/>
  <c r="H31" i="42" s="1"/>
  <c r="G43" i="42"/>
  <c r="C124" i="37"/>
  <c r="D124" i="36"/>
  <c r="D124" i="33"/>
  <c r="H39" i="42"/>
  <c r="G50" i="42"/>
  <c r="E50" i="42"/>
  <c r="C50" i="43"/>
  <c r="D45" i="42"/>
  <c r="H44" i="42"/>
  <c r="C49" i="43"/>
  <c r="G45" i="42"/>
  <c r="E51" i="42"/>
  <c r="E45" i="42"/>
  <c r="D44" i="42"/>
  <c r="F50" i="42"/>
  <c r="F49" i="42"/>
  <c r="D51" i="43"/>
  <c r="C49" i="42"/>
  <c r="G49" i="42"/>
  <c r="G41" i="42"/>
  <c r="C40" i="42"/>
  <c r="F51" i="42"/>
  <c r="B50" i="42"/>
  <c r="C42" i="42"/>
  <c r="F46" i="42"/>
  <c r="F39" i="42"/>
  <c r="C43" i="42"/>
  <c r="G44" i="42"/>
  <c r="E47" i="42"/>
  <c r="F48" i="42"/>
  <c r="F47" i="42"/>
  <c r="D48" i="42"/>
  <c r="C51" i="42"/>
  <c r="E48" i="42"/>
  <c r="C47" i="42"/>
  <c r="F43" i="42"/>
  <c r="B48" i="42"/>
  <c r="D49" i="42"/>
  <c r="D50" i="42"/>
  <c r="E47" i="43"/>
  <c r="D42" i="42"/>
  <c r="E44" i="42"/>
  <c r="E40" i="42"/>
  <c r="E49" i="42"/>
  <c r="B47" i="42"/>
  <c r="D47" i="42"/>
  <c r="H37" i="43"/>
  <c r="H37" i="42"/>
  <c r="H34" i="43"/>
  <c r="H34" i="42"/>
  <c r="G46" i="43"/>
  <c r="G46" i="42"/>
  <c r="E46" i="42"/>
  <c r="D46" i="42"/>
  <c r="G39" i="42"/>
  <c r="G53" i="43"/>
  <c r="G53" i="42"/>
  <c r="D43" i="42"/>
  <c r="C48" i="42"/>
  <c r="C39" i="42"/>
  <c r="G40" i="42"/>
  <c r="F44" i="43"/>
  <c r="F44" i="42"/>
  <c r="E42" i="42"/>
  <c r="H33" i="43"/>
  <c r="H33" i="42"/>
  <c r="G42" i="42"/>
  <c r="G51" i="43"/>
  <c r="G51" i="42"/>
  <c r="B46" i="42"/>
  <c r="D39" i="42"/>
  <c r="H35" i="43"/>
  <c r="H35" i="42"/>
  <c r="E50" i="43"/>
  <c r="G47" i="42"/>
  <c r="F45" i="42"/>
  <c r="D51" i="42"/>
  <c r="H52" i="43"/>
  <c r="H52" i="42"/>
  <c r="G32" i="43"/>
  <c r="G32" i="42"/>
  <c r="H55" i="43"/>
  <c r="H55" i="42"/>
  <c r="H38" i="43"/>
  <c r="H38" i="42"/>
  <c r="H36" i="43"/>
  <c r="H36" i="42"/>
  <c r="B41" i="42"/>
  <c r="F40" i="42"/>
  <c r="C41" i="42"/>
  <c r="C45" i="42"/>
  <c r="G48" i="42"/>
  <c r="D41" i="42"/>
  <c r="C50" i="42"/>
  <c r="F42" i="42"/>
  <c r="E51" i="43"/>
  <c r="E43" i="42"/>
  <c r="E39" i="42"/>
  <c r="C46" i="42"/>
  <c r="C45" i="43"/>
  <c r="E45" i="43"/>
  <c r="B49" i="42"/>
  <c r="G49" i="43"/>
  <c r="G39" i="43"/>
  <c r="F49" i="43"/>
  <c r="D49" i="43"/>
  <c r="B39" i="42"/>
  <c r="B42" i="42"/>
  <c r="F46" i="43"/>
  <c r="H44" i="43"/>
  <c r="B51" i="42"/>
  <c r="B43" i="42"/>
  <c r="E49" i="43"/>
  <c r="B45" i="42"/>
  <c r="B44" i="42"/>
  <c r="C42" i="43"/>
  <c r="F43" i="43"/>
  <c r="D48" i="43"/>
  <c r="E48" i="43"/>
  <c r="D47" i="43"/>
  <c r="G41" i="43"/>
  <c r="F51" i="43"/>
  <c r="E42" i="43"/>
  <c r="H39" i="43"/>
  <c r="C48" i="43"/>
  <c r="F39" i="43"/>
  <c r="E40" i="43"/>
  <c r="G45" i="43"/>
  <c r="G44" i="43"/>
  <c r="D46" i="43"/>
  <c r="E39" i="43"/>
  <c r="F42" i="43"/>
  <c r="D43" i="43"/>
  <c r="G43" i="43"/>
  <c r="D42" i="43"/>
  <c r="G42" i="43"/>
  <c r="C43" i="43"/>
  <c r="C46" i="43"/>
  <c r="C39" i="43"/>
  <c r="C47" i="43"/>
  <c r="D44" i="43"/>
  <c r="D50" i="43"/>
  <c r="G50" i="43"/>
  <c r="F50" i="43"/>
  <c r="C44" i="43"/>
  <c r="D40" i="43"/>
  <c r="G47" i="43"/>
  <c r="C41" i="43"/>
  <c r="E44" i="43"/>
  <c r="F47" i="43"/>
  <c r="F45" i="43"/>
  <c r="D39" i="43"/>
  <c r="G48" i="43"/>
  <c r="D45" i="43"/>
  <c r="E46" i="43"/>
  <c r="C51" i="43"/>
  <c r="B43" i="43"/>
  <c r="B44" i="43"/>
  <c r="B48" i="43"/>
  <c r="B41" i="43"/>
  <c r="C123" i="39"/>
  <c r="H122" i="39"/>
  <c r="H123" i="39" s="1"/>
  <c r="I114" i="39"/>
  <c r="I115" i="39"/>
  <c r="I113" i="39"/>
  <c r="I112" i="39"/>
  <c r="I111" i="39"/>
  <c r="I107" i="39"/>
  <c r="I106" i="39"/>
  <c r="I116" i="39"/>
  <c r="I117" i="39"/>
  <c r="J89" i="39"/>
  <c r="J119" i="39" s="1"/>
  <c r="I119" i="39"/>
  <c r="I109" i="39"/>
  <c r="I108" i="39"/>
  <c r="J89" i="10"/>
  <c r="I120" i="10"/>
  <c r="J89" i="40"/>
  <c r="J120" i="40" s="1"/>
  <c r="H24" i="16" s="1"/>
  <c r="I98" i="35"/>
  <c r="J73" i="35"/>
  <c r="I98" i="37"/>
  <c r="J73" i="37"/>
  <c r="J83" i="37"/>
  <c r="I110" i="37"/>
  <c r="I109" i="37"/>
  <c r="J87" i="35"/>
  <c r="I118" i="35"/>
  <c r="I117" i="35"/>
  <c r="I98" i="33"/>
  <c r="J73" i="33"/>
  <c r="J80" i="40"/>
  <c r="I105" i="40"/>
  <c r="G9" i="16" s="1"/>
  <c r="J84" i="37"/>
  <c r="I111" i="37"/>
  <c r="J82" i="10"/>
  <c r="I108" i="10"/>
  <c r="I107" i="10"/>
  <c r="I121" i="36"/>
  <c r="J90" i="36"/>
  <c r="I103" i="33"/>
  <c r="J78" i="33"/>
  <c r="I77" i="34"/>
  <c r="G9" i="17" s="1"/>
  <c r="J52" i="34"/>
  <c r="J87" i="39"/>
  <c r="I101" i="37"/>
  <c r="J76" i="37"/>
  <c r="J62" i="34"/>
  <c r="I93" i="34"/>
  <c r="G25" i="17" s="1"/>
  <c r="J80" i="39"/>
  <c r="J104" i="39" s="1"/>
  <c r="I80" i="34"/>
  <c r="G12" i="17" s="1"/>
  <c r="J54" i="34"/>
  <c r="I79" i="34"/>
  <c r="G11" i="17" s="1"/>
  <c r="I113" i="33"/>
  <c r="I112" i="33"/>
  <c r="J85" i="33"/>
  <c r="J45" i="34"/>
  <c r="I70" i="34"/>
  <c r="G2" i="17" s="1"/>
  <c r="J78" i="40"/>
  <c r="I103" i="40"/>
  <c r="G7" i="16" s="1"/>
  <c r="I90" i="34"/>
  <c r="G22" i="17" s="1"/>
  <c r="J59" i="34"/>
  <c r="I89" i="34"/>
  <c r="G21" i="17" s="1"/>
  <c r="J76" i="10"/>
  <c r="I101" i="10"/>
  <c r="J88" i="33"/>
  <c r="I119" i="33"/>
  <c r="J77" i="39"/>
  <c r="J101" i="39" s="1"/>
  <c r="I105" i="37"/>
  <c r="J80" i="37"/>
  <c r="J78" i="36"/>
  <c r="I103" i="36"/>
  <c r="I119" i="36"/>
  <c r="J88" i="36"/>
  <c r="J84" i="39"/>
  <c r="J110" i="39" s="1"/>
  <c r="J87" i="10"/>
  <c r="I117" i="10"/>
  <c r="I118" i="10"/>
  <c r="I112" i="36"/>
  <c r="I113" i="36"/>
  <c r="J85" i="36"/>
  <c r="I115" i="38"/>
  <c r="I116" i="38"/>
  <c r="J86" i="38"/>
  <c r="I114" i="38"/>
  <c r="I101" i="33"/>
  <c r="J76" i="33"/>
  <c r="I101" i="35"/>
  <c r="J76" i="35"/>
  <c r="I101" i="38"/>
  <c r="J76" i="38"/>
  <c r="J83" i="10"/>
  <c r="I110" i="10"/>
  <c r="I109" i="10"/>
  <c r="J90" i="37"/>
  <c r="I121" i="37"/>
  <c r="I121" i="35"/>
  <c r="J90" i="35"/>
  <c r="I104" i="40"/>
  <c r="G8" i="16" s="1"/>
  <c r="J79" i="40"/>
  <c r="I119" i="38"/>
  <c r="J88" i="38"/>
  <c r="I108" i="40"/>
  <c r="G12" i="16" s="1"/>
  <c r="I107" i="40"/>
  <c r="G11" i="16" s="1"/>
  <c r="J82" i="40"/>
  <c r="I118" i="38"/>
  <c r="I117" i="38"/>
  <c r="J87" i="38"/>
  <c r="I101" i="40"/>
  <c r="G5" i="16" s="1"/>
  <c r="J76" i="40"/>
  <c r="I111" i="40"/>
  <c r="G15" i="16" s="1"/>
  <c r="J84" i="40"/>
  <c r="I116" i="35"/>
  <c r="I115" i="35"/>
  <c r="I114" i="35"/>
  <c r="J86" i="35"/>
  <c r="I122" i="10"/>
  <c r="J91" i="10"/>
  <c r="J88" i="39"/>
  <c r="J118" i="39" s="1"/>
  <c r="I94" i="34"/>
  <c r="G26" i="17" s="1"/>
  <c r="J63" i="34"/>
  <c r="J91" i="38"/>
  <c r="I122" i="38"/>
  <c r="I103" i="37"/>
  <c r="J78" i="37"/>
  <c r="J50" i="34"/>
  <c r="I75" i="34"/>
  <c r="G7" i="17" s="1"/>
  <c r="J80" i="36"/>
  <c r="I105" i="36"/>
  <c r="J77" i="36"/>
  <c r="I102" i="36"/>
  <c r="I105" i="38"/>
  <c r="J80" i="38"/>
  <c r="J79" i="33"/>
  <c r="I104" i="33"/>
  <c r="J85" i="10"/>
  <c r="I113" i="10"/>
  <c r="I112" i="10"/>
  <c r="J80" i="10"/>
  <c r="I105" i="10"/>
  <c r="I109" i="38"/>
  <c r="J83" i="38"/>
  <c r="I110" i="38"/>
  <c r="I83" i="34"/>
  <c r="G15" i="17" s="1"/>
  <c r="J56" i="34"/>
  <c r="J82" i="37"/>
  <c r="I107" i="37"/>
  <c r="I108" i="37"/>
  <c r="I116" i="40"/>
  <c r="G20" i="16" s="1"/>
  <c r="I114" i="40"/>
  <c r="G18" i="16" s="1"/>
  <c r="I115" i="40"/>
  <c r="G19" i="16" s="1"/>
  <c r="J86" i="40"/>
  <c r="J86" i="39"/>
  <c r="J79" i="37"/>
  <c r="I104" i="37"/>
  <c r="J79" i="10"/>
  <c r="I104" i="10"/>
  <c r="J76" i="36"/>
  <c r="I101" i="36"/>
  <c r="I119" i="37"/>
  <c r="J88" i="37"/>
  <c r="J91" i="39"/>
  <c r="J121" i="39" s="1"/>
  <c r="J90" i="40"/>
  <c r="I121" i="40"/>
  <c r="G25" i="16" s="1"/>
  <c r="J80" i="35"/>
  <c r="I105" i="35"/>
  <c r="J85" i="39"/>
  <c r="J91" i="33"/>
  <c r="I122" i="33"/>
  <c r="J73" i="10"/>
  <c r="I98" i="10"/>
  <c r="J78" i="10"/>
  <c r="I103" i="10"/>
  <c r="J82" i="36"/>
  <c r="I108" i="36"/>
  <c r="I107" i="36"/>
  <c r="J79" i="39"/>
  <c r="J103" i="39" s="1"/>
  <c r="I104" i="36"/>
  <c r="J79" i="36"/>
  <c r="J86" i="37"/>
  <c r="I116" i="37"/>
  <c r="I115" i="37"/>
  <c r="I114" i="37"/>
  <c r="I117" i="37"/>
  <c r="I118" i="37"/>
  <c r="J87" i="37"/>
  <c r="I82" i="34"/>
  <c r="G14" i="17" s="1"/>
  <c r="J55" i="34"/>
  <c r="I81" i="34"/>
  <c r="G13" i="17" s="1"/>
  <c r="I108" i="35"/>
  <c r="J82" i="35"/>
  <c r="I107" i="35"/>
  <c r="J73" i="40"/>
  <c r="I98" i="40"/>
  <c r="G2" i="16" s="1"/>
  <c r="J79" i="38"/>
  <c r="I104" i="38"/>
  <c r="J83" i="40"/>
  <c r="I109" i="40"/>
  <c r="G13" i="16" s="1"/>
  <c r="I110" i="40"/>
  <c r="G14" i="16" s="1"/>
  <c r="J85" i="35"/>
  <c r="I112" i="35"/>
  <c r="I113" i="35"/>
  <c r="I115" i="33"/>
  <c r="I114" i="33"/>
  <c r="J86" i="33"/>
  <c r="I116" i="33"/>
  <c r="I113" i="38"/>
  <c r="I112" i="38"/>
  <c r="J85" i="38"/>
  <c r="J79" i="35"/>
  <c r="I104" i="35"/>
  <c r="J77" i="33"/>
  <c r="I102" i="33"/>
  <c r="I108" i="38"/>
  <c r="J82" i="38"/>
  <c r="I107" i="38"/>
  <c r="J78" i="38"/>
  <c r="I103" i="38"/>
  <c r="I119" i="10"/>
  <c r="J88" i="10"/>
  <c r="J83" i="39"/>
  <c r="I91" i="34"/>
  <c r="G23" i="17" s="1"/>
  <c r="J60" i="34"/>
  <c r="J82" i="39"/>
  <c r="I110" i="36"/>
  <c r="I109" i="36"/>
  <c r="J83" i="36"/>
  <c r="I109" i="33"/>
  <c r="I110" i="33"/>
  <c r="J83" i="33"/>
  <c r="J91" i="40"/>
  <c r="I122" i="40"/>
  <c r="G26" i="16" s="1"/>
  <c r="I119" i="40"/>
  <c r="G23" i="16" s="1"/>
  <c r="J88" i="40"/>
  <c r="J91" i="36"/>
  <c r="I122" i="36"/>
  <c r="J84" i="38"/>
  <c r="I111" i="38"/>
  <c r="I118" i="40"/>
  <c r="G22" i="16" s="1"/>
  <c r="J87" i="40"/>
  <c r="I117" i="40"/>
  <c r="G21" i="16" s="1"/>
  <c r="J91" i="37"/>
  <c r="I122" i="37"/>
  <c r="I117" i="33"/>
  <c r="J87" i="33"/>
  <c r="I118" i="33"/>
  <c r="I108" i="33"/>
  <c r="I107" i="33"/>
  <c r="J82" i="33"/>
  <c r="I115" i="36"/>
  <c r="I116" i="36"/>
  <c r="I114" i="36"/>
  <c r="J86" i="36"/>
  <c r="I110" i="35"/>
  <c r="J83" i="35"/>
  <c r="I109" i="35"/>
  <c r="J51" i="34"/>
  <c r="I76" i="34"/>
  <c r="G8" i="17" s="1"/>
  <c r="I103" i="35"/>
  <c r="J78" i="35"/>
  <c r="J90" i="38"/>
  <c r="I121" i="38"/>
  <c r="I74" i="34"/>
  <c r="G6" i="17" s="1"/>
  <c r="J49" i="34"/>
  <c r="J77" i="38"/>
  <c r="I102" i="38"/>
  <c r="I122" i="35"/>
  <c r="J91" i="35"/>
  <c r="J90" i="39"/>
  <c r="J120" i="39" s="1"/>
  <c r="J80" i="33"/>
  <c r="I105" i="33"/>
  <c r="J84" i="35"/>
  <c r="I111" i="35"/>
  <c r="J77" i="10"/>
  <c r="I102" i="10"/>
  <c r="I117" i="36"/>
  <c r="I118" i="36"/>
  <c r="J87" i="36"/>
  <c r="I113" i="37"/>
  <c r="J85" i="37"/>
  <c r="I112" i="37"/>
  <c r="J77" i="37"/>
  <c r="I102" i="37"/>
  <c r="I115" i="10"/>
  <c r="I114" i="10"/>
  <c r="I116" i="10"/>
  <c r="J86" i="10"/>
  <c r="I84" i="34"/>
  <c r="G16" i="17" s="1"/>
  <c r="I85" i="34"/>
  <c r="G17" i="17" s="1"/>
  <c r="J57" i="34"/>
  <c r="I102" i="35"/>
  <c r="J77" i="35"/>
  <c r="I113" i="40"/>
  <c r="G17" i="16" s="1"/>
  <c r="I112" i="40"/>
  <c r="G16" i="16" s="1"/>
  <c r="J85" i="40"/>
  <c r="J77" i="40"/>
  <c r="I102" i="40"/>
  <c r="G6" i="16" s="1"/>
  <c r="J48" i="34"/>
  <c r="I73" i="34"/>
  <c r="G5" i="17" s="1"/>
  <c r="J76" i="39"/>
  <c r="J100" i="39" s="1"/>
  <c r="I121" i="33"/>
  <c r="J90" i="33"/>
  <c r="J73" i="38"/>
  <c r="I98" i="38"/>
  <c r="J88" i="35"/>
  <c r="I119" i="35"/>
  <c r="J58" i="34"/>
  <c r="I86" i="34"/>
  <c r="G18" i="17" s="1"/>
  <c r="I88" i="34"/>
  <c r="G20" i="17" s="1"/>
  <c r="I87" i="34"/>
  <c r="G19" i="17" s="1"/>
  <c r="I111" i="33"/>
  <c r="J84" i="33"/>
  <c r="I98" i="36"/>
  <c r="J73" i="36"/>
  <c r="J78" i="39"/>
  <c r="J102" i="39" s="1"/>
  <c r="J90" i="10"/>
  <c r="I121" i="10"/>
  <c r="J75" i="10"/>
  <c r="I100" i="10"/>
  <c r="I74" i="35"/>
  <c r="H99" i="35"/>
  <c r="H92" i="35"/>
  <c r="I74" i="37"/>
  <c r="H99" i="37"/>
  <c r="H92" i="37"/>
  <c r="J75" i="33"/>
  <c r="I100" i="33"/>
  <c r="J81" i="37"/>
  <c r="I106" i="37"/>
  <c r="H99" i="36"/>
  <c r="I74" i="36"/>
  <c r="H92" i="36"/>
  <c r="I74" i="39"/>
  <c r="I98" i="39" s="1"/>
  <c r="H92" i="39"/>
  <c r="J81" i="39"/>
  <c r="J105" i="39" s="1"/>
  <c r="K89" i="36"/>
  <c r="J120" i="36"/>
  <c r="J120" i="38"/>
  <c r="K89" i="38"/>
  <c r="H99" i="40"/>
  <c r="I74" i="40"/>
  <c r="H92" i="40"/>
  <c r="I100" i="35"/>
  <c r="J75" i="35"/>
  <c r="K89" i="37"/>
  <c r="J120" i="37"/>
  <c r="J81" i="38"/>
  <c r="I106" i="38"/>
  <c r="I106" i="35"/>
  <c r="J81" i="35"/>
  <c r="I100" i="38"/>
  <c r="J75" i="38"/>
  <c r="J53" i="34"/>
  <c r="I78" i="34"/>
  <c r="G10" i="17" s="1"/>
  <c r="I106" i="40"/>
  <c r="G10" i="16" s="1"/>
  <c r="J81" i="40"/>
  <c r="J81" i="33"/>
  <c r="I106" i="33"/>
  <c r="J81" i="36"/>
  <c r="I106" i="36"/>
  <c r="J92" i="34"/>
  <c r="H24" i="17" s="1"/>
  <c r="K61" i="34"/>
  <c r="J81" i="10"/>
  <c r="I106" i="10"/>
  <c r="J75" i="37"/>
  <c r="I100" i="37"/>
  <c r="H99" i="10"/>
  <c r="I74" i="10"/>
  <c r="H99" i="38"/>
  <c r="I74" i="38"/>
  <c r="H92" i="38"/>
  <c r="I46" i="34"/>
  <c r="H71" i="34"/>
  <c r="H64" i="34"/>
  <c r="I100" i="40"/>
  <c r="G4" i="16" s="1"/>
  <c r="J75" i="40"/>
  <c r="J75" i="36"/>
  <c r="I100" i="36"/>
  <c r="K89" i="33"/>
  <c r="J120" i="33"/>
  <c r="J47" i="34"/>
  <c r="I72" i="34"/>
  <c r="G4" i="17" s="1"/>
  <c r="J75" i="39"/>
  <c r="J99" i="39" s="1"/>
  <c r="I74" i="33"/>
  <c r="H99" i="33"/>
  <c r="H92" i="33"/>
  <c r="C40" i="43" l="1"/>
  <c r="D40" i="42"/>
  <c r="E41" i="42"/>
  <c r="E90" i="42" s="1"/>
  <c r="F41" i="42"/>
  <c r="F88" i="42" s="1"/>
  <c r="E41" i="43"/>
  <c r="E227" i="43" s="1"/>
  <c r="F41" i="43"/>
  <c r="F69" i="43" s="1"/>
  <c r="G40" i="43"/>
  <c r="F40" i="43"/>
  <c r="F77" i="43" s="1"/>
  <c r="H92" i="10"/>
  <c r="B40" i="42"/>
  <c r="B164" i="42" s="1"/>
  <c r="I84" i="10"/>
  <c r="I111" i="10" s="1"/>
  <c r="K89" i="35"/>
  <c r="K120" i="35" s="1"/>
  <c r="I54" i="43"/>
  <c r="I54" i="42"/>
  <c r="J84" i="36"/>
  <c r="J111" i="36" s="1"/>
  <c r="I120" i="35"/>
  <c r="J73" i="39"/>
  <c r="J97" i="39" s="1"/>
  <c r="I31" i="42" s="1"/>
  <c r="H31" i="43"/>
  <c r="C247" i="42"/>
  <c r="E213" i="42"/>
  <c r="E135" i="42"/>
  <c r="F249" i="42"/>
  <c r="C190" i="42"/>
  <c r="E170" i="42"/>
  <c r="F167" i="42"/>
  <c r="G167" i="42" s="1"/>
  <c r="E183" i="42"/>
  <c r="F132" i="42"/>
  <c r="G132" i="42" s="1"/>
  <c r="E160" i="42"/>
  <c r="E69" i="42"/>
  <c r="E242" i="42"/>
  <c r="C193" i="42"/>
  <c r="E253" i="42"/>
  <c r="E123" i="42"/>
  <c r="E256" i="42"/>
  <c r="C127" i="42"/>
  <c r="F222" i="42"/>
  <c r="C72" i="42"/>
  <c r="E140" i="42"/>
  <c r="E142" i="42"/>
  <c r="C138" i="42"/>
  <c r="E70" i="42"/>
  <c r="E137" i="42"/>
  <c r="E60" i="42"/>
  <c r="E244" i="42"/>
  <c r="E209" i="42"/>
  <c r="E98" i="42"/>
  <c r="E129" i="42"/>
  <c r="E155" i="42"/>
  <c r="E154" i="42"/>
  <c r="E245" i="42"/>
  <c r="F161" i="42"/>
  <c r="G161" i="42" s="1"/>
  <c r="C82" i="42"/>
  <c r="E262" i="42"/>
  <c r="E93" i="42"/>
  <c r="F182" i="42"/>
  <c r="H182" i="42" s="1"/>
  <c r="C71" i="42"/>
  <c r="E182" i="42"/>
  <c r="E214" i="42"/>
  <c r="E159" i="42"/>
  <c r="E107" i="42"/>
  <c r="E249" i="42"/>
  <c r="E219" i="42"/>
  <c r="C120" i="42"/>
  <c r="E153" i="42"/>
  <c r="E66" i="42"/>
  <c r="D188" i="42"/>
  <c r="E148" i="42"/>
  <c r="E106" i="42"/>
  <c r="E172" i="42"/>
  <c r="E119" i="42"/>
  <c r="E156" i="42"/>
  <c r="D73" i="42"/>
  <c r="D183" i="42"/>
  <c r="D155" i="42"/>
  <c r="D247" i="42"/>
  <c r="D187" i="42"/>
  <c r="D97" i="42"/>
  <c r="D157" i="42"/>
  <c r="D217" i="42"/>
  <c r="D127" i="42"/>
  <c r="D68" i="42"/>
  <c r="H32" i="43"/>
  <c r="H32" i="42"/>
  <c r="I36" i="43"/>
  <c r="I36" i="42"/>
  <c r="H43" i="43"/>
  <c r="H43" i="42"/>
  <c r="D215" i="42"/>
  <c r="I33" i="43"/>
  <c r="I33" i="42"/>
  <c r="H53" i="43"/>
  <c r="H53" i="42"/>
  <c r="D153" i="42"/>
  <c r="D75" i="42"/>
  <c r="D165" i="42"/>
  <c r="C73" i="42"/>
  <c r="C132" i="42"/>
  <c r="C162" i="42"/>
  <c r="C222" i="42"/>
  <c r="C192" i="42"/>
  <c r="C252" i="42"/>
  <c r="C239" i="42"/>
  <c r="C227" i="42"/>
  <c r="C231" i="42"/>
  <c r="C185" i="42"/>
  <c r="C150" i="42"/>
  <c r="C170" i="42"/>
  <c r="C122" i="42"/>
  <c r="C109" i="42"/>
  <c r="C60" i="42"/>
  <c r="C243" i="42"/>
  <c r="C229" i="42"/>
  <c r="C216" i="42"/>
  <c r="C184" i="42"/>
  <c r="C99" i="42"/>
  <c r="C104" i="42"/>
  <c r="C88" i="42"/>
  <c r="C257" i="42"/>
  <c r="C217" i="42"/>
  <c r="C228" i="42"/>
  <c r="C172" i="42"/>
  <c r="C119" i="42"/>
  <c r="C142" i="42"/>
  <c r="C106" i="42"/>
  <c r="C68" i="42"/>
  <c r="C246" i="42"/>
  <c r="C242" i="42"/>
  <c r="C214" i="42"/>
  <c r="C178" i="42"/>
  <c r="C166" i="42"/>
  <c r="C94" i="42"/>
  <c r="C62" i="42"/>
  <c r="C67" i="42"/>
  <c r="C251" i="42"/>
  <c r="C220" i="42"/>
  <c r="C182" i="42"/>
  <c r="C197" i="42"/>
  <c r="C157" i="42"/>
  <c r="C93" i="42"/>
  <c r="C75" i="42"/>
  <c r="C59" i="42"/>
  <c r="C260" i="42"/>
  <c r="C226" i="42"/>
  <c r="C159" i="42"/>
  <c r="C155" i="42"/>
  <c r="C78" i="42"/>
  <c r="C100" i="42"/>
  <c r="C66" i="42"/>
  <c r="C245" i="42"/>
  <c r="C224" i="42"/>
  <c r="C196" i="42"/>
  <c r="C137" i="42"/>
  <c r="C90" i="42"/>
  <c r="C96" i="42"/>
  <c r="C77" i="42"/>
  <c r="C249" i="42"/>
  <c r="C250" i="42"/>
  <c r="C153" i="42"/>
  <c r="C164" i="42"/>
  <c r="C148" i="42"/>
  <c r="C124" i="42"/>
  <c r="C107" i="42"/>
  <c r="C70" i="42"/>
  <c r="C240" i="42"/>
  <c r="C210" i="42"/>
  <c r="C212" i="42"/>
  <c r="C201" i="42"/>
  <c r="C167" i="42"/>
  <c r="C136" i="42"/>
  <c r="C121" i="42"/>
  <c r="C108" i="42"/>
  <c r="C238" i="42"/>
  <c r="C209" i="42"/>
  <c r="C168" i="42"/>
  <c r="C130" i="42"/>
  <c r="C64" i="42"/>
  <c r="C186" i="42"/>
  <c r="C134" i="42"/>
  <c r="C63" i="42"/>
  <c r="C61" i="42"/>
  <c r="C149" i="42"/>
  <c r="C171" i="42"/>
  <c r="C262" i="42"/>
  <c r="C219" i="42"/>
  <c r="C256" i="42"/>
  <c r="C254" i="42"/>
  <c r="C232" i="42"/>
  <c r="C179" i="42"/>
  <c r="C131" i="42"/>
  <c r="C97" i="42"/>
  <c r="C161" i="42"/>
  <c r="C140" i="42"/>
  <c r="C101" i="42"/>
  <c r="C258" i="42"/>
  <c r="C180" i="42"/>
  <c r="C156" i="42"/>
  <c r="C129" i="42"/>
  <c r="C259" i="42"/>
  <c r="C230" i="42"/>
  <c r="C181" i="42"/>
  <c r="C160" i="42"/>
  <c r="C91" i="42"/>
  <c r="C112" i="42"/>
  <c r="C253" i="42"/>
  <c r="C221" i="42"/>
  <c r="C200" i="42"/>
  <c r="C111" i="42"/>
  <c r="C65" i="42"/>
  <c r="C241" i="42"/>
  <c r="C208" i="42"/>
  <c r="C189" i="42"/>
  <c r="C141" i="42"/>
  <c r="C123" i="42"/>
  <c r="I53" i="43"/>
  <c r="I53" i="42"/>
  <c r="C76" i="42"/>
  <c r="C139" i="42"/>
  <c r="C187" i="42"/>
  <c r="D119" i="42"/>
  <c r="C128" i="42"/>
  <c r="C158" i="42"/>
  <c r="C248" i="42"/>
  <c r="C188" i="42"/>
  <c r="C218" i="42"/>
  <c r="C195" i="42"/>
  <c r="C165" i="42"/>
  <c r="C135" i="42"/>
  <c r="C105" i="42"/>
  <c r="C255" i="42"/>
  <c r="C225" i="42"/>
  <c r="C69" i="42"/>
  <c r="C110" i="42"/>
  <c r="C199" i="42"/>
  <c r="D130" i="42"/>
  <c r="D172" i="42"/>
  <c r="D60" i="42"/>
  <c r="F184" i="42"/>
  <c r="G184" i="42" s="1"/>
  <c r="F201" i="42"/>
  <c r="G201" i="42" s="1"/>
  <c r="F97" i="42"/>
  <c r="G97" i="42" s="1"/>
  <c r="F214" i="42"/>
  <c r="F105" i="42"/>
  <c r="G105" i="42" s="1"/>
  <c r="F189" i="42"/>
  <c r="G189" i="42" s="1"/>
  <c r="F82" i="42"/>
  <c r="G82" i="42" s="1"/>
  <c r="F198" i="42"/>
  <c r="G198" i="42" s="1"/>
  <c r="F66" i="42"/>
  <c r="H66" i="42" s="1"/>
  <c r="F202" i="42"/>
  <c r="H202" i="42" s="1"/>
  <c r="F250" i="42"/>
  <c r="F95" i="42"/>
  <c r="F172" i="42"/>
  <c r="F153" i="42"/>
  <c r="G153" i="42" s="1"/>
  <c r="F228" i="42"/>
  <c r="F104" i="42"/>
  <c r="G104" i="42" s="1"/>
  <c r="F160" i="42"/>
  <c r="G160" i="42" s="1"/>
  <c r="F215" i="42"/>
  <c r="F164" i="42"/>
  <c r="G164" i="42" s="1"/>
  <c r="F133" i="42"/>
  <c r="G133" i="42" s="1"/>
  <c r="F60" i="42"/>
  <c r="G60" i="42" s="1"/>
  <c r="F251" i="42"/>
  <c r="F81" i="42"/>
  <c r="G81" i="42" s="1"/>
  <c r="F137" i="42"/>
  <c r="G137" i="42" s="1"/>
  <c r="F148" i="42"/>
  <c r="H148" i="42" s="1"/>
  <c r="F72" i="42"/>
  <c r="H72" i="42" s="1"/>
  <c r="F134" i="42"/>
  <c r="G134" i="42" s="1"/>
  <c r="F77" i="42"/>
  <c r="G77" i="42" s="1"/>
  <c r="F180" i="42"/>
  <c r="H180" i="42" s="1"/>
  <c r="F197" i="42"/>
  <c r="F91" i="42"/>
  <c r="H91" i="42" s="1"/>
  <c r="F130" i="42"/>
  <c r="G130" i="42" s="1"/>
  <c r="F99" i="42"/>
  <c r="G99" i="42" s="1"/>
  <c r="F75" i="42"/>
  <c r="G75" i="42" s="1"/>
  <c r="F122" i="42"/>
  <c r="G122" i="42" s="1"/>
  <c r="F220" i="42"/>
  <c r="F217" i="42"/>
  <c r="F226" i="42"/>
  <c r="F179" i="42"/>
  <c r="G179" i="42" s="1"/>
  <c r="F178" i="42"/>
  <c r="F229" i="42"/>
  <c r="F94" i="42"/>
  <c r="G94" i="42" s="1"/>
  <c r="F231" i="42"/>
  <c r="F83" i="42"/>
  <c r="H83" i="42" s="1"/>
  <c r="F151" i="42"/>
  <c r="H151" i="42" s="1"/>
  <c r="F260" i="42"/>
  <c r="F67" i="42"/>
  <c r="H67" i="42" s="1"/>
  <c r="F262" i="42"/>
  <c r="F71" i="42"/>
  <c r="G71" i="42" s="1"/>
  <c r="F219" i="42"/>
  <c r="F141" i="42"/>
  <c r="G141" i="42" s="1"/>
  <c r="F246" i="42"/>
  <c r="F213" i="42"/>
  <c r="F199" i="42"/>
  <c r="F193" i="42"/>
  <c r="G193" i="42" s="1"/>
  <c r="F200" i="42"/>
  <c r="G200" i="42" s="1"/>
  <c r="F150" i="42"/>
  <c r="H150" i="42" s="1"/>
  <c r="F169" i="42"/>
  <c r="H169" i="42" s="1"/>
  <c r="F208" i="42"/>
  <c r="F209" i="42"/>
  <c r="F165" i="42"/>
  <c r="G165" i="42" s="1"/>
  <c r="F140" i="42"/>
  <c r="G140" i="42" s="1"/>
  <c r="F152" i="42"/>
  <c r="G152" i="42" s="1"/>
  <c r="F120" i="42"/>
  <c r="H120" i="42" s="1"/>
  <c r="F107" i="42"/>
  <c r="G107" i="42" s="1"/>
  <c r="F154" i="42"/>
  <c r="H154" i="42" s="1"/>
  <c r="F155" i="42"/>
  <c r="F224" i="42"/>
  <c r="F232" i="42"/>
  <c r="F240" i="42"/>
  <c r="F125" i="42"/>
  <c r="G125" i="42" s="1"/>
  <c r="F129" i="42"/>
  <c r="G129" i="42" s="1"/>
  <c r="F223" i="42"/>
  <c r="F183" i="42"/>
  <c r="G183" i="42" s="1"/>
  <c r="F163" i="42"/>
  <c r="G163" i="42" s="1"/>
  <c r="F110" i="42"/>
  <c r="G110" i="42" s="1"/>
  <c r="F256" i="42"/>
  <c r="F68" i="42"/>
  <c r="G68" i="42" s="1"/>
  <c r="F90" i="42"/>
  <c r="H90" i="42" s="1"/>
  <c r="F225" i="42"/>
  <c r="F121" i="42"/>
  <c r="F243" i="42"/>
  <c r="F254" i="42"/>
  <c r="F76" i="42"/>
  <c r="G76" i="42" s="1"/>
  <c r="F63" i="42"/>
  <c r="G63" i="42" s="1"/>
  <c r="F92" i="42"/>
  <c r="H92" i="42" s="1"/>
  <c r="F166" i="42"/>
  <c r="G166" i="42" s="1"/>
  <c r="F162" i="42"/>
  <c r="G162" i="42" s="1"/>
  <c r="F65" i="42"/>
  <c r="G65" i="42" s="1"/>
  <c r="F64" i="42"/>
  <c r="H64" i="42" s="1"/>
  <c r="F106" i="42"/>
  <c r="G106" i="42" s="1"/>
  <c r="F253" i="42"/>
  <c r="F221" i="42"/>
  <c r="F74" i="42"/>
  <c r="G74" i="42" s="1"/>
  <c r="F159" i="42"/>
  <c r="F157" i="42"/>
  <c r="G157" i="42" s="1"/>
  <c r="F227" i="42"/>
  <c r="F257" i="42"/>
  <c r="F138" i="42"/>
  <c r="G138" i="42" s="1"/>
  <c r="F100" i="42"/>
  <c r="G100" i="42" s="1"/>
  <c r="F59" i="42"/>
  <c r="H59" i="42" s="1"/>
  <c r="F211" i="42"/>
  <c r="F258" i="42"/>
  <c r="F190" i="42"/>
  <c r="G190" i="42" s="1"/>
  <c r="F181" i="42"/>
  <c r="G181" i="42" s="1"/>
  <c r="D151" i="42"/>
  <c r="D70" i="42"/>
  <c r="D159" i="42"/>
  <c r="D228" i="42"/>
  <c r="D240" i="42"/>
  <c r="D214" i="42"/>
  <c r="D189" i="42"/>
  <c r="D170" i="42"/>
  <c r="D224" i="42"/>
  <c r="D63" i="42"/>
  <c r="D79" i="42"/>
  <c r="D123" i="42"/>
  <c r="D141" i="42"/>
  <c r="D229" i="42"/>
  <c r="D201" i="42"/>
  <c r="D129" i="42"/>
  <c r="D61" i="42"/>
  <c r="D140" i="42"/>
  <c r="D178" i="42"/>
  <c r="D230" i="42"/>
  <c r="D231" i="42"/>
  <c r="D156" i="42"/>
  <c r="D62" i="42"/>
  <c r="D212" i="42"/>
  <c r="D149" i="42"/>
  <c r="D241" i="42"/>
  <c r="D179" i="42"/>
  <c r="D154" i="42"/>
  <c r="D262" i="42"/>
  <c r="D64" i="42"/>
  <c r="D195" i="42"/>
  <c r="D77" i="42"/>
  <c r="D169" i="42"/>
  <c r="D226" i="42"/>
  <c r="D101" i="42"/>
  <c r="D167" i="42"/>
  <c r="D90" i="42"/>
  <c r="D258" i="42"/>
  <c r="D243" i="42"/>
  <c r="D107" i="42"/>
  <c r="D161" i="42"/>
  <c r="D238" i="42"/>
  <c r="D194" i="42"/>
  <c r="D211" i="42"/>
  <c r="D78" i="42"/>
  <c r="D180" i="42"/>
  <c r="D251" i="42"/>
  <c r="D120" i="42"/>
  <c r="D239" i="42"/>
  <c r="D257" i="42"/>
  <c r="D191" i="42"/>
  <c r="D186" i="42"/>
  <c r="D221" i="42"/>
  <c r="D260" i="42"/>
  <c r="D59" i="42"/>
  <c r="D137" i="42"/>
  <c r="D131" i="42"/>
  <c r="D80" i="42"/>
  <c r="D118" i="42"/>
  <c r="D181" i="42"/>
  <c r="D197" i="42"/>
  <c r="D72" i="42"/>
  <c r="D246" i="42"/>
  <c r="D210" i="42"/>
  <c r="D96" i="42"/>
  <c r="D162" i="42"/>
  <c r="D139" i="42"/>
  <c r="D200" i="42"/>
  <c r="D89" i="42"/>
  <c r="D208" i="42"/>
  <c r="D65" i="42"/>
  <c r="D227" i="42"/>
  <c r="D199" i="42"/>
  <c r="D95" i="42"/>
  <c r="D134" i="42"/>
  <c r="D184" i="42"/>
  <c r="D254" i="42"/>
  <c r="D244" i="42"/>
  <c r="D76" i="42"/>
  <c r="D82" i="42"/>
  <c r="D213" i="42"/>
  <c r="D242" i="42"/>
  <c r="D135" i="42"/>
  <c r="D81" i="42"/>
  <c r="D94" i="42"/>
  <c r="D124" i="42"/>
  <c r="D102" i="42"/>
  <c r="D196" i="42"/>
  <c r="D91" i="42"/>
  <c r="D93" i="42"/>
  <c r="D106" i="42"/>
  <c r="D138" i="42"/>
  <c r="D122" i="42"/>
  <c r="D255" i="42"/>
  <c r="D126" i="42"/>
  <c r="D99" i="42"/>
  <c r="D259" i="42"/>
  <c r="D88" i="42"/>
  <c r="D166" i="42"/>
  <c r="D168" i="42"/>
  <c r="D245" i="42"/>
  <c r="D152" i="42"/>
  <c r="D250" i="42"/>
  <c r="D160" i="42"/>
  <c r="D190" i="42"/>
  <c r="D220" i="42"/>
  <c r="D71" i="42"/>
  <c r="D100" i="42"/>
  <c r="C79" i="42"/>
  <c r="D109" i="42"/>
  <c r="D232" i="42"/>
  <c r="F139" i="42"/>
  <c r="H139" i="42" s="1"/>
  <c r="D132" i="42"/>
  <c r="C80" i="42"/>
  <c r="D103" i="42"/>
  <c r="D202" i="42"/>
  <c r="D92" i="42"/>
  <c r="D105" i="42"/>
  <c r="H41" i="43"/>
  <c r="H41" i="42"/>
  <c r="C125" i="42"/>
  <c r="C191" i="42"/>
  <c r="D253" i="42"/>
  <c r="D83" i="42"/>
  <c r="F103" i="42"/>
  <c r="D164" i="42"/>
  <c r="C103" i="42"/>
  <c r="C213" i="42"/>
  <c r="D216" i="42"/>
  <c r="D112" i="42"/>
  <c r="F239" i="42"/>
  <c r="D219" i="42"/>
  <c r="D223" i="42"/>
  <c r="D133" i="42"/>
  <c r="D163" i="42"/>
  <c r="D193" i="42"/>
  <c r="D74" i="42"/>
  <c r="C215" i="42"/>
  <c r="D225" i="42"/>
  <c r="D142" i="42"/>
  <c r="D111" i="42"/>
  <c r="F248" i="42"/>
  <c r="D261" i="42"/>
  <c r="C102" i="42"/>
  <c r="C152" i="42"/>
  <c r="D192" i="42"/>
  <c r="F245" i="42"/>
  <c r="F123" i="42"/>
  <c r="G123" i="42" s="1"/>
  <c r="F80" i="42"/>
  <c r="H80" i="42" s="1"/>
  <c r="D110" i="42"/>
  <c r="C92" i="42"/>
  <c r="C151" i="42"/>
  <c r="D67" i="42"/>
  <c r="F135" i="42"/>
  <c r="G135" i="42" s="1"/>
  <c r="F109" i="42"/>
  <c r="G109" i="42" s="1"/>
  <c r="D150" i="42"/>
  <c r="C98" i="42"/>
  <c r="C169" i="42"/>
  <c r="D249" i="42"/>
  <c r="D171" i="42"/>
  <c r="D182" i="42"/>
  <c r="F142" i="42"/>
  <c r="H142" i="42" s="1"/>
  <c r="C95" i="42"/>
  <c r="C154" i="42"/>
  <c r="D222" i="42"/>
  <c r="D136" i="42"/>
  <c r="F185" i="42"/>
  <c r="G185" i="42" s="1"/>
  <c r="F118" i="42"/>
  <c r="H118" i="42" s="1"/>
  <c r="D252" i="42"/>
  <c r="C118" i="42"/>
  <c r="C194" i="42"/>
  <c r="D209" i="42"/>
  <c r="F191" i="42"/>
  <c r="H191" i="42" s="1"/>
  <c r="F171" i="42"/>
  <c r="H171" i="42" s="1"/>
  <c r="D108" i="42"/>
  <c r="C83" i="42"/>
  <c r="C89" i="42"/>
  <c r="C202" i="42"/>
  <c r="C261" i="42"/>
  <c r="D185" i="42"/>
  <c r="F255" i="42"/>
  <c r="F244" i="42"/>
  <c r="D148" i="42"/>
  <c r="I34" i="43"/>
  <c r="I34" i="42"/>
  <c r="C74" i="42"/>
  <c r="C126" i="42"/>
  <c r="C183" i="42"/>
  <c r="C211" i="42"/>
  <c r="D104" i="42"/>
  <c r="D256" i="42"/>
  <c r="D66" i="42"/>
  <c r="D198" i="42"/>
  <c r="D128" i="42"/>
  <c r="D218" i="42"/>
  <c r="D248" i="42"/>
  <c r="D158" i="42"/>
  <c r="D98" i="42"/>
  <c r="D69" i="42"/>
  <c r="F149" i="42"/>
  <c r="I39" i="43"/>
  <c r="I39" i="42"/>
  <c r="I52" i="43"/>
  <c r="I52" i="42"/>
  <c r="I35" i="43"/>
  <c r="I35" i="42"/>
  <c r="I38" i="43"/>
  <c r="I38" i="42"/>
  <c r="C81" i="42"/>
  <c r="C198" i="42"/>
  <c r="C244" i="42"/>
  <c r="D125" i="42"/>
  <c r="F188" i="42"/>
  <c r="G188" i="42" s="1"/>
  <c r="D121" i="42"/>
  <c r="E103" i="42"/>
  <c r="E109" i="42"/>
  <c r="E231" i="42"/>
  <c r="E111" i="42"/>
  <c r="E258" i="42"/>
  <c r="E68" i="42"/>
  <c r="E76" i="42"/>
  <c r="E168" i="42"/>
  <c r="E193" i="42"/>
  <c r="E199" i="42"/>
  <c r="E246" i="42"/>
  <c r="E79" i="42"/>
  <c r="E102" i="42"/>
  <c r="E239" i="42"/>
  <c r="E243" i="42"/>
  <c r="E99" i="42"/>
  <c r="E200" i="42"/>
  <c r="E181" i="42"/>
  <c r="E110" i="42"/>
  <c r="E132" i="42"/>
  <c r="E171" i="42"/>
  <c r="E226" i="42"/>
  <c r="E75" i="42"/>
  <c r="I44" i="43"/>
  <c r="I44" i="42"/>
  <c r="H46" i="43"/>
  <c r="H46" i="42"/>
  <c r="E91" i="42"/>
  <c r="E77" i="42"/>
  <c r="E134" i="42"/>
  <c r="E218" i="42"/>
  <c r="E150" i="42"/>
  <c r="E220" i="42"/>
  <c r="E92" i="42"/>
  <c r="E179" i="42"/>
  <c r="E194" i="42"/>
  <c r="E130" i="42"/>
  <c r="E158" i="42"/>
  <c r="E232" i="42"/>
  <c r="E254" i="42"/>
  <c r="F158" i="42"/>
  <c r="G158" i="42" s="1"/>
  <c r="H45" i="43"/>
  <c r="H45" i="42"/>
  <c r="E257" i="42"/>
  <c r="E96" i="42"/>
  <c r="E74" i="42"/>
  <c r="E101" i="42"/>
  <c r="E104" i="42"/>
  <c r="E210" i="42"/>
  <c r="E191" i="42"/>
  <c r="E189" i="42"/>
  <c r="E223" i="42"/>
  <c r="E133" i="42"/>
  <c r="E105" i="42"/>
  <c r="E252" i="42"/>
  <c r="E149" i="42"/>
  <c r="E227" i="42"/>
  <c r="E180" i="42"/>
  <c r="E190" i="42"/>
  <c r="E163" i="42"/>
  <c r="E211" i="42"/>
  <c r="E240" i="42"/>
  <c r="I55" i="43"/>
  <c r="I55" i="42"/>
  <c r="H47" i="43"/>
  <c r="H47" i="42"/>
  <c r="C163" i="42"/>
  <c r="C133" i="42"/>
  <c r="H49" i="43"/>
  <c r="H49" i="42"/>
  <c r="E215" i="42"/>
  <c r="E187" i="42"/>
  <c r="E131" i="42"/>
  <c r="E166" i="42"/>
  <c r="E221" i="42"/>
  <c r="E121" i="42"/>
  <c r="E89" i="42"/>
  <c r="E118" i="42"/>
  <c r="E185" i="42"/>
  <c r="E63" i="42"/>
  <c r="E59" i="42"/>
  <c r="E151" i="42"/>
  <c r="E198" i="42"/>
  <c r="E251" i="42"/>
  <c r="E186" i="42"/>
  <c r="E108" i="42"/>
  <c r="E95" i="42"/>
  <c r="E197" i="42"/>
  <c r="E138" i="42"/>
  <c r="E112" i="42"/>
  <c r="E61" i="42"/>
  <c r="E165" i="42"/>
  <c r="E72" i="42"/>
  <c r="E184" i="42"/>
  <c r="E225" i="42"/>
  <c r="E216" i="42"/>
  <c r="E196" i="42"/>
  <c r="E195" i="42"/>
  <c r="E188" i="42"/>
  <c r="E259" i="42"/>
  <c r="E164" i="42"/>
  <c r="E127" i="42"/>
  <c r="E94" i="42"/>
  <c r="E67" i="42"/>
  <c r="E167" i="42"/>
  <c r="E125" i="42"/>
  <c r="E83" i="42"/>
  <c r="E128" i="42"/>
  <c r="E255" i="42"/>
  <c r="E229" i="42"/>
  <c r="E224" i="42"/>
  <c r="E120" i="42"/>
  <c r="E161" i="42"/>
  <c r="E124" i="42"/>
  <c r="E81" i="42"/>
  <c r="E64" i="42"/>
  <c r="E62" i="42"/>
  <c r="H48" i="43"/>
  <c r="H48" i="42"/>
  <c r="C223" i="42"/>
  <c r="E217" i="42"/>
  <c r="E157" i="42"/>
  <c r="E78" i="42"/>
  <c r="E88" i="42"/>
  <c r="E247" i="42"/>
  <c r="E208" i="42"/>
  <c r="E201" i="42"/>
  <c r="E222" i="42"/>
  <c r="E169" i="42"/>
  <c r="F253" i="43"/>
  <c r="E250" i="42"/>
  <c r="I37" i="43"/>
  <c r="I37" i="42"/>
  <c r="E238" i="42"/>
  <c r="E152" i="42"/>
  <c r="E248" i="42"/>
  <c r="E97" i="42"/>
  <c r="E260" i="42"/>
  <c r="E82" i="42"/>
  <c r="F69" i="42"/>
  <c r="G69" i="42" s="1"/>
  <c r="E139" i="42"/>
  <c r="E178" i="42"/>
  <c r="E212" i="42"/>
  <c r="E73" i="42"/>
  <c r="E126" i="42"/>
  <c r="E202" i="42"/>
  <c r="E261" i="42"/>
  <c r="E80" i="42"/>
  <c r="F128" i="42"/>
  <c r="G128" i="42" s="1"/>
  <c r="F98" i="42"/>
  <c r="G98" i="42" s="1"/>
  <c r="E230" i="42"/>
  <c r="E162" i="42"/>
  <c r="E122" i="42"/>
  <c r="E192" i="42"/>
  <c r="E65" i="42"/>
  <c r="E241" i="42"/>
  <c r="E136" i="42"/>
  <c r="E141" i="42"/>
  <c r="E228" i="42"/>
  <c r="E71" i="42"/>
  <c r="H42" i="43"/>
  <c r="H42" i="42"/>
  <c r="H51" i="43"/>
  <c r="H51" i="42"/>
  <c r="H50" i="43"/>
  <c r="H50" i="42"/>
  <c r="H40" i="43"/>
  <c r="H40" i="42"/>
  <c r="D126" i="43"/>
  <c r="B67" i="42"/>
  <c r="B103" i="42"/>
  <c r="B105" i="42"/>
  <c r="B142" i="42"/>
  <c r="B157" i="42"/>
  <c r="B71" i="42"/>
  <c r="B223" i="43"/>
  <c r="B181" i="42"/>
  <c r="B196" i="42"/>
  <c r="B191" i="42"/>
  <c r="B166" i="42"/>
  <c r="B187" i="42"/>
  <c r="B101" i="42"/>
  <c r="F93" i="43"/>
  <c r="G93" i="43" s="1"/>
  <c r="B226" i="43"/>
  <c r="D252" i="43"/>
  <c r="C170" i="43"/>
  <c r="B232" i="43"/>
  <c r="B154" i="43"/>
  <c r="B228" i="43"/>
  <c r="B88" i="43"/>
  <c r="C81" i="43"/>
  <c r="B217" i="43"/>
  <c r="C119" i="43"/>
  <c r="B131" i="43"/>
  <c r="B150" i="43"/>
  <c r="C130" i="43"/>
  <c r="F211" i="43"/>
  <c r="B148" i="43"/>
  <c r="B105" i="43"/>
  <c r="B259" i="43"/>
  <c r="B98" i="43"/>
  <c r="B248" i="43"/>
  <c r="B120" i="43"/>
  <c r="B108" i="43"/>
  <c r="D104" i="43"/>
  <c r="B140" i="43"/>
  <c r="B213" i="43"/>
  <c r="B153" i="43"/>
  <c r="B99" i="43"/>
  <c r="C91" i="43"/>
  <c r="C90" i="43"/>
  <c r="B67" i="43"/>
  <c r="C62" i="43"/>
  <c r="C260" i="43"/>
  <c r="C240" i="43"/>
  <c r="B171" i="43"/>
  <c r="C121" i="43"/>
  <c r="D73" i="43"/>
  <c r="D102" i="43"/>
  <c r="D192" i="43"/>
  <c r="D123" i="43"/>
  <c r="D251" i="43"/>
  <c r="D214" i="43"/>
  <c r="D82" i="43"/>
  <c r="D110" i="43"/>
  <c r="D120" i="43"/>
  <c r="D231" i="43"/>
  <c r="D260" i="43"/>
  <c r="D77" i="43"/>
  <c r="D210" i="43"/>
  <c r="D183" i="43"/>
  <c r="D131" i="43"/>
  <c r="D94" i="43"/>
  <c r="D101" i="43"/>
  <c r="D151" i="43"/>
  <c r="D141" i="43"/>
  <c r="D140" i="43"/>
  <c r="D256" i="43"/>
  <c r="D181" i="43"/>
  <c r="D201" i="43"/>
  <c r="D160" i="43"/>
  <c r="D230" i="43"/>
  <c r="D159" i="43"/>
  <c r="D121" i="43"/>
  <c r="D107" i="43"/>
  <c r="D261" i="43"/>
  <c r="D71" i="43"/>
  <c r="D152" i="43"/>
  <c r="D81" i="43"/>
  <c r="D99" i="43"/>
  <c r="D241" i="43"/>
  <c r="D227" i="43"/>
  <c r="D111" i="43"/>
  <c r="D130" i="43"/>
  <c r="D212" i="43"/>
  <c r="D148" i="43"/>
  <c r="D165" i="43"/>
  <c r="D70" i="43"/>
  <c r="D59" i="43"/>
  <c r="D202" i="43"/>
  <c r="D178" i="43"/>
  <c r="D68" i="43"/>
  <c r="D156" i="43"/>
  <c r="D218" i="43"/>
  <c r="D125" i="43"/>
  <c r="D149" i="43"/>
  <c r="D195" i="43"/>
  <c r="D229" i="43"/>
  <c r="D65" i="43"/>
  <c r="D128" i="43"/>
  <c r="D220" i="43"/>
  <c r="D209" i="43"/>
  <c r="D136" i="43"/>
  <c r="D249" i="43"/>
  <c r="D168" i="43"/>
  <c r="D100" i="43"/>
  <c r="D119" i="43"/>
  <c r="D161" i="43"/>
  <c r="D198" i="43"/>
  <c r="D89" i="43"/>
  <c r="D221" i="43"/>
  <c r="D79" i="43"/>
  <c r="D167" i="43"/>
  <c r="D154" i="43"/>
  <c r="D211" i="43"/>
  <c r="D166" i="43"/>
  <c r="D105" i="43"/>
  <c r="D88" i="43"/>
  <c r="D106" i="43"/>
  <c r="D184" i="43"/>
  <c r="D208" i="43"/>
  <c r="D124" i="43"/>
  <c r="D135" i="43"/>
  <c r="D244" i="43"/>
  <c r="D240" i="43"/>
  <c r="D169" i="43"/>
  <c r="D138" i="43"/>
  <c r="D61" i="43"/>
  <c r="D259" i="43"/>
  <c r="D118" i="43"/>
  <c r="D90" i="43"/>
  <c r="D199" i="43"/>
  <c r="D157" i="43"/>
  <c r="D171" i="43"/>
  <c r="D122" i="43"/>
  <c r="D182" i="43"/>
  <c r="D216" i="43"/>
  <c r="D215" i="43"/>
  <c r="D80" i="43"/>
  <c r="D186" i="43"/>
  <c r="D245" i="43"/>
  <c r="D109" i="43"/>
  <c r="D95" i="43"/>
  <c r="D92" i="43"/>
  <c r="D139" i="43"/>
  <c r="D153" i="43"/>
  <c r="D185" i="43"/>
  <c r="D242" i="43"/>
  <c r="D93" i="43"/>
  <c r="D62" i="43"/>
  <c r="D63" i="43"/>
  <c r="D213" i="43"/>
  <c r="D91" i="43"/>
  <c r="D179" i="43"/>
  <c r="D127" i="43"/>
  <c r="D190" i="43"/>
  <c r="D164" i="43"/>
  <c r="D64" i="43"/>
  <c r="E78" i="43"/>
  <c r="E197" i="43"/>
  <c r="D219" i="43"/>
  <c r="E170" i="43"/>
  <c r="D250" i="43"/>
  <c r="D243" i="43"/>
  <c r="D193" i="43"/>
  <c r="F179" i="43"/>
  <c r="F208" i="43"/>
  <c r="F148" i="43"/>
  <c r="F88" i="43"/>
  <c r="F99" i="43"/>
  <c r="F217" i="43"/>
  <c r="F241" i="43"/>
  <c r="F65" i="43"/>
  <c r="F239" i="43"/>
  <c r="F161" i="43"/>
  <c r="F245" i="43"/>
  <c r="F125" i="43"/>
  <c r="F107" i="43"/>
  <c r="F246" i="43"/>
  <c r="F227" i="43"/>
  <c r="F70" i="43"/>
  <c r="F209" i="43"/>
  <c r="F242" i="43"/>
  <c r="F262" i="43"/>
  <c r="F111" i="43"/>
  <c r="H111" i="43" s="1"/>
  <c r="F137" i="43"/>
  <c r="F75" i="43"/>
  <c r="F225" i="43"/>
  <c r="F172" i="43"/>
  <c r="H172" i="43" s="1"/>
  <c r="F122" i="43"/>
  <c r="F184" i="43"/>
  <c r="H184" i="43" s="1"/>
  <c r="F79" i="43"/>
  <c r="F169" i="43"/>
  <c r="H169" i="43" s="1"/>
  <c r="F133" i="43"/>
  <c r="F220" i="43"/>
  <c r="F185" i="43"/>
  <c r="F66" i="43"/>
  <c r="H66" i="43" s="1"/>
  <c r="F138" i="43"/>
  <c r="F135" i="43"/>
  <c r="F250" i="43"/>
  <c r="F123" i="43"/>
  <c r="F191" i="43"/>
  <c r="H191" i="43" s="1"/>
  <c r="F118" i="43"/>
  <c r="F63" i="43"/>
  <c r="F109" i="43"/>
  <c r="G109" i="43" s="1"/>
  <c r="F120" i="43"/>
  <c r="H120" i="43" s="1"/>
  <c r="F105" i="43"/>
  <c r="F130" i="43"/>
  <c r="F119" i="43"/>
  <c r="F165" i="43"/>
  <c r="F214" i="43"/>
  <c r="F183" i="43"/>
  <c r="G183" i="43" s="1"/>
  <c r="F108" i="43"/>
  <c r="F210" i="43"/>
  <c r="F124" i="43"/>
  <c r="H124" i="43" s="1"/>
  <c r="F251" i="43"/>
  <c r="F238" i="43"/>
  <c r="F229" i="43"/>
  <c r="F247" i="43"/>
  <c r="F104" i="43"/>
  <c r="F100" i="43"/>
  <c r="G100" i="43" s="1"/>
  <c r="F72" i="43"/>
  <c r="F164" i="43"/>
  <c r="F159" i="43"/>
  <c r="G159" i="43" s="1"/>
  <c r="F112" i="43"/>
  <c r="G112" i="43" s="1"/>
  <c r="F193" i="43"/>
  <c r="D129" i="43"/>
  <c r="D191" i="43"/>
  <c r="D163" i="43"/>
  <c r="E148" i="43"/>
  <c r="E218" i="43"/>
  <c r="E91" i="43"/>
  <c r="E100" i="43"/>
  <c r="E159" i="43"/>
  <c r="E126" i="43"/>
  <c r="E193" i="43"/>
  <c r="E182" i="43"/>
  <c r="E155" i="43"/>
  <c r="E69" i="43"/>
  <c r="E211" i="43"/>
  <c r="E191" i="43"/>
  <c r="E241" i="43"/>
  <c r="E71" i="43"/>
  <c r="E189" i="43"/>
  <c r="E74" i="43"/>
  <c r="E152" i="43"/>
  <c r="E66" i="43"/>
  <c r="E221" i="43"/>
  <c r="E118" i="43"/>
  <c r="E183" i="43"/>
  <c r="E70" i="43"/>
  <c r="E110" i="43"/>
  <c r="E181" i="43"/>
  <c r="E229" i="43"/>
  <c r="E249" i="43"/>
  <c r="E200" i="43"/>
  <c r="E253" i="43"/>
  <c r="E122" i="43"/>
  <c r="E198" i="43"/>
  <c r="E131" i="43"/>
  <c r="E123" i="43"/>
  <c r="E121" i="43"/>
  <c r="E63" i="43"/>
  <c r="E228" i="43"/>
  <c r="E124" i="43"/>
  <c r="E172" i="43"/>
  <c r="E98" i="43"/>
  <c r="E153" i="43"/>
  <c r="E190" i="43"/>
  <c r="E219" i="43"/>
  <c r="E244" i="43"/>
  <c r="E158" i="43"/>
  <c r="E213" i="43"/>
  <c r="E220" i="43"/>
  <c r="E95" i="43"/>
  <c r="E168" i="43"/>
  <c r="E199" i="43"/>
  <c r="E216" i="43"/>
  <c r="E202" i="43"/>
  <c r="E185" i="43"/>
  <c r="E240" i="43"/>
  <c r="E135" i="43"/>
  <c r="E169" i="43"/>
  <c r="E156" i="43"/>
  <c r="E112" i="43"/>
  <c r="E108" i="43"/>
  <c r="E259" i="43"/>
  <c r="E246" i="43"/>
  <c r="E150" i="43"/>
  <c r="E128" i="43"/>
  <c r="E195" i="43"/>
  <c r="E151" i="43"/>
  <c r="E120" i="43"/>
  <c r="E248" i="43"/>
  <c r="E238" i="43"/>
  <c r="E180" i="43"/>
  <c r="E188" i="43"/>
  <c r="E201" i="43"/>
  <c r="E111" i="43"/>
  <c r="E178" i="43"/>
  <c r="E129" i="43"/>
  <c r="E119" i="43"/>
  <c r="D189" i="43"/>
  <c r="E223" i="43"/>
  <c r="D132" i="43"/>
  <c r="E60" i="43"/>
  <c r="D69" i="43"/>
  <c r="D72" i="43"/>
  <c r="E88" i="43"/>
  <c r="C137" i="43"/>
  <c r="C257" i="43"/>
  <c r="C78" i="43"/>
  <c r="C227" i="43"/>
  <c r="C197" i="43"/>
  <c r="C107" i="43"/>
  <c r="D180" i="43"/>
  <c r="D225" i="43"/>
  <c r="E133" i="43"/>
  <c r="D222" i="43"/>
  <c r="C180" i="43"/>
  <c r="E179" i="43"/>
  <c r="D248" i="43"/>
  <c r="F102" i="43"/>
  <c r="F192" i="43"/>
  <c r="F252" i="43"/>
  <c r="F222" i="43"/>
  <c r="D150" i="43"/>
  <c r="D255" i="43"/>
  <c r="D162" i="43"/>
  <c r="C150" i="43"/>
  <c r="D188" i="43"/>
  <c r="E142" i="43"/>
  <c r="D76" i="43"/>
  <c r="E149" i="43"/>
  <c r="D98" i="43"/>
  <c r="E166" i="43"/>
  <c r="E77" i="43"/>
  <c r="E106" i="43"/>
  <c r="E226" i="43"/>
  <c r="E196" i="43"/>
  <c r="E256" i="43"/>
  <c r="F248" i="43"/>
  <c r="D196" i="43"/>
  <c r="D66" i="43"/>
  <c r="D158" i="43"/>
  <c r="B202" i="43"/>
  <c r="B256" i="43"/>
  <c r="B142" i="43"/>
  <c r="B186" i="43"/>
  <c r="B135" i="43"/>
  <c r="B209" i="43"/>
  <c r="B244" i="43"/>
  <c r="B214" i="43"/>
  <c r="B63" i="43"/>
  <c r="B82" i="43"/>
  <c r="B251" i="43"/>
  <c r="B220" i="43"/>
  <c r="B138" i="43"/>
  <c r="B192" i="43"/>
  <c r="B60" i="43"/>
  <c r="B122" i="43"/>
  <c r="B78" i="43"/>
  <c r="B183" i="43"/>
  <c r="B74" i="43"/>
  <c r="B93" i="43"/>
  <c r="B137" i="43"/>
  <c r="B156" i="43"/>
  <c r="B164" i="43"/>
  <c r="B249" i="43"/>
  <c r="B119" i="43"/>
  <c r="B245" i="43"/>
  <c r="B95" i="43"/>
  <c r="B188" i="43"/>
  <c r="B151" i="43"/>
  <c r="B103" i="43"/>
  <c r="B262" i="43"/>
  <c r="B126" i="43"/>
  <c r="B110" i="43"/>
  <c r="B89" i="43"/>
  <c r="B184" i="43"/>
  <c r="B91" i="43"/>
  <c r="B109" i="43"/>
  <c r="B167" i="43"/>
  <c r="B79" i="43"/>
  <c r="B253" i="43"/>
  <c r="B178" i="43"/>
  <c r="B130" i="43"/>
  <c r="B111" i="43"/>
  <c r="B97" i="43"/>
  <c r="B179" i="43"/>
  <c r="B170" i="43"/>
  <c r="B211" i="43"/>
  <c r="B219" i="43"/>
  <c r="B133" i="43"/>
  <c r="B190" i="43"/>
  <c r="B123" i="43"/>
  <c r="B155" i="43"/>
  <c r="B104" i="43"/>
  <c r="B189" i="43"/>
  <c r="B239" i="43"/>
  <c r="B81" i="43"/>
  <c r="B246" i="43"/>
  <c r="B208" i="43"/>
  <c r="B152" i="43"/>
  <c r="B191" i="43"/>
  <c r="B180" i="43"/>
  <c r="B242" i="43"/>
  <c r="B247" i="43"/>
  <c r="B216" i="43"/>
  <c r="B61" i="43"/>
  <c r="B65" i="43"/>
  <c r="B163" i="43"/>
  <c r="B229" i="43"/>
  <c r="B254" i="43"/>
  <c r="B90" i="43"/>
  <c r="B182" i="43"/>
  <c r="B134" i="43"/>
  <c r="B240" i="43"/>
  <c r="B80" i="43"/>
  <c r="B158" i="43"/>
  <c r="B230" i="43"/>
  <c r="B101" i="43"/>
  <c r="B161" i="43"/>
  <c r="B187" i="43"/>
  <c r="B210" i="43"/>
  <c r="B92" i="43"/>
  <c r="B221" i="43"/>
  <c r="B127" i="43"/>
  <c r="B141" i="43"/>
  <c r="B106" i="43"/>
  <c r="B212" i="43"/>
  <c r="B69" i="43"/>
  <c r="B149" i="43"/>
  <c r="B129" i="43"/>
  <c r="B73" i="43"/>
  <c r="B136" i="43"/>
  <c r="B257" i="43"/>
  <c r="B255" i="43"/>
  <c r="B196" i="43"/>
  <c r="B162" i="43"/>
  <c r="B168" i="43"/>
  <c r="B194" i="43"/>
  <c r="B224" i="43"/>
  <c r="B252" i="43"/>
  <c r="B198" i="43"/>
  <c r="B59" i="43"/>
  <c r="B243" i="43"/>
  <c r="B225" i="43"/>
  <c r="B231" i="43"/>
  <c r="B197" i="43"/>
  <c r="B258" i="43"/>
  <c r="B70" i="43"/>
  <c r="B139" i="43"/>
  <c r="B227" i="43"/>
  <c r="B75" i="43"/>
  <c r="B160" i="43"/>
  <c r="B261" i="43"/>
  <c r="B165" i="43"/>
  <c r="B125" i="43"/>
  <c r="B94" i="43"/>
  <c r="B102" i="43"/>
  <c r="B77" i="43"/>
  <c r="B166" i="43"/>
  <c r="B169" i="43"/>
  <c r="B83" i="43"/>
  <c r="B172" i="43"/>
  <c r="B157" i="43"/>
  <c r="B215" i="43"/>
  <c r="B107" i="43"/>
  <c r="B193" i="43"/>
  <c r="B185" i="43"/>
  <c r="B201" i="43"/>
  <c r="B62" i="43"/>
  <c r="B66" i="43"/>
  <c r="B159" i="43"/>
  <c r="B71" i="43"/>
  <c r="B121" i="43"/>
  <c r="B112" i="43"/>
  <c r="B76" i="43"/>
  <c r="B218" i="43"/>
  <c r="B200" i="43"/>
  <c r="B100" i="43"/>
  <c r="B124" i="43"/>
  <c r="C128" i="43"/>
  <c r="D155" i="43"/>
  <c r="C219" i="43"/>
  <c r="E64" i="43"/>
  <c r="D112" i="43"/>
  <c r="D238" i="43"/>
  <c r="F73" i="43"/>
  <c r="G73" i="43" s="1"/>
  <c r="F199" i="43"/>
  <c r="F139" i="43"/>
  <c r="G139" i="43" s="1"/>
  <c r="C71" i="43"/>
  <c r="C103" i="43"/>
  <c r="C148" i="43"/>
  <c r="C218" i="43"/>
  <c r="C210" i="43"/>
  <c r="C92" i="43"/>
  <c r="C61" i="43"/>
  <c r="C222" i="43"/>
  <c r="C220" i="43"/>
  <c r="C193" i="43"/>
  <c r="C248" i="43"/>
  <c r="C182" i="43"/>
  <c r="C124" i="43"/>
  <c r="C74" i="43"/>
  <c r="C127" i="43"/>
  <c r="C69" i="43"/>
  <c r="C212" i="43"/>
  <c r="C154" i="43"/>
  <c r="C149" i="43"/>
  <c r="C157" i="43"/>
  <c r="C179" i="43"/>
  <c r="C98" i="43"/>
  <c r="C242" i="43"/>
  <c r="C65" i="43"/>
  <c r="C60" i="43"/>
  <c r="C187" i="43"/>
  <c r="C188" i="43"/>
  <c r="C63" i="43"/>
  <c r="C244" i="43"/>
  <c r="C123" i="43"/>
  <c r="C118" i="43"/>
  <c r="C217" i="43"/>
  <c r="C214" i="43"/>
  <c r="C166" i="43"/>
  <c r="C169" i="43"/>
  <c r="C213" i="43"/>
  <c r="C89" i="43"/>
  <c r="C249" i="43"/>
  <c r="C171" i="43"/>
  <c r="C195" i="43"/>
  <c r="C202" i="43"/>
  <c r="C126" i="43"/>
  <c r="C228" i="43"/>
  <c r="C200" i="43"/>
  <c r="C191" i="43"/>
  <c r="C211" i="43"/>
  <c r="C125" i="43"/>
  <c r="C106" i="43"/>
  <c r="C243" i="43"/>
  <c r="C88" i="43"/>
  <c r="C141" i="43"/>
  <c r="C105" i="43"/>
  <c r="C172" i="43"/>
  <c r="C96" i="43"/>
  <c r="C138" i="43"/>
  <c r="C72" i="43"/>
  <c r="C151" i="43"/>
  <c r="C209" i="43"/>
  <c r="C226" i="43"/>
  <c r="C64" i="43"/>
  <c r="C82" i="43"/>
  <c r="C239" i="43"/>
  <c r="C83" i="43"/>
  <c r="C246" i="43"/>
  <c r="C258" i="43"/>
  <c r="C152" i="43"/>
  <c r="C101" i="43"/>
  <c r="C241" i="43"/>
  <c r="C155" i="43"/>
  <c r="C94" i="43"/>
  <c r="C256" i="43"/>
  <c r="C183" i="43"/>
  <c r="C159" i="43"/>
  <c r="C111" i="43"/>
  <c r="C262" i="43"/>
  <c r="C186" i="43"/>
  <c r="C79" i="43"/>
  <c r="C122" i="43"/>
  <c r="C181" i="43"/>
  <c r="C95" i="43"/>
  <c r="C184" i="43"/>
  <c r="C129" i="43"/>
  <c r="C201" i="43"/>
  <c r="C97" i="43"/>
  <c r="C112" i="43"/>
  <c r="C133" i="43"/>
  <c r="C165" i="43"/>
  <c r="C178" i="43"/>
  <c r="C163" i="43"/>
  <c r="C135" i="43"/>
  <c r="C168" i="43"/>
  <c r="C253" i="43"/>
  <c r="C76" i="43"/>
  <c r="C198" i="43"/>
  <c r="C223" i="43"/>
  <c r="C225" i="43"/>
  <c r="C156" i="43"/>
  <c r="C108" i="43"/>
  <c r="C131" i="43"/>
  <c r="C136" i="43"/>
  <c r="C255" i="43"/>
  <c r="C68" i="43"/>
  <c r="C67" i="43"/>
  <c r="C161" i="43"/>
  <c r="C77" i="43"/>
  <c r="C247" i="43"/>
  <c r="C216" i="43"/>
  <c r="C251" i="43"/>
  <c r="C196" i="43"/>
  <c r="C221" i="43"/>
  <c r="C160" i="43"/>
  <c r="C70" i="43"/>
  <c r="C215" i="43"/>
  <c r="C132" i="43"/>
  <c r="C250" i="43"/>
  <c r="C189" i="43"/>
  <c r="C245" i="43"/>
  <c r="C162" i="43"/>
  <c r="C190" i="43"/>
  <c r="C66" i="43"/>
  <c r="C254" i="43"/>
  <c r="C139" i="43"/>
  <c r="C252" i="43"/>
  <c r="C100" i="43"/>
  <c r="C185" i="43"/>
  <c r="C259" i="43"/>
  <c r="C102" i="43"/>
  <c r="C261" i="43"/>
  <c r="C142" i="43"/>
  <c r="C229" i="43"/>
  <c r="C73" i="43"/>
  <c r="C231" i="43"/>
  <c r="C232" i="43"/>
  <c r="C158" i="43"/>
  <c r="C140" i="43"/>
  <c r="C238" i="43"/>
  <c r="C93" i="43"/>
  <c r="C120" i="43"/>
  <c r="E97" i="43"/>
  <c r="E217" i="43"/>
  <c r="E68" i="43"/>
  <c r="E247" i="43"/>
  <c r="E187" i="43"/>
  <c r="E127" i="43"/>
  <c r="B222" i="43"/>
  <c r="D200" i="43"/>
  <c r="B64" i="43"/>
  <c r="C99" i="43"/>
  <c r="D262" i="43"/>
  <c r="D103" i="43"/>
  <c r="D74" i="43"/>
  <c r="D133" i="43"/>
  <c r="D223" i="43"/>
  <c r="D253" i="43"/>
  <c r="E73" i="43"/>
  <c r="E102" i="43"/>
  <c r="E252" i="43"/>
  <c r="C59" i="43"/>
  <c r="E154" i="43"/>
  <c r="D170" i="43"/>
  <c r="B132" i="43"/>
  <c r="E231" i="43"/>
  <c r="D142" i="43"/>
  <c r="F181" i="43"/>
  <c r="H181" i="43" s="1"/>
  <c r="B195" i="43"/>
  <c r="B241" i="43"/>
  <c r="E65" i="43"/>
  <c r="F136" i="43"/>
  <c r="D247" i="43"/>
  <c r="C208" i="43"/>
  <c r="D83" i="43"/>
  <c r="B181" i="43"/>
  <c r="D187" i="43"/>
  <c r="B118" i="43"/>
  <c r="E171" i="43"/>
  <c r="D232" i="43"/>
  <c r="E258" i="43"/>
  <c r="F156" i="43"/>
  <c r="H156" i="43" s="1"/>
  <c r="F166" i="43"/>
  <c r="D97" i="43"/>
  <c r="B199" i="43"/>
  <c r="D172" i="43"/>
  <c r="F142" i="43"/>
  <c r="G142" i="43" s="1"/>
  <c r="B68" i="43"/>
  <c r="D60" i="43"/>
  <c r="D246" i="43"/>
  <c r="D217" i="43"/>
  <c r="B250" i="43"/>
  <c r="C199" i="43"/>
  <c r="B128" i="43"/>
  <c r="C167" i="43"/>
  <c r="C230" i="43"/>
  <c r="D239" i="43"/>
  <c r="B238" i="43"/>
  <c r="D67" i="43"/>
  <c r="B96" i="43"/>
  <c r="C153" i="43"/>
  <c r="C80" i="43"/>
  <c r="F201" i="43"/>
  <c r="H201" i="43" s="1"/>
  <c r="B72" i="43"/>
  <c r="E140" i="43"/>
  <c r="C110" i="43"/>
  <c r="D254" i="43"/>
  <c r="D96" i="43"/>
  <c r="B260" i="43"/>
  <c r="C109" i="43"/>
  <c r="E72" i="43"/>
  <c r="D258" i="43"/>
  <c r="C164" i="43"/>
  <c r="C134" i="43"/>
  <c r="C75" i="43"/>
  <c r="C104" i="43"/>
  <c r="C224" i="43"/>
  <c r="C194" i="43"/>
  <c r="D194" i="43"/>
  <c r="D75" i="43"/>
  <c r="D224" i="43"/>
  <c r="D134" i="43"/>
  <c r="E254" i="43"/>
  <c r="E75" i="43"/>
  <c r="C192" i="43"/>
  <c r="D197" i="43"/>
  <c r="E138" i="43"/>
  <c r="F127" i="43"/>
  <c r="D226" i="43"/>
  <c r="F187" i="43"/>
  <c r="G187" i="43" s="1"/>
  <c r="D78" i="43"/>
  <c r="D257" i="43"/>
  <c r="D228" i="43"/>
  <c r="D137" i="43"/>
  <c r="D108" i="43"/>
  <c r="K89" i="39"/>
  <c r="K119" i="39" s="1"/>
  <c r="I122" i="39"/>
  <c r="I123" i="39" s="1"/>
  <c r="J112" i="39"/>
  <c r="J111" i="39"/>
  <c r="J114" i="39"/>
  <c r="J113" i="39"/>
  <c r="J115" i="39"/>
  <c r="J109" i="39"/>
  <c r="J108" i="39"/>
  <c r="J107" i="39"/>
  <c r="J106" i="39"/>
  <c r="J116" i="39"/>
  <c r="J117" i="39"/>
  <c r="J120" i="10"/>
  <c r="K89" i="10"/>
  <c r="L89" i="10" s="1"/>
  <c r="H123" i="35"/>
  <c r="H124" i="35" s="1"/>
  <c r="H123" i="37"/>
  <c r="H124" i="37" s="1"/>
  <c r="H95" i="34"/>
  <c r="H96" i="34" s="1"/>
  <c r="F3" i="17"/>
  <c r="H123" i="40"/>
  <c r="H124" i="40" s="1"/>
  <c r="F3" i="16"/>
  <c r="H123" i="36"/>
  <c r="H124" i="36" s="1"/>
  <c r="H123" i="38"/>
  <c r="H124" i="38" s="1"/>
  <c r="H123" i="33"/>
  <c r="H124" i="33" s="1"/>
  <c r="H123" i="10"/>
  <c r="K89" i="40"/>
  <c r="L89" i="40" s="1"/>
  <c r="J104" i="40"/>
  <c r="H8" i="16" s="1"/>
  <c r="K79" i="40"/>
  <c r="K82" i="10"/>
  <c r="J108" i="10"/>
  <c r="J107" i="10"/>
  <c r="K78" i="39"/>
  <c r="K102" i="39" s="1"/>
  <c r="K62" i="34"/>
  <c r="J93" i="34"/>
  <c r="H25" i="17" s="1"/>
  <c r="J111" i="37"/>
  <c r="K84" i="37"/>
  <c r="K73" i="36"/>
  <c r="J98" i="36"/>
  <c r="J102" i="33"/>
  <c r="K77" i="33"/>
  <c r="K79" i="39"/>
  <c r="K103" i="39" s="1"/>
  <c r="K91" i="39"/>
  <c r="K121" i="39" s="1"/>
  <c r="K84" i="40"/>
  <c r="J111" i="40"/>
  <c r="H15" i="16" s="1"/>
  <c r="K76" i="10"/>
  <c r="J101" i="10"/>
  <c r="J101" i="37"/>
  <c r="K76" i="37"/>
  <c r="K77" i="10"/>
  <c r="J102" i="10"/>
  <c r="K78" i="40"/>
  <c r="J103" i="40"/>
  <c r="H7" i="16" s="1"/>
  <c r="J81" i="34"/>
  <c r="H13" i="17" s="1"/>
  <c r="J82" i="34"/>
  <c r="H14" i="17" s="1"/>
  <c r="K55" i="34"/>
  <c r="K79" i="10"/>
  <c r="J104" i="10"/>
  <c r="J118" i="35"/>
  <c r="J117" i="35"/>
  <c r="K87" i="35"/>
  <c r="J87" i="34"/>
  <c r="H19" i="17" s="1"/>
  <c r="J86" i="34"/>
  <c r="H18" i="17" s="1"/>
  <c r="J88" i="34"/>
  <c r="H20" i="17" s="1"/>
  <c r="K58" i="34"/>
  <c r="J85" i="34"/>
  <c r="H17" i="17" s="1"/>
  <c r="J84" i="34"/>
  <c r="H16" i="17" s="1"/>
  <c r="K57" i="34"/>
  <c r="J111" i="35"/>
  <c r="K84" i="35"/>
  <c r="K83" i="35"/>
  <c r="J110" i="35"/>
  <c r="J109" i="35"/>
  <c r="J111" i="38"/>
  <c r="K84" i="38"/>
  <c r="J116" i="33"/>
  <c r="J115" i="33"/>
  <c r="J114" i="33"/>
  <c r="K86" i="33"/>
  <c r="K73" i="10"/>
  <c r="J98" i="10"/>
  <c r="J122" i="38"/>
  <c r="K91" i="38"/>
  <c r="K76" i="35"/>
  <c r="J101" i="35"/>
  <c r="K45" i="34"/>
  <c r="J70" i="34"/>
  <c r="H2" i="17" s="1"/>
  <c r="J103" i="33"/>
  <c r="K78" i="33"/>
  <c r="K76" i="39"/>
  <c r="K100" i="39" s="1"/>
  <c r="K83" i="33"/>
  <c r="J110" i="33"/>
  <c r="J109" i="33"/>
  <c r="J116" i="37"/>
  <c r="J115" i="37"/>
  <c r="J114" i="37"/>
  <c r="K86" i="37"/>
  <c r="J105" i="35"/>
  <c r="K80" i="35"/>
  <c r="K80" i="38"/>
  <c r="J105" i="38"/>
  <c r="K86" i="35"/>
  <c r="J116" i="35"/>
  <c r="J114" i="35"/>
  <c r="J115" i="35"/>
  <c r="J102" i="38"/>
  <c r="K77" i="38"/>
  <c r="J73" i="34"/>
  <c r="H5" i="17" s="1"/>
  <c r="K48" i="34"/>
  <c r="J113" i="37"/>
  <c r="J112" i="37"/>
  <c r="K85" i="37"/>
  <c r="J117" i="33"/>
  <c r="J118" i="33"/>
  <c r="K87" i="33"/>
  <c r="J110" i="36"/>
  <c r="J109" i="36"/>
  <c r="K83" i="36"/>
  <c r="K79" i="38"/>
  <c r="J104" i="38"/>
  <c r="J102" i="36"/>
  <c r="K77" i="36"/>
  <c r="J102" i="40"/>
  <c r="H6" i="16" s="1"/>
  <c r="K77" i="40"/>
  <c r="K87" i="36"/>
  <c r="J117" i="36"/>
  <c r="J118" i="36"/>
  <c r="K90" i="38"/>
  <c r="J121" i="38"/>
  <c r="J98" i="40"/>
  <c r="H2" i="16" s="1"/>
  <c r="K73" i="40"/>
  <c r="J119" i="37"/>
  <c r="K88" i="37"/>
  <c r="J108" i="37"/>
  <c r="J107" i="37"/>
  <c r="K82" i="37"/>
  <c r="K80" i="36"/>
  <c r="J105" i="36"/>
  <c r="K90" i="37"/>
  <c r="J121" i="37"/>
  <c r="J105" i="40"/>
  <c r="H9" i="16" s="1"/>
  <c r="K80" i="40"/>
  <c r="J111" i="33"/>
  <c r="K84" i="33"/>
  <c r="J103" i="35"/>
  <c r="K78" i="35"/>
  <c r="K91" i="37"/>
  <c r="J122" i="37"/>
  <c r="K79" i="35"/>
  <c r="J104" i="35"/>
  <c r="K56" i="34"/>
  <c r="J83" i="34"/>
  <c r="H15" i="17" s="1"/>
  <c r="J101" i="40"/>
  <c r="H5" i="16" s="1"/>
  <c r="K76" i="40"/>
  <c r="K87" i="10"/>
  <c r="J118" i="10"/>
  <c r="J117" i="10"/>
  <c r="J90" i="34"/>
  <c r="H22" i="17" s="1"/>
  <c r="K59" i="34"/>
  <c r="J89" i="34"/>
  <c r="H21" i="17" s="1"/>
  <c r="J98" i="33"/>
  <c r="K73" i="33"/>
  <c r="J112" i="38"/>
  <c r="J113" i="38"/>
  <c r="K85" i="38"/>
  <c r="J108" i="35"/>
  <c r="J107" i="35"/>
  <c r="K82" i="35"/>
  <c r="K82" i="36"/>
  <c r="J108" i="36"/>
  <c r="J107" i="36"/>
  <c r="K50" i="34"/>
  <c r="J75" i="34"/>
  <c r="H7" i="17" s="1"/>
  <c r="K87" i="39"/>
  <c r="K83" i="38"/>
  <c r="J109" i="38"/>
  <c r="J110" i="38"/>
  <c r="K79" i="37"/>
  <c r="J104" i="37"/>
  <c r="K63" i="34"/>
  <c r="J94" i="34"/>
  <c r="H26" i="17" s="1"/>
  <c r="K80" i="33"/>
  <c r="J105" i="33"/>
  <c r="K91" i="36"/>
  <c r="J122" i="36"/>
  <c r="J122" i="33"/>
  <c r="K91" i="33"/>
  <c r="K90" i="39"/>
  <c r="K120" i="39" s="1"/>
  <c r="K91" i="35"/>
  <c r="J122" i="35"/>
  <c r="J113" i="35"/>
  <c r="K85" i="35"/>
  <c r="J112" i="35"/>
  <c r="K85" i="39"/>
  <c r="J122" i="10"/>
  <c r="K91" i="10"/>
  <c r="J119" i="38"/>
  <c r="K88" i="38"/>
  <c r="J116" i="38"/>
  <c r="K86" i="38"/>
  <c r="J115" i="38"/>
  <c r="J114" i="38"/>
  <c r="J79" i="34"/>
  <c r="H11" i="17" s="1"/>
  <c r="J80" i="34"/>
  <c r="H12" i="17" s="1"/>
  <c r="K54" i="34"/>
  <c r="K73" i="35"/>
  <c r="J98" i="35"/>
  <c r="K80" i="39"/>
  <c r="K104" i="39" s="1"/>
  <c r="K90" i="10"/>
  <c r="J121" i="10"/>
  <c r="K77" i="37"/>
  <c r="J102" i="37"/>
  <c r="J108" i="38"/>
  <c r="J107" i="38"/>
  <c r="K82" i="38"/>
  <c r="K83" i="40"/>
  <c r="J110" i="40"/>
  <c r="H14" i="16" s="1"/>
  <c r="J109" i="40"/>
  <c r="H13" i="16" s="1"/>
  <c r="K79" i="36"/>
  <c r="J104" i="36"/>
  <c r="J113" i="36"/>
  <c r="J112" i="36"/>
  <c r="K85" i="36"/>
  <c r="J74" i="34"/>
  <c r="H6" i="17" s="1"/>
  <c r="K49" i="34"/>
  <c r="K90" i="40"/>
  <c r="J121" i="40"/>
  <c r="H25" i="16" s="1"/>
  <c r="J121" i="35"/>
  <c r="K90" i="35"/>
  <c r="J119" i="33"/>
  <c r="K88" i="33"/>
  <c r="J113" i="40"/>
  <c r="H17" i="16" s="1"/>
  <c r="J112" i="40"/>
  <c r="H16" i="16" s="1"/>
  <c r="K85" i="40"/>
  <c r="K84" i="39"/>
  <c r="K110" i="39" s="1"/>
  <c r="J118" i="40"/>
  <c r="H22" i="16" s="1"/>
  <c r="J117" i="40"/>
  <c r="H21" i="16" s="1"/>
  <c r="K87" i="40"/>
  <c r="K82" i="39"/>
  <c r="J101" i="36"/>
  <c r="K76" i="36"/>
  <c r="K78" i="37"/>
  <c r="J103" i="37"/>
  <c r="K87" i="38"/>
  <c r="J118" i="38"/>
  <c r="J117" i="38"/>
  <c r="J110" i="10"/>
  <c r="K83" i="10"/>
  <c r="J109" i="10"/>
  <c r="K77" i="35"/>
  <c r="J102" i="35"/>
  <c r="K51" i="34"/>
  <c r="J76" i="34"/>
  <c r="H8" i="17" s="1"/>
  <c r="J91" i="34"/>
  <c r="H23" i="17" s="1"/>
  <c r="K60" i="34"/>
  <c r="K78" i="10"/>
  <c r="J103" i="10"/>
  <c r="J101" i="38"/>
  <c r="K76" i="38"/>
  <c r="J119" i="36"/>
  <c r="K88" i="36"/>
  <c r="J77" i="34"/>
  <c r="H9" i="17" s="1"/>
  <c r="K52" i="34"/>
  <c r="J118" i="37"/>
  <c r="K87" i="37"/>
  <c r="J117" i="37"/>
  <c r="K80" i="10"/>
  <c r="J105" i="10"/>
  <c r="K78" i="36"/>
  <c r="J103" i="36"/>
  <c r="J113" i="33"/>
  <c r="J112" i="33"/>
  <c r="K85" i="33"/>
  <c r="J119" i="35"/>
  <c r="K88" i="35"/>
  <c r="J115" i="36"/>
  <c r="J116" i="36"/>
  <c r="J114" i="36"/>
  <c r="K86" i="36"/>
  <c r="K83" i="39"/>
  <c r="J108" i="40"/>
  <c r="H12" i="16" s="1"/>
  <c r="J107" i="40"/>
  <c r="H11" i="16" s="1"/>
  <c r="K82" i="40"/>
  <c r="J101" i="33"/>
  <c r="K76" i="33"/>
  <c r="J121" i="36"/>
  <c r="K90" i="36"/>
  <c r="J110" i="37"/>
  <c r="J109" i="37"/>
  <c r="K83" i="37"/>
  <c r="J115" i="10"/>
  <c r="K86" i="10"/>
  <c r="J116" i="10"/>
  <c r="J114" i="10"/>
  <c r="K88" i="40"/>
  <c r="J119" i="40"/>
  <c r="H23" i="16" s="1"/>
  <c r="K88" i="10"/>
  <c r="J119" i="10"/>
  <c r="K88" i="39"/>
  <c r="K118" i="39" s="1"/>
  <c r="J98" i="37"/>
  <c r="K73" i="37"/>
  <c r="K73" i="38"/>
  <c r="J98" i="38"/>
  <c r="K86" i="39"/>
  <c r="K85" i="10"/>
  <c r="J113" i="10"/>
  <c r="J112" i="10"/>
  <c r="J105" i="37"/>
  <c r="K80" i="37"/>
  <c r="J121" i="33"/>
  <c r="K90" i="33"/>
  <c r="J108" i="33"/>
  <c r="K82" i="33"/>
  <c r="J107" i="33"/>
  <c r="K91" i="40"/>
  <c r="J122" i="40"/>
  <c r="H26" i="16" s="1"/>
  <c r="K78" i="38"/>
  <c r="J103" i="38"/>
  <c r="J116" i="40"/>
  <c r="H20" i="16" s="1"/>
  <c r="J115" i="40"/>
  <c r="H19" i="16" s="1"/>
  <c r="J114" i="40"/>
  <c r="H18" i="16" s="1"/>
  <c r="K86" i="40"/>
  <c r="J104" i="33"/>
  <c r="K79" i="33"/>
  <c r="K77" i="39"/>
  <c r="K101" i="39" s="1"/>
  <c r="K81" i="10"/>
  <c r="J106" i="10"/>
  <c r="L61" i="34"/>
  <c r="K92" i="34"/>
  <c r="I24" i="17" s="1"/>
  <c r="L89" i="36"/>
  <c r="K120" i="36"/>
  <c r="L89" i="37"/>
  <c r="K120" i="37"/>
  <c r="J100" i="40"/>
  <c r="H4" i="16" s="1"/>
  <c r="K75" i="40"/>
  <c r="K81" i="36"/>
  <c r="J106" i="36"/>
  <c r="J106" i="37"/>
  <c r="K81" i="37"/>
  <c r="L89" i="38"/>
  <c r="K120" i="38"/>
  <c r="J100" i="33"/>
  <c r="K75" i="33"/>
  <c r="K53" i="34"/>
  <c r="J78" i="34"/>
  <c r="H10" i="17" s="1"/>
  <c r="K75" i="39"/>
  <c r="K99" i="39" s="1"/>
  <c r="J74" i="37"/>
  <c r="I99" i="37"/>
  <c r="I92" i="37"/>
  <c r="J74" i="10"/>
  <c r="I99" i="10"/>
  <c r="K81" i="35"/>
  <c r="J106" i="35"/>
  <c r="J74" i="39"/>
  <c r="J98" i="39" s="1"/>
  <c r="I92" i="39"/>
  <c r="I99" i="40"/>
  <c r="J74" i="40"/>
  <c r="I92" i="40"/>
  <c r="I99" i="38"/>
  <c r="J74" i="38"/>
  <c r="I92" i="38"/>
  <c r="J100" i="36"/>
  <c r="K75" i="36"/>
  <c r="J106" i="33"/>
  <c r="K81" i="33"/>
  <c r="J100" i="38"/>
  <c r="K75" i="38"/>
  <c r="K47" i="34"/>
  <c r="J72" i="34"/>
  <c r="H4" i="17" s="1"/>
  <c r="K81" i="39"/>
  <c r="K105" i="39" s="1"/>
  <c r="I99" i="35"/>
  <c r="J74" i="35"/>
  <c r="I92" i="35"/>
  <c r="I99" i="36"/>
  <c r="J74" i="36"/>
  <c r="I92" i="36"/>
  <c r="K81" i="38"/>
  <c r="J106" i="38"/>
  <c r="L89" i="33"/>
  <c r="K120" i="33"/>
  <c r="J100" i="35"/>
  <c r="K75" i="35"/>
  <c r="J106" i="40"/>
  <c r="H10" i="16" s="1"/>
  <c r="K81" i="40"/>
  <c r="J46" i="34"/>
  <c r="I71" i="34"/>
  <c r="I64" i="34"/>
  <c r="I99" i="33"/>
  <c r="J74" i="33"/>
  <c r="I92" i="33"/>
  <c r="J100" i="37"/>
  <c r="K75" i="37"/>
  <c r="K75" i="10"/>
  <c r="J100" i="10"/>
  <c r="B98" i="42" l="1"/>
  <c r="B185" i="42"/>
  <c r="B70" i="42"/>
  <c r="C140" i="10" s="1"/>
  <c r="B179" i="42"/>
  <c r="C130" i="37" s="1"/>
  <c r="B112" i="42"/>
  <c r="B261" i="42"/>
  <c r="B66" i="42"/>
  <c r="B64" i="42"/>
  <c r="C134" i="10" s="1"/>
  <c r="B128" i="42"/>
  <c r="C139" i="35" s="1"/>
  <c r="B241" i="42"/>
  <c r="C132" i="39" s="1"/>
  <c r="B186" i="42"/>
  <c r="C137" i="37" s="1"/>
  <c r="B244" i="42"/>
  <c r="C135" i="39" s="1"/>
  <c r="B81" i="42"/>
  <c r="C151" i="10" s="1"/>
  <c r="B141" i="42"/>
  <c r="C152" i="35" s="1"/>
  <c r="B93" i="42"/>
  <c r="B125" i="42"/>
  <c r="B231" i="42"/>
  <c r="B127" i="42"/>
  <c r="B172" i="42"/>
  <c r="B232" i="42"/>
  <c r="C153" i="38" s="1"/>
  <c r="B245" i="42"/>
  <c r="B178" i="42"/>
  <c r="B188" i="42"/>
  <c r="B132" i="42"/>
  <c r="B130" i="42"/>
  <c r="B124" i="42"/>
  <c r="C135" i="35" s="1"/>
  <c r="B90" i="42"/>
  <c r="C131" i="33" s="1"/>
  <c r="B212" i="42"/>
  <c r="C133" i="38" s="1"/>
  <c r="B239" i="42"/>
  <c r="C130" i="39" s="1"/>
  <c r="B229" i="42"/>
  <c r="C150" i="38" s="1"/>
  <c r="B82" i="42"/>
  <c r="C152" i="10" s="1"/>
  <c r="B72" i="42"/>
  <c r="C142" i="10" s="1"/>
  <c r="B165" i="42"/>
  <c r="B153" i="42"/>
  <c r="B238" i="42"/>
  <c r="B156" i="42"/>
  <c r="B61" i="42"/>
  <c r="C131" i="10" s="1"/>
  <c r="B257" i="42"/>
  <c r="B109" i="42"/>
  <c r="B135" i="42"/>
  <c r="B92" i="42"/>
  <c r="B218" i="42"/>
  <c r="B102" i="42"/>
  <c r="B104" i="42"/>
  <c r="C145" i="33" s="1"/>
  <c r="B199" i="42"/>
  <c r="C150" i="37" s="1"/>
  <c r="B148" i="42"/>
  <c r="C129" i="36" s="1"/>
  <c r="B123" i="42"/>
  <c r="C134" i="35" s="1"/>
  <c r="B59" i="42"/>
  <c r="C129" i="10" s="1"/>
  <c r="B216" i="42"/>
  <c r="C137" i="38" s="1"/>
  <c r="B247" i="42"/>
  <c r="C138" i="39" s="1"/>
  <c r="B220" i="42"/>
  <c r="B200" i="42"/>
  <c r="B111" i="42"/>
  <c r="B222" i="42"/>
  <c r="B202" i="42"/>
  <c r="B121" i="42"/>
  <c r="B262" i="42"/>
  <c r="C153" i="39" s="1"/>
  <c r="B94" i="42"/>
  <c r="B209" i="42"/>
  <c r="B150" i="42"/>
  <c r="B221" i="42"/>
  <c r="B249" i="42"/>
  <c r="C140" i="39" s="1"/>
  <c r="B129" i="42"/>
  <c r="C140" i="35" s="1"/>
  <c r="B163" i="42"/>
  <c r="C144" i="36" s="1"/>
  <c r="B167" i="42"/>
  <c r="C148" i="36" s="1"/>
  <c r="B194" i="42"/>
  <c r="C145" i="37" s="1"/>
  <c r="B259" i="42"/>
  <c r="C150" i="39" s="1"/>
  <c r="B73" i="42"/>
  <c r="C143" i="10" s="1"/>
  <c r="B256" i="42"/>
  <c r="B189" i="42"/>
  <c r="B248" i="42"/>
  <c r="B213" i="42"/>
  <c r="B183" i="42"/>
  <c r="B195" i="42"/>
  <c r="B182" i="42"/>
  <c r="C133" i="37" s="1"/>
  <c r="B89" i="42"/>
  <c r="C130" i="33" s="1"/>
  <c r="B255" i="42"/>
  <c r="B78" i="42"/>
  <c r="B210" i="42"/>
  <c r="B110" i="42"/>
  <c r="B79" i="42"/>
  <c r="C149" i="10" s="1"/>
  <c r="B223" i="42"/>
  <c r="B258" i="42"/>
  <c r="C149" i="39" s="1"/>
  <c r="B91" i="42"/>
  <c r="C132" i="33" s="1"/>
  <c r="B126" i="42"/>
  <c r="C137" i="35" s="1"/>
  <c r="B252" i="42"/>
  <c r="C143" i="39" s="1"/>
  <c r="B151" i="42"/>
  <c r="B118" i="42"/>
  <c r="B76" i="42"/>
  <c r="C146" i="10" s="1"/>
  <c r="B138" i="42"/>
  <c r="B161" i="42"/>
  <c r="B225" i="42"/>
  <c r="F256" i="43"/>
  <c r="G147" i="39" s="1"/>
  <c r="F128" i="43"/>
  <c r="H128" i="43" s="1"/>
  <c r="F188" i="43"/>
  <c r="F106" i="43"/>
  <c r="G106" i="43" s="1"/>
  <c r="F80" i="43"/>
  <c r="F240" i="43"/>
  <c r="F178" i="43"/>
  <c r="H178" i="43" s="1"/>
  <c r="F160" i="43"/>
  <c r="G160" i="43" s="1"/>
  <c r="H141" i="36" s="1"/>
  <c r="F81" i="43"/>
  <c r="F67" i="43"/>
  <c r="I67" i="43" s="1"/>
  <c r="F167" i="43"/>
  <c r="E162" i="43"/>
  <c r="F143" i="36" s="1"/>
  <c r="E184" i="43"/>
  <c r="F158" i="43"/>
  <c r="G158" i="43" s="1"/>
  <c r="E251" i="43"/>
  <c r="E255" i="43"/>
  <c r="F146" i="39" s="1"/>
  <c r="E79" i="43"/>
  <c r="E260" i="43"/>
  <c r="E130" i="43"/>
  <c r="F141" i="35" s="1"/>
  <c r="D14" i="19" s="1"/>
  <c r="E101" i="43"/>
  <c r="F142" i="33" s="1"/>
  <c r="F95" i="43"/>
  <c r="H95" i="43" s="1"/>
  <c r="F244" i="43"/>
  <c r="H244" i="43" s="1"/>
  <c r="F202" i="43"/>
  <c r="H202" i="43" s="1"/>
  <c r="I153" i="37" s="1"/>
  <c r="G26" i="18" s="1"/>
  <c r="F228" i="43"/>
  <c r="G149" i="38" s="1"/>
  <c r="F255" i="43"/>
  <c r="F180" i="43"/>
  <c r="I180" i="43" s="1"/>
  <c r="F110" i="43"/>
  <c r="H110" i="43" s="1"/>
  <c r="F216" i="43"/>
  <c r="I216" i="43" s="1"/>
  <c r="E67" i="43"/>
  <c r="F137" i="10" s="1"/>
  <c r="E157" i="43"/>
  <c r="E173" i="43" s="1"/>
  <c r="E174" i="43" s="1"/>
  <c r="E141" i="43"/>
  <c r="E222" i="43"/>
  <c r="E232" i="43"/>
  <c r="E136" i="43"/>
  <c r="F103" i="43"/>
  <c r="G103" i="43" s="1"/>
  <c r="E186" i="43"/>
  <c r="F137" i="37" s="1"/>
  <c r="D10" i="18" s="1"/>
  <c r="E210" i="43"/>
  <c r="F131" i="38" s="1"/>
  <c r="E94" i="43"/>
  <c r="F135" i="33" s="1"/>
  <c r="E109" i="43"/>
  <c r="E62" i="43"/>
  <c r="E103" i="43"/>
  <c r="F182" i="43"/>
  <c r="F254" i="43"/>
  <c r="F261" i="43"/>
  <c r="F171" i="43"/>
  <c r="H171" i="43" s="1"/>
  <c r="I152" i="36" s="1"/>
  <c r="F194" i="43"/>
  <c r="G145" i="37" s="1"/>
  <c r="E18" i="18" s="1"/>
  <c r="F259" i="43"/>
  <c r="G259" i="43" s="1"/>
  <c r="F131" i="43"/>
  <c r="G142" i="35" s="1"/>
  <c r="E15" i="19" s="1"/>
  <c r="F226" i="43"/>
  <c r="E132" i="43"/>
  <c r="F247" i="42"/>
  <c r="F261" i="42"/>
  <c r="F241" i="42"/>
  <c r="F212" i="42"/>
  <c r="H212" i="42" s="1"/>
  <c r="F218" i="42"/>
  <c r="G139" i="38" s="1"/>
  <c r="F170" i="42"/>
  <c r="G170" i="42" s="1"/>
  <c r="F210" i="42"/>
  <c r="F187" i="42"/>
  <c r="G187" i="42" s="1"/>
  <c r="F119" i="42"/>
  <c r="G119" i="42" s="1"/>
  <c r="F162" i="43"/>
  <c r="F243" i="43"/>
  <c r="F155" i="43"/>
  <c r="G136" i="36" s="1"/>
  <c r="F170" i="43"/>
  <c r="H170" i="43" s="1"/>
  <c r="F76" i="43"/>
  <c r="H76" i="43" s="1"/>
  <c r="F198" i="43"/>
  <c r="F60" i="43"/>
  <c r="F84" i="43" s="1"/>
  <c r="F85" i="43" s="1"/>
  <c r="F90" i="43"/>
  <c r="G90" i="43" s="1"/>
  <c r="F62" i="43"/>
  <c r="F98" i="43"/>
  <c r="E164" i="43"/>
  <c r="F145" i="36" s="1"/>
  <c r="F258" i="43"/>
  <c r="E212" i="43"/>
  <c r="E209" i="43"/>
  <c r="F59" i="43"/>
  <c r="G129" i="10" s="1"/>
  <c r="F97" i="43"/>
  <c r="E137" i="43"/>
  <c r="F148" i="35" s="1"/>
  <c r="D21" i="19" s="1"/>
  <c r="F73" i="42"/>
  <c r="G73" i="42" s="1"/>
  <c r="E194" i="43"/>
  <c r="F145" i="37" s="1"/>
  <c r="D18" i="18" s="1"/>
  <c r="E160" i="43"/>
  <c r="F141" i="36" s="1"/>
  <c r="F78" i="43"/>
  <c r="E215" i="43"/>
  <c r="F136" i="38" s="1"/>
  <c r="F223" i="43"/>
  <c r="E80" i="43"/>
  <c r="F150" i="10" s="1"/>
  <c r="E139" i="43"/>
  <c r="F150" i="35" s="1"/>
  <c r="D23" i="19" s="1"/>
  <c r="E225" i="43"/>
  <c r="E165" i="43"/>
  <c r="E161" i="43"/>
  <c r="F142" i="36" s="1"/>
  <c r="E92" i="43"/>
  <c r="E257" i="43"/>
  <c r="F213" i="43"/>
  <c r="H213" i="43" s="1"/>
  <c r="F82" i="43"/>
  <c r="H82" i="43" s="1"/>
  <c r="F260" i="43"/>
  <c r="G151" i="39" s="1"/>
  <c r="F190" i="43"/>
  <c r="F231" i="43"/>
  <c r="F232" i="43"/>
  <c r="F197" i="43"/>
  <c r="E167" i="43"/>
  <c r="F148" i="36" s="1"/>
  <c r="F238" i="42"/>
  <c r="F263" i="42" s="1"/>
  <c r="F264" i="42" s="1"/>
  <c r="F195" i="42"/>
  <c r="F70" i="42"/>
  <c r="G70" i="42" s="1"/>
  <c r="F168" i="42"/>
  <c r="F112" i="42"/>
  <c r="G112" i="42" s="1"/>
  <c r="H153" i="33" s="1"/>
  <c r="F79" i="42"/>
  <c r="G79" i="42" s="1"/>
  <c r="F186" i="42"/>
  <c r="G186" i="42" s="1"/>
  <c r="F96" i="42"/>
  <c r="G96" i="42" s="1"/>
  <c r="F192" i="42"/>
  <c r="G192" i="42" s="1"/>
  <c r="F131" i="42"/>
  <c r="H131" i="42" s="1"/>
  <c r="F108" i="42"/>
  <c r="G108" i="42" s="1"/>
  <c r="F252" i="42"/>
  <c r="G143" i="39" s="1"/>
  <c r="F102" i="42"/>
  <c r="G102" i="42" s="1"/>
  <c r="F221" i="43"/>
  <c r="F195" i="43"/>
  <c r="F150" i="43"/>
  <c r="G150" i="43" s="1"/>
  <c r="F152" i="43"/>
  <c r="H152" i="43" s="1"/>
  <c r="E192" i="43"/>
  <c r="F143" i="37" s="1"/>
  <c r="D16" i="18" s="1"/>
  <c r="F163" i="43"/>
  <c r="G144" i="36" s="1"/>
  <c r="E125" i="43"/>
  <c r="F136" i="35" s="1"/>
  <c r="D9" i="19" s="1"/>
  <c r="F92" i="43"/>
  <c r="I92" i="43" s="1"/>
  <c r="E230" i="43"/>
  <c r="F151" i="38" s="1"/>
  <c r="E224" i="43"/>
  <c r="F145" i="38" s="1"/>
  <c r="E134" i="43"/>
  <c r="F196" i="43"/>
  <c r="F140" i="43"/>
  <c r="H140" i="43" s="1"/>
  <c r="E243" i="43"/>
  <c r="F134" i="39" s="1"/>
  <c r="E83" i="43"/>
  <c r="F218" i="43"/>
  <c r="E239" i="43"/>
  <c r="E208" i="43"/>
  <c r="F129" i="38" s="1"/>
  <c r="E76" i="43"/>
  <c r="E59" i="43"/>
  <c r="E82" i="43"/>
  <c r="F152" i="10" s="1"/>
  <c r="E242" i="43"/>
  <c r="F133" i="39" s="1"/>
  <c r="E99" i="43"/>
  <c r="F140" i="33" s="1"/>
  <c r="E89" i="43"/>
  <c r="F130" i="33" s="1"/>
  <c r="F154" i="43"/>
  <c r="F157" i="43"/>
  <c r="F126" i="43"/>
  <c r="F101" i="43"/>
  <c r="F89" i="43"/>
  <c r="G89" i="43" s="1"/>
  <c r="F149" i="43"/>
  <c r="F186" i="43"/>
  <c r="I186" i="43" s="1"/>
  <c r="E107" i="43"/>
  <c r="E104" i="43"/>
  <c r="E81" i="43"/>
  <c r="F151" i="10" s="1"/>
  <c r="F124" i="42"/>
  <c r="I124" i="42" s="1"/>
  <c r="F101" i="42"/>
  <c r="G101" i="42" s="1"/>
  <c r="F127" i="42"/>
  <c r="G127" i="42" s="1"/>
  <c r="F196" i="42"/>
  <c r="G196" i="42" s="1"/>
  <c r="F126" i="42"/>
  <c r="H126" i="42" s="1"/>
  <c r="F216" i="42"/>
  <c r="H216" i="42" s="1"/>
  <c r="F89" i="42"/>
  <c r="F113" i="42" s="1"/>
  <c r="F114" i="42" s="1"/>
  <c r="F111" i="42"/>
  <c r="G152" i="33" s="1"/>
  <c r="F61" i="42"/>
  <c r="I61" i="42" s="1"/>
  <c r="F259" i="42"/>
  <c r="I259" i="42" s="1"/>
  <c r="E100" i="42"/>
  <c r="E113" i="42" s="1"/>
  <c r="E114" i="42" s="1"/>
  <c r="F121" i="43"/>
  <c r="G121" i="43" s="1"/>
  <c r="F74" i="43"/>
  <c r="F189" i="43"/>
  <c r="F230" i="43"/>
  <c r="G151" i="38" s="1"/>
  <c r="F153" i="43"/>
  <c r="G153" i="43" s="1"/>
  <c r="H134" i="36" s="1"/>
  <c r="F215" i="43"/>
  <c r="F224" i="43"/>
  <c r="F94" i="43"/>
  <c r="G94" i="43" s="1"/>
  <c r="H135" i="33" s="1"/>
  <c r="F212" i="43"/>
  <c r="G212" i="43" s="1"/>
  <c r="F132" i="43"/>
  <c r="F257" i="43"/>
  <c r="G148" i="39" s="1"/>
  <c r="F61" i="43"/>
  <c r="H61" i="43" s="1"/>
  <c r="F83" i="43"/>
  <c r="G153" i="10" s="1"/>
  <c r="F68" i="43"/>
  <c r="H68" i="43" s="1"/>
  <c r="F151" i="43"/>
  <c r="F173" i="43" s="1"/>
  <c r="F174" i="43" s="1"/>
  <c r="F91" i="43"/>
  <c r="F113" i="43" s="1"/>
  <c r="F114" i="43" s="1"/>
  <c r="E262" i="43"/>
  <c r="F153" i="39" s="1"/>
  <c r="E96" i="43"/>
  <c r="E105" i="43"/>
  <c r="F146" i="33" s="1"/>
  <c r="E93" i="43"/>
  <c r="F168" i="43"/>
  <c r="G168" i="43" s="1"/>
  <c r="F96" i="43"/>
  <c r="F64" i="43"/>
  <c r="G64" i="43" s="1"/>
  <c r="F219" i="43"/>
  <c r="E214" i="43"/>
  <c r="E261" i="43"/>
  <c r="F152" i="39" s="1"/>
  <c r="E90" i="43"/>
  <c r="F131" i="33" s="1"/>
  <c r="E245" i="43"/>
  <c r="E61" i="43"/>
  <c r="E163" i="43"/>
  <c r="E250" i="43"/>
  <c r="F141" i="39" s="1"/>
  <c r="F134" i="43"/>
  <c r="F71" i="43"/>
  <c r="F200" i="43"/>
  <c r="H200" i="43" s="1"/>
  <c r="F141" i="43"/>
  <c r="H141" i="43" s="1"/>
  <c r="F249" i="43"/>
  <c r="G140" i="39" s="1"/>
  <c r="F129" i="43"/>
  <c r="G129" i="43" s="1"/>
  <c r="H140" i="35" s="1"/>
  <c r="F13" i="19" s="1"/>
  <c r="F136" i="42"/>
  <c r="G136" i="42" s="1"/>
  <c r="F156" i="42"/>
  <c r="H156" i="42" s="1"/>
  <c r="F93" i="42"/>
  <c r="G93" i="42" s="1"/>
  <c r="F62" i="42"/>
  <c r="F230" i="42"/>
  <c r="F78" i="42"/>
  <c r="G78" i="42" s="1"/>
  <c r="F242" i="42"/>
  <c r="I242" i="42" s="1"/>
  <c r="F194" i="42"/>
  <c r="B180" i="42"/>
  <c r="B77" i="42"/>
  <c r="C147" i="10" s="1"/>
  <c r="B60" i="42"/>
  <c r="H124" i="10"/>
  <c r="B171" i="42"/>
  <c r="C152" i="36" s="1"/>
  <c r="B107" i="42"/>
  <c r="C148" i="33" s="1"/>
  <c r="B80" i="42"/>
  <c r="C150" i="10" s="1"/>
  <c r="B243" i="42"/>
  <c r="C134" i="39" s="1"/>
  <c r="B198" i="42"/>
  <c r="C149" i="37" s="1"/>
  <c r="B133" i="42"/>
  <c r="C144" i="35" s="1"/>
  <c r="B250" i="42"/>
  <c r="C141" i="39" s="1"/>
  <c r="B160" i="42"/>
  <c r="C141" i="36" s="1"/>
  <c r="B154" i="42"/>
  <c r="C135" i="36" s="1"/>
  <c r="B122" i="42"/>
  <c r="C133" i="35" s="1"/>
  <c r="B108" i="42"/>
  <c r="B168" i="42"/>
  <c r="B197" i="42"/>
  <c r="C148" i="37" s="1"/>
  <c r="B184" i="42"/>
  <c r="B120" i="42"/>
  <c r="B68" i="42"/>
  <c r="B253" i="42"/>
  <c r="C144" i="39" s="1"/>
  <c r="B226" i="42"/>
  <c r="C147" i="38" s="1"/>
  <c r="B159" i="42"/>
  <c r="B100" i="42"/>
  <c r="C141" i="33" s="1"/>
  <c r="B242" i="42"/>
  <c r="B158" i="42"/>
  <c r="C139" i="36" s="1"/>
  <c r="B131" i="42"/>
  <c r="C142" i="35" s="1"/>
  <c r="B95" i="42"/>
  <c r="C136" i="33" s="1"/>
  <c r="B215" i="42"/>
  <c r="C136" i="38" s="1"/>
  <c r="B152" i="42"/>
  <c r="C133" i="36" s="1"/>
  <c r="B208" i="42"/>
  <c r="B134" i="42"/>
  <c r="C145" i="35" s="1"/>
  <c r="B75" i="42"/>
  <c r="B214" i="42"/>
  <c r="B211" i="42"/>
  <c r="B96" i="42"/>
  <c r="B62" i="42"/>
  <c r="B228" i="42"/>
  <c r="B140" i="42"/>
  <c r="B230" i="42"/>
  <c r="C151" i="38" s="1"/>
  <c r="B65" i="42"/>
  <c r="C135" i="10" s="1"/>
  <c r="B240" i="42"/>
  <c r="C131" i="39" s="1"/>
  <c r="B137" i="42"/>
  <c r="C148" i="35" s="1"/>
  <c r="B63" i="42"/>
  <c r="C133" i="10" s="1"/>
  <c r="B170" i="42"/>
  <c r="C151" i="36" s="1"/>
  <c r="B193" i="42"/>
  <c r="C144" i="37" s="1"/>
  <c r="B149" i="42"/>
  <c r="B227" i="42"/>
  <c r="C148" i="38" s="1"/>
  <c r="B83" i="42"/>
  <c r="C153" i="10" s="1"/>
  <c r="B119" i="42"/>
  <c r="C130" i="35" s="1"/>
  <c r="B169" i="42"/>
  <c r="B74" i="42"/>
  <c r="C144" i="10" s="1"/>
  <c r="B190" i="42"/>
  <c r="C141" i="37" s="1"/>
  <c r="B139" i="42"/>
  <c r="C150" i="35" s="1"/>
  <c r="B219" i="42"/>
  <c r="B69" i="42"/>
  <c r="B246" i="42"/>
  <c r="B97" i="42"/>
  <c r="C138" i="33" s="1"/>
  <c r="B192" i="42"/>
  <c r="C143" i="37" s="1"/>
  <c r="B217" i="42"/>
  <c r="C138" i="38" s="1"/>
  <c r="B251" i="42"/>
  <c r="C142" i="39" s="1"/>
  <c r="B88" i="42"/>
  <c r="C129" i="33" s="1"/>
  <c r="I92" i="10"/>
  <c r="B201" i="42"/>
  <c r="C152" i="37" s="1"/>
  <c r="B254" i="42"/>
  <c r="C145" i="39" s="1"/>
  <c r="B106" i="42"/>
  <c r="C147" i="33" s="1"/>
  <c r="B99" i="42"/>
  <c r="C140" i="33" s="1"/>
  <c r="B260" i="42"/>
  <c r="C151" i="39" s="1"/>
  <c r="B155" i="42"/>
  <c r="B136" i="42"/>
  <c r="C147" i="35" s="1"/>
  <c r="B224" i="42"/>
  <c r="C145" i="38" s="1"/>
  <c r="B162" i="42"/>
  <c r="J84" i="10"/>
  <c r="K84" i="10" s="1"/>
  <c r="C132" i="36"/>
  <c r="J111" i="10"/>
  <c r="I31" i="43"/>
  <c r="I208" i="43" s="1"/>
  <c r="L89" i="35"/>
  <c r="M89" i="35" s="1"/>
  <c r="D143" i="37"/>
  <c r="B16" i="18" s="1"/>
  <c r="K73" i="39"/>
  <c r="K97" i="39" s="1"/>
  <c r="J31" i="43" s="1"/>
  <c r="J208" i="43" s="1"/>
  <c r="K84" i="36"/>
  <c r="L84" i="36" s="1"/>
  <c r="D146" i="33"/>
  <c r="J54" i="43"/>
  <c r="J261" i="43" s="1"/>
  <c r="J54" i="42"/>
  <c r="J231" i="42" s="1"/>
  <c r="E130" i="10"/>
  <c r="F136" i="33"/>
  <c r="D149" i="10"/>
  <c r="E140" i="10"/>
  <c r="G149" i="35"/>
  <c r="E22" i="19" s="1"/>
  <c r="E135" i="36"/>
  <c r="D134" i="33"/>
  <c r="C150" i="33"/>
  <c r="D131" i="37"/>
  <c r="B4" i="18" s="1"/>
  <c r="F151" i="36"/>
  <c r="E146" i="10"/>
  <c r="E150" i="39"/>
  <c r="F152" i="36"/>
  <c r="F130" i="35"/>
  <c r="D3" i="19" s="1"/>
  <c r="F152" i="38"/>
  <c r="E145" i="10"/>
  <c r="D150" i="38"/>
  <c r="C139" i="38"/>
  <c r="E137" i="37"/>
  <c r="C10" i="18" s="1"/>
  <c r="F143" i="39"/>
  <c r="F134" i="38"/>
  <c r="D138" i="33"/>
  <c r="D133" i="37"/>
  <c r="B6" i="18" s="1"/>
  <c r="D141" i="37"/>
  <c r="B14" i="18" s="1"/>
  <c r="C129" i="35"/>
  <c r="D139" i="37"/>
  <c r="B12" i="18" s="1"/>
  <c r="F133" i="38"/>
  <c r="G245" i="42"/>
  <c r="H245" i="42"/>
  <c r="I245" i="42"/>
  <c r="G262" i="42"/>
  <c r="H262" i="42"/>
  <c r="I262" i="42"/>
  <c r="G254" i="42"/>
  <c r="H254" i="42"/>
  <c r="G258" i="42"/>
  <c r="H258" i="42"/>
  <c r="G239" i="42"/>
  <c r="H239" i="42"/>
  <c r="G260" i="42"/>
  <c r="H260" i="42"/>
  <c r="I260" i="42"/>
  <c r="G247" i="42"/>
  <c r="H247" i="42"/>
  <c r="G248" i="42"/>
  <c r="H248" i="42"/>
  <c r="G257" i="42"/>
  <c r="H257" i="42"/>
  <c r="G240" i="42"/>
  <c r="I240" i="42"/>
  <c r="H240" i="42"/>
  <c r="G242" i="42"/>
  <c r="G261" i="42"/>
  <c r="H261" i="42"/>
  <c r="I261" i="42"/>
  <c r="G243" i="42"/>
  <c r="H243" i="42"/>
  <c r="I243" i="42"/>
  <c r="G249" i="42"/>
  <c r="H249" i="42"/>
  <c r="G250" i="42"/>
  <c r="H250" i="42"/>
  <c r="G241" i="42"/>
  <c r="H241" i="42"/>
  <c r="I241" i="42"/>
  <c r="G244" i="42"/>
  <c r="I244" i="42"/>
  <c r="H244" i="42"/>
  <c r="G246" i="42"/>
  <c r="H246" i="42"/>
  <c r="I246" i="42"/>
  <c r="G252" i="42"/>
  <c r="H252" i="42"/>
  <c r="G255" i="42"/>
  <c r="H255" i="42"/>
  <c r="G253" i="42"/>
  <c r="H253" i="42"/>
  <c r="G251" i="42"/>
  <c r="H251" i="42"/>
  <c r="I251" i="42"/>
  <c r="D149" i="37"/>
  <c r="B22" i="18" s="1"/>
  <c r="G256" i="42"/>
  <c r="H256" i="42"/>
  <c r="G149" i="33"/>
  <c r="F141" i="33"/>
  <c r="G239" i="43"/>
  <c r="H239" i="43"/>
  <c r="D138" i="35"/>
  <c r="B11" i="19" s="1"/>
  <c r="F146" i="35"/>
  <c r="D19" i="19" s="1"/>
  <c r="G256" i="43"/>
  <c r="H238" i="43"/>
  <c r="G251" i="43"/>
  <c r="I251" i="43"/>
  <c r="H251" i="43"/>
  <c r="G250" i="43"/>
  <c r="H250" i="43"/>
  <c r="G262" i="43"/>
  <c r="I262" i="43"/>
  <c r="H262" i="43"/>
  <c r="G245" i="43"/>
  <c r="H245" i="43"/>
  <c r="I245" i="43"/>
  <c r="G242" i="43"/>
  <c r="H242" i="43"/>
  <c r="I242" i="43"/>
  <c r="G241" i="43"/>
  <c r="H241" i="43"/>
  <c r="I241" i="43"/>
  <c r="G247" i="43"/>
  <c r="H247" i="43"/>
  <c r="G246" i="43"/>
  <c r="I246" i="43"/>
  <c r="H246" i="43"/>
  <c r="G253" i="43"/>
  <c r="H253" i="43"/>
  <c r="G257" i="43"/>
  <c r="H257" i="43"/>
  <c r="G252" i="43"/>
  <c r="H252" i="43"/>
  <c r="G260" i="43"/>
  <c r="I260" i="43"/>
  <c r="H260" i="43"/>
  <c r="G258" i="43"/>
  <c r="H258" i="43"/>
  <c r="G244" i="43"/>
  <c r="G248" i="43"/>
  <c r="H248" i="43"/>
  <c r="E153" i="38"/>
  <c r="D129" i="39"/>
  <c r="G238" i="43"/>
  <c r="G138" i="35"/>
  <c r="E11" i="19" s="1"/>
  <c r="D145" i="36"/>
  <c r="F138" i="10"/>
  <c r="E135" i="33"/>
  <c r="G226" i="43"/>
  <c r="H226" i="43"/>
  <c r="H222" i="43"/>
  <c r="E138" i="39"/>
  <c r="G208" i="43"/>
  <c r="H208" i="43"/>
  <c r="G210" i="43"/>
  <c r="I210" i="43"/>
  <c r="H210" i="43"/>
  <c r="G209" i="43"/>
  <c r="H209" i="43"/>
  <c r="G211" i="43"/>
  <c r="H211" i="43"/>
  <c r="I211" i="43"/>
  <c r="H225" i="43"/>
  <c r="G227" i="43"/>
  <c r="H227" i="43"/>
  <c r="G214" i="43"/>
  <c r="H214" i="43"/>
  <c r="I214" i="43"/>
  <c r="G220" i="43"/>
  <c r="H220" i="43"/>
  <c r="G217" i="43"/>
  <c r="H217" i="43"/>
  <c r="G221" i="43"/>
  <c r="I221" i="43"/>
  <c r="H221" i="43"/>
  <c r="G230" i="43"/>
  <c r="I230" i="43"/>
  <c r="H230" i="43"/>
  <c r="G215" i="43"/>
  <c r="H215" i="43"/>
  <c r="I215" i="43"/>
  <c r="G224" i="43"/>
  <c r="H224" i="43"/>
  <c r="G219" i="43"/>
  <c r="H219" i="43"/>
  <c r="G213" i="43"/>
  <c r="G231" i="43"/>
  <c r="H231" i="43"/>
  <c r="I231" i="43"/>
  <c r="G232" i="43"/>
  <c r="H232" i="43"/>
  <c r="I232" i="43"/>
  <c r="G218" i="43"/>
  <c r="H218" i="43"/>
  <c r="G229" i="43"/>
  <c r="H229" i="43"/>
  <c r="I229" i="43"/>
  <c r="G143" i="38"/>
  <c r="G222" i="43"/>
  <c r="D145" i="35"/>
  <c r="B18" i="19" s="1"/>
  <c r="D151" i="39"/>
  <c r="E133" i="10"/>
  <c r="E134" i="37"/>
  <c r="C7" i="18" s="1"/>
  <c r="G146" i="38"/>
  <c r="G225" i="43"/>
  <c r="D142" i="35"/>
  <c r="B15" i="19" s="1"/>
  <c r="D138" i="39"/>
  <c r="E149" i="36"/>
  <c r="D139" i="39"/>
  <c r="C151" i="33"/>
  <c r="F132" i="37"/>
  <c r="D5" i="18" s="1"/>
  <c r="E132" i="35"/>
  <c r="C5" i="19" s="1"/>
  <c r="D140" i="33"/>
  <c r="D143" i="35"/>
  <c r="B16" i="19" s="1"/>
  <c r="E129" i="38"/>
  <c r="G211" i="42"/>
  <c r="H211" i="42"/>
  <c r="I211" i="42"/>
  <c r="G209" i="42"/>
  <c r="H209" i="42"/>
  <c r="G215" i="42"/>
  <c r="H215" i="42"/>
  <c r="I215" i="42"/>
  <c r="G214" i="42"/>
  <c r="I214" i="42"/>
  <c r="H214" i="42"/>
  <c r="G223" i="42"/>
  <c r="H223" i="42"/>
  <c r="G208" i="42"/>
  <c r="H208" i="42"/>
  <c r="I208" i="42"/>
  <c r="G231" i="42"/>
  <c r="H231" i="42"/>
  <c r="I231" i="42"/>
  <c r="G228" i="42"/>
  <c r="H228" i="42"/>
  <c r="G230" i="42"/>
  <c r="I230" i="42"/>
  <c r="H230" i="42"/>
  <c r="G227" i="42"/>
  <c r="H227" i="42"/>
  <c r="G232" i="42"/>
  <c r="H232" i="42"/>
  <c r="I232" i="42"/>
  <c r="G229" i="42"/>
  <c r="H229" i="42"/>
  <c r="I229" i="42"/>
  <c r="G224" i="42"/>
  <c r="H224" i="42"/>
  <c r="G222" i="42"/>
  <c r="H222" i="42"/>
  <c r="D142" i="37"/>
  <c r="B15" i="18" s="1"/>
  <c r="D141" i="38"/>
  <c r="E140" i="36"/>
  <c r="G213" i="42"/>
  <c r="H213" i="42"/>
  <c r="I213" i="42"/>
  <c r="D149" i="33"/>
  <c r="D143" i="38"/>
  <c r="E139" i="37"/>
  <c r="C12" i="18" s="1"/>
  <c r="I212" i="42"/>
  <c r="H218" i="42"/>
  <c r="G210" i="42"/>
  <c r="H210" i="42"/>
  <c r="I210" i="42"/>
  <c r="G225" i="42"/>
  <c r="H225" i="42"/>
  <c r="G226" i="42"/>
  <c r="H226" i="42"/>
  <c r="H185" i="42"/>
  <c r="G221" i="42"/>
  <c r="I221" i="42"/>
  <c r="H221" i="42"/>
  <c r="G217" i="42"/>
  <c r="H217" i="42"/>
  <c r="G202" i="42"/>
  <c r="G219" i="42"/>
  <c r="H219" i="42"/>
  <c r="G220" i="42"/>
  <c r="H220" i="42"/>
  <c r="D142" i="10"/>
  <c r="D139" i="10"/>
  <c r="E131" i="38"/>
  <c r="E141" i="37"/>
  <c r="C14" i="18" s="1"/>
  <c r="H181" i="42"/>
  <c r="I132" i="37" s="1"/>
  <c r="G5" i="18" s="1"/>
  <c r="G131" i="42"/>
  <c r="G180" i="42"/>
  <c r="G67" i="42"/>
  <c r="G142" i="42"/>
  <c r="H153" i="35" s="1"/>
  <c r="F26" i="19" s="1"/>
  <c r="E138" i="38"/>
  <c r="F136" i="39"/>
  <c r="E140" i="35"/>
  <c r="C13" i="19" s="1"/>
  <c r="F135" i="36"/>
  <c r="D143" i="10"/>
  <c r="G146" i="36"/>
  <c r="G140" i="33"/>
  <c r="D141" i="33"/>
  <c r="D150" i="33"/>
  <c r="I83" i="42"/>
  <c r="F151" i="35"/>
  <c r="D24" i="19" s="1"/>
  <c r="F140" i="10"/>
  <c r="F139" i="10"/>
  <c r="F141" i="38"/>
  <c r="D153" i="39"/>
  <c r="F149" i="10"/>
  <c r="E143" i="33"/>
  <c r="G92" i="42"/>
  <c r="D141" i="36"/>
  <c r="D129" i="36"/>
  <c r="F142" i="39"/>
  <c r="F151" i="39"/>
  <c r="I101" i="42"/>
  <c r="G169" i="42"/>
  <c r="D144" i="33"/>
  <c r="C135" i="33"/>
  <c r="E141" i="35"/>
  <c r="C14" i="19" s="1"/>
  <c r="E143" i="10"/>
  <c r="C132" i="35"/>
  <c r="G132" i="38"/>
  <c r="D151" i="36"/>
  <c r="D141" i="10"/>
  <c r="I182" i="42"/>
  <c r="D134" i="39"/>
  <c r="G135" i="38"/>
  <c r="G130" i="39"/>
  <c r="C141" i="35"/>
  <c r="G150" i="42"/>
  <c r="I169" i="42"/>
  <c r="G151" i="42"/>
  <c r="H186" i="42"/>
  <c r="G182" i="42"/>
  <c r="D146" i="38"/>
  <c r="C150" i="36"/>
  <c r="C138" i="35"/>
  <c r="G139" i="10"/>
  <c r="D131" i="36"/>
  <c r="F144" i="36"/>
  <c r="E141" i="33"/>
  <c r="E152" i="37"/>
  <c r="C25" i="18" s="1"/>
  <c r="H183" i="42"/>
  <c r="F130" i="10"/>
  <c r="F135" i="39"/>
  <c r="G130" i="38"/>
  <c r="H124" i="42"/>
  <c r="I135" i="35" s="1"/>
  <c r="G8" i="19" s="1"/>
  <c r="I142" i="43"/>
  <c r="D144" i="38"/>
  <c r="D153" i="37"/>
  <c r="B26" i="18" s="1"/>
  <c r="D131" i="38"/>
  <c r="E146" i="36"/>
  <c r="F129" i="33"/>
  <c r="H132" i="42"/>
  <c r="H184" i="42"/>
  <c r="I135" i="37" s="1"/>
  <c r="G8" i="18" s="1"/>
  <c r="D149" i="35"/>
  <c r="B22" i="19" s="1"/>
  <c r="F147" i="39"/>
  <c r="F134" i="37"/>
  <c r="D7" i="18" s="1"/>
  <c r="I110" i="42"/>
  <c r="G120" i="42"/>
  <c r="E148" i="10"/>
  <c r="D150" i="10"/>
  <c r="E153" i="36"/>
  <c r="F143" i="33"/>
  <c r="F138" i="35"/>
  <c r="D11" i="19" s="1"/>
  <c r="D150" i="39"/>
  <c r="D134" i="37"/>
  <c r="B7" i="18" s="1"/>
  <c r="D134" i="38"/>
  <c r="C143" i="36"/>
  <c r="C146" i="35"/>
  <c r="F147" i="37"/>
  <c r="D20" i="18" s="1"/>
  <c r="F139" i="37"/>
  <c r="D12" i="18" s="1"/>
  <c r="F134" i="35"/>
  <c r="D7" i="19" s="1"/>
  <c r="F133" i="37"/>
  <c r="D6" i="18" s="1"/>
  <c r="G141" i="35"/>
  <c r="E14" i="19" s="1"/>
  <c r="G149" i="10"/>
  <c r="E133" i="37"/>
  <c r="C6" i="18" s="1"/>
  <c r="I120" i="42"/>
  <c r="G90" i="42"/>
  <c r="H131" i="33" s="1"/>
  <c r="D136" i="37"/>
  <c r="B9" i="18" s="1"/>
  <c r="D150" i="36"/>
  <c r="C152" i="39"/>
  <c r="G143" i="37"/>
  <c r="E16" i="18" s="1"/>
  <c r="F137" i="36"/>
  <c r="F144" i="37"/>
  <c r="D17" i="18" s="1"/>
  <c r="G66" i="42"/>
  <c r="G138" i="39"/>
  <c r="D136" i="10"/>
  <c r="C148" i="10"/>
  <c r="E133" i="39"/>
  <c r="D146" i="39"/>
  <c r="E147" i="37"/>
  <c r="C20" i="18" s="1"/>
  <c r="G124" i="42"/>
  <c r="F145" i="39"/>
  <c r="G143" i="35"/>
  <c r="E16" i="19" s="1"/>
  <c r="D143" i="36"/>
  <c r="D147" i="35"/>
  <c r="B20" i="19" s="1"/>
  <c r="D140" i="35"/>
  <c r="B13" i="19" s="1"/>
  <c r="D137" i="39"/>
  <c r="D132" i="38"/>
  <c r="D144" i="37"/>
  <c r="B17" i="18" s="1"/>
  <c r="D139" i="35"/>
  <c r="B12" i="19" s="1"/>
  <c r="F153" i="35"/>
  <c r="D26" i="19" s="1"/>
  <c r="F140" i="35"/>
  <c r="D13" i="19" s="1"/>
  <c r="F131" i="36"/>
  <c r="F135" i="35"/>
  <c r="D8" i="19" s="1"/>
  <c r="F142" i="37"/>
  <c r="D15" i="18" s="1"/>
  <c r="E144" i="36"/>
  <c r="F148" i="37"/>
  <c r="D21" i="18" s="1"/>
  <c r="E134" i="36"/>
  <c r="E131" i="10"/>
  <c r="E130" i="33"/>
  <c r="E138" i="10"/>
  <c r="F144" i="39"/>
  <c r="G142" i="38"/>
  <c r="D131" i="35"/>
  <c r="B4" i="19" s="1"/>
  <c r="D147" i="33"/>
  <c r="F139" i="33"/>
  <c r="F139" i="38"/>
  <c r="G140" i="37"/>
  <c r="E13" i="18" s="1"/>
  <c r="H122" i="42"/>
  <c r="D135" i="39"/>
  <c r="H96" i="42"/>
  <c r="C143" i="35"/>
  <c r="G149" i="39"/>
  <c r="D136" i="39"/>
  <c r="D135" i="37"/>
  <c r="B8" i="18" s="1"/>
  <c r="D153" i="10"/>
  <c r="C138" i="36"/>
  <c r="C152" i="38"/>
  <c r="E131" i="37"/>
  <c r="C4" i="18" s="1"/>
  <c r="E142" i="37"/>
  <c r="C15" i="18" s="1"/>
  <c r="G134" i="10"/>
  <c r="G140" i="38"/>
  <c r="E149" i="35"/>
  <c r="C22" i="19" s="1"/>
  <c r="E149" i="37"/>
  <c r="C22" i="18" s="1"/>
  <c r="E151" i="33"/>
  <c r="C134" i="38"/>
  <c r="C147" i="39"/>
  <c r="F140" i="38"/>
  <c r="H94" i="42"/>
  <c r="I201" i="43"/>
  <c r="F134" i="10"/>
  <c r="F136" i="37"/>
  <c r="D9" i="18" s="1"/>
  <c r="D140" i="38"/>
  <c r="D148" i="36"/>
  <c r="D136" i="35"/>
  <c r="B9" i="19" s="1"/>
  <c r="F137" i="38"/>
  <c r="H82" i="42"/>
  <c r="E138" i="37"/>
  <c r="C11" i="18" s="1"/>
  <c r="D139" i="36"/>
  <c r="D136" i="33"/>
  <c r="D151" i="37"/>
  <c r="B24" i="18" s="1"/>
  <c r="C149" i="35"/>
  <c r="F133" i="33"/>
  <c r="E133" i="33"/>
  <c r="E150" i="36"/>
  <c r="E151" i="38"/>
  <c r="H123" i="42"/>
  <c r="G64" i="42"/>
  <c r="G152" i="37"/>
  <c r="E25" i="18" s="1"/>
  <c r="F140" i="39"/>
  <c r="H153" i="42"/>
  <c r="G136" i="38"/>
  <c r="D152" i="37"/>
  <c r="B25" i="18" s="1"/>
  <c r="E136" i="36"/>
  <c r="F144" i="35"/>
  <c r="D17" i="19" s="1"/>
  <c r="H65" i="42"/>
  <c r="F145" i="35"/>
  <c r="D18" i="19" s="1"/>
  <c r="D153" i="38"/>
  <c r="D137" i="36"/>
  <c r="F153" i="10"/>
  <c r="C140" i="38"/>
  <c r="C144" i="33"/>
  <c r="F130" i="39"/>
  <c r="F146" i="10"/>
  <c r="G137" i="37"/>
  <c r="E10" i="18" s="1"/>
  <c r="F148" i="33"/>
  <c r="E130" i="35"/>
  <c r="C3" i="19" s="1"/>
  <c r="E129" i="10"/>
  <c r="F145" i="33"/>
  <c r="D151" i="10"/>
  <c r="E143" i="37"/>
  <c r="C16" i="18" s="1"/>
  <c r="G80" i="42"/>
  <c r="F136" i="36"/>
  <c r="C137" i="10"/>
  <c r="I185" i="42"/>
  <c r="I125" i="43"/>
  <c r="H104" i="42"/>
  <c r="F147" i="33"/>
  <c r="F136" i="10"/>
  <c r="G148" i="42"/>
  <c r="F134" i="36"/>
  <c r="E143" i="38"/>
  <c r="F141" i="10"/>
  <c r="E139" i="38"/>
  <c r="D132" i="33"/>
  <c r="I67" i="42"/>
  <c r="H190" i="42"/>
  <c r="F139" i="35"/>
  <c r="D12" i="19" s="1"/>
  <c r="F153" i="36"/>
  <c r="F150" i="38"/>
  <c r="F132" i="39"/>
  <c r="G145" i="38"/>
  <c r="E140" i="38"/>
  <c r="E136" i="37"/>
  <c r="C9" i="18" s="1"/>
  <c r="E142" i="38"/>
  <c r="E137" i="36"/>
  <c r="E152" i="38"/>
  <c r="G152" i="39"/>
  <c r="G145" i="39"/>
  <c r="D141" i="35"/>
  <c r="B14" i="19" s="1"/>
  <c r="G201" i="43"/>
  <c r="H152" i="37" s="1"/>
  <c r="F25" i="18" s="1"/>
  <c r="E151" i="39"/>
  <c r="E148" i="33"/>
  <c r="D148" i="38"/>
  <c r="C134" i="36"/>
  <c r="G139" i="33"/>
  <c r="I153" i="42"/>
  <c r="C135" i="38"/>
  <c r="F143" i="35"/>
  <c r="D16" i="19" s="1"/>
  <c r="F148" i="10"/>
  <c r="H69" i="42"/>
  <c r="F129" i="35"/>
  <c r="D2" i="19" s="1"/>
  <c r="E130" i="37"/>
  <c r="C3" i="18" s="1"/>
  <c r="C143" i="38"/>
  <c r="C136" i="35"/>
  <c r="H197" i="42"/>
  <c r="D130" i="36"/>
  <c r="H140" i="42"/>
  <c r="E233" i="42"/>
  <c r="E234" i="42" s="1"/>
  <c r="E134" i="38"/>
  <c r="E147" i="36"/>
  <c r="F133" i="10"/>
  <c r="D135" i="35"/>
  <c r="B8" i="19" s="1"/>
  <c r="H201" i="42"/>
  <c r="I152" i="37" s="1"/>
  <c r="G25" i="18" s="1"/>
  <c r="G147" i="36"/>
  <c r="D136" i="36"/>
  <c r="F139" i="39"/>
  <c r="G171" i="42"/>
  <c r="F133" i="36"/>
  <c r="F140" i="36"/>
  <c r="E146" i="37"/>
  <c r="C19" i="18" s="1"/>
  <c r="E151" i="10"/>
  <c r="H63" i="42"/>
  <c r="H161" i="42"/>
  <c r="G191" i="42"/>
  <c r="E130" i="39"/>
  <c r="D151" i="38"/>
  <c r="E144" i="33"/>
  <c r="D138" i="10"/>
  <c r="D133" i="36"/>
  <c r="D134" i="35"/>
  <c r="B7" i="19" s="1"/>
  <c r="E136" i="10"/>
  <c r="F130" i="36"/>
  <c r="F146" i="37"/>
  <c r="D19" i="18" s="1"/>
  <c r="F153" i="37"/>
  <c r="D26" i="18" s="1"/>
  <c r="E149" i="10"/>
  <c r="E152" i="39"/>
  <c r="C149" i="36"/>
  <c r="H168" i="42"/>
  <c r="F146" i="38"/>
  <c r="C143" i="42"/>
  <c r="C144" i="42" s="1"/>
  <c r="D113" i="42"/>
  <c r="D114" i="42" s="1"/>
  <c r="D233" i="42"/>
  <c r="D234" i="42" s="1"/>
  <c r="C84" i="42"/>
  <c r="C85" i="42" s="1"/>
  <c r="C173" i="42"/>
  <c r="C174" i="42" s="1"/>
  <c r="G59" i="42"/>
  <c r="G131" i="36"/>
  <c r="E143" i="42"/>
  <c r="E144" i="42" s="1"/>
  <c r="C113" i="42"/>
  <c r="C114" i="42" s="1"/>
  <c r="F150" i="37"/>
  <c r="D23" i="18" s="1"/>
  <c r="E131" i="35"/>
  <c r="C4" i="19" s="1"/>
  <c r="D203" i="42"/>
  <c r="D204" i="42" s="1"/>
  <c r="E150" i="35"/>
  <c r="C23" i="19" s="1"/>
  <c r="F139" i="36"/>
  <c r="F137" i="33"/>
  <c r="F134" i="33"/>
  <c r="G138" i="33"/>
  <c r="H125" i="42"/>
  <c r="E137" i="33"/>
  <c r="D150" i="37"/>
  <c r="B23" i="18" s="1"/>
  <c r="E153" i="39"/>
  <c r="D138" i="37"/>
  <c r="B11" i="18" s="1"/>
  <c r="C146" i="38"/>
  <c r="F148" i="39"/>
  <c r="G152" i="38"/>
  <c r="E153" i="37"/>
  <c r="C26" i="18" s="1"/>
  <c r="C130" i="38"/>
  <c r="F152" i="37"/>
  <c r="D25" i="18" s="1"/>
  <c r="F151" i="33"/>
  <c r="E135" i="37"/>
  <c r="C8" i="18" s="1"/>
  <c r="D132" i="37"/>
  <c r="B5" i="18" s="1"/>
  <c r="D152" i="10"/>
  <c r="D130" i="10"/>
  <c r="D131" i="10"/>
  <c r="C141" i="38"/>
  <c r="D148" i="33"/>
  <c r="F129" i="10"/>
  <c r="E141" i="36"/>
  <c r="E139" i="36"/>
  <c r="G147" i="10"/>
  <c r="E142" i="39"/>
  <c r="E145" i="33"/>
  <c r="I59" i="42"/>
  <c r="E136" i="33"/>
  <c r="D130" i="37"/>
  <c r="B3" i="18" s="1"/>
  <c r="D132" i="35"/>
  <c r="B5" i="19" s="1"/>
  <c r="G156" i="42"/>
  <c r="E145" i="38"/>
  <c r="D151" i="33"/>
  <c r="E137" i="39"/>
  <c r="D147" i="38"/>
  <c r="D133" i="39"/>
  <c r="G139" i="39"/>
  <c r="E143" i="36"/>
  <c r="F137" i="39"/>
  <c r="F149" i="36"/>
  <c r="F132" i="38"/>
  <c r="E136" i="39"/>
  <c r="E146" i="35"/>
  <c r="C19" i="19" s="1"/>
  <c r="E134" i="35"/>
  <c r="C7" i="19" s="1"/>
  <c r="C142" i="36"/>
  <c r="H196" i="42"/>
  <c r="H68" i="42"/>
  <c r="E134" i="10"/>
  <c r="E135" i="35"/>
  <c r="C8" i="19" s="1"/>
  <c r="E140" i="39"/>
  <c r="E147" i="39"/>
  <c r="E151" i="37"/>
  <c r="C24" i="18" s="1"/>
  <c r="D137" i="37"/>
  <c r="B10" i="18" s="1"/>
  <c r="D148" i="10"/>
  <c r="G91" i="42"/>
  <c r="D153" i="35"/>
  <c r="B26" i="19" s="1"/>
  <c r="D146" i="10"/>
  <c r="D152" i="36"/>
  <c r="C131" i="38"/>
  <c r="C139" i="33"/>
  <c r="G197" i="42"/>
  <c r="E149" i="33"/>
  <c r="D129" i="10"/>
  <c r="D145" i="37"/>
  <c r="B18" i="18" s="1"/>
  <c r="F132" i="10"/>
  <c r="G133" i="37"/>
  <c r="E6" i="18" s="1"/>
  <c r="E136" i="38"/>
  <c r="E130" i="38"/>
  <c r="E152" i="35"/>
  <c r="C25" i="19" s="1"/>
  <c r="H165" i="42"/>
  <c r="G83" i="42"/>
  <c r="F135" i="38"/>
  <c r="D133" i="35"/>
  <c r="B6" i="19" s="1"/>
  <c r="D140" i="10"/>
  <c r="D139" i="33"/>
  <c r="F150" i="39"/>
  <c r="D143" i="33"/>
  <c r="D140" i="36"/>
  <c r="E137" i="38"/>
  <c r="E152" i="33"/>
  <c r="D129" i="38"/>
  <c r="C233" i="42"/>
  <c r="C234" i="42" s="1"/>
  <c r="D151" i="35"/>
  <c r="B24" i="19" s="1"/>
  <c r="G62" i="42"/>
  <c r="I62" i="42"/>
  <c r="H62" i="42"/>
  <c r="G194" i="42"/>
  <c r="G88" i="42"/>
  <c r="H88" i="42"/>
  <c r="F145" i="10"/>
  <c r="E153" i="35"/>
  <c r="C26" i="19" s="1"/>
  <c r="D149" i="39"/>
  <c r="D130" i="35"/>
  <c r="B3" i="19" s="1"/>
  <c r="G172" i="42"/>
  <c r="H172" i="42"/>
  <c r="I153" i="36" s="1"/>
  <c r="H109" i="42"/>
  <c r="C139" i="10"/>
  <c r="C130" i="10"/>
  <c r="G132" i="10"/>
  <c r="G138" i="10"/>
  <c r="G68" i="43"/>
  <c r="H138" i="10" s="1"/>
  <c r="C133" i="39"/>
  <c r="G149" i="42"/>
  <c r="H149" i="42"/>
  <c r="G103" i="42"/>
  <c r="H144" i="33" s="1"/>
  <c r="H103" i="42"/>
  <c r="D263" i="42"/>
  <c r="D264" i="42" s="1"/>
  <c r="H199" i="42"/>
  <c r="G199" i="42"/>
  <c r="H95" i="42"/>
  <c r="I136" i="33" s="1"/>
  <c r="G95" i="42"/>
  <c r="H96" i="43"/>
  <c r="G96" i="43"/>
  <c r="H137" i="33" s="1"/>
  <c r="E173" i="42"/>
  <c r="E174" i="42" s="1"/>
  <c r="D143" i="42"/>
  <c r="D144" i="42" s="1"/>
  <c r="H159" i="42"/>
  <c r="G159" i="42"/>
  <c r="H140" i="36" s="1"/>
  <c r="G121" i="42"/>
  <c r="H121" i="42"/>
  <c r="G155" i="42"/>
  <c r="H155" i="42"/>
  <c r="E84" i="42"/>
  <c r="E85" i="42" s="1"/>
  <c r="D173" i="42"/>
  <c r="D174" i="42" s="1"/>
  <c r="C263" i="42"/>
  <c r="C264" i="42" s="1"/>
  <c r="C203" i="42"/>
  <c r="C204" i="42" s="1"/>
  <c r="J39" i="43"/>
  <c r="J39" i="42"/>
  <c r="E203" i="42"/>
  <c r="E204" i="42" s="1"/>
  <c r="J52" i="43"/>
  <c r="J52" i="42"/>
  <c r="F143" i="42"/>
  <c r="F144" i="42" s="1"/>
  <c r="D84" i="42"/>
  <c r="D85" i="42" s="1"/>
  <c r="G144" i="39"/>
  <c r="J36" i="43"/>
  <c r="J213" i="43" s="1"/>
  <c r="J36" i="42"/>
  <c r="J153" i="42" s="1"/>
  <c r="H160" i="43"/>
  <c r="F84" i="42"/>
  <c r="F85" i="42" s="1"/>
  <c r="H93" i="42"/>
  <c r="E263" i="42"/>
  <c r="E264" i="42" s="1"/>
  <c r="G72" i="42"/>
  <c r="G139" i="42"/>
  <c r="H150" i="35" s="1"/>
  <c r="F23" i="19" s="1"/>
  <c r="G178" i="42"/>
  <c r="H178" i="42"/>
  <c r="E146" i="38"/>
  <c r="G118" i="42"/>
  <c r="F146" i="36"/>
  <c r="E145" i="35"/>
  <c r="C18" i="19" s="1"/>
  <c r="G144" i="37"/>
  <c r="E17" i="18" s="1"/>
  <c r="G150" i="10"/>
  <c r="F135" i="37"/>
  <c r="D8" i="18" s="1"/>
  <c r="G135" i="39"/>
  <c r="G147" i="33"/>
  <c r="E149" i="38"/>
  <c r="F152" i="35"/>
  <c r="D25" i="19" s="1"/>
  <c r="F143" i="38"/>
  <c r="F153" i="38"/>
  <c r="D152" i="39"/>
  <c r="D142" i="38"/>
  <c r="D144" i="39"/>
  <c r="D152" i="33"/>
  <c r="D140" i="39"/>
  <c r="D138" i="36"/>
  <c r="C153" i="33"/>
  <c r="C131" i="37"/>
  <c r="C152" i="33"/>
  <c r="F147" i="35"/>
  <c r="D20" i="19" s="1"/>
  <c r="D148" i="35"/>
  <c r="B21" i="19" s="1"/>
  <c r="F150" i="33"/>
  <c r="F144" i="33"/>
  <c r="G147" i="38"/>
  <c r="I49" i="43"/>
  <c r="I226" i="43" s="1"/>
  <c r="I49" i="42"/>
  <c r="H152" i="42"/>
  <c r="E148" i="39"/>
  <c r="D145" i="38"/>
  <c r="D147" i="37"/>
  <c r="B20" i="18" s="1"/>
  <c r="D149" i="36"/>
  <c r="D130" i="33"/>
  <c r="F149" i="33"/>
  <c r="F132" i="35"/>
  <c r="D5" i="19" s="1"/>
  <c r="G134" i="35"/>
  <c r="E7" i="19" s="1"/>
  <c r="E138" i="35"/>
  <c r="C11" i="19" s="1"/>
  <c r="E147" i="33"/>
  <c r="E141" i="38"/>
  <c r="E132" i="36"/>
  <c r="D140" i="37"/>
  <c r="B13" i="18" s="1"/>
  <c r="D130" i="39"/>
  <c r="G134" i="38"/>
  <c r="G153" i="38"/>
  <c r="E142" i="36"/>
  <c r="E152" i="10"/>
  <c r="J38" i="43"/>
  <c r="J215" i="43" s="1"/>
  <c r="J38" i="42"/>
  <c r="J95" i="42" s="1"/>
  <c r="I51" i="43"/>
  <c r="I51" i="42"/>
  <c r="G130" i="36"/>
  <c r="E131" i="39"/>
  <c r="E135" i="38"/>
  <c r="I50" i="43"/>
  <c r="I227" i="43" s="1"/>
  <c r="I50" i="42"/>
  <c r="I167" i="42" s="1"/>
  <c r="E151" i="36"/>
  <c r="D152" i="38"/>
  <c r="D134" i="10"/>
  <c r="D135" i="10"/>
  <c r="D133" i="33"/>
  <c r="D148" i="37"/>
  <c r="B21" i="18" s="1"/>
  <c r="F131" i="10"/>
  <c r="E150" i="33"/>
  <c r="E135" i="39"/>
  <c r="D136" i="38"/>
  <c r="C151" i="37"/>
  <c r="F129" i="37"/>
  <c r="D2" i="18" s="1"/>
  <c r="F149" i="38"/>
  <c r="G150" i="38"/>
  <c r="G148" i="33"/>
  <c r="C149" i="33"/>
  <c r="J33" i="43"/>
  <c r="J210" i="43" s="1"/>
  <c r="J33" i="42"/>
  <c r="I41" i="43"/>
  <c r="I41" i="42"/>
  <c r="I98" i="42" s="1"/>
  <c r="D130" i="38"/>
  <c r="C133" i="33"/>
  <c r="E146" i="39"/>
  <c r="F152" i="33"/>
  <c r="E129" i="36"/>
  <c r="I42" i="43"/>
  <c r="I219" i="43" s="1"/>
  <c r="I42" i="42"/>
  <c r="I159" i="42" s="1"/>
  <c r="E148" i="35"/>
  <c r="C21" i="19" s="1"/>
  <c r="E145" i="37"/>
  <c r="C18" i="18" s="1"/>
  <c r="E153" i="10"/>
  <c r="D132" i="36"/>
  <c r="E131" i="36"/>
  <c r="D148" i="39"/>
  <c r="E145" i="36"/>
  <c r="E150" i="10"/>
  <c r="E147" i="35"/>
  <c r="C20" i="19" s="1"/>
  <c r="E133" i="38"/>
  <c r="E151" i="35"/>
  <c r="C24" i="19" s="1"/>
  <c r="C139" i="39"/>
  <c r="I43" i="43"/>
  <c r="I220" i="43" s="1"/>
  <c r="I43" i="42"/>
  <c r="I100" i="42" s="1"/>
  <c r="G99" i="43"/>
  <c r="H140" i="33" s="1"/>
  <c r="D146" i="35"/>
  <c r="B19" i="19" s="1"/>
  <c r="D135" i="36"/>
  <c r="E142" i="10"/>
  <c r="F153" i="33"/>
  <c r="G142" i="39"/>
  <c r="G141" i="39"/>
  <c r="G153" i="39"/>
  <c r="G136" i="39"/>
  <c r="G129" i="36"/>
  <c r="E129" i="33"/>
  <c r="E139" i="35"/>
  <c r="C12" i="19" s="1"/>
  <c r="E148" i="38"/>
  <c r="E142" i="33"/>
  <c r="E143" i="39"/>
  <c r="C142" i="38"/>
  <c r="C144" i="38"/>
  <c r="J35" i="43"/>
  <c r="J212" i="43" s="1"/>
  <c r="J35" i="42"/>
  <c r="J92" i="42" s="1"/>
  <c r="J37" i="43"/>
  <c r="J214" i="43" s="1"/>
  <c r="J37" i="42"/>
  <c r="J154" i="42" s="1"/>
  <c r="I48" i="43"/>
  <c r="I225" i="43" s="1"/>
  <c r="I48" i="42"/>
  <c r="I165" i="42" s="1"/>
  <c r="G154" i="42"/>
  <c r="D145" i="10"/>
  <c r="D134" i="36"/>
  <c r="G147" i="35"/>
  <c r="E20" i="19" s="1"/>
  <c r="F143" i="10"/>
  <c r="F138" i="37"/>
  <c r="D11" i="18" s="1"/>
  <c r="D137" i="38"/>
  <c r="D144" i="36"/>
  <c r="D147" i="39"/>
  <c r="D153" i="36"/>
  <c r="D133" i="38"/>
  <c r="G150" i="37"/>
  <c r="E23" i="18" s="1"/>
  <c r="C140" i="36"/>
  <c r="C147" i="37"/>
  <c r="C137" i="36"/>
  <c r="F147" i="38"/>
  <c r="E139" i="10"/>
  <c r="F131" i="37"/>
  <c r="D4" i="18" s="1"/>
  <c r="F142" i="35"/>
  <c r="D15" i="19" s="1"/>
  <c r="F142" i="38"/>
  <c r="G145" i="36"/>
  <c r="G146" i="33"/>
  <c r="G146" i="35"/>
  <c r="E19" i="19" s="1"/>
  <c r="G133" i="39"/>
  <c r="G129" i="38"/>
  <c r="E132" i="33"/>
  <c r="E133" i="35"/>
  <c r="C6" i="19" s="1"/>
  <c r="E146" i="33"/>
  <c r="E135" i="10"/>
  <c r="E132" i="39"/>
  <c r="D131" i="39"/>
  <c r="C146" i="33"/>
  <c r="E137" i="35"/>
  <c r="C10" i="19" s="1"/>
  <c r="E145" i="39"/>
  <c r="I40" i="43"/>
  <c r="I217" i="43" s="1"/>
  <c r="I40" i="42"/>
  <c r="D139" i="38"/>
  <c r="I47" i="43"/>
  <c r="I47" i="42"/>
  <c r="I164" i="42" s="1"/>
  <c r="D145" i="33"/>
  <c r="D137" i="33"/>
  <c r="G140" i="36"/>
  <c r="J44" i="43"/>
  <c r="J221" i="43" s="1"/>
  <c r="J44" i="42"/>
  <c r="J72" i="42" s="1"/>
  <c r="I45" i="43"/>
  <c r="I222" i="43" s="1"/>
  <c r="I45" i="42"/>
  <c r="I102" i="42" s="1"/>
  <c r="G152" i="36"/>
  <c r="E147" i="38"/>
  <c r="C137" i="33"/>
  <c r="E138" i="33"/>
  <c r="F135" i="10"/>
  <c r="E144" i="39"/>
  <c r="F138" i="39"/>
  <c r="D135" i="33"/>
  <c r="D147" i="36"/>
  <c r="C136" i="10"/>
  <c r="C146" i="39"/>
  <c r="C137" i="39"/>
  <c r="C153" i="35"/>
  <c r="F150" i="36"/>
  <c r="F149" i="37"/>
  <c r="D22" i="18" s="1"/>
  <c r="F137" i="35"/>
  <c r="D10" i="19" s="1"/>
  <c r="G142" i="10"/>
  <c r="G131" i="38"/>
  <c r="G133" i="35"/>
  <c r="E6" i="19" s="1"/>
  <c r="G130" i="37"/>
  <c r="E3" i="18" s="1"/>
  <c r="E152" i="36"/>
  <c r="E150" i="38"/>
  <c r="E140" i="33"/>
  <c r="E142" i="35"/>
  <c r="C15" i="19" s="1"/>
  <c r="C142" i="37"/>
  <c r="D146" i="37"/>
  <c r="B19" i="18" s="1"/>
  <c r="J55" i="43"/>
  <c r="J55" i="42"/>
  <c r="D142" i="39"/>
  <c r="E137" i="10"/>
  <c r="E144" i="38"/>
  <c r="D147" i="10"/>
  <c r="D146" i="36"/>
  <c r="D135" i="38"/>
  <c r="C148" i="39"/>
  <c r="C134" i="33"/>
  <c r="F147" i="10"/>
  <c r="E139" i="39"/>
  <c r="E143" i="35"/>
  <c r="C16" i="19" s="1"/>
  <c r="F133" i="35"/>
  <c r="D6" i="19" s="1"/>
  <c r="H70" i="43"/>
  <c r="E144" i="37"/>
  <c r="C17" i="18" s="1"/>
  <c r="E138" i="36"/>
  <c r="E132" i="38"/>
  <c r="D132" i="10"/>
  <c r="H141" i="42"/>
  <c r="F149" i="35"/>
  <c r="D22" i="19" s="1"/>
  <c r="E149" i="39"/>
  <c r="C146" i="37"/>
  <c r="E144" i="35"/>
  <c r="C17" i="19" s="1"/>
  <c r="F138" i="38"/>
  <c r="D150" i="35"/>
  <c r="B23" i="19" s="1"/>
  <c r="D142" i="36"/>
  <c r="D144" i="35"/>
  <c r="B17" i="19" s="1"/>
  <c r="D132" i="39"/>
  <c r="D138" i="38"/>
  <c r="D144" i="10"/>
  <c r="E153" i="33"/>
  <c r="C153" i="37"/>
  <c r="F147" i="36"/>
  <c r="F144" i="38"/>
  <c r="F131" i="35"/>
  <c r="D4" i="19" s="1"/>
  <c r="F131" i="39"/>
  <c r="F141" i="37"/>
  <c r="D14" i="18" s="1"/>
  <c r="F144" i="10"/>
  <c r="G145" i="33"/>
  <c r="G134" i="37"/>
  <c r="E7" i="18" s="1"/>
  <c r="G133" i="10"/>
  <c r="G148" i="38"/>
  <c r="G132" i="39"/>
  <c r="E134" i="39"/>
  <c r="E132" i="10"/>
  <c r="E150" i="37"/>
  <c r="C23" i="18" s="1"/>
  <c r="E130" i="36"/>
  <c r="E133" i="36"/>
  <c r="D141" i="39"/>
  <c r="D149" i="38"/>
  <c r="D137" i="35"/>
  <c r="B10" i="19" s="1"/>
  <c r="F148" i="38"/>
  <c r="C132" i="37"/>
  <c r="E132" i="37"/>
  <c r="C5" i="18" s="1"/>
  <c r="I46" i="43"/>
  <c r="I46" i="42"/>
  <c r="I103" i="42" s="1"/>
  <c r="D143" i="39"/>
  <c r="D152" i="35"/>
  <c r="B25" i="19" s="1"/>
  <c r="I32" i="43"/>
  <c r="I32" i="42"/>
  <c r="J34" i="43"/>
  <c r="J34" i="42"/>
  <c r="J121" i="42" s="1"/>
  <c r="J53" i="43"/>
  <c r="J53" i="42"/>
  <c r="J140" i="42" s="1"/>
  <c r="E148" i="37"/>
  <c r="C21" i="18" s="1"/>
  <c r="F142" i="10"/>
  <c r="F149" i="39"/>
  <c r="E144" i="10"/>
  <c r="F138" i="33"/>
  <c r="D145" i="39"/>
  <c r="D137" i="10"/>
  <c r="D153" i="33"/>
  <c r="D142" i="33"/>
  <c r="C136" i="37"/>
  <c r="C140" i="37"/>
  <c r="E139" i="33"/>
  <c r="E140" i="37"/>
  <c r="C13" i="18" s="1"/>
  <c r="F132" i="36"/>
  <c r="F151" i="37"/>
  <c r="D24" i="18" s="1"/>
  <c r="F140" i="37"/>
  <c r="D13" i="18" s="1"/>
  <c r="F132" i="33"/>
  <c r="G141" i="38"/>
  <c r="G145" i="10"/>
  <c r="G137" i="39"/>
  <c r="G138" i="38"/>
  <c r="E141" i="39"/>
  <c r="E134" i="33"/>
  <c r="E131" i="33"/>
  <c r="E148" i="36"/>
  <c r="E136" i="35"/>
  <c r="C9" i="19" s="1"/>
  <c r="E141" i="10"/>
  <c r="E147" i="10"/>
  <c r="D131" i="33"/>
  <c r="C131" i="36"/>
  <c r="C132" i="10"/>
  <c r="C145" i="10"/>
  <c r="G107" i="43"/>
  <c r="H148" i="33" s="1"/>
  <c r="C134" i="37"/>
  <c r="H93" i="43"/>
  <c r="G139" i="36"/>
  <c r="C136" i="36"/>
  <c r="C151" i="35"/>
  <c r="G137" i="33"/>
  <c r="C132" i="38"/>
  <c r="G98" i="43"/>
  <c r="H139" i="33" s="1"/>
  <c r="G150" i="33"/>
  <c r="C147" i="36"/>
  <c r="C139" i="37"/>
  <c r="C131" i="35"/>
  <c r="C153" i="36"/>
  <c r="C149" i="38"/>
  <c r="G135" i="35"/>
  <c r="E8" i="19" s="1"/>
  <c r="C143" i="33"/>
  <c r="C136" i="39"/>
  <c r="G138" i="43"/>
  <c r="H149" i="35" s="1"/>
  <c r="F22" i="19" s="1"/>
  <c r="C138" i="10"/>
  <c r="C138" i="37"/>
  <c r="C141" i="10"/>
  <c r="C146" i="36"/>
  <c r="C142" i="33"/>
  <c r="C145" i="36"/>
  <c r="G137" i="36"/>
  <c r="H186" i="43"/>
  <c r="G153" i="36"/>
  <c r="G182" i="43"/>
  <c r="G132" i="37"/>
  <c r="E5" i="18" s="1"/>
  <c r="H134" i="43"/>
  <c r="G136" i="33"/>
  <c r="G202" i="43"/>
  <c r="G149" i="43"/>
  <c r="G186" i="43"/>
  <c r="H137" i="37" s="1"/>
  <c r="F10" i="18" s="1"/>
  <c r="G153" i="35"/>
  <c r="E26" i="19" s="1"/>
  <c r="G95" i="43"/>
  <c r="H142" i="43"/>
  <c r="I153" i="35" s="1"/>
  <c r="G26" i="19" s="1"/>
  <c r="H73" i="43"/>
  <c r="G135" i="37"/>
  <c r="E8" i="18" s="1"/>
  <c r="G147" i="37"/>
  <c r="E20" i="18" s="1"/>
  <c r="G196" i="43"/>
  <c r="H147" i="37" s="1"/>
  <c r="F20" i="18" s="1"/>
  <c r="G190" i="43"/>
  <c r="H141" i="37" s="1"/>
  <c r="F14" i="18" s="1"/>
  <c r="G141" i="37"/>
  <c r="E14" i="18" s="1"/>
  <c r="G189" i="43"/>
  <c r="H140" i="37" s="1"/>
  <c r="F13" i="18" s="1"/>
  <c r="G140" i="43"/>
  <c r="H151" i="35" s="1"/>
  <c r="F24" i="19" s="1"/>
  <c r="G62" i="43"/>
  <c r="B84" i="43"/>
  <c r="B85" i="43" s="1"/>
  <c r="G144" i="10"/>
  <c r="G74" i="43"/>
  <c r="H118" i="43"/>
  <c r="I129" i="35" s="1"/>
  <c r="G2" i="19" s="1"/>
  <c r="G118" i="43"/>
  <c r="G129" i="35"/>
  <c r="E2" i="19" s="1"/>
  <c r="D143" i="43"/>
  <c r="D144" i="43" s="1"/>
  <c r="E129" i="35"/>
  <c r="C2" i="19" s="1"/>
  <c r="C84" i="43"/>
  <c r="C85" i="43" s="1"/>
  <c r="D133" i="10"/>
  <c r="G75" i="43"/>
  <c r="F130" i="38"/>
  <c r="G77" i="43"/>
  <c r="G97" i="43"/>
  <c r="H138" i="33" s="1"/>
  <c r="G139" i="35"/>
  <c r="E12" i="19" s="1"/>
  <c r="G128" i="43"/>
  <c r="H139" i="35" s="1"/>
  <c r="F12" i="19" s="1"/>
  <c r="G191" i="43"/>
  <c r="G142" i="37"/>
  <c r="E15" i="18" s="1"/>
  <c r="G133" i="43"/>
  <c r="H144" i="35" s="1"/>
  <c r="F17" i="19" s="1"/>
  <c r="G144" i="35"/>
  <c r="E17" i="19" s="1"/>
  <c r="G148" i="35"/>
  <c r="E21" i="19" s="1"/>
  <c r="G137" i="43"/>
  <c r="H148" i="35" s="1"/>
  <c r="F21" i="19" s="1"/>
  <c r="H62" i="43"/>
  <c r="G188" i="43"/>
  <c r="H139" i="37" s="1"/>
  <c r="F12" i="18" s="1"/>
  <c r="G139" i="37"/>
  <c r="E12" i="18" s="1"/>
  <c r="H80" i="43"/>
  <c r="G80" i="43"/>
  <c r="G141" i="36"/>
  <c r="G81" i="43"/>
  <c r="G71" i="43"/>
  <c r="G165" i="43"/>
  <c r="H146" i="36" s="1"/>
  <c r="G193" i="43"/>
  <c r="H144" i="37" s="1"/>
  <c r="F17" i="18" s="1"/>
  <c r="H69" i="43"/>
  <c r="B203" i="43"/>
  <c r="B204" i="43" s="1"/>
  <c r="G144" i="33"/>
  <c r="H77" i="43"/>
  <c r="G135" i="43"/>
  <c r="H146" i="35" s="1"/>
  <c r="F19" i="19" s="1"/>
  <c r="D233" i="43"/>
  <c r="D234" i="43" s="1"/>
  <c r="H183" i="43"/>
  <c r="G169" i="43"/>
  <c r="B113" i="43"/>
  <c r="B114" i="43" s="1"/>
  <c r="G141" i="33"/>
  <c r="G150" i="36"/>
  <c r="G119" i="43"/>
  <c r="G136" i="35"/>
  <c r="E9" i="19" s="1"/>
  <c r="H125" i="43"/>
  <c r="G125" i="43"/>
  <c r="H136" i="35" s="1"/>
  <c r="F9" i="19" s="1"/>
  <c r="H88" i="43"/>
  <c r="G88" i="43"/>
  <c r="G138" i="37"/>
  <c r="E11" i="18" s="1"/>
  <c r="B233" i="43"/>
  <c r="B234" i="43" s="1"/>
  <c r="G199" i="43"/>
  <c r="G130" i="43"/>
  <c r="H141" i="35" s="1"/>
  <c r="F14" i="19" s="1"/>
  <c r="D129" i="37"/>
  <c r="B2" i="18" s="1"/>
  <c r="C203" i="43"/>
  <c r="C204" i="43" s="1"/>
  <c r="G102" i="43"/>
  <c r="H161" i="43"/>
  <c r="G142" i="36"/>
  <c r="H148" i="43"/>
  <c r="I129" i="36" s="1"/>
  <c r="H199" i="43"/>
  <c r="D263" i="43"/>
  <c r="D264" i="43" s="1"/>
  <c r="E129" i="39"/>
  <c r="G148" i="43"/>
  <c r="B263" i="43"/>
  <c r="B264" i="43" s="1"/>
  <c r="C129" i="39"/>
  <c r="C113" i="43"/>
  <c r="C114" i="43" s="1"/>
  <c r="F130" i="37"/>
  <c r="D3" i="18" s="1"/>
  <c r="G70" i="43"/>
  <c r="G65" i="43"/>
  <c r="H135" i="10" s="1"/>
  <c r="H65" i="43"/>
  <c r="G192" i="43"/>
  <c r="H143" i="37" s="1"/>
  <c r="F16" i="18" s="1"/>
  <c r="G79" i="43"/>
  <c r="D129" i="35"/>
  <c r="B2" i="19" s="1"/>
  <c r="C143" i="43"/>
  <c r="C144" i="43" s="1"/>
  <c r="H185" i="43"/>
  <c r="G185" i="43"/>
  <c r="H136" i="37" s="1"/>
  <c r="F9" i="18" s="1"/>
  <c r="G120" i="43"/>
  <c r="D173" i="43"/>
  <c r="D174" i="43" s="1"/>
  <c r="G164" i="43"/>
  <c r="H145" i="36" s="1"/>
  <c r="G72" i="43"/>
  <c r="B173" i="43"/>
  <c r="B174" i="43" s="1"/>
  <c r="G135" i="10"/>
  <c r="G131" i="35"/>
  <c r="E4" i="19" s="1"/>
  <c r="C129" i="37"/>
  <c r="F129" i="36"/>
  <c r="G195" i="43"/>
  <c r="D113" i="43"/>
  <c r="D114" i="43" s="1"/>
  <c r="H72" i="43"/>
  <c r="G136" i="10"/>
  <c r="H94" i="43"/>
  <c r="G132" i="43"/>
  <c r="H143" i="35" s="1"/>
  <c r="F16" i="19" s="1"/>
  <c r="G123" i="43"/>
  <c r="H134" i="35" s="1"/>
  <c r="F7" i="19" s="1"/>
  <c r="G104" i="43"/>
  <c r="H145" i="33" s="1"/>
  <c r="G155" i="43"/>
  <c r="G129" i="39"/>
  <c r="B143" i="43"/>
  <c r="B144" i="43" s="1"/>
  <c r="G111" i="43"/>
  <c r="H123" i="43"/>
  <c r="G172" i="43"/>
  <c r="G63" i="43"/>
  <c r="G150" i="35"/>
  <c r="E23" i="19" s="1"/>
  <c r="G134" i="36"/>
  <c r="H59" i="43"/>
  <c r="G59" i="43"/>
  <c r="H64" i="43"/>
  <c r="D203" i="43"/>
  <c r="D204" i="43" s="1"/>
  <c r="H63" i="43"/>
  <c r="G129" i="33"/>
  <c r="G161" i="43"/>
  <c r="H142" i="36" s="1"/>
  <c r="G181" i="43"/>
  <c r="H132" i="37" s="1"/>
  <c r="F5" i="18" s="1"/>
  <c r="G66" i="43"/>
  <c r="G136" i="37"/>
  <c r="E9" i="18" s="1"/>
  <c r="D84" i="43"/>
  <c r="D85" i="43" s="1"/>
  <c r="G166" i="43"/>
  <c r="H147" i="36" s="1"/>
  <c r="G124" i="43"/>
  <c r="H90" i="43"/>
  <c r="I131" i="33" s="1"/>
  <c r="H122" i="43"/>
  <c r="H112" i="43"/>
  <c r="I153" i="43"/>
  <c r="G184" i="43"/>
  <c r="H135" i="37" s="1"/>
  <c r="F8" i="18" s="1"/>
  <c r="H109" i="43"/>
  <c r="H139" i="43"/>
  <c r="I150" i="35" s="1"/>
  <c r="G23" i="19" s="1"/>
  <c r="C233" i="43"/>
  <c r="C234" i="43" s="1"/>
  <c r="C173" i="43"/>
  <c r="C174" i="43" s="1"/>
  <c r="G136" i="43"/>
  <c r="H147" i="35" s="1"/>
  <c r="F20" i="19" s="1"/>
  <c r="H195" i="43"/>
  <c r="G131" i="33"/>
  <c r="G179" i="43"/>
  <c r="H130" i="37" s="1"/>
  <c r="F3" i="18" s="1"/>
  <c r="G156" i="43"/>
  <c r="H150" i="43"/>
  <c r="I131" i="36" s="1"/>
  <c r="G105" i="43"/>
  <c r="H146" i="33" s="1"/>
  <c r="G61" i="43"/>
  <c r="G108" i="43"/>
  <c r="H149" i="33" s="1"/>
  <c r="F129" i="39"/>
  <c r="G122" i="43"/>
  <c r="H133" i="35" s="1"/>
  <c r="F6" i="19" s="1"/>
  <c r="G127" i="43"/>
  <c r="H138" i="35" s="1"/>
  <c r="F11" i="19" s="1"/>
  <c r="C263" i="43"/>
  <c r="C264" i="43" s="1"/>
  <c r="D129" i="33"/>
  <c r="E129" i="37"/>
  <c r="C2" i="18" s="1"/>
  <c r="I122" i="43"/>
  <c r="G69" i="43"/>
  <c r="H187" i="43"/>
  <c r="G132" i="35"/>
  <c r="E5" i="19" s="1"/>
  <c r="I72" i="43"/>
  <c r="I156" i="43"/>
  <c r="H137" i="43"/>
  <c r="I142" i="37"/>
  <c r="G15" i="18" s="1"/>
  <c r="H139" i="36"/>
  <c r="H134" i="37"/>
  <c r="F7" i="18" s="1"/>
  <c r="H138" i="37"/>
  <c r="F11" i="18" s="1"/>
  <c r="I150" i="36"/>
  <c r="I137" i="36"/>
  <c r="I131" i="35"/>
  <c r="G4" i="19" s="1"/>
  <c r="H147" i="33"/>
  <c r="H150" i="33"/>
  <c r="H141" i="33"/>
  <c r="H134" i="33"/>
  <c r="I136" i="10"/>
  <c r="H143" i="10"/>
  <c r="H102" i="42"/>
  <c r="H73" i="42"/>
  <c r="H127" i="42"/>
  <c r="I124" i="43"/>
  <c r="I82" i="42"/>
  <c r="H104" i="43"/>
  <c r="H138" i="42"/>
  <c r="I184" i="42"/>
  <c r="H158" i="43"/>
  <c r="I111" i="43"/>
  <c r="H132" i="43"/>
  <c r="H164" i="42"/>
  <c r="I184" i="43"/>
  <c r="H194" i="42"/>
  <c r="H75" i="42"/>
  <c r="H134" i="42"/>
  <c r="H89" i="43"/>
  <c r="I95" i="43"/>
  <c r="H105" i="42"/>
  <c r="H192" i="43"/>
  <c r="H188" i="43"/>
  <c r="I131" i="42"/>
  <c r="I92" i="42"/>
  <c r="I171" i="42"/>
  <c r="I93" i="42"/>
  <c r="I201" i="42"/>
  <c r="I141" i="42"/>
  <c r="I141" i="43"/>
  <c r="I122" i="42"/>
  <c r="I64" i="42"/>
  <c r="H79" i="42"/>
  <c r="I65" i="43"/>
  <c r="I152" i="42"/>
  <c r="I178" i="42"/>
  <c r="I161" i="43"/>
  <c r="I191" i="42"/>
  <c r="I94" i="42"/>
  <c r="I63" i="42"/>
  <c r="I148" i="42"/>
  <c r="I118" i="42"/>
  <c r="H196" i="43"/>
  <c r="H108" i="42"/>
  <c r="I82" i="43"/>
  <c r="H198" i="42"/>
  <c r="H107" i="43"/>
  <c r="I66" i="43"/>
  <c r="H97" i="42"/>
  <c r="H190" i="43"/>
  <c r="I202" i="42"/>
  <c r="I91" i="42"/>
  <c r="I96" i="43"/>
  <c r="H100" i="43"/>
  <c r="I62" i="43"/>
  <c r="I150" i="42"/>
  <c r="I186" i="42"/>
  <c r="I139" i="42"/>
  <c r="H158" i="42"/>
  <c r="H100" i="42"/>
  <c r="I126" i="42"/>
  <c r="H160" i="42"/>
  <c r="I199" i="42"/>
  <c r="H149" i="43"/>
  <c r="I191" i="43"/>
  <c r="H188" i="42"/>
  <c r="I123" i="42"/>
  <c r="I161" i="42"/>
  <c r="H189" i="42"/>
  <c r="I181" i="43"/>
  <c r="I72" i="42"/>
  <c r="H102" i="43"/>
  <c r="I88" i="42"/>
  <c r="H110" i="42"/>
  <c r="H71" i="42"/>
  <c r="H130" i="43"/>
  <c r="H170" i="42"/>
  <c r="I156" i="42"/>
  <c r="H119" i="43"/>
  <c r="I154" i="43"/>
  <c r="H81" i="42"/>
  <c r="I185" i="43"/>
  <c r="H98" i="42"/>
  <c r="H130" i="42"/>
  <c r="I183" i="42"/>
  <c r="H128" i="42"/>
  <c r="H127" i="43"/>
  <c r="I202" i="43"/>
  <c r="H129" i="42"/>
  <c r="I142" i="42"/>
  <c r="I96" i="42"/>
  <c r="H99" i="42"/>
  <c r="I109" i="42"/>
  <c r="H200" i="42"/>
  <c r="I80" i="42"/>
  <c r="H162" i="42"/>
  <c r="H179" i="43"/>
  <c r="H97" i="43"/>
  <c r="I172" i="42"/>
  <c r="I172" i="43"/>
  <c r="H167" i="42"/>
  <c r="H166" i="42"/>
  <c r="H136" i="42"/>
  <c r="H157" i="42"/>
  <c r="H74" i="43"/>
  <c r="H103" i="43"/>
  <c r="H133" i="43"/>
  <c r="H78" i="42"/>
  <c r="H137" i="42"/>
  <c r="H106" i="42"/>
  <c r="I95" i="42"/>
  <c r="I125" i="42"/>
  <c r="I66" i="42"/>
  <c r="I155" i="42"/>
  <c r="H107" i="42"/>
  <c r="I81" i="42"/>
  <c r="I140" i="42"/>
  <c r="I200" i="42"/>
  <c r="H187" i="42"/>
  <c r="I90" i="42"/>
  <c r="I180" i="42"/>
  <c r="H135" i="43"/>
  <c r="H165" i="43"/>
  <c r="H105" i="43"/>
  <c r="H193" i="42"/>
  <c r="H133" i="42"/>
  <c r="H163" i="42"/>
  <c r="H74" i="42"/>
  <c r="H77" i="42"/>
  <c r="H193" i="43"/>
  <c r="H136" i="43"/>
  <c r="H106" i="43"/>
  <c r="H99" i="43"/>
  <c r="H179" i="42"/>
  <c r="H166" i="43"/>
  <c r="I151" i="42"/>
  <c r="I121" i="42"/>
  <c r="I181" i="42"/>
  <c r="I112" i="43"/>
  <c r="H76" i="42"/>
  <c r="H135" i="42"/>
  <c r="H189" i="43"/>
  <c r="H159" i="43"/>
  <c r="H60" i="42"/>
  <c r="I139" i="43"/>
  <c r="I199" i="43"/>
  <c r="I80" i="43"/>
  <c r="I169" i="43"/>
  <c r="I183" i="43"/>
  <c r="I93" i="43"/>
  <c r="I123" i="43"/>
  <c r="I64" i="43"/>
  <c r="I109" i="43"/>
  <c r="H79" i="43"/>
  <c r="H168" i="43"/>
  <c r="H108" i="43"/>
  <c r="H98" i="43"/>
  <c r="I90" i="43"/>
  <c r="I61" i="43"/>
  <c r="I120" i="43"/>
  <c r="H138" i="43"/>
  <c r="I63" i="43"/>
  <c r="I154" i="42"/>
  <c r="I65" i="42"/>
  <c r="H75" i="43"/>
  <c r="H164" i="43"/>
  <c r="L89" i="39"/>
  <c r="L119" i="39" s="1"/>
  <c r="J122" i="39"/>
  <c r="J123" i="39" s="1"/>
  <c r="K114" i="39"/>
  <c r="K115" i="39"/>
  <c r="K113" i="39"/>
  <c r="K112" i="39"/>
  <c r="K111" i="39"/>
  <c r="K107" i="39"/>
  <c r="K106" i="39"/>
  <c r="K109" i="39"/>
  <c r="K108" i="39"/>
  <c r="K116" i="39"/>
  <c r="K117" i="39"/>
  <c r="K120" i="10"/>
  <c r="I123" i="35"/>
  <c r="I124" i="35" s="1"/>
  <c r="I123" i="37"/>
  <c r="I124" i="37" s="1"/>
  <c r="I95" i="34"/>
  <c r="I96" i="34" s="1"/>
  <c r="G3" i="17"/>
  <c r="I123" i="40"/>
  <c r="I124" i="40" s="1"/>
  <c r="G3" i="16"/>
  <c r="I123" i="36"/>
  <c r="I124" i="36" s="1"/>
  <c r="I123" i="38"/>
  <c r="I124" i="38" s="1"/>
  <c r="K120" i="40"/>
  <c r="I24" i="16" s="1"/>
  <c r="I123" i="33"/>
  <c r="I124" i="33" s="1"/>
  <c r="I123" i="10"/>
  <c r="K121" i="35"/>
  <c r="L90" i="35"/>
  <c r="K122" i="10"/>
  <c r="L91" i="10"/>
  <c r="L79" i="33"/>
  <c r="K104" i="33"/>
  <c r="L85" i="10"/>
  <c r="K113" i="10"/>
  <c r="K112" i="10"/>
  <c r="K104" i="10"/>
  <c r="L79" i="10"/>
  <c r="K113" i="35"/>
  <c r="K112" i="35"/>
  <c r="L85" i="35"/>
  <c r="K121" i="36"/>
  <c r="L90" i="36"/>
  <c r="K91" i="34"/>
  <c r="I23" i="17" s="1"/>
  <c r="L60" i="34"/>
  <c r="K109" i="35"/>
  <c r="K110" i="35"/>
  <c r="L83" i="35"/>
  <c r="L45" i="34"/>
  <c r="K70" i="34"/>
  <c r="I2" i="17" s="1"/>
  <c r="L73" i="37"/>
  <c r="K98" i="37"/>
  <c r="K104" i="36"/>
  <c r="L79" i="36"/>
  <c r="L87" i="10"/>
  <c r="K118" i="10"/>
  <c r="K117" i="10"/>
  <c r="L80" i="36"/>
  <c r="K105" i="36"/>
  <c r="L79" i="38"/>
  <c r="K104" i="38"/>
  <c r="L76" i="35"/>
  <c r="K101" i="35"/>
  <c r="K85" i="34"/>
  <c r="I17" i="17" s="1"/>
  <c r="K84" i="34"/>
  <c r="I16" i="17" s="1"/>
  <c r="L57" i="34"/>
  <c r="L77" i="10"/>
  <c r="K102" i="10"/>
  <c r="L62" i="34"/>
  <c r="K93" i="34"/>
  <c r="I25" i="17" s="1"/>
  <c r="L91" i="40"/>
  <c r="K122" i="40"/>
  <c r="I26" i="16" s="1"/>
  <c r="L76" i="33"/>
  <c r="K101" i="33"/>
  <c r="L78" i="36"/>
  <c r="K103" i="36"/>
  <c r="L84" i="39"/>
  <c r="L110" i="39" s="1"/>
  <c r="L90" i="39"/>
  <c r="L120" i="39" s="1"/>
  <c r="L50" i="34"/>
  <c r="K75" i="34"/>
  <c r="I7" i="17" s="1"/>
  <c r="K101" i="40"/>
  <c r="I5" i="16" s="1"/>
  <c r="L76" i="40"/>
  <c r="L82" i="37"/>
  <c r="K107" i="37"/>
  <c r="K108" i="37"/>
  <c r="L83" i="36"/>
  <c r="K110" i="36"/>
  <c r="K109" i="36"/>
  <c r="K105" i="38"/>
  <c r="L80" i="38"/>
  <c r="K101" i="37"/>
  <c r="L76" i="37"/>
  <c r="L78" i="39"/>
  <c r="L102" i="39" s="1"/>
  <c r="K102" i="37"/>
  <c r="L77" i="37"/>
  <c r="L88" i="36"/>
  <c r="K119" i="36"/>
  <c r="L79" i="39"/>
  <c r="L103" i="39" s="1"/>
  <c r="K81" i="34"/>
  <c r="I13" i="17" s="1"/>
  <c r="K82" i="34"/>
  <c r="I14" i="17" s="1"/>
  <c r="L55" i="34"/>
  <c r="L82" i="39"/>
  <c r="K103" i="10"/>
  <c r="L78" i="10"/>
  <c r="K110" i="38"/>
  <c r="K109" i="38"/>
  <c r="L83" i="38"/>
  <c r="K113" i="33"/>
  <c r="K112" i="33"/>
  <c r="L85" i="33"/>
  <c r="L90" i="37"/>
  <c r="K121" i="37"/>
  <c r="L88" i="39"/>
  <c r="L118" i="39" s="1"/>
  <c r="K102" i="35"/>
  <c r="L77" i="35"/>
  <c r="K105" i="35"/>
  <c r="L80" i="35"/>
  <c r="K108" i="38"/>
  <c r="L82" i="38"/>
  <c r="K107" i="38"/>
  <c r="L56" i="34"/>
  <c r="K83" i="34"/>
  <c r="I15" i="17" s="1"/>
  <c r="K116" i="37"/>
  <c r="K115" i="37"/>
  <c r="K114" i="37"/>
  <c r="L86" i="37"/>
  <c r="L88" i="10"/>
  <c r="K119" i="10"/>
  <c r="K117" i="37"/>
  <c r="K118" i="37"/>
  <c r="L87" i="37"/>
  <c r="L91" i="36"/>
  <c r="K122" i="36"/>
  <c r="K108" i="35"/>
  <c r="K107" i="35"/>
  <c r="L82" i="35"/>
  <c r="L82" i="10"/>
  <c r="K108" i="10"/>
  <c r="K107" i="10"/>
  <c r="L77" i="39"/>
  <c r="L101" i="39" s="1"/>
  <c r="L87" i="38"/>
  <c r="K117" i="38"/>
  <c r="K118" i="38"/>
  <c r="K113" i="38"/>
  <c r="K112" i="38"/>
  <c r="L85" i="38"/>
  <c r="L91" i="39"/>
  <c r="L121" i="39" s="1"/>
  <c r="K116" i="36"/>
  <c r="K115" i="36"/>
  <c r="L86" i="36"/>
  <c r="K114" i="36"/>
  <c r="K94" i="34"/>
  <c r="I26" i="17" s="1"/>
  <c r="L63" i="34"/>
  <c r="L78" i="35"/>
  <c r="K103" i="35"/>
  <c r="K121" i="38"/>
  <c r="L90" i="38"/>
  <c r="L86" i="10"/>
  <c r="K115" i="10"/>
  <c r="K114" i="10"/>
  <c r="K116" i="10"/>
  <c r="K103" i="37"/>
  <c r="L78" i="37"/>
  <c r="L90" i="10"/>
  <c r="K121" i="10"/>
  <c r="L85" i="39"/>
  <c r="K73" i="34"/>
  <c r="I5" i="17" s="1"/>
  <c r="L48" i="34"/>
  <c r="K101" i="38"/>
  <c r="L76" i="38"/>
  <c r="K121" i="40"/>
  <c r="I25" i="16" s="1"/>
  <c r="L90" i="40"/>
  <c r="L80" i="39"/>
  <c r="L104" i="39" s="1"/>
  <c r="K104" i="37"/>
  <c r="L79" i="37"/>
  <c r="L73" i="33"/>
  <c r="K98" i="33"/>
  <c r="L84" i="33"/>
  <c r="K111" i="33"/>
  <c r="L76" i="39"/>
  <c r="L100" i="39" s="1"/>
  <c r="K111" i="38"/>
  <c r="L84" i="38"/>
  <c r="L77" i="33"/>
  <c r="K102" i="33"/>
  <c r="K116" i="40"/>
  <c r="I20" i="16" s="1"/>
  <c r="L86" i="40"/>
  <c r="K115" i="40"/>
  <c r="I19" i="16" s="1"/>
  <c r="K114" i="40"/>
  <c r="I18" i="16" s="1"/>
  <c r="L86" i="39"/>
  <c r="K110" i="37"/>
  <c r="K109" i="37"/>
  <c r="L83" i="37"/>
  <c r="L49" i="34"/>
  <c r="K74" i="34"/>
  <c r="I6" i="17" s="1"/>
  <c r="K117" i="36"/>
  <c r="K118" i="36"/>
  <c r="L87" i="36"/>
  <c r="L88" i="35"/>
  <c r="K119" i="35"/>
  <c r="K102" i="40"/>
  <c r="I6" i="16" s="1"/>
  <c r="L77" i="40"/>
  <c r="L78" i="33"/>
  <c r="K103" i="33"/>
  <c r="L85" i="36"/>
  <c r="K113" i="36"/>
  <c r="K112" i="36"/>
  <c r="L73" i="35"/>
  <c r="K98" i="35"/>
  <c r="L59" i="34"/>
  <c r="K90" i="34"/>
  <c r="I22" i="17" s="1"/>
  <c r="K89" i="34"/>
  <c r="I21" i="17" s="1"/>
  <c r="L73" i="36"/>
  <c r="K98" i="36"/>
  <c r="K102" i="36"/>
  <c r="L77" i="36"/>
  <c r="L84" i="37"/>
  <c r="K111" i="37"/>
  <c r="K117" i="40"/>
  <c r="I21" i="16" s="1"/>
  <c r="K118" i="40"/>
  <c r="I22" i="16" s="1"/>
  <c r="L87" i="40"/>
  <c r="K111" i="35"/>
  <c r="L84" i="35"/>
  <c r="K103" i="40"/>
  <c r="I7" i="16" s="1"/>
  <c r="L78" i="40"/>
  <c r="L78" i="38"/>
  <c r="K103" i="38"/>
  <c r="L73" i="38"/>
  <c r="K98" i="38"/>
  <c r="L54" i="34"/>
  <c r="K79" i="34"/>
  <c r="I11" i="17" s="1"/>
  <c r="K80" i="34"/>
  <c r="I12" i="17" s="1"/>
  <c r="L91" i="35"/>
  <c r="K122" i="35"/>
  <c r="K116" i="35"/>
  <c r="K115" i="35"/>
  <c r="K114" i="35"/>
  <c r="L86" i="35"/>
  <c r="L51" i="34"/>
  <c r="K76" i="34"/>
  <c r="I8" i="17" s="1"/>
  <c r="K122" i="33"/>
  <c r="L91" i="33"/>
  <c r="K108" i="33"/>
  <c r="K107" i="33"/>
  <c r="L82" i="33"/>
  <c r="K108" i="40"/>
  <c r="I12" i="16" s="1"/>
  <c r="K107" i="40"/>
  <c r="I11" i="16" s="1"/>
  <c r="L82" i="40"/>
  <c r="L80" i="10"/>
  <c r="K105" i="10"/>
  <c r="L85" i="40"/>
  <c r="K112" i="40"/>
  <c r="I16" i="16" s="1"/>
  <c r="K113" i="40"/>
  <c r="I17" i="16" s="1"/>
  <c r="K110" i="40"/>
  <c r="I14" i="16" s="1"/>
  <c r="L83" i="40"/>
  <c r="K109" i="40"/>
  <c r="I13" i="16" s="1"/>
  <c r="L91" i="38"/>
  <c r="K122" i="38"/>
  <c r="L58" i="34"/>
  <c r="K86" i="34"/>
  <c r="I18" i="17" s="1"/>
  <c r="K88" i="34"/>
  <c r="I20" i="17" s="1"/>
  <c r="K87" i="34"/>
  <c r="I19" i="17" s="1"/>
  <c r="K109" i="10"/>
  <c r="L83" i="10"/>
  <c r="K110" i="10"/>
  <c r="K114" i="38"/>
  <c r="K116" i="38"/>
  <c r="K115" i="38"/>
  <c r="L86" i="38"/>
  <c r="K107" i="36"/>
  <c r="L82" i="36"/>
  <c r="K108" i="36"/>
  <c r="K119" i="37"/>
  <c r="L88" i="37"/>
  <c r="L87" i="33"/>
  <c r="K117" i="33"/>
  <c r="K118" i="33"/>
  <c r="L76" i="10"/>
  <c r="K101" i="10"/>
  <c r="K121" i="33"/>
  <c r="L90" i="33"/>
  <c r="L83" i="39"/>
  <c r="L88" i="33"/>
  <c r="K119" i="33"/>
  <c r="K119" i="38"/>
  <c r="L88" i="38"/>
  <c r="L79" i="35"/>
  <c r="K104" i="35"/>
  <c r="L73" i="40"/>
  <c r="K98" i="40"/>
  <c r="I2" i="16" s="1"/>
  <c r="K98" i="10"/>
  <c r="L73" i="10"/>
  <c r="K111" i="40"/>
  <c r="I15" i="16" s="1"/>
  <c r="L84" i="40"/>
  <c r="L79" i="40"/>
  <c r="K104" i="40"/>
  <c r="I8" i="16" s="1"/>
  <c r="L91" i="37"/>
  <c r="K122" i="37"/>
  <c r="K110" i="33"/>
  <c r="K109" i="33"/>
  <c r="L83" i="33"/>
  <c r="K101" i="36"/>
  <c r="L76" i="36"/>
  <c r="K102" i="38"/>
  <c r="L77" i="38"/>
  <c r="K105" i="40"/>
  <c r="I9" i="16" s="1"/>
  <c r="L80" i="40"/>
  <c r="L87" i="39"/>
  <c r="L84" i="10"/>
  <c r="K111" i="10"/>
  <c r="K105" i="37"/>
  <c r="L80" i="37"/>
  <c r="K119" i="40"/>
  <c r="I23" i="16" s="1"/>
  <c r="L88" i="40"/>
  <c r="K77" i="34"/>
  <c r="I9" i="17" s="1"/>
  <c r="L52" i="34"/>
  <c r="K105" i="33"/>
  <c r="L80" i="33"/>
  <c r="L85" i="37"/>
  <c r="K113" i="37"/>
  <c r="K112" i="37"/>
  <c r="L86" i="33"/>
  <c r="K115" i="33"/>
  <c r="K116" i="33"/>
  <c r="K114" i="33"/>
  <c r="K117" i="35"/>
  <c r="K118" i="35"/>
  <c r="L87" i="35"/>
  <c r="M89" i="10"/>
  <c r="L120" i="10"/>
  <c r="K74" i="10"/>
  <c r="J99" i="10"/>
  <c r="J92" i="10"/>
  <c r="K106" i="38"/>
  <c r="L81" i="38"/>
  <c r="K74" i="37"/>
  <c r="J99" i="37"/>
  <c r="J92" i="37"/>
  <c r="L120" i="37"/>
  <c r="M89" i="37"/>
  <c r="J99" i="33"/>
  <c r="K74" i="33"/>
  <c r="J92" i="33"/>
  <c r="J99" i="35"/>
  <c r="K74" i="35"/>
  <c r="J92" i="35"/>
  <c r="K106" i="37"/>
  <c r="L81" i="37"/>
  <c r="K106" i="33"/>
  <c r="L81" i="33"/>
  <c r="L75" i="37"/>
  <c r="K100" i="37"/>
  <c r="L75" i="36"/>
  <c r="K100" i="36"/>
  <c r="J99" i="36"/>
  <c r="K74" i="36"/>
  <c r="J92" i="36"/>
  <c r="J99" i="38"/>
  <c r="K74" i="38"/>
  <c r="J92" i="38"/>
  <c r="J99" i="40"/>
  <c r="K74" i="40"/>
  <c r="J92" i="40"/>
  <c r="L53" i="34"/>
  <c r="K78" i="34"/>
  <c r="I10" i="17" s="1"/>
  <c r="L75" i="38"/>
  <c r="K100" i="38"/>
  <c r="L81" i="36"/>
  <c r="K106" i="36"/>
  <c r="L75" i="10"/>
  <c r="K100" i="10"/>
  <c r="L81" i="39"/>
  <c r="L105" i="39" s="1"/>
  <c r="L75" i="33"/>
  <c r="K100" i="33"/>
  <c r="L120" i="33"/>
  <c r="M89" i="33"/>
  <c r="L75" i="40"/>
  <c r="K100" i="40"/>
  <c r="I4" i="16" s="1"/>
  <c r="L75" i="39"/>
  <c r="L99" i="39" s="1"/>
  <c r="M89" i="36"/>
  <c r="L120" i="36"/>
  <c r="K46" i="34"/>
  <c r="J71" i="34"/>
  <c r="J64" i="34"/>
  <c r="L81" i="40"/>
  <c r="K106" i="40"/>
  <c r="I10" i="16" s="1"/>
  <c r="K74" i="39"/>
  <c r="K98" i="39" s="1"/>
  <c r="J92" i="39"/>
  <c r="L92" i="34"/>
  <c r="J24" i="17" s="1"/>
  <c r="M61" i="34"/>
  <c r="L47" i="34"/>
  <c r="K72" i="34"/>
  <c r="I4" i="17" s="1"/>
  <c r="K106" i="35"/>
  <c r="L81" i="35"/>
  <c r="L120" i="40"/>
  <c r="J24" i="16" s="1"/>
  <c r="M89" i="40"/>
  <c r="K100" i="35"/>
  <c r="L75" i="35"/>
  <c r="L120" i="38"/>
  <c r="M89" i="38"/>
  <c r="K106" i="10"/>
  <c r="L81" i="10"/>
  <c r="E143" i="43" l="1"/>
  <c r="E144" i="43" s="1"/>
  <c r="H129" i="43"/>
  <c r="F233" i="43"/>
  <c r="F234" i="43" s="1"/>
  <c r="H216" i="43"/>
  <c r="G216" i="43"/>
  <c r="I171" i="43"/>
  <c r="J152" i="36" s="1"/>
  <c r="E113" i="43"/>
  <c r="E114" i="43" s="1"/>
  <c r="H112" i="42"/>
  <c r="H228" i="43"/>
  <c r="I149" i="38" s="1"/>
  <c r="G141" i="43"/>
  <c r="H152" i="35" s="1"/>
  <c r="F25" i="19" s="1"/>
  <c r="G228" i="43"/>
  <c r="H149" i="38" s="1"/>
  <c r="H121" i="43"/>
  <c r="I132" i="35" s="1"/>
  <c r="G5" i="19" s="1"/>
  <c r="I121" i="43"/>
  <c r="F143" i="43"/>
  <c r="F144" i="43" s="1"/>
  <c r="G157" i="43"/>
  <c r="H138" i="36" s="1"/>
  <c r="G138" i="36"/>
  <c r="H157" i="43"/>
  <c r="H91" i="43"/>
  <c r="I132" i="33" s="1"/>
  <c r="G132" i="33"/>
  <c r="G91" i="43"/>
  <c r="G113" i="43" s="1"/>
  <c r="I91" i="43"/>
  <c r="J132" i="33" s="1"/>
  <c r="G151" i="10"/>
  <c r="I81" i="43"/>
  <c r="J151" i="10" s="1"/>
  <c r="G141" i="10"/>
  <c r="H71" i="43"/>
  <c r="I141" i="10" s="1"/>
  <c r="I111" i="42"/>
  <c r="G111" i="42"/>
  <c r="H152" i="33" s="1"/>
  <c r="G238" i="42"/>
  <c r="H238" i="42"/>
  <c r="I238" i="42"/>
  <c r="H261" i="43"/>
  <c r="G261" i="43"/>
  <c r="I261" i="43"/>
  <c r="G134" i="43"/>
  <c r="H145" i="35" s="1"/>
  <c r="F18" i="19" s="1"/>
  <c r="G145" i="35"/>
  <c r="E18" i="19" s="1"/>
  <c r="G243" i="43"/>
  <c r="I243" i="43"/>
  <c r="H243" i="43"/>
  <c r="G255" i="43"/>
  <c r="G146" i="39"/>
  <c r="H255" i="43"/>
  <c r="G92" i="43"/>
  <c r="G178" i="43"/>
  <c r="H129" i="37" s="1"/>
  <c r="F2" i="18" s="1"/>
  <c r="G133" i="36"/>
  <c r="G152" i="43"/>
  <c r="H133" i="36" s="1"/>
  <c r="I152" i="43"/>
  <c r="J133" i="36" s="1"/>
  <c r="G162" i="43"/>
  <c r="H143" i="36" s="1"/>
  <c r="G143" i="36"/>
  <c r="H162" i="43"/>
  <c r="H173" i="43" s="1"/>
  <c r="H182" i="43"/>
  <c r="I133" i="37" s="1"/>
  <c r="G6" i="18" s="1"/>
  <c r="I182" i="43"/>
  <c r="G131" i="39"/>
  <c r="F263" i="43"/>
  <c r="F264" i="43" s="1"/>
  <c r="G240" i="43"/>
  <c r="I240" i="43"/>
  <c r="H240" i="43"/>
  <c r="H92" i="43"/>
  <c r="I133" i="33" s="1"/>
  <c r="G151" i="33"/>
  <c r="E84" i="43"/>
  <c r="E85" i="43" s="1"/>
  <c r="G130" i="10"/>
  <c r="G154" i="10" s="1"/>
  <c r="G146" i="10"/>
  <c r="H249" i="43"/>
  <c r="I259" i="43"/>
  <c r="G140" i="10"/>
  <c r="G76" i="43"/>
  <c r="H146" i="10" s="1"/>
  <c r="G249" i="43"/>
  <c r="H259" i="43"/>
  <c r="H259" i="42"/>
  <c r="E263" i="43"/>
  <c r="E264" i="43" s="1"/>
  <c r="H81" i="43"/>
  <c r="H70" i="42"/>
  <c r="I140" i="10" s="1"/>
  <c r="G153" i="33"/>
  <c r="E203" i="43"/>
  <c r="E204" i="43" s="1"/>
  <c r="G140" i="35"/>
  <c r="E13" i="19" s="1"/>
  <c r="H111" i="42"/>
  <c r="I152" i="33" s="1"/>
  <c r="G101" i="43"/>
  <c r="H142" i="33" s="1"/>
  <c r="H101" i="43"/>
  <c r="I101" i="43"/>
  <c r="H60" i="43"/>
  <c r="H84" i="43" s="1"/>
  <c r="G60" i="43"/>
  <c r="H130" i="10" s="1"/>
  <c r="H131" i="43"/>
  <c r="I142" i="35" s="1"/>
  <c r="G15" i="19" s="1"/>
  <c r="I131" i="43"/>
  <c r="J142" i="35" s="1"/>
  <c r="H15" i="19" s="1"/>
  <c r="F138" i="36"/>
  <c r="H126" i="43"/>
  <c r="I137" i="35" s="1"/>
  <c r="G10" i="19" s="1"/>
  <c r="G126" i="43"/>
  <c r="G137" i="35"/>
  <c r="E10" i="19" s="1"/>
  <c r="I126" i="43"/>
  <c r="G168" i="42"/>
  <c r="H149" i="36" s="1"/>
  <c r="G149" i="36"/>
  <c r="F173" i="42"/>
  <c r="F174" i="42" s="1"/>
  <c r="H198" i="43"/>
  <c r="G198" i="43"/>
  <c r="H149" i="37" s="1"/>
  <c r="F22" i="18" s="1"/>
  <c r="G149" i="37"/>
  <c r="E22" i="18" s="1"/>
  <c r="G148" i="36"/>
  <c r="H167" i="43"/>
  <c r="G167" i="43"/>
  <c r="H148" i="36" s="1"/>
  <c r="G150" i="39"/>
  <c r="G223" i="43"/>
  <c r="H144" i="38" s="1"/>
  <c r="H223" i="43"/>
  <c r="G144" i="38"/>
  <c r="G194" i="43"/>
  <c r="H145" i="37" s="1"/>
  <c r="F18" i="18" s="1"/>
  <c r="H194" i="43"/>
  <c r="G137" i="10"/>
  <c r="G67" i="43"/>
  <c r="G151" i="37"/>
  <c r="E24" i="18" s="1"/>
  <c r="G200" i="43"/>
  <c r="H151" i="37" s="1"/>
  <c r="F24" i="18" s="1"/>
  <c r="I200" i="43"/>
  <c r="G61" i="42"/>
  <c r="H61" i="42"/>
  <c r="G131" i="10"/>
  <c r="H154" i="43"/>
  <c r="I135" i="36" s="1"/>
  <c r="G135" i="36"/>
  <c r="G154" i="43"/>
  <c r="H135" i="36" s="1"/>
  <c r="G195" i="42"/>
  <c r="H146" i="37" s="1"/>
  <c r="F19" i="18" s="1"/>
  <c r="H195" i="42"/>
  <c r="I146" i="37" s="1"/>
  <c r="G19" i="18" s="1"/>
  <c r="G146" i="37"/>
  <c r="E19" i="18" s="1"/>
  <c r="G170" i="43"/>
  <c r="H151" i="36" s="1"/>
  <c r="I170" i="43"/>
  <c r="J151" i="36" s="1"/>
  <c r="G110" i="43"/>
  <c r="H151" i="33" s="1"/>
  <c r="I110" i="43"/>
  <c r="J151" i="33" s="1"/>
  <c r="H151" i="43"/>
  <c r="I132" i="36" s="1"/>
  <c r="G151" i="43"/>
  <c r="H132" i="36" s="1"/>
  <c r="G132" i="36"/>
  <c r="I151" i="43"/>
  <c r="J132" i="36" s="1"/>
  <c r="G163" i="43"/>
  <c r="H144" i="36" s="1"/>
  <c r="H163" i="43"/>
  <c r="G78" i="43"/>
  <c r="H148" i="10" s="1"/>
  <c r="H78" i="43"/>
  <c r="H155" i="43"/>
  <c r="I155" i="43"/>
  <c r="H180" i="43"/>
  <c r="I131" i="37" s="1"/>
  <c r="G4" i="18" s="1"/>
  <c r="G131" i="37"/>
  <c r="E4" i="18" s="1"/>
  <c r="G180" i="43"/>
  <c r="H131" i="37" s="1"/>
  <c r="F4" i="18" s="1"/>
  <c r="G133" i="33"/>
  <c r="H67" i="43"/>
  <c r="I137" i="10" s="1"/>
  <c r="G89" i="42"/>
  <c r="H130" i="33" s="1"/>
  <c r="H89" i="42"/>
  <c r="H113" i="42" s="1"/>
  <c r="G130" i="33"/>
  <c r="G254" i="43"/>
  <c r="H254" i="43"/>
  <c r="F203" i="43"/>
  <c r="F204" i="43" s="1"/>
  <c r="G129" i="37"/>
  <c r="E2" i="18" s="1"/>
  <c r="G152" i="35"/>
  <c r="E25" i="19" s="1"/>
  <c r="G134" i="39"/>
  <c r="H83" i="43"/>
  <c r="G83" i="43"/>
  <c r="H153" i="10" s="1"/>
  <c r="I83" i="43"/>
  <c r="G137" i="38"/>
  <c r="I216" i="42"/>
  <c r="G216" i="42"/>
  <c r="H137" i="38" s="1"/>
  <c r="G197" i="43"/>
  <c r="H148" i="37" s="1"/>
  <c r="F21" i="18" s="1"/>
  <c r="G148" i="37"/>
  <c r="E21" i="18" s="1"/>
  <c r="H197" i="43"/>
  <c r="I148" i="37" s="1"/>
  <c r="G21" i="18" s="1"/>
  <c r="I112" i="42"/>
  <c r="J153" i="33" s="1"/>
  <c r="G171" i="43"/>
  <c r="H152" i="36" s="1"/>
  <c r="G131" i="43"/>
  <c r="G143" i="43" s="1"/>
  <c r="G259" i="42"/>
  <c r="I223" i="43"/>
  <c r="I170" i="42"/>
  <c r="H143" i="33"/>
  <c r="I212" i="43"/>
  <c r="B233" i="42"/>
  <c r="B234" i="42" s="1"/>
  <c r="I140" i="43"/>
  <c r="J151" i="35" s="1"/>
  <c r="H24" i="19" s="1"/>
  <c r="H119" i="42"/>
  <c r="I130" i="35" s="1"/>
  <c r="G3" i="19" s="1"/>
  <c r="H192" i="42"/>
  <c r="H203" i="42" s="1"/>
  <c r="G153" i="37"/>
  <c r="E26" i="18" s="1"/>
  <c r="J230" i="43"/>
  <c r="G134" i="33"/>
  <c r="I218" i="43"/>
  <c r="I196" i="42"/>
  <c r="F233" i="42"/>
  <c r="F234" i="42" s="1"/>
  <c r="H212" i="43"/>
  <c r="I133" i="38" s="1"/>
  <c r="I244" i="43"/>
  <c r="E233" i="43"/>
  <c r="E234" i="43" s="1"/>
  <c r="J216" i="43"/>
  <c r="G212" i="42"/>
  <c r="I150" i="43"/>
  <c r="G82" i="43"/>
  <c r="G148" i="10"/>
  <c r="G151" i="35"/>
  <c r="E24" i="19" s="1"/>
  <c r="G152" i="10"/>
  <c r="H256" i="43"/>
  <c r="B173" i="42"/>
  <c r="B174" i="42" s="1"/>
  <c r="B84" i="42"/>
  <c r="B85" i="42" s="1"/>
  <c r="I94" i="43"/>
  <c r="G135" i="33"/>
  <c r="I168" i="42"/>
  <c r="I213" i="43"/>
  <c r="J134" i="38" s="1"/>
  <c r="H242" i="42"/>
  <c r="J152" i="33"/>
  <c r="G151" i="36"/>
  <c r="G143" i="10"/>
  <c r="I228" i="43"/>
  <c r="G142" i="33"/>
  <c r="G133" i="38"/>
  <c r="H101" i="42"/>
  <c r="B203" i="42"/>
  <c r="B204" i="42" s="1"/>
  <c r="H153" i="43"/>
  <c r="G130" i="35"/>
  <c r="E3" i="19" s="1"/>
  <c r="J112" i="42"/>
  <c r="G218" i="42"/>
  <c r="H139" i="38" s="1"/>
  <c r="G143" i="33"/>
  <c r="H130" i="35"/>
  <c r="F3" i="19" s="1"/>
  <c r="J232" i="43"/>
  <c r="F203" i="42"/>
  <c r="F204" i="42" s="1"/>
  <c r="G126" i="42"/>
  <c r="H137" i="35" s="1"/>
  <c r="F10" i="19" s="1"/>
  <c r="B113" i="42"/>
  <c r="B114" i="42" s="1"/>
  <c r="B263" i="42"/>
  <c r="B264" i="42" s="1"/>
  <c r="C129" i="38"/>
  <c r="C130" i="36"/>
  <c r="C135" i="37"/>
  <c r="B143" i="42"/>
  <c r="B144" i="42" s="1"/>
  <c r="I124" i="10"/>
  <c r="C28" i="46"/>
  <c r="C29" i="46" s="1"/>
  <c r="C18" i="15"/>
  <c r="B18" i="15"/>
  <c r="B28" i="46"/>
  <c r="B29" i="46" s="1"/>
  <c r="D18" i="15"/>
  <c r="D28" i="46"/>
  <c r="D29" i="46" s="1"/>
  <c r="E18" i="15"/>
  <c r="E28" i="46"/>
  <c r="E29" i="46" s="1"/>
  <c r="L120" i="35"/>
  <c r="L73" i="39"/>
  <c r="L97" i="39" s="1"/>
  <c r="K31" i="43" s="1"/>
  <c r="K238" i="43" s="1"/>
  <c r="J231" i="43"/>
  <c r="J261" i="42"/>
  <c r="J111" i="42"/>
  <c r="K111" i="36"/>
  <c r="I178" i="43"/>
  <c r="J129" i="37" s="1"/>
  <c r="H2" i="18" s="1"/>
  <c r="I118" i="43"/>
  <c r="J129" i="35" s="1"/>
  <c r="H2" i="19" s="1"/>
  <c r="I59" i="43"/>
  <c r="J129" i="10" s="1"/>
  <c r="I88" i="43"/>
  <c r="J129" i="33" s="1"/>
  <c r="I148" i="43"/>
  <c r="J129" i="36" s="1"/>
  <c r="I238" i="43"/>
  <c r="J31" i="42"/>
  <c r="J208" i="42" s="1"/>
  <c r="K54" i="42"/>
  <c r="K171" i="42" s="1"/>
  <c r="K54" i="43"/>
  <c r="J241" i="42"/>
  <c r="I253" i="42"/>
  <c r="J242" i="42"/>
  <c r="I258" i="42"/>
  <c r="I248" i="42"/>
  <c r="J251" i="42"/>
  <c r="I127" i="42"/>
  <c r="I247" i="42"/>
  <c r="I60" i="42"/>
  <c r="I239" i="42"/>
  <c r="J109" i="42"/>
  <c r="J259" i="42"/>
  <c r="J150" i="42"/>
  <c r="J240" i="42"/>
  <c r="J245" i="42"/>
  <c r="I255" i="42"/>
  <c r="J156" i="42"/>
  <c r="J246" i="42"/>
  <c r="I250" i="42"/>
  <c r="J262" i="42"/>
  <c r="I252" i="42"/>
  <c r="I249" i="42"/>
  <c r="J260" i="42"/>
  <c r="J244" i="42"/>
  <c r="I256" i="42"/>
  <c r="I254" i="42"/>
  <c r="I257" i="42"/>
  <c r="J243" i="42"/>
  <c r="J260" i="43"/>
  <c r="J240" i="43"/>
  <c r="J242" i="43"/>
  <c r="I252" i="43"/>
  <c r="I257" i="43"/>
  <c r="J251" i="43"/>
  <c r="J243" i="43"/>
  <c r="I224" i="43"/>
  <c r="I254" i="43"/>
  <c r="J211" i="43"/>
  <c r="J241" i="43"/>
  <c r="I209" i="43"/>
  <c r="I239" i="43"/>
  <c r="J229" i="43"/>
  <c r="J259" i="43"/>
  <c r="I258" i="43"/>
  <c r="J238" i="43"/>
  <c r="I256" i="43"/>
  <c r="I253" i="43"/>
  <c r="J262" i="43"/>
  <c r="I247" i="43"/>
  <c r="J245" i="43"/>
  <c r="I250" i="43"/>
  <c r="J244" i="43"/>
  <c r="J246" i="43"/>
  <c r="I248" i="43"/>
  <c r="I255" i="43"/>
  <c r="I249" i="43"/>
  <c r="J135" i="35"/>
  <c r="H8" i="19" s="1"/>
  <c r="H137" i="36"/>
  <c r="I142" i="33"/>
  <c r="I136" i="37"/>
  <c r="G9" i="18" s="1"/>
  <c r="J216" i="42"/>
  <c r="I137" i="37"/>
  <c r="G10" i="18" s="1"/>
  <c r="J210" i="42"/>
  <c r="J137" i="10"/>
  <c r="I141" i="37"/>
  <c r="G14" i="18" s="1"/>
  <c r="J150" i="36"/>
  <c r="I225" i="42"/>
  <c r="I209" i="42"/>
  <c r="I135" i="33"/>
  <c r="H153" i="37"/>
  <c r="F26" i="18" s="1"/>
  <c r="J232" i="42"/>
  <c r="I227" i="42"/>
  <c r="I220" i="42"/>
  <c r="J141" i="38" s="1"/>
  <c r="I217" i="42"/>
  <c r="I226" i="42"/>
  <c r="J214" i="42"/>
  <c r="J221" i="42"/>
  <c r="I224" i="42"/>
  <c r="I228" i="42"/>
  <c r="I219" i="42"/>
  <c r="I218" i="42"/>
  <c r="I222" i="42"/>
  <c r="J215" i="42"/>
  <c r="J213" i="42"/>
  <c r="J212" i="42"/>
  <c r="J229" i="42"/>
  <c r="J230" i="42"/>
  <c r="J211" i="42"/>
  <c r="I223" i="42"/>
  <c r="J153" i="35"/>
  <c r="H26" i="19" s="1"/>
  <c r="H129" i="33"/>
  <c r="I153" i="33"/>
  <c r="H150" i="36"/>
  <c r="I134" i="37"/>
  <c r="G7" i="18" s="1"/>
  <c r="J142" i="33"/>
  <c r="I136" i="38"/>
  <c r="H135" i="35"/>
  <c r="F8" i="19" s="1"/>
  <c r="I135" i="38"/>
  <c r="H129" i="36"/>
  <c r="H133" i="37"/>
  <c r="F6" i="18" s="1"/>
  <c r="I133" i="35"/>
  <c r="G6" i="19" s="1"/>
  <c r="I130" i="38"/>
  <c r="H131" i="36"/>
  <c r="I134" i="36"/>
  <c r="I141" i="36"/>
  <c r="I143" i="35"/>
  <c r="G16" i="19" s="1"/>
  <c r="J153" i="10"/>
  <c r="I145" i="33"/>
  <c r="H133" i="33"/>
  <c r="I139" i="10"/>
  <c r="I152" i="38"/>
  <c r="I129" i="33"/>
  <c r="I147" i="37"/>
  <c r="G20" i="18" s="1"/>
  <c r="J152" i="37"/>
  <c r="H25" i="18" s="1"/>
  <c r="I136" i="35"/>
  <c r="G9" i="19" s="1"/>
  <c r="I144" i="33"/>
  <c r="J133" i="37"/>
  <c r="H6" i="18" s="1"/>
  <c r="J136" i="35"/>
  <c r="H9" i="19" s="1"/>
  <c r="I137" i="33"/>
  <c r="I134" i="35"/>
  <c r="G7" i="19" s="1"/>
  <c r="J131" i="38"/>
  <c r="I131" i="10"/>
  <c r="H131" i="35"/>
  <c r="F4" i="19" s="1"/>
  <c r="I129" i="37"/>
  <c r="G2" i="18" s="1"/>
  <c r="H132" i="33"/>
  <c r="H142" i="37"/>
  <c r="F15" i="18" s="1"/>
  <c r="J131" i="35"/>
  <c r="H4" i="19" s="1"/>
  <c r="J136" i="37"/>
  <c r="H9" i="18" s="1"/>
  <c r="I151" i="35"/>
  <c r="G24" i="19" s="1"/>
  <c r="I150" i="37"/>
  <c r="G23" i="18" s="1"/>
  <c r="I152" i="10"/>
  <c r="I134" i="33"/>
  <c r="H136" i="36"/>
  <c r="G84" i="42"/>
  <c r="I132" i="38"/>
  <c r="I136" i="36"/>
  <c r="J134" i="36"/>
  <c r="G203" i="42"/>
  <c r="H136" i="33"/>
  <c r="G143" i="42"/>
  <c r="H132" i="35"/>
  <c r="F5" i="19" s="1"/>
  <c r="I149" i="36"/>
  <c r="I146" i="36"/>
  <c r="E154" i="10"/>
  <c r="H129" i="35"/>
  <c r="F2" i="19" s="1"/>
  <c r="F154" i="10"/>
  <c r="I142" i="36"/>
  <c r="K34" i="43"/>
  <c r="K241" i="43" s="1"/>
  <c r="K34" i="42"/>
  <c r="K241" i="42" s="1"/>
  <c r="I131" i="38"/>
  <c r="J41" i="43"/>
  <c r="J248" i="43" s="1"/>
  <c r="J41" i="42"/>
  <c r="J248" i="42" s="1"/>
  <c r="K33" i="43"/>
  <c r="K240" i="43" s="1"/>
  <c r="K33" i="42"/>
  <c r="K240" i="42" s="1"/>
  <c r="K55" i="43"/>
  <c r="K262" i="43" s="1"/>
  <c r="K55" i="42"/>
  <c r="K262" i="42" s="1"/>
  <c r="K44" i="43"/>
  <c r="K251" i="43" s="1"/>
  <c r="K44" i="42"/>
  <c r="K251" i="42" s="1"/>
  <c r="J48" i="43"/>
  <c r="J255" i="43" s="1"/>
  <c r="J48" i="42"/>
  <c r="J255" i="42" s="1"/>
  <c r="K53" i="43"/>
  <c r="K260" i="43" s="1"/>
  <c r="K53" i="42"/>
  <c r="K260" i="42" s="1"/>
  <c r="I152" i="35"/>
  <c r="G25" i="19" s="1"/>
  <c r="H142" i="38"/>
  <c r="I150" i="33"/>
  <c r="J51" i="43"/>
  <c r="J258" i="43" s="1"/>
  <c r="J51" i="42"/>
  <c r="J258" i="42" s="1"/>
  <c r="C154" i="10"/>
  <c r="K39" i="43"/>
  <c r="K246" i="43" s="1"/>
  <c r="K39" i="42"/>
  <c r="K246" i="42" s="1"/>
  <c r="J50" i="43"/>
  <c r="J257" i="43" s="1"/>
  <c r="J50" i="42"/>
  <c r="J257" i="42" s="1"/>
  <c r="I140" i="36"/>
  <c r="I150" i="10"/>
  <c r="H130" i="36"/>
  <c r="J32" i="43"/>
  <c r="J239" i="43" s="1"/>
  <c r="J32" i="42"/>
  <c r="J239" i="42" s="1"/>
  <c r="K38" i="43"/>
  <c r="K245" i="43" s="1"/>
  <c r="K38" i="42"/>
  <c r="K245" i="42" s="1"/>
  <c r="J42" i="43"/>
  <c r="J249" i="43" s="1"/>
  <c r="J42" i="42"/>
  <c r="J249" i="42" s="1"/>
  <c r="I133" i="36"/>
  <c r="J43" i="43"/>
  <c r="J250" i="43" s="1"/>
  <c r="J43" i="42"/>
  <c r="J250" i="42" s="1"/>
  <c r="H150" i="37"/>
  <c r="F23" i="18" s="1"/>
  <c r="K37" i="43"/>
  <c r="K244" i="43" s="1"/>
  <c r="K37" i="42"/>
  <c r="K244" i="42" s="1"/>
  <c r="J45" i="43"/>
  <c r="J252" i="43" s="1"/>
  <c r="J45" i="42"/>
  <c r="J252" i="42" s="1"/>
  <c r="H150" i="38"/>
  <c r="J46" i="43"/>
  <c r="J253" i="43" s="1"/>
  <c r="J46" i="42"/>
  <c r="J253" i="42" s="1"/>
  <c r="K52" i="43"/>
  <c r="K259" i="43" s="1"/>
  <c r="K52" i="42"/>
  <c r="K259" i="42" s="1"/>
  <c r="J47" i="43"/>
  <c r="J254" i="43" s="1"/>
  <c r="J47" i="42"/>
  <c r="J254" i="42" s="1"/>
  <c r="D154" i="10"/>
  <c r="J49" i="43"/>
  <c r="J256" i="43" s="1"/>
  <c r="J49" i="42"/>
  <c r="J256" i="42" s="1"/>
  <c r="K36" i="43"/>
  <c r="K243" i="43" s="1"/>
  <c r="K36" i="42"/>
  <c r="K243" i="42" s="1"/>
  <c r="H153" i="36"/>
  <c r="K35" i="43"/>
  <c r="K242" i="43" s="1"/>
  <c r="K35" i="42"/>
  <c r="K242" i="42" s="1"/>
  <c r="I151" i="38"/>
  <c r="J40" i="43"/>
  <c r="J247" i="43" s="1"/>
  <c r="J40" i="42"/>
  <c r="J247" i="42" s="1"/>
  <c r="I130" i="36"/>
  <c r="C154" i="39"/>
  <c r="H152" i="10"/>
  <c r="H134" i="38"/>
  <c r="H132" i="38"/>
  <c r="H151" i="38"/>
  <c r="I145" i="35"/>
  <c r="G18" i="19" s="1"/>
  <c r="H145" i="10"/>
  <c r="H141" i="10"/>
  <c r="J133" i="35"/>
  <c r="H6" i="19" s="1"/>
  <c r="H151" i="10"/>
  <c r="H133" i="10"/>
  <c r="I142" i="10"/>
  <c r="H142" i="10"/>
  <c r="I151" i="33"/>
  <c r="H141" i="38"/>
  <c r="H147" i="38"/>
  <c r="I132" i="10"/>
  <c r="I138" i="38"/>
  <c r="H152" i="38"/>
  <c r="H148" i="38"/>
  <c r="H140" i="38"/>
  <c r="H136" i="10"/>
  <c r="H132" i="10"/>
  <c r="J131" i="37"/>
  <c r="H4" i="18" s="1"/>
  <c r="H137" i="10"/>
  <c r="H129" i="38"/>
  <c r="H145" i="38"/>
  <c r="H140" i="10"/>
  <c r="G84" i="43"/>
  <c r="J132" i="35"/>
  <c r="H5" i="19" s="1"/>
  <c r="H147" i="10"/>
  <c r="I134" i="38"/>
  <c r="H150" i="10"/>
  <c r="H146" i="38"/>
  <c r="H143" i="38"/>
  <c r="H139" i="10"/>
  <c r="H135" i="38"/>
  <c r="H129" i="10"/>
  <c r="I135" i="10"/>
  <c r="H149" i="10"/>
  <c r="I153" i="10"/>
  <c r="I148" i="35"/>
  <c r="G21" i="19" s="1"/>
  <c r="I134" i="10"/>
  <c r="H144" i="10"/>
  <c r="I129" i="10"/>
  <c r="H130" i="38"/>
  <c r="I149" i="37"/>
  <c r="G22" i="18" s="1"/>
  <c r="J137" i="36"/>
  <c r="I141" i="38"/>
  <c r="H131" i="10"/>
  <c r="H138" i="38"/>
  <c r="I133" i="10"/>
  <c r="J135" i="33"/>
  <c r="H133" i="38"/>
  <c r="H134" i="10"/>
  <c r="I138" i="37"/>
  <c r="G11" i="18" s="1"/>
  <c r="J134" i="37"/>
  <c r="H7" i="18" s="1"/>
  <c r="J131" i="36"/>
  <c r="I143" i="37"/>
  <c r="G16" i="18" s="1"/>
  <c r="J150" i="37"/>
  <c r="H23" i="18" s="1"/>
  <c r="I129" i="38"/>
  <c r="J135" i="38"/>
  <c r="J132" i="37"/>
  <c r="H5" i="18" s="1"/>
  <c r="H136" i="38"/>
  <c r="I144" i="36"/>
  <c r="H131" i="38"/>
  <c r="J142" i="37"/>
  <c r="H15" i="18" s="1"/>
  <c r="I144" i="37"/>
  <c r="G17" i="18" s="1"/>
  <c r="J151" i="37"/>
  <c r="H24" i="18" s="1"/>
  <c r="J153" i="37"/>
  <c r="H26" i="18" s="1"/>
  <c r="J137" i="37"/>
  <c r="H10" i="18" s="1"/>
  <c r="J135" i="37"/>
  <c r="H8" i="18" s="1"/>
  <c r="I139" i="37"/>
  <c r="G12" i="18" s="1"/>
  <c r="I130" i="37"/>
  <c r="G3" i="18" s="1"/>
  <c r="I140" i="37"/>
  <c r="G13" i="18" s="1"/>
  <c r="I145" i="37"/>
  <c r="G18" i="18" s="1"/>
  <c r="I151" i="37"/>
  <c r="G24" i="18" s="1"/>
  <c r="I145" i="36"/>
  <c r="J135" i="36"/>
  <c r="I139" i="36"/>
  <c r="J137" i="35"/>
  <c r="H10" i="19" s="1"/>
  <c r="I138" i="36"/>
  <c r="J142" i="36"/>
  <c r="J153" i="36"/>
  <c r="I149" i="35"/>
  <c r="G22" i="19" s="1"/>
  <c r="J136" i="36"/>
  <c r="I138" i="35"/>
  <c r="G11" i="19" s="1"/>
  <c r="I148" i="36"/>
  <c r="I151" i="36"/>
  <c r="I147" i="36"/>
  <c r="J150" i="35"/>
  <c r="H23" i="19" s="1"/>
  <c r="I139" i="35"/>
  <c r="G12" i="19" s="1"/>
  <c r="I143" i="33"/>
  <c r="J134" i="35"/>
  <c r="H7" i="19" s="1"/>
  <c r="J152" i="35"/>
  <c r="H25" i="19" s="1"/>
  <c r="I144" i="35"/>
  <c r="G17" i="19" s="1"/>
  <c r="I146" i="35"/>
  <c r="G19" i="19" s="1"/>
  <c r="I140" i="35"/>
  <c r="G13" i="19" s="1"/>
  <c r="I147" i="35"/>
  <c r="G20" i="19" s="1"/>
  <c r="I141" i="35"/>
  <c r="G14" i="19" s="1"/>
  <c r="J134" i="10"/>
  <c r="J134" i="33"/>
  <c r="I148" i="33"/>
  <c r="J133" i="33"/>
  <c r="I138" i="33"/>
  <c r="I141" i="33"/>
  <c r="J150" i="33"/>
  <c r="J136" i="33"/>
  <c r="J132" i="10"/>
  <c r="J131" i="33"/>
  <c r="J137" i="33"/>
  <c r="I147" i="33"/>
  <c r="I139" i="33"/>
  <c r="I140" i="33"/>
  <c r="I149" i="33"/>
  <c r="I146" i="33"/>
  <c r="I143" i="10"/>
  <c r="I130" i="10"/>
  <c r="I144" i="10"/>
  <c r="I145" i="10"/>
  <c r="J150" i="10"/>
  <c r="I138" i="10"/>
  <c r="I147" i="10"/>
  <c r="J135" i="10"/>
  <c r="I139" i="38"/>
  <c r="J131" i="10"/>
  <c r="I148" i="10"/>
  <c r="J136" i="10"/>
  <c r="I151" i="10"/>
  <c r="I149" i="10"/>
  <c r="J142" i="10"/>
  <c r="I146" i="10"/>
  <c r="J152" i="10"/>
  <c r="J133" i="10"/>
  <c r="J110" i="42"/>
  <c r="I189" i="42"/>
  <c r="I188" i="42"/>
  <c r="J61" i="42"/>
  <c r="J131" i="42"/>
  <c r="J183" i="42"/>
  <c r="I193" i="42"/>
  <c r="I163" i="42"/>
  <c r="J64" i="42"/>
  <c r="I73" i="42"/>
  <c r="J91" i="42"/>
  <c r="I76" i="42"/>
  <c r="J93" i="42"/>
  <c r="I192" i="42"/>
  <c r="I162" i="42"/>
  <c r="I97" i="42"/>
  <c r="J123" i="42"/>
  <c r="J201" i="42"/>
  <c r="J181" i="42"/>
  <c r="I132" i="42"/>
  <c r="J191" i="42"/>
  <c r="J161" i="42"/>
  <c r="I106" i="42"/>
  <c r="I187" i="42"/>
  <c r="J152" i="42"/>
  <c r="I135" i="42"/>
  <c r="I157" i="42"/>
  <c r="J172" i="42"/>
  <c r="I166" i="42"/>
  <c r="J151" i="38"/>
  <c r="J185" i="42"/>
  <c r="J182" i="42"/>
  <c r="I75" i="42"/>
  <c r="I134" i="42"/>
  <c r="I198" i="42"/>
  <c r="J63" i="42"/>
  <c r="J66" i="42"/>
  <c r="J155" i="42"/>
  <c r="I136" i="42"/>
  <c r="J202" i="42"/>
  <c r="I105" i="42"/>
  <c r="I104" i="42"/>
  <c r="I68" i="42"/>
  <c r="J151" i="42"/>
  <c r="J122" i="42"/>
  <c r="I194" i="42"/>
  <c r="I74" i="42"/>
  <c r="I129" i="42"/>
  <c r="J62" i="42"/>
  <c r="I99" i="42"/>
  <c r="I71" i="42"/>
  <c r="I107" i="42"/>
  <c r="J124" i="42"/>
  <c r="J94" i="42"/>
  <c r="J200" i="42"/>
  <c r="I69" i="42"/>
  <c r="I128" i="42"/>
  <c r="J184" i="42"/>
  <c r="J170" i="42"/>
  <c r="I158" i="42"/>
  <c r="H113" i="43"/>
  <c r="J101" i="42"/>
  <c r="I137" i="42"/>
  <c r="H143" i="42"/>
  <c r="I78" i="42"/>
  <c r="J120" i="42"/>
  <c r="J142" i="42"/>
  <c r="J81" i="42"/>
  <c r="J90" i="42"/>
  <c r="I179" i="42"/>
  <c r="J82" i="42"/>
  <c r="J125" i="42"/>
  <c r="J171" i="42"/>
  <c r="I197" i="42"/>
  <c r="I137" i="38"/>
  <c r="J80" i="42"/>
  <c r="J141" i="42"/>
  <c r="J199" i="42"/>
  <c r="J83" i="42"/>
  <c r="J139" i="42"/>
  <c r="J169" i="42"/>
  <c r="I195" i="42"/>
  <c r="J136" i="38"/>
  <c r="I77" i="42"/>
  <c r="I133" i="42"/>
  <c r="J96" i="42"/>
  <c r="J180" i="42"/>
  <c r="J65" i="42"/>
  <c r="J67" i="42"/>
  <c r="I160" i="42"/>
  <c r="J81" i="43"/>
  <c r="J140" i="43"/>
  <c r="K151" i="35" s="1"/>
  <c r="I24" i="19" s="1"/>
  <c r="J110" i="43"/>
  <c r="J170" i="43"/>
  <c r="J200" i="43"/>
  <c r="J93" i="43"/>
  <c r="J183" i="43"/>
  <c r="J123" i="43"/>
  <c r="J153" i="43"/>
  <c r="K134" i="36" s="1"/>
  <c r="J64" i="43"/>
  <c r="J151" i="43"/>
  <c r="J121" i="43"/>
  <c r="K132" i="35" s="1"/>
  <c r="I5" i="19" s="1"/>
  <c r="J91" i="43"/>
  <c r="J62" i="43"/>
  <c r="J181" i="43"/>
  <c r="I194" i="43"/>
  <c r="I104" i="43"/>
  <c r="I134" i="43"/>
  <c r="I75" i="43"/>
  <c r="I164" i="43"/>
  <c r="J145" i="36" s="1"/>
  <c r="I119" i="42"/>
  <c r="I138" i="42"/>
  <c r="I89" i="42"/>
  <c r="I108" i="42"/>
  <c r="J88" i="43"/>
  <c r="J59" i="43"/>
  <c r="J118" i="43"/>
  <c r="J178" i="43"/>
  <c r="J148" i="43"/>
  <c r="I149" i="42"/>
  <c r="I97" i="43"/>
  <c r="I68" i="43"/>
  <c r="I127" i="43"/>
  <c r="I187" i="43"/>
  <c r="I157" i="43"/>
  <c r="J94" i="43"/>
  <c r="J184" i="43"/>
  <c r="J124" i="43"/>
  <c r="J65" i="43"/>
  <c r="J154" i="43"/>
  <c r="K135" i="36" s="1"/>
  <c r="I190" i="42"/>
  <c r="J126" i="42"/>
  <c r="J150" i="38"/>
  <c r="I89" i="43"/>
  <c r="I149" i="43"/>
  <c r="I60" i="43"/>
  <c r="I119" i="43"/>
  <c r="I179" i="43"/>
  <c r="J83" i="43"/>
  <c r="J172" i="43"/>
  <c r="J112" i="43"/>
  <c r="J202" i="43"/>
  <c r="J142" i="43"/>
  <c r="J139" i="43"/>
  <c r="J109" i="43"/>
  <c r="J80" i="43"/>
  <c r="J199" i="43"/>
  <c r="J169" i="43"/>
  <c r="I79" i="42"/>
  <c r="H173" i="42"/>
  <c r="I108" i="43"/>
  <c r="I168" i="43"/>
  <c r="J149" i="36" s="1"/>
  <c r="I138" i="43"/>
  <c r="I198" i="43"/>
  <c r="I79" i="43"/>
  <c r="J186" i="43"/>
  <c r="J126" i="43"/>
  <c r="J67" i="43"/>
  <c r="J96" i="43"/>
  <c r="J156" i="43"/>
  <c r="I100" i="43"/>
  <c r="J141" i="33" s="1"/>
  <c r="I190" i="43"/>
  <c r="I130" i="43"/>
  <c r="I160" i="43"/>
  <c r="I71" i="43"/>
  <c r="J186" i="42"/>
  <c r="I107" i="43"/>
  <c r="I167" i="43"/>
  <c r="J148" i="36" s="1"/>
  <c r="I137" i="43"/>
  <c r="I197" i="43"/>
  <c r="I78" i="43"/>
  <c r="J152" i="38"/>
  <c r="I70" i="43"/>
  <c r="I159" i="43"/>
  <c r="J140" i="36" s="1"/>
  <c r="I129" i="43"/>
  <c r="I99" i="43"/>
  <c r="I189" i="43"/>
  <c r="J72" i="43"/>
  <c r="K142" i="10" s="1"/>
  <c r="J191" i="43"/>
  <c r="J101" i="43"/>
  <c r="J131" i="43"/>
  <c r="J161" i="43"/>
  <c r="I188" i="43"/>
  <c r="I128" i="43"/>
  <c r="I69" i="43"/>
  <c r="I98" i="43"/>
  <c r="J139" i="33" s="1"/>
  <c r="I158" i="43"/>
  <c r="I102" i="43"/>
  <c r="J143" i="33" s="1"/>
  <c r="I192" i="43"/>
  <c r="I73" i="43"/>
  <c r="I162" i="43"/>
  <c r="I132" i="43"/>
  <c r="J95" i="43"/>
  <c r="K136" i="33" s="1"/>
  <c r="J125" i="43"/>
  <c r="J185" i="43"/>
  <c r="J155" i="43"/>
  <c r="J66" i="43"/>
  <c r="J133" i="38"/>
  <c r="I130" i="42"/>
  <c r="J201" i="43"/>
  <c r="J82" i="43"/>
  <c r="J171" i="43"/>
  <c r="J111" i="43"/>
  <c r="J141" i="43"/>
  <c r="J180" i="43"/>
  <c r="J90" i="43"/>
  <c r="J61" i="43"/>
  <c r="J120" i="43"/>
  <c r="J150" i="43"/>
  <c r="I70" i="42"/>
  <c r="I165" i="43"/>
  <c r="J146" i="36" s="1"/>
  <c r="I135" i="43"/>
  <c r="I105" i="43"/>
  <c r="I195" i="43"/>
  <c r="I76" i="43"/>
  <c r="I106" i="43"/>
  <c r="I196" i="43"/>
  <c r="I166" i="43"/>
  <c r="I77" i="43"/>
  <c r="I136" i="43"/>
  <c r="J132" i="38"/>
  <c r="I193" i="43"/>
  <c r="I133" i="43"/>
  <c r="I103" i="43"/>
  <c r="J144" i="33" s="1"/>
  <c r="I74" i="43"/>
  <c r="I163" i="43"/>
  <c r="J182" i="43"/>
  <c r="J63" i="43"/>
  <c r="J152" i="43"/>
  <c r="J92" i="43"/>
  <c r="K133" i="33" s="1"/>
  <c r="J122" i="43"/>
  <c r="M89" i="39"/>
  <c r="M119" i="39" s="1"/>
  <c r="K122" i="39"/>
  <c r="K123" i="39" s="1"/>
  <c r="L114" i="39"/>
  <c r="L113" i="39"/>
  <c r="L115" i="39"/>
  <c r="L109" i="39"/>
  <c r="L108" i="39"/>
  <c r="L116" i="39"/>
  <c r="L117" i="39"/>
  <c r="L112" i="39"/>
  <c r="L111" i="39"/>
  <c r="L107" i="39"/>
  <c r="L106" i="39"/>
  <c r="J123" i="35"/>
  <c r="J124" i="35" s="1"/>
  <c r="J123" i="37"/>
  <c r="J124" i="37" s="1"/>
  <c r="J95" i="34"/>
  <c r="J96" i="34" s="1"/>
  <c r="H3" i="17"/>
  <c r="J123" i="40"/>
  <c r="J124" i="40" s="1"/>
  <c r="H3" i="16"/>
  <c r="J123" i="36"/>
  <c r="J124" i="36" s="1"/>
  <c r="J123" i="38"/>
  <c r="J124" i="38" s="1"/>
  <c r="J123" i="33"/>
  <c r="J124" i="33" s="1"/>
  <c r="J123" i="10"/>
  <c r="J124" i="10" s="1"/>
  <c r="M78" i="39"/>
  <c r="M102" i="39" s="1"/>
  <c r="M84" i="10"/>
  <c r="L111" i="10"/>
  <c r="L86" i="34"/>
  <c r="J18" i="17" s="1"/>
  <c r="L87" i="34"/>
  <c r="J19" i="17" s="1"/>
  <c r="L88" i="34"/>
  <c r="J20" i="17" s="1"/>
  <c r="M58" i="34"/>
  <c r="L101" i="37"/>
  <c r="M76" i="37"/>
  <c r="L121" i="40"/>
  <c r="J25" i="16" s="1"/>
  <c r="M90" i="40"/>
  <c r="M84" i="39"/>
  <c r="M110" i="39" s="1"/>
  <c r="L116" i="33"/>
  <c r="L115" i="33"/>
  <c r="L114" i="33"/>
  <c r="M86" i="33"/>
  <c r="L116" i="40"/>
  <c r="J20" i="16" s="1"/>
  <c r="L115" i="40"/>
  <c r="J19" i="16" s="1"/>
  <c r="L114" i="40"/>
  <c r="J18" i="16" s="1"/>
  <c r="M86" i="40"/>
  <c r="L103" i="36"/>
  <c r="M78" i="36"/>
  <c r="M73" i="40"/>
  <c r="L98" i="40"/>
  <c r="J2" i="16" s="1"/>
  <c r="M87" i="10"/>
  <c r="L118" i="10"/>
  <c r="L117" i="10"/>
  <c r="L107" i="36"/>
  <c r="L108" i="36"/>
  <c r="M82" i="36"/>
  <c r="M80" i="33"/>
  <c r="L105" i="33"/>
  <c r="L102" i="36"/>
  <c r="M77" i="36"/>
  <c r="L117" i="36"/>
  <c r="L118" i="36"/>
  <c r="M87" i="36"/>
  <c r="L111" i="38"/>
  <c r="M84" i="38"/>
  <c r="M85" i="39"/>
  <c r="M86" i="36"/>
  <c r="L116" i="36"/>
  <c r="L114" i="36"/>
  <c r="L115" i="36"/>
  <c r="L82" i="34"/>
  <c r="J14" i="17" s="1"/>
  <c r="M55" i="34"/>
  <c r="L81" i="34"/>
  <c r="J13" i="17" s="1"/>
  <c r="M91" i="40"/>
  <c r="L122" i="40"/>
  <c r="J26" i="16" s="1"/>
  <c r="L101" i="36"/>
  <c r="M76" i="36"/>
  <c r="L116" i="38"/>
  <c r="L115" i="38"/>
  <c r="L114" i="38"/>
  <c r="M86" i="38"/>
  <c r="M85" i="40"/>
  <c r="L112" i="40"/>
  <c r="J16" i="16" s="1"/>
  <c r="L113" i="40"/>
  <c r="J17" i="16" s="1"/>
  <c r="L122" i="35"/>
  <c r="M91" i="35"/>
  <c r="M77" i="35"/>
  <c r="L102" i="35"/>
  <c r="L110" i="36"/>
  <c r="L109" i="36"/>
  <c r="M83" i="36"/>
  <c r="M85" i="10"/>
  <c r="L113" i="10"/>
  <c r="L112" i="10"/>
  <c r="M78" i="38"/>
  <c r="L103" i="38"/>
  <c r="M50" i="34"/>
  <c r="L75" i="34"/>
  <c r="J7" i="17" s="1"/>
  <c r="L101" i="35"/>
  <c r="M76" i="35"/>
  <c r="L114" i="10"/>
  <c r="M86" i="10"/>
  <c r="L115" i="10"/>
  <c r="L116" i="10"/>
  <c r="M79" i="38"/>
  <c r="L104" i="38"/>
  <c r="M91" i="38"/>
  <c r="L122" i="38"/>
  <c r="L117" i="40"/>
  <c r="J21" i="16" s="1"/>
  <c r="L118" i="40"/>
  <c r="J22" i="16" s="1"/>
  <c r="M87" i="40"/>
  <c r="L101" i="38"/>
  <c r="M76" i="38"/>
  <c r="L105" i="40"/>
  <c r="J9" i="16" s="1"/>
  <c r="M80" i="40"/>
  <c r="M76" i="33"/>
  <c r="L101" i="33"/>
  <c r="M85" i="37"/>
  <c r="L113" i="37"/>
  <c r="L112" i="37"/>
  <c r="L98" i="37"/>
  <c r="M73" i="37"/>
  <c r="M79" i="39"/>
  <c r="M103" i="39" s="1"/>
  <c r="L102" i="10"/>
  <c r="M77" i="10"/>
  <c r="L70" i="34"/>
  <c r="J2" i="17" s="1"/>
  <c r="M45" i="34"/>
  <c r="L110" i="37"/>
  <c r="L109" i="37"/>
  <c r="M83" i="37"/>
  <c r="M84" i="33"/>
  <c r="L111" i="33"/>
  <c r="L103" i="37"/>
  <c r="M78" i="37"/>
  <c r="M85" i="38"/>
  <c r="L113" i="38"/>
  <c r="L112" i="38"/>
  <c r="L101" i="40"/>
  <c r="J5" i="16" s="1"/>
  <c r="M76" i="40"/>
  <c r="L84" i="34"/>
  <c r="J16" i="17" s="1"/>
  <c r="M57" i="34"/>
  <c r="L85" i="34"/>
  <c r="J17" i="17" s="1"/>
  <c r="L110" i="35"/>
  <c r="L109" i="35"/>
  <c r="M83" i="35"/>
  <c r="L117" i="35"/>
  <c r="L118" i="35"/>
  <c r="M87" i="35"/>
  <c r="M73" i="35"/>
  <c r="L98" i="35"/>
  <c r="M79" i="37"/>
  <c r="L104" i="37"/>
  <c r="L116" i="37"/>
  <c r="L115" i="37"/>
  <c r="M86" i="37"/>
  <c r="L114" i="37"/>
  <c r="L91" i="34"/>
  <c r="J23" i="17" s="1"/>
  <c r="M60" i="34"/>
  <c r="M79" i="40"/>
  <c r="L104" i="40"/>
  <c r="J8" i="16" s="1"/>
  <c r="M78" i="40"/>
  <c r="L103" i="40"/>
  <c r="J7" i="16" s="1"/>
  <c r="L111" i="40"/>
  <c r="J15" i="16" s="1"/>
  <c r="M84" i="40"/>
  <c r="M76" i="10"/>
  <c r="L101" i="10"/>
  <c r="M91" i="33"/>
  <c r="L122" i="33"/>
  <c r="M80" i="39"/>
  <c r="M104" i="39" s="1"/>
  <c r="L117" i="38"/>
  <c r="L118" i="38"/>
  <c r="M87" i="38"/>
  <c r="M90" i="39"/>
  <c r="M120" i="39" s="1"/>
  <c r="L121" i="36"/>
  <c r="M90" i="36"/>
  <c r="L111" i="35"/>
  <c r="M84" i="35"/>
  <c r="M85" i="36"/>
  <c r="L112" i="36"/>
  <c r="L113" i="36"/>
  <c r="L121" i="38"/>
  <c r="M90" i="38"/>
  <c r="M77" i="39"/>
  <c r="M101" i="39" s="1"/>
  <c r="L98" i="10"/>
  <c r="M73" i="10"/>
  <c r="M85" i="35"/>
  <c r="L112" i="35"/>
  <c r="L113" i="35"/>
  <c r="M87" i="39"/>
  <c r="L117" i="33"/>
  <c r="L118" i="33"/>
  <c r="M87" i="33"/>
  <c r="L103" i="33"/>
  <c r="M78" i="33"/>
  <c r="L83" i="34"/>
  <c r="J15" i="17" s="1"/>
  <c r="M56" i="34"/>
  <c r="M78" i="10"/>
  <c r="L103" i="10"/>
  <c r="L105" i="36"/>
  <c r="M80" i="36"/>
  <c r="L119" i="37"/>
  <c r="M88" i="37"/>
  <c r="L116" i="35"/>
  <c r="L115" i="35"/>
  <c r="L114" i="35"/>
  <c r="M86" i="35"/>
  <c r="M77" i="40"/>
  <c r="L102" i="40"/>
  <c r="J6" i="16" s="1"/>
  <c r="L103" i="35"/>
  <c r="M78" i="35"/>
  <c r="L110" i="40"/>
  <c r="J14" i="16" s="1"/>
  <c r="L109" i="40"/>
  <c r="J13" i="16" s="1"/>
  <c r="M83" i="40"/>
  <c r="M63" i="34"/>
  <c r="L94" i="34"/>
  <c r="J26" i="17" s="1"/>
  <c r="M82" i="10"/>
  <c r="L108" i="10"/>
  <c r="L107" i="10"/>
  <c r="L108" i="38"/>
  <c r="L107" i="38"/>
  <c r="M82" i="38"/>
  <c r="M82" i="39"/>
  <c r="L105" i="38"/>
  <c r="M80" i="38"/>
  <c r="M79" i="10"/>
  <c r="L104" i="10"/>
  <c r="L107" i="35"/>
  <c r="L108" i="35"/>
  <c r="M82" i="35"/>
  <c r="M77" i="38"/>
  <c r="L102" i="38"/>
  <c r="L104" i="35"/>
  <c r="M79" i="35"/>
  <c r="L111" i="37"/>
  <c r="M84" i="37"/>
  <c r="M88" i="35"/>
  <c r="L119" i="35"/>
  <c r="L102" i="33"/>
  <c r="M77" i="33"/>
  <c r="L105" i="35"/>
  <c r="M80" i="35"/>
  <c r="M88" i="38"/>
  <c r="L119" i="38"/>
  <c r="M52" i="34"/>
  <c r="L77" i="34"/>
  <c r="J9" i="17" s="1"/>
  <c r="M76" i="39"/>
  <c r="M100" i="39" s="1"/>
  <c r="L122" i="36"/>
  <c r="M91" i="36"/>
  <c r="L109" i="33"/>
  <c r="M83" i="33"/>
  <c r="L110" i="33"/>
  <c r="L119" i="33"/>
  <c r="M88" i="33"/>
  <c r="L105" i="10"/>
  <c r="M80" i="10"/>
  <c r="L117" i="37"/>
  <c r="L118" i="37"/>
  <c r="M87" i="37"/>
  <c r="M88" i="39"/>
  <c r="M118" i="39" s="1"/>
  <c r="M79" i="33"/>
  <c r="L104" i="33"/>
  <c r="M88" i="40"/>
  <c r="L119" i="40"/>
  <c r="J23" i="16" s="1"/>
  <c r="L108" i="40"/>
  <c r="J12" i="16" s="1"/>
  <c r="L107" i="40"/>
  <c r="J11" i="16" s="1"/>
  <c r="M82" i="40"/>
  <c r="L79" i="34"/>
  <c r="J11" i="17" s="1"/>
  <c r="L80" i="34"/>
  <c r="J12" i="17" s="1"/>
  <c r="M54" i="34"/>
  <c r="M49" i="34"/>
  <c r="L74" i="34"/>
  <c r="J6" i="17" s="1"/>
  <c r="L121" i="10"/>
  <c r="M90" i="10"/>
  <c r="M91" i="39"/>
  <c r="M121" i="39" s="1"/>
  <c r="L107" i="37"/>
  <c r="L108" i="37"/>
  <c r="M82" i="37"/>
  <c r="M91" i="10"/>
  <c r="L122" i="10"/>
  <c r="L105" i="37"/>
  <c r="M80" i="37"/>
  <c r="M83" i="39"/>
  <c r="L110" i="10"/>
  <c r="M83" i="10"/>
  <c r="L109" i="10"/>
  <c r="L98" i="38"/>
  <c r="M73" i="38"/>
  <c r="L89" i="34"/>
  <c r="J21" i="17" s="1"/>
  <c r="M59" i="34"/>
  <c r="L90" i="34"/>
  <c r="J22" i="17" s="1"/>
  <c r="L121" i="37"/>
  <c r="M90" i="37"/>
  <c r="L119" i="36"/>
  <c r="M88" i="36"/>
  <c r="L121" i="35"/>
  <c r="M90" i="35"/>
  <c r="M86" i="39"/>
  <c r="L110" i="38"/>
  <c r="L109" i="38"/>
  <c r="M83" i="38"/>
  <c r="M51" i="34"/>
  <c r="L76" i="34"/>
  <c r="J8" i="17" s="1"/>
  <c r="L111" i="36"/>
  <c r="M84" i="36"/>
  <c r="L73" i="34"/>
  <c r="J5" i="17" s="1"/>
  <c r="M48" i="34"/>
  <c r="L104" i="36"/>
  <c r="M79" i="36"/>
  <c r="M62" i="34"/>
  <c r="L93" i="34"/>
  <c r="J25" i="17" s="1"/>
  <c r="M73" i="36"/>
  <c r="L98" i="36"/>
  <c r="L122" i="37"/>
  <c r="M91" i="37"/>
  <c r="M90" i="33"/>
  <c r="L121" i="33"/>
  <c r="L107" i="33"/>
  <c r="L108" i="33"/>
  <c r="M82" i="33"/>
  <c r="L98" i="33"/>
  <c r="M73" i="33"/>
  <c r="M88" i="10"/>
  <c r="L119" i="10"/>
  <c r="L113" i="33"/>
  <c r="L112" i="33"/>
  <c r="M85" i="33"/>
  <c r="M77" i="37"/>
  <c r="L102" i="37"/>
  <c r="M75" i="33"/>
  <c r="L100" i="33"/>
  <c r="L100" i="10"/>
  <c r="M75" i="10"/>
  <c r="M75" i="38"/>
  <c r="L100" i="38"/>
  <c r="L106" i="35"/>
  <c r="M81" i="35"/>
  <c r="L106" i="33"/>
  <c r="M81" i="33"/>
  <c r="L106" i="38"/>
  <c r="M81" i="38"/>
  <c r="M81" i="39"/>
  <c r="M105" i="39" s="1"/>
  <c r="K99" i="33"/>
  <c r="L74" i="33"/>
  <c r="K92" i="33"/>
  <c r="L106" i="40"/>
  <c r="J10" i="16" s="1"/>
  <c r="M81" i="40"/>
  <c r="L100" i="35"/>
  <c r="M75" i="35"/>
  <c r="N89" i="36"/>
  <c r="M120" i="36"/>
  <c r="K99" i="37"/>
  <c r="L74" i="37"/>
  <c r="K92" i="37"/>
  <c r="L100" i="37"/>
  <c r="M75" i="37"/>
  <c r="M120" i="35"/>
  <c r="N89" i="35"/>
  <c r="L106" i="37"/>
  <c r="M81" i="37"/>
  <c r="L74" i="38"/>
  <c r="K99" i="38"/>
  <c r="K92" i="38"/>
  <c r="K92" i="10"/>
  <c r="K99" i="10"/>
  <c r="L74" i="10"/>
  <c r="M120" i="37"/>
  <c r="N89" i="37"/>
  <c r="N89" i="40"/>
  <c r="M120" i="40"/>
  <c r="K24" i="16" s="1"/>
  <c r="M47" i="34"/>
  <c r="L72" i="34"/>
  <c r="J4" i="17" s="1"/>
  <c r="N61" i="34"/>
  <c r="M92" i="34"/>
  <c r="K24" i="17" s="1"/>
  <c r="L74" i="40"/>
  <c r="K99" i="40"/>
  <c r="K92" i="40"/>
  <c r="L74" i="35"/>
  <c r="K99" i="35"/>
  <c r="K92" i="35"/>
  <c r="M81" i="10"/>
  <c r="L106" i="10"/>
  <c r="M75" i="36"/>
  <c r="L100" i="36"/>
  <c r="M75" i="39"/>
  <c r="M99" i="39" s="1"/>
  <c r="L78" i="34"/>
  <c r="J10" i="17" s="1"/>
  <c r="M53" i="34"/>
  <c r="L74" i="36"/>
  <c r="K99" i="36"/>
  <c r="K92" i="36"/>
  <c r="M120" i="38"/>
  <c r="N89" i="38"/>
  <c r="L46" i="34"/>
  <c r="K71" i="34"/>
  <c r="K64" i="34"/>
  <c r="L106" i="36"/>
  <c r="M81" i="36"/>
  <c r="M75" i="40"/>
  <c r="L100" i="40"/>
  <c r="J4" i="16" s="1"/>
  <c r="M120" i="33"/>
  <c r="N89" i="33"/>
  <c r="L74" i="39"/>
  <c r="L98" i="39" s="1"/>
  <c r="K92" i="39"/>
  <c r="N89" i="10"/>
  <c r="M120" i="10"/>
  <c r="G203" i="43" l="1"/>
  <c r="I143" i="36"/>
  <c r="G233" i="42"/>
  <c r="K153" i="33"/>
  <c r="I130" i="33"/>
  <c r="H143" i="43"/>
  <c r="G173" i="42"/>
  <c r="J147" i="37"/>
  <c r="H20" i="18" s="1"/>
  <c r="H84" i="42"/>
  <c r="H142" i="35"/>
  <c r="F15" i="19" s="1"/>
  <c r="G173" i="43"/>
  <c r="H203" i="43"/>
  <c r="G113" i="42"/>
  <c r="M73" i="39"/>
  <c r="M97" i="39" s="1"/>
  <c r="L31" i="43" s="1"/>
  <c r="L238" i="43" s="1"/>
  <c r="K152" i="33"/>
  <c r="K31" i="42"/>
  <c r="K238" i="42" s="1"/>
  <c r="J238" i="42"/>
  <c r="J88" i="42"/>
  <c r="K129" i="33" s="1"/>
  <c r="J178" i="42"/>
  <c r="K129" i="37" s="1"/>
  <c r="I2" i="18" s="1"/>
  <c r="J148" i="42"/>
  <c r="K129" i="36" s="1"/>
  <c r="J118" i="42"/>
  <c r="K129" i="35" s="1"/>
  <c r="I2" i="19" s="1"/>
  <c r="J59" i="42"/>
  <c r="K129" i="10" s="1"/>
  <c r="L54" i="42"/>
  <c r="L111" i="42" s="1"/>
  <c r="L54" i="43"/>
  <c r="K261" i="43"/>
  <c r="K231" i="43"/>
  <c r="K261" i="42"/>
  <c r="K231" i="42"/>
  <c r="J138" i="35"/>
  <c r="H11" i="19" s="1"/>
  <c r="J130" i="10"/>
  <c r="K150" i="33"/>
  <c r="K131" i="36"/>
  <c r="K137" i="36"/>
  <c r="K229" i="43"/>
  <c r="K221" i="43"/>
  <c r="J224" i="43"/>
  <c r="J209" i="43"/>
  <c r="J223" i="43"/>
  <c r="K232" i="43"/>
  <c r="J217" i="43"/>
  <c r="J222" i="43"/>
  <c r="J225" i="43"/>
  <c r="J227" i="43"/>
  <c r="K210" i="43"/>
  <c r="K216" i="43"/>
  <c r="K208" i="43"/>
  <c r="K213" i="43"/>
  <c r="K211" i="43"/>
  <c r="K214" i="43"/>
  <c r="K212" i="43"/>
  <c r="J218" i="43"/>
  <c r="J228" i="43"/>
  <c r="J220" i="43"/>
  <c r="J226" i="43"/>
  <c r="J219" i="43"/>
  <c r="K230" i="43"/>
  <c r="K215" i="43"/>
  <c r="J130" i="38"/>
  <c r="J149" i="38"/>
  <c r="K172" i="42"/>
  <c r="K232" i="42"/>
  <c r="J71" i="42"/>
  <c r="J220" i="42"/>
  <c r="J167" i="42"/>
  <c r="J227" i="42"/>
  <c r="K152" i="42"/>
  <c r="K212" i="42"/>
  <c r="J68" i="42"/>
  <c r="J217" i="42"/>
  <c r="J102" i="42"/>
  <c r="J222" i="42"/>
  <c r="K90" i="42"/>
  <c r="K210" i="42"/>
  <c r="K67" i="42"/>
  <c r="K216" i="42"/>
  <c r="J138" i="42"/>
  <c r="J228" i="42"/>
  <c r="K123" i="42"/>
  <c r="K213" i="42"/>
  <c r="K121" i="42"/>
  <c r="K211" i="42"/>
  <c r="J136" i="42"/>
  <c r="J226" i="42"/>
  <c r="J159" i="42"/>
  <c r="J219" i="42"/>
  <c r="J128" i="42"/>
  <c r="J218" i="42"/>
  <c r="K95" i="42"/>
  <c r="K215" i="42"/>
  <c r="K200" i="42"/>
  <c r="K230" i="42"/>
  <c r="J164" i="42"/>
  <c r="J224" i="42"/>
  <c r="J89" i="42"/>
  <c r="J209" i="42"/>
  <c r="J76" i="42"/>
  <c r="J225" i="42"/>
  <c r="K109" i="42"/>
  <c r="K229" i="42"/>
  <c r="K161" i="42"/>
  <c r="K221" i="42"/>
  <c r="K184" i="42"/>
  <c r="K214" i="42"/>
  <c r="J193" i="42"/>
  <c r="J223" i="42"/>
  <c r="H153" i="38"/>
  <c r="I142" i="38"/>
  <c r="K32" i="43"/>
  <c r="K239" i="43" s="1"/>
  <c r="K32" i="42"/>
  <c r="K239" i="42" s="1"/>
  <c r="K47" i="43"/>
  <c r="K254" i="43" s="1"/>
  <c r="K47" i="42"/>
  <c r="K254" i="42" s="1"/>
  <c r="K48" i="43"/>
  <c r="K255" i="43" s="1"/>
  <c r="K48" i="42"/>
  <c r="K255" i="42" s="1"/>
  <c r="L55" i="43"/>
  <c r="L262" i="43" s="1"/>
  <c r="L55" i="42"/>
  <c r="L262" i="42" s="1"/>
  <c r="L35" i="43"/>
  <c r="L242" i="43" s="1"/>
  <c r="L35" i="42"/>
  <c r="L242" i="42" s="1"/>
  <c r="L53" i="43"/>
  <c r="L260" i="43" s="1"/>
  <c r="L53" i="42"/>
  <c r="L260" i="42" s="1"/>
  <c r="L44" i="43"/>
  <c r="L251" i="43" s="1"/>
  <c r="L44" i="42"/>
  <c r="L251" i="42" s="1"/>
  <c r="L39" i="43"/>
  <c r="L246" i="43" s="1"/>
  <c r="L39" i="42"/>
  <c r="L246" i="42" s="1"/>
  <c r="K40" i="43"/>
  <c r="K247" i="43" s="1"/>
  <c r="K40" i="42"/>
  <c r="K247" i="42" s="1"/>
  <c r="L37" i="43"/>
  <c r="L244" i="43" s="1"/>
  <c r="L37" i="42"/>
  <c r="L244" i="42" s="1"/>
  <c r="K41" i="43"/>
  <c r="K248" i="43" s="1"/>
  <c r="K41" i="42"/>
  <c r="K248" i="42" s="1"/>
  <c r="K45" i="43"/>
  <c r="K252" i="43" s="1"/>
  <c r="K45" i="42"/>
  <c r="K252" i="42" s="1"/>
  <c r="L34" i="43"/>
  <c r="L241" i="43" s="1"/>
  <c r="L34" i="42"/>
  <c r="L241" i="42" s="1"/>
  <c r="K46" i="43"/>
  <c r="K253" i="43" s="1"/>
  <c r="K46" i="42"/>
  <c r="K253" i="42" s="1"/>
  <c r="K51" i="43"/>
  <c r="K258" i="43" s="1"/>
  <c r="K51" i="42"/>
  <c r="K258" i="42" s="1"/>
  <c r="K50" i="43"/>
  <c r="K257" i="43" s="1"/>
  <c r="K50" i="42"/>
  <c r="K257" i="42" s="1"/>
  <c r="K42" i="43"/>
  <c r="K249" i="43" s="1"/>
  <c r="K42" i="42"/>
  <c r="K249" i="42" s="1"/>
  <c r="L36" i="43"/>
  <c r="L243" i="43" s="1"/>
  <c r="L36" i="42"/>
  <c r="L243" i="42" s="1"/>
  <c r="K43" i="43"/>
  <c r="K250" i="43" s="1"/>
  <c r="K43" i="42"/>
  <c r="K250" i="42" s="1"/>
  <c r="L33" i="43"/>
  <c r="L240" i="43" s="1"/>
  <c r="L33" i="42"/>
  <c r="L240" i="42" s="1"/>
  <c r="L52" i="43"/>
  <c r="L259" i="43" s="1"/>
  <c r="L52" i="42"/>
  <c r="L259" i="42" s="1"/>
  <c r="L38" i="43"/>
  <c r="L245" i="43" s="1"/>
  <c r="L38" i="42"/>
  <c r="L245" i="42" s="1"/>
  <c r="K49" i="43"/>
  <c r="K256" i="43" s="1"/>
  <c r="K49" i="42"/>
  <c r="K256" i="42" s="1"/>
  <c r="G263" i="43"/>
  <c r="G233" i="43"/>
  <c r="I146" i="38"/>
  <c r="I140" i="38"/>
  <c r="K137" i="37"/>
  <c r="I10" i="18" s="1"/>
  <c r="I150" i="38"/>
  <c r="I143" i="38"/>
  <c r="K153" i="37"/>
  <c r="I26" i="18" s="1"/>
  <c r="K134" i="37"/>
  <c r="I7" i="18" s="1"/>
  <c r="I147" i="38"/>
  <c r="K150" i="37"/>
  <c r="I23" i="18" s="1"/>
  <c r="J148" i="37"/>
  <c r="H21" i="18" s="1"/>
  <c r="I153" i="38"/>
  <c r="J144" i="36"/>
  <c r="I145" i="38"/>
  <c r="J130" i="37"/>
  <c r="H3" i="18" s="1"/>
  <c r="I148" i="38"/>
  <c r="I144" i="38"/>
  <c r="K132" i="37"/>
  <c r="I5" i="18" s="1"/>
  <c r="J138" i="37"/>
  <c r="H11" i="18" s="1"/>
  <c r="K133" i="37"/>
  <c r="I6" i="18" s="1"/>
  <c r="K135" i="37"/>
  <c r="I8" i="18" s="1"/>
  <c r="K136" i="37"/>
  <c r="I9" i="18" s="1"/>
  <c r="J144" i="37"/>
  <c r="H17" i="18" s="1"/>
  <c r="K152" i="37"/>
  <c r="I25" i="18" s="1"/>
  <c r="J138" i="36"/>
  <c r="K142" i="37"/>
  <c r="I15" i="18" s="1"/>
  <c r="J149" i="33"/>
  <c r="K151" i="37"/>
  <c r="I24" i="18" s="1"/>
  <c r="K131" i="37"/>
  <c r="I4" i="18" s="1"/>
  <c r="K133" i="36"/>
  <c r="K142" i="36"/>
  <c r="J146" i="37"/>
  <c r="H19" i="18" s="1"/>
  <c r="J149" i="37"/>
  <c r="H22" i="18" s="1"/>
  <c r="J139" i="37"/>
  <c r="H12" i="18" s="1"/>
  <c r="J140" i="37"/>
  <c r="H13" i="18" s="1"/>
  <c r="J141" i="37"/>
  <c r="H14" i="18" s="1"/>
  <c r="J130" i="35"/>
  <c r="H3" i="19" s="1"/>
  <c r="K152" i="36"/>
  <c r="K136" i="35"/>
  <c r="I9" i="19" s="1"/>
  <c r="J143" i="36"/>
  <c r="J145" i="37"/>
  <c r="H18" i="18" s="1"/>
  <c r="J143" i="37"/>
  <c r="H16" i="18" s="1"/>
  <c r="K151" i="36"/>
  <c r="J130" i="33"/>
  <c r="J141" i="36"/>
  <c r="K150" i="36"/>
  <c r="K152" i="35"/>
  <c r="I25" i="19" s="1"/>
  <c r="K142" i="35"/>
  <c r="I15" i="19" s="1"/>
  <c r="K153" i="36"/>
  <c r="K132" i="36"/>
  <c r="J139" i="36"/>
  <c r="J130" i="36"/>
  <c r="K136" i="36"/>
  <c r="K131" i="35"/>
  <c r="I4" i="19" s="1"/>
  <c r="J147" i="36"/>
  <c r="J145" i="35"/>
  <c r="H18" i="19" s="1"/>
  <c r="K131" i="33"/>
  <c r="K137" i="35"/>
  <c r="I10" i="19" s="1"/>
  <c r="K150" i="35"/>
  <c r="I23" i="19" s="1"/>
  <c r="K134" i="35"/>
  <c r="I7" i="19" s="1"/>
  <c r="J139" i="35"/>
  <c r="H12" i="19" s="1"/>
  <c r="K133" i="35"/>
  <c r="I6" i="19" s="1"/>
  <c r="J141" i="35"/>
  <c r="H14" i="19" s="1"/>
  <c r="K135" i="35"/>
  <c r="I8" i="19" s="1"/>
  <c r="J146" i="35"/>
  <c r="H19" i="19" s="1"/>
  <c r="J140" i="35"/>
  <c r="H13" i="19" s="1"/>
  <c r="J143" i="35"/>
  <c r="H16" i="19" s="1"/>
  <c r="J138" i="33"/>
  <c r="K153" i="35"/>
  <c r="I26" i="19" s="1"/>
  <c r="J140" i="33"/>
  <c r="K137" i="33"/>
  <c r="J149" i="35"/>
  <c r="H22" i="19" s="1"/>
  <c r="J144" i="35"/>
  <c r="H17" i="19" s="1"/>
  <c r="J145" i="33"/>
  <c r="K132" i="33"/>
  <c r="J148" i="35"/>
  <c r="H21" i="19" s="1"/>
  <c r="J147" i="35"/>
  <c r="H20" i="19" s="1"/>
  <c r="K151" i="33"/>
  <c r="K135" i="33"/>
  <c r="K134" i="33"/>
  <c r="K131" i="10"/>
  <c r="K142" i="33"/>
  <c r="J148" i="33"/>
  <c r="K137" i="10"/>
  <c r="J146" i="33"/>
  <c r="J147" i="33"/>
  <c r="K150" i="10"/>
  <c r="K152" i="10"/>
  <c r="K135" i="10"/>
  <c r="K134" i="10"/>
  <c r="J135" i="42"/>
  <c r="J139" i="10"/>
  <c r="J147" i="10"/>
  <c r="J146" i="10"/>
  <c r="J138" i="10"/>
  <c r="J148" i="10"/>
  <c r="J143" i="10"/>
  <c r="J140" i="10"/>
  <c r="K153" i="10"/>
  <c r="K136" i="10"/>
  <c r="K151" i="10"/>
  <c r="J145" i="10"/>
  <c r="K132" i="10"/>
  <c r="K133" i="10"/>
  <c r="J144" i="10"/>
  <c r="J149" i="10"/>
  <c r="J141" i="10"/>
  <c r="J105" i="42"/>
  <c r="H233" i="42"/>
  <c r="K64" i="42"/>
  <c r="J77" i="42"/>
  <c r="J104" i="42"/>
  <c r="K93" i="42"/>
  <c r="J106" i="42"/>
  <c r="J196" i="42"/>
  <c r="J166" i="42"/>
  <c r="K181" i="42"/>
  <c r="J192" i="42"/>
  <c r="K183" i="42"/>
  <c r="K153" i="42"/>
  <c r="J162" i="42"/>
  <c r="K141" i="42"/>
  <c r="K131" i="42"/>
  <c r="K101" i="42"/>
  <c r="J75" i="42"/>
  <c r="K191" i="42"/>
  <c r="K72" i="42"/>
  <c r="K151" i="42"/>
  <c r="K186" i="42"/>
  <c r="H233" i="43"/>
  <c r="J198" i="42"/>
  <c r="J168" i="42"/>
  <c r="K91" i="42"/>
  <c r="J163" i="42"/>
  <c r="J134" i="42"/>
  <c r="K201" i="42"/>
  <c r="H263" i="43"/>
  <c r="J137" i="42"/>
  <c r="K125" i="42"/>
  <c r="J73" i="42"/>
  <c r="K126" i="42"/>
  <c r="J103" i="42"/>
  <c r="K169" i="42"/>
  <c r="K83" i="42"/>
  <c r="J195" i="42"/>
  <c r="K155" i="42"/>
  <c r="J74" i="42"/>
  <c r="J165" i="42"/>
  <c r="I84" i="42"/>
  <c r="I113" i="42"/>
  <c r="I173" i="43"/>
  <c r="K142" i="42"/>
  <c r="I143" i="43"/>
  <c r="K199" i="42"/>
  <c r="J98" i="42"/>
  <c r="I143" i="42"/>
  <c r="I203" i="42"/>
  <c r="J60" i="42"/>
  <c r="J194" i="42"/>
  <c r="I203" i="43"/>
  <c r="I113" i="43"/>
  <c r="I173" i="42"/>
  <c r="J79" i="42"/>
  <c r="K66" i="42"/>
  <c r="K122" i="42"/>
  <c r="K140" i="42"/>
  <c r="K62" i="42"/>
  <c r="K110" i="42"/>
  <c r="K112" i="42"/>
  <c r="J108" i="42"/>
  <c r="K180" i="42"/>
  <c r="J128" i="43"/>
  <c r="J69" i="43"/>
  <c r="J158" i="43"/>
  <c r="J98" i="43"/>
  <c r="J188" i="43"/>
  <c r="K150" i="42"/>
  <c r="J103" i="43"/>
  <c r="J193" i="43"/>
  <c r="J74" i="43"/>
  <c r="J163" i="43"/>
  <c r="J133" i="43"/>
  <c r="K94" i="42"/>
  <c r="K154" i="42"/>
  <c r="K170" i="42"/>
  <c r="K101" i="43"/>
  <c r="K191" i="43"/>
  <c r="K131" i="43"/>
  <c r="K161" i="43"/>
  <c r="K72" i="43"/>
  <c r="J70" i="42"/>
  <c r="J129" i="42"/>
  <c r="J179" i="42"/>
  <c r="J189" i="42"/>
  <c r="J168" i="43"/>
  <c r="J79" i="43"/>
  <c r="J198" i="43"/>
  <c r="J108" i="43"/>
  <c r="J138" i="43"/>
  <c r="K141" i="43"/>
  <c r="K201" i="43"/>
  <c r="K82" i="43"/>
  <c r="K171" i="43"/>
  <c r="L152" i="36" s="1"/>
  <c r="K111" i="43"/>
  <c r="K81" i="43"/>
  <c r="K140" i="43"/>
  <c r="K110" i="43"/>
  <c r="K170" i="43"/>
  <c r="K200" i="43"/>
  <c r="K63" i="42"/>
  <c r="J78" i="42"/>
  <c r="J99" i="42"/>
  <c r="J149" i="42"/>
  <c r="J160" i="43"/>
  <c r="J130" i="43"/>
  <c r="J100" i="43"/>
  <c r="J71" i="43"/>
  <c r="J190" i="43"/>
  <c r="J129" i="38"/>
  <c r="K83" i="43"/>
  <c r="K112" i="43"/>
  <c r="K142" i="43"/>
  <c r="K172" i="43"/>
  <c r="K202" i="43"/>
  <c r="K92" i="42"/>
  <c r="J107" i="42"/>
  <c r="K184" i="43"/>
  <c r="K154" i="43"/>
  <c r="K94" i="43"/>
  <c r="K65" i="43"/>
  <c r="K124" i="43"/>
  <c r="J167" i="43"/>
  <c r="J107" i="43"/>
  <c r="J137" i="43"/>
  <c r="J197" i="43"/>
  <c r="J78" i="43"/>
  <c r="K63" i="43"/>
  <c r="K122" i="43"/>
  <c r="K152" i="43"/>
  <c r="K182" i="43"/>
  <c r="K92" i="43"/>
  <c r="K61" i="43"/>
  <c r="K90" i="43"/>
  <c r="K120" i="43"/>
  <c r="K150" i="43"/>
  <c r="K180" i="43"/>
  <c r="K150" i="38"/>
  <c r="K120" i="42"/>
  <c r="J135" i="43"/>
  <c r="J76" i="43"/>
  <c r="J105" i="43"/>
  <c r="J195" i="43"/>
  <c r="J165" i="43"/>
  <c r="K82" i="42"/>
  <c r="J133" i="42"/>
  <c r="K185" i="42"/>
  <c r="K136" i="38"/>
  <c r="K131" i="38"/>
  <c r="K178" i="43"/>
  <c r="K88" i="43"/>
  <c r="K148" i="43"/>
  <c r="K118" i="43"/>
  <c r="K59" i="43"/>
  <c r="K61" i="42"/>
  <c r="K81" i="42"/>
  <c r="J187" i="42"/>
  <c r="K132" i="38"/>
  <c r="J190" i="42"/>
  <c r="K80" i="42"/>
  <c r="K111" i="42"/>
  <c r="J160" i="42"/>
  <c r="K151" i="43"/>
  <c r="K121" i="43"/>
  <c r="K181" i="43"/>
  <c r="K62" i="43"/>
  <c r="K91" i="43"/>
  <c r="J69" i="42"/>
  <c r="J197" i="42"/>
  <c r="K66" i="43"/>
  <c r="K95" i="43"/>
  <c r="K155" i="43"/>
  <c r="K185" i="43"/>
  <c r="K125" i="43"/>
  <c r="J97" i="43"/>
  <c r="J127" i="43"/>
  <c r="J187" i="43"/>
  <c r="J157" i="43"/>
  <c r="J68" i="43"/>
  <c r="J99" i="43"/>
  <c r="J70" i="43"/>
  <c r="J189" i="43"/>
  <c r="J159" i="43"/>
  <c r="J129" i="43"/>
  <c r="I84" i="43"/>
  <c r="J149" i="43"/>
  <c r="J119" i="43"/>
  <c r="J179" i="43"/>
  <c r="J60" i="43"/>
  <c r="J89" i="43"/>
  <c r="K139" i="43"/>
  <c r="K80" i="43"/>
  <c r="K169" i="43"/>
  <c r="K199" i="43"/>
  <c r="K109" i="43"/>
  <c r="J157" i="42"/>
  <c r="K135" i="38"/>
  <c r="J192" i="43"/>
  <c r="J73" i="43"/>
  <c r="J132" i="43"/>
  <c r="J102" i="43"/>
  <c r="J162" i="43"/>
  <c r="J119" i="42"/>
  <c r="J132" i="42"/>
  <c r="J127" i="42"/>
  <c r="K202" i="42"/>
  <c r="K133" i="38"/>
  <c r="J97" i="42"/>
  <c r="K156" i="43"/>
  <c r="K186" i="43"/>
  <c r="K67" i="43"/>
  <c r="K96" i="43"/>
  <c r="K126" i="43"/>
  <c r="K139" i="42"/>
  <c r="J130" i="42"/>
  <c r="J188" i="42"/>
  <c r="K182" i="42"/>
  <c r="J104" i="43"/>
  <c r="J134" i="43"/>
  <c r="J194" i="43"/>
  <c r="J75" i="43"/>
  <c r="J164" i="43"/>
  <c r="K65" i="42"/>
  <c r="K96" i="42"/>
  <c r="J100" i="42"/>
  <c r="K156" i="42"/>
  <c r="J158" i="42"/>
  <c r="K151" i="38"/>
  <c r="J106" i="43"/>
  <c r="J196" i="43"/>
  <c r="J77" i="43"/>
  <c r="J166" i="43"/>
  <c r="J136" i="43"/>
  <c r="K124" i="42"/>
  <c r="K152" i="38"/>
  <c r="K134" i="38"/>
  <c r="K153" i="43"/>
  <c r="K93" i="43"/>
  <c r="K64" i="43"/>
  <c r="K183" i="43"/>
  <c r="K123" i="43"/>
  <c r="N89" i="39"/>
  <c r="N119" i="39" s="1"/>
  <c r="L122" i="39"/>
  <c r="L123" i="39" s="1"/>
  <c r="M116" i="39"/>
  <c r="M117" i="39"/>
  <c r="M111" i="39"/>
  <c r="M112" i="39"/>
  <c r="M109" i="39"/>
  <c r="M108" i="39"/>
  <c r="M114" i="39"/>
  <c r="M113" i="39"/>
  <c r="M115" i="39"/>
  <c r="M107" i="39"/>
  <c r="M106" i="39"/>
  <c r="K123" i="35"/>
  <c r="K124" i="35" s="1"/>
  <c r="K123" i="37"/>
  <c r="K124" i="37" s="1"/>
  <c r="K95" i="34"/>
  <c r="K96" i="34" s="1"/>
  <c r="I3" i="17"/>
  <c r="K123" i="40"/>
  <c r="K124" i="40" s="1"/>
  <c r="I3" i="16"/>
  <c r="K123" i="36"/>
  <c r="K124" i="36" s="1"/>
  <c r="K123" i="38"/>
  <c r="K124" i="38" s="1"/>
  <c r="K123" i="33"/>
  <c r="K124" i="33" s="1"/>
  <c r="K123" i="10"/>
  <c r="K124" i="10" s="1"/>
  <c r="M119" i="40"/>
  <c r="K23" i="16" s="1"/>
  <c r="N88" i="40"/>
  <c r="N76" i="39"/>
  <c r="N100" i="39" s="1"/>
  <c r="N78" i="33"/>
  <c r="M103" i="33"/>
  <c r="N86" i="33"/>
  <c r="M116" i="33"/>
  <c r="M115" i="33"/>
  <c r="M114" i="33"/>
  <c r="M102" i="37"/>
  <c r="N77" i="37"/>
  <c r="M119" i="36"/>
  <c r="N88" i="36"/>
  <c r="M122" i="10"/>
  <c r="N91" i="10"/>
  <c r="M113" i="36"/>
  <c r="M112" i="36"/>
  <c r="N85" i="36"/>
  <c r="M117" i="40"/>
  <c r="K21" i="16" s="1"/>
  <c r="N87" i="40"/>
  <c r="M118" i="40"/>
  <c r="K22" i="16" s="1"/>
  <c r="M104" i="36"/>
  <c r="N79" i="36"/>
  <c r="M107" i="37"/>
  <c r="M108" i="37"/>
  <c r="N82" i="37"/>
  <c r="N52" i="34"/>
  <c r="M77" i="34"/>
  <c r="K9" i="17" s="1"/>
  <c r="M103" i="35"/>
  <c r="N78" i="35"/>
  <c r="N87" i="33"/>
  <c r="M117" i="33"/>
  <c r="M118" i="33"/>
  <c r="N84" i="35"/>
  <c r="M111" i="35"/>
  <c r="M103" i="40"/>
  <c r="K7" i="16" s="1"/>
  <c r="N78" i="40"/>
  <c r="M110" i="35"/>
  <c r="M109" i="35"/>
  <c r="N83" i="35"/>
  <c r="M70" i="34"/>
  <c r="K2" i="17" s="1"/>
  <c r="N45" i="34"/>
  <c r="N85" i="10"/>
  <c r="M113" i="10"/>
  <c r="M112" i="10"/>
  <c r="N90" i="37"/>
  <c r="M121" i="37"/>
  <c r="N88" i="39"/>
  <c r="N118" i="39" s="1"/>
  <c r="M109" i="36"/>
  <c r="M110" i="36"/>
  <c r="N83" i="36"/>
  <c r="M73" i="34"/>
  <c r="K5" i="17" s="1"/>
  <c r="N48" i="34"/>
  <c r="N80" i="38"/>
  <c r="M105" i="38"/>
  <c r="N77" i="10"/>
  <c r="M102" i="10"/>
  <c r="N91" i="38"/>
  <c r="M122" i="38"/>
  <c r="N84" i="39"/>
  <c r="N110" i="39" s="1"/>
  <c r="N88" i="10"/>
  <c r="M119" i="10"/>
  <c r="N90" i="39"/>
  <c r="N120" i="39" s="1"/>
  <c r="M121" i="40"/>
  <c r="K25" i="16" s="1"/>
  <c r="N90" i="40"/>
  <c r="N73" i="33"/>
  <c r="M98" i="33"/>
  <c r="M91" i="34"/>
  <c r="K23" i="17" s="1"/>
  <c r="N60" i="34"/>
  <c r="N79" i="39"/>
  <c r="N103" i="39" s="1"/>
  <c r="N79" i="38"/>
  <c r="M104" i="38"/>
  <c r="N80" i="10"/>
  <c r="M105" i="10"/>
  <c r="N87" i="38"/>
  <c r="M117" i="38"/>
  <c r="M118" i="38"/>
  <c r="M101" i="40"/>
  <c r="K5" i="16" s="1"/>
  <c r="N76" i="40"/>
  <c r="M98" i="37"/>
  <c r="N73" i="37"/>
  <c r="M101" i="37"/>
  <c r="N76" i="37"/>
  <c r="M108" i="33"/>
  <c r="N82" i="33"/>
  <c r="M107" i="33"/>
  <c r="N51" i="34"/>
  <c r="M76" i="34"/>
  <c r="K8" i="17" s="1"/>
  <c r="M110" i="38"/>
  <c r="M109" i="38"/>
  <c r="N83" i="38"/>
  <c r="M119" i="33"/>
  <c r="N88" i="33"/>
  <c r="M119" i="35"/>
  <c r="N88" i="35"/>
  <c r="M119" i="37"/>
  <c r="N88" i="37"/>
  <c r="N85" i="35"/>
  <c r="M113" i="35"/>
  <c r="M112" i="35"/>
  <c r="M114" i="37"/>
  <c r="N86" i="37"/>
  <c r="M116" i="37"/>
  <c r="M115" i="37"/>
  <c r="M116" i="10"/>
  <c r="N86" i="10"/>
  <c r="M115" i="10"/>
  <c r="M114" i="10"/>
  <c r="N85" i="39"/>
  <c r="M88" i="34"/>
  <c r="K20" i="17" s="1"/>
  <c r="N58" i="34"/>
  <c r="M87" i="34"/>
  <c r="K19" i="17" s="1"/>
  <c r="M86" i="34"/>
  <c r="K18" i="17" s="1"/>
  <c r="N83" i="10"/>
  <c r="M109" i="10"/>
  <c r="M110" i="10"/>
  <c r="N80" i="39"/>
  <c r="N104" i="39" s="1"/>
  <c r="M98" i="40"/>
  <c r="K2" i="16" s="1"/>
  <c r="N73" i="40"/>
  <c r="N80" i="36"/>
  <c r="M105" i="36"/>
  <c r="M113" i="38"/>
  <c r="M112" i="38"/>
  <c r="N85" i="38"/>
  <c r="M113" i="37"/>
  <c r="M112" i="37"/>
  <c r="N85" i="37"/>
  <c r="N76" i="35"/>
  <c r="M101" i="35"/>
  <c r="M113" i="40"/>
  <c r="K17" i="16" s="1"/>
  <c r="M112" i="40"/>
  <c r="K16" i="16" s="1"/>
  <c r="N85" i="40"/>
  <c r="N78" i="36"/>
  <c r="M103" i="36"/>
  <c r="M110" i="33"/>
  <c r="M109" i="33"/>
  <c r="N83" i="33"/>
  <c r="N79" i="35"/>
  <c r="M104" i="35"/>
  <c r="M103" i="37"/>
  <c r="N78" i="37"/>
  <c r="M114" i="38"/>
  <c r="M116" i="38"/>
  <c r="M115" i="38"/>
  <c r="N86" i="38"/>
  <c r="M111" i="38"/>
  <c r="N84" i="38"/>
  <c r="N91" i="37"/>
  <c r="M122" i="37"/>
  <c r="N86" i="39"/>
  <c r="N83" i="39"/>
  <c r="M107" i="40"/>
  <c r="K11" i="16" s="1"/>
  <c r="M108" i="40"/>
  <c r="K12" i="16" s="1"/>
  <c r="N82" i="40"/>
  <c r="M107" i="10"/>
  <c r="N82" i="10"/>
  <c r="M108" i="10"/>
  <c r="N77" i="39"/>
  <c r="N101" i="39" s="1"/>
  <c r="N91" i="33"/>
  <c r="M122" i="33"/>
  <c r="N79" i="37"/>
  <c r="M104" i="37"/>
  <c r="M101" i="33"/>
  <c r="N76" i="33"/>
  <c r="M116" i="40"/>
  <c r="K20" i="16" s="1"/>
  <c r="M115" i="40"/>
  <c r="K19" i="16" s="1"/>
  <c r="M114" i="40"/>
  <c r="K18" i="16" s="1"/>
  <c r="N86" i="40"/>
  <c r="M113" i="33"/>
  <c r="M112" i="33"/>
  <c r="N85" i="33"/>
  <c r="N79" i="33"/>
  <c r="M104" i="33"/>
  <c r="M122" i="40"/>
  <c r="K26" i="16" s="1"/>
  <c r="N91" i="40"/>
  <c r="N79" i="10"/>
  <c r="M104" i="10"/>
  <c r="N80" i="33"/>
  <c r="M105" i="33"/>
  <c r="N90" i="36"/>
  <c r="M121" i="36"/>
  <c r="N55" i="34"/>
  <c r="M81" i="34"/>
  <c r="K13" i="17" s="1"/>
  <c r="M82" i="34"/>
  <c r="K14" i="17" s="1"/>
  <c r="N59" i="34"/>
  <c r="M89" i="34"/>
  <c r="K21" i="17" s="1"/>
  <c r="M90" i="34"/>
  <c r="K22" i="17" s="1"/>
  <c r="M116" i="35"/>
  <c r="M115" i="35"/>
  <c r="M114" i="35"/>
  <c r="N86" i="35"/>
  <c r="M84" i="34"/>
  <c r="K16" i="17" s="1"/>
  <c r="M85" i="34"/>
  <c r="K17" i="17" s="1"/>
  <c r="N57" i="34"/>
  <c r="N77" i="35"/>
  <c r="M102" i="35"/>
  <c r="M122" i="35"/>
  <c r="N91" i="35"/>
  <c r="N87" i="10"/>
  <c r="M118" i="10"/>
  <c r="M117" i="10"/>
  <c r="M74" i="34"/>
  <c r="K6" i="17" s="1"/>
  <c r="N49" i="34"/>
  <c r="M80" i="34"/>
  <c r="K12" i="17" s="1"/>
  <c r="N54" i="34"/>
  <c r="M79" i="34"/>
  <c r="K11" i="17" s="1"/>
  <c r="M111" i="37"/>
  <c r="N84" i="37"/>
  <c r="M98" i="10"/>
  <c r="N73" i="10"/>
  <c r="N90" i="33"/>
  <c r="M121" i="33"/>
  <c r="M122" i="36"/>
  <c r="N91" i="36"/>
  <c r="N78" i="10"/>
  <c r="M103" i="10"/>
  <c r="M121" i="38"/>
  <c r="N90" i="38"/>
  <c r="M105" i="40"/>
  <c r="K9" i="16" s="1"/>
  <c r="N80" i="40"/>
  <c r="N50" i="34"/>
  <c r="M75" i="34"/>
  <c r="K7" i="17" s="1"/>
  <c r="M117" i="36"/>
  <c r="M118" i="36"/>
  <c r="N87" i="36"/>
  <c r="N84" i="10"/>
  <c r="M111" i="10"/>
  <c r="M119" i="38"/>
  <c r="N88" i="38"/>
  <c r="N82" i="36"/>
  <c r="M107" i="36"/>
  <c r="M108" i="36"/>
  <c r="M117" i="37"/>
  <c r="M118" i="37"/>
  <c r="N87" i="37"/>
  <c r="N80" i="37"/>
  <c r="M105" i="37"/>
  <c r="N77" i="38"/>
  <c r="M102" i="38"/>
  <c r="M94" i="34"/>
  <c r="K26" i="17" s="1"/>
  <c r="N63" i="34"/>
  <c r="N56" i="34"/>
  <c r="M83" i="34"/>
  <c r="K15" i="17" s="1"/>
  <c r="M101" i="10"/>
  <c r="N76" i="10"/>
  <c r="M98" i="35"/>
  <c r="N73" i="35"/>
  <c r="N84" i="33"/>
  <c r="M111" i="33"/>
  <c r="M102" i="36"/>
  <c r="N77" i="36"/>
  <c r="M93" i="34"/>
  <c r="K25" i="17" s="1"/>
  <c r="N62" i="34"/>
  <c r="N79" i="40"/>
  <c r="M104" i="40"/>
  <c r="K8" i="16" s="1"/>
  <c r="N91" i="39"/>
  <c r="N121" i="39" s="1"/>
  <c r="M105" i="35"/>
  <c r="N80" i="35"/>
  <c r="N77" i="40"/>
  <c r="M102" i="40"/>
  <c r="K6" i="16" s="1"/>
  <c r="M111" i="36"/>
  <c r="N84" i="36"/>
  <c r="M121" i="10"/>
  <c r="N90" i="10"/>
  <c r="M102" i="33"/>
  <c r="N77" i="33"/>
  <c r="N82" i="39"/>
  <c r="N87" i="39"/>
  <c r="N73" i="38"/>
  <c r="M98" i="38"/>
  <c r="M108" i="38"/>
  <c r="M107" i="38"/>
  <c r="N82" i="38"/>
  <c r="M116" i="36"/>
  <c r="N86" i="36"/>
  <c r="M114" i="36"/>
  <c r="M115" i="36"/>
  <c r="N73" i="36"/>
  <c r="M98" i="36"/>
  <c r="M121" i="35"/>
  <c r="N90" i="35"/>
  <c r="M108" i="35"/>
  <c r="M107" i="35"/>
  <c r="N82" i="35"/>
  <c r="M110" i="40"/>
  <c r="K14" i="16" s="1"/>
  <c r="N83" i="40"/>
  <c r="M109" i="40"/>
  <c r="K13" i="16" s="1"/>
  <c r="M111" i="40"/>
  <c r="K15" i="16" s="1"/>
  <c r="N84" i="40"/>
  <c r="M118" i="35"/>
  <c r="M117" i="35"/>
  <c r="N87" i="35"/>
  <c r="M110" i="37"/>
  <c r="N83" i="37"/>
  <c r="M109" i="37"/>
  <c r="M101" i="38"/>
  <c r="N76" i="38"/>
  <c r="N78" i="38"/>
  <c r="M103" i="38"/>
  <c r="M101" i="36"/>
  <c r="N76" i="36"/>
  <c r="N78" i="39"/>
  <c r="N102" i="39" s="1"/>
  <c r="M106" i="37"/>
  <c r="N81" i="37"/>
  <c r="M74" i="40"/>
  <c r="L99" i="40"/>
  <c r="L92" i="40"/>
  <c r="N120" i="37"/>
  <c r="O89" i="37"/>
  <c r="N81" i="39"/>
  <c r="N105" i="39" s="1"/>
  <c r="M74" i="39"/>
  <c r="M98" i="39" s="1"/>
  <c r="L92" i="39"/>
  <c r="M74" i="37"/>
  <c r="L99" i="37"/>
  <c r="L92" i="37"/>
  <c r="M100" i="40"/>
  <c r="K4" i="16" s="1"/>
  <c r="N75" i="40"/>
  <c r="N75" i="38"/>
  <c r="M100" i="38"/>
  <c r="M106" i="36"/>
  <c r="N81" i="36"/>
  <c r="M100" i="10"/>
  <c r="N75" i="10"/>
  <c r="N47" i="34"/>
  <c r="M72" i="34"/>
  <c r="K4" i="17" s="1"/>
  <c r="N75" i="39"/>
  <c r="N99" i="39" s="1"/>
  <c r="N120" i="36"/>
  <c r="O89" i="36"/>
  <c r="O89" i="38"/>
  <c r="N120" i="38"/>
  <c r="L99" i="33"/>
  <c r="M74" i="33"/>
  <c r="L92" i="33"/>
  <c r="M74" i="36"/>
  <c r="L99" i="36"/>
  <c r="L92" i="36"/>
  <c r="N53" i="34"/>
  <c r="M78" i="34"/>
  <c r="K10" i="17" s="1"/>
  <c r="L92" i="10"/>
  <c r="M74" i="10"/>
  <c r="L99" i="10"/>
  <c r="M106" i="10"/>
  <c r="N81" i="10"/>
  <c r="N120" i="10"/>
  <c r="O89" i="10"/>
  <c r="O61" i="34"/>
  <c r="N92" i="34"/>
  <c r="L24" i="17" s="1"/>
  <c r="N75" i="37"/>
  <c r="M100" i="37"/>
  <c r="M106" i="38"/>
  <c r="N81" i="38"/>
  <c r="N75" i="35"/>
  <c r="M100" i="35"/>
  <c r="N120" i="35"/>
  <c r="O89" i="35"/>
  <c r="M106" i="33"/>
  <c r="N81" i="33"/>
  <c r="O89" i="40"/>
  <c r="N120" i="40"/>
  <c r="L24" i="16" s="1"/>
  <c r="O89" i="33"/>
  <c r="N120" i="33"/>
  <c r="M106" i="35"/>
  <c r="N81" i="35"/>
  <c r="N75" i="36"/>
  <c r="M100" i="36"/>
  <c r="M106" i="40"/>
  <c r="K10" i="16" s="1"/>
  <c r="N81" i="40"/>
  <c r="M46" i="34"/>
  <c r="L71" i="34"/>
  <c r="L64" i="34"/>
  <c r="M74" i="35"/>
  <c r="L99" i="35"/>
  <c r="L92" i="35"/>
  <c r="M74" i="38"/>
  <c r="L99" i="38"/>
  <c r="L92" i="38"/>
  <c r="M100" i="33"/>
  <c r="N75" i="33"/>
  <c r="L31" i="42" l="1"/>
  <c r="L238" i="42" s="1"/>
  <c r="N73" i="39"/>
  <c r="N97" i="39" s="1"/>
  <c r="M31" i="43" s="1"/>
  <c r="M238" i="43" s="1"/>
  <c r="K118" i="42"/>
  <c r="L129" i="35" s="1"/>
  <c r="J2" i="19" s="1"/>
  <c r="K208" i="42"/>
  <c r="K148" i="42"/>
  <c r="L129" i="36" s="1"/>
  <c r="K178" i="42"/>
  <c r="L129" i="37" s="1"/>
  <c r="J2" i="18" s="1"/>
  <c r="K59" i="42"/>
  <c r="L129" i="10" s="1"/>
  <c r="K88" i="42"/>
  <c r="L129" i="33" s="1"/>
  <c r="M54" i="42"/>
  <c r="M171" i="42" s="1"/>
  <c r="M54" i="43"/>
  <c r="L261" i="43"/>
  <c r="L231" i="43"/>
  <c r="L261" i="42"/>
  <c r="L231" i="42"/>
  <c r="K149" i="38"/>
  <c r="K220" i="42"/>
  <c r="L213" i="42"/>
  <c r="K130" i="38"/>
  <c r="K144" i="37"/>
  <c r="I17" i="18" s="1"/>
  <c r="L153" i="36"/>
  <c r="L229" i="43"/>
  <c r="K222" i="43"/>
  <c r="L232" i="43"/>
  <c r="K149" i="35"/>
  <c r="I22" i="19" s="1"/>
  <c r="L213" i="43"/>
  <c r="L208" i="43"/>
  <c r="K209" i="43"/>
  <c r="L210" i="43"/>
  <c r="K218" i="43"/>
  <c r="K225" i="43"/>
  <c r="K220" i="43"/>
  <c r="L214" i="43"/>
  <c r="K224" i="43"/>
  <c r="K160" i="42"/>
  <c r="K219" i="43"/>
  <c r="K217" i="43"/>
  <c r="K130" i="33"/>
  <c r="K227" i="43"/>
  <c r="L216" i="43"/>
  <c r="K228" i="43"/>
  <c r="L221" i="43"/>
  <c r="L135" i="37"/>
  <c r="J8" i="18" s="1"/>
  <c r="K226" i="43"/>
  <c r="K223" i="43"/>
  <c r="L230" i="43"/>
  <c r="K145" i="36"/>
  <c r="L215" i="43"/>
  <c r="L211" i="43"/>
  <c r="L212" i="43"/>
  <c r="L142" i="36"/>
  <c r="L133" i="36"/>
  <c r="K143" i="33"/>
  <c r="K146" i="10"/>
  <c r="L134" i="35"/>
  <c r="J7" i="19" s="1"/>
  <c r="L136" i="33"/>
  <c r="L132" i="35"/>
  <c r="J5" i="19" s="1"/>
  <c r="K141" i="38"/>
  <c r="L131" i="33"/>
  <c r="L64" i="42"/>
  <c r="K148" i="36"/>
  <c r="L94" i="42"/>
  <c r="L214" i="42"/>
  <c r="K104" i="42"/>
  <c r="K224" i="42"/>
  <c r="L156" i="42"/>
  <c r="L216" i="42"/>
  <c r="K149" i="42"/>
  <c r="K209" i="42"/>
  <c r="K167" i="42"/>
  <c r="K227" i="42"/>
  <c r="L137" i="10"/>
  <c r="K139" i="35"/>
  <c r="I12" i="19" s="1"/>
  <c r="K189" i="42"/>
  <c r="K219" i="42"/>
  <c r="K97" i="42"/>
  <c r="K217" i="42"/>
  <c r="L151" i="37"/>
  <c r="J24" i="18" s="1"/>
  <c r="K79" i="42"/>
  <c r="K228" i="42"/>
  <c r="L161" i="42"/>
  <c r="L221" i="42"/>
  <c r="K77" i="42"/>
  <c r="K226" i="42"/>
  <c r="K103" i="42"/>
  <c r="K223" i="42"/>
  <c r="L110" i="42"/>
  <c r="L230" i="42"/>
  <c r="K140" i="36"/>
  <c r="L155" i="42"/>
  <c r="L215" i="42"/>
  <c r="L151" i="42"/>
  <c r="L211" i="42"/>
  <c r="L152" i="42"/>
  <c r="L212" i="42"/>
  <c r="L109" i="42"/>
  <c r="L229" i="42"/>
  <c r="K162" i="42"/>
  <c r="K222" i="42"/>
  <c r="L112" i="42"/>
  <c r="L232" i="42"/>
  <c r="K138" i="10"/>
  <c r="K147" i="35"/>
  <c r="I20" i="19" s="1"/>
  <c r="K141" i="10"/>
  <c r="L120" i="42"/>
  <c r="L210" i="42"/>
  <c r="K158" i="42"/>
  <c r="K218" i="42"/>
  <c r="K165" i="42"/>
  <c r="K225" i="42"/>
  <c r="L150" i="33"/>
  <c r="L51" i="43"/>
  <c r="L258" i="43" s="1"/>
  <c r="L51" i="42"/>
  <c r="L258" i="42" s="1"/>
  <c r="M37" i="43"/>
  <c r="M244" i="43" s="1"/>
  <c r="M37" i="42"/>
  <c r="M244" i="42" s="1"/>
  <c r="L50" i="43"/>
  <c r="L257" i="43" s="1"/>
  <c r="L50" i="42"/>
  <c r="L257" i="42" s="1"/>
  <c r="L40" i="43"/>
  <c r="L247" i="43" s="1"/>
  <c r="L40" i="42"/>
  <c r="L247" i="42" s="1"/>
  <c r="L32" i="43"/>
  <c r="L239" i="43" s="1"/>
  <c r="L32" i="42"/>
  <c r="L239" i="42" s="1"/>
  <c r="M44" i="43"/>
  <c r="M251" i="43" s="1"/>
  <c r="M44" i="42"/>
  <c r="M251" i="42" s="1"/>
  <c r="L49" i="43"/>
  <c r="L256" i="43" s="1"/>
  <c r="L49" i="42"/>
  <c r="L256" i="42" s="1"/>
  <c r="L47" i="43"/>
  <c r="L254" i="43" s="1"/>
  <c r="L47" i="42"/>
  <c r="L254" i="42" s="1"/>
  <c r="M34" i="43"/>
  <c r="M241" i="43" s="1"/>
  <c r="M34" i="42"/>
  <c r="M241" i="42" s="1"/>
  <c r="M36" i="43"/>
  <c r="M243" i="43" s="1"/>
  <c r="M36" i="42"/>
  <c r="M243" i="42" s="1"/>
  <c r="M35" i="43"/>
  <c r="M242" i="43" s="1"/>
  <c r="M35" i="42"/>
  <c r="M242" i="42" s="1"/>
  <c r="M53" i="43"/>
  <c r="M260" i="43" s="1"/>
  <c r="M53" i="42"/>
  <c r="M260" i="42" s="1"/>
  <c r="M52" i="43"/>
  <c r="M259" i="43" s="1"/>
  <c r="M52" i="42"/>
  <c r="M259" i="42" s="1"/>
  <c r="M38" i="43"/>
  <c r="M245" i="43" s="1"/>
  <c r="M38" i="42"/>
  <c r="M245" i="42" s="1"/>
  <c r="L41" i="43"/>
  <c r="L248" i="43" s="1"/>
  <c r="L41" i="42"/>
  <c r="L248" i="42" s="1"/>
  <c r="M39" i="43"/>
  <c r="M246" i="43" s="1"/>
  <c r="M39" i="42"/>
  <c r="M246" i="42" s="1"/>
  <c r="M55" i="43"/>
  <c r="M262" i="43" s="1"/>
  <c r="M55" i="42"/>
  <c r="M262" i="42" s="1"/>
  <c r="L48" i="43"/>
  <c r="L255" i="43" s="1"/>
  <c r="L48" i="42"/>
  <c r="L255" i="42" s="1"/>
  <c r="M33" i="43"/>
  <c r="M240" i="43" s="1"/>
  <c r="M33" i="42"/>
  <c r="M240" i="42" s="1"/>
  <c r="L42" i="43"/>
  <c r="L249" i="43" s="1"/>
  <c r="L42" i="42"/>
  <c r="L249" i="42" s="1"/>
  <c r="L43" i="43"/>
  <c r="L250" i="43" s="1"/>
  <c r="L43" i="42"/>
  <c r="L250" i="42" s="1"/>
  <c r="L46" i="43"/>
  <c r="L253" i="43" s="1"/>
  <c r="L46" i="42"/>
  <c r="L253" i="42" s="1"/>
  <c r="L45" i="43"/>
  <c r="L252" i="43" s="1"/>
  <c r="L45" i="42"/>
  <c r="L252" i="42" s="1"/>
  <c r="K141" i="36"/>
  <c r="J137" i="38"/>
  <c r="J140" i="38"/>
  <c r="J138" i="38"/>
  <c r="K130" i="37"/>
  <c r="I3" i="18" s="1"/>
  <c r="J142" i="38"/>
  <c r="K146" i="37"/>
  <c r="I19" i="18" s="1"/>
  <c r="J148" i="38"/>
  <c r="J143" i="38"/>
  <c r="L150" i="37"/>
  <c r="J23" i="18" s="1"/>
  <c r="L142" i="37"/>
  <c r="J15" i="18" s="1"/>
  <c r="J147" i="38"/>
  <c r="J145" i="38"/>
  <c r="J146" i="38"/>
  <c r="J139" i="38"/>
  <c r="J144" i="38"/>
  <c r="J153" i="38"/>
  <c r="K145" i="37"/>
  <c r="I18" i="18" s="1"/>
  <c r="L153" i="37"/>
  <c r="J26" i="18" s="1"/>
  <c r="L136" i="37"/>
  <c r="J9" i="18" s="1"/>
  <c r="L131" i="37"/>
  <c r="J4" i="18" s="1"/>
  <c r="L133" i="37"/>
  <c r="J6" i="18" s="1"/>
  <c r="L137" i="37"/>
  <c r="J10" i="18" s="1"/>
  <c r="K139" i="37"/>
  <c r="I12" i="18" s="1"/>
  <c r="L132" i="36"/>
  <c r="K141" i="33"/>
  <c r="L132" i="37"/>
  <c r="J5" i="18" s="1"/>
  <c r="L152" i="37"/>
  <c r="J25" i="18" s="1"/>
  <c r="K138" i="37"/>
  <c r="I11" i="18" s="1"/>
  <c r="K149" i="37"/>
  <c r="I22" i="18" s="1"/>
  <c r="L134" i="37"/>
  <c r="J7" i="18" s="1"/>
  <c r="K147" i="37"/>
  <c r="I20" i="18" s="1"/>
  <c r="L136" i="36"/>
  <c r="K148" i="37"/>
  <c r="I21" i="18" s="1"/>
  <c r="K143" i="37"/>
  <c r="I16" i="18" s="1"/>
  <c r="L150" i="36"/>
  <c r="K141" i="37"/>
  <c r="I14" i="18" s="1"/>
  <c r="K140" i="37"/>
  <c r="I13" i="18" s="1"/>
  <c r="K144" i="36"/>
  <c r="L131" i="36"/>
  <c r="K130" i="36"/>
  <c r="K143" i="36"/>
  <c r="L151" i="36"/>
  <c r="L134" i="36"/>
  <c r="L135" i="36"/>
  <c r="L133" i="35"/>
  <c r="J6" i="19" s="1"/>
  <c r="K130" i="35"/>
  <c r="I3" i="19" s="1"/>
  <c r="K139" i="36"/>
  <c r="L137" i="36"/>
  <c r="K141" i="35"/>
  <c r="I14" i="19" s="1"/>
  <c r="L135" i="35"/>
  <c r="J8" i="19" s="1"/>
  <c r="K146" i="36"/>
  <c r="L152" i="33"/>
  <c r="L137" i="33"/>
  <c r="L150" i="35"/>
  <c r="J23" i="19" s="1"/>
  <c r="K147" i="36"/>
  <c r="L152" i="35"/>
  <c r="J25" i="19" s="1"/>
  <c r="K149" i="36"/>
  <c r="L131" i="35"/>
  <c r="J4" i="19" s="1"/>
  <c r="K138" i="36"/>
  <c r="L137" i="35"/>
  <c r="J10" i="19" s="1"/>
  <c r="L151" i="35"/>
  <c r="J24" i="19" s="1"/>
  <c r="L142" i="35"/>
  <c r="J15" i="19" s="1"/>
  <c r="L135" i="33"/>
  <c r="L153" i="35"/>
  <c r="J26" i="19" s="1"/>
  <c r="L136" i="35"/>
  <c r="J9" i="19" s="1"/>
  <c r="L153" i="33"/>
  <c r="K140" i="35"/>
  <c r="I13" i="19" s="1"/>
  <c r="L151" i="33"/>
  <c r="L132" i="33"/>
  <c r="K146" i="35"/>
  <c r="I19" i="19" s="1"/>
  <c r="K145" i="35"/>
  <c r="I18" i="19" s="1"/>
  <c r="K145" i="33"/>
  <c r="K138" i="35"/>
  <c r="I11" i="19" s="1"/>
  <c r="K143" i="35"/>
  <c r="I16" i="19" s="1"/>
  <c r="K144" i="35"/>
  <c r="I17" i="19" s="1"/>
  <c r="K138" i="33"/>
  <c r="K148" i="35"/>
  <c r="I21" i="19" s="1"/>
  <c r="L134" i="33"/>
  <c r="L133" i="33"/>
  <c r="L142" i="33"/>
  <c r="K147" i="33"/>
  <c r="K144" i="33"/>
  <c r="L136" i="10"/>
  <c r="L135" i="10"/>
  <c r="L134" i="10"/>
  <c r="K139" i="33"/>
  <c r="K148" i="33"/>
  <c r="K149" i="33"/>
  <c r="K146" i="33"/>
  <c r="K140" i="33"/>
  <c r="L153" i="10"/>
  <c r="L131" i="10"/>
  <c r="L142" i="10"/>
  <c r="L150" i="10"/>
  <c r="L133" i="10"/>
  <c r="L151" i="10"/>
  <c r="K148" i="10"/>
  <c r="K143" i="10"/>
  <c r="K140" i="10"/>
  <c r="K139" i="10"/>
  <c r="K144" i="10"/>
  <c r="K149" i="10"/>
  <c r="K147" i="10"/>
  <c r="L152" i="10"/>
  <c r="K145" i="10"/>
  <c r="K130" i="10"/>
  <c r="I233" i="42"/>
  <c r="L132" i="10"/>
  <c r="K102" i="42"/>
  <c r="K136" i="42"/>
  <c r="K106" i="42"/>
  <c r="K132" i="42"/>
  <c r="L131" i="42"/>
  <c r="L101" i="42"/>
  <c r="K166" i="42"/>
  <c r="K164" i="42"/>
  <c r="K119" i="42"/>
  <c r="K89" i="42"/>
  <c r="L90" i="42"/>
  <c r="L96" i="42"/>
  <c r="L191" i="42"/>
  <c r="L126" i="42"/>
  <c r="L172" i="42"/>
  <c r="K99" i="42"/>
  <c r="L153" i="42"/>
  <c r="L125" i="42"/>
  <c r="K192" i="42"/>
  <c r="L202" i="42"/>
  <c r="L67" i="42"/>
  <c r="K73" i="42"/>
  <c r="K128" i="42"/>
  <c r="L121" i="42"/>
  <c r="L91" i="42"/>
  <c r="K190" i="42"/>
  <c r="L183" i="42"/>
  <c r="L95" i="42"/>
  <c r="L123" i="42"/>
  <c r="L201" i="42"/>
  <c r="J203" i="43"/>
  <c r="L93" i="42"/>
  <c r="L186" i="42"/>
  <c r="L66" i="42"/>
  <c r="L62" i="42"/>
  <c r="K98" i="42"/>
  <c r="L171" i="42"/>
  <c r="K157" i="42"/>
  <c r="J173" i="43"/>
  <c r="K75" i="42"/>
  <c r="K138" i="42"/>
  <c r="K105" i="42"/>
  <c r="L154" i="42"/>
  <c r="J143" i="43"/>
  <c r="K137" i="42"/>
  <c r="L82" i="42"/>
  <c r="K108" i="42"/>
  <c r="L92" i="42"/>
  <c r="K197" i="42"/>
  <c r="K68" i="42"/>
  <c r="J113" i="43"/>
  <c r="L180" i="42"/>
  <c r="L150" i="42"/>
  <c r="K76" i="42"/>
  <c r="J84" i="42"/>
  <c r="L63" i="42"/>
  <c r="L141" i="42"/>
  <c r="K198" i="42"/>
  <c r="K78" i="42"/>
  <c r="K195" i="42"/>
  <c r="K168" i="42"/>
  <c r="I263" i="43"/>
  <c r="K107" i="42"/>
  <c r="K135" i="42"/>
  <c r="L184" i="42"/>
  <c r="J113" i="42"/>
  <c r="K60" i="42"/>
  <c r="L61" i="42"/>
  <c r="L80" i="42"/>
  <c r="K193" i="42"/>
  <c r="K194" i="42"/>
  <c r="L152" i="38"/>
  <c r="L81" i="42"/>
  <c r="L139" i="42"/>
  <c r="K130" i="42"/>
  <c r="L199" i="42"/>
  <c r="K104" i="43"/>
  <c r="K75" i="43"/>
  <c r="K164" i="43"/>
  <c r="K134" i="43"/>
  <c r="K194" i="43"/>
  <c r="K136" i="43"/>
  <c r="K196" i="43"/>
  <c r="K77" i="43"/>
  <c r="K106" i="43"/>
  <c r="K166" i="43"/>
  <c r="L201" i="43"/>
  <c r="L171" i="43"/>
  <c r="L82" i="43"/>
  <c r="L111" i="43"/>
  <c r="M152" i="33" s="1"/>
  <c r="L141" i="43"/>
  <c r="L184" i="43"/>
  <c r="L154" i="43"/>
  <c r="L94" i="43"/>
  <c r="L65" i="43"/>
  <c r="L124" i="43"/>
  <c r="K71" i="42"/>
  <c r="K100" i="42"/>
  <c r="L169" i="42"/>
  <c r="K187" i="42"/>
  <c r="K60" i="43"/>
  <c r="K119" i="43"/>
  <c r="K89" i="43"/>
  <c r="K179" i="43"/>
  <c r="K149" i="43"/>
  <c r="K129" i="38"/>
  <c r="K168" i="43"/>
  <c r="K198" i="43"/>
  <c r="K79" i="43"/>
  <c r="K138" i="43"/>
  <c r="K108" i="43"/>
  <c r="L132" i="38"/>
  <c r="K70" i="42"/>
  <c r="L133" i="38"/>
  <c r="L172" i="43"/>
  <c r="L83" i="43"/>
  <c r="L142" i="43"/>
  <c r="L112" i="43"/>
  <c r="L202" i="43"/>
  <c r="K129" i="42"/>
  <c r="L122" i="42"/>
  <c r="K196" i="42"/>
  <c r="L139" i="43"/>
  <c r="L199" i="43"/>
  <c r="L169" i="43"/>
  <c r="L80" i="43"/>
  <c r="L109" i="43"/>
  <c r="L136" i="38"/>
  <c r="L135" i="38"/>
  <c r="L95" i="43"/>
  <c r="L155" i="43"/>
  <c r="L66" i="43"/>
  <c r="L185" i="43"/>
  <c r="L125" i="43"/>
  <c r="L131" i="38"/>
  <c r="I233" i="43"/>
  <c r="L72" i="42"/>
  <c r="K74" i="42"/>
  <c r="K163" i="42"/>
  <c r="J173" i="42"/>
  <c r="K71" i="43"/>
  <c r="K130" i="43"/>
  <c r="K190" i="43"/>
  <c r="K100" i="43"/>
  <c r="K160" i="43"/>
  <c r="L151" i="38"/>
  <c r="L118" i="43"/>
  <c r="L178" i="43"/>
  <c r="L88" i="43"/>
  <c r="L148" i="43"/>
  <c r="L59" i="43"/>
  <c r="L170" i="43"/>
  <c r="L200" i="43"/>
  <c r="L81" i="43"/>
  <c r="L140" i="43"/>
  <c r="L110" i="43"/>
  <c r="J143" i="42"/>
  <c r="L170" i="42"/>
  <c r="L61" i="43"/>
  <c r="L150" i="43"/>
  <c r="L180" i="43"/>
  <c r="L90" i="43"/>
  <c r="L120" i="43"/>
  <c r="J84" i="43"/>
  <c r="L151" i="43"/>
  <c r="L62" i="43"/>
  <c r="L181" i="43"/>
  <c r="L91" i="43"/>
  <c r="L121" i="43"/>
  <c r="K128" i="43"/>
  <c r="K69" i="43"/>
  <c r="K98" i="43"/>
  <c r="K188" i="43"/>
  <c r="K158" i="43"/>
  <c r="K137" i="38"/>
  <c r="K69" i="42"/>
  <c r="K134" i="42"/>
  <c r="L124" i="42"/>
  <c r="K127" i="42"/>
  <c r="L182" i="42"/>
  <c r="K188" i="42"/>
  <c r="K76" i="43"/>
  <c r="K165" i="43"/>
  <c r="K105" i="43"/>
  <c r="K195" i="43"/>
  <c r="K135" i="43"/>
  <c r="L134" i="38"/>
  <c r="L200" i="42"/>
  <c r="J203" i="42"/>
  <c r="K133" i="42"/>
  <c r="K159" i="42"/>
  <c r="K145" i="38"/>
  <c r="K99" i="43"/>
  <c r="K129" i="43"/>
  <c r="K70" i="43"/>
  <c r="K159" i="43"/>
  <c r="K189" i="43"/>
  <c r="L191" i="43"/>
  <c r="L72" i="43"/>
  <c r="L131" i="43"/>
  <c r="L101" i="43"/>
  <c r="L161" i="43"/>
  <c r="K163" i="43"/>
  <c r="K193" i="43"/>
  <c r="K74" i="43"/>
  <c r="K133" i="43"/>
  <c r="K103" i="43"/>
  <c r="L183" i="43"/>
  <c r="L123" i="43"/>
  <c r="L93" i="43"/>
  <c r="L153" i="43"/>
  <c r="L64" i="43"/>
  <c r="L65" i="42"/>
  <c r="L83" i="42"/>
  <c r="L142" i="42"/>
  <c r="L140" i="42"/>
  <c r="K179" i="42"/>
  <c r="L185" i="42"/>
  <c r="L181" i="42"/>
  <c r="K167" i="43"/>
  <c r="K137" i="43"/>
  <c r="K107" i="43"/>
  <c r="K197" i="43"/>
  <c r="K78" i="43"/>
  <c r="K102" i="43"/>
  <c r="K192" i="43"/>
  <c r="K73" i="43"/>
  <c r="K132" i="43"/>
  <c r="K162" i="43"/>
  <c r="L126" i="43"/>
  <c r="L67" i="43"/>
  <c r="L156" i="43"/>
  <c r="L96" i="43"/>
  <c r="L186" i="43"/>
  <c r="K140" i="38"/>
  <c r="L122" i="43"/>
  <c r="L63" i="43"/>
  <c r="L92" i="43"/>
  <c r="L152" i="43"/>
  <c r="L182" i="43"/>
  <c r="K157" i="43"/>
  <c r="K127" i="43"/>
  <c r="K187" i="43"/>
  <c r="K97" i="43"/>
  <c r="K68" i="43"/>
  <c r="O89" i="39"/>
  <c r="O119" i="39" s="1"/>
  <c r="M122" i="39"/>
  <c r="M123" i="39" s="1"/>
  <c r="N107" i="39"/>
  <c r="N106" i="39"/>
  <c r="N116" i="39"/>
  <c r="N117" i="39"/>
  <c r="N114" i="39"/>
  <c r="N115" i="39"/>
  <c r="N113" i="39"/>
  <c r="N111" i="39"/>
  <c r="N112" i="39"/>
  <c r="N109" i="39"/>
  <c r="N108" i="39"/>
  <c r="L123" i="35"/>
  <c r="L124" i="35" s="1"/>
  <c r="L123" i="37"/>
  <c r="L124" i="37" s="1"/>
  <c r="L95" i="34"/>
  <c r="L96" i="34" s="1"/>
  <c r="J3" i="17"/>
  <c r="L123" i="40"/>
  <c r="L124" i="40" s="1"/>
  <c r="J3" i="16"/>
  <c r="L123" i="36"/>
  <c r="L124" i="36" s="1"/>
  <c r="L123" i="38"/>
  <c r="L124" i="38" s="1"/>
  <c r="L123" i="33"/>
  <c r="L124" i="33" s="1"/>
  <c r="L123" i="10"/>
  <c r="L124" i="10" s="1"/>
  <c r="N105" i="40"/>
  <c r="L9" i="16" s="1"/>
  <c r="O80" i="40"/>
  <c r="O78" i="39"/>
  <c r="O102" i="39" s="1"/>
  <c r="N114" i="37"/>
  <c r="N116" i="37"/>
  <c r="N115" i="37"/>
  <c r="O86" i="37"/>
  <c r="N101" i="36"/>
  <c r="O76" i="36"/>
  <c r="O82" i="39"/>
  <c r="N81" i="34"/>
  <c r="L13" i="17" s="1"/>
  <c r="N82" i="34"/>
  <c r="L14" i="17" s="1"/>
  <c r="O55" i="34"/>
  <c r="N101" i="33"/>
  <c r="O76" i="33"/>
  <c r="N101" i="37"/>
  <c r="O76" i="37"/>
  <c r="O91" i="10"/>
  <c r="N122" i="10"/>
  <c r="O62" i="34"/>
  <c r="N93" i="34"/>
  <c r="L25" i="17" s="1"/>
  <c r="N121" i="40"/>
  <c r="L25" i="16" s="1"/>
  <c r="O90" i="40"/>
  <c r="O85" i="40"/>
  <c r="N113" i="40"/>
  <c r="L17" i="16" s="1"/>
  <c r="N112" i="40"/>
  <c r="L16" i="16" s="1"/>
  <c r="O88" i="39"/>
  <c r="O118" i="39" s="1"/>
  <c r="N119" i="36"/>
  <c r="O88" i="36"/>
  <c r="N102" i="36"/>
  <c r="O77" i="36"/>
  <c r="O78" i="10"/>
  <c r="N103" i="10"/>
  <c r="O83" i="10"/>
  <c r="N110" i="10"/>
  <c r="N109" i="10"/>
  <c r="O90" i="39"/>
  <c r="O120" i="39" s="1"/>
  <c r="O91" i="37"/>
  <c r="N122" i="37"/>
  <c r="N119" i="37"/>
  <c r="O88" i="37"/>
  <c r="O76" i="40"/>
  <c r="N101" i="40"/>
  <c r="L5" i="16" s="1"/>
  <c r="N102" i="37"/>
  <c r="O77" i="37"/>
  <c r="O73" i="36"/>
  <c r="N98" i="36"/>
  <c r="N122" i="33"/>
  <c r="O91" i="33"/>
  <c r="N111" i="38"/>
  <c r="O84" i="38"/>
  <c r="O79" i="10"/>
  <c r="N104" i="10"/>
  <c r="N101" i="35"/>
  <c r="O76" i="35"/>
  <c r="O58" i="34"/>
  <c r="N88" i="34"/>
  <c r="L20" i="17" s="1"/>
  <c r="N87" i="34"/>
  <c r="L19" i="17" s="1"/>
  <c r="N86" i="34"/>
  <c r="L18" i="17" s="1"/>
  <c r="N119" i="35"/>
  <c r="O88" i="35"/>
  <c r="O88" i="10"/>
  <c r="N119" i="10"/>
  <c r="N110" i="37"/>
  <c r="N109" i="37"/>
  <c r="O83" i="37"/>
  <c r="N111" i="36"/>
  <c r="O84" i="36"/>
  <c r="O73" i="35"/>
  <c r="N98" i="35"/>
  <c r="N119" i="38"/>
  <c r="O88" i="38"/>
  <c r="O90" i="33"/>
  <c r="N121" i="33"/>
  <c r="O91" i="40"/>
  <c r="N122" i="40"/>
  <c r="L26" i="16" s="1"/>
  <c r="N115" i="38"/>
  <c r="N114" i="38"/>
  <c r="N116" i="38"/>
  <c r="O86" i="38"/>
  <c r="N113" i="37"/>
  <c r="N112" i="37"/>
  <c r="O85" i="37"/>
  <c r="O84" i="39"/>
  <c r="O110" i="39" s="1"/>
  <c r="N114" i="36"/>
  <c r="N116" i="36"/>
  <c r="N115" i="36"/>
  <c r="O86" i="36"/>
  <c r="O85" i="39"/>
  <c r="O85" i="10"/>
  <c r="N113" i="10"/>
  <c r="N112" i="10"/>
  <c r="N114" i="35"/>
  <c r="N116" i="35"/>
  <c r="N115" i="35"/>
  <c r="O86" i="35"/>
  <c r="N108" i="10"/>
  <c r="N107" i="10"/>
  <c r="O82" i="10"/>
  <c r="N108" i="38"/>
  <c r="N107" i="38"/>
  <c r="O82" i="38"/>
  <c r="N111" i="10"/>
  <c r="O84" i="10"/>
  <c r="O84" i="37"/>
  <c r="N111" i="37"/>
  <c r="N104" i="33"/>
  <c r="O79" i="33"/>
  <c r="O85" i="38"/>
  <c r="N113" i="38"/>
  <c r="N112" i="38"/>
  <c r="N109" i="38"/>
  <c r="N110" i="38"/>
  <c r="O83" i="38"/>
  <c r="O80" i="10"/>
  <c r="N105" i="10"/>
  <c r="N122" i="38"/>
  <c r="O91" i="38"/>
  <c r="O79" i="36"/>
  <c r="N104" i="36"/>
  <c r="N118" i="36"/>
  <c r="N117" i="36"/>
  <c r="O87" i="36"/>
  <c r="N113" i="33"/>
  <c r="N112" i="33"/>
  <c r="O85" i="33"/>
  <c r="N108" i="40"/>
  <c r="L12" i="16" s="1"/>
  <c r="N107" i="40"/>
  <c r="L11" i="16" s="1"/>
  <c r="O82" i="40"/>
  <c r="O78" i="37"/>
  <c r="N103" i="37"/>
  <c r="N109" i="35"/>
  <c r="N110" i="35"/>
  <c r="O83" i="35"/>
  <c r="N103" i="33"/>
  <c r="O78" i="33"/>
  <c r="N111" i="40"/>
  <c r="L15" i="16" s="1"/>
  <c r="O84" i="40"/>
  <c r="O77" i="40"/>
  <c r="N102" i="40"/>
  <c r="L6" i="16" s="1"/>
  <c r="N83" i="34"/>
  <c r="L15" i="17" s="1"/>
  <c r="O56" i="34"/>
  <c r="O79" i="38"/>
  <c r="N104" i="38"/>
  <c r="N102" i="10"/>
  <c r="O77" i="10"/>
  <c r="O76" i="39"/>
  <c r="O100" i="39" s="1"/>
  <c r="N107" i="33"/>
  <c r="O82" i="33"/>
  <c r="N108" i="33"/>
  <c r="O86" i="39"/>
  <c r="N109" i="36"/>
  <c r="N110" i="36"/>
  <c r="O83" i="36"/>
  <c r="N105" i="37"/>
  <c r="O80" i="37"/>
  <c r="N118" i="10"/>
  <c r="N117" i="10"/>
  <c r="O87" i="10"/>
  <c r="O78" i="36"/>
  <c r="N103" i="36"/>
  <c r="O91" i="35"/>
  <c r="N122" i="35"/>
  <c r="O73" i="37"/>
  <c r="N98" i="37"/>
  <c r="N113" i="35"/>
  <c r="N112" i="35"/>
  <c r="O85" i="35"/>
  <c r="O80" i="33"/>
  <c r="N105" i="33"/>
  <c r="N84" i="34"/>
  <c r="L16" i="17" s="1"/>
  <c r="O57" i="34"/>
  <c r="N85" i="34"/>
  <c r="L17" i="17" s="1"/>
  <c r="N77" i="34"/>
  <c r="L9" i="17" s="1"/>
  <c r="O52" i="34"/>
  <c r="O82" i="37"/>
  <c r="N108" i="37"/>
  <c r="N107" i="37"/>
  <c r="N119" i="33"/>
  <c r="O88" i="33"/>
  <c r="O87" i="38"/>
  <c r="N117" i="38"/>
  <c r="N118" i="38"/>
  <c r="O76" i="10"/>
  <c r="N101" i="10"/>
  <c r="N70" i="34"/>
  <c r="L2" i="17" s="1"/>
  <c r="O45" i="34"/>
  <c r="O80" i="35"/>
  <c r="N105" i="35"/>
  <c r="N94" i="34"/>
  <c r="L26" i="17" s="1"/>
  <c r="O63" i="34"/>
  <c r="N80" i="34"/>
  <c r="L12" i="17" s="1"/>
  <c r="O54" i="34"/>
  <c r="N79" i="34"/>
  <c r="L11" i="17" s="1"/>
  <c r="N116" i="10"/>
  <c r="O86" i="10"/>
  <c r="N115" i="10"/>
  <c r="N114" i="10"/>
  <c r="O79" i="39"/>
  <c r="O103" i="39" s="1"/>
  <c r="N117" i="40"/>
  <c r="L21" i="16" s="1"/>
  <c r="N118" i="40"/>
  <c r="L22" i="16" s="1"/>
  <c r="O87" i="40"/>
  <c r="O80" i="39"/>
  <c r="O104" i="39" s="1"/>
  <c r="N121" i="38"/>
  <c r="O90" i="38"/>
  <c r="N121" i="35"/>
  <c r="O90" i="35"/>
  <c r="N121" i="36"/>
  <c r="O90" i="36"/>
  <c r="O91" i="36"/>
  <c r="N122" i="36"/>
  <c r="N121" i="37"/>
  <c r="O90" i="37"/>
  <c r="N111" i="33"/>
  <c r="O84" i="33"/>
  <c r="O77" i="39"/>
  <c r="O101" i="39" s="1"/>
  <c r="N117" i="35"/>
  <c r="N118" i="35"/>
  <c r="O87" i="35"/>
  <c r="N114" i="33"/>
  <c r="N116" i="33"/>
  <c r="N115" i="33"/>
  <c r="O86" i="33"/>
  <c r="N98" i="38"/>
  <c r="O73" i="38"/>
  <c r="N114" i="40"/>
  <c r="L18" i="16" s="1"/>
  <c r="N116" i="40"/>
  <c r="L20" i="16" s="1"/>
  <c r="N115" i="40"/>
  <c r="L19" i="16" s="1"/>
  <c r="O86" i="40"/>
  <c r="N104" i="35"/>
  <c r="O79" i="35"/>
  <c r="N105" i="36"/>
  <c r="O80" i="36"/>
  <c r="O51" i="34"/>
  <c r="N76" i="34"/>
  <c r="L8" i="17" s="1"/>
  <c r="N105" i="38"/>
  <c r="O80" i="38"/>
  <c r="O78" i="40"/>
  <c r="N103" i="40"/>
  <c r="L7" i="16" s="1"/>
  <c r="O88" i="40"/>
  <c r="N119" i="40"/>
  <c r="L23" i="16" s="1"/>
  <c r="N102" i="38"/>
  <c r="O77" i="38"/>
  <c r="O82" i="35"/>
  <c r="N108" i="35"/>
  <c r="N107" i="35"/>
  <c r="O84" i="35"/>
  <c r="N111" i="35"/>
  <c r="O79" i="40"/>
  <c r="N104" i="40"/>
  <c r="L8" i="16" s="1"/>
  <c r="N98" i="33"/>
  <c r="O73" i="33"/>
  <c r="O87" i="37"/>
  <c r="N117" i="37"/>
  <c r="N118" i="37"/>
  <c r="N117" i="33"/>
  <c r="N118" i="33"/>
  <c r="O87" i="33"/>
  <c r="O78" i="38"/>
  <c r="N103" i="38"/>
  <c r="N102" i="33"/>
  <c r="O77" i="33"/>
  <c r="O79" i="37"/>
  <c r="N104" i="37"/>
  <c r="N103" i="35"/>
  <c r="O78" i="35"/>
  <c r="N101" i="38"/>
  <c r="O76" i="38"/>
  <c r="N121" i="10"/>
  <c r="O90" i="10"/>
  <c r="O77" i="35"/>
  <c r="N102" i="35"/>
  <c r="N108" i="36"/>
  <c r="N107" i="36"/>
  <c r="O82" i="36"/>
  <c r="N98" i="10"/>
  <c r="O73" i="10"/>
  <c r="N109" i="40"/>
  <c r="L13" i="16" s="1"/>
  <c r="O83" i="40"/>
  <c r="N110" i="40"/>
  <c r="L14" i="16" s="1"/>
  <c r="O87" i="39"/>
  <c r="O91" i="39"/>
  <c r="O121" i="39" s="1"/>
  <c r="N75" i="34"/>
  <c r="L7" i="17" s="1"/>
  <c r="O50" i="34"/>
  <c r="N74" i="34"/>
  <c r="L6" i="17" s="1"/>
  <c r="O49" i="34"/>
  <c r="N89" i="34"/>
  <c r="L21" i="17" s="1"/>
  <c r="O59" i="34"/>
  <c r="N90" i="34"/>
  <c r="L22" i="17" s="1"/>
  <c r="O83" i="39"/>
  <c r="N110" i="33"/>
  <c r="O83" i="33"/>
  <c r="N109" i="33"/>
  <c r="O73" i="40"/>
  <c r="N98" i="40"/>
  <c r="L2" i="16" s="1"/>
  <c r="O60" i="34"/>
  <c r="N91" i="34"/>
  <c r="L23" i="17" s="1"/>
  <c r="O48" i="34"/>
  <c r="N73" i="34"/>
  <c r="L5" i="17" s="1"/>
  <c r="N113" i="36"/>
  <c r="N112" i="36"/>
  <c r="O85" i="36"/>
  <c r="O92" i="34"/>
  <c r="M24" i="17" s="1"/>
  <c r="P61" i="34"/>
  <c r="P89" i="10"/>
  <c r="O120" i="10"/>
  <c r="N74" i="39"/>
  <c r="N98" i="39" s="1"/>
  <c r="M92" i="39"/>
  <c r="N46" i="34"/>
  <c r="M71" i="34"/>
  <c r="M64" i="34"/>
  <c r="N106" i="36"/>
  <c r="O81" i="36"/>
  <c r="O81" i="35"/>
  <c r="N106" i="35"/>
  <c r="O120" i="33"/>
  <c r="P89" i="33"/>
  <c r="O120" i="36"/>
  <c r="P89" i="36"/>
  <c r="O120" i="40"/>
  <c r="M24" i="16" s="1"/>
  <c r="P89" i="40"/>
  <c r="O75" i="39"/>
  <c r="O99" i="39" s="1"/>
  <c r="M99" i="35"/>
  <c r="N74" i="35"/>
  <c r="M92" i="35"/>
  <c r="N106" i="40"/>
  <c r="L10" i="16" s="1"/>
  <c r="O81" i="40"/>
  <c r="O120" i="38"/>
  <c r="P89" i="38"/>
  <c r="M92" i="10"/>
  <c r="N74" i="10"/>
  <c r="M99" i="10"/>
  <c r="O81" i="39"/>
  <c r="O105" i="39" s="1"/>
  <c r="N78" i="34"/>
  <c r="L10" i="17" s="1"/>
  <c r="O53" i="34"/>
  <c r="M99" i="36"/>
  <c r="N74" i="36"/>
  <c r="M92" i="36"/>
  <c r="O75" i="33"/>
  <c r="N100" i="33"/>
  <c r="N74" i="37"/>
  <c r="M99" i="37"/>
  <c r="M92" i="37"/>
  <c r="O120" i="35"/>
  <c r="P89" i="35"/>
  <c r="O75" i="10"/>
  <c r="N100" i="10"/>
  <c r="P89" i="37"/>
  <c r="O120" i="37"/>
  <c r="N100" i="35"/>
  <c r="O75" i="35"/>
  <c r="N106" i="38"/>
  <c r="O81" i="38"/>
  <c r="O75" i="38"/>
  <c r="N100" i="38"/>
  <c r="N74" i="40"/>
  <c r="M99" i="40"/>
  <c r="M92" i="40"/>
  <c r="N100" i="37"/>
  <c r="O75" i="37"/>
  <c r="N74" i="38"/>
  <c r="M99" i="38"/>
  <c r="M92" i="38"/>
  <c r="O81" i="10"/>
  <c r="N106" i="10"/>
  <c r="O47" i="34"/>
  <c r="N72" i="34"/>
  <c r="L4" i="17" s="1"/>
  <c r="O75" i="40"/>
  <c r="N100" i="40"/>
  <c r="L4" i="16" s="1"/>
  <c r="N106" i="37"/>
  <c r="O81" i="37"/>
  <c r="O81" i="33"/>
  <c r="N106" i="33"/>
  <c r="O75" i="36"/>
  <c r="N100" i="36"/>
  <c r="M99" i="33"/>
  <c r="N74" i="33"/>
  <c r="M92" i="33"/>
  <c r="O73" i="39" l="1"/>
  <c r="O97" i="39" s="1"/>
  <c r="N31" i="43" s="1"/>
  <c r="N238" i="43" s="1"/>
  <c r="L208" i="42"/>
  <c r="L59" i="42"/>
  <c r="M129" i="10" s="1"/>
  <c r="L148" i="42"/>
  <c r="M129" i="36" s="1"/>
  <c r="L88" i="42"/>
  <c r="M129" i="33" s="1"/>
  <c r="L178" i="42"/>
  <c r="M129" i="37" s="1"/>
  <c r="K2" i="18" s="1"/>
  <c r="L118" i="42"/>
  <c r="M129" i="35" s="1"/>
  <c r="K2" i="19" s="1"/>
  <c r="M31" i="42"/>
  <c r="M238" i="42" s="1"/>
  <c r="N54" i="42"/>
  <c r="N171" i="42" s="1"/>
  <c r="N54" i="43"/>
  <c r="M261" i="43"/>
  <c r="M231" i="43"/>
  <c r="M231" i="42"/>
  <c r="M261" i="42"/>
  <c r="L141" i="38"/>
  <c r="L228" i="42"/>
  <c r="M210" i="42"/>
  <c r="M213" i="42"/>
  <c r="L225" i="42"/>
  <c r="M211" i="42"/>
  <c r="M214" i="42"/>
  <c r="L141" i="36"/>
  <c r="L223" i="43"/>
  <c r="M229" i="43"/>
  <c r="L217" i="43"/>
  <c r="L220" i="43"/>
  <c r="M230" i="43"/>
  <c r="M208" i="43"/>
  <c r="M210" i="43"/>
  <c r="M213" i="43"/>
  <c r="M214" i="43"/>
  <c r="L219" i="43"/>
  <c r="M212" i="43"/>
  <c r="L227" i="43"/>
  <c r="L149" i="10"/>
  <c r="L225" i="43"/>
  <c r="M211" i="43"/>
  <c r="L228" i="43"/>
  <c r="M232" i="43"/>
  <c r="L224" i="43"/>
  <c r="M216" i="43"/>
  <c r="L226" i="43"/>
  <c r="L145" i="33"/>
  <c r="L218" i="43"/>
  <c r="M221" i="43"/>
  <c r="L222" i="43"/>
  <c r="M215" i="43"/>
  <c r="L209" i="43"/>
  <c r="M135" i="33"/>
  <c r="M150" i="42"/>
  <c r="L147" i="10"/>
  <c r="M153" i="42"/>
  <c r="M150" i="33"/>
  <c r="M184" i="42"/>
  <c r="L144" i="33"/>
  <c r="L195" i="42"/>
  <c r="M134" i="10"/>
  <c r="L143" i="36"/>
  <c r="M121" i="42"/>
  <c r="L149" i="38"/>
  <c r="L198" i="42"/>
  <c r="L138" i="33"/>
  <c r="M151" i="33"/>
  <c r="M133" i="36"/>
  <c r="L139" i="36"/>
  <c r="L140" i="37"/>
  <c r="J13" i="18" s="1"/>
  <c r="L148" i="36"/>
  <c r="L130" i="36"/>
  <c r="M112" i="42"/>
  <c r="M232" i="42"/>
  <c r="L75" i="42"/>
  <c r="L224" i="42"/>
  <c r="M156" i="42"/>
  <c r="M216" i="42"/>
  <c r="L106" i="42"/>
  <c r="L226" i="42"/>
  <c r="L158" i="42"/>
  <c r="L218" i="42"/>
  <c r="M101" i="42"/>
  <c r="M221" i="42"/>
  <c r="L146" i="36"/>
  <c r="L192" i="42"/>
  <c r="L222" i="42"/>
  <c r="M155" i="42"/>
  <c r="M215" i="42"/>
  <c r="L119" i="42"/>
  <c r="L209" i="42"/>
  <c r="M132" i="36"/>
  <c r="L127" i="42"/>
  <c r="L217" i="42"/>
  <c r="M131" i="35"/>
  <c r="K4" i="19" s="1"/>
  <c r="L71" i="42"/>
  <c r="L220" i="42"/>
  <c r="M81" i="42"/>
  <c r="M230" i="42"/>
  <c r="M199" i="42"/>
  <c r="M229" i="42"/>
  <c r="L103" i="42"/>
  <c r="L223" i="42"/>
  <c r="L130" i="38"/>
  <c r="L159" i="42"/>
  <c r="L219" i="42"/>
  <c r="M63" i="42"/>
  <c r="M212" i="42"/>
  <c r="L137" i="42"/>
  <c r="L227" i="42"/>
  <c r="M142" i="36"/>
  <c r="M137" i="36"/>
  <c r="M136" i="36"/>
  <c r="M153" i="33"/>
  <c r="N39" i="43"/>
  <c r="N246" i="43" s="1"/>
  <c r="N39" i="42"/>
  <c r="N246" i="42" s="1"/>
  <c r="M42" i="43"/>
  <c r="M249" i="43" s="1"/>
  <c r="M42" i="42"/>
  <c r="M249" i="42" s="1"/>
  <c r="M43" i="43"/>
  <c r="M250" i="43" s="1"/>
  <c r="M43" i="42"/>
  <c r="M250" i="42" s="1"/>
  <c r="M47" i="43"/>
  <c r="M254" i="43" s="1"/>
  <c r="M47" i="42"/>
  <c r="M254" i="42" s="1"/>
  <c r="N36" i="43"/>
  <c r="N243" i="43" s="1"/>
  <c r="N36" i="42"/>
  <c r="N243" i="42" s="1"/>
  <c r="M50" i="43"/>
  <c r="M257" i="43" s="1"/>
  <c r="M50" i="42"/>
  <c r="M257" i="42" s="1"/>
  <c r="M40" i="43"/>
  <c r="M247" i="43" s="1"/>
  <c r="M40" i="42"/>
  <c r="M247" i="42" s="1"/>
  <c r="M41" i="43"/>
  <c r="M248" i="43" s="1"/>
  <c r="M41" i="42"/>
  <c r="M248" i="42" s="1"/>
  <c r="N53" i="43"/>
  <c r="N260" i="43" s="1"/>
  <c r="N53" i="42"/>
  <c r="N260" i="42" s="1"/>
  <c r="N44" i="43"/>
  <c r="N251" i="43" s="1"/>
  <c r="N44" i="42"/>
  <c r="N251" i="42" s="1"/>
  <c r="N52" i="43"/>
  <c r="N259" i="43" s="1"/>
  <c r="N52" i="42"/>
  <c r="N259" i="42" s="1"/>
  <c r="N38" i="43"/>
  <c r="N245" i="43" s="1"/>
  <c r="N38" i="42"/>
  <c r="N245" i="42" s="1"/>
  <c r="M46" i="43"/>
  <c r="M253" i="43" s="1"/>
  <c r="M46" i="42"/>
  <c r="M253" i="42" s="1"/>
  <c r="M45" i="43"/>
  <c r="M252" i="43" s="1"/>
  <c r="M45" i="42"/>
  <c r="M252" i="42" s="1"/>
  <c r="N34" i="43"/>
  <c r="N241" i="43" s="1"/>
  <c r="N34" i="42"/>
  <c r="N241" i="42" s="1"/>
  <c r="M49" i="43"/>
  <c r="M256" i="43" s="1"/>
  <c r="M49" i="42"/>
  <c r="M256" i="42" s="1"/>
  <c r="M32" i="43"/>
  <c r="M239" i="43" s="1"/>
  <c r="M32" i="42"/>
  <c r="M239" i="42" s="1"/>
  <c r="N37" i="43"/>
  <c r="N244" i="43" s="1"/>
  <c r="N37" i="42"/>
  <c r="N244" i="42" s="1"/>
  <c r="M48" i="43"/>
  <c r="M255" i="43" s="1"/>
  <c r="M48" i="42"/>
  <c r="M255" i="42" s="1"/>
  <c r="N33" i="43"/>
  <c r="N240" i="43" s="1"/>
  <c r="N33" i="42"/>
  <c r="N240" i="42" s="1"/>
  <c r="N55" i="43"/>
  <c r="N262" i="43" s="1"/>
  <c r="N55" i="42"/>
  <c r="N262" i="42" s="1"/>
  <c r="N35" i="43"/>
  <c r="N242" i="43" s="1"/>
  <c r="N35" i="42"/>
  <c r="N242" i="42" s="1"/>
  <c r="M51" i="43"/>
  <c r="M258" i="43" s="1"/>
  <c r="M51" i="42"/>
  <c r="M258" i="42" s="1"/>
  <c r="M133" i="33"/>
  <c r="K144" i="38"/>
  <c r="M135" i="35"/>
  <c r="K8" i="19" s="1"/>
  <c r="M153" i="36"/>
  <c r="M131" i="37"/>
  <c r="K4" i="18" s="1"/>
  <c r="M150" i="37"/>
  <c r="K23" i="18" s="1"/>
  <c r="K142" i="38"/>
  <c r="L144" i="37"/>
  <c r="J17" i="18" s="1"/>
  <c r="K147" i="38"/>
  <c r="K146" i="38"/>
  <c r="M135" i="37"/>
  <c r="K8" i="18" s="1"/>
  <c r="L150" i="38"/>
  <c r="K148" i="38"/>
  <c r="K138" i="38"/>
  <c r="K139" i="38"/>
  <c r="K143" i="38"/>
  <c r="K153" i="38"/>
  <c r="M152" i="37"/>
  <c r="K25" i="18" s="1"/>
  <c r="M136" i="37"/>
  <c r="K9" i="18" s="1"/>
  <c r="L140" i="35"/>
  <c r="J13" i="19" s="1"/>
  <c r="M153" i="37"/>
  <c r="K26" i="18" s="1"/>
  <c r="L145" i="37"/>
  <c r="J18" i="18" s="1"/>
  <c r="M137" i="37"/>
  <c r="K10" i="18" s="1"/>
  <c r="M134" i="37"/>
  <c r="K7" i="18" s="1"/>
  <c r="L130" i="37"/>
  <c r="J3" i="18" s="1"/>
  <c r="L138" i="37"/>
  <c r="J11" i="18" s="1"/>
  <c r="L149" i="37"/>
  <c r="J22" i="18" s="1"/>
  <c r="L147" i="37"/>
  <c r="J20" i="18" s="1"/>
  <c r="M133" i="37"/>
  <c r="K6" i="18" s="1"/>
  <c r="M132" i="37"/>
  <c r="K5" i="18" s="1"/>
  <c r="M142" i="37"/>
  <c r="K15" i="18" s="1"/>
  <c r="L146" i="37"/>
  <c r="J19" i="18" s="1"/>
  <c r="L141" i="37"/>
  <c r="J14" i="18" s="1"/>
  <c r="L139" i="37"/>
  <c r="J12" i="18" s="1"/>
  <c r="M150" i="36"/>
  <c r="L143" i="37"/>
  <c r="J16" i="18" s="1"/>
  <c r="M131" i="36"/>
  <c r="L148" i="37"/>
  <c r="J21" i="18" s="1"/>
  <c r="M151" i="37"/>
  <c r="K24" i="18" s="1"/>
  <c r="M135" i="36"/>
  <c r="L147" i="33"/>
  <c r="M152" i="36"/>
  <c r="M136" i="10"/>
  <c r="L147" i="35"/>
  <c r="J20" i="19" s="1"/>
  <c r="M137" i="35"/>
  <c r="K10" i="19" s="1"/>
  <c r="M151" i="36"/>
  <c r="L147" i="36"/>
  <c r="L140" i="36"/>
  <c r="M142" i="35"/>
  <c r="K15" i="19" s="1"/>
  <c r="M136" i="35"/>
  <c r="K9" i="19" s="1"/>
  <c r="M133" i="35"/>
  <c r="K6" i="19" s="1"/>
  <c r="M134" i="36"/>
  <c r="M134" i="33"/>
  <c r="M153" i="35"/>
  <c r="K26" i="19" s="1"/>
  <c r="L149" i="36"/>
  <c r="L145" i="36"/>
  <c r="L138" i="36"/>
  <c r="L144" i="36"/>
  <c r="L146" i="33"/>
  <c r="M132" i="33"/>
  <c r="L141" i="35"/>
  <c r="J14" i="19" s="1"/>
  <c r="L149" i="35"/>
  <c r="J22" i="19" s="1"/>
  <c r="M132" i="35"/>
  <c r="K5" i="19" s="1"/>
  <c r="L139" i="35"/>
  <c r="J12" i="19" s="1"/>
  <c r="M142" i="33"/>
  <c r="M151" i="35"/>
  <c r="K24" i="19" s="1"/>
  <c r="L130" i="35"/>
  <c r="J3" i="19" s="1"/>
  <c r="M134" i="35"/>
  <c r="K7" i="19" s="1"/>
  <c r="M152" i="35"/>
  <c r="K25" i="19" s="1"/>
  <c r="L146" i="35"/>
  <c r="J19" i="19" s="1"/>
  <c r="M150" i="35"/>
  <c r="K23" i="19" s="1"/>
  <c r="L148" i="35"/>
  <c r="J21" i="19" s="1"/>
  <c r="M137" i="33"/>
  <c r="L138" i="35"/>
  <c r="J11" i="19" s="1"/>
  <c r="L145" i="35"/>
  <c r="J18" i="19" s="1"/>
  <c r="L143" i="35"/>
  <c r="J16" i="19" s="1"/>
  <c r="L144" i="35"/>
  <c r="J17" i="19" s="1"/>
  <c r="M136" i="33"/>
  <c r="L140" i="33"/>
  <c r="M131" i="33"/>
  <c r="L141" i="33"/>
  <c r="L130" i="33"/>
  <c r="L143" i="33"/>
  <c r="L149" i="33"/>
  <c r="L148" i="33"/>
  <c r="L139" i="33"/>
  <c r="M133" i="10"/>
  <c r="L145" i="10"/>
  <c r="M151" i="10"/>
  <c r="L130" i="10"/>
  <c r="L143" i="10"/>
  <c r="J233" i="42"/>
  <c r="L146" i="10"/>
  <c r="M137" i="10"/>
  <c r="L144" i="10"/>
  <c r="L139" i="10"/>
  <c r="M132" i="10"/>
  <c r="M142" i="10"/>
  <c r="M152" i="10"/>
  <c r="L140" i="10"/>
  <c r="M153" i="10"/>
  <c r="L141" i="10"/>
  <c r="L138" i="10"/>
  <c r="M131" i="10"/>
  <c r="L148" i="10"/>
  <c r="M150" i="10"/>
  <c r="M135" i="10"/>
  <c r="L138" i="42"/>
  <c r="L89" i="42"/>
  <c r="L190" i="42"/>
  <c r="L160" i="42"/>
  <c r="M154" i="42"/>
  <c r="L108" i="42"/>
  <c r="L73" i="42"/>
  <c r="M67" i="42"/>
  <c r="K203" i="42"/>
  <c r="L74" i="42"/>
  <c r="L133" i="42"/>
  <c r="L130" i="42"/>
  <c r="L100" i="42"/>
  <c r="M123" i="42"/>
  <c r="L132" i="42"/>
  <c r="M93" i="42"/>
  <c r="L102" i="42"/>
  <c r="M122" i="42"/>
  <c r="L193" i="42"/>
  <c r="M92" i="42"/>
  <c r="L163" i="42"/>
  <c r="M182" i="42"/>
  <c r="K203" i="43"/>
  <c r="M152" i="42"/>
  <c r="J263" i="43"/>
  <c r="L97" i="42"/>
  <c r="L187" i="42"/>
  <c r="L78" i="42"/>
  <c r="M126" i="42"/>
  <c r="L179" i="42"/>
  <c r="M96" i="42"/>
  <c r="L149" i="42"/>
  <c r="M64" i="42"/>
  <c r="M131" i="42"/>
  <c r="M186" i="42"/>
  <c r="L107" i="42"/>
  <c r="L167" i="42"/>
  <c r="L60" i="42"/>
  <c r="L157" i="42"/>
  <c r="L68" i="42"/>
  <c r="K143" i="42"/>
  <c r="M94" i="42"/>
  <c r="M124" i="42"/>
  <c r="L197" i="42"/>
  <c r="L165" i="42"/>
  <c r="M66" i="42"/>
  <c r="K143" i="43"/>
  <c r="M65" i="42"/>
  <c r="L129" i="42"/>
  <c r="L168" i="42"/>
  <c r="M151" i="42"/>
  <c r="M91" i="42"/>
  <c r="M183" i="42"/>
  <c r="M202" i="42"/>
  <c r="K113" i="43"/>
  <c r="K173" i="43"/>
  <c r="M80" i="42"/>
  <c r="M181" i="42"/>
  <c r="M62" i="42"/>
  <c r="M120" i="42"/>
  <c r="L162" i="42"/>
  <c r="M172" i="42"/>
  <c r="J233" i="43"/>
  <c r="L69" i="42"/>
  <c r="M83" i="42"/>
  <c r="M90" i="42"/>
  <c r="M169" i="42"/>
  <c r="M141" i="42"/>
  <c r="K84" i="42"/>
  <c r="M139" i="43"/>
  <c r="M169" i="43"/>
  <c r="M109" i="43"/>
  <c r="M80" i="43"/>
  <c r="M199" i="43"/>
  <c r="M125" i="43"/>
  <c r="M66" i="43"/>
  <c r="M95" i="43"/>
  <c r="M185" i="43"/>
  <c r="M155" i="43"/>
  <c r="M82" i="42"/>
  <c r="M72" i="42"/>
  <c r="M111" i="42"/>
  <c r="K113" i="42"/>
  <c r="M136" i="38"/>
  <c r="M83" i="43"/>
  <c r="M112" i="43"/>
  <c r="M172" i="43"/>
  <c r="M202" i="43"/>
  <c r="M142" i="43"/>
  <c r="L148" i="38"/>
  <c r="L103" i="43"/>
  <c r="L163" i="43"/>
  <c r="L193" i="43"/>
  <c r="L74" i="43"/>
  <c r="L133" i="43"/>
  <c r="L146" i="38"/>
  <c r="L195" i="43"/>
  <c r="L135" i="43"/>
  <c r="L105" i="43"/>
  <c r="L165" i="43"/>
  <c r="L76" i="43"/>
  <c r="M118" i="43"/>
  <c r="M148" i="43"/>
  <c r="M88" i="43"/>
  <c r="M178" i="43"/>
  <c r="M59" i="43"/>
  <c r="L77" i="43"/>
  <c r="L136" i="43"/>
  <c r="L166" i="43"/>
  <c r="L196" i="43"/>
  <c r="L106" i="43"/>
  <c r="L128" i="42"/>
  <c r="M191" i="42"/>
  <c r="L194" i="42"/>
  <c r="L98" i="42"/>
  <c r="M161" i="42"/>
  <c r="L164" i="42"/>
  <c r="K173" i="42"/>
  <c r="M152" i="38"/>
  <c r="M132" i="38"/>
  <c r="M133" i="38"/>
  <c r="L79" i="42"/>
  <c r="L188" i="42"/>
  <c r="L168" i="43"/>
  <c r="L138" i="43"/>
  <c r="L79" i="43"/>
  <c r="L198" i="43"/>
  <c r="L108" i="43"/>
  <c r="L158" i="43"/>
  <c r="L98" i="43"/>
  <c r="L188" i="43"/>
  <c r="L128" i="43"/>
  <c r="L69" i="43"/>
  <c r="M101" i="43"/>
  <c r="M72" i="43"/>
  <c r="M131" i="43"/>
  <c r="M161" i="43"/>
  <c r="M191" i="43"/>
  <c r="L104" i="43"/>
  <c r="L75" i="43"/>
  <c r="L134" i="43"/>
  <c r="L164" i="43"/>
  <c r="L194" i="43"/>
  <c r="L129" i="43"/>
  <c r="L99" i="43"/>
  <c r="L70" i="43"/>
  <c r="L189" i="43"/>
  <c r="L159" i="43"/>
  <c r="M120" i="43"/>
  <c r="M180" i="43"/>
  <c r="M61" i="43"/>
  <c r="M150" i="43"/>
  <c r="M90" i="43"/>
  <c r="M125" i="42"/>
  <c r="M201" i="42"/>
  <c r="M183" i="43"/>
  <c r="M93" i="43"/>
  <c r="M123" i="43"/>
  <c r="M64" i="43"/>
  <c r="M153" i="43"/>
  <c r="L129" i="38"/>
  <c r="L70" i="42"/>
  <c r="L99" i="42"/>
  <c r="M95" i="42"/>
  <c r="L187" i="43"/>
  <c r="L68" i="43"/>
  <c r="L97" i="43"/>
  <c r="L127" i="43"/>
  <c r="L157" i="43"/>
  <c r="L130" i="43"/>
  <c r="L190" i="43"/>
  <c r="L160" i="43"/>
  <c r="L71" i="43"/>
  <c r="L100" i="43"/>
  <c r="L76" i="42"/>
  <c r="L135" i="42"/>
  <c r="M140" i="42"/>
  <c r="L189" i="42"/>
  <c r="M135" i="38"/>
  <c r="M154" i="43"/>
  <c r="M94" i="43"/>
  <c r="M184" i="43"/>
  <c r="M65" i="43"/>
  <c r="M124" i="43"/>
  <c r="L192" i="43"/>
  <c r="L162" i="43"/>
  <c r="L132" i="43"/>
  <c r="L73" i="43"/>
  <c r="L102" i="43"/>
  <c r="M67" i="43"/>
  <c r="M186" i="43"/>
  <c r="M126" i="43"/>
  <c r="M96" i="43"/>
  <c r="M156" i="43"/>
  <c r="L89" i="43"/>
  <c r="L149" i="43"/>
  <c r="L119" i="43"/>
  <c r="L179" i="43"/>
  <c r="L60" i="43"/>
  <c r="L78" i="43"/>
  <c r="L167" i="43"/>
  <c r="L137" i="43"/>
  <c r="L107" i="43"/>
  <c r="L197" i="43"/>
  <c r="M61" i="42"/>
  <c r="M142" i="42"/>
  <c r="L134" i="42"/>
  <c r="M139" i="42"/>
  <c r="L196" i="42"/>
  <c r="M200" i="42"/>
  <c r="L77" i="42"/>
  <c r="L104" i="42"/>
  <c r="M109" i="42"/>
  <c r="L166" i="42"/>
  <c r="M170" i="42"/>
  <c r="M131" i="38"/>
  <c r="M92" i="43"/>
  <c r="M182" i="43"/>
  <c r="M122" i="43"/>
  <c r="M152" i="43"/>
  <c r="M63" i="43"/>
  <c r="K84" i="43"/>
  <c r="M134" i="38"/>
  <c r="M151" i="43"/>
  <c r="M91" i="43"/>
  <c r="M121" i="43"/>
  <c r="M62" i="43"/>
  <c r="M181" i="43"/>
  <c r="L136" i="42"/>
  <c r="M180" i="42"/>
  <c r="M185" i="42"/>
  <c r="M151" i="38"/>
  <c r="L105" i="42"/>
  <c r="M110" i="42"/>
  <c r="M81" i="43"/>
  <c r="M200" i="43"/>
  <c r="M140" i="43"/>
  <c r="M110" i="43"/>
  <c r="M170" i="43"/>
  <c r="M201" i="43"/>
  <c r="M111" i="43"/>
  <c r="M141" i="43"/>
  <c r="M171" i="43"/>
  <c r="N152" i="36" s="1"/>
  <c r="M82" i="43"/>
  <c r="P89" i="39"/>
  <c r="P119" i="39" s="1"/>
  <c r="N122" i="39"/>
  <c r="N123" i="39" s="1"/>
  <c r="O109" i="39"/>
  <c r="O108" i="39"/>
  <c r="O107" i="39"/>
  <c r="O106" i="39"/>
  <c r="O113" i="39"/>
  <c r="O115" i="39"/>
  <c r="O114" i="39"/>
  <c r="O111" i="39"/>
  <c r="O112" i="39"/>
  <c r="O116" i="39"/>
  <c r="O117" i="39"/>
  <c r="M123" i="35"/>
  <c r="M124" i="35" s="1"/>
  <c r="M123" i="37"/>
  <c r="M124" i="37" s="1"/>
  <c r="M95" i="34"/>
  <c r="M96" i="34" s="1"/>
  <c r="K3" i="17"/>
  <c r="M123" i="40"/>
  <c r="M124" i="40" s="1"/>
  <c r="K3" i="16"/>
  <c r="M123" i="36"/>
  <c r="M124" i="36" s="1"/>
  <c r="M123" i="38"/>
  <c r="M124" i="38" s="1"/>
  <c r="M123" i="33"/>
  <c r="M124" i="33" s="1"/>
  <c r="M123" i="10"/>
  <c r="M124" i="10" s="1"/>
  <c r="O74" i="34"/>
  <c r="M6" i="17" s="1"/>
  <c r="P49" i="34"/>
  <c r="O117" i="37"/>
  <c r="O118" i="37"/>
  <c r="P87" i="37"/>
  <c r="P76" i="10"/>
  <c r="O101" i="10"/>
  <c r="O109" i="35"/>
  <c r="O110" i="35"/>
  <c r="P83" i="35"/>
  <c r="O122" i="33"/>
  <c r="P91" i="33"/>
  <c r="O101" i="33"/>
  <c r="P76" i="33"/>
  <c r="P90" i="10"/>
  <c r="O121" i="10"/>
  <c r="P77" i="39"/>
  <c r="P101" i="39" s="1"/>
  <c r="O108" i="10"/>
  <c r="O107" i="10"/>
  <c r="P82" i="10"/>
  <c r="P83" i="37"/>
  <c r="O109" i="37"/>
  <c r="O110" i="37"/>
  <c r="O102" i="36"/>
  <c r="P77" i="36"/>
  <c r="O75" i="34"/>
  <c r="M7" i="17" s="1"/>
  <c r="P50" i="34"/>
  <c r="O105" i="36"/>
  <c r="P80" i="36"/>
  <c r="P82" i="33"/>
  <c r="O107" i="33"/>
  <c r="O108" i="33"/>
  <c r="P83" i="38"/>
  <c r="O109" i="38"/>
  <c r="O110" i="38"/>
  <c r="O113" i="37"/>
  <c r="O112" i="37"/>
  <c r="P85" i="37"/>
  <c r="P55" i="34"/>
  <c r="O82" i="34"/>
  <c r="M14" i="17" s="1"/>
  <c r="O81" i="34"/>
  <c r="M13" i="17" s="1"/>
  <c r="P79" i="39"/>
  <c r="P103" i="39" s="1"/>
  <c r="P87" i="38"/>
  <c r="O117" i="38"/>
  <c r="O118" i="38"/>
  <c r="P79" i="40"/>
  <c r="O104" i="40"/>
  <c r="M8" i="16" s="1"/>
  <c r="P88" i="33"/>
  <c r="O119" i="33"/>
  <c r="P91" i="35"/>
  <c r="O122" i="35"/>
  <c r="P76" i="39"/>
  <c r="P100" i="39" s="1"/>
  <c r="P78" i="37"/>
  <c r="O103" i="37"/>
  <c r="O102" i="37"/>
  <c r="P77" i="37"/>
  <c r="P78" i="35"/>
  <c r="O103" i="35"/>
  <c r="O121" i="37"/>
  <c r="P90" i="37"/>
  <c r="P82" i="40"/>
  <c r="O108" i="40"/>
  <c r="M12" i="16" s="1"/>
  <c r="O107" i="40"/>
  <c r="M11" i="16" s="1"/>
  <c r="P86" i="38"/>
  <c r="O114" i="38"/>
  <c r="O116" i="38"/>
  <c r="O115" i="38"/>
  <c r="P88" i="39"/>
  <c r="P118" i="39" s="1"/>
  <c r="P60" i="34"/>
  <c r="O91" i="34"/>
  <c r="M23" i="17" s="1"/>
  <c r="O115" i="10"/>
  <c r="O114" i="10"/>
  <c r="O116" i="10"/>
  <c r="P86" i="10"/>
  <c r="P78" i="36"/>
  <c r="O103" i="36"/>
  <c r="O102" i="10"/>
  <c r="P77" i="10"/>
  <c r="O119" i="35"/>
  <c r="P88" i="35"/>
  <c r="O112" i="38"/>
  <c r="O113" i="38"/>
  <c r="P85" i="38"/>
  <c r="O98" i="40"/>
  <c r="M2" i="16" s="1"/>
  <c r="P73" i="40"/>
  <c r="P79" i="37"/>
  <c r="O104" i="37"/>
  <c r="O113" i="33"/>
  <c r="O112" i="33"/>
  <c r="P85" i="33"/>
  <c r="P79" i="33"/>
  <c r="O104" i="33"/>
  <c r="P88" i="37"/>
  <c r="O119" i="37"/>
  <c r="P76" i="36"/>
  <c r="O101" i="36"/>
  <c r="O121" i="36"/>
  <c r="P90" i="36"/>
  <c r="O80" i="34"/>
  <c r="M12" i="17" s="1"/>
  <c r="P54" i="34"/>
  <c r="O79" i="34"/>
  <c r="M11" i="17" s="1"/>
  <c r="O77" i="34"/>
  <c r="M9" i="17" s="1"/>
  <c r="P52" i="34"/>
  <c r="P79" i="38"/>
  <c r="O104" i="38"/>
  <c r="O105" i="37"/>
  <c r="P80" i="37"/>
  <c r="P85" i="10"/>
  <c r="O113" i="10"/>
  <c r="O112" i="10"/>
  <c r="O122" i="40"/>
  <c r="M26" i="16" s="1"/>
  <c r="P91" i="40"/>
  <c r="O114" i="37"/>
  <c r="O116" i="37"/>
  <c r="O115" i="37"/>
  <c r="P86" i="37"/>
  <c r="O121" i="35"/>
  <c r="P90" i="35"/>
  <c r="P63" i="34"/>
  <c r="O94" i="34"/>
  <c r="M26" i="17" s="1"/>
  <c r="O117" i="36"/>
  <c r="O118" i="36"/>
  <c r="P87" i="36"/>
  <c r="O111" i="37"/>
  <c r="P84" i="37"/>
  <c r="P58" i="34"/>
  <c r="O87" i="34"/>
  <c r="M19" i="17" s="1"/>
  <c r="O86" i="34"/>
  <c r="M18" i="17" s="1"/>
  <c r="O88" i="34"/>
  <c r="M20" i="17" s="1"/>
  <c r="O122" i="37"/>
  <c r="P91" i="37"/>
  <c r="O103" i="38"/>
  <c r="P78" i="38"/>
  <c r="O116" i="33"/>
  <c r="O115" i="33"/>
  <c r="P86" i="33"/>
  <c r="O114" i="33"/>
  <c r="O109" i="36"/>
  <c r="P83" i="36"/>
  <c r="O110" i="36"/>
  <c r="P90" i="33"/>
  <c r="O121" i="33"/>
  <c r="P76" i="35"/>
  <c r="O101" i="35"/>
  <c r="O117" i="33"/>
  <c r="O118" i="33"/>
  <c r="P87" i="33"/>
  <c r="P88" i="40"/>
  <c r="O119" i="40"/>
  <c r="M23" i="16" s="1"/>
  <c r="O121" i="38"/>
  <c r="P90" i="38"/>
  <c r="O102" i="40"/>
  <c r="M6" i="16" s="1"/>
  <c r="P77" i="40"/>
  <c r="P85" i="39"/>
  <c r="P88" i="38"/>
  <c r="O119" i="38"/>
  <c r="P90" i="39"/>
  <c r="P120" i="39" s="1"/>
  <c r="P62" i="34"/>
  <c r="O93" i="34"/>
  <c r="M25" i="17" s="1"/>
  <c r="O107" i="36"/>
  <c r="O108" i="36"/>
  <c r="P82" i="36"/>
  <c r="P80" i="35"/>
  <c r="O105" i="35"/>
  <c r="O111" i="40"/>
  <c r="M15" i="16" s="1"/>
  <c r="P84" i="40"/>
  <c r="O114" i="36"/>
  <c r="O116" i="36"/>
  <c r="O115" i="36"/>
  <c r="P86" i="36"/>
  <c r="P78" i="39"/>
  <c r="P102" i="39" s="1"/>
  <c r="P73" i="33"/>
  <c r="O98" i="33"/>
  <c r="O73" i="34"/>
  <c r="M5" i="17" s="1"/>
  <c r="P48" i="34"/>
  <c r="P82" i="39"/>
  <c r="O114" i="40"/>
  <c r="M18" i="16" s="1"/>
  <c r="O115" i="40"/>
  <c r="M19" i="16" s="1"/>
  <c r="P86" i="40"/>
  <c r="O116" i="40"/>
  <c r="M20" i="16" s="1"/>
  <c r="O118" i="10"/>
  <c r="O117" i="10"/>
  <c r="P87" i="10"/>
  <c r="O122" i="36"/>
  <c r="P91" i="36"/>
  <c r="O108" i="35"/>
  <c r="O107" i="35"/>
  <c r="P82" i="35"/>
  <c r="O110" i="33"/>
  <c r="O109" i="33"/>
  <c r="P83" i="33"/>
  <c r="O110" i="40"/>
  <c r="M14" i="16" s="1"/>
  <c r="O109" i="40"/>
  <c r="M13" i="16" s="1"/>
  <c r="P83" i="40"/>
  <c r="O98" i="38"/>
  <c r="P73" i="38"/>
  <c r="O83" i="34"/>
  <c r="M15" i="17" s="1"/>
  <c r="P56" i="34"/>
  <c r="P83" i="39"/>
  <c r="P84" i="10"/>
  <c r="O111" i="10"/>
  <c r="O103" i="40"/>
  <c r="M7" i="16" s="1"/>
  <c r="P78" i="40"/>
  <c r="P80" i="39"/>
  <c r="P104" i="39" s="1"/>
  <c r="P45" i="34"/>
  <c r="O70" i="34"/>
  <c r="M2" i="17" s="1"/>
  <c r="P80" i="33"/>
  <c r="O105" i="33"/>
  <c r="P86" i="39"/>
  <c r="O104" i="36"/>
  <c r="P79" i="36"/>
  <c r="P79" i="10"/>
  <c r="O104" i="10"/>
  <c r="O122" i="10"/>
  <c r="P91" i="10"/>
  <c r="O112" i="36"/>
  <c r="O113" i="36"/>
  <c r="P85" i="36"/>
  <c r="P84" i="39"/>
  <c r="P110" i="39" s="1"/>
  <c r="P80" i="10"/>
  <c r="O105" i="10"/>
  <c r="P84" i="33"/>
  <c r="O111" i="33"/>
  <c r="P73" i="36"/>
  <c r="O98" i="36"/>
  <c r="P91" i="39"/>
  <c r="P121" i="39" s="1"/>
  <c r="P86" i="35"/>
  <c r="O116" i="35"/>
  <c r="O115" i="35"/>
  <c r="O114" i="35"/>
  <c r="P76" i="40"/>
  <c r="O101" i="40"/>
  <c r="M5" i="16" s="1"/>
  <c r="P77" i="33"/>
  <c r="O102" i="33"/>
  <c r="O121" i="40"/>
  <c r="M25" i="16" s="1"/>
  <c r="P90" i="40"/>
  <c r="O89" i="34"/>
  <c r="M21" i="17" s="1"/>
  <c r="O90" i="34"/>
  <c r="M22" i="17" s="1"/>
  <c r="P59" i="34"/>
  <c r="P80" i="38"/>
  <c r="O105" i="38"/>
  <c r="O117" i="35"/>
  <c r="O118" i="35"/>
  <c r="P87" i="35"/>
  <c r="O113" i="35"/>
  <c r="P85" i="35"/>
  <c r="O112" i="35"/>
  <c r="P78" i="33"/>
  <c r="O103" i="33"/>
  <c r="O122" i="38"/>
  <c r="P91" i="38"/>
  <c r="O108" i="38"/>
  <c r="O107" i="38"/>
  <c r="P82" i="38"/>
  <c r="P73" i="35"/>
  <c r="O98" i="35"/>
  <c r="O111" i="38"/>
  <c r="P84" i="38"/>
  <c r="P83" i="10"/>
  <c r="O110" i="10"/>
  <c r="O109" i="10"/>
  <c r="P76" i="37"/>
  <c r="O101" i="37"/>
  <c r="P80" i="40"/>
  <c r="O105" i="40"/>
  <c r="M9" i="16" s="1"/>
  <c r="O102" i="35"/>
  <c r="P77" i="35"/>
  <c r="P78" i="10"/>
  <c r="O103" i="10"/>
  <c r="P51" i="34"/>
  <c r="O76" i="34"/>
  <c r="M8" i="17" s="1"/>
  <c r="O98" i="37"/>
  <c r="P73" i="37"/>
  <c r="O101" i="38"/>
  <c r="P76" i="38"/>
  <c r="P88" i="36"/>
  <c r="O119" i="36"/>
  <c r="O104" i="35"/>
  <c r="P79" i="35"/>
  <c r="P88" i="10"/>
  <c r="O119" i="10"/>
  <c r="O111" i="35"/>
  <c r="P84" i="35"/>
  <c r="P87" i="39"/>
  <c r="O108" i="37"/>
  <c r="O107" i="37"/>
  <c r="P82" i="37"/>
  <c r="O113" i="40"/>
  <c r="M17" i="16" s="1"/>
  <c r="O112" i="40"/>
  <c r="M16" i="16" s="1"/>
  <c r="P85" i="40"/>
  <c r="O102" i="38"/>
  <c r="P77" i="38"/>
  <c r="O98" i="10"/>
  <c r="P73" i="10"/>
  <c r="P57" i="34"/>
  <c r="O85" i="34"/>
  <c r="M17" i="17" s="1"/>
  <c r="O84" i="34"/>
  <c r="M16" i="17" s="1"/>
  <c r="O117" i="40"/>
  <c r="M21" i="16" s="1"/>
  <c r="P87" i="40"/>
  <c r="O118" i="40"/>
  <c r="M22" i="16" s="1"/>
  <c r="O111" i="36"/>
  <c r="P84" i="36"/>
  <c r="P120" i="37"/>
  <c r="Q89" i="37"/>
  <c r="O106" i="10"/>
  <c r="P81" i="10"/>
  <c r="Q89" i="35"/>
  <c r="P120" i="35"/>
  <c r="N99" i="33"/>
  <c r="O74" i="33"/>
  <c r="N92" i="33"/>
  <c r="Q89" i="38"/>
  <c r="P120" i="38"/>
  <c r="P75" i="37"/>
  <c r="O100" i="37"/>
  <c r="O106" i="40"/>
  <c r="M10" i="16" s="1"/>
  <c r="P81" i="40"/>
  <c r="P81" i="35"/>
  <c r="O106" i="35"/>
  <c r="O46" i="34"/>
  <c r="N71" i="34"/>
  <c r="N64" i="34"/>
  <c r="O106" i="33"/>
  <c r="P81" i="33"/>
  <c r="N99" i="40"/>
  <c r="O74" i="40"/>
  <c r="N92" i="40"/>
  <c r="N92" i="10"/>
  <c r="O74" i="10"/>
  <c r="N99" i="10"/>
  <c r="N99" i="38"/>
  <c r="O74" i="38"/>
  <c r="N92" i="38"/>
  <c r="O106" i="36"/>
  <c r="P81" i="36"/>
  <c r="O100" i="33"/>
  <c r="P75" i="33"/>
  <c r="O106" i="37"/>
  <c r="P81" i="37"/>
  <c r="O74" i="39"/>
  <c r="O98" i="39" s="1"/>
  <c r="N92" i="39"/>
  <c r="O78" i="34"/>
  <c r="M10" i="17" s="1"/>
  <c r="P53" i="34"/>
  <c r="P120" i="36"/>
  <c r="Q89" i="36"/>
  <c r="P75" i="10"/>
  <c r="O100" i="10"/>
  <c r="N99" i="36"/>
  <c r="O74" i="36"/>
  <c r="N92" i="36"/>
  <c r="O100" i="38"/>
  <c r="P75" i="38"/>
  <c r="Q89" i="10"/>
  <c r="P120" i="10"/>
  <c r="O100" i="36"/>
  <c r="P75" i="36"/>
  <c r="N99" i="37"/>
  <c r="O74" i="37"/>
  <c r="N92" i="37"/>
  <c r="O74" i="35"/>
  <c r="N99" i="35"/>
  <c r="N92" i="35"/>
  <c r="O106" i="38"/>
  <c r="P81" i="38"/>
  <c r="P75" i="40"/>
  <c r="O100" i="40"/>
  <c r="M4" i="16" s="1"/>
  <c r="P75" i="39"/>
  <c r="P99" i="39" s="1"/>
  <c r="P75" i="35"/>
  <c r="O100" i="35"/>
  <c r="P81" i="39"/>
  <c r="P105" i="39" s="1"/>
  <c r="Q89" i="40"/>
  <c r="P120" i="40"/>
  <c r="N24" i="16" s="1"/>
  <c r="P92" i="34"/>
  <c r="N24" i="17" s="1"/>
  <c r="Q61" i="34"/>
  <c r="P120" i="33"/>
  <c r="Q89" i="33"/>
  <c r="O72" i="34"/>
  <c r="M4" i="17" s="1"/>
  <c r="P47" i="34"/>
  <c r="P73" i="39" l="1"/>
  <c r="P97" i="39" s="1"/>
  <c r="O31" i="43" s="1"/>
  <c r="O238" i="43" s="1"/>
  <c r="N31" i="42"/>
  <c r="N238" i="42" s="1"/>
  <c r="M148" i="42"/>
  <c r="N129" i="36" s="1"/>
  <c r="M59" i="42"/>
  <c r="N129" i="10" s="1"/>
  <c r="M208" i="42"/>
  <c r="M88" i="42"/>
  <c r="N129" i="33" s="1"/>
  <c r="M118" i="42"/>
  <c r="N129" i="35" s="1"/>
  <c r="L2" i="19" s="1"/>
  <c r="M178" i="42"/>
  <c r="N129" i="37" s="1"/>
  <c r="L2" i="18" s="1"/>
  <c r="N231" i="43"/>
  <c r="N261" i="43"/>
  <c r="O54" i="43"/>
  <c r="O54" i="42"/>
  <c r="N261" i="42"/>
  <c r="N231" i="42"/>
  <c r="M149" i="38"/>
  <c r="M225" i="42"/>
  <c r="N221" i="42"/>
  <c r="N216" i="42"/>
  <c r="N214" i="42"/>
  <c r="N230" i="42"/>
  <c r="N131" i="36"/>
  <c r="N135" i="37"/>
  <c r="L8" i="18" s="1"/>
  <c r="M228" i="43"/>
  <c r="M222" i="43"/>
  <c r="N213" i="43"/>
  <c r="N212" i="43"/>
  <c r="M223" i="43"/>
  <c r="M224" i="43"/>
  <c r="N232" i="43"/>
  <c r="N215" i="43"/>
  <c r="M220" i="43"/>
  <c r="N210" i="43"/>
  <c r="N229" i="43"/>
  <c r="M219" i="43"/>
  <c r="N214" i="43"/>
  <c r="N230" i="43"/>
  <c r="N208" i="43"/>
  <c r="M225" i="43"/>
  <c r="N221" i="43"/>
  <c r="N216" i="43"/>
  <c r="N134" i="36"/>
  <c r="M209" i="43"/>
  <c r="M226" i="43"/>
  <c r="M217" i="43"/>
  <c r="M218" i="43"/>
  <c r="N211" i="43"/>
  <c r="M227" i="43"/>
  <c r="N133" i="10"/>
  <c r="M146" i="37"/>
  <c r="K19" i="18" s="1"/>
  <c r="N132" i="35"/>
  <c r="L5" i="19" s="1"/>
  <c r="N137" i="36"/>
  <c r="M149" i="37"/>
  <c r="K22" i="18" s="1"/>
  <c r="M130" i="38"/>
  <c r="M145" i="10"/>
  <c r="M130" i="35"/>
  <c r="K3" i="19" s="1"/>
  <c r="M141" i="10"/>
  <c r="N153" i="33"/>
  <c r="M148" i="35"/>
  <c r="K21" i="19" s="1"/>
  <c r="M138" i="35"/>
  <c r="K11" i="19" s="1"/>
  <c r="N170" i="42"/>
  <c r="N124" i="42"/>
  <c r="M147" i="33"/>
  <c r="M139" i="36"/>
  <c r="N142" i="42"/>
  <c r="N232" i="42"/>
  <c r="N95" i="42"/>
  <c r="N215" i="42"/>
  <c r="M100" i="42"/>
  <c r="M220" i="42"/>
  <c r="N150" i="37"/>
  <c r="L23" i="18" s="1"/>
  <c r="M135" i="42"/>
  <c r="N90" i="42"/>
  <c r="N210" i="42"/>
  <c r="N169" i="42"/>
  <c r="N229" i="42"/>
  <c r="M159" i="42"/>
  <c r="M219" i="42"/>
  <c r="M149" i="42"/>
  <c r="M209" i="42"/>
  <c r="N131" i="42"/>
  <c r="M158" i="42"/>
  <c r="M218" i="42"/>
  <c r="M141" i="38"/>
  <c r="M108" i="42"/>
  <c r="M228" i="42"/>
  <c r="M73" i="42"/>
  <c r="M222" i="42"/>
  <c r="N93" i="42"/>
  <c r="N213" i="42"/>
  <c r="M143" i="37"/>
  <c r="K16" i="18" s="1"/>
  <c r="N62" i="42"/>
  <c r="N211" i="42"/>
  <c r="N151" i="10"/>
  <c r="M144" i="33"/>
  <c r="N156" i="42"/>
  <c r="M166" i="42"/>
  <c r="M226" i="42"/>
  <c r="M127" i="42"/>
  <c r="M217" i="42"/>
  <c r="N142" i="33"/>
  <c r="M137" i="42"/>
  <c r="M227" i="42"/>
  <c r="N136" i="36"/>
  <c r="M140" i="36"/>
  <c r="N122" i="42"/>
  <c r="N212" i="42"/>
  <c r="M163" i="42"/>
  <c r="M223" i="42"/>
  <c r="M104" i="42"/>
  <c r="M224" i="42"/>
  <c r="N32" i="43"/>
  <c r="N239" i="43" s="1"/>
  <c r="N32" i="42"/>
  <c r="N239" i="42" s="1"/>
  <c r="O52" i="43"/>
  <c r="O259" i="43" s="1"/>
  <c r="O52" i="42"/>
  <c r="O259" i="42" s="1"/>
  <c r="O33" i="43"/>
  <c r="O240" i="43" s="1"/>
  <c r="O33" i="42"/>
  <c r="O240" i="42" s="1"/>
  <c r="N51" i="43"/>
  <c r="N258" i="43" s="1"/>
  <c r="N51" i="42"/>
  <c r="N258" i="42" s="1"/>
  <c r="O34" i="43"/>
  <c r="O241" i="43" s="1"/>
  <c r="O34" i="42"/>
  <c r="O241" i="42" s="1"/>
  <c r="N45" i="43"/>
  <c r="N252" i="43" s="1"/>
  <c r="N45" i="42"/>
  <c r="N252" i="42" s="1"/>
  <c r="N41" i="43"/>
  <c r="N248" i="43" s="1"/>
  <c r="N41" i="42"/>
  <c r="N248" i="42" s="1"/>
  <c r="O35" i="43"/>
  <c r="O242" i="43" s="1"/>
  <c r="O35" i="42"/>
  <c r="O242" i="42" s="1"/>
  <c r="N42" i="43"/>
  <c r="N249" i="43" s="1"/>
  <c r="N42" i="42"/>
  <c r="N249" i="42" s="1"/>
  <c r="O39" i="43"/>
  <c r="O246" i="43" s="1"/>
  <c r="O39" i="42"/>
  <c r="O246" i="42" s="1"/>
  <c r="O55" i="43"/>
  <c r="O262" i="43" s="1"/>
  <c r="O55" i="42"/>
  <c r="O262" i="42" s="1"/>
  <c r="O36" i="43"/>
  <c r="O243" i="43" s="1"/>
  <c r="O36" i="42"/>
  <c r="O243" i="42" s="1"/>
  <c r="O38" i="43"/>
  <c r="O245" i="43" s="1"/>
  <c r="O38" i="42"/>
  <c r="O245" i="42" s="1"/>
  <c r="N50" i="43"/>
  <c r="N257" i="43" s="1"/>
  <c r="N50" i="42"/>
  <c r="N257" i="42" s="1"/>
  <c r="O37" i="43"/>
  <c r="O244" i="43" s="1"/>
  <c r="O37" i="42"/>
  <c r="O244" i="42" s="1"/>
  <c r="N46" i="43"/>
  <c r="N253" i="43" s="1"/>
  <c r="N46" i="42"/>
  <c r="N253" i="42" s="1"/>
  <c r="O44" i="43"/>
  <c r="O251" i="43" s="1"/>
  <c r="O44" i="42"/>
  <c r="O251" i="42" s="1"/>
  <c r="N48" i="43"/>
  <c r="N255" i="43" s="1"/>
  <c r="N48" i="42"/>
  <c r="N255" i="42" s="1"/>
  <c r="N49" i="43"/>
  <c r="N256" i="43" s="1"/>
  <c r="N49" i="42"/>
  <c r="N256" i="42" s="1"/>
  <c r="N40" i="43"/>
  <c r="N247" i="43" s="1"/>
  <c r="N40" i="42"/>
  <c r="N247" i="42" s="1"/>
  <c r="N43" i="43"/>
  <c r="N250" i="43" s="1"/>
  <c r="N43" i="42"/>
  <c r="N250" i="42" s="1"/>
  <c r="O53" i="43"/>
  <c r="O260" i="43" s="1"/>
  <c r="O53" i="42"/>
  <c r="O260" i="42" s="1"/>
  <c r="N47" i="43"/>
  <c r="N254" i="43" s="1"/>
  <c r="N47" i="42"/>
  <c r="N254" i="42" s="1"/>
  <c r="M147" i="36"/>
  <c r="M139" i="37"/>
  <c r="K12" i="18" s="1"/>
  <c r="L147" i="38"/>
  <c r="L145" i="38"/>
  <c r="N131" i="37"/>
  <c r="L4" i="18" s="1"/>
  <c r="L137" i="38"/>
  <c r="L142" i="38"/>
  <c r="L140" i="38"/>
  <c r="L153" i="38"/>
  <c r="L139" i="38"/>
  <c r="L144" i="38"/>
  <c r="L138" i="38"/>
  <c r="L143" i="38"/>
  <c r="M150" i="38"/>
  <c r="N136" i="37"/>
  <c r="L9" i="18" s="1"/>
  <c r="N153" i="37"/>
  <c r="L26" i="18" s="1"/>
  <c r="M144" i="36"/>
  <c r="M140" i="37"/>
  <c r="K13" i="18" s="1"/>
  <c r="N137" i="37"/>
  <c r="L10" i="18" s="1"/>
  <c r="N152" i="37"/>
  <c r="L25" i="18" s="1"/>
  <c r="N136" i="35"/>
  <c r="L9" i="19" s="1"/>
  <c r="M130" i="37"/>
  <c r="K3" i="18" s="1"/>
  <c r="N133" i="37"/>
  <c r="L6" i="18" s="1"/>
  <c r="N132" i="37"/>
  <c r="L5" i="18" s="1"/>
  <c r="M148" i="37"/>
  <c r="K21" i="18" s="1"/>
  <c r="M141" i="37"/>
  <c r="K14" i="18" s="1"/>
  <c r="N134" i="37"/>
  <c r="L7" i="18" s="1"/>
  <c r="N142" i="37"/>
  <c r="L15" i="18" s="1"/>
  <c r="N151" i="37"/>
  <c r="L24" i="18" s="1"/>
  <c r="M147" i="37"/>
  <c r="K20" i="18" s="1"/>
  <c r="N142" i="36"/>
  <c r="N132" i="33"/>
  <c r="N133" i="36"/>
  <c r="M138" i="37"/>
  <c r="K11" i="18" s="1"/>
  <c r="N135" i="36"/>
  <c r="M144" i="37"/>
  <c r="K17" i="18" s="1"/>
  <c r="M145" i="37"/>
  <c r="K18" i="18" s="1"/>
  <c r="M146" i="36"/>
  <c r="N135" i="35"/>
  <c r="L8" i="19" s="1"/>
  <c r="M138" i="33"/>
  <c r="M145" i="33"/>
  <c r="N132" i="36"/>
  <c r="N153" i="36"/>
  <c r="M130" i="36"/>
  <c r="N150" i="36"/>
  <c r="M143" i="36"/>
  <c r="M148" i="36"/>
  <c r="N151" i="36"/>
  <c r="M145" i="36"/>
  <c r="M149" i="36"/>
  <c r="M138" i="36"/>
  <c r="M141" i="36"/>
  <c r="N142" i="35"/>
  <c r="L15" i="19" s="1"/>
  <c r="N153" i="35"/>
  <c r="L26" i="19" s="1"/>
  <c r="N137" i="33"/>
  <c r="M147" i="35"/>
  <c r="K20" i="19" s="1"/>
  <c r="N131" i="35"/>
  <c r="L4" i="19" s="1"/>
  <c r="M141" i="35"/>
  <c r="K14" i="19" s="1"/>
  <c r="N137" i="35"/>
  <c r="L10" i="19" s="1"/>
  <c r="M144" i="35"/>
  <c r="K17" i="19" s="1"/>
  <c r="M141" i="33"/>
  <c r="N152" i="35"/>
  <c r="L25" i="19" s="1"/>
  <c r="N151" i="35"/>
  <c r="L24" i="19" s="1"/>
  <c r="N133" i="35"/>
  <c r="L6" i="19" s="1"/>
  <c r="N150" i="35"/>
  <c r="L23" i="19" s="1"/>
  <c r="M146" i="35"/>
  <c r="K19" i="19" s="1"/>
  <c r="M140" i="35"/>
  <c r="K13" i="19" s="1"/>
  <c r="N134" i="35"/>
  <c r="L7" i="19" s="1"/>
  <c r="M139" i="35"/>
  <c r="K12" i="19" s="1"/>
  <c r="M143" i="35"/>
  <c r="K16" i="19" s="1"/>
  <c r="M145" i="35"/>
  <c r="K18" i="19" s="1"/>
  <c r="N136" i="33"/>
  <c r="M149" i="35"/>
  <c r="K22" i="19" s="1"/>
  <c r="N135" i="33"/>
  <c r="N150" i="33"/>
  <c r="M140" i="33"/>
  <c r="N133" i="33"/>
  <c r="N134" i="33"/>
  <c r="M130" i="33"/>
  <c r="M139" i="33"/>
  <c r="N152" i="33"/>
  <c r="N131" i="33"/>
  <c r="M143" i="33"/>
  <c r="M148" i="33"/>
  <c r="M149" i="33"/>
  <c r="N151" i="33"/>
  <c r="M146" i="33"/>
  <c r="N153" i="10"/>
  <c r="K233" i="42"/>
  <c r="N131" i="10"/>
  <c r="N137" i="10"/>
  <c r="N135" i="10"/>
  <c r="N136" i="10"/>
  <c r="N132" i="10"/>
  <c r="N134" i="10"/>
  <c r="M144" i="10"/>
  <c r="M138" i="10"/>
  <c r="N152" i="10"/>
  <c r="M143" i="10"/>
  <c r="M148" i="10"/>
  <c r="M147" i="10"/>
  <c r="M130" i="10"/>
  <c r="N142" i="10"/>
  <c r="M140" i="10"/>
  <c r="M149" i="10"/>
  <c r="M139" i="10"/>
  <c r="M146" i="10"/>
  <c r="N150" i="10"/>
  <c r="N110" i="42"/>
  <c r="N83" i="42"/>
  <c r="M76" i="42"/>
  <c r="M105" i="42"/>
  <c r="N202" i="42"/>
  <c r="N172" i="42"/>
  <c r="M133" i="42"/>
  <c r="M103" i="42"/>
  <c r="M74" i="42"/>
  <c r="M75" i="42"/>
  <c r="N61" i="42"/>
  <c r="M168" i="42"/>
  <c r="M165" i="42"/>
  <c r="N112" i="42"/>
  <c r="M99" i="42"/>
  <c r="M164" i="42"/>
  <c r="N180" i="42"/>
  <c r="N150" i="42"/>
  <c r="M198" i="42"/>
  <c r="M134" i="42"/>
  <c r="M195" i="42"/>
  <c r="M193" i="42"/>
  <c r="M194" i="42"/>
  <c r="M132" i="42"/>
  <c r="M77" i="42"/>
  <c r="M192" i="42"/>
  <c r="M102" i="42"/>
  <c r="M162" i="42"/>
  <c r="N185" i="42"/>
  <c r="M70" i="42"/>
  <c r="N161" i="42"/>
  <c r="M79" i="42"/>
  <c r="N81" i="42"/>
  <c r="N140" i="42"/>
  <c r="M188" i="42"/>
  <c r="M136" i="42"/>
  <c r="N186" i="42"/>
  <c r="N183" i="42"/>
  <c r="M130" i="42"/>
  <c r="N181" i="42"/>
  <c r="N80" i="42"/>
  <c r="N139" i="42"/>
  <c r="N126" i="42"/>
  <c r="N151" i="42"/>
  <c r="N191" i="42"/>
  <c r="K263" i="43"/>
  <c r="L143" i="43"/>
  <c r="M60" i="42"/>
  <c r="N67" i="42"/>
  <c r="N96" i="42"/>
  <c r="N72" i="42"/>
  <c r="L173" i="42"/>
  <c r="N101" i="42"/>
  <c r="M98" i="42"/>
  <c r="M71" i="42"/>
  <c r="L203" i="43"/>
  <c r="N153" i="42"/>
  <c r="L113" i="43"/>
  <c r="N91" i="42"/>
  <c r="M190" i="42"/>
  <c r="L173" i="43"/>
  <c r="M160" i="42"/>
  <c r="N109" i="42"/>
  <c r="L113" i="42"/>
  <c r="M128" i="42"/>
  <c r="M69" i="42"/>
  <c r="M138" i="42"/>
  <c r="N121" i="42"/>
  <c r="M196" i="42"/>
  <c r="M197" i="42"/>
  <c r="L84" i="42"/>
  <c r="M140" i="38"/>
  <c r="N66" i="42"/>
  <c r="L143" i="42"/>
  <c r="M69" i="43"/>
  <c r="M188" i="43"/>
  <c r="M128" i="43"/>
  <c r="M98" i="43"/>
  <c r="M158" i="43"/>
  <c r="M196" i="43"/>
  <c r="M136" i="43"/>
  <c r="M166" i="43"/>
  <c r="M77" i="43"/>
  <c r="M106" i="43"/>
  <c r="M129" i="38"/>
  <c r="M167" i="42"/>
  <c r="M160" i="43"/>
  <c r="M130" i="43"/>
  <c r="M190" i="43"/>
  <c r="M100" i="43"/>
  <c r="M71" i="43"/>
  <c r="N139" i="43"/>
  <c r="N199" i="43"/>
  <c r="N80" i="43"/>
  <c r="N109" i="43"/>
  <c r="N169" i="43"/>
  <c r="N135" i="38"/>
  <c r="M78" i="42"/>
  <c r="N154" i="43"/>
  <c r="N184" i="43"/>
  <c r="N94" i="43"/>
  <c r="N124" i="43"/>
  <c r="N65" i="43"/>
  <c r="N150" i="38"/>
  <c r="M129" i="42"/>
  <c r="L203" i="42"/>
  <c r="M167" i="43"/>
  <c r="M107" i="43"/>
  <c r="M78" i="43"/>
  <c r="M137" i="43"/>
  <c r="M197" i="43"/>
  <c r="N111" i="43"/>
  <c r="N201" i="43"/>
  <c r="N141" i="43"/>
  <c r="N82" i="43"/>
  <c r="N171" i="43"/>
  <c r="O152" i="36" s="1"/>
  <c r="N134" i="38"/>
  <c r="L84" i="43"/>
  <c r="N186" i="43"/>
  <c r="N96" i="43"/>
  <c r="N126" i="43"/>
  <c r="N67" i="43"/>
  <c r="N156" i="43"/>
  <c r="N152" i="38"/>
  <c r="M68" i="42"/>
  <c r="M189" i="42"/>
  <c r="M168" i="43"/>
  <c r="M198" i="43"/>
  <c r="M108" i="43"/>
  <c r="M138" i="43"/>
  <c r="M79" i="43"/>
  <c r="N132" i="38"/>
  <c r="M106" i="42"/>
  <c r="N66" i="43"/>
  <c r="N185" i="43"/>
  <c r="N125" i="43"/>
  <c r="N155" i="43"/>
  <c r="N95" i="43"/>
  <c r="M70" i="43"/>
  <c r="M129" i="43"/>
  <c r="M99" i="43"/>
  <c r="M159" i="43"/>
  <c r="M189" i="43"/>
  <c r="N141" i="42"/>
  <c r="N201" i="42"/>
  <c r="N136" i="38"/>
  <c r="N63" i="42"/>
  <c r="N182" i="42"/>
  <c r="N92" i="42"/>
  <c r="M97" i="42"/>
  <c r="N152" i="42"/>
  <c r="M144" i="38"/>
  <c r="N170" i="43"/>
  <c r="N140" i="43"/>
  <c r="N200" i="43"/>
  <c r="N81" i="43"/>
  <c r="N110" i="43"/>
  <c r="M187" i="42"/>
  <c r="M89" i="43"/>
  <c r="M179" i="43"/>
  <c r="M60" i="43"/>
  <c r="M119" i="43"/>
  <c r="M149" i="43"/>
  <c r="N152" i="43"/>
  <c r="N63" i="43"/>
  <c r="N182" i="43"/>
  <c r="N122" i="43"/>
  <c r="N92" i="43"/>
  <c r="M157" i="43"/>
  <c r="M127" i="43"/>
  <c r="M97" i="43"/>
  <c r="M187" i="43"/>
  <c r="M68" i="43"/>
  <c r="N151" i="38"/>
  <c r="M164" i="43"/>
  <c r="M194" i="43"/>
  <c r="M75" i="43"/>
  <c r="M104" i="43"/>
  <c r="M134" i="43"/>
  <c r="N65" i="42"/>
  <c r="N184" i="42"/>
  <c r="M73" i="43"/>
  <c r="M102" i="43"/>
  <c r="M132" i="43"/>
  <c r="M162" i="43"/>
  <c r="M192" i="43"/>
  <c r="N61" i="43"/>
  <c r="N90" i="43"/>
  <c r="N120" i="43"/>
  <c r="N150" i="43"/>
  <c r="N180" i="43"/>
  <c r="N161" i="43"/>
  <c r="N101" i="43"/>
  <c r="N131" i="43"/>
  <c r="N72" i="43"/>
  <c r="N191" i="43"/>
  <c r="N94" i="42"/>
  <c r="M107" i="42"/>
  <c r="M157" i="42"/>
  <c r="N154" i="42"/>
  <c r="M165" i="43"/>
  <c r="M195" i="43"/>
  <c r="M76" i="43"/>
  <c r="M105" i="43"/>
  <c r="M135" i="43"/>
  <c r="N133" i="38"/>
  <c r="M163" i="43"/>
  <c r="M193" i="43"/>
  <c r="M74" i="43"/>
  <c r="M103" i="43"/>
  <c r="M133" i="43"/>
  <c r="N64" i="42"/>
  <c r="N125" i="42"/>
  <c r="N123" i="42"/>
  <c r="N120" i="42"/>
  <c r="N200" i="42"/>
  <c r="M179" i="42"/>
  <c r="N199" i="42"/>
  <c r="N112" i="43"/>
  <c r="N172" i="43"/>
  <c r="N202" i="43"/>
  <c r="N83" i="43"/>
  <c r="N142" i="43"/>
  <c r="M119" i="42"/>
  <c r="N82" i="42"/>
  <c r="N111" i="42"/>
  <c r="M89" i="42"/>
  <c r="N155" i="42"/>
  <c r="K233" i="43"/>
  <c r="N178" i="43"/>
  <c r="N118" i="43"/>
  <c r="N88" i="43"/>
  <c r="N148" i="43"/>
  <c r="N59" i="43"/>
  <c r="O82" i="42"/>
  <c r="N131" i="38"/>
  <c r="N123" i="43"/>
  <c r="N93" i="43"/>
  <c r="N64" i="43"/>
  <c r="N153" i="43"/>
  <c r="N183" i="43"/>
  <c r="N151" i="43"/>
  <c r="N91" i="43"/>
  <c r="N62" i="43"/>
  <c r="N181" i="43"/>
  <c r="N121" i="43"/>
  <c r="Q89" i="39"/>
  <c r="Q119" i="39" s="1"/>
  <c r="O122" i="39"/>
  <c r="O123" i="39" s="1"/>
  <c r="P116" i="39"/>
  <c r="P117" i="39"/>
  <c r="P113" i="39"/>
  <c r="P115" i="39"/>
  <c r="P114" i="39"/>
  <c r="P109" i="39"/>
  <c r="P108" i="39"/>
  <c r="P107" i="39"/>
  <c r="P106" i="39"/>
  <c r="P111" i="39"/>
  <c r="P112" i="39"/>
  <c r="N123" i="35"/>
  <c r="N124" i="35" s="1"/>
  <c r="N123" i="37"/>
  <c r="N124" i="37" s="1"/>
  <c r="N95" i="34"/>
  <c r="N96" i="34" s="1"/>
  <c r="L3" i="17"/>
  <c r="N123" i="40"/>
  <c r="N124" i="40" s="1"/>
  <c r="L3" i="16"/>
  <c r="N123" i="36"/>
  <c r="N124" i="36" s="1"/>
  <c r="N123" i="38"/>
  <c r="N124" i="38" s="1"/>
  <c r="N123" i="33"/>
  <c r="N124" i="33" s="1"/>
  <c r="N123" i="10"/>
  <c r="N124" i="10" s="1"/>
  <c r="Q87" i="39"/>
  <c r="Q79" i="38"/>
  <c r="P104" i="38"/>
  <c r="Q76" i="39"/>
  <c r="Q100" i="39" s="1"/>
  <c r="Q77" i="39"/>
  <c r="Q101" i="39" s="1"/>
  <c r="P102" i="35"/>
  <c r="Q77" i="35"/>
  <c r="Q91" i="36"/>
  <c r="P122" i="36"/>
  <c r="P114" i="36"/>
  <c r="P116" i="36"/>
  <c r="Q86" i="36"/>
  <c r="P115" i="36"/>
  <c r="Q88" i="38"/>
  <c r="P119" i="38"/>
  <c r="Q83" i="36"/>
  <c r="P109" i="36"/>
  <c r="P110" i="36"/>
  <c r="P77" i="34"/>
  <c r="N9" i="17" s="1"/>
  <c r="Q52" i="34"/>
  <c r="P98" i="40"/>
  <c r="N2" i="16" s="1"/>
  <c r="Q73" i="40"/>
  <c r="Q88" i="39"/>
  <c r="Q118" i="39" s="1"/>
  <c r="Q78" i="33"/>
  <c r="P103" i="33"/>
  <c r="Q85" i="39"/>
  <c r="Q83" i="39"/>
  <c r="Q87" i="10"/>
  <c r="P118" i="10"/>
  <c r="P117" i="10"/>
  <c r="P94" i="34"/>
  <c r="N26" i="17" s="1"/>
  <c r="Q63" i="34"/>
  <c r="Q90" i="10"/>
  <c r="P121" i="10"/>
  <c r="P105" i="40"/>
  <c r="N9" i="16" s="1"/>
  <c r="Q80" i="40"/>
  <c r="P113" i="35"/>
  <c r="P112" i="35"/>
  <c r="Q85" i="35"/>
  <c r="P104" i="10"/>
  <c r="Q79" i="10"/>
  <c r="P121" i="35"/>
  <c r="Q90" i="35"/>
  <c r="Q88" i="33"/>
  <c r="P119" i="33"/>
  <c r="P101" i="33"/>
  <c r="Q76" i="33"/>
  <c r="P114" i="35"/>
  <c r="P116" i="35"/>
  <c r="Q86" i="35"/>
  <c r="P115" i="35"/>
  <c r="P102" i="40"/>
  <c r="N6" i="16" s="1"/>
  <c r="Q77" i="40"/>
  <c r="P115" i="38"/>
  <c r="P114" i="38"/>
  <c r="P116" i="38"/>
  <c r="Q86" i="38"/>
  <c r="P119" i="10"/>
  <c r="Q88" i="10"/>
  <c r="Q76" i="37"/>
  <c r="P101" i="37"/>
  <c r="Q91" i="39"/>
  <c r="Q121" i="39" s="1"/>
  <c r="Q56" i="34"/>
  <c r="P83" i="34"/>
  <c r="N15" i="17" s="1"/>
  <c r="P114" i="37"/>
  <c r="P115" i="37"/>
  <c r="P116" i="37"/>
  <c r="Q86" i="37"/>
  <c r="Q90" i="36"/>
  <c r="P121" i="36"/>
  <c r="P119" i="35"/>
  <c r="Q88" i="35"/>
  <c r="P105" i="36"/>
  <c r="Q80" i="36"/>
  <c r="P114" i="40"/>
  <c r="N18" i="16" s="1"/>
  <c r="P116" i="40"/>
  <c r="N20" i="16" s="1"/>
  <c r="P115" i="40"/>
  <c r="N19" i="16" s="1"/>
  <c r="Q86" i="40"/>
  <c r="P121" i="38"/>
  <c r="Q90" i="38"/>
  <c r="P98" i="38"/>
  <c r="Q73" i="38"/>
  <c r="Q77" i="10"/>
  <c r="P102" i="10"/>
  <c r="P107" i="40"/>
  <c r="N11" i="16" s="1"/>
  <c r="Q82" i="40"/>
  <c r="P108" i="40"/>
  <c r="N12" i="16" s="1"/>
  <c r="Q50" i="34"/>
  <c r="P75" i="34"/>
  <c r="N7" i="17" s="1"/>
  <c r="Q83" i="35"/>
  <c r="P110" i="35"/>
  <c r="P109" i="35"/>
  <c r="Q73" i="36"/>
  <c r="P98" i="36"/>
  <c r="P122" i="37"/>
  <c r="Q91" i="37"/>
  <c r="P101" i="36"/>
  <c r="Q76" i="36"/>
  <c r="P121" i="37"/>
  <c r="Q90" i="37"/>
  <c r="P109" i="40"/>
  <c r="N13" i="16" s="1"/>
  <c r="P110" i="40"/>
  <c r="N14" i="16" s="1"/>
  <c r="Q83" i="40"/>
  <c r="P101" i="38"/>
  <c r="Q76" i="38"/>
  <c r="P89" i="34"/>
  <c r="N21" i="17" s="1"/>
  <c r="Q59" i="34"/>
  <c r="P90" i="34"/>
  <c r="N22" i="17" s="1"/>
  <c r="Q84" i="33"/>
  <c r="P111" i="33"/>
  <c r="P107" i="36"/>
  <c r="Q82" i="36"/>
  <c r="P108" i="36"/>
  <c r="P118" i="33"/>
  <c r="Q87" i="33"/>
  <c r="P117" i="33"/>
  <c r="Q88" i="37"/>
  <c r="P119" i="37"/>
  <c r="Q78" i="36"/>
  <c r="P103" i="36"/>
  <c r="P112" i="40"/>
  <c r="N16" i="16" s="1"/>
  <c r="Q85" i="40"/>
  <c r="P113" i="40"/>
  <c r="N17" i="16" s="1"/>
  <c r="P105" i="33"/>
  <c r="Q80" i="33"/>
  <c r="Q82" i="39"/>
  <c r="Q86" i="10"/>
  <c r="P116" i="10"/>
  <c r="P115" i="10"/>
  <c r="P114" i="10"/>
  <c r="P103" i="35"/>
  <c r="Q78" i="35"/>
  <c r="Q76" i="10"/>
  <c r="P101" i="10"/>
  <c r="P98" i="37"/>
  <c r="Q73" i="37"/>
  <c r="P98" i="35"/>
  <c r="Q73" i="35"/>
  <c r="Q80" i="10"/>
  <c r="P105" i="10"/>
  <c r="P109" i="33"/>
  <c r="Q83" i="33"/>
  <c r="P110" i="33"/>
  <c r="P73" i="34"/>
  <c r="N5" i="17" s="1"/>
  <c r="Q48" i="34"/>
  <c r="Q79" i="33"/>
  <c r="P104" i="33"/>
  <c r="P102" i="37"/>
  <c r="Q77" i="37"/>
  <c r="P118" i="37"/>
  <c r="P117" i="37"/>
  <c r="Q87" i="37"/>
  <c r="P108" i="38"/>
  <c r="P107" i="38"/>
  <c r="Q82" i="38"/>
  <c r="P121" i="40"/>
  <c r="N25" i="16" s="1"/>
  <c r="Q90" i="40"/>
  <c r="Q84" i="39"/>
  <c r="Q110" i="39" s="1"/>
  <c r="P70" i="34"/>
  <c r="N2" i="17" s="1"/>
  <c r="Q45" i="34"/>
  <c r="P87" i="34"/>
  <c r="N19" i="17" s="1"/>
  <c r="P88" i="34"/>
  <c r="N20" i="17" s="1"/>
  <c r="P86" i="34"/>
  <c r="N18" i="17" s="1"/>
  <c r="Q58" i="34"/>
  <c r="Q85" i="10"/>
  <c r="P113" i="10"/>
  <c r="P112" i="10"/>
  <c r="P113" i="33"/>
  <c r="P112" i="33"/>
  <c r="Q85" i="33"/>
  <c r="P81" i="34"/>
  <c r="N13" i="17" s="1"/>
  <c r="P82" i="34"/>
  <c r="N14" i="17" s="1"/>
  <c r="Q55" i="34"/>
  <c r="P110" i="37"/>
  <c r="Q83" i="37"/>
  <c r="P109" i="37"/>
  <c r="P111" i="36"/>
  <c r="Q84" i="36"/>
  <c r="Q78" i="10"/>
  <c r="P103" i="10"/>
  <c r="P104" i="37"/>
  <c r="Q79" i="37"/>
  <c r="P111" i="10"/>
  <c r="Q84" i="10"/>
  <c r="P109" i="38"/>
  <c r="P110" i="38"/>
  <c r="Q83" i="38"/>
  <c r="P115" i="33"/>
  <c r="P114" i="33"/>
  <c r="P116" i="33"/>
  <c r="Q86" i="33"/>
  <c r="Q79" i="40"/>
  <c r="P104" i="40"/>
  <c r="N8" i="16" s="1"/>
  <c r="Q57" i="34"/>
  <c r="P84" i="34"/>
  <c r="N16" i="17" s="1"/>
  <c r="P85" i="34"/>
  <c r="N17" i="17" s="1"/>
  <c r="P111" i="40"/>
  <c r="N15" i="16" s="1"/>
  <c r="Q84" i="40"/>
  <c r="P98" i="10"/>
  <c r="Q73" i="10"/>
  <c r="P102" i="38"/>
  <c r="Q77" i="38"/>
  <c r="Q80" i="38"/>
  <c r="P105" i="38"/>
  <c r="Q80" i="35"/>
  <c r="P105" i="35"/>
  <c r="Q79" i="39"/>
  <c r="Q103" i="39" s="1"/>
  <c r="Q82" i="37"/>
  <c r="P108" i="37"/>
  <c r="P107" i="37"/>
  <c r="P93" i="34"/>
  <c r="N25" i="17" s="1"/>
  <c r="Q62" i="34"/>
  <c r="Q76" i="35"/>
  <c r="P101" i="35"/>
  <c r="P111" i="37"/>
  <c r="Q84" i="37"/>
  <c r="Q80" i="37"/>
  <c r="P105" i="37"/>
  <c r="P112" i="37"/>
  <c r="P113" i="37"/>
  <c r="Q85" i="37"/>
  <c r="Q82" i="10"/>
  <c r="P108" i="10"/>
  <c r="P107" i="10"/>
  <c r="P101" i="40"/>
  <c r="N5" i="16" s="1"/>
  <c r="Q76" i="40"/>
  <c r="Q84" i="35"/>
  <c r="P111" i="35"/>
  <c r="P113" i="38"/>
  <c r="P112" i="38"/>
  <c r="Q85" i="38"/>
  <c r="Q54" i="34"/>
  <c r="P79" i="34"/>
  <c r="N11" i="17" s="1"/>
  <c r="P80" i="34"/>
  <c r="N12" i="17" s="1"/>
  <c r="P108" i="33"/>
  <c r="P107" i="33"/>
  <c r="Q82" i="33"/>
  <c r="P118" i="35"/>
  <c r="P117" i="35"/>
  <c r="Q87" i="35"/>
  <c r="Q83" i="10"/>
  <c r="P110" i="10"/>
  <c r="P109" i="10"/>
  <c r="Q51" i="34"/>
  <c r="P76" i="34"/>
  <c r="N8" i="17" s="1"/>
  <c r="P113" i="36"/>
  <c r="P112" i="36"/>
  <c r="Q85" i="36"/>
  <c r="Q80" i="39"/>
  <c r="Q104" i="39" s="1"/>
  <c r="Q82" i="35"/>
  <c r="P108" i="35"/>
  <c r="P107" i="35"/>
  <c r="P98" i="33"/>
  <c r="Q73" i="33"/>
  <c r="Q90" i="39"/>
  <c r="Q120" i="39" s="1"/>
  <c r="P103" i="37"/>
  <c r="Q78" i="37"/>
  <c r="Q49" i="34"/>
  <c r="P74" i="34"/>
  <c r="N6" i="17" s="1"/>
  <c r="Q91" i="10"/>
  <c r="P122" i="10"/>
  <c r="Q91" i="35"/>
  <c r="P122" i="35"/>
  <c r="P118" i="40"/>
  <c r="N22" i="16" s="1"/>
  <c r="P117" i="40"/>
  <c r="N21" i="16" s="1"/>
  <c r="Q87" i="40"/>
  <c r="Q79" i="36"/>
  <c r="P104" i="36"/>
  <c r="P122" i="33"/>
  <c r="Q91" i="33"/>
  <c r="P104" i="35"/>
  <c r="Q79" i="35"/>
  <c r="Q86" i="39"/>
  <c r="Q78" i="38"/>
  <c r="P103" i="38"/>
  <c r="P117" i="38"/>
  <c r="Q87" i="38"/>
  <c r="P118" i="38"/>
  <c r="P119" i="36"/>
  <c r="Q88" i="36"/>
  <c r="P111" i="38"/>
  <c r="Q84" i="38"/>
  <c r="P119" i="40"/>
  <c r="N23" i="16" s="1"/>
  <c r="Q88" i="40"/>
  <c r="Q91" i="40"/>
  <c r="P122" i="40"/>
  <c r="N26" i="16" s="1"/>
  <c r="Q77" i="36"/>
  <c r="P102" i="36"/>
  <c r="Q91" i="38"/>
  <c r="P122" i="38"/>
  <c r="P102" i="33"/>
  <c r="Q77" i="33"/>
  <c r="P103" i="40"/>
  <c r="N7" i="16" s="1"/>
  <c r="Q78" i="40"/>
  <c r="Q78" i="39"/>
  <c r="Q102" i="39" s="1"/>
  <c r="P121" i="33"/>
  <c r="Q90" i="33"/>
  <c r="P118" i="36"/>
  <c r="P117" i="36"/>
  <c r="Q87" i="36"/>
  <c r="Q60" i="34"/>
  <c r="P91" i="34"/>
  <c r="N23" i="17" s="1"/>
  <c r="P74" i="36"/>
  <c r="O99" i="36"/>
  <c r="O92" i="36"/>
  <c r="Q81" i="36"/>
  <c r="P106" i="36"/>
  <c r="Q81" i="35"/>
  <c r="P106" i="35"/>
  <c r="P74" i="38"/>
  <c r="O99" i="38"/>
  <c r="O92" i="38"/>
  <c r="P100" i="37"/>
  <c r="Q75" i="37"/>
  <c r="R89" i="38"/>
  <c r="Q120" i="38"/>
  <c r="P78" i="34"/>
  <c r="N10" i="17" s="1"/>
  <c r="Q53" i="34"/>
  <c r="Q75" i="36"/>
  <c r="P100" i="36"/>
  <c r="R89" i="40"/>
  <c r="Q120" i="40"/>
  <c r="O24" i="16" s="1"/>
  <c r="P74" i="39"/>
  <c r="P98" i="39" s="1"/>
  <c r="O92" i="39"/>
  <c r="P106" i="33"/>
  <c r="Q81" i="33"/>
  <c r="Q120" i="35"/>
  <c r="R89" i="35"/>
  <c r="Q75" i="39"/>
  <c r="Q99" i="39" s="1"/>
  <c r="Q81" i="40"/>
  <c r="P106" i="40"/>
  <c r="N10" i="16" s="1"/>
  <c r="O99" i="37"/>
  <c r="P74" i="37"/>
  <c r="O92" i="37"/>
  <c r="P106" i="10"/>
  <c r="Q81" i="10"/>
  <c r="P100" i="40"/>
  <c r="N4" i="16" s="1"/>
  <c r="Q75" i="40"/>
  <c r="Q47" i="34"/>
  <c r="P72" i="34"/>
  <c r="N4" i="17" s="1"/>
  <c r="Q81" i="39"/>
  <c r="Q105" i="39" s="1"/>
  <c r="O99" i="35"/>
  <c r="P74" i="35"/>
  <c r="O92" i="35"/>
  <c r="O92" i="10"/>
  <c r="P74" i="10"/>
  <c r="O99" i="10"/>
  <c r="P100" i="35"/>
  <c r="Q75" i="35"/>
  <c r="Q120" i="37"/>
  <c r="R89" i="37"/>
  <c r="P106" i="38"/>
  <c r="Q81" i="38"/>
  <c r="Q75" i="10"/>
  <c r="P100" i="10"/>
  <c r="Q120" i="33"/>
  <c r="R89" i="33"/>
  <c r="R89" i="36"/>
  <c r="Q120" i="36"/>
  <c r="R61" i="34"/>
  <c r="Q92" i="34"/>
  <c r="O24" i="17" s="1"/>
  <c r="O99" i="33"/>
  <c r="P74" i="33"/>
  <c r="O92" i="33"/>
  <c r="P74" i="40"/>
  <c r="O99" i="40"/>
  <c r="O92" i="40"/>
  <c r="Q81" i="37"/>
  <c r="P106" i="37"/>
  <c r="R89" i="10"/>
  <c r="Q120" i="10"/>
  <c r="Q75" i="38"/>
  <c r="P100" i="38"/>
  <c r="P100" i="33"/>
  <c r="Q75" i="33"/>
  <c r="O71" i="34"/>
  <c r="P46" i="34"/>
  <c r="O64" i="34"/>
  <c r="O31" i="42" l="1"/>
  <c r="O238" i="42" s="1"/>
  <c r="Q73" i="39"/>
  <c r="Q97" i="39" s="1"/>
  <c r="P31" i="43" s="1"/>
  <c r="P238" i="43" s="1"/>
  <c r="N88" i="42"/>
  <c r="O129" i="33" s="1"/>
  <c r="N118" i="42"/>
  <c r="O129" i="35" s="1"/>
  <c r="M2" i="19" s="1"/>
  <c r="N59" i="42"/>
  <c r="O129" i="10" s="1"/>
  <c r="N148" i="42"/>
  <c r="O129" i="36" s="1"/>
  <c r="N178" i="42"/>
  <c r="O129" i="37" s="1"/>
  <c r="M2" i="18" s="1"/>
  <c r="N208" i="42"/>
  <c r="O231" i="43"/>
  <c r="O261" i="43"/>
  <c r="O231" i="42"/>
  <c r="O261" i="42"/>
  <c r="P54" i="43"/>
  <c r="P54" i="42"/>
  <c r="O216" i="42"/>
  <c r="O229" i="42"/>
  <c r="N225" i="42"/>
  <c r="N219" i="42"/>
  <c r="N209" i="42"/>
  <c r="O232" i="42"/>
  <c r="N224" i="43"/>
  <c r="N227" i="43"/>
  <c r="O208" i="43"/>
  <c r="O230" i="43"/>
  <c r="O215" i="43"/>
  <c r="O211" i="43"/>
  <c r="N220" i="43"/>
  <c r="O213" i="43"/>
  <c r="N228" i="43"/>
  <c r="N217" i="43"/>
  <c r="O232" i="43"/>
  <c r="O210" i="43"/>
  <c r="N225" i="43"/>
  <c r="N219" i="43"/>
  <c r="N209" i="43"/>
  <c r="O221" i="43"/>
  <c r="O212" i="43"/>
  <c r="N226" i="43"/>
  <c r="O216" i="43"/>
  <c r="O229" i="43"/>
  <c r="N223" i="43"/>
  <c r="N218" i="43"/>
  <c r="O214" i="43"/>
  <c r="N222" i="43"/>
  <c r="O109" i="42"/>
  <c r="N99" i="42"/>
  <c r="N135" i="42"/>
  <c r="O142" i="35"/>
  <c r="M15" i="19" s="1"/>
  <c r="N179" i="42"/>
  <c r="N130" i="38"/>
  <c r="O135" i="35"/>
  <c r="M8" i="19" s="1"/>
  <c r="N143" i="10"/>
  <c r="N148" i="35"/>
  <c r="L21" i="19" s="1"/>
  <c r="N139" i="36"/>
  <c r="O67" i="42"/>
  <c r="N138" i="35"/>
  <c r="L11" i="19" s="1"/>
  <c r="O151" i="36"/>
  <c r="O137" i="36"/>
  <c r="O153" i="35"/>
  <c r="M26" i="19" s="1"/>
  <c r="N130" i="36"/>
  <c r="O136" i="33"/>
  <c r="O134" i="33"/>
  <c r="N147" i="36"/>
  <c r="O133" i="35"/>
  <c r="M6" i="19" s="1"/>
  <c r="O132" i="10"/>
  <c r="N141" i="38"/>
  <c r="N149" i="33"/>
  <c r="N106" i="42"/>
  <c r="N226" i="42"/>
  <c r="O92" i="42"/>
  <c r="O212" i="42"/>
  <c r="O150" i="36"/>
  <c r="O131" i="33"/>
  <c r="N149" i="38"/>
  <c r="N140" i="36"/>
  <c r="N133" i="42"/>
  <c r="N223" i="42"/>
  <c r="N128" i="42"/>
  <c r="N218" i="42"/>
  <c r="O131" i="42"/>
  <c r="O221" i="42"/>
  <c r="O124" i="42"/>
  <c r="O214" i="42"/>
  <c r="N75" i="42"/>
  <c r="N224" i="42"/>
  <c r="N107" i="42"/>
  <c r="N227" i="42"/>
  <c r="O81" i="42"/>
  <c r="O230" i="42"/>
  <c r="O155" i="42"/>
  <c r="O215" i="42"/>
  <c r="O62" i="42"/>
  <c r="O211" i="42"/>
  <c r="N141" i="33"/>
  <c r="N100" i="42"/>
  <c r="N220" i="42"/>
  <c r="O64" i="42"/>
  <c r="O213" i="42"/>
  <c r="N108" i="42"/>
  <c r="N228" i="42"/>
  <c r="N187" i="42"/>
  <c r="N217" i="42"/>
  <c r="O120" i="42"/>
  <c r="O210" i="42"/>
  <c r="N192" i="42"/>
  <c r="N222" i="42"/>
  <c r="N145" i="33"/>
  <c r="N144" i="36"/>
  <c r="N146" i="35"/>
  <c r="L19" i="19" s="1"/>
  <c r="O172" i="42"/>
  <c r="P39" i="43"/>
  <c r="P246" i="43" s="1"/>
  <c r="P39" i="42"/>
  <c r="P246" i="42" s="1"/>
  <c r="P38" i="43"/>
  <c r="P245" i="43" s="1"/>
  <c r="P38" i="42"/>
  <c r="P245" i="42" s="1"/>
  <c r="P36" i="43"/>
  <c r="P243" i="43" s="1"/>
  <c r="P36" i="42"/>
  <c r="P243" i="42" s="1"/>
  <c r="O46" i="43"/>
  <c r="O253" i="43" s="1"/>
  <c r="O46" i="42"/>
  <c r="O253" i="42" s="1"/>
  <c r="O51" i="43"/>
  <c r="O258" i="43" s="1"/>
  <c r="O51" i="42"/>
  <c r="O258" i="42" s="1"/>
  <c r="P44" i="43"/>
  <c r="P251" i="43" s="1"/>
  <c r="P44" i="42"/>
  <c r="P251" i="42" s="1"/>
  <c r="O40" i="43"/>
  <c r="O247" i="43" s="1"/>
  <c r="O40" i="42"/>
  <c r="O247" i="42" s="1"/>
  <c r="O32" i="43"/>
  <c r="O239" i="43" s="1"/>
  <c r="O32" i="42"/>
  <c r="O239" i="42" s="1"/>
  <c r="O47" i="43"/>
  <c r="O254" i="43" s="1"/>
  <c r="O47" i="42"/>
  <c r="O254" i="42" s="1"/>
  <c r="P52" i="43"/>
  <c r="P259" i="43" s="1"/>
  <c r="P52" i="42"/>
  <c r="P259" i="42" s="1"/>
  <c r="P35" i="43"/>
  <c r="P242" i="43" s="1"/>
  <c r="P35" i="42"/>
  <c r="P242" i="42" s="1"/>
  <c r="O41" i="43"/>
  <c r="O248" i="43" s="1"/>
  <c r="O41" i="42"/>
  <c r="O248" i="42" s="1"/>
  <c r="P55" i="43"/>
  <c r="P262" i="43" s="1"/>
  <c r="P55" i="42"/>
  <c r="P262" i="42" s="1"/>
  <c r="O49" i="43"/>
  <c r="O256" i="43" s="1"/>
  <c r="O49" i="42"/>
  <c r="O256" i="42" s="1"/>
  <c r="O50" i="43"/>
  <c r="O257" i="43" s="1"/>
  <c r="O50" i="42"/>
  <c r="O257" i="42" s="1"/>
  <c r="P53" i="43"/>
  <c r="P260" i="43" s="1"/>
  <c r="P53" i="42"/>
  <c r="P260" i="42" s="1"/>
  <c r="P37" i="43"/>
  <c r="P244" i="43" s="1"/>
  <c r="P37" i="42"/>
  <c r="P244" i="42" s="1"/>
  <c r="O45" i="43"/>
  <c r="O252" i="43" s="1"/>
  <c r="O45" i="42"/>
  <c r="O252" i="42" s="1"/>
  <c r="P33" i="43"/>
  <c r="P240" i="43" s="1"/>
  <c r="P33" i="42"/>
  <c r="P240" i="42" s="1"/>
  <c r="P34" i="43"/>
  <c r="P241" i="43" s="1"/>
  <c r="P34" i="42"/>
  <c r="P241" i="42" s="1"/>
  <c r="O42" i="43"/>
  <c r="O249" i="43" s="1"/>
  <c r="O42" i="42"/>
  <c r="O249" i="42" s="1"/>
  <c r="O43" i="43"/>
  <c r="O250" i="43" s="1"/>
  <c r="O43" i="42"/>
  <c r="O250" i="42" s="1"/>
  <c r="O48" i="43"/>
  <c r="O255" i="43" s="1"/>
  <c r="O48" i="42"/>
  <c r="O255" i="42" s="1"/>
  <c r="M142" i="38"/>
  <c r="M146" i="38"/>
  <c r="N149" i="37"/>
  <c r="L22" i="18" s="1"/>
  <c r="M153" i="38"/>
  <c r="O131" i="37"/>
  <c r="M4" i="18" s="1"/>
  <c r="O153" i="37"/>
  <c r="M26" i="18" s="1"/>
  <c r="N130" i="37"/>
  <c r="L3" i="18" s="1"/>
  <c r="M145" i="38"/>
  <c r="M148" i="38"/>
  <c r="M139" i="38"/>
  <c r="M143" i="38"/>
  <c r="M138" i="38"/>
  <c r="O152" i="37"/>
  <c r="M25" i="18" s="1"/>
  <c r="O142" i="37"/>
  <c r="M15" i="18" s="1"/>
  <c r="O135" i="33"/>
  <c r="N141" i="36"/>
  <c r="O132" i="36"/>
  <c r="N147" i="37"/>
  <c r="L20" i="18" s="1"/>
  <c r="M147" i="38"/>
  <c r="O136" i="36"/>
  <c r="M137" i="38"/>
  <c r="O133" i="37"/>
  <c r="M6" i="18" s="1"/>
  <c r="O132" i="37"/>
  <c r="M5" i="18" s="1"/>
  <c r="O137" i="37"/>
  <c r="M10" i="18" s="1"/>
  <c r="N140" i="37"/>
  <c r="L13" i="18" s="1"/>
  <c r="O151" i="37"/>
  <c r="M24" i="18" s="1"/>
  <c r="N138" i="37"/>
  <c r="L11" i="18" s="1"/>
  <c r="O135" i="37"/>
  <c r="M8" i="18" s="1"/>
  <c r="O136" i="37"/>
  <c r="M9" i="18" s="1"/>
  <c r="O134" i="36"/>
  <c r="O153" i="36"/>
  <c r="O134" i="37"/>
  <c r="M7" i="18" s="1"/>
  <c r="O150" i="37"/>
  <c r="M23" i="18" s="1"/>
  <c r="N148" i="37"/>
  <c r="L21" i="18" s="1"/>
  <c r="N146" i="37"/>
  <c r="L19" i="18" s="1"/>
  <c r="N139" i="37"/>
  <c r="L12" i="18" s="1"/>
  <c r="N143" i="37"/>
  <c r="L16" i="18" s="1"/>
  <c r="N141" i="37"/>
  <c r="L14" i="18" s="1"/>
  <c r="N145" i="37"/>
  <c r="L18" i="18" s="1"/>
  <c r="N144" i="37"/>
  <c r="L17" i="18" s="1"/>
  <c r="O131" i="36"/>
  <c r="O150" i="33"/>
  <c r="O132" i="35"/>
  <c r="M5" i="19" s="1"/>
  <c r="O137" i="33"/>
  <c r="O142" i="36"/>
  <c r="O151" i="33"/>
  <c r="O135" i="36"/>
  <c r="O152" i="33"/>
  <c r="N138" i="36"/>
  <c r="O133" i="36"/>
  <c r="N143" i="36"/>
  <c r="N146" i="36"/>
  <c r="N149" i="36"/>
  <c r="O150" i="35"/>
  <c r="M23" i="19" s="1"/>
  <c r="N145" i="36"/>
  <c r="N148" i="36"/>
  <c r="O152" i="35"/>
  <c r="M25" i="19" s="1"/>
  <c r="N141" i="35"/>
  <c r="L14" i="19" s="1"/>
  <c r="N147" i="35"/>
  <c r="L20" i="19" s="1"/>
  <c r="N130" i="35"/>
  <c r="L3" i="19" s="1"/>
  <c r="O133" i="33"/>
  <c r="O142" i="33"/>
  <c r="O151" i="35"/>
  <c r="M24" i="19" s="1"/>
  <c r="O136" i="35"/>
  <c r="M9" i="19" s="1"/>
  <c r="N139" i="35"/>
  <c r="L12" i="19" s="1"/>
  <c r="O134" i="35"/>
  <c r="M7" i="19" s="1"/>
  <c r="O137" i="35"/>
  <c r="M10" i="19" s="1"/>
  <c r="N143" i="35"/>
  <c r="L16" i="19" s="1"/>
  <c r="O131" i="35"/>
  <c r="M4" i="19" s="1"/>
  <c r="N149" i="35"/>
  <c r="L22" i="19" s="1"/>
  <c r="N144" i="35"/>
  <c r="L17" i="19" s="1"/>
  <c r="N145" i="35"/>
  <c r="L18" i="19" s="1"/>
  <c r="N140" i="35"/>
  <c r="L13" i="19" s="1"/>
  <c r="N138" i="33"/>
  <c r="N139" i="33"/>
  <c r="O132" i="33"/>
  <c r="N130" i="33"/>
  <c r="O153" i="33"/>
  <c r="N144" i="33"/>
  <c r="N146" i="33"/>
  <c r="N148" i="33"/>
  <c r="N147" i="33"/>
  <c r="N140" i="33"/>
  <c r="N143" i="33"/>
  <c r="O131" i="10"/>
  <c r="O150" i="10"/>
  <c r="O152" i="10"/>
  <c r="O142" i="10"/>
  <c r="L233" i="42"/>
  <c r="N141" i="10"/>
  <c r="O137" i="10"/>
  <c r="N138" i="10"/>
  <c r="O151" i="10"/>
  <c r="N146" i="10"/>
  <c r="N130" i="10"/>
  <c r="N149" i="10"/>
  <c r="N144" i="10"/>
  <c r="O133" i="10"/>
  <c r="O135" i="10"/>
  <c r="N139" i="10"/>
  <c r="N140" i="10"/>
  <c r="O134" i="10"/>
  <c r="N147" i="10"/>
  <c r="N145" i="10"/>
  <c r="N148" i="10"/>
  <c r="O136" i="10"/>
  <c r="O153" i="10"/>
  <c r="O83" i="42"/>
  <c r="N71" i="42"/>
  <c r="N129" i="42"/>
  <c r="O191" i="42"/>
  <c r="O72" i="42"/>
  <c r="N105" i="42"/>
  <c r="N130" i="42"/>
  <c r="O94" i="42"/>
  <c r="N189" i="42"/>
  <c r="N159" i="42"/>
  <c r="O123" i="42"/>
  <c r="O96" i="42"/>
  <c r="N70" i="42"/>
  <c r="O140" i="42"/>
  <c r="O110" i="42"/>
  <c r="O200" i="42"/>
  <c r="O65" i="42"/>
  <c r="O90" i="42"/>
  <c r="O141" i="42"/>
  <c r="O80" i="42"/>
  <c r="O199" i="42"/>
  <c r="O169" i="42"/>
  <c r="O66" i="42"/>
  <c r="O122" i="42"/>
  <c r="O180" i="42"/>
  <c r="O139" i="42"/>
  <c r="N76" i="42"/>
  <c r="N119" i="42"/>
  <c r="N89" i="42"/>
  <c r="N196" i="42"/>
  <c r="N166" i="42"/>
  <c r="O111" i="42"/>
  <c r="O170" i="42"/>
  <c r="N195" i="42"/>
  <c r="N165" i="42"/>
  <c r="N60" i="42"/>
  <c r="O150" i="42"/>
  <c r="N127" i="42"/>
  <c r="O153" i="42"/>
  <c r="M113" i="43"/>
  <c r="M203" i="43"/>
  <c r="N74" i="42"/>
  <c r="N78" i="42"/>
  <c r="N97" i="42"/>
  <c r="N188" i="42"/>
  <c r="O161" i="42"/>
  <c r="N68" i="42"/>
  <c r="N157" i="42"/>
  <c r="N98" i="42"/>
  <c r="O101" i="42"/>
  <c r="N149" i="42"/>
  <c r="L263" i="43"/>
  <c r="N79" i="42"/>
  <c r="N158" i="42"/>
  <c r="N197" i="42"/>
  <c r="M113" i="42"/>
  <c r="O61" i="42"/>
  <c r="N198" i="42"/>
  <c r="N168" i="42"/>
  <c r="N69" i="42"/>
  <c r="O121" i="42"/>
  <c r="O125" i="42"/>
  <c r="N194" i="42"/>
  <c r="O184" i="42"/>
  <c r="M173" i="43"/>
  <c r="N162" i="42"/>
  <c r="M143" i="43"/>
  <c r="N167" i="42"/>
  <c r="O91" i="42"/>
  <c r="O95" i="42"/>
  <c r="N164" i="42"/>
  <c r="M173" i="42"/>
  <c r="N129" i="38"/>
  <c r="O142" i="42"/>
  <c r="O201" i="42"/>
  <c r="O182" i="42"/>
  <c r="M203" i="42"/>
  <c r="O132" i="38"/>
  <c r="O151" i="38"/>
  <c r="N78" i="43"/>
  <c r="N197" i="43"/>
  <c r="N107" i="43"/>
  <c r="N167" i="43"/>
  <c r="N137" i="43"/>
  <c r="O112" i="42"/>
  <c r="O171" i="42"/>
  <c r="O152" i="42"/>
  <c r="O155" i="43"/>
  <c r="O66" i="43"/>
  <c r="O95" i="43"/>
  <c r="O125" i="43"/>
  <c r="O185" i="43"/>
  <c r="N198" i="43"/>
  <c r="N138" i="43"/>
  <c r="N168" i="43"/>
  <c r="N108" i="43"/>
  <c r="N79" i="43"/>
  <c r="O178" i="43"/>
  <c r="O118" i="43"/>
  <c r="O148" i="43"/>
  <c r="O88" i="43"/>
  <c r="O59" i="43"/>
  <c r="N89" i="43"/>
  <c r="N149" i="43"/>
  <c r="N179" i="43"/>
  <c r="N60" i="43"/>
  <c r="N119" i="43"/>
  <c r="N190" i="42"/>
  <c r="N193" i="42"/>
  <c r="O134" i="38"/>
  <c r="N160" i="42"/>
  <c r="N163" i="42"/>
  <c r="O93" i="42"/>
  <c r="N129" i="43"/>
  <c r="N70" i="43"/>
  <c r="N189" i="43"/>
  <c r="N99" i="43"/>
  <c r="N159" i="43"/>
  <c r="O126" i="42"/>
  <c r="O183" i="42"/>
  <c r="O123" i="43"/>
  <c r="O64" i="43"/>
  <c r="O183" i="43"/>
  <c r="O93" i="43"/>
  <c r="O153" i="43"/>
  <c r="O156" i="43"/>
  <c r="O126" i="43"/>
  <c r="O186" i="43"/>
  <c r="O96" i="43"/>
  <c r="O67" i="43"/>
  <c r="O141" i="43"/>
  <c r="O82" i="43"/>
  <c r="P152" i="10" s="1"/>
  <c r="O111" i="43"/>
  <c r="O171" i="43"/>
  <c r="O201" i="43"/>
  <c r="N194" i="43"/>
  <c r="N104" i="43"/>
  <c r="N75" i="43"/>
  <c r="N164" i="43"/>
  <c r="N134" i="43"/>
  <c r="N190" i="43"/>
  <c r="N130" i="43"/>
  <c r="N160" i="43"/>
  <c r="N100" i="43"/>
  <c r="N71" i="43"/>
  <c r="N132" i="42"/>
  <c r="O186" i="42"/>
  <c r="O131" i="38"/>
  <c r="N166" i="43"/>
  <c r="N196" i="43"/>
  <c r="N106" i="43"/>
  <c r="N77" i="43"/>
  <c r="N136" i="43"/>
  <c r="M84" i="43"/>
  <c r="O191" i="43"/>
  <c r="O72" i="43"/>
  <c r="O131" i="43"/>
  <c r="O101" i="43"/>
  <c r="O161" i="43"/>
  <c r="O124" i="43"/>
  <c r="O154" i="43"/>
  <c r="O94" i="43"/>
  <c r="O184" i="43"/>
  <c r="O65" i="43"/>
  <c r="O150" i="43"/>
  <c r="O120" i="43"/>
  <c r="O61" i="43"/>
  <c r="O180" i="43"/>
  <c r="O90" i="43"/>
  <c r="O63" i="42"/>
  <c r="N134" i="42"/>
  <c r="O185" i="42"/>
  <c r="N142" i="38"/>
  <c r="O135" i="38"/>
  <c r="L233" i="43"/>
  <c r="N103" i="42"/>
  <c r="N104" i="42"/>
  <c r="O154" i="42"/>
  <c r="N77" i="42"/>
  <c r="N137" i="42"/>
  <c r="N136" i="42"/>
  <c r="N138" i="42"/>
  <c r="O181" i="42"/>
  <c r="M84" i="42"/>
  <c r="N188" i="43"/>
  <c r="N158" i="43"/>
  <c r="N128" i="43"/>
  <c r="N69" i="43"/>
  <c r="N98" i="43"/>
  <c r="O152" i="38"/>
  <c r="N165" i="43"/>
  <c r="N195" i="43"/>
  <c r="N76" i="43"/>
  <c r="N105" i="43"/>
  <c r="N135" i="43"/>
  <c r="O182" i="43"/>
  <c r="O122" i="43"/>
  <c r="O63" i="43"/>
  <c r="O92" i="43"/>
  <c r="O152" i="43"/>
  <c r="N74" i="43"/>
  <c r="N163" i="43"/>
  <c r="N103" i="43"/>
  <c r="N193" i="43"/>
  <c r="N133" i="43"/>
  <c r="N102" i="42"/>
  <c r="O156" i="42"/>
  <c r="O139" i="43"/>
  <c r="O199" i="43"/>
  <c r="O109" i="43"/>
  <c r="O80" i="43"/>
  <c r="O169" i="43"/>
  <c r="O202" i="42"/>
  <c r="O151" i="42"/>
  <c r="O133" i="38"/>
  <c r="N68" i="43"/>
  <c r="N97" i="43"/>
  <c r="N187" i="43"/>
  <c r="N157" i="43"/>
  <c r="N127" i="43"/>
  <c r="O140" i="43"/>
  <c r="O81" i="43"/>
  <c r="O110" i="43"/>
  <c r="O200" i="43"/>
  <c r="O170" i="43"/>
  <c r="N73" i="42"/>
  <c r="M143" i="42"/>
  <c r="O151" i="43"/>
  <c r="O91" i="43"/>
  <c r="O181" i="43"/>
  <c r="O121" i="43"/>
  <c r="O62" i="43"/>
  <c r="N132" i="43"/>
  <c r="N73" i="43"/>
  <c r="N192" i="43"/>
  <c r="N162" i="43"/>
  <c r="N102" i="43"/>
  <c r="O136" i="38"/>
  <c r="O83" i="43"/>
  <c r="O112" i="43"/>
  <c r="O172" i="43"/>
  <c r="O202" i="43"/>
  <c r="O142" i="43"/>
  <c r="R89" i="39"/>
  <c r="R119" i="39" s="1"/>
  <c r="P122" i="39"/>
  <c r="P123" i="39" s="1"/>
  <c r="Q107" i="39"/>
  <c r="Q106" i="39"/>
  <c r="Q117" i="39"/>
  <c r="Q116" i="39"/>
  <c r="Q111" i="39"/>
  <c r="Q112" i="39"/>
  <c r="Q109" i="39"/>
  <c r="Q108" i="39"/>
  <c r="Q113" i="39"/>
  <c r="Q115" i="39"/>
  <c r="Q114" i="39"/>
  <c r="O123" i="35"/>
  <c r="O124" i="35" s="1"/>
  <c r="O123" i="37"/>
  <c r="O124" i="37" s="1"/>
  <c r="O95" i="34"/>
  <c r="O96" i="34" s="1"/>
  <c r="M3" i="17"/>
  <c r="O123" i="40"/>
  <c r="O124" i="40" s="1"/>
  <c r="M3" i="16"/>
  <c r="O123" i="36"/>
  <c r="O124" i="36" s="1"/>
  <c r="O123" i="38"/>
  <c r="O124" i="38" s="1"/>
  <c r="O123" i="33"/>
  <c r="O124" i="33" s="1"/>
  <c r="O123" i="10"/>
  <c r="O124" i="10" s="1"/>
  <c r="Q116" i="40"/>
  <c r="O20" i="16" s="1"/>
  <c r="Q114" i="40"/>
  <c r="O18" i="16" s="1"/>
  <c r="Q115" i="40"/>
  <c r="O19" i="16" s="1"/>
  <c r="R86" i="40"/>
  <c r="Q119" i="38"/>
  <c r="R88" i="38"/>
  <c r="Q91" i="34"/>
  <c r="O23" i="17" s="1"/>
  <c r="R60" i="34"/>
  <c r="Q119" i="40"/>
  <c r="O23" i="16" s="1"/>
  <c r="R88" i="40"/>
  <c r="R80" i="37"/>
  <c r="Q105" i="37"/>
  <c r="Q98" i="10"/>
  <c r="R73" i="10"/>
  <c r="R79" i="37"/>
  <c r="Q104" i="37"/>
  <c r="Q86" i="34"/>
  <c r="O18" i="17" s="1"/>
  <c r="Q87" i="34"/>
  <c r="O19" i="17" s="1"/>
  <c r="R58" i="34"/>
  <c r="Q88" i="34"/>
  <c r="O20" i="17" s="1"/>
  <c r="R76" i="37"/>
  <c r="Q101" i="37"/>
  <c r="Q107" i="36"/>
  <c r="Q108" i="36"/>
  <c r="R82" i="36"/>
  <c r="R88" i="10"/>
  <c r="Q119" i="10"/>
  <c r="R83" i="39"/>
  <c r="R84" i="38"/>
  <c r="Q111" i="38"/>
  <c r="R79" i="36"/>
  <c r="Q104" i="36"/>
  <c r="R84" i="40"/>
  <c r="Q111" i="40"/>
  <c r="O15" i="16" s="1"/>
  <c r="Q73" i="34"/>
  <c r="O5" i="17" s="1"/>
  <c r="R48" i="34"/>
  <c r="Q116" i="10"/>
  <c r="R86" i="10"/>
  <c r="Q115" i="10"/>
  <c r="Q114" i="10"/>
  <c r="R73" i="36"/>
  <c r="Q98" i="36"/>
  <c r="Q79" i="34"/>
  <c r="O11" i="17" s="1"/>
  <c r="R54" i="34"/>
  <c r="Q80" i="34"/>
  <c r="O12" i="17" s="1"/>
  <c r="R80" i="36"/>
  <c r="Q105" i="36"/>
  <c r="R88" i="36"/>
  <c r="Q119" i="36"/>
  <c r="R80" i="39"/>
  <c r="R104" i="39" s="1"/>
  <c r="R76" i="35"/>
  <c r="Q101" i="35"/>
  <c r="Q111" i="36"/>
  <c r="R84" i="36"/>
  <c r="Q70" i="34"/>
  <c r="O2" i="17" s="1"/>
  <c r="R45" i="34"/>
  <c r="Q111" i="33"/>
  <c r="R84" i="33"/>
  <c r="Q113" i="36"/>
  <c r="R85" i="36"/>
  <c r="Q112" i="36"/>
  <c r="R83" i="33"/>
  <c r="Q110" i="33"/>
  <c r="Q109" i="33"/>
  <c r="R82" i="39"/>
  <c r="R83" i="35"/>
  <c r="Q109" i="35"/>
  <c r="Q110" i="35"/>
  <c r="Q119" i="35"/>
  <c r="R88" i="35"/>
  <c r="Q122" i="36"/>
  <c r="R91" i="36"/>
  <c r="Q85" i="34"/>
  <c r="O17" i="17" s="1"/>
  <c r="R57" i="34"/>
  <c r="Q84" i="34"/>
  <c r="O16" i="17" s="1"/>
  <c r="R80" i="33"/>
  <c r="Q105" i="33"/>
  <c r="R77" i="35"/>
  <c r="Q102" i="35"/>
  <c r="Q102" i="40"/>
  <c r="O6" i="16" s="1"/>
  <c r="R77" i="40"/>
  <c r="Q111" i="35"/>
  <c r="R84" i="35"/>
  <c r="R79" i="40"/>
  <c r="Q104" i="40"/>
  <c r="O8" i="16" s="1"/>
  <c r="R80" i="10"/>
  <c r="Q105" i="10"/>
  <c r="R76" i="38"/>
  <c r="Q101" i="38"/>
  <c r="R90" i="36"/>
  <c r="Q121" i="36"/>
  <c r="R77" i="39"/>
  <c r="R101" i="39" s="1"/>
  <c r="R76" i="40"/>
  <c r="Q101" i="40"/>
  <c r="O5" i="16" s="1"/>
  <c r="Q108" i="37"/>
  <c r="Q107" i="37"/>
  <c r="R82" i="37"/>
  <c r="R73" i="35"/>
  <c r="Q98" i="35"/>
  <c r="Q113" i="40"/>
  <c r="O17" i="16" s="1"/>
  <c r="Q112" i="40"/>
  <c r="O16" i="16" s="1"/>
  <c r="R85" i="40"/>
  <c r="Q108" i="40"/>
  <c r="O12" i="16" s="1"/>
  <c r="R82" i="40"/>
  <c r="Q107" i="40"/>
  <c r="O11" i="16" s="1"/>
  <c r="Q114" i="37"/>
  <c r="Q115" i="37"/>
  <c r="Q116" i="37"/>
  <c r="R86" i="37"/>
  <c r="Q102" i="33"/>
  <c r="R77" i="33"/>
  <c r="Q103" i="38"/>
  <c r="R78" i="38"/>
  <c r="Q107" i="38"/>
  <c r="Q108" i="38"/>
  <c r="R82" i="38"/>
  <c r="R83" i="40"/>
  <c r="Q110" i="40"/>
  <c r="O14" i="16" s="1"/>
  <c r="Q109" i="40"/>
  <c r="O13" i="16" s="1"/>
  <c r="R86" i="39"/>
  <c r="Q74" i="34"/>
  <c r="O6" i="17" s="1"/>
  <c r="R49" i="34"/>
  <c r="R79" i="39"/>
  <c r="R103" i="39" s="1"/>
  <c r="R73" i="37"/>
  <c r="Q98" i="37"/>
  <c r="R90" i="10"/>
  <c r="Q121" i="10"/>
  <c r="R52" i="34"/>
  <c r="Q77" i="34"/>
  <c r="O9" i="17" s="1"/>
  <c r="R76" i="39"/>
  <c r="R100" i="39" s="1"/>
  <c r="Q103" i="37"/>
  <c r="R78" i="37"/>
  <c r="R83" i="10"/>
  <c r="Q110" i="10"/>
  <c r="Q109" i="10"/>
  <c r="R85" i="33"/>
  <c r="Q113" i="33"/>
  <c r="Q112" i="33"/>
  <c r="Q103" i="36"/>
  <c r="R78" i="36"/>
  <c r="Q102" i="10"/>
  <c r="R77" i="10"/>
  <c r="Q114" i="35"/>
  <c r="Q116" i="35"/>
  <c r="Q115" i="35"/>
  <c r="R86" i="35"/>
  <c r="Q94" i="34"/>
  <c r="O26" i="17" s="1"/>
  <c r="R63" i="34"/>
  <c r="R91" i="38"/>
  <c r="Q122" i="38"/>
  <c r="Q118" i="35"/>
  <c r="Q117" i="35"/>
  <c r="R87" i="35"/>
  <c r="Q108" i="10"/>
  <c r="R82" i="10"/>
  <c r="Q107" i="10"/>
  <c r="Q105" i="35"/>
  <c r="R80" i="35"/>
  <c r="Q109" i="38"/>
  <c r="Q110" i="38"/>
  <c r="R83" i="38"/>
  <c r="Q118" i="37"/>
  <c r="Q117" i="37"/>
  <c r="R87" i="37"/>
  <c r="Q121" i="37"/>
  <c r="R90" i="37"/>
  <c r="Q98" i="38"/>
  <c r="R73" i="38"/>
  <c r="R79" i="38"/>
  <c r="Q104" i="38"/>
  <c r="R91" i="33"/>
  <c r="Q122" i="33"/>
  <c r="R91" i="37"/>
  <c r="Q122" i="37"/>
  <c r="R90" i="35"/>
  <c r="Q121" i="35"/>
  <c r="R85" i="39"/>
  <c r="R79" i="10"/>
  <c r="Q104" i="10"/>
  <c r="R90" i="33"/>
  <c r="Q121" i="33"/>
  <c r="R78" i="39"/>
  <c r="R102" i="39" s="1"/>
  <c r="R84" i="39"/>
  <c r="R110" i="39" s="1"/>
  <c r="Q90" i="34"/>
  <c r="O22" i="17" s="1"/>
  <c r="R59" i="34"/>
  <c r="Q89" i="34"/>
  <c r="O21" i="17" s="1"/>
  <c r="R78" i="33"/>
  <c r="Q103" i="33"/>
  <c r="Q122" i="35"/>
  <c r="R91" i="35"/>
  <c r="Q110" i="37"/>
  <c r="R83" i="37"/>
  <c r="Q109" i="37"/>
  <c r="R50" i="34"/>
  <c r="Q75" i="34"/>
  <c r="O7" i="17" s="1"/>
  <c r="R88" i="39"/>
  <c r="R118" i="39" s="1"/>
  <c r="R91" i="10"/>
  <c r="Q122" i="10"/>
  <c r="R90" i="39"/>
  <c r="R120" i="39" s="1"/>
  <c r="Q113" i="37"/>
  <c r="R85" i="37"/>
  <c r="Q112" i="37"/>
  <c r="R76" i="10"/>
  <c r="Q101" i="10"/>
  <c r="R88" i="37"/>
  <c r="Q119" i="37"/>
  <c r="Q83" i="34"/>
  <c r="O15" i="17" s="1"/>
  <c r="R56" i="34"/>
  <c r="R87" i="39"/>
  <c r="R91" i="40"/>
  <c r="Q122" i="40"/>
  <c r="O26" i="16" s="1"/>
  <c r="R85" i="10"/>
  <c r="Q113" i="10"/>
  <c r="Q112" i="10"/>
  <c r="R88" i="33"/>
  <c r="Q119" i="33"/>
  <c r="Q118" i="36"/>
  <c r="Q117" i="36"/>
  <c r="R87" i="36"/>
  <c r="Q111" i="37"/>
  <c r="R84" i="37"/>
  <c r="Q118" i="40"/>
  <c r="O22" i="16" s="1"/>
  <c r="Q117" i="40"/>
  <c r="O21" i="16" s="1"/>
  <c r="R87" i="40"/>
  <c r="R86" i="38"/>
  <c r="Q114" i="38"/>
  <c r="Q115" i="38"/>
  <c r="Q116" i="38"/>
  <c r="Q113" i="38"/>
  <c r="Q112" i="38"/>
  <c r="R85" i="38"/>
  <c r="R51" i="34"/>
  <c r="Q76" i="34"/>
  <c r="O8" i="17" s="1"/>
  <c r="Q82" i="34"/>
  <c r="O14" i="17" s="1"/>
  <c r="Q81" i="34"/>
  <c r="O13" i="17" s="1"/>
  <c r="R55" i="34"/>
  <c r="Q102" i="36"/>
  <c r="R77" i="36"/>
  <c r="Q104" i="35"/>
  <c r="R79" i="35"/>
  <c r="R80" i="38"/>
  <c r="Q105" i="38"/>
  <c r="R78" i="35"/>
  <c r="Q103" i="35"/>
  <c r="Q101" i="36"/>
  <c r="R76" i="36"/>
  <c r="R90" i="38"/>
  <c r="Q121" i="38"/>
  <c r="R76" i="33"/>
  <c r="Q101" i="33"/>
  <c r="R83" i="36"/>
  <c r="Q110" i="36"/>
  <c r="Q109" i="36"/>
  <c r="R79" i="33"/>
  <c r="Q104" i="33"/>
  <c r="Q114" i="36"/>
  <c r="R86" i="36"/>
  <c r="Q115" i="36"/>
  <c r="Q116" i="36"/>
  <c r="Q108" i="35"/>
  <c r="Q107" i="35"/>
  <c r="R82" i="35"/>
  <c r="R78" i="10"/>
  <c r="Q103" i="10"/>
  <c r="R62" i="34"/>
  <c r="Q93" i="34"/>
  <c r="O25" i="17" s="1"/>
  <c r="R85" i="35"/>
  <c r="Q113" i="35"/>
  <c r="Q112" i="35"/>
  <c r="Q117" i="38"/>
  <c r="Q118" i="38"/>
  <c r="R87" i="38"/>
  <c r="Q103" i="40"/>
  <c r="O7" i="16" s="1"/>
  <c r="R78" i="40"/>
  <c r="R90" i="40"/>
  <c r="Q121" i="40"/>
  <c r="O25" i="16" s="1"/>
  <c r="Q105" i="40"/>
  <c r="O9" i="16" s="1"/>
  <c r="R80" i="40"/>
  <c r="Q114" i="33"/>
  <c r="R86" i="33"/>
  <c r="Q116" i="33"/>
  <c r="Q115" i="33"/>
  <c r="Q98" i="40"/>
  <c r="O2" i="16" s="1"/>
  <c r="R73" i="40"/>
  <c r="R73" i="33"/>
  <c r="Q98" i="33"/>
  <c r="Q108" i="33"/>
  <c r="R82" i="33"/>
  <c r="Q107" i="33"/>
  <c r="Q102" i="38"/>
  <c r="R77" i="38"/>
  <c r="Q111" i="10"/>
  <c r="R84" i="10"/>
  <c r="R77" i="37"/>
  <c r="Q102" i="37"/>
  <c r="Q118" i="33"/>
  <c r="Q117" i="33"/>
  <c r="R87" i="33"/>
  <c r="R91" i="39"/>
  <c r="R121" i="39" s="1"/>
  <c r="R87" i="10"/>
  <c r="Q118" i="10"/>
  <c r="Q117" i="10"/>
  <c r="R75" i="40"/>
  <c r="Q100" i="40"/>
  <c r="O4" i="16" s="1"/>
  <c r="Q74" i="39"/>
  <c r="Q98" i="39" s="1"/>
  <c r="P92" i="39"/>
  <c r="P92" i="10"/>
  <c r="P99" i="10"/>
  <c r="Q74" i="10"/>
  <c r="R120" i="38"/>
  <c r="S89" i="38"/>
  <c r="Q106" i="33"/>
  <c r="R81" i="33"/>
  <c r="R81" i="39"/>
  <c r="R105" i="39" s="1"/>
  <c r="Q74" i="38"/>
  <c r="P99" i="38"/>
  <c r="P92" i="38"/>
  <c r="Q106" i="38"/>
  <c r="R81" i="38"/>
  <c r="Q106" i="10"/>
  <c r="R81" i="10"/>
  <c r="R120" i="40"/>
  <c r="P24" i="16" s="1"/>
  <c r="S89" i="40"/>
  <c r="R81" i="35"/>
  <c r="Q106" i="35"/>
  <c r="R75" i="39"/>
  <c r="R99" i="39" s="1"/>
  <c r="P71" i="34"/>
  <c r="Q46" i="34"/>
  <c r="P64" i="34"/>
  <c r="R75" i="10"/>
  <c r="Q100" i="10"/>
  <c r="Q106" i="40"/>
  <c r="O10" i="16" s="1"/>
  <c r="R81" i="40"/>
  <c r="R81" i="37"/>
  <c r="Q106" i="37"/>
  <c r="R120" i="37"/>
  <c r="S89" i="37"/>
  <c r="R81" i="36"/>
  <c r="Q106" i="36"/>
  <c r="Q74" i="33"/>
  <c r="P99" i="33"/>
  <c r="P92" i="33"/>
  <c r="R92" i="34"/>
  <c r="P24" i="17" s="1"/>
  <c r="S61" i="34"/>
  <c r="R75" i="38"/>
  <c r="Q100" i="38"/>
  <c r="Q72" i="34"/>
  <c r="O4" i="17" s="1"/>
  <c r="R47" i="34"/>
  <c r="S89" i="10"/>
  <c r="R120" i="10"/>
  <c r="Q74" i="37"/>
  <c r="P99" i="37"/>
  <c r="P92" i="37"/>
  <c r="Q100" i="36"/>
  <c r="R75" i="36"/>
  <c r="R75" i="35"/>
  <c r="Q100" i="35"/>
  <c r="R53" i="34"/>
  <c r="Q78" i="34"/>
  <c r="O10" i="17" s="1"/>
  <c r="R75" i="37"/>
  <c r="Q100" i="37"/>
  <c r="S89" i="35"/>
  <c r="R120" i="35"/>
  <c r="Q74" i="35"/>
  <c r="P99" i="35"/>
  <c r="P92" i="35"/>
  <c r="Q100" i="33"/>
  <c r="R75" i="33"/>
  <c r="S89" i="36"/>
  <c r="R120" i="36"/>
  <c r="R120" i="33"/>
  <c r="S89" i="33"/>
  <c r="Q74" i="40"/>
  <c r="P99" i="40"/>
  <c r="P92" i="40"/>
  <c r="Q74" i="36"/>
  <c r="P99" i="36"/>
  <c r="P92" i="36"/>
  <c r="O118" i="42" l="1"/>
  <c r="P129" i="35" s="1"/>
  <c r="N2" i="19" s="1"/>
  <c r="O208" i="42"/>
  <c r="R73" i="39"/>
  <c r="R97" i="39" s="1"/>
  <c r="Q31" i="43" s="1"/>
  <c r="Q238" i="43" s="1"/>
  <c r="O178" i="42"/>
  <c r="P129" i="37" s="1"/>
  <c r="N2" i="18" s="1"/>
  <c r="O59" i="42"/>
  <c r="P129" i="10" s="1"/>
  <c r="O148" i="42"/>
  <c r="P129" i="36" s="1"/>
  <c r="P31" i="42"/>
  <c r="P238" i="42" s="1"/>
  <c r="O88" i="42"/>
  <c r="P129" i="33" s="1"/>
  <c r="Q54" i="43"/>
  <c r="Q54" i="42"/>
  <c r="Q171" i="42" s="1"/>
  <c r="P261" i="42"/>
  <c r="P231" i="42"/>
  <c r="P261" i="43"/>
  <c r="P231" i="43"/>
  <c r="P82" i="42"/>
  <c r="O130" i="38"/>
  <c r="O222" i="42"/>
  <c r="P216" i="42"/>
  <c r="P212" i="42"/>
  <c r="P210" i="42"/>
  <c r="O141" i="33"/>
  <c r="O220" i="43"/>
  <c r="P232" i="43"/>
  <c r="O228" i="43"/>
  <c r="O146" i="35"/>
  <c r="M19" i="19" s="1"/>
  <c r="P216" i="43"/>
  <c r="O219" i="43"/>
  <c r="O218" i="43"/>
  <c r="O223" i="43"/>
  <c r="P211" i="43"/>
  <c r="P213" i="43"/>
  <c r="P210" i="43"/>
  <c r="P229" i="43"/>
  <c r="P215" i="43"/>
  <c r="P212" i="43"/>
  <c r="P208" i="43"/>
  <c r="O222" i="43"/>
  <c r="P61" i="42"/>
  <c r="P214" i="43"/>
  <c r="O224" i="43"/>
  <c r="P150" i="33"/>
  <c r="P230" i="43"/>
  <c r="O209" i="43"/>
  <c r="O140" i="33"/>
  <c r="O227" i="43"/>
  <c r="O217" i="43"/>
  <c r="O225" i="43"/>
  <c r="O226" i="43"/>
  <c r="P221" i="43"/>
  <c r="P137" i="10"/>
  <c r="O130" i="37"/>
  <c r="M3" i="18" s="1"/>
  <c r="O148" i="33"/>
  <c r="O145" i="10"/>
  <c r="O147" i="33"/>
  <c r="O144" i="35"/>
  <c r="M17" i="19" s="1"/>
  <c r="O149" i="33"/>
  <c r="P136" i="36"/>
  <c r="P131" i="35"/>
  <c r="N4" i="19" s="1"/>
  <c r="O149" i="38"/>
  <c r="P133" i="33"/>
  <c r="P151" i="10"/>
  <c r="P135" i="35"/>
  <c r="N8" i="19" s="1"/>
  <c r="P199" i="42"/>
  <c r="P229" i="42"/>
  <c r="P134" i="10"/>
  <c r="O139" i="35"/>
  <c r="M12" i="19" s="1"/>
  <c r="O194" i="42"/>
  <c r="O224" i="42"/>
  <c r="O167" i="42"/>
  <c r="O227" i="42"/>
  <c r="O135" i="42"/>
  <c r="O225" i="42"/>
  <c r="P101" i="42"/>
  <c r="P221" i="42"/>
  <c r="P153" i="42"/>
  <c r="P213" i="42"/>
  <c r="P142" i="35"/>
  <c r="N15" i="19" s="1"/>
  <c r="P184" i="42"/>
  <c r="P214" i="42"/>
  <c r="P153" i="36"/>
  <c r="P156" i="42"/>
  <c r="P200" i="42"/>
  <c r="P230" i="42"/>
  <c r="P182" i="42"/>
  <c r="O106" i="42"/>
  <c r="O226" i="42"/>
  <c r="O143" i="37"/>
  <c r="M16" i="18" s="1"/>
  <c r="O130" i="42"/>
  <c r="O220" i="42"/>
  <c r="P83" i="42"/>
  <c r="P232" i="42"/>
  <c r="O108" i="42"/>
  <c r="O228" i="42"/>
  <c r="P62" i="42"/>
  <c r="P211" i="42"/>
  <c r="O70" i="42"/>
  <c r="O219" i="42"/>
  <c r="O128" i="42"/>
  <c r="O218" i="42"/>
  <c r="O133" i="42"/>
  <c r="O223" i="42"/>
  <c r="P66" i="42"/>
  <c r="P215" i="42"/>
  <c r="O179" i="42"/>
  <c r="O209" i="42"/>
  <c r="O73" i="42"/>
  <c r="O68" i="42"/>
  <c r="O217" i="42"/>
  <c r="O141" i="38"/>
  <c r="P132" i="10"/>
  <c r="O138" i="37"/>
  <c r="M11" i="18" s="1"/>
  <c r="P48" i="43"/>
  <c r="P255" i="43" s="1"/>
  <c r="P48" i="42"/>
  <c r="P255" i="42" s="1"/>
  <c r="P49" i="43"/>
  <c r="P256" i="43" s="1"/>
  <c r="P49" i="42"/>
  <c r="P256" i="42" s="1"/>
  <c r="Q53" i="43"/>
  <c r="Q260" i="43" s="1"/>
  <c r="Q53" i="42"/>
  <c r="Q260" i="42" s="1"/>
  <c r="Q39" i="43"/>
  <c r="Q246" i="43" s="1"/>
  <c r="Q39" i="42"/>
  <c r="Q246" i="42" s="1"/>
  <c r="Q34" i="43"/>
  <c r="Q241" i="43" s="1"/>
  <c r="Q34" i="42"/>
  <c r="Q241" i="42" s="1"/>
  <c r="P32" i="43"/>
  <c r="P239" i="43" s="1"/>
  <c r="P32" i="42"/>
  <c r="P239" i="42" s="1"/>
  <c r="P51" i="43"/>
  <c r="P258" i="43" s="1"/>
  <c r="P51" i="42"/>
  <c r="P258" i="42" s="1"/>
  <c r="Q52" i="43"/>
  <c r="Q259" i="43" s="1"/>
  <c r="Q52" i="42"/>
  <c r="Q259" i="42" s="1"/>
  <c r="P40" i="43"/>
  <c r="P247" i="43" s="1"/>
  <c r="P40" i="42"/>
  <c r="P247" i="42" s="1"/>
  <c r="Q37" i="43"/>
  <c r="Q244" i="43" s="1"/>
  <c r="Q37" i="42"/>
  <c r="Q244" i="42" s="1"/>
  <c r="P41" i="43"/>
  <c r="P248" i="43" s="1"/>
  <c r="P41" i="42"/>
  <c r="P248" i="42" s="1"/>
  <c r="Q38" i="43"/>
  <c r="Q245" i="43" s="1"/>
  <c r="Q38" i="42"/>
  <c r="Q245" i="42" s="1"/>
  <c r="P47" i="43"/>
  <c r="P254" i="43" s="1"/>
  <c r="P47" i="42"/>
  <c r="P254" i="42" s="1"/>
  <c r="P42" i="43"/>
  <c r="P249" i="43" s="1"/>
  <c r="P42" i="42"/>
  <c r="P249" i="42" s="1"/>
  <c r="Q44" i="43"/>
  <c r="Q251" i="43" s="1"/>
  <c r="Q44" i="42"/>
  <c r="Q251" i="42" s="1"/>
  <c r="P43" i="43"/>
  <c r="P250" i="43" s="1"/>
  <c r="P43" i="42"/>
  <c r="P250" i="42" s="1"/>
  <c r="Q33" i="43"/>
  <c r="Q240" i="43" s="1"/>
  <c r="Q33" i="42"/>
  <c r="Q240" i="42" s="1"/>
  <c r="Q36" i="43"/>
  <c r="Q243" i="43" s="1"/>
  <c r="Q36" i="42"/>
  <c r="Q243" i="42" s="1"/>
  <c r="P46" i="43"/>
  <c r="P253" i="43" s="1"/>
  <c r="P46" i="42"/>
  <c r="P253" i="42" s="1"/>
  <c r="Q35" i="43"/>
  <c r="Q242" i="43" s="1"/>
  <c r="Q35" i="42"/>
  <c r="Q242" i="42" s="1"/>
  <c r="P45" i="43"/>
  <c r="P252" i="43" s="1"/>
  <c r="P45" i="42"/>
  <c r="P252" i="42" s="1"/>
  <c r="Q55" i="43"/>
  <c r="Q262" i="43" s="1"/>
  <c r="Q55" i="42"/>
  <c r="Q262" i="42" s="1"/>
  <c r="P50" i="43"/>
  <c r="P257" i="43" s="1"/>
  <c r="P50" i="42"/>
  <c r="P257" i="42" s="1"/>
  <c r="P136" i="37"/>
  <c r="N9" i="18" s="1"/>
  <c r="N138" i="38"/>
  <c r="N153" i="38"/>
  <c r="P137" i="36"/>
  <c r="N147" i="38"/>
  <c r="N144" i="38"/>
  <c r="O150" i="38"/>
  <c r="P151" i="37"/>
  <c r="N24" i="18" s="1"/>
  <c r="N146" i="38"/>
  <c r="O141" i="37"/>
  <c r="M14" i="18" s="1"/>
  <c r="N145" i="38"/>
  <c r="P134" i="37"/>
  <c r="N7" i="18" s="1"/>
  <c r="N137" i="38"/>
  <c r="N139" i="38"/>
  <c r="N140" i="38"/>
  <c r="N143" i="38"/>
  <c r="N148" i="38"/>
  <c r="P150" i="37"/>
  <c r="N23" i="18" s="1"/>
  <c r="P142" i="37"/>
  <c r="N15" i="18" s="1"/>
  <c r="P131" i="36"/>
  <c r="P135" i="37"/>
  <c r="N8" i="18" s="1"/>
  <c r="P133" i="37"/>
  <c r="N6" i="18" s="1"/>
  <c r="O139" i="37"/>
  <c r="M12" i="18" s="1"/>
  <c r="P131" i="37"/>
  <c r="N4" i="18" s="1"/>
  <c r="O149" i="37"/>
  <c r="M22" i="18" s="1"/>
  <c r="P153" i="37"/>
  <c r="N26" i="18" s="1"/>
  <c r="P137" i="37"/>
  <c r="N10" i="18" s="1"/>
  <c r="P152" i="37"/>
  <c r="N25" i="18" s="1"/>
  <c r="O148" i="37"/>
  <c r="M21" i="18" s="1"/>
  <c r="O146" i="37"/>
  <c r="M19" i="18" s="1"/>
  <c r="P132" i="37"/>
  <c r="N5" i="18" s="1"/>
  <c r="O145" i="37"/>
  <c r="M18" i="18" s="1"/>
  <c r="O140" i="37"/>
  <c r="M13" i="18" s="1"/>
  <c r="O144" i="37"/>
  <c r="M17" i="18" s="1"/>
  <c r="O147" i="37"/>
  <c r="M20" i="18" s="1"/>
  <c r="O130" i="36"/>
  <c r="P134" i="36"/>
  <c r="O141" i="36"/>
  <c r="P132" i="36"/>
  <c r="P133" i="36"/>
  <c r="P133" i="35"/>
  <c r="N6" i="19" s="1"/>
  <c r="P152" i="36"/>
  <c r="P150" i="36"/>
  <c r="O148" i="36"/>
  <c r="P142" i="36"/>
  <c r="P135" i="36"/>
  <c r="O149" i="36"/>
  <c r="O140" i="36"/>
  <c r="O144" i="36"/>
  <c r="O145" i="36"/>
  <c r="O139" i="36"/>
  <c r="P152" i="35"/>
  <c r="N25" i="19" s="1"/>
  <c r="O146" i="36"/>
  <c r="P151" i="36"/>
  <c r="O149" i="35"/>
  <c r="M22" i="19" s="1"/>
  <c r="O143" i="36"/>
  <c r="O147" i="36"/>
  <c r="O138" i="36"/>
  <c r="P132" i="35"/>
  <c r="N5" i="19" s="1"/>
  <c r="P137" i="35"/>
  <c r="N10" i="19" s="1"/>
  <c r="P150" i="35"/>
  <c r="N23" i="19" s="1"/>
  <c r="P151" i="35"/>
  <c r="N24" i="19" s="1"/>
  <c r="P136" i="35"/>
  <c r="N9" i="19" s="1"/>
  <c r="P134" i="35"/>
  <c r="N7" i="19" s="1"/>
  <c r="O148" i="35"/>
  <c r="M21" i="19" s="1"/>
  <c r="O130" i="35"/>
  <c r="M3" i="19" s="1"/>
  <c r="P153" i="35"/>
  <c r="N26" i="19" s="1"/>
  <c r="O143" i="35"/>
  <c r="M16" i="19" s="1"/>
  <c r="O141" i="35"/>
  <c r="M14" i="19" s="1"/>
  <c r="O147" i="35"/>
  <c r="M20" i="19" s="1"/>
  <c r="O138" i="35"/>
  <c r="M11" i="19" s="1"/>
  <c r="O140" i="35"/>
  <c r="M13" i="19" s="1"/>
  <c r="P131" i="33"/>
  <c r="O145" i="35"/>
  <c r="M18" i="19" s="1"/>
  <c r="P153" i="33"/>
  <c r="O192" i="42"/>
  <c r="P151" i="33"/>
  <c r="O130" i="33"/>
  <c r="P142" i="10"/>
  <c r="P142" i="33"/>
  <c r="P134" i="33"/>
  <c r="P136" i="33"/>
  <c r="O138" i="33"/>
  <c r="P135" i="33"/>
  <c r="P132" i="33"/>
  <c r="P152" i="33"/>
  <c r="O139" i="33"/>
  <c r="P153" i="10"/>
  <c r="P137" i="33"/>
  <c r="P135" i="10"/>
  <c r="O143" i="33"/>
  <c r="O144" i="33"/>
  <c r="P150" i="10"/>
  <c r="O146" i="33"/>
  <c r="O145" i="33"/>
  <c r="O130" i="10"/>
  <c r="P133" i="10"/>
  <c r="O147" i="10"/>
  <c r="O138" i="10"/>
  <c r="P136" i="10"/>
  <c r="O146" i="10"/>
  <c r="O140" i="10"/>
  <c r="O139" i="10"/>
  <c r="O144" i="10"/>
  <c r="O149" i="10"/>
  <c r="O141" i="10"/>
  <c r="M233" i="42"/>
  <c r="O148" i="10"/>
  <c r="O143" i="10"/>
  <c r="P131" i="10"/>
  <c r="P171" i="42"/>
  <c r="O97" i="42"/>
  <c r="O89" i="42"/>
  <c r="P81" i="42"/>
  <c r="P170" i="42"/>
  <c r="P152" i="42"/>
  <c r="O166" i="42"/>
  <c r="O102" i="42"/>
  <c r="P124" i="42"/>
  <c r="P94" i="42"/>
  <c r="P131" i="42"/>
  <c r="O127" i="42"/>
  <c r="P126" i="42"/>
  <c r="P181" i="42"/>
  <c r="P96" i="42"/>
  <c r="P151" i="42"/>
  <c r="O132" i="42"/>
  <c r="P201" i="42"/>
  <c r="P95" i="42"/>
  <c r="P155" i="42"/>
  <c r="P65" i="42"/>
  <c r="P154" i="42"/>
  <c r="P125" i="42"/>
  <c r="P185" i="42"/>
  <c r="O98" i="42"/>
  <c r="O168" i="42"/>
  <c r="P191" i="42"/>
  <c r="O198" i="42"/>
  <c r="P67" i="42"/>
  <c r="P161" i="42"/>
  <c r="O79" i="42"/>
  <c r="P91" i="42"/>
  <c r="O77" i="42"/>
  <c r="P111" i="42"/>
  <c r="O69" i="42"/>
  <c r="P140" i="42"/>
  <c r="O158" i="42"/>
  <c r="M263" i="43"/>
  <c r="P121" i="42"/>
  <c r="N203" i="43"/>
  <c r="P72" i="42"/>
  <c r="P141" i="42"/>
  <c r="O188" i="42"/>
  <c r="N84" i="43"/>
  <c r="N113" i="43"/>
  <c r="P110" i="42"/>
  <c r="O187" i="42"/>
  <c r="O138" i="42"/>
  <c r="O157" i="42"/>
  <c r="O164" i="42"/>
  <c r="O107" i="42"/>
  <c r="O196" i="42"/>
  <c r="O162" i="42"/>
  <c r="N173" i="43"/>
  <c r="O103" i="42"/>
  <c r="P142" i="42"/>
  <c r="O195" i="42"/>
  <c r="N173" i="42"/>
  <c r="O149" i="42"/>
  <c r="O75" i="42"/>
  <c r="O104" i="42"/>
  <c r="O74" i="42"/>
  <c r="P186" i="42"/>
  <c r="O100" i="42"/>
  <c r="O136" i="42"/>
  <c r="O99" i="42"/>
  <c r="O193" i="42"/>
  <c r="O189" i="42"/>
  <c r="N143" i="43"/>
  <c r="P112" i="42"/>
  <c r="N203" i="42"/>
  <c r="O163" i="42"/>
  <c r="O160" i="42"/>
  <c r="P133" i="38"/>
  <c r="O60" i="42"/>
  <c r="P120" i="42"/>
  <c r="O129" i="42"/>
  <c r="N143" i="42"/>
  <c r="N113" i="42"/>
  <c r="P201" i="43"/>
  <c r="P111" i="43"/>
  <c r="P82" i="43"/>
  <c r="P141" i="43"/>
  <c r="P171" i="43"/>
  <c r="P64" i="42"/>
  <c r="P123" i="42"/>
  <c r="P202" i="42"/>
  <c r="P180" i="42"/>
  <c r="O77" i="43"/>
  <c r="O106" i="43"/>
  <c r="O166" i="43"/>
  <c r="O196" i="43"/>
  <c r="O136" i="43"/>
  <c r="P150" i="38"/>
  <c r="P140" i="43"/>
  <c r="P110" i="43"/>
  <c r="P200" i="43"/>
  <c r="P170" i="43"/>
  <c r="P81" i="43"/>
  <c r="O127" i="43"/>
  <c r="O157" i="43"/>
  <c r="O187" i="43"/>
  <c r="O97" i="43"/>
  <c r="O68" i="43"/>
  <c r="O102" i="43"/>
  <c r="O132" i="43"/>
  <c r="O73" i="43"/>
  <c r="O162" i="43"/>
  <c r="O192" i="43"/>
  <c r="P90" i="42"/>
  <c r="P182" i="43"/>
  <c r="P92" i="43"/>
  <c r="P122" i="43"/>
  <c r="P63" i="43"/>
  <c r="P152" i="43"/>
  <c r="P63" i="42"/>
  <c r="P93" i="42"/>
  <c r="P172" i="42"/>
  <c r="P150" i="42"/>
  <c r="P139" i="43"/>
  <c r="P169" i="43"/>
  <c r="P80" i="43"/>
  <c r="P109" i="43"/>
  <c r="P199" i="43"/>
  <c r="P90" i="43"/>
  <c r="P150" i="43"/>
  <c r="P120" i="43"/>
  <c r="P61" i="43"/>
  <c r="P180" i="43"/>
  <c r="O163" i="43"/>
  <c r="O193" i="43"/>
  <c r="O133" i="43"/>
  <c r="O103" i="43"/>
  <c r="O74" i="43"/>
  <c r="O129" i="38"/>
  <c r="O165" i="42"/>
  <c r="O144" i="38"/>
  <c r="O160" i="43"/>
  <c r="O100" i="43"/>
  <c r="O71" i="43"/>
  <c r="O190" i="43"/>
  <c r="O130" i="43"/>
  <c r="O78" i="42"/>
  <c r="O119" i="42"/>
  <c r="O137" i="42"/>
  <c r="P132" i="38"/>
  <c r="P64" i="43"/>
  <c r="P93" i="43"/>
  <c r="P183" i="43"/>
  <c r="P153" i="43"/>
  <c r="P123" i="43"/>
  <c r="P134" i="38"/>
  <c r="P135" i="38"/>
  <c r="P139" i="42"/>
  <c r="O197" i="42"/>
  <c r="P131" i="38"/>
  <c r="P80" i="42"/>
  <c r="O76" i="43"/>
  <c r="O195" i="43"/>
  <c r="O135" i="43"/>
  <c r="O105" i="43"/>
  <c r="O165" i="43"/>
  <c r="P83" i="43"/>
  <c r="P142" i="43"/>
  <c r="P172" i="43"/>
  <c r="P202" i="43"/>
  <c r="P112" i="43"/>
  <c r="P109" i="42"/>
  <c r="O129" i="43"/>
  <c r="O99" i="43"/>
  <c r="O70" i="43"/>
  <c r="O159" i="43"/>
  <c r="O189" i="43"/>
  <c r="O194" i="43"/>
  <c r="O164" i="43"/>
  <c r="O75" i="43"/>
  <c r="O104" i="43"/>
  <c r="O134" i="43"/>
  <c r="O60" i="43"/>
  <c r="O89" i="43"/>
  <c r="O179" i="43"/>
  <c r="O149" i="43"/>
  <c r="O119" i="43"/>
  <c r="P184" i="43"/>
  <c r="P65" i="43"/>
  <c r="P154" i="43"/>
  <c r="P94" i="43"/>
  <c r="P124" i="43"/>
  <c r="O76" i="42"/>
  <c r="O105" i="42"/>
  <c r="O159" i="42"/>
  <c r="P169" i="42"/>
  <c r="P72" i="43"/>
  <c r="P191" i="43"/>
  <c r="P161" i="43"/>
  <c r="P131" i="43"/>
  <c r="P101" i="43"/>
  <c r="O128" i="43"/>
  <c r="O188" i="43"/>
  <c r="O98" i="43"/>
  <c r="O69" i="43"/>
  <c r="O158" i="43"/>
  <c r="P178" i="43"/>
  <c r="P88" i="43"/>
  <c r="P148" i="43"/>
  <c r="P118" i="43"/>
  <c r="P59" i="43"/>
  <c r="P151" i="38"/>
  <c r="P96" i="43"/>
  <c r="P126" i="43"/>
  <c r="P67" i="43"/>
  <c r="P186" i="43"/>
  <c r="P156" i="43"/>
  <c r="O71" i="42"/>
  <c r="P122" i="42"/>
  <c r="O190" i="42"/>
  <c r="P183" i="42"/>
  <c r="P152" i="38"/>
  <c r="O198" i="43"/>
  <c r="O79" i="43"/>
  <c r="O108" i="43"/>
  <c r="O168" i="43"/>
  <c r="O138" i="43"/>
  <c r="P95" i="43"/>
  <c r="P66" i="43"/>
  <c r="P185" i="43"/>
  <c r="P155" i="43"/>
  <c r="P125" i="43"/>
  <c r="P136" i="38"/>
  <c r="P151" i="43"/>
  <c r="P91" i="43"/>
  <c r="P181" i="43"/>
  <c r="P62" i="43"/>
  <c r="P121" i="43"/>
  <c r="P92" i="42"/>
  <c r="O134" i="42"/>
  <c r="N84" i="42"/>
  <c r="O78" i="43"/>
  <c r="O107" i="43"/>
  <c r="O137" i="43"/>
  <c r="O167" i="43"/>
  <c r="O197" i="43"/>
  <c r="M233" i="43"/>
  <c r="S89" i="39"/>
  <c r="S119" i="39" s="1"/>
  <c r="Q122" i="39"/>
  <c r="Q123" i="39" s="1"/>
  <c r="R113" i="39"/>
  <c r="R115" i="39"/>
  <c r="R114" i="39"/>
  <c r="R111" i="39"/>
  <c r="R112" i="39"/>
  <c r="R107" i="39"/>
  <c r="R106" i="39"/>
  <c r="R117" i="39"/>
  <c r="R116" i="39"/>
  <c r="R109" i="39"/>
  <c r="R108" i="39"/>
  <c r="P123" i="35"/>
  <c r="P124" i="35" s="1"/>
  <c r="P123" i="37"/>
  <c r="P124" i="37" s="1"/>
  <c r="P95" i="34"/>
  <c r="P96" i="34" s="1"/>
  <c r="N3" i="17"/>
  <c r="P123" i="40"/>
  <c r="P124" i="40" s="1"/>
  <c r="N3" i="16"/>
  <c r="P123" i="36"/>
  <c r="P124" i="36" s="1"/>
  <c r="P123" i="38"/>
  <c r="P124" i="38" s="1"/>
  <c r="P123" i="33"/>
  <c r="P124" i="33" s="1"/>
  <c r="P123" i="10"/>
  <c r="P124" i="10" s="1"/>
  <c r="R98" i="33"/>
  <c r="S73" i="33"/>
  <c r="R113" i="35"/>
  <c r="R112" i="35"/>
  <c r="S85" i="35"/>
  <c r="R113" i="38"/>
  <c r="R112" i="38"/>
  <c r="S85" i="38"/>
  <c r="S78" i="39"/>
  <c r="S102" i="39" s="1"/>
  <c r="R122" i="38"/>
  <c r="S91" i="38"/>
  <c r="R112" i="40"/>
  <c r="P16" i="16" s="1"/>
  <c r="S85" i="40"/>
  <c r="R113" i="40"/>
  <c r="P17" i="16" s="1"/>
  <c r="S76" i="35"/>
  <c r="R101" i="35"/>
  <c r="R98" i="40"/>
  <c r="P2" i="16" s="1"/>
  <c r="S73" i="40"/>
  <c r="S85" i="10"/>
  <c r="R113" i="10"/>
  <c r="R112" i="10"/>
  <c r="S91" i="10"/>
  <c r="R122" i="10"/>
  <c r="R121" i="37"/>
  <c r="S90" i="37"/>
  <c r="R94" i="34"/>
  <c r="P26" i="17" s="1"/>
  <c r="S63" i="34"/>
  <c r="R110" i="40"/>
  <c r="P14" i="16" s="1"/>
  <c r="S83" i="40"/>
  <c r="R109" i="40"/>
  <c r="P13" i="16" s="1"/>
  <c r="R104" i="40"/>
  <c r="P8" i="16" s="1"/>
  <c r="S79" i="40"/>
  <c r="R111" i="40"/>
  <c r="P15" i="16" s="1"/>
  <c r="S84" i="40"/>
  <c r="S87" i="10"/>
  <c r="R117" i="10"/>
  <c r="R118" i="10"/>
  <c r="R93" i="34"/>
  <c r="P25" i="17" s="1"/>
  <c r="S62" i="34"/>
  <c r="R121" i="38"/>
  <c r="S90" i="38"/>
  <c r="S76" i="39"/>
  <c r="S100" i="39" s="1"/>
  <c r="R108" i="38"/>
  <c r="S82" i="38"/>
  <c r="R107" i="38"/>
  <c r="R111" i="35"/>
  <c r="S84" i="35"/>
  <c r="S76" i="36"/>
  <c r="R101" i="36"/>
  <c r="S88" i="39"/>
  <c r="S118" i="39" s="1"/>
  <c r="R118" i="37"/>
  <c r="R117" i="37"/>
  <c r="S87" i="37"/>
  <c r="R104" i="37"/>
  <c r="S79" i="37"/>
  <c r="S91" i="39"/>
  <c r="S121" i="39" s="1"/>
  <c r="S87" i="39"/>
  <c r="S52" i="34"/>
  <c r="R77" i="34"/>
  <c r="P9" i="17" s="1"/>
  <c r="S73" i="35"/>
  <c r="R98" i="35"/>
  <c r="R102" i="40"/>
  <c r="P6" i="16" s="1"/>
  <c r="S77" i="40"/>
  <c r="S82" i="39"/>
  <c r="R98" i="10"/>
  <c r="S73" i="10"/>
  <c r="R118" i="33"/>
  <c r="R117" i="33"/>
  <c r="S87" i="33"/>
  <c r="R107" i="35"/>
  <c r="S82" i="35"/>
  <c r="R108" i="35"/>
  <c r="R75" i="34"/>
  <c r="P7" i="17" s="1"/>
  <c r="S50" i="34"/>
  <c r="S79" i="10"/>
  <c r="R104" i="10"/>
  <c r="R103" i="38"/>
  <c r="S78" i="38"/>
  <c r="R111" i="38"/>
  <c r="S84" i="38"/>
  <c r="S83" i="38"/>
  <c r="R109" i="38"/>
  <c r="R110" i="38"/>
  <c r="R121" i="10"/>
  <c r="S90" i="10"/>
  <c r="R83" i="34"/>
  <c r="P15" i="17" s="1"/>
  <c r="S56" i="34"/>
  <c r="R110" i="37"/>
  <c r="S83" i="37"/>
  <c r="R109" i="37"/>
  <c r="R102" i="33"/>
  <c r="S77" i="33"/>
  <c r="S77" i="35"/>
  <c r="R102" i="35"/>
  <c r="S83" i="33"/>
  <c r="R110" i="33"/>
  <c r="R109" i="33"/>
  <c r="R119" i="40"/>
  <c r="P23" i="16" s="1"/>
  <c r="S88" i="40"/>
  <c r="R104" i="35"/>
  <c r="S79" i="35"/>
  <c r="R122" i="35"/>
  <c r="S91" i="35"/>
  <c r="R103" i="36"/>
  <c r="S78" i="36"/>
  <c r="S76" i="40"/>
  <c r="R101" i="40"/>
  <c r="P5" i="16" s="1"/>
  <c r="R105" i="33"/>
  <c r="S80" i="33"/>
  <c r="R113" i="36"/>
  <c r="R112" i="36"/>
  <c r="S85" i="36"/>
  <c r="S84" i="10"/>
  <c r="R111" i="10"/>
  <c r="R111" i="37"/>
  <c r="S84" i="37"/>
  <c r="R91" i="34"/>
  <c r="P23" i="17" s="1"/>
  <c r="S60" i="34"/>
  <c r="S78" i="40"/>
  <c r="R103" i="40"/>
  <c r="P7" i="16" s="1"/>
  <c r="S86" i="37"/>
  <c r="R115" i="37"/>
  <c r="R114" i="37"/>
  <c r="R116" i="37"/>
  <c r="R84" i="34"/>
  <c r="P16" i="17" s="1"/>
  <c r="S57" i="34"/>
  <c r="R85" i="34"/>
  <c r="P17" i="17" s="1"/>
  <c r="R111" i="33"/>
  <c r="S84" i="33"/>
  <c r="S77" i="38"/>
  <c r="R102" i="38"/>
  <c r="R118" i="36"/>
  <c r="R117" i="36"/>
  <c r="S87" i="36"/>
  <c r="S76" i="10"/>
  <c r="R101" i="10"/>
  <c r="R103" i="33"/>
  <c r="S78" i="33"/>
  <c r="S91" i="37"/>
  <c r="R122" i="37"/>
  <c r="S82" i="10"/>
  <c r="R108" i="10"/>
  <c r="R107" i="10"/>
  <c r="R119" i="38"/>
  <c r="S88" i="38"/>
  <c r="R118" i="38"/>
  <c r="R117" i="38"/>
  <c r="S87" i="38"/>
  <c r="R104" i="33"/>
  <c r="S79" i="33"/>
  <c r="R82" i="34"/>
  <c r="P14" i="17" s="1"/>
  <c r="R81" i="34"/>
  <c r="P13" i="17" s="1"/>
  <c r="S55" i="34"/>
  <c r="R113" i="33"/>
  <c r="R112" i="33"/>
  <c r="S85" i="33"/>
  <c r="S86" i="39"/>
  <c r="S90" i="36"/>
  <c r="R121" i="36"/>
  <c r="R122" i="36"/>
  <c r="S91" i="36"/>
  <c r="R70" i="34"/>
  <c r="P2" i="17" s="1"/>
  <c r="S45" i="34"/>
  <c r="R113" i="37"/>
  <c r="R112" i="37"/>
  <c r="S85" i="37"/>
  <c r="R90" i="34"/>
  <c r="P22" i="17" s="1"/>
  <c r="S59" i="34"/>
  <c r="R89" i="34"/>
  <c r="P21" i="17" s="1"/>
  <c r="S91" i="33"/>
  <c r="R122" i="33"/>
  <c r="R118" i="35"/>
  <c r="R117" i="35"/>
  <c r="S87" i="35"/>
  <c r="R115" i="10"/>
  <c r="S86" i="10"/>
  <c r="R116" i="10"/>
  <c r="R114" i="10"/>
  <c r="R114" i="40"/>
  <c r="P18" i="16" s="1"/>
  <c r="R116" i="40"/>
  <c r="P20" i="16" s="1"/>
  <c r="S86" i="40"/>
  <c r="R115" i="40"/>
  <c r="P19" i="16" s="1"/>
  <c r="S76" i="33"/>
  <c r="R101" i="33"/>
  <c r="S80" i="39"/>
  <c r="S104" i="39" s="1"/>
  <c r="R114" i="35"/>
  <c r="S86" i="35"/>
  <c r="R116" i="35"/>
  <c r="R115" i="35"/>
  <c r="R115" i="33"/>
  <c r="S86" i="33"/>
  <c r="R114" i="33"/>
  <c r="R116" i="33"/>
  <c r="R108" i="37"/>
  <c r="R107" i="37"/>
  <c r="S82" i="37"/>
  <c r="R114" i="38"/>
  <c r="R115" i="38"/>
  <c r="S86" i="38"/>
  <c r="R116" i="38"/>
  <c r="S83" i="39"/>
  <c r="S77" i="10"/>
  <c r="R102" i="10"/>
  <c r="S86" i="36"/>
  <c r="R114" i="36"/>
  <c r="R115" i="36"/>
  <c r="R116" i="36"/>
  <c r="R121" i="35"/>
  <c r="S90" i="35"/>
  <c r="R98" i="36"/>
  <c r="S73" i="36"/>
  <c r="R108" i="33"/>
  <c r="S82" i="33"/>
  <c r="R107" i="33"/>
  <c r="S76" i="38"/>
  <c r="R101" i="38"/>
  <c r="R119" i="35"/>
  <c r="S88" i="35"/>
  <c r="R111" i="36"/>
  <c r="S84" i="36"/>
  <c r="S76" i="37"/>
  <c r="R101" i="37"/>
  <c r="R117" i="40"/>
  <c r="P21" i="16" s="1"/>
  <c r="R118" i="40"/>
  <c r="P22" i="16" s="1"/>
  <c r="S87" i="40"/>
  <c r="R79" i="34"/>
  <c r="P11" i="17" s="1"/>
  <c r="R80" i="34"/>
  <c r="P12" i="17" s="1"/>
  <c r="S54" i="34"/>
  <c r="R105" i="35"/>
  <c r="S80" i="35"/>
  <c r="S77" i="39"/>
  <c r="S101" i="39" s="1"/>
  <c r="S83" i="36"/>
  <c r="R110" i="36"/>
  <c r="R109" i="36"/>
  <c r="S88" i="33"/>
  <c r="R119" i="33"/>
  <c r="S90" i="39"/>
  <c r="S120" i="39" s="1"/>
  <c r="S84" i="39"/>
  <c r="S110" i="39" s="1"/>
  <c r="R104" i="38"/>
  <c r="S79" i="38"/>
  <c r="R110" i="10"/>
  <c r="R109" i="10"/>
  <c r="S83" i="10"/>
  <c r="R107" i="40"/>
  <c r="P11" i="16" s="1"/>
  <c r="S82" i="40"/>
  <c r="R108" i="40"/>
  <c r="P12" i="16" s="1"/>
  <c r="R73" i="34"/>
  <c r="P5" i="17" s="1"/>
  <c r="S48" i="34"/>
  <c r="R109" i="35"/>
  <c r="S83" i="35"/>
  <c r="R110" i="35"/>
  <c r="R122" i="40"/>
  <c r="P26" i="16" s="1"/>
  <c r="S91" i="40"/>
  <c r="R121" i="33"/>
  <c r="S90" i="33"/>
  <c r="R104" i="36"/>
  <c r="S79" i="36"/>
  <c r="R103" i="10"/>
  <c r="S78" i="10"/>
  <c r="S88" i="36"/>
  <c r="R119" i="36"/>
  <c r="R103" i="35"/>
  <c r="S78" i="35"/>
  <c r="S85" i="39"/>
  <c r="S80" i="36"/>
  <c r="R105" i="36"/>
  <c r="R105" i="40"/>
  <c r="P9" i="16" s="1"/>
  <c r="S80" i="40"/>
  <c r="S80" i="37"/>
  <c r="R105" i="37"/>
  <c r="R105" i="38"/>
  <c r="S80" i="38"/>
  <c r="S73" i="37"/>
  <c r="R98" i="37"/>
  <c r="S77" i="37"/>
  <c r="R102" i="37"/>
  <c r="S79" i="39"/>
  <c r="S103" i="39" s="1"/>
  <c r="S90" i="40"/>
  <c r="R121" i="40"/>
  <c r="P25" i="16" s="1"/>
  <c r="S88" i="37"/>
  <c r="R119" i="37"/>
  <c r="R119" i="10"/>
  <c r="S88" i="10"/>
  <c r="R102" i="36"/>
  <c r="S77" i="36"/>
  <c r="S49" i="34"/>
  <c r="R74" i="34"/>
  <c r="P6" i="17" s="1"/>
  <c r="S82" i="36"/>
  <c r="R107" i="36"/>
  <c r="R108" i="36"/>
  <c r="S51" i="34"/>
  <c r="R76" i="34"/>
  <c r="P8" i="17" s="1"/>
  <c r="S73" i="38"/>
  <c r="R98" i="38"/>
  <c r="S78" i="37"/>
  <c r="R103" i="37"/>
  <c r="S80" i="10"/>
  <c r="R105" i="10"/>
  <c r="S58" i="34"/>
  <c r="R86" i="34"/>
  <c r="P18" i="17" s="1"/>
  <c r="R88" i="34"/>
  <c r="P20" i="17" s="1"/>
  <c r="R87" i="34"/>
  <c r="P19" i="17" s="1"/>
  <c r="R74" i="38"/>
  <c r="Q99" i="38"/>
  <c r="Q92" i="38"/>
  <c r="S81" i="39"/>
  <c r="S105" i="39" s="1"/>
  <c r="S53" i="34"/>
  <c r="R78" i="34"/>
  <c r="P10" i="17" s="1"/>
  <c r="T89" i="38"/>
  <c r="S120" i="38"/>
  <c r="S120" i="35"/>
  <c r="T89" i="35"/>
  <c r="Q99" i="36"/>
  <c r="R74" i="36"/>
  <c r="Q92" i="36"/>
  <c r="Q99" i="33"/>
  <c r="R74" i="33"/>
  <c r="Q92" i="33"/>
  <c r="Q99" i="40"/>
  <c r="R74" i="40"/>
  <c r="Q92" i="40"/>
  <c r="S75" i="36"/>
  <c r="R100" i="36"/>
  <c r="S81" i="37"/>
  <c r="R106" i="37"/>
  <c r="S81" i="10"/>
  <c r="R106" i="10"/>
  <c r="R100" i="10"/>
  <c r="S75" i="10"/>
  <c r="S92" i="34"/>
  <c r="Q24" i="17" s="1"/>
  <c r="T61" i="34"/>
  <c r="Q71" i="34"/>
  <c r="R46" i="34"/>
  <c r="Q64" i="34"/>
  <c r="R106" i="33"/>
  <c r="S81" i="33"/>
  <c r="T89" i="36"/>
  <c r="S120" i="36"/>
  <c r="R74" i="37"/>
  <c r="Q99" i="37"/>
  <c r="Q92" i="37"/>
  <c r="R74" i="39"/>
  <c r="R98" i="39" s="1"/>
  <c r="Q92" i="39"/>
  <c r="R100" i="37"/>
  <c r="S75" i="37"/>
  <c r="R106" i="36"/>
  <c r="S81" i="36"/>
  <c r="T89" i="33"/>
  <c r="S120" i="33"/>
  <c r="R106" i="38"/>
  <c r="S81" i="38"/>
  <c r="Q99" i="35"/>
  <c r="R74" i="35"/>
  <c r="Q92" i="35"/>
  <c r="S75" i="38"/>
  <c r="R100" i="38"/>
  <c r="S75" i="35"/>
  <c r="R100" i="35"/>
  <c r="S81" i="35"/>
  <c r="R106" i="35"/>
  <c r="T89" i="40"/>
  <c r="S120" i="40"/>
  <c r="Q24" i="16" s="1"/>
  <c r="R100" i="33"/>
  <c r="S75" i="33"/>
  <c r="T89" i="10"/>
  <c r="S120" i="10"/>
  <c r="Q92" i="10"/>
  <c r="R74" i="10"/>
  <c r="Q99" i="10"/>
  <c r="R72" i="34"/>
  <c r="P4" i="17" s="1"/>
  <c r="S47" i="34"/>
  <c r="R106" i="40"/>
  <c r="P10" i="16" s="1"/>
  <c r="S81" i="40"/>
  <c r="R100" i="40"/>
  <c r="P4" i="16" s="1"/>
  <c r="S75" i="40"/>
  <c r="S75" i="39"/>
  <c r="S99" i="39" s="1"/>
  <c r="T89" i="37"/>
  <c r="S120" i="37"/>
  <c r="S73" i="39" l="1"/>
  <c r="S97" i="39" s="1"/>
  <c r="R31" i="42" s="1"/>
  <c r="R238" i="42" s="1"/>
  <c r="Q31" i="42"/>
  <c r="Q238" i="42" s="1"/>
  <c r="P59" i="42"/>
  <c r="Q129" i="10" s="1"/>
  <c r="P88" i="42"/>
  <c r="Q129" i="33" s="1"/>
  <c r="P208" i="42"/>
  <c r="P118" i="42"/>
  <c r="Q129" i="35" s="1"/>
  <c r="O2" i="19" s="1"/>
  <c r="P148" i="42"/>
  <c r="Q129" i="36" s="1"/>
  <c r="P178" i="42"/>
  <c r="Q129" i="37" s="1"/>
  <c r="O2" i="18" s="1"/>
  <c r="Q152" i="10"/>
  <c r="R54" i="43"/>
  <c r="R54" i="42"/>
  <c r="Q261" i="42"/>
  <c r="Q231" i="42"/>
  <c r="Q231" i="43"/>
  <c r="Q261" i="43"/>
  <c r="P218" i="42"/>
  <c r="P226" i="42"/>
  <c r="Q214" i="42"/>
  <c r="P223" i="42"/>
  <c r="P149" i="38"/>
  <c r="Q216" i="42"/>
  <c r="Q131" i="10"/>
  <c r="Q230" i="42"/>
  <c r="Q232" i="43"/>
  <c r="P219" i="43"/>
  <c r="Q211" i="43"/>
  <c r="P222" i="43"/>
  <c r="P224" i="43"/>
  <c r="Q216" i="43"/>
  <c r="Q215" i="43"/>
  <c r="Q208" i="43"/>
  <c r="P218" i="43"/>
  <c r="P226" i="43"/>
  <c r="Q212" i="43"/>
  <c r="Q230" i="43"/>
  <c r="P223" i="43"/>
  <c r="P225" i="43"/>
  <c r="Q213" i="43"/>
  <c r="P217" i="43"/>
  <c r="Q210" i="43"/>
  <c r="Q229" i="43"/>
  <c r="Q214" i="43"/>
  <c r="P220" i="43"/>
  <c r="P228" i="43"/>
  <c r="Q151" i="37"/>
  <c r="O24" i="18" s="1"/>
  <c r="P227" i="43"/>
  <c r="Q221" i="43"/>
  <c r="P209" i="43"/>
  <c r="P140" i="10"/>
  <c r="Q124" i="42"/>
  <c r="Q135" i="37"/>
  <c r="O8" i="18" s="1"/>
  <c r="Q134" i="36"/>
  <c r="P130" i="38"/>
  <c r="P98" i="42"/>
  <c r="Q150" i="37"/>
  <c r="O23" i="18" s="1"/>
  <c r="P145" i="37"/>
  <c r="N18" i="18" s="1"/>
  <c r="P138" i="10"/>
  <c r="P166" i="42"/>
  <c r="P144" i="35"/>
  <c r="N17" i="19" s="1"/>
  <c r="Q137" i="36"/>
  <c r="Q170" i="42"/>
  <c r="Q96" i="42"/>
  <c r="Q136" i="10"/>
  <c r="P143" i="10"/>
  <c r="P147" i="33"/>
  <c r="P60" i="42"/>
  <c r="P209" i="42"/>
  <c r="Q142" i="33"/>
  <c r="P163" i="42"/>
  <c r="Q109" i="42"/>
  <c r="Q229" i="42"/>
  <c r="P146" i="35"/>
  <c r="N19" i="19" s="1"/>
  <c r="Q132" i="10"/>
  <c r="Q121" i="42"/>
  <c r="Q211" i="42"/>
  <c r="P148" i="36"/>
  <c r="P105" i="42"/>
  <c r="P225" i="42"/>
  <c r="Q93" i="42"/>
  <c r="Q213" i="42"/>
  <c r="P97" i="42"/>
  <c r="P217" i="42"/>
  <c r="P149" i="33"/>
  <c r="P160" i="42"/>
  <c r="P220" i="42"/>
  <c r="Q61" i="42"/>
  <c r="Q210" i="42"/>
  <c r="P108" i="42"/>
  <c r="P228" i="42"/>
  <c r="P167" i="42"/>
  <c r="P227" i="42"/>
  <c r="Q161" i="42"/>
  <c r="Q221" i="42"/>
  <c r="P141" i="38"/>
  <c r="Q172" i="42"/>
  <c r="Q232" i="42"/>
  <c r="P70" i="42"/>
  <c r="P219" i="42"/>
  <c r="P141" i="35"/>
  <c r="N14" i="19" s="1"/>
  <c r="P192" i="42"/>
  <c r="P222" i="42"/>
  <c r="P164" i="42"/>
  <c r="P224" i="42"/>
  <c r="Q133" i="37"/>
  <c r="O6" i="18" s="1"/>
  <c r="P130" i="37"/>
  <c r="N3" i="18" s="1"/>
  <c r="Q153" i="10"/>
  <c r="Q92" i="42"/>
  <c r="Q212" i="42"/>
  <c r="Q95" i="42"/>
  <c r="Q215" i="42"/>
  <c r="P139" i="35"/>
  <c r="N12" i="19" s="1"/>
  <c r="R38" i="43"/>
  <c r="R245" i="43" s="1"/>
  <c r="R38" i="42"/>
  <c r="R245" i="42" s="1"/>
  <c r="R34" i="43"/>
  <c r="R241" i="43" s="1"/>
  <c r="R34" i="42"/>
  <c r="R241" i="42" s="1"/>
  <c r="Q50" i="43"/>
  <c r="Q257" i="43" s="1"/>
  <c r="Q50" i="42"/>
  <c r="Q257" i="42" s="1"/>
  <c r="Q49" i="43"/>
  <c r="Q256" i="43" s="1"/>
  <c r="Q49" i="42"/>
  <c r="Q256" i="42" s="1"/>
  <c r="Q47" i="43"/>
  <c r="Q254" i="43" s="1"/>
  <c r="Q47" i="42"/>
  <c r="Q254" i="42" s="1"/>
  <c r="R53" i="43"/>
  <c r="R260" i="43" s="1"/>
  <c r="R53" i="42"/>
  <c r="R260" i="42" s="1"/>
  <c r="R44" i="43"/>
  <c r="R251" i="43" s="1"/>
  <c r="R44" i="42"/>
  <c r="R251" i="42" s="1"/>
  <c r="Q51" i="43"/>
  <c r="Q258" i="43" s="1"/>
  <c r="Q51" i="42"/>
  <c r="Q258" i="42" s="1"/>
  <c r="Q40" i="43"/>
  <c r="Q247" i="43" s="1"/>
  <c r="Q40" i="42"/>
  <c r="Q247" i="42" s="1"/>
  <c r="Q41" i="43"/>
  <c r="Q248" i="43" s="1"/>
  <c r="Q41" i="42"/>
  <c r="Q248" i="42" s="1"/>
  <c r="R52" i="43"/>
  <c r="R259" i="43" s="1"/>
  <c r="R52" i="42"/>
  <c r="R259" i="42" s="1"/>
  <c r="Q42" i="43"/>
  <c r="Q249" i="43" s="1"/>
  <c r="Q42" i="42"/>
  <c r="Q249" i="42" s="1"/>
  <c r="Q43" i="43"/>
  <c r="Q250" i="43" s="1"/>
  <c r="Q43" i="42"/>
  <c r="Q250" i="42" s="1"/>
  <c r="R55" i="43"/>
  <c r="R262" i="43" s="1"/>
  <c r="R55" i="42"/>
  <c r="R262" i="42" s="1"/>
  <c r="Q46" i="43"/>
  <c r="Q253" i="43" s="1"/>
  <c r="Q46" i="42"/>
  <c r="Q253" i="42" s="1"/>
  <c r="R33" i="43"/>
  <c r="R240" i="43" s="1"/>
  <c r="R33" i="42"/>
  <c r="R240" i="42" s="1"/>
  <c r="R35" i="43"/>
  <c r="R242" i="43" s="1"/>
  <c r="R35" i="42"/>
  <c r="R242" i="42" s="1"/>
  <c r="R36" i="43"/>
  <c r="R243" i="43" s="1"/>
  <c r="R36" i="42"/>
  <c r="R243" i="42" s="1"/>
  <c r="R37" i="43"/>
  <c r="R244" i="43" s="1"/>
  <c r="R37" i="42"/>
  <c r="R244" i="42" s="1"/>
  <c r="Q32" i="43"/>
  <c r="Q239" i="43" s="1"/>
  <c r="Q32" i="42"/>
  <c r="Q239" i="42" s="1"/>
  <c r="R39" i="43"/>
  <c r="R246" i="43" s="1"/>
  <c r="R39" i="42"/>
  <c r="R246" i="42" s="1"/>
  <c r="Q45" i="43"/>
  <c r="Q252" i="43" s="1"/>
  <c r="Q45" i="42"/>
  <c r="Q252" i="42" s="1"/>
  <c r="Q48" i="43"/>
  <c r="Q255" i="43" s="1"/>
  <c r="Q48" i="42"/>
  <c r="Q255" i="42" s="1"/>
  <c r="O137" i="38"/>
  <c r="O139" i="38"/>
  <c r="Q153" i="37"/>
  <c r="O26" i="18" s="1"/>
  <c r="O147" i="38"/>
  <c r="O140" i="38"/>
  <c r="O148" i="38"/>
  <c r="P144" i="37"/>
  <c r="N17" i="18" s="1"/>
  <c r="O146" i="38"/>
  <c r="O143" i="38"/>
  <c r="O138" i="38"/>
  <c r="Q152" i="36"/>
  <c r="O145" i="38"/>
  <c r="O142" i="38"/>
  <c r="O153" i="38"/>
  <c r="Q152" i="37"/>
  <c r="O25" i="18" s="1"/>
  <c r="Q132" i="36"/>
  <c r="Q137" i="37"/>
  <c r="O10" i="18" s="1"/>
  <c r="Q134" i="37"/>
  <c r="O7" i="18" s="1"/>
  <c r="P138" i="37"/>
  <c r="N11" i="18" s="1"/>
  <c r="Q142" i="37"/>
  <c r="O15" i="18" s="1"/>
  <c r="P140" i="37"/>
  <c r="N13" i="18" s="1"/>
  <c r="P147" i="37"/>
  <c r="N20" i="18" s="1"/>
  <c r="Q136" i="37"/>
  <c r="O9" i="18" s="1"/>
  <c r="Q150" i="36"/>
  <c r="Q131" i="37"/>
  <c r="O4" i="18" s="1"/>
  <c r="P145" i="36"/>
  <c r="Q132" i="37"/>
  <c r="O5" i="18" s="1"/>
  <c r="P148" i="37"/>
  <c r="N21" i="18" s="1"/>
  <c r="Q151" i="36"/>
  <c r="P149" i="37"/>
  <c r="N22" i="18" s="1"/>
  <c r="P139" i="37"/>
  <c r="N12" i="18" s="1"/>
  <c r="P141" i="37"/>
  <c r="N14" i="18" s="1"/>
  <c r="Q131" i="36"/>
  <c r="P146" i="37"/>
  <c r="N19" i="18" s="1"/>
  <c r="P143" i="37"/>
  <c r="N16" i="18" s="1"/>
  <c r="Q135" i="35"/>
  <c r="O8" i="19" s="1"/>
  <c r="P140" i="36"/>
  <c r="P147" i="35"/>
  <c r="N20" i="19" s="1"/>
  <c r="P143" i="35"/>
  <c r="N16" i="19" s="1"/>
  <c r="P140" i="35"/>
  <c r="N13" i="19" s="1"/>
  <c r="P148" i="35"/>
  <c r="N21" i="19" s="1"/>
  <c r="Q153" i="36"/>
  <c r="Q133" i="36"/>
  <c r="Q135" i="36"/>
  <c r="Q137" i="35"/>
  <c r="O10" i="19" s="1"/>
  <c r="Q142" i="36"/>
  <c r="P130" i="36"/>
  <c r="P143" i="36"/>
  <c r="P139" i="36"/>
  <c r="Q133" i="35"/>
  <c r="O6" i="19" s="1"/>
  <c r="Q136" i="36"/>
  <c r="Q150" i="35"/>
  <c r="O23" i="19" s="1"/>
  <c r="P148" i="33"/>
  <c r="P146" i="36"/>
  <c r="P141" i="36"/>
  <c r="P144" i="36"/>
  <c r="P147" i="36"/>
  <c r="P138" i="36"/>
  <c r="P149" i="36"/>
  <c r="Q153" i="33"/>
  <c r="Q151" i="35"/>
  <c r="O24" i="19" s="1"/>
  <c r="P130" i="35"/>
  <c r="N3" i="19" s="1"/>
  <c r="Q142" i="35"/>
  <c r="O15" i="19" s="1"/>
  <c r="Q152" i="35"/>
  <c r="O25" i="19" s="1"/>
  <c r="Q131" i="35"/>
  <c r="O4" i="19" s="1"/>
  <c r="P138" i="35"/>
  <c r="N11" i="19" s="1"/>
  <c r="Q134" i="35"/>
  <c r="O7" i="19" s="1"/>
  <c r="Q153" i="35"/>
  <c r="O26" i="19" s="1"/>
  <c r="Q134" i="33"/>
  <c r="Q132" i="35"/>
  <c r="O5" i="19" s="1"/>
  <c r="Q136" i="35"/>
  <c r="O9" i="19" s="1"/>
  <c r="P130" i="33"/>
  <c r="P149" i="35"/>
  <c r="N22" i="19" s="1"/>
  <c r="P145" i="35"/>
  <c r="N18" i="19" s="1"/>
  <c r="Q131" i="33"/>
  <c r="Q152" i="33"/>
  <c r="Q150" i="33"/>
  <c r="Q137" i="33"/>
  <c r="Q133" i="33"/>
  <c r="Q136" i="33"/>
  <c r="P139" i="33"/>
  <c r="Q151" i="33"/>
  <c r="Q132" i="33"/>
  <c r="P145" i="33"/>
  <c r="Q135" i="33"/>
  <c r="P144" i="33"/>
  <c r="Q137" i="10"/>
  <c r="P140" i="33"/>
  <c r="P146" i="33"/>
  <c r="P141" i="33"/>
  <c r="P143" i="33"/>
  <c r="P138" i="33"/>
  <c r="Q133" i="10"/>
  <c r="Q150" i="10"/>
  <c r="P139" i="10"/>
  <c r="P148" i="10"/>
  <c r="P146" i="10"/>
  <c r="P147" i="10"/>
  <c r="P144" i="10"/>
  <c r="Q134" i="10"/>
  <c r="P149" i="10"/>
  <c r="P141" i="10"/>
  <c r="P145" i="10"/>
  <c r="Q142" i="10"/>
  <c r="Q151" i="10"/>
  <c r="Q135" i="10"/>
  <c r="P130" i="10"/>
  <c r="Q120" i="42"/>
  <c r="P132" i="42"/>
  <c r="P102" i="42"/>
  <c r="P99" i="42"/>
  <c r="Q94" i="42"/>
  <c r="P137" i="42"/>
  <c r="P107" i="42"/>
  <c r="Q90" i="42"/>
  <c r="P119" i="42"/>
  <c r="Q186" i="42"/>
  <c r="P76" i="42"/>
  <c r="Q156" i="42"/>
  <c r="P193" i="42"/>
  <c r="Q182" i="42"/>
  <c r="P195" i="42"/>
  <c r="Q153" i="42"/>
  <c r="P74" i="42"/>
  <c r="Q140" i="42"/>
  <c r="Q180" i="42"/>
  <c r="Q72" i="42"/>
  <c r="Q110" i="42"/>
  <c r="Q150" i="42"/>
  <c r="O84" i="43"/>
  <c r="P194" i="42"/>
  <c r="Q67" i="42"/>
  <c r="P134" i="42"/>
  <c r="P69" i="42"/>
  <c r="P133" i="42"/>
  <c r="P103" i="42"/>
  <c r="Q81" i="42"/>
  <c r="P188" i="42"/>
  <c r="Q152" i="42"/>
  <c r="Q183" i="42"/>
  <c r="Q200" i="42"/>
  <c r="P68" i="42"/>
  <c r="P158" i="42"/>
  <c r="Q131" i="42"/>
  <c r="Q101" i="42"/>
  <c r="Q82" i="42"/>
  <c r="P198" i="42"/>
  <c r="P73" i="42"/>
  <c r="P104" i="42"/>
  <c r="P168" i="42"/>
  <c r="P77" i="42"/>
  <c r="Q142" i="42"/>
  <c r="O113" i="43"/>
  <c r="Q66" i="42"/>
  <c r="O203" i="43"/>
  <c r="Q83" i="42"/>
  <c r="Q65" i="42"/>
  <c r="Q141" i="42"/>
  <c r="P136" i="42"/>
  <c r="Q181" i="42"/>
  <c r="P78" i="42"/>
  <c r="Q111" i="42"/>
  <c r="P106" i="42"/>
  <c r="Q112" i="42"/>
  <c r="Q201" i="42"/>
  <c r="P79" i="42"/>
  <c r="Q154" i="42"/>
  <c r="Q169" i="42"/>
  <c r="Q123" i="42"/>
  <c r="P138" i="42"/>
  <c r="Q202" i="42"/>
  <c r="O173" i="43"/>
  <c r="Q64" i="42"/>
  <c r="P197" i="42"/>
  <c r="O143" i="43"/>
  <c r="Q185" i="42"/>
  <c r="Q155" i="42"/>
  <c r="Q184" i="42"/>
  <c r="P75" i="42"/>
  <c r="O84" i="42"/>
  <c r="N263" i="43"/>
  <c r="Q151" i="42"/>
  <c r="Q131" i="38"/>
  <c r="Q152" i="38"/>
  <c r="P89" i="42"/>
  <c r="P165" i="42"/>
  <c r="P132" i="43"/>
  <c r="P102" i="43"/>
  <c r="P73" i="43"/>
  <c r="P162" i="43"/>
  <c r="P192" i="43"/>
  <c r="Q133" i="38"/>
  <c r="P129" i="42"/>
  <c r="Q199" i="42"/>
  <c r="P129" i="38"/>
  <c r="Q132" i="38"/>
  <c r="O143" i="42"/>
  <c r="P159" i="42"/>
  <c r="O173" i="42"/>
  <c r="Q172" i="43"/>
  <c r="Q142" i="43"/>
  <c r="Q202" i="43"/>
  <c r="Q83" i="43"/>
  <c r="Q112" i="43"/>
  <c r="P160" i="43"/>
  <c r="P100" i="43"/>
  <c r="P130" i="43"/>
  <c r="P190" i="43"/>
  <c r="P71" i="43"/>
  <c r="Q93" i="43"/>
  <c r="Q64" i="43"/>
  <c r="Q123" i="43"/>
  <c r="Q153" i="43"/>
  <c r="Q183" i="43"/>
  <c r="P179" i="42"/>
  <c r="O203" i="42"/>
  <c r="P128" i="43"/>
  <c r="P69" i="43"/>
  <c r="P158" i="43"/>
  <c r="P98" i="43"/>
  <c r="P188" i="43"/>
  <c r="P137" i="38"/>
  <c r="P189" i="42"/>
  <c r="Q62" i="42"/>
  <c r="P149" i="43"/>
  <c r="P119" i="43"/>
  <c r="P179" i="43"/>
  <c r="P89" i="43"/>
  <c r="P60" i="43"/>
  <c r="Q80" i="42"/>
  <c r="P165" i="43"/>
  <c r="P105" i="43"/>
  <c r="P76" i="43"/>
  <c r="P135" i="43"/>
  <c r="P195" i="43"/>
  <c r="P97" i="43"/>
  <c r="P68" i="43"/>
  <c r="P187" i="43"/>
  <c r="P127" i="43"/>
  <c r="P157" i="43"/>
  <c r="P99" i="43"/>
  <c r="P189" i="43"/>
  <c r="P159" i="43"/>
  <c r="P70" i="43"/>
  <c r="P129" i="43"/>
  <c r="P134" i="43"/>
  <c r="P75" i="43"/>
  <c r="P164" i="43"/>
  <c r="P194" i="43"/>
  <c r="P104" i="43"/>
  <c r="Q135" i="38"/>
  <c r="P139" i="38"/>
  <c r="Q91" i="42"/>
  <c r="P162" i="42"/>
  <c r="N233" i="42"/>
  <c r="P103" i="43"/>
  <c r="P74" i="43"/>
  <c r="P193" i="43"/>
  <c r="P133" i="43"/>
  <c r="P163" i="43"/>
  <c r="N233" i="43"/>
  <c r="Q200" i="43"/>
  <c r="Q81" i="43"/>
  <c r="Q110" i="43"/>
  <c r="Q140" i="43"/>
  <c r="Q170" i="43"/>
  <c r="P130" i="42"/>
  <c r="Q125" i="42"/>
  <c r="P135" i="42"/>
  <c r="P187" i="42"/>
  <c r="Q151" i="38"/>
  <c r="P71" i="42"/>
  <c r="P100" i="42"/>
  <c r="P157" i="42"/>
  <c r="P107" i="43"/>
  <c r="P167" i="43"/>
  <c r="P137" i="43"/>
  <c r="P197" i="43"/>
  <c r="P78" i="43"/>
  <c r="Q201" i="43"/>
  <c r="Q171" i="43"/>
  <c r="R152" i="36" s="1"/>
  <c r="Q141" i="43"/>
  <c r="Q111" i="43"/>
  <c r="Q82" i="43"/>
  <c r="Q63" i="42"/>
  <c r="Q122" i="42"/>
  <c r="P127" i="42"/>
  <c r="Q126" i="42"/>
  <c r="Q191" i="42"/>
  <c r="P190" i="42"/>
  <c r="P196" i="42"/>
  <c r="P198" i="43"/>
  <c r="P138" i="43"/>
  <c r="P168" i="43"/>
  <c r="P108" i="43"/>
  <c r="P79" i="43"/>
  <c r="P142" i="38"/>
  <c r="Q139" i="43"/>
  <c r="Q109" i="43"/>
  <c r="Q80" i="43"/>
  <c r="Q199" i="43"/>
  <c r="Q169" i="43"/>
  <c r="Q139" i="42"/>
  <c r="O113" i="42"/>
  <c r="P149" i="42"/>
  <c r="Q63" i="43"/>
  <c r="Q182" i="43"/>
  <c r="Q92" i="43"/>
  <c r="Q122" i="43"/>
  <c r="Q152" i="43"/>
  <c r="Q150" i="43"/>
  <c r="Q120" i="43"/>
  <c r="Q90" i="43"/>
  <c r="Q180" i="43"/>
  <c r="Q61" i="43"/>
  <c r="P128" i="42"/>
  <c r="Q124" i="43"/>
  <c r="Q94" i="43"/>
  <c r="Q184" i="43"/>
  <c r="Q65" i="43"/>
  <c r="Q154" i="43"/>
  <c r="Q66" i="43"/>
  <c r="Q95" i="43"/>
  <c r="Q185" i="43"/>
  <c r="Q155" i="43"/>
  <c r="Q125" i="43"/>
  <c r="Q156" i="43"/>
  <c r="Q186" i="43"/>
  <c r="Q67" i="43"/>
  <c r="Q126" i="43"/>
  <c r="Q96" i="43"/>
  <c r="P77" i="43"/>
  <c r="P196" i="43"/>
  <c r="P106" i="43"/>
  <c r="P166" i="43"/>
  <c r="P136" i="43"/>
  <c r="Q88" i="43"/>
  <c r="Q118" i="43"/>
  <c r="Q148" i="43"/>
  <c r="Q178" i="43"/>
  <c r="Q59" i="43"/>
  <c r="R111" i="42"/>
  <c r="Q134" i="38"/>
  <c r="Q72" i="43"/>
  <c r="Q131" i="43"/>
  <c r="Q101" i="43"/>
  <c r="Q191" i="43"/>
  <c r="Q161" i="43"/>
  <c r="Q136" i="38"/>
  <c r="Q151" i="43"/>
  <c r="Q181" i="43"/>
  <c r="Q62" i="43"/>
  <c r="Q121" i="43"/>
  <c r="Q91" i="43"/>
  <c r="T89" i="39"/>
  <c r="T119" i="39" s="1"/>
  <c r="R122" i="39"/>
  <c r="R123" i="39" s="1"/>
  <c r="S111" i="39"/>
  <c r="S112" i="39"/>
  <c r="S109" i="39"/>
  <c r="S108" i="39"/>
  <c r="S117" i="39"/>
  <c r="S116" i="39"/>
  <c r="S106" i="39"/>
  <c r="S107" i="39"/>
  <c r="S113" i="39"/>
  <c r="S115" i="39"/>
  <c r="S114" i="39"/>
  <c r="Q123" i="35"/>
  <c r="Q124" i="35" s="1"/>
  <c r="Q123" i="37"/>
  <c r="Q124" i="37" s="1"/>
  <c r="Q95" i="34"/>
  <c r="Q96" i="34" s="1"/>
  <c r="O3" i="17"/>
  <c r="Q123" i="40"/>
  <c r="Q124" i="40" s="1"/>
  <c r="O3" i="16"/>
  <c r="Q123" i="36"/>
  <c r="Q124" i="36" s="1"/>
  <c r="Q123" i="38"/>
  <c r="Q124" i="38" s="1"/>
  <c r="Q123" i="33"/>
  <c r="Q124" i="33" s="1"/>
  <c r="Q123" i="10"/>
  <c r="Q124" i="10" s="1"/>
  <c r="S119" i="33"/>
  <c r="T88" i="33"/>
  <c r="S119" i="35"/>
  <c r="T88" i="35"/>
  <c r="T80" i="39"/>
  <c r="T104" i="39" s="1"/>
  <c r="S117" i="36"/>
  <c r="S118" i="36"/>
  <c r="T87" i="36"/>
  <c r="T87" i="10"/>
  <c r="S117" i="10"/>
  <c r="S118" i="10"/>
  <c r="T88" i="10"/>
  <c r="S119" i="10"/>
  <c r="S109" i="35"/>
  <c r="T83" i="35"/>
  <c r="S110" i="35"/>
  <c r="S112" i="37"/>
  <c r="T85" i="37"/>
  <c r="S113" i="37"/>
  <c r="T88" i="40"/>
  <c r="S119" i="40"/>
  <c r="Q23" i="16" s="1"/>
  <c r="T76" i="33"/>
  <c r="S101" i="33"/>
  <c r="S104" i="33"/>
  <c r="T79" i="33"/>
  <c r="T84" i="38"/>
  <c r="S111" i="38"/>
  <c r="T82" i="39"/>
  <c r="S101" i="35"/>
  <c r="T76" i="35"/>
  <c r="S73" i="34"/>
  <c r="Q5" i="17" s="1"/>
  <c r="T48" i="34"/>
  <c r="S109" i="36"/>
  <c r="T83" i="36"/>
  <c r="S110" i="36"/>
  <c r="S111" i="10"/>
  <c r="T84" i="10"/>
  <c r="S102" i="40"/>
  <c r="Q6" i="16" s="1"/>
  <c r="T77" i="40"/>
  <c r="T77" i="39"/>
  <c r="T101" i="39" s="1"/>
  <c r="S115" i="40"/>
  <c r="Q19" i="16" s="1"/>
  <c r="S114" i="40"/>
  <c r="Q18" i="16" s="1"/>
  <c r="S116" i="40"/>
  <c r="Q20" i="16" s="1"/>
  <c r="T86" i="40"/>
  <c r="S70" i="34"/>
  <c r="Q2" i="17" s="1"/>
  <c r="T45" i="34"/>
  <c r="T77" i="38"/>
  <c r="S102" i="38"/>
  <c r="S113" i="36"/>
  <c r="S112" i="36"/>
  <c r="T85" i="36"/>
  <c r="T76" i="36"/>
  <c r="S101" i="36"/>
  <c r="S113" i="40"/>
  <c r="Q17" i="16" s="1"/>
  <c r="S112" i="40"/>
  <c r="Q16" i="16" s="1"/>
  <c r="T85" i="40"/>
  <c r="T84" i="33"/>
  <c r="S111" i="33"/>
  <c r="T83" i="33"/>
  <c r="S109" i="33"/>
  <c r="S110" i="33"/>
  <c r="T78" i="35"/>
  <c r="S103" i="35"/>
  <c r="S107" i="37"/>
  <c r="T82" i="37"/>
  <c r="S108" i="37"/>
  <c r="S122" i="38"/>
  <c r="T91" i="38"/>
  <c r="T79" i="39"/>
  <c r="T103" i="39" s="1"/>
  <c r="S98" i="36"/>
  <c r="T73" i="36"/>
  <c r="T88" i="38"/>
  <c r="S119" i="38"/>
  <c r="T77" i="35"/>
  <c r="S102" i="35"/>
  <c r="S104" i="10"/>
  <c r="T79" i="10"/>
  <c r="S102" i="33"/>
  <c r="T77" i="33"/>
  <c r="S75" i="34"/>
  <c r="Q7" i="17" s="1"/>
  <c r="T50" i="34"/>
  <c r="S77" i="34"/>
  <c r="Q9" i="17" s="1"/>
  <c r="T52" i="34"/>
  <c r="T78" i="39"/>
  <c r="T102" i="39" s="1"/>
  <c r="T88" i="36"/>
  <c r="S119" i="36"/>
  <c r="S121" i="35"/>
  <c r="T90" i="35"/>
  <c r="S116" i="10"/>
  <c r="S114" i="10"/>
  <c r="T86" i="10"/>
  <c r="S115" i="10"/>
  <c r="S121" i="36"/>
  <c r="T90" i="36"/>
  <c r="T77" i="37"/>
  <c r="S102" i="37"/>
  <c r="S103" i="10"/>
  <c r="T78" i="10"/>
  <c r="T86" i="39"/>
  <c r="T76" i="40"/>
  <c r="S101" i="40"/>
  <c r="Q5" i="16" s="1"/>
  <c r="S113" i="38"/>
  <c r="T85" i="38"/>
  <c r="S112" i="38"/>
  <c r="S76" i="34"/>
  <c r="Q8" i="17" s="1"/>
  <c r="T51" i="34"/>
  <c r="S117" i="40"/>
  <c r="Q21" i="16" s="1"/>
  <c r="S118" i="40"/>
  <c r="Q22" i="16" s="1"/>
  <c r="T87" i="40"/>
  <c r="S115" i="33"/>
  <c r="S116" i="33"/>
  <c r="S114" i="33"/>
  <c r="T86" i="33"/>
  <c r="T87" i="35"/>
  <c r="S118" i="35"/>
  <c r="S117" i="35"/>
  <c r="S109" i="37"/>
  <c r="T83" i="37"/>
  <c r="S110" i="37"/>
  <c r="T82" i="35"/>
  <c r="S107" i="35"/>
  <c r="S108" i="35"/>
  <c r="S104" i="36"/>
  <c r="T79" i="36"/>
  <c r="T91" i="39"/>
  <c r="T121" i="39" s="1"/>
  <c r="S121" i="38"/>
  <c r="T90" i="38"/>
  <c r="T80" i="38"/>
  <c r="S105" i="38"/>
  <c r="T84" i="39"/>
  <c r="T110" i="39" s="1"/>
  <c r="S122" i="37"/>
  <c r="T91" i="37"/>
  <c r="T86" i="37"/>
  <c r="S114" i="37"/>
  <c r="S115" i="37"/>
  <c r="S116" i="37"/>
  <c r="S103" i="36"/>
  <c r="T78" i="36"/>
  <c r="T56" i="34"/>
  <c r="S83" i="34"/>
  <c r="Q15" i="17" s="1"/>
  <c r="T87" i="33"/>
  <c r="S118" i="33"/>
  <c r="S117" i="33"/>
  <c r="T91" i="10"/>
  <c r="S122" i="10"/>
  <c r="S113" i="35"/>
  <c r="T85" i="35"/>
  <c r="S112" i="35"/>
  <c r="T82" i="36"/>
  <c r="S108" i="36"/>
  <c r="S107" i="36"/>
  <c r="T90" i="33"/>
  <c r="S121" i="33"/>
  <c r="T86" i="36"/>
  <c r="S114" i="36"/>
  <c r="S115" i="36"/>
  <c r="S116" i="36"/>
  <c r="S113" i="33"/>
  <c r="T85" i="33"/>
  <c r="S112" i="33"/>
  <c r="S103" i="33"/>
  <c r="T78" i="33"/>
  <c r="S104" i="37"/>
  <c r="T79" i="37"/>
  <c r="S93" i="34"/>
  <c r="Q25" i="17" s="1"/>
  <c r="T62" i="34"/>
  <c r="S110" i="38"/>
  <c r="S109" i="38"/>
  <c r="T83" i="38"/>
  <c r="T80" i="36"/>
  <c r="S105" i="36"/>
  <c r="S101" i="38"/>
  <c r="T76" i="38"/>
  <c r="S119" i="37"/>
  <c r="T88" i="37"/>
  <c r="S103" i="38"/>
  <c r="T78" i="38"/>
  <c r="T85" i="39"/>
  <c r="S108" i="40"/>
  <c r="Q12" i="16" s="1"/>
  <c r="S107" i="40"/>
  <c r="Q11" i="16" s="1"/>
  <c r="T82" i="40"/>
  <c r="S122" i="36"/>
  <c r="T91" i="36"/>
  <c r="T73" i="35"/>
  <c r="S98" i="35"/>
  <c r="S109" i="10"/>
  <c r="T83" i="10"/>
  <c r="S110" i="10"/>
  <c r="S84" i="34"/>
  <c r="Q16" i="17" s="1"/>
  <c r="T57" i="34"/>
  <c r="S85" i="34"/>
  <c r="Q17" i="17" s="1"/>
  <c r="T87" i="39"/>
  <c r="T82" i="10"/>
  <c r="S108" i="10"/>
  <c r="S107" i="10"/>
  <c r="T76" i="39"/>
  <c r="T100" i="39" s="1"/>
  <c r="T73" i="37"/>
  <c r="S98" i="37"/>
  <c r="T90" i="39"/>
  <c r="T120" i="39" s="1"/>
  <c r="T76" i="37"/>
  <c r="S101" i="37"/>
  <c r="S115" i="35"/>
  <c r="S114" i="35"/>
  <c r="S116" i="35"/>
  <c r="T86" i="35"/>
  <c r="T91" i="33"/>
  <c r="S122" i="33"/>
  <c r="S103" i="40"/>
  <c r="Q7" i="16" s="1"/>
  <c r="T78" i="40"/>
  <c r="S122" i="35"/>
  <c r="T91" i="35"/>
  <c r="T90" i="10"/>
  <c r="S121" i="10"/>
  <c r="T84" i="37"/>
  <c r="S111" i="37"/>
  <c r="T88" i="39"/>
  <c r="T118" i="39" s="1"/>
  <c r="T86" i="38"/>
  <c r="S115" i="38"/>
  <c r="S114" i="38"/>
  <c r="S116" i="38"/>
  <c r="S104" i="40"/>
  <c r="Q8" i="16" s="1"/>
  <c r="T79" i="40"/>
  <c r="S117" i="38"/>
  <c r="T87" i="38"/>
  <c r="S118" i="38"/>
  <c r="T78" i="37"/>
  <c r="S103" i="37"/>
  <c r="S105" i="33"/>
  <c r="T80" i="33"/>
  <c r="S94" i="34"/>
  <c r="Q26" i="17" s="1"/>
  <c r="T63" i="34"/>
  <c r="T49" i="34"/>
  <c r="S74" i="34"/>
  <c r="Q6" i="17" s="1"/>
  <c r="T91" i="40"/>
  <c r="S122" i="40"/>
  <c r="Q26" i="16" s="1"/>
  <c r="T84" i="36"/>
  <c r="S111" i="36"/>
  <c r="T77" i="10"/>
  <c r="S102" i="10"/>
  <c r="S91" i="34"/>
  <c r="Q23" i="17" s="1"/>
  <c r="T60" i="34"/>
  <c r="S98" i="10"/>
  <c r="T73" i="10"/>
  <c r="S118" i="37"/>
  <c r="S117" i="37"/>
  <c r="T87" i="37"/>
  <c r="S113" i="10"/>
  <c r="S112" i="10"/>
  <c r="T85" i="10"/>
  <c r="T73" i="33"/>
  <c r="S98" i="33"/>
  <c r="T83" i="39"/>
  <c r="T84" i="40"/>
  <c r="S111" i="40"/>
  <c r="Q15" i="16" s="1"/>
  <c r="S88" i="34"/>
  <c r="Q20" i="17" s="1"/>
  <c r="S86" i="34"/>
  <c r="Q18" i="17" s="1"/>
  <c r="T58" i="34"/>
  <c r="S87" i="34"/>
  <c r="Q19" i="17" s="1"/>
  <c r="S105" i="10"/>
  <c r="T80" i="10"/>
  <c r="S107" i="33"/>
  <c r="S108" i="33"/>
  <c r="T82" i="33"/>
  <c r="T84" i="35"/>
  <c r="S111" i="35"/>
  <c r="T90" i="40"/>
  <c r="S121" i="40"/>
  <c r="Q25" i="16" s="1"/>
  <c r="T80" i="35"/>
  <c r="S105" i="35"/>
  <c r="S109" i="40"/>
  <c r="Q13" i="16" s="1"/>
  <c r="T83" i="40"/>
  <c r="S110" i="40"/>
  <c r="Q14" i="16" s="1"/>
  <c r="S79" i="34"/>
  <c r="Q11" i="17" s="1"/>
  <c r="S80" i="34"/>
  <c r="Q12" i="17" s="1"/>
  <c r="T54" i="34"/>
  <c r="S108" i="38"/>
  <c r="T82" i="38"/>
  <c r="S107" i="38"/>
  <c r="S98" i="38"/>
  <c r="T73" i="38"/>
  <c r="T90" i="37"/>
  <c r="S121" i="37"/>
  <c r="T79" i="38"/>
  <c r="S104" i="38"/>
  <c r="T80" i="37"/>
  <c r="S105" i="37"/>
  <c r="T77" i="36"/>
  <c r="S102" i="36"/>
  <c r="T80" i="40"/>
  <c r="S105" i="40"/>
  <c r="Q9" i="16" s="1"/>
  <c r="S90" i="34"/>
  <c r="Q22" i="17" s="1"/>
  <c r="T59" i="34"/>
  <c r="S89" i="34"/>
  <c r="Q21" i="17" s="1"/>
  <c r="S82" i="34"/>
  <c r="Q14" i="17" s="1"/>
  <c r="T55" i="34"/>
  <c r="S81" i="34"/>
  <c r="Q13" i="17" s="1"/>
  <c r="T76" i="10"/>
  <c r="S101" i="10"/>
  <c r="S104" i="35"/>
  <c r="T79" i="35"/>
  <c r="S98" i="40"/>
  <c r="Q2" i="16" s="1"/>
  <c r="T73" i="40"/>
  <c r="T120" i="33"/>
  <c r="U89" i="33"/>
  <c r="R99" i="33"/>
  <c r="S74" i="33"/>
  <c r="R92" i="33"/>
  <c r="U61" i="34"/>
  <c r="T92" i="34"/>
  <c r="R24" i="17" s="1"/>
  <c r="R99" i="36"/>
  <c r="S74" i="36"/>
  <c r="R92" i="36"/>
  <c r="T120" i="40"/>
  <c r="R24" i="16" s="1"/>
  <c r="U89" i="40"/>
  <c r="T75" i="39"/>
  <c r="T99" i="39" s="1"/>
  <c r="S106" i="35"/>
  <c r="T81" i="35"/>
  <c r="U89" i="38"/>
  <c r="T120" i="38"/>
  <c r="S100" i="40"/>
  <c r="Q4" i="16" s="1"/>
  <c r="T75" i="40"/>
  <c r="T75" i="35"/>
  <c r="S100" i="35"/>
  <c r="T53" i="34"/>
  <c r="S78" i="34"/>
  <c r="Q10" i="17" s="1"/>
  <c r="S46" i="34"/>
  <c r="R71" i="34"/>
  <c r="R64" i="34"/>
  <c r="S100" i="33"/>
  <c r="T75" i="33"/>
  <c r="S100" i="37"/>
  <c r="T75" i="37"/>
  <c r="T81" i="37"/>
  <c r="S106" i="37"/>
  <c r="R99" i="37"/>
  <c r="S74" i="37"/>
  <c r="R92" i="37"/>
  <c r="T75" i="36"/>
  <c r="S100" i="36"/>
  <c r="T81" i="39"/>
  <c r="T105" i="39" s="1"/>
  <c r="S106" i="38"/>
  <c r="T81" i="38"/>
  <c r="S106" i="10"/>
  <c r="T81" i="10"/>
  <c r="T120" i="10"/>
  <c r="U89" i="10"/>
  <c r="U89" i="35"/>
  <c r="T120" i="35"/>
  <c r="S74" i="39"/>
  <c r="S98" i="39" s="1"/>
  <c r="R92" i="39"/>
  <c r="T81" i="40"/>
  <c r="S106" i="40"/>
  <c r="Q10" i="16" s="1"/>
  <c r="T75" i="38"/>
  <c r="S100" i="38"/>
  <c r="T47" i="34"/>
  <c r="S72" i="34"/>
  <c r="Q4" i="17" s="1"/>
  <c r="U89" i="36"/>
  <c r="T120" i="36"/>
  <c r="R99" i="40"/>
  <c r="S74" i="40"/>
  <c r="R92" i="40"/>
  <c r="R99" i="10"/>
  <c r="R92" i="10"/>
  <c r="S74" i="10"/>
  <c r="S74" i="35"/>
  <c r="R99" i="35"/>
  <c r="R92" i="35"/>
  <c r="T81" i="33"/>
  <c r="S106" i="33"/>
  <c r="S106" i="36"/>
  <c r="T81" i="36"/>
  <c r="T75" i="10"/>
  <c r="S100" i="10"/>
  <c r="T120" i="37"/>
  <c r="U89" i="37"/>
  <c r="S74" i="38"/>
  <c r="R99" i="38"/>
  <c r="R92" i="38"/>
  <c r="T73" i="39" l="1"/>
  <c r="T97" i="39" s="1"/>
  <c r="S31" i="43" s="1"/>
  <c r="S238" i="43" s="1"/>
  <c r="R31" i="43"/>
  <c r="R238" i="43" s="1"/>
  <c r="Q88" i="42"/>
  <c r="R129" i="33" s="1"/>
  <c r="Q118" i="42"/>
  <c r="R129" i="35" s="1"/>
  <c r="P2" i="19" s="1"/>
  <c r="Q148" i="42"/>
  <c r="R129" i="36" s="1"/>
  <c r="Q59" i="42"/>
  <c r="R129" i="10" s="1"/>
  <c r="Q208" i="42"/>
  <c r="Q178" i="42"/>
  <c r="R129" i="37" s="1"/>
  <c r="P2" i="18" s="1"/>
  <c r="S54" i="43"/>
  <c r="S54" i="42"/>
  <c r="S171" i="42" s="1"/>
  <c r="R261" i="42"/>
  <c r="R231" i="42"/>
  <c r="R261" i="43"/>
  <c r="R231" i="43"/>
  <c r="Q141" i="38"/>
  <c r="R213" i="42"/>
  <c r="Q217" i="42"/>
  <c r="R215" i="42"/>
  <c r="Q223" i="42"/>
  <c r="R214" i="42"/>
  <c r="Q218" i="42"/>
  <c r="R211" i="42"/>
  <c r="Q225" i="43"/>
  <c r="R232" i="43"/>
  <c r="Q224" i="43"/>
  <c r="Q222" i="43"/>
  <c r="Q220" i="43"/>
  <c r="Q226" i="43"/>
  <c r="Q209" i="43"/>
  <c r="R229" i="43"/>
  <c r="Q227" i="43"/>
  <c r="R214" i="43"/>
  <c r="Q218" i="43"/>
  <c r="R211" i="43"/>
  <c r="R213" i="43"/>
  <c r="Q217" i="43"/>
  <c r="R215" i="43"/>
  <c r="R212" i="43"/>
  <c r="Q228" i="43"/>
  <c r="R210" i="43"/>
  <c r="R221" i="43"/>
  <c r="R216" i="43"/>
  <c r="Q149" i="38"/>
  <c r="R135" i="35"/>
  <c r="P8" i="19" s="1"/>
  <c r="Q223" i="43"/>
  <c r="R230" i="43"/>
  <c r="Q219" i="43"/>
  <c r="Q139" i="33"/>
  <c r="R150" i="33"/>
  <c r="Q148" i="36"/>
  <c r="R137" i="33"/>
  <c r="R153" i="36"/>
  <c r="R136" i="33"/>
  <c r="R151" i="36"/>
  <c r="Q138" i="33"/>
  <c r="Q147" i="36"/>
  <c r="R131" i="10"/>
  <c r="Q145" i="36"/>
  <c r="Q130" i="38"/>
  <c r="Q140" i="10"/>
  <c r="Q143" i="37"/>
  <c r="O16" i="18" s="1"/>
  <c r="Q130" i="10"/>
  <c r="R132" i="35"/>
  <c r="P5" i="19" s="1"/>
  <c r="R64" i="42"/>
  <c r="R152" i="42"/>
  <c r="R212" i="42"/>
  <c r="Q79" i="42"/>
  <c r="Q228" i="42"/>
  <c r="R151" i="42"/>
  <c r="R134" i="33"/>
  <c r="R65" i="42"/>
  <c r="Q190" i="42"/>
  <c r="Q220" i="42"/>
  <c r="R88" i="42"/>
  <c r="R208" i="42"/>
  <c r="R133" i="33"/>
  <c r="Q146" i="33"/>
  <c r="Q187" i="42"/>
  <c r="R150" i="42"/>
  <c r="R210" i="42"/>
  <c r="R72" i="42"/>
  <c r="R221" i="42"/>
  <c r="Q158" i="42"/>
  <c r="R142" i="36"/>
  <c r="R185" i="42"/>
  <c r="R140" i="42"/>
  <c r="R230" i="42"/>
  <c r="Q76" i="42"/>
  <c r="Q225" i="42"/>
  <c r="R112" i="42"/>
  <c r="R232" i="42"/>
  <c r="Q75" i="42"/>
  <c r="Q224" i="42"/>
  <c r="Q149" i="33"/>
  <c r="Q162" i="42"/>
  <c r="Q222" i="42"/>
  <c r="Q141" i="36"/>
  <c r="R156" i="42"/>
  <c r="R216" i="42"/>
  <c r="Q99" i="42"/>
  <c r="Q219" i="42"/>
  <c r="Q196" i="42"/>
  <c r="Q226" i="42"/>
  <c r="Q144" i="36"/>
  <c r="Q103" i="42"/>
  <c r="Q119" i="42"/>
  <c r="Q209" i="42"/>
  <c r="R169" i="42"/>
  <c r="R229" i="42"/>
  <c r="Q167" i="42"/>
  <c r="Q227" i="42"/>
  <c r="R42" i="43"/>
  <c r="R249" i="43" s="1"/>
  <c r="R42" i="42"/>
  <c r="R249" i="42" s="1"/>
  <c r="S55" i="43"/>
  <c r="S262" i="43" s="1"/>
  <c r="S55" i="42"/>
  <c r="S262" i="42" s="1"/>
  <c r="R43" i="43"/>
  <c r="R250" i="43" s="1"/>
  <c r="R43" i="42"/>
  <c r="R250" i="42" s="1"/>
  <c r="S39" i="43"/>
  <c r="S246" i="43" s="1"/>
  <c r="S39" i="42"/>
  <c r="S246" i="42" s="1"/>
  <c r="R32" i="43"/>
  <c r="R239" i="43" s="1"/>
  <c r="R32" i="42"/>
  <c r="R239" i="42" s="1"/>
  <c r="R48" i="43"/>
  <c r="R255" i="43" s="1"/>
  <c r="R48" i="42"/>
  <c r="R255" i="42" s="1"/>
  <c r="S36" i="43"/>
  <c r="S243" i="43" s="1"/>
  <c r="S36" i="42"/>
  <c r="S243" i="42" s="1"/>
  <c r="S44" i="43"/>
  <c r="S251" i="43" s="1"/>
  <c r="S44" i="42"/>
  <c r="S251" i="42" s="1"/>
  <c r="S38" i="43"/>
  <c r="S245" i="43" s="1"/>
  <c r="S38" i="42"/>
  <c r="S245" i="42" s="1"/>
  <c r="R41" i="43"/>
  <c r="R248" i="43" s="1"/>
  <c r="R41" i="42"/>
  <c r="R248" i="42" s="1"/>
  <c r="S52" i="43"/>
  <c r="S259" i="43" s="1"/>
  <c r="S52" i="42"/>
  <c r="S259" i="42" s="1"/>
  <c r="S34" i="43"/>
  <c r="S241" i="43" s="1"/>
  <c r="S34" i="42"/>
  <c r="S241" i="42" s="1"/>
  <c r="R46" i="43"/>
  <c r="R253" i="43" s="1"/>
  <c r="R46" i="42"/>
  <c r="R253" i="42" s="1"/>
  <c r="R45" i="43"/>
  <c r="R252" i="43" s="1"/>
  <c r="R45" i="42"/>
  <c r="R252" i="42" s="1"/>
  <c r="S37" i="43"/>
  <c r="S244" i="43" s="1"/>
  <c r="S37" i="42"/>
  <c r="S244" i="42" s="1"/>
  <c r="S33" i="43"/>
  <c r="S240" i="43" s="1"/>
  <c r="S33" i="42"/>
  <c r="S240" i="42" s="1"/>
  <c r="R49" i="43"/>
  <c r="R256" i="43" s="1"/>
  <c r="R49" i="42"/>
  <c r="R256" i="42" s="1"/>
  <c r="S35" i="43"/>
  <c r="S242" i="43" s="1"/>
  <c r="S35" i="42"/>
  <c r="S242" i="42" s="1"/>
  <c r="R40" i="43"/>
  <c r="R247" i="43" s="1"/>
  <c r="R40" i="42"/>
  <c r="R247" i="42" s="1"/>
  <c r="R50" i="43"/>
  <c r="R257" i="43" s="1"/>
  <c r="R50" i="42"/>
  <c r="R257" i="42" s="1"/>
  <c r="S53" i="43"/>
  <c r="S260" i="43" s="1"/>
  <c r="S53" i="42"/>
  <c r="S260" i="42" s="1"/>
  <c r="R47" i="43"/>
  <c r="R254" i="43" s="1"/>
  <c r="R47" i="42"/>
  <c r="R254" i="42" s="1"/>
  <c r="R51" i="43"/>
  <c r="R258" i="43" s="1"/>
  <c r="R51" i="42"/>
  <c r="R258" i="42" s="1"/>
  <c r="Q141" i="37"/>
  <c r="O14" i="18" s="1"/>
  <c r="Q146" i="37"/>
  <c r="O19" i="18" s="1"/>
  <c r="R133" i="37"/>
  <c r="P6" i="18" s="1"/>
  <c r="P138" i="38"/>
  <c r="R131" i="36"/>
  <c r="R136" i="36"/>
  <c r="R150" i="37"/>
  <c r="P23" i="18" s="1"/>
  <c r="P147" i="38"/>
  <c r="R137" i="37"/>
  <c r="P10" i="18" s="1"/>
  <c r="R131" i="37"/>
  <c r="P4" i="18" s="1"/>
  <c r="R135" i="36"/>
  <c r="P140" i="38"/>
  <c r="P148" i="38"/>
  <c r="R153" i="37"/>
  <c r="P26" i="18" s="1"/>
  <c r="Q150" i="38"/>
  <c r="P144" i="38"/>
  <c r="P143" i="38"/>
  <c r="P146" i="38"/>
  <c r="Q138" i="37"/>
  <c r="O11" i="18" s="1"/>
  <c r="P153" i="38"/>
  <c r="P145" i="38"/>
  <c r="Q144" i="37"/>
  <c r="O17" i="18" s="1"/>
  <c r="R153" i="35"/>
  <c r="P26" i="19" s="1"/>
  <c r="R137" i="36"/>
  <c r="R135" i="37"/>
  <c r="P8" i="18" s="1"/>
  <c r="R152" i="37"/>
  <c r="P25" i="18" s="1"/>
  <c r="R136" i="37"/>
  <c r="P9" i="18" s="1"/>
  <c r="R134" i="37"/>
  <c r="P7" i="18" s="1"/>
  <c r="R142" i="37"/>
  <c r="P15" i="18" s="1"/>
  <c r="R142" i="35"/>
  <c r="P15" i="19" s="1"/>
  <c r="R132" i="37"/>
  <c r="P5" i="18" s="1"/>
  <c r="Q130" i="37"/>
  <c r="O3" i="18" s="1"/>
  <c r="Q139" i="37"/>
  <c r="O12" i="18" s="1"/>
  <c r="R151" i="37"/>
  <c r="P24" i="18" s="1"/>
  <c r="Q147" i="37"/>
  <c r="O20" i="18" s="1"/>
  <c r="Q148" i="37"/>
  <c r="O21" i="18" s="1"/>
  <c r="R131" i="35"/>
  <c r="P4" i="19" s="1"/>
  <c r="R150" i="36"/>
  <c r="Q149" i="36"/>
  <c r="Q145" i="37"/>
  <c r="O18" i="18" s="1"/>
  <c r="Q140" i="37"/>
  <c r="O13" i="18" s="1"/>
  <c r="Q149" i="37"/>
  <c r="O22" i="18" s="1"/>
  <c r="R134" i="36"/>
  <c r="R133" i="36"/>
  <c r="R137" i="35"/>
  <c r="P10" i="19" s="1"/>
  <c r="R132" i="36"/>
  <c r="Q143" i="36"/>
  <c r="Q130" i="36"/>
  <c r="R152" i="33"/>
  <c r="R152" i="35"/>
  <c r="P25" i="19" s="1"/>
  <c r="Q147" i="33"/>
  <c r="Q139" i="36"/>
  <c r="Q146" i="36"/>
  <c r="Q138" i="36"/>
  <c r="Q140" i="36"/>
  <c r="R133" i="35"/>
  <c r="P6" i="19" s="1"/>
  <c r="Q149" i="35"/>
  <c r="O22" i="19" s="1"/>
  <c r="Q145" i="35"/>
  <c r="O18" i="19" s="1"/>
  <c r="R136" i="35"/>
  <c r="P9" i="19" s="1"/>
  <c r="Q130" i="35"/>
  <c r="O3" i="19" s="1"/>
  <c r="Q139" i="35"/>
  <c r="O12" i="19" s="1"/>
  <c r="R134" i="35"/>
  <c r="P7" i="19" s="1"/>
  <c r="Q140" i="33"/>
  <c r="R150" i="35"/>
  <c r="P23" i="19" s="1"/>
  <c r="Q138" i="35"/>
  <c r="O11" i="19" s="1"/>
  <c r="Q144" i="35"/>
  <c r="O17" i="19" s="1"/>
  <c r="Q140" i="35"/>
  <c r="O13" i="19" s="1"/>
  <c r="R151" i="35"/>
  <c r="P24" i="19" s="1"/>
  <c r="R131" i="33"/>
  <c r="R151" i="33"/>
  <c r="R135" i="33"/>
  <c r="Q141" i="35"/>
  <c r="O14" i="19" s="1"/>
  <c r="Q147" i="35"/>
  <c r="O20" i="19" s="1"/>
  <c r="Q143" i="35"/>
  <c r="O16" i="19" s="1"/>
  <c r="R142" i="33"/>
  <c r="Q148" i="35"/>
  <c r="O21" i="19" s="1"/>
  <c r="Q146" i="35"/>
  <c r="O19" i="19" s="1"/>
  <c r="R132" i="33"/>
  <c r="R153" i="33"/>
  <c r="Q130" i="33"/>
  <c r="Q145" i="33"/>
  <c r="Q148" i="33"/>
  <c r="R142" i="10"/>
  <c r="Q144" i="33"/>
  <c r="Q143" i="33"/>
  <c r="R137" i="10"/>
  <c r="Q141" i="33"/>
  <c r="R150" i="10"/>
  <c r="O233" i="42"/>
  <c r="Q144" i="10"/>
  <c r="R134" i="10"/>
  <c r="Q145" i="10"/>
  <c r="Q148" i="10"/>
  <c r="Q138" i="10"/>
  <c r="R151" i="10"/>
  <c r="Q147" i="10"/>
  <c r="R153" i="10"/>
  <c r="Q141" i="10"/>
  <c r="Q146" i="10"/>
  <c r="R135" i="10"/>
  <c r="Q149" i="10"/>
  <c r="Q143" i="10"/>
  <c r="R132" i="10"/>
  <c r="R136" i="10"/>
  <c r="Q139" i="10"/>
  <c r="R133" i="10"/>
  <c r="R152" i="10"/>
  <c r="Q194" i="42"/>
  <c r="Q159" i="42"/>
  <c r="Q164" i="42"/>
  <c r="Q70" i="42"/>
  <c r="R66" i="42"/>
  <c r="Q134" i="42"/>
  <c r="Q102" i="42"/>
  <c r="Q71" i="42"/>
  <c r="Q104" i="42"/>
  <c r="Q132" i="42"/>
  <c r="R120" i="42"/>
  <c r="R180" i="42"/>
  <c r="Q77" i="42"/>
  <c r="Q197" i="42"/>
  <c r="Q189" i="42"/>
  <c r="R123" i="42"/>
  <c r="R93" i="42"/>
  <c r="R181" i="42"/>
  <c r="R153" i="42"/>
  <c r="Q157" i="42"/>
  <c r="R62" i="42"/>
  <c r="P203" i="43"/>
  <c r="Q108" i="42"/>
  <c r="Q78" i="42"/>
  <c r="Q127" i="42"/>
  <c r="R182" i="42"/>
  <c r="Q179" i="42"/>
  <c r="Q138" i="42"/>
  <c r="Q198" i="42"/>
  <c r="Q129" i="42"/>
  <c r="R125" i="42"/>
  <c r="Q168" i="42"/>
  <c r="R67" i="42"/>
  <c r="P203" i="42"/>
  <c r="R131" i="42"/>
  <c r="R155" i="42"/>
  <c r="R95" i="42"/>
  <c r="R200" i="42"/>
  <c r="Q89" i="42"/>
  <c r="R170" i="42"/>
  <c r="P173" i="42"/>
  <c r="Q165" i="42"/>
  <c r="P143" i="43"/>
  <c r="O263" i="43"/>
  <c r="P173" i="43"/>
  <c r="Q74" i="42"/>
  <c r="Q135" i="42"/>
  <c r="Q105" i="42"/>
  <c r="Q149" i="42"/>
  <c r="R81" i="42"/>
  <c r="Q195" i="42"/>
  <c r="P143" i="42"/>
  <c r="R122" i="42"/>
  <c r="Q133" i="42"/>
  <c r="R92" i="42"/>
  <c r="Q193" i="42"/>
  <c r="Q163" i="42"/>
  <c r="R63" i="42"/>
  <c r="Q98" i="42"/>
  <c r="Q69" i="42"/>
  <c r="R142" i="42"/>
  <c r="R202" i="42"/>
  <c r="P113" i="43"/>
  <c r="R83" i="42"/>
  <c r="Q128" i="42"/>
  <c r="Q60" i="42"/>
  <c r="R110" i="42"/>
  <c r="R172" i="42"/>
  <c r="Q137" i="42"/>
  <c r="R121" i="42"/>
  <c r="R151" i="43"/>
  <c r="R181" i="43"/>
  <c r="R62" i="43"/>
  <c r="R121" i="43"/>
  <c r="R91" i="43"/>
  <c r="R184" i="42"/>
  <c r="R150" i="43"/>
  <c r="R180" i="43"/>
  <c r="R61" i="43"/>
  <c r="R90" i="43"/>
  <c r="R120" i="43"/>
  <c r="Q187" i="43"/>
  <c r="Q157" i="43"/>
  <c r="Q127" i="43"/>
  <c r="Q68" i="43"/>
  <c r="Q97" i="43"/>
  <c r="R82" i="42"/>
  <c r="R91" i="42"/>
  <c r="R154" i="42"/>
  <c r="Q108" i="43"/>
  <c r="Q168" i="43"/>
  <c r="Q79" i="43"/>
  <c r="Q198" i="43"/>
  <c r="Q138" i="43"/>
  <c r="Q73" i="42"/>
  <c r="Q97" i="42"/>
  <c r="R126" i="42"/>
  <c r="R124" i="42"/>
  <c r="P84" i="42"/>
  <c r="Q128" i="43"/>
  <c r="Q69" i="43"/>
  <c r="Q188" i="43"/>
  <c r="Q158" i="43"/>
  <c r="Q98" i="43"/>
  <c r="R142" i="43"/>
  <c r="R202" i="43"/>
  <c r="R172" i="43"/>
  <c r="R112" i="43"/>
  <c r="R83" i="43"/>
  <c r="R123" i="43"/>
  <c r="R183" i="43"/>
  <c r="R64" i="43"/>
  <c r="R153" i="43"/>
  <c r="R93" i="43"/>
  <c r="Q164" i="43"/>
  <c r="Q134" i="43"/>
  <c r="Q194" i="43"/>
  <c r="Q75" i="43"/>
  <c r="Q104" i="43"/>
  <c r="Q166" i="42"/>
  <c r="R80" i="42"/>
  <c r="R61" i="42"/>
  <c r="R96" i="42"/>
  <c r="R94" i="42"/>
  <c r="P113" i="42"/>
  <c r="R94" i="43"/>
  <c r="R154" i="43"/>
  <c r="R124" i="43"/>
  <c r="R184" i="43"/>
  <c r="R65" i="43"/>
  <c r="Q136" i="43"/>
  <c r="Q196" i="43"/>
  <c r="Q106" i="43"/>
  <c r="Q166" i="43"/>
  <c r="Q77" i="43"/>
  <c r="Q139" i="38"/>
  <c r="Q107" i="42"/>
  <c r="R90" i="42"/>
  <c r="Q119" i="43"/>
  <c r="Q89" i="43"/>
  <c r="Q60" i="43"/>
  <c r="Q149" i="43"/>
  <c r="Q179" i="43"/>
  <c r="R110" i="43"/>
  <c r="R140" i="43"/>
  <c r="R200" i="43"/>
  <c r="R170" i="43"/>
  <c r="R81" i="43"/>
  <c r="Q130" i="42"/>
  <c r="R186" i="42"/>
  <c r="R183" i="42"/>
  <c r="R191" i="42"/>
  <c r="R134" i="38"/>
  <c r="Q103" i="43"/>
  <c r="Q74" i="43"/>
  <c r="Q133" i="43"/>
  <c r="Q163" i="43"/>
  <c r="Q193" i="43"/>
  <c r="R133" i="38"/>
  <c r="R135" i="38"/>
  <c r="R151" i="38"/>
  <c r="Q195" i="43"/>
  <c r="Q135" i="43"/>
  <c r="Q165" i="43"/>
  <c r="Q76" i="43"/>
  <c r="Q105" i="43"/>
  <c r="Q68" i="42"/>
  <c r="Q100" i="42"/>
  <c r="R161" i="42"/>
  <c r="R92" i="43"/>
  <c r="R63" i="43"/>
  <c r="R122" i="43"/>
  <c r="R182" i="43"/>
  <c r="R152" i="43"/>
  <c r="Q167" i="43"/>
  <c r="Q197" i="43"/>
  <c r="Q137" i="43"/>
  <c r="Q107" i="43"/>
  <c r="Q78" i="43"/>
  <c r="R191" i="43"/>
  <c r="R72" i="43"/>
  <c r="R101" i="43"/>
  <c r="R131" i="43"/>
  <c r="R161" i="43"/>
  <c r="R132" i="38"/>
  <c r="Q192" i="42"/>
  <c r="Q100" i="43"/>
  <c r="Q190" i="43"/>
  <c r="Q71" i="43"/>
  <c r="Q160" i="43"/>
  <c r="Q130" i="43"/>
  <c r="Q129" i="38"/>
  <c r="R139" i="42"/>
  <c r="R101" i="42"/>
  <c r="R109" i="42"/>
  <c r="R199" i="42"/>
  <c r="R201" i="42"/>
  <c r="Q136" i="42"/>
  <c r="R171" i="42"/>
  <c r="R131" i="38"/>
  <c r="R152" i="38"/>
  <c r="O233" i="43"/>
  <c r="Q106" i="42"/>
  <c r="R141" i="42"/>
  <c r="R178" i="42"/>
  <c r="Q188" i="42"/>
  <c r="R66" i="43"/>
  <c r="R95" i="43"/>
  <c r="R185" i="43"/>
  <c r="R125" i="43"/>
  <c r="R155" i="43"/>
  <c r="R59" i="42"/>
  <c r="R118" i="42"/>
  <c r="R148" i="42"/>
  <c r="Q160" i="42"/>
  <c r="R136" i="38"/>
  <c r="Q159" i="43"/>
  <c r="Q70" i="43"/>
  <c r="Q99" i="43"/>
  <c r="Q129" i="43"/>
  <c r="Q189" i="43"/>
  <c r="P84" i="43"/>
  <c r="R139" i="43"/>
  <c r="R80" i="43"/>
  <c r="R199" i="43"/>
  <c r="R109" i="43"/>
  <c r="R169" i="43"/>
  <c r="R186" i="43"/>
  <c r="R67" i="43"/>
  <c r="R126" i="43"/>
  <c r="R96" i="43"/>
  <c r="R156" i="43"/>
  <c r="R141" i="43"/>
  <c r="R171" i="43"/>
  <c r="R111" i="43"/>
  <c r="S152" i="33" s="1"/>
  <c r="R82" i="43"/>
  <c r="R201" i="43"/>
  <c r="Q162" i="43"/>
  <c r="Q192" i="43"/>
  <c r="Q132" i="43"/>
  <c r="Q73" i="43"/>
  <c r="Q102" i="43"/>
  <c r="U89" i="39"/>
  <c r="U119" i="39" s="1"/>
  <c r="S122" i="39"/>
  <c r="S123" i="39" s="1"/>
  <c r="T113" i="39"/>
  <c r="T115" i="39"/>
  <c r="T114" i="39"/>
  <c r="T106" i="39"/>
  <c r="T107" i="39"/>
  <c r="T117" i="39"/>
  <c r="T116" i="39"/>
  <c r="T111" i="39"/>
  <c r="T112" i="39"/>
  <c r="T109" i="39"/>
  <c r="T108" i="39"/>
  <c r="R123" i="35"/>
  <c r="R124" i="35" s="1"/>
  <c r="R123" i="37"/>
  <c r="R124" i="37" s="1"/>
  <c r="R95" i="34"/>
  <c r="R96" i="34" s="1"/>
  <c r="P3" i="17"/>
  <c r="R123" i="40"/>
  <c r="R124" i="40" s="1"/>
  <c r="P3" i="16"/>
  <c r="R123" i="36"/>
  <c r="R124" i="36" s="1"/>
  <c r="R123" i="38"/>
  <c r="R124" i="38" s="1"/>
  <c r="R123" i="33"/>
  <c r="R124" i="33" s="1"/>
  <c r="R123" i="10"/>
  <c r="R124" i="10" s="1"/>
  <c r="T104" i="35"/>
  <c r="U79" i="35"/>
  <c r="T111" i="35"/>
  <c r="U84" i="35"/>
  <c r="U76" i="39"/>
  <c r="U100" i="39" s="1"/>
  <c r="U82" i="40"/>
  <c r="T108" i="40"/>
  <c r="R12" i="16" s="1"/>
  <c r="T107" i="40"/>
  <c r="R11" i="16" s="1"/>
  <c r="T113" i="35"/>
  <c r="T112" i="35"/>
  <c r="U85" i="35"/>
  <c r="U84" i="39"/>
  <c r="U110" i="39" s="1"/>
  <c r="U52" i="34"/>
  <c r="T77" i="34"/>
  <c r="R9" i="17" s="1"/>
  <c r="T109" i="35"/>
  <c r="U83" i="35"/>
  <c r="T110" i="35"/>
  <c r="U90" i="37"/>
  <c r="T121" i="37"/>
  <c r="T108" i="33"/>
  <c r="T107" i="33"/>
  <c r="U82" i="33"/>
  <c r="T105" i="33"/>
  <c r="U80" i="33"/>
  <c r="T121" i="10"/>
  <c r="U90" i="10"/>
  <c r="T104" i="37"/>
  <c r="U79" i="37"/>
  <c r="T117" i="35"/>
  <c r="T118" i="35"/>
  <c r="U87" i="35"/>
  <c r="T108" i="37"/>
  <c r="T107" i="37"/>
  <c r="U82" i="37"/>
  <c r="T102" i="38"/>
  <c r="U77" i="38"/>
  <c r="T101" i="35"/>
  <c r="U76" i="35"/>
  <c r="T98" i="40"/>
  <c r="R2" i="16" s="1"/>
  <c r="U73" i="40"/>
  <c r="U90" i="40"/>
  <c r="T121" i="40"/>
  <c r="R25" i="16" s="1"/>
  <c r="U49" i="34"/>
  <c r="T74" i="34"/>
  <c r="R6" i="17" s="1"/>
  <c r="T122" i="36"/>
  <c r="U91" i="36"/>
  <c r="U86" i="39"/>
  <c r="U78" i="39"/>
  <c r="U102" i="39" s="1"/>
  <c r="U91" i="38"/>
  <c r="T122" i="38"/>
  <c r="U79" i="38"/>
  <c r="T104" i="38"/>
  <c r="T113" i="10"/>
  <c r="U85" i="10"/>
  <c r="T112" i="10"/>
  <c r="T94" i="34"/>
  <c r="R26" i="17" s="1"/>
  <c r="U63" i="34"/>
  <c r="T111" i="37"/>
  <c r="U84" i="37"/>
  <c r="T98" i="37"/>
  <c r="U73" i="37"/>
  <c r="T93" i="34"/>
  <c r="R25" i="17" s="1"/>
  <c r="U62" i="34"/>
  <c r="T73" i="34"/>
  <c r="R5" i="17" s="1"/>
  <c r="U48" i="34"/>
  <c r="T122" i="35"/>
  <c r="U91" i="35"/>
  <c r="U80" i="38"/>
  <c r="T105" i="38"/>
  <c r="U86" i="33"/>
  <c r="T115" i="33"/>
  <c r="T114" i="33"/>
  <c r="T116" i="33"/>
  <c r="T103" i="10"/>
  <c r="U78" i="10"/>
  <c r="T75" i="34"/>
  <c r="R7" i="17" s="1"/>
  <c r="U50" i="34"/>
  <c r="U45" i="34"/>
  <c r="T70" i="34"/>
  <c r="R2" i="17" s="1"/>
  <c r="U85" i="39"/>
  <c r="U91" i="10"/>
  <c r="T122" i="10"/>
  <c r="U88" i="10"/>
  <c r="T119" i="10"/>
  <c r="U80" i="10"/>
  <c r="T105" i="10"/>
  <c r="T103" i="37"/>
  <c r="U78" i="37"/>
  <c r="T103" i="40"/>
  <c r="R7" i="16" s="1"/>
  <c r="U78" i="40"/>
  <c r="U82" i="10"/>
  <c r="T108" i="10"/>
  <c r="T107" i="10"/>
  <c r="U77" i="33"/>
  <c r="T102" i="33"/>
  <c r="U78" i="35"/>
  <c r="T103" i="35"/>
  <c r="T115" i="40"/>
  <c r="R19" i="16" s="1"/>
  <c r="T116" i="40"/>
  <c r="R20" i="16" s="1"/>
  <c r="T114" i="40"/>
  <c r="R18" i="16" s="1"/>
  <c r="U86" i="40"/>
  <c r="T108" i="38"/>
  <c r="T107" i="38"/>
  <c r="U82" i="38"/>
  <c r="T98" i="10"/>
  <c r="U73" i="10"/>
  <c r="U77" i="37"/>
  <c r="T102" i="37"/>
  <c r="U87" i="40"/>
  <c r="T118" i="40"/>
  <c r="R22" i="16" s="1"/>
  <c r="T117" i="40"/>
  <c r="R21" i="16" s="1"/>
  <c r="T121" i="36"/>
  <c r="U90" i="36"/>
  <c r="T104" i="10"/>
  <c r="U79" i="10"/>
  <c r="U87" i="10"/>
  <c r="T118" i="10"/>
  <c r="T117" i="10"/>
  <c r="T79" i="34"/>
  <c r="R11" i="17" s="1"/>
  <c r="T80" i="34"/>
  <c r="R12" i="17" s="1"/>
  <c r="U54" i="34"/>
  <c r="U60" i="34"/>
  <c r="T91" i="34"/>
  <c r="R23" i="17" s="1"/>
  <c r="U83" i="33"/>
  <c r="T110" i="33"/>
  <c r="T109" i="33"/>
  <c r="T111" i="38"/>
  <c r="U84" i="38"/>
  <c r="U59" i="34"/>
  <c r="T90" i="34"/>
  <c r="R22" i="17" s="1"/>
  <c r="T89" i="34"/>
  <c r="R21" i="17" s="1"/>
  <c r="U79" i="40"/>
  <c r="T104" i="40"/>
  <c r="R8" i="16" s="1"/>
  <c r="T119" i="37"/>
  <c r="U88" i="37"/>
  <c r="T83" i="34"/>
  <c r="R15" i="17" s="1"/>
  <c r="U56" i="34"/>
  <c r="U77" i="39"/>
  <c r="U101" i="39" s="1"/>
  <c r="T84" i="34"/>
  <c r="R16" i="17" s="1"/>
  <c r="U57" i="34"/>
  <c r="T85" i="34"/>
  <c r="R17" i="17" s="1"/>
  <c r="T103" i="36"/>
  <c r="U78" i="36"/>
  <c r="T104" i="36"/>
  <c r="U79" i="36"/>
  <c r="U51" i="34"/>
  <c r="T76" i="34"/>
  <c r="R8" i="17" s="1"/>
  <c r="T114" i="10"/>
  <c r="U86" i="10"/>
  <c r="T116" i="10"/>
  <c r="T115" i="10"/>
  <c r="U77" i="35"/>
  <c r="T102" i="35"/>
  <c r="U84" i="33"/>
  <c r="T111" i="33"/>
  <c r="U77" i="10"/>
  <c r="T102" i="10"/>
  <c r="T113" i="40"/>
  <c r="R17" i="16" s="1"/>
  <c r="T112" i="40"/>
  <c r="R16" i="16" s="1"/>
  <c r="U85" i="40"/>
  <c r="U80" i="40"/>
  <c r="T105" i="40"/>
  <c r="R9" i="16" s="1"/>
  <c r="T111" i="40"/>
  <c r="R15" i="16" s="1"/>
  <c r="U84" i="40"/>
  <c r="T116" i="36"/>
  <c r="T115" i="36"/>
  <c r="T114" i="36"/>
  <c r="U86" i="36"/>
  <c r="U88" i="38"/>
  <c r="T119" i="38"/>
  <c r="U80" i="39"/>
  <c r="U104" i="39" s="1"/>
  <c r="U84" i="36"/>
  <c r="T111" i="36"/>
  <c r="U83" i="10"/>
  <c r="T110" i="10"/>
  <c r="T109" i="10"/>
  <c r="U85" i="38"/>
  <c r="T113" i="38"/>
  <c r="T112" i="38"/>
  <c r="T121" i="35"/>
  <c r="U90" i="35"/>
  <c r="T98" i="36"/>
  <c r="U73" i="36"/>
  <c r="T119" i="35"/>
  <c r="U88" i="35"/>
  <c r="U77" i="36"/>
  <c r="T102" i="36"/>
  <c r="T101" i="37"/>
  <c r="U76" i="37"/>
  <c r="U80" i="36"/>
  <c r="T105" i="36"/>
  <c r="U90" i="33"/>
  <c r="T121" i="33"/>
  <c r="U82" i="35"/>
  <c r="T108" i="35"/>
  <c r="T107" i="35"/>
  <c r="T118" i="37"/>
  <c r="T117" i="37"/>
  <c r="U87" i="37"/>
  <c r="U78" i="33"/>
  <c r="T103" i="33"/>
  <c r="T82" i="34"/>
  <c r="R14" i="17" s="1"/>
  <c r="T81" i="34"/>
  <c r="R13" i="17" s="1"/>
  <c r="U55" i="34"/>
  <c r="T103" i="38"/>
  <c r="U78" i="38"/>
  <c r="T113" i="33"/>
  <c r="T112" i="33"/>
  <c r="U85" i="33"/>
  <c r="T118" i="33"/>
  <c r="T117" i="33"/>
  <c r="U87" i="33"/>
  <c r="T102" i="40"/>
  <c r="R6" i="16" s="1"/>
  <c r="U77" i="40"/>
  <c r="U83" i="40"/>
  <c r="T110" i="40"/>
  <c r="R14" i="16" s="1"/>
  <c r="T109" i="40"/>
  <c r="R13" i="16" s="1"/>
  <c r="T110" i="38"/>
  <c r="T109" i="38"/>
  <c r="U83" i="38"/>
  <c r="T115" i="37"/>
  <c r="T114" i="37"/>
  <c r="T116" i="37"/>
  <c r="U86" i="37"/>
  <c r="U76" i="36"/>
  <c r="T101" i="36"/>
  <c r="T119" i="33"/>
  <c r="U88" i="33"/>
  <c r="T98" i="33"/>
  <c r="U73" i="33"/>
  <c r="T107" i="36"/>
  <c r="U82" i="36"/>
  <c r="T108" i="36"/>
  <c r="T98" i="38"/>
  <c r="U73" i="38"/>
  <c r="T101" i="10"/>
  <c r="U76" i="10"/>
  <c r="T121" i="38"/>
  <c r="U90" i="38"/>
  <c r="U91" i="39"/>
  <c r="U121" i="39" s="1"/>
  <c r="U82" i="39"/>
  <c r="T118" i="38"/>
  <c r="T117" i="38"/>
  <c r="U87" i="38"/>
  <c r="U87" i="39"/>
  <c r="T88" i="34"/>
  <c r="R20" i="17" s="1"/>
  <c r="T87" i="34"/>
  <c r="R19" i="17" s="1"/>
  <c r="T86" i="34"/>
  <c r="R18" i="17" s="1"/>
  <c r="U58" i="34"/>
  <c r="T122" i="33"/>
  <c r="U91" i="33"/>
  <c r="T117" i="36"/>
  <c r="T118" i="36"/>
  <c r="U87" i="36"/>
  <c r="T115" i="35"/>
  <c r="T114" i="35"/>
  <c r="T116" i="35"/>
  <c r="U86" i="35"/>
  <c r="T104" i="33"/>
  <c r="U79" i="33"/>
  <c r="U76" i="38"/>
  <c r="T101" i="38"/>
  <c r="U76" i="33"/>
  <c r="T101" i="33"/>
  <c r="U84" i="10"/>
  <c r="T111" i="10"/>
  <c r="U83" i="39"/>
  <c r="U86" i="38"/>
  <c r="T115" i="38"/>
  <c r="T116" i="38"/>
  <c r="T114" i="38"/>
  <c r="U88" i="40"/>
  <c r="T119" i="40"/>
  <c r="R23" i="16" s="1"/>
  <c r="U80" i="35"/>
  <c r="T105" i="35"/>
  <c r="T122" i="40"/>
  <c r="R26" i="16" s="1"/>
  <c r="U91" i="40"/>
  <c r="T105" i="37"/>
  <c r="U80" i="37"/>
  <c r="U88" i="39"/>
  <c r="U118" i="39" s="1"/>
  <c r="U90" i="39"/>
  <c r="U120" i="39" s="1"/>
  <c r="T98" i="35"/>
  <c r="U73" i="35"/>
  <c r="T122" i="37"/>
  <c r="U91" i="37"/>
  <c r="U83" i="37"/>
  <c r="T110" i="37"/>
  <c r="T109" i="37"/>
  <c r="T101" i="40"/>
  <c r="R5" i="16" s="1"/>
  <c r="U76" i="40"/>
  <c r="T119" i="36"/>
  <c r="U88" i="36"/>
  <c r="U79" i="39"/>
  <c r="U103" i="39" s="1"/>
  <c r="T112" i="36"/>
  <c r="T113" i="36"/>
  <c r="U85" i="36"/>
  <c r="T110" i="36"/>
  <c r="T109" i="36"/>
  <c r="U83" i="36"/>
  <c r="U85" i="37"/>
  <c r="T112" i="37"/>
  <c r="T113" i="37"/>
  <c r="T100" i="37"/>
  <c r="U75" i="37"/>
  <c r="U81" i="35"/>
  <c r="T106" i="35"/>
  <c r="T74" i="39"/>
  <c r="T98" i="39" s="1"/>
  <c r="S92" i="39"/>
  <c r="T106" i="37"/>
  <c r="U81" i="37"/>
  <c r="U120" i="38"/>
  <c r="V89" i="38"/>
  <c r="T74" i="35"/>
  <c r="S99" i="35"/>
  <c r="S92" i="35"/>
  <c r="V89" i="10"/>
  <c r="U120" i="10"/>
  <c r="T74" i="38"/>
  <c r="S99" i="38"/>
  <c r="S92" i="38"/>
  <c r="S99" i="40"/>
  <c r="T74" i="40"/>
  <c r="S92" i="40"/>
  <c r="T74" i="36"/>
  <c r="S99" i="36"/>
  <c r="S92" i="36"/>
  <c r="V89" i="36"/>
  <c r="U120" i="36"/>
  <c r="U53" i="34"/>
  <c r="T78" i="34"/>
  <c r="R10" i="17" s="1"/>
  <c r="T100" i="10"/>
  <c r="U75" i="10"/>
  <c r="U47" i="34"/>
  <c r="T72" i="34"/>
  <c r="R4" i="17" s="1"/>
  <c r="V61" i="34"/>
  <c r="U92" i="34"/>
  <c r="S24" i="17" s="1"/>
  <c r="S92" i="10"/>
  <c r="S99" i="10"/>
  <c r="T74" i="10"/>
  <c r="U81" i="38"/>
  <c r="T106" i="38"/>
  <c r="S71" i="34"/>
  <c r="T46" i="34"/>
  <c r="S64" i="34"/>
  <c r="T106" i="36"/>
  <c r="U81" i="36"/>
  <c r="T100" i="38"/>
  <c r="U75" i="38"/>
  <c r="T100" i="35"/>
  <c r="U75" i="35"/>
  <c r="S99" i="33"/>
  <c r="T74" i="33"/>
  <c r="S92" i="33"/>
  <c r="U75" i="39"/>
  <c r="U99" i="39" s="1"/>
  <c r="V89" i="40"/>
  <c r="U120" i="40"/>
  <c r="S24" i="16" s="1"/>
  <c r="T74" i="37"/>
  <c r="S99" i="37"/>
  <c r="S92" i="37"/>
  <c r="T100" i="40"/>
  <c r="R4" i="16" s="1"/>
  <c r="U75" i="40"/>
  <c r="T100" i="36"/>
  <c r="U75" i="36"/>
  <c r="U81" i="33"/>
  <c r="T106" i="33"/>
  <c r="V89" i="33"/>
  <c r="U120" i="33"/>
  <c r="U120" i="35"/>
  <c r="V89" i="35"/>
  <c r="U75" i="33"/>
  <c r="T100" i="33"/>
  <c r="U81" i="10"/>
  <c r="T106" i="10"/>
  <c r="V89" i="37"/>
  <c r="U120" i="37"/>
  <c r="U81" i="39"/>
  <c r="U105" i="39" s="1"/>
  <c r="T106" i="40"/>
  <c r="R10" i="16" s="1"/>
  <c r="U81" i="40"/>
  <c r="R178" i="43" l="1"/>
  <c r="S129" i="37" s="1"/>
  <c r="Q2" i="18" s="1"/>
  <c r="R59" i="43"/>
  <c r="S129" i="10" s="1"/>
  <c r="R208" i="43"/>
  <c r="R88" i="43"/>
  <c r="S129" i="33" s="1"/>
  <c r="U73" i="39"/>
  <c r="U97" i="39" s="1"/>
  <c r="T31" i="43" s="1"/>
  <c r="T238" i="43" s="1"/>
  <c r="S31" i="42"/>
  <c r="S238" i="42" s="1"/>
  <c r="R118" i="43"/>
  <c r="S129" i="35" s="1"/>
  <c r="Q2" i="19" s="1"/>
  <c r="R148" i="43"/>
  <c r="S129" i="36" s="1"/>
  <c r="S261" i="43"/>
  <c r="S231" i="43"/>
  <c r="T54" i="42"/>
  <c r="T171" i="42" s="1"/>
  <c r="T54" i="43"/>
  <c r="S231" i="42"/>
  <c r="S261" i="42"/>
  <c r="S212" i="42"/>
  <c r="R218" i="42"/>
  <c r="S230" i="42"/>
  <c r="S229" i="42"/>
  <c r="R149" i="38"/>
  <c r="R228" i="43"/>
  <c r="R222" i="43"/>
  <c r="R225" i="43"/>
  <c r="R224" i="43"/>
  <c r="R223" i="43"/>
  <c r="R209" i="43"/>
  <c r="S230" i="43"/>
  <c r="S208" i="43"/>
  <c r="S216" i="43"/>
  <c r="R227" i="43"/>
  <c r="S211" i="43"/>
  <c r="R220" i="43"/>
  <c r="S229" i="43"/>
  <c r="S232" i="43"/>
  <c r="S212" i="43"/>
  <c r="R218" i="43"/>
  <c r="R219" i="43"/>
  <c r="R226" i="43"/>
  <c r="S215" i="43"/>
  <c r="S210" i="43"/>
  <c r="S221" i="43"/>
  <c r="R217" i="43"/>
  <c r="S214" i="43"/>
  <c r="S213" i="43"/>
  <c r="S134" i="10"/>
  <c r="R139" i="36"/>
  <c r="R140" i="33"/>
  <c r="S142" i="10"/>
  <c r="R147" i="37"/>
  <c r="P20" i="18" s="1"/>
  <c r="S170" i="42"/>
  <c r="S132" i="36"/>
  <c r="S137" i="36"/>
  <c r="R146" i="10"/>
  <c r="S131" i="36"/>
  <c r="R149" i="10"/>
  <c r="S80" i="42"/>
  <c r="R144" i="33"/>
  <c r="R130" i="35"/>
  <c r="P3" i="19" s="1"/>
  <c r="S153" i="33"/>
  <c r="R98" i="42"/>
  <c r="S64" i="42"/>
  <c r="S213" i="42"/>
  <c r="R157" i="42"/>
  <c r="R217" i="42"/>
  <c r="S172" i="42"/>
  <c r="S232" i="42"/>
  <c r="R189" i="42"/>
  <c r="R219" i="42"/>
  <c r="R136" i="42"/>
  <c r="R226" i="42"/>
  <c r="S63" i="42"/>
  <c r="S150" i="42"/>
  <c r="S210" i="42"/>
  <c r="S154" i="42"/>
  <c r="S214" i="42"/>
  <c r="R143" i="36"/>
  <c r="R130" i="38"/>
  <c r="R108" i="42"/>
  <c r="R228" i="42"/>
  <c r="R192" i="42"/>
  <c r="R222" i="42"/>
  <c r="S150" i="36"/>
  <c r="R141" i="37"/>
  <c r="P14" i="18" s="1"/>
  <c r="R138" i="37"/>
  <c r="P11" i="18" s="1"/>
  <c r="R104" i="42"/>
  <c r="R224" i="42"/>
  <c r="R74" i="42"/>
  <c r="R223" i="42"/>
  <c r="R179" i="42"/>
  <c r="R209" i="42"/>
  <c r="R141" i="38"/>
  <c r="R148" i="36"/>
  <c r="S135" i="10"/>
  <c r="S136" i="37"/>
  <c r="Q9" i="18" s="1"/>
  <c r="S133" i="36"/>
  <c r="S67" i="42"/>
  <c r="S216" i="42"/>
  <c r="S151" i="35"/>
  <c r="Q24" i="19" s="1"/>
  <c r="S95" i="42"/>
  <c r="S215" i="42"/>
  <c r="S72" i="42"/>
  <c r="S221" i="42"/>
  <c r="R145" i="10"/>
  <c r="R135" i="42"/>
  <c r="R225" i="42"/>
  <c r="R137" i="42"/>
  <c r="R227" i="42"/>
  <c r="S181" i="42"/>
  <c r="S211" i="42"/>
  <c r="R130" i="42"/>
  <c r="R220" i="42"/>
  <c r="T35" i="43"/>
  <c r="T242" i="43" s="1"/>
  <c r="T35" i="42"/>
  <c r="T242" i="42" s="1"/>
  <c r="T44" i="43"/>
  <c r="T251" i="43" s="1"/>
  <c r="T44" i="42"/>
  <c r="T251" i="42" s="1"/>
  <c r="T52" i="43"/>
  <c r="T259" i="43" s="1"/>
  <c r="T52" i="42"/>
  <c r="T259" i="42" s="1"/>
  <c r="T55" i="43"/>
  <c r="T262" i="43" s="1"/>
  <c r="T55" i="42"/>
  <c r="T262" i="42" s="1"/>
  <c r="T34" i="43"/>
  <c r="T241" i="43" s="1"/>
  <c r="T34" i="42"/>
  <c r="T241" i="42" s="1"/>
  <c r="S50" i="43"/>
  <c r="S257" i="43" s="1"/>
  <c r="S50" i="42"/>
  <c r="S257" i="42" s="1"/>
  <c r="T38" i="43"/>
  <c r="T245" i="43" s="1"/>
  <c r="T38" i="42"/>
  <c r="T245" i="42" s="1"/>
  <c r="S48" i="43"/>
  <c r="S255" i="43" s="1"/>
  <c r="S48" i="42"/>
  <c r="S255" i="42" s="1"/>
  <c r="S49" i="43"/>
  <c r="S256" i="43" s="1"/>
  <c r="S49" i="42"/>
  <c r="S256" i="42" s="1"/>
  <c r="S47" i="43"/>
  <c r="S254" i="43" s="1"/>
  <c r="S47" i="42"/>
  <c r="S254" i="42" s="1"/>
  <c r="T33" i="43"/>
  <c r="T240" i="43" s="1"/>
  <c r="T33" i="42"/>
  <c r="T240" i="42" s="1"/>
  <c r="T36" i="43"/>
  <c r="T243" i="43" s="1"/>
  <c r="T36" i="42"/>
  <c r="T243" i="42" s="1"/>
  <c r="S42" i="43"/>
  <c r="S249" i="43" s="1"/>
  <c r="S42" i="42"/>
  <c r="S249" i="42" s="1"/>
  <c r="S43" i="43"/>
  <c r="S250" i="43" s="1"/>
  <c r="S43" i="42"/>
  <c r="S250" i="42" s="1"/>
  <c r="T37" i="43"/>
  <c r="T244" i="43" s="1"/>
  <c r="T37" i="42"/>
  <c r="T244" i="42" s="1"/>
  <c r="S51" i="43"/>
  <c r="S258" i="43" s="1"/>
  <c r="S51" i="42"/>
  <c r="S258" i="42" s="1"/>
  <c r="S32" i="43"/>
  <c r="S239" i="43" s="1"/>
  <c r="S32" i="42"/>
  <c r="S239" i="42" s="1"/>
  <c r="S41" i="43"/>
  <c r="S248" i="43" s="1"/>
  <c r="S41" i="42"/>
  <c r="S248" i="42" s="1"/>
  <c r="T39" i="43"/>
  <c r="T246" i="43" s="1"/>
  <c r="T39" i="42"/>
  <c r="T246" i="42" s="1"/>
  <c r="T53" i="43"/>
  <c r="T260" i="43" s="1"/>
  <c r="T53" i="42"/>
  <c r="T260" i="42" s="1"/>
  <c r="S46" i="43"/>
  <c r="S253" i="43" s="1"/>
  <c r="S46" i="42"/>
  <c r="S253" i="42" s="1"/>
  <c r="S45" i="43"/>
  <c r="S252" i="43" s="1"/>
  <c r="S45" i="42"/>
  <c r="S252" i="42" s="1"/>
  <c r="S40" i="43"/>
  <c r="S247" i="43" s="1"/>
  <c r="S40" i="42"/>
  <c r="S247" i="42" s="1"/>
  <c r="S131" i="37"/>
  <c r="Q4" i="18" s="1"/>
  <c r="Q148" i="38"/>
  <c r="Q146" i="38"/>
  <c r="S133" i="35"/>
  <c r="Q6" i="19" s="1"/>
  <c r="Q138" i="38"/>
  <c r="S142" i="37"/>
  <c r="Q15" i="18" s="1"/>
  <c r="S153" i="36"/>
  <c r="Q147" i="38"/>
  <c r="Q144" i="38"/>
  <c r="S134" i="36"/>
  <c r="R150" i="38"/>
  <c r="S150" i="37"/>
  <c r="Q23" i="18" s="1"/>
  <c r="Q153" i="38"/>
  <c r="S133" i="37"/>
  <c r="Q6" i="18" s="1"/>
  <c r="Q142" i="38"/>
  <c r="Q143" i="38"/>
  <c r="Q145" i="38"/>
  <c r="S153" i="37"/>
  <c r="Q26" i="18" s="1"/>
  <c r="Q140" i="38"/>
  <c r="Q137" i="38"/>
  <c r="R146" i="37"/>
  <c r="P19" i="18" s="1"/>
  <c r="S134" i="35"/>
  <c r="Q7" i="19" s="1"/>
  <c r="S134" i="37"/>
  <c r="Q7" i="18" s="1"/>
  <c r="R140" i="37"/>
  <c r="P13" i="18" s="1"/>
  <c r="S135" i="37"/>
  <c r="Q8" i="18" s="1"/>
  <c r="S152" i="37"/>
  <c r="Q25" i="18" s="1"/>
  <c r="R146" i="36"/>
  <c r="S132" i="37"/>
  <c r="Q5" i="18" s="1"/>
  <c r="R139" i="37"/>
  <c r="P12" i="18" s="1"/>
  <c r="S137" i="37"/>
  <c r="Q10" i="18" s="1"/>
  <c r="R130" i="37"/>
  <c r="P3" i="18" s="1"/>
  <c r="R144" i="37"/>
  <c r="P17" i="18" s="1"/>
  <c r="S151" i="37"/>
  <c r="Q24" i="18" s="1"/>
  <c r="R143" i="37"/>
  <c r="P16" i="18" s="1"/>
  <c r="S136" i="36"/>
  <c r="R145" i="37"/>
  <c r="P18" i="18" s="1"/>
  <c r="R130" i="36"/>
  <c r="R148" i="37"/>
  <c r="P21" i="18" s="1"/>
  <c r="R149" i="37"/>
  <c r="P22" i="18" s="1"/>
  <c r="S135" i="36"/>
  <c r="S131" i="33"/>
  <c r="S153" i="35"/>
  <c r="Q26" i="19" s="1"/>
  <c r="S142" i="36"/>
  <c r="R141" i="36"/>
  <c r="S152" i="36"/>
  <c r="S150" i="35"/>
  <c r="Q23" i="19" s="1"/>
  <c r="R138" i="36"/>
  <c r="R145" i="36"/>
  <c r="R140" i="36"/>
  <c r="S135" i="35"/>
  <c r="Q8" i="19" s="1"/>
  <c r="R149" i="36"/>
  <c r="R147" i="36"/>
  <c r="S151" i="36"/>
  <c r="R144" i="36"/>
  <c r="S136" i="35"/>
  <c r="Q9" i="19" s="1"/>
  <c r="S131" i="35"/>
  <c r="Q4" i="19" s="1"/>
  <c r="S137" i="33"/>
  <c r="S132" i="35"/>
  <c r="Q5" i="19" s="1"/>
  <c r="R145" i="33"/>
  <c r="R138" i="35"/>
  <c r="P11" i="19" s="1"/>
  <c r="S142" i="35"/>
  <c r="Q15" i="19" s="1"/>
  <c r="R139" i="33"/>
  <c r="R143" i="33"/>
  <c r="S142" i="33"/>
  <c r="S152" i="35"/>
  <c r="Q25" i="19" s="1"/>
  <c r="R145" i="35"/>
  <c r="P18" i="19" s="1"/>
  <c r="S137" i="35"/>
  <c r="Q10" i="19" s="1"/>
  <c r="R148" i="35"/>
  <c r="P21" i="19" s="1"/>
  <c r="R143" i="35"/>
  <c r="P16" i="19" s="1"/>
  <c r="R144" i="35"/>
  <c r="P17" i="19" s="1"/>
  <c r="R139" i="35"/>
  <c r="P12" i="19" s="1"/>
  <c r="R146" i="35"/>
  <c r="P19" i="19" s="1"/>
  <c r="R140" i="35"/>
  <c r="P13" i="19" s="1"/>
  <c r="R147" i="35"/>
  <c r="P20" i="19" s="1"/>
  <c r="R141" i="35"/>
  <c r="P14" i="19" s="1"/>
  <c r="R149" i="35"/>
  <c r="P22" i="19" s="1"/>
  <c r="S150" i="33"/>
  <c r="S133" i="33"/>
  <c r="R147" i="33"/>
  <c r="R130" i="33"/>
  <c r="S136" i="33"/>
  <c r="R148" i="33"/>
  <c r="S134" i="33"/>
  <c r="S151" i="33"/>
  <c r="R146" i="33"/>
  <c r="S132" i="33"/>
  <c r="S135" i="33"/>
  <c r="R141" i="33"/>
  <c r="R149" i="33"/>
  <c r="S133" i="10"/>
  <c r="R138" i="33"/>
  <c r="S131" i="10"/>
  <c r="S137" i="10"/>
  <c r="R143" i="10"/>
  <c r="R147" i="10"/>
  <c r="R130" i="10"/>
  <c r="S153" i="10"/>
  <c r="S150" i="10"/>
  <c r="R141" i="10"/>
  <c r="S152" i="10"/>
  <c r="R144" i="10"/>
  <c r="R148" i="10"/>
  <c r="R140" i="10"/>
  <c r="R138" i="10"/>
  <c r="S136" i="10"/>
  <c r="R139" i="10"/>
  <c r="S151" i="10"/>
  <c r="S132" i="10"/>
  <c r="R97" i="42"/>
  <c r="S96" i="42"/>
  <c r="S126" i="42"/>
  <c r="R127" i="42"/>
  <c r="R133" i="42"/>
  <c r="R103" i="42"/>
  <c r="S155" i="42"/>
  <c r="R198" i="42"/>
  <c r="S122" i="42"/>
  <c r="S202" i="42"/>
  <c r="S152" i="42"/>
  <c r="S142" i="42"/>
  <c r="S92" i="42"/>
  <c r="S182" i="42"/>
  <c r="R71" i="42"/>
  <c r="S112" i="42"/>
  <c r="R168" i="42"/>
  <c r="S131" i="42"/>
  <c r="S65" i="42"/>
  <c r="S101" i="42"/>
  <c r="R68" i="42"/>
  <c r="S66" i="42"/>
  <c r="S186" i="42"/>
  <c r="S124" i="42"/>
  <c r="S82" i="42"/>
  <c r="S156" i="42"/>
  <c r="P233" i="42"/>
  <c r="R149" i="42"/>
  <c r="R78" i="42"/>
  <c r="S94" i="42"/>
  <c r="S111" i="42"/>
  <c r="S185" i="42"/>
  <c r="R193" i="42"/>
  <c r="R69" i="42"/>
  <c r="R163" i="42"/>
  <c r="R158" i="42"/>
  <c r="Q203" i="43"/>
  <c r="Q173" i="43"/>
  <c r="R75" i="42"/>
  <c r="R119" i="42"/>
  <c r="S184" i="42"/>
  <c r="S183" i="42"/>
  <c r="R77" i="42"/>
  <c r="R89" i="42"/>
  <c r="S153" i="42"/>
  <c r="S123" i="42"/>
  <c r="P233" i="43"/>
  <c r="P263" i="43"/>
  <c r="R162" i="42"/>
  <c r="Q113" i="43"/>
  <c r="S199" i="42"/>
  <c r="S139" i="42"/>
  <c r="R194" i="42"/>
  <c r="R164" i="42"/>
  <c r="Q143" i="43"/>
  <c r="R190" i="42"/>
  <c r="R106" i="42"/>
  <c r="R188" i="42"/>
  <c r="R128" i="42"/>
  <c r="R60" i="42"/>
  <c r="S169" i="42"/>
  <c r="R107" i="42"/>
  <c r="R160" i="42"/>
  <c r="S191" i="42"/>
  <c r="R196" i="42"/>
  <c r="S109" i="42"/>
  <c r="S125" i="42"/>
  <c r="S161" i="42"/>
  <c r="R166" i="42"/>
  <c r="S141" i="42"/>
  <c r="S151" i="42"/>
  <c r="S139" i="43"/>
  <c r="S199" i="43"/>
  <c r="S169" i="43"/>
  <c r="S109" i="43"/>
  <c r="S80" i="43"/>
  <c r="R130" i="43"/>
  <c r="R190" i="43"/>
  <c r="R160" i="43"/>
  <c r="R71" i="43"/>
  <c r="R100" i="43"/>
  <c r="R134" i="43"/>
  <c r="R75" i="43"/>
  <c r="R164" i="43"/>
  <c r="R194" i="43"/>
  <c r="R104" i="43"/>
  <c r="S200" i="43"/>
  <c r="S110" i="43"/>
  <c r="S170" i="43"/>
  <c r="S81" i="43"/>
  <c r="S140" i="43"/>
  <c r="S136" i="38"/>
  <c r="S123" i="43"/>
  <c r="S93" i="43"/>
  <c r="S183" i="43"/>
  <c r="S64" i="43"/>
  <c r="S153" i="43"/>
  <c r="R132" i="43"/>
  <c r="R162" i="43"/>
  <c r="R192" i="43"/>
  <c r="R102" i="43"/>
  <c r="R73" i="43"/>
  <c r="S152" i="38"/>
  <c r="S150" i="43"/>
  <c r="S90" i="43"/>
  <c r="S61" i="43"/>
  <c r="S180" i="43"/>
  <c r="S120" i="43"/>
  <c r="R105" i="42"/>
  <c r="R76" i="42"/>
  <c r="S93" i="42"/>
  <c r="R195" i="42"/>
  <c r="S151" i="43"/>
  <c r="S62" i="43"/>
  <c r="S121" i="43"/>
  <c r="S91" i="43"/>
  <c r="S181" i="43"/>
  <c r="R179" i="43"/>
  <c r="R149" i="43"/>
  <c r="R89" i="43"/>
  <c r="R60" i="43"/>
  <c r="R119" i="43"/>
  <c r="S185" i="43"/>
  <c r="S95" i="43"/>
  <c r="S66" i="43"/>
  <c r="S125" i="43"/>
  <c r="S155" i="43"/>
  <c r="R135" i="43"/>
  <c r="R76" i="43"/>
  <c r="R105" i="43"/>
  <c r="R195" i="43"/>
  <c r="R165" i="43"/>
  <c r="R108" i="43"/>
  <c r="R198" i="43"/>
  <c r="R138" i="43"/>
  <c r="R79" i="43"/>
  <c r="R168" i="43"/>
  <c r="R132" i="42"/>
  <c r="S120" i="42"/>
  <c r="R165" i="42"/>
  <c r="R157" i="43"/>
  <c r="R127" i="43"/>
  <c r="R97" i="43"/>
  <c r="R68" i="43"/>
  <c r="R187" i="43"/>
  <c r="S110" i="42"/>
  <c r="R102" i="42"/>
  <c r="S135" i="38"/>
  <c r="S132" i="38"/>
  <c r="S140" i="42"/>
  <c r="R159" i="43"/>
  <c r="R99" i="43"/>
  <c r="R70" i="43"/>
  <c r="R189" i="43"/>
  <c r="R129" i="43"/>
  <c r="S118" i="43"/>
  <c r="S88" i="43"/>
  <c r="S178" i="43"/>
  <c r="S59" i="43"/>
  <c r="S148" i="43"/>
  <c r="R167" i="43"/>
  <c r="R107" i="43"/>
  <c r="R137" i="43"/>
  <c r="R78" i="43"/>
  <c r="R197" i="43"/>
  <c r="R166" i="43"/>
  <c r="R136" i="43"/>
  <c r="R196" i="43"/>
  <c r="R77" i="43"/>
  <c r="R106" i="43"/>
  <c r="S134" i="38"/>
  <c r="R193" i="43"/>
  <c r="R74" i="43"/>
  <c r="R103" i="43"/>
  <c r="R133" i="43"/>
  <c r="R163" i="43"/>
  <c r="Q84" i="43"/>
  <c r="S61" i="42"/>
  <c r="R70" i="42"/>
  <c r="S90" i="42"/>
  <c r="R129" i="42"/>
  <c r="S200" i="42"/>
  <c r="R197" i="42"/>
  <c r="Q84" i="42"/>
  <c r="R129" i="38"/>
  <c r="R99" i="42"/>
  <c r="S186" i="43"/>
  <c r="S67" i="43"/>
  <c r="S96" i="43"/>
  <c r="S126" i="43"/>
  <c r="S156" i="43"/>
  <c r="R100" i="42"/>
  <c r="R187" i="42"/>
  <c r="S121" i="42"/>
  <c r="R159" i="42"/>
  <c r="R145" i="38"/>
  <c r="S83" i="42"/>
  <c r="S91" i="42"/>
  <c r="S180" i="42"/>
  <c r="S201" i="42"/>
  <c r="S152" i="43"/>
  <c r="S122" i="43"/>
  <c r="S63" i="43"/>
  <c r="S182" i="43"/>
  <c r="S92" i="43"/>
  <c r="R73" i="42"/>
  <c r="R138" i="42"/>
  <c r="S151" i="38"/>
  <c r="R128" i="43"/>
  <c r="R69" i="43"/>
  <c r="R98" i="43"/>
  <c r="R188" i="43"/>
  <c r="R158" i="43"/>
  <c r="S94" i="43"/>
  <c r="S154" i="43"/>
  <c r="S184" i="43"/>
  <c r="S124" i="43"/>
  <c r="S65" i="43"/>
  <c r="S142" i="43"/>
  <c r="S172" i="43"/>
  <c r="S202" i="43"/>
  <c r="S83" i="43"/>
  <c r="S112" i="43"/>
  <c r="R148" i="38"/>
  <c r="S161" i="43"/>
  <c r="S101" i="43"/>
  <c r="S191" i="43"/>
  <c r="S131" i="43"/>
  <c r="S72" i="43"/>
  <c r="R144" i="38"/>
  <c r="S131" i="38"/>
  <c r="S81" i="42"/>
  <c r="R167" i="42"/>
  <c r="Q113" i="42"/>
  <c r="S201" i="43"/>
  <c r="S82" i="43"/>
  <c r="S141" i="43"/>
  <c r="S171" i="43"/>
  <c r="T152" i="36" s="1"/>
  <c r="S111" i="43"/>
  <c r="S62" i="42"/>
  <c r="R134" i="42"/>
  <c r="Q143" i="42"/>
  <c r="R79" i="42"/>
  <c r="Q173" i="42"/>
  <c r="Q203" i="42"/>
  <c r="S133" i="38"/>
  <c r="V89" i="39"/>
  <c r="V119" i="39" s="1"/>
  <c r="T122" i="39"/>
  <c r="T123" i="39" s="1"/>
  <c r="U111" i="39"/>
  <c r="U112" i="39"/>
  <c r="U106" i="39"/>
  <c r="U107" i="39"/>
  <c r="U108" i="39"/>
  <c r="U109" i="39"/>
  <c r="U117" i="39"/>
  <c r="U116" i="39"/>
  <c r="U113" i="39"/>
  <c r="U115" i="39"/>
  <c r="U114" i="39"/>
  <c r="S123" i="35"/>
  <c r="S124" i="35" s="1"/>
  <c r="S123" i="37"/>
  <c r="S124" i="37" s="1"/>
  <c r="S95" i="34"/>
  <c r="S96" i="34" s="1"/>
  <c r="Q3" i="17"/>
  <c r="S123" i="40"/>
  <c r="S124" i="40" s="1"/>
  <c r="Q3" i="16"/>
  <c r="S123" i="36"/>
  <c r="S124" i="36" s="1"/>
  <c r="S123" i="38"/>
  <c r="S124" i="38" s="1"/>
  <c r="S123" i="33"/>
  <c r="S124" i="33" s="1"/>
  <c r="S123" i="10"/>
  <c r="S124" i="10" s="1"/>
  <c r="U122" i="37"/>
  <c r="V91" i="37"/>
  <c r="U114" i="37"/>
  <c r="U115" i="37"/>
  <c r="U116" i="37"/>
  <c r="V86" i="37"/>
  <c r="U103" i="38"/>
  <c r="V78" i="38"/>
  <c r="V78" i="39"/>
  <c r="V102" i="39" s="1"/>
  <c r="V82" i="37"/>
  <c r="U108" i="37"/>
  <c r="U107" i="37"/>
  <c r="V83" i="35"/>
  <c r="U110" i="35"/>
  <c r="U109" i="35"/>
  <c r="V86" i="38"/>
  <c r="U116" i="38"/>
  <c r="U115" i="38"/>
  <c r="U114" i="38"/>
  <c r="V77" i="35"/>
  <c r="U102" i="35"/>
  <c r="V88" i="37"/>
  <c r="U119" i="37"/>
  <c r="U122" i="10"/>
  <c r="V91" i="10"/>
  <c r="V48" i="34"/>
  <c r="U73" i="34"/>
  <c r="S5" i="17" s="1"/>
  <c r="U98" i="35"/>
  <c r="V73" i="35"/>
  <c r="V87" i="10"/>
  <c r="U118" i="10"/>
  <c r="U117" i="10"/>
  <c r="V85" i="39"/>
  <c r="U119" i="35"/>
  <c r="V88" i="35"/>
  <c r="V79" i="10"/>
  <c r="U104" i="10"/>
  <c r="U93" i="34"/>
  <c r="S25" i="17" s="1"/>
  <c r="V62" i="34"/>
  <c r="V52" i="34"/>
  <c r="U77" i="34"/>
  <c r="S9" i="17" s="1"/>
  <c r="V86" i="10"/>
  <c r="U116" i="10"/>
  <c r="U115" i="10"/>
  <c r="U114" i="10"/>
  <c r="V76" i="10"/>
  <c r="U101" i="10"/>
  <c r="U121" i="36"/>
  <c r="V90" i="36"/>
  <c r="U98" i="37"/>
  <c r="V73" i="37"/>
  <c r="U112" i="36"/>
  <c r="U113" i="36"/>
  <c r="V85" i="36"/>
  <c r="U86" i="34"/>
  <c r="S18" i="17" s="1"/>
  <c r="U88" i="34"/>
  <c r="S20" i="17" s="1"/>
  <c r="V58" i="34"/>
  <c r="U87" i="34"/>
  <c r="S19" i="17" s="1"/>
  <c r="V77" i="33"/>
  <c r="U102" i="33"/>
  <c r="U122" i="36"/>
  <c r="V91" i="36"/>
  <c r="U104" i="37"/>
  <c r="V79" i="37"/>
  <c r="V88" i="39"/>
  <c r="V118" i="39" s="1"/>
  <c r="V73" i="38"/>
  <c r="U98" i="38"/>
  <c r="U121" i="35"/>
  <c r="V90" i="35"/>
  <c r="U111" i="40"/>
  <c r="S15" i="16" s="1"/>
  <c r="V84" i="40"/>
  <c r="U76" i="34"/>
  <c r="S8" i="17" s="1"/>
  <c r="V51" i="34"/>
  <c r="U90" i="34"/>
  <c r="S22" i="17" s="1"/>
  <c r="U89" i="34"/>
  <c r="S21" i="17" s="1"/>
  <c r="V59" i="34"/>
  <c r="U75" i="34"/>
  <c r="S7" i="17" s="1"/>
  <c r="V50" i="34"/>
  <c r="V84" i="37"/>
  <c r="U111" i="37"/>
  <c r="U101" i="33"/>
  <c r="V76" i="33"/>
  <c r="V79" i="36"/>
  <c r="U104" i="36"/>
  <c r="U111" i="38"/>
  <c r="V84" i="38"/>
  <c r="V79" i="39"/>
  <c r="V103" i="39" s="1"/>
  <c r="V83" i="40"/>
  <c r="U110" i="40"/>
  <c r="S14" i="16" s="1"/>
  <c r="U109" i="40"/>
  <c r="S13" i="16" s="1"/>
  <c r="U118" i="40"/>
  <c r="S22" i="16" s="1"/>
  <c r="U117" i="40"/>
  <c r="S21" i="16" s="1"/>
  <c r="V87" i="40"/>
  <c r="U107" i="10"/>
  <c r="U108" i="10"/>
  <c r="V82" i="10"/>
  <c r="V78" i="10"/>
  <c r="U103" i="10"/>
  <c r="V63" i="34"/>
  <c r="U94" i="34"/>
  <c r="S26" i="17" s="1"/>
  <c r="U122" i="40"/>
  <c r="S26" i="16" s="1"/>
  <c r="V91" i="40"/>
  <c r="V87" i="39"/>
  <c r="V77" i="40"/>
  <c r="U102" i="40"/>
  <c r="S6" i="16" s="1"/>
  <c r="V80" i="40"/>
  <c r="U105" i="40"/>
  <c r="S9" i="16" s="1"/>
  <c r="V78" i="36"/>
  <c r="U103" i="36"/>
  <c r="V78" i="40"/>
  <c r="U103" i="40"/>
  <c r="S7" i="16" s="1"/>
  <c r="U108" i="40"/>
  <c r="S12" i="16" s="1"/>
  <c r="U107" i="40"/>
  <c r="S11" i="16" s="1"/>
  <c r="V82" i="40"/>
  <c r="U98" i="33"/>
  <c r="V73" i="33"/>
  <c r="U109" i="33"/>
  <c r="U110" i="33"/>
  <c r="V83" i="33"/>
  <c r="U98" i="10"/>
  <c r="V73" i="10"/>
  <c r="U103" i="37"/>
  <c r="V78" i="37"/>
  <c r="V85" i="10"/>
  <c r="U113" i="10"/>
  <c r="U112" i="10"/>
  <c r="U98" i="40"/>
  <c r="S2" i="16" s="1"/>
  <c r="V73" i="40"/>
  <c r="V76" i="40"/>
  <c r="U101" i="40"/>
  <c r="S5" i="16" s="1"/>
  <c r="U105" i="35"/>
  <c r="V80" i="35"/>
  <c r="U115" i="35"/>
  <c r="U114" i="35"/>
  <c r="U116" i="35"/>
  <c r="V86" i="35"/>
  <c r="U85" i="34"/>
  <c r="S17" i="17" s="1"/>
  <c r="U84" i="34"/>
  <c r="S16" i="17" s="1"/>
  <c r="V57" i="34"/>
  <c r="V76" i="39"/>
  <c r="V100" i="39" s="1"/>
  <c r="U119" i="33"/>
  <c r="V88" i="33"/>
  <c r="V90" i="33"/>
  <c r="U121" i="33"/>
  <c r="U110" i="10"/>
  <c r="V83" i="10"/>
  <c r="U109" i="10"/>
  <c r="U91" i="34"/>
  <c r="S23" i="17" s="1"/>
  <c r="V60" i="34"/>
  <c r="U108" i="38"/>
  <c r="U107" i="38"/>
  <c r="V82" i="38"/>
  <c r="U115" i="33"/>
  <c r="U114" i="33"/>
  <c r="U116" i="33"/>
  <c r="V86" i="33"/>
  <c r="U101" i="35"/>
  <c r="V76" i="35"/>
  <c r="U111" i="35"/>
  <c r="V84" i="35"/>
  <c r="V88" i="40"/>
  <c r="U119" i="40"/>
  <c r="S23" i="16" s="1"/>
  <c r="U113" i="33"/>
  <c r="U112" i="33"/>
  <c r="V85" i="33"/>
  <c r="V77" i="10"/>
  <c r="U102" i="10"/>
  <c r="U80" i="34"/>
  <c r="S12" i="17" s="1"/>
  <c r="V54" i="34"/>
  <c r="U79" i="34"/>
  <c r="S11" i="17" s="1"/>
  <c r="V80" i="10"/>
  <c r="U105" i="10"/>
  <c r="U104" i="38"/>
  <c r="V79" i="38"/>
  <c r="U112" i="37"/>
  <c r="U113" i="37"/>
  <c r="V85" i="37"/>
  <c r="U102" i="36"/>
  <c r="V77" i="36"/>
  <c r="V86" i="39"/>
  <c r="V83" i="36"/>
  <c r="U109" i="36"/>
  <c r="U110" i="36"/>
  <c r="U70" i="34"/>
  <c r="S2" i="17" s="1"/>
  <c r="V45" i="34"/>
  <c r="V49" i="34"/>
  <c r="U74" i="34"/>
  <c r="S6" i="17" s="1"/>
  <c r="V76" i="38"/>
  <c r="U101" i="38"/>
  <c r="U121" i="40"/>
  <c r="S25" i="16" s="1"/>
  <c r="V90" i="40"/>
  <c r="V82" i="35"/>
  <c r="U108" i="35"/>
  <c r="U107" i="35"/>
  <c r="U105" i="36"/>
  <c r="V80" i="36"/>
  <c r="U111" i="36"/>
  <c r="V84" i="36"/>
  <c r="V77" i="39"/>
  <c r="V101" i="39" s="1"/>
  <c r="V80" i="38"/>
  <c r="U105" i="38"/>
  <c r="V77" i="38"/>
  <c r="U102" i="38"/>
  <c r="U121" i="37"/>
  <c r="V90" i="37"/>
  <c r="U104" i="35"/>
  <c r="V79" i="35"/>
  <c r="V91" i="39"/>
  <c r="V121" i="39" s="1"/>
  <c r="U82" i="34"/>
  <c r="S14" i="17" s="1"/>
  <c r="U81" i="34"/>
  <c r="S13" i="17" s="1"/>
  <c r="V55" i="34"/>
  <c r="V88" i="38"/>
  <c r="U119" i="38"/>
  <c r="V83" i="39"/>
  <c r="U121" i="38"/>
  <c r="V90" i="38"/>
  <c r="U115" i="36"/>
  <c r="U114" i="36"/>
  <c r="U116" i="36"/>
  <c r="V86" i="36"/>
  <c r="U118" i="35"/>
  <c r="V87" i="35"/>
  <c r="U117" i="35"/>
  <c r="V90" i="39"/>
  <c r="V120" i="39" s="1"/>
  <c r="U122" i="33"/>
  <c r="V91" i="33"/>
  <c r="U110" i="38"/>
  <c r="U109" i="38"/>
  <c r="V83" i="38"/>
  <c r="U104" i="40"/>
  <c r="S8" i="16" s="1"/>
  <c r="V79" i="40"/>
  <c r="V78" i="35"/>
  <c r="U103" i="35"/>
  <c r="V84" i="39"/>
  <c r="V110" i="39" s="1"/>
  <c r="U98" i="36"/>
  <c r="V73" i="36"/>
  <c r="V84" i="10"/>
  <c r="U111" i="10"/>
  <c r="V78" i="33"/>
  <c r="U103" i="33"/>
  <c r="U113" i="35"/>
  <c r="U112" i="35"/>
  <c r="V85" i="35"/>
  <c r="U118" i="37"/>
  <c r="V87" i="37"/>
  <c r="U117" i="37"/>
  <c r="V80" i="37"/>
  <c r="U105" i="37"/>
  <c r="V90" i="10"/>
  <c r="U121" i="10"/>
  <c r="V82" i="36"/>
  <c r="U107" i="36"/>
  <c r="U108" i="36"/>
  <c r="V80" i="33"/>
  <c r="U105" i="33"/>
  <c r="U119" i="36"/>
  <c r="V88" i="36"/>
  <c r="U104" i="33"/>
  <c r="V79" i="33"/>
  <c r="V85" i="38"/>
  <c r="U113" i="38"/>
  <c r="U112" i="38"/>
  <c r="V85" i="40"/>
  <c r="U113" i="40"/>
  <c r="S17" i="16" s="1"/>
  <c r="U112" i="40"/>
  <c r="S16" i="16" s="1"/>
  <c r="V77" i="37"/>
  <c r="U102" i="37"/>
  <c r="U117" i="33"/>
  <c r="U118" i="33"/>
  <c r="V87" i="33"/>
  <c r="U107" i="33"/>
  <c r="V82" i="33"/>
  <c r="U108" i="33"/>
  <c r="V87" i="38"/>
  <c r="U118" i="38"/>
  <c r="U117" i="38"/>
  <c r="V82" i="39"/>
  <c r="U109" i="37"/>
  <c r="U110" i="37"/>
  <c r="V83" i="37"/>
  <c r="V87" i="36"/>
  <c r="U118" i="36"/>
  <c r="U117" i="36"/>
  <c r="V76" i="36"/>
  <c r="U101" i="36"/>
  <c r="U101" i="37"/>
  <c r="V76" i="37"/>
  <c r="V80" i="39"/>
  <c r="V104" i="39" s="1"/>
  <c r="U111" i="33"/>
  <c r="V84" i="33"/>
  <c r="V56" i="34"/>
  <c r="U83" i="34"/>
  <c r="S15" i="17" s="1"/>
  <c r="U115" i="40"/>
  <c r="S19" i="16" s="1"/>
  <c r="U114" i="40"/>
  <c r="S18" i="16" s="1"/>
  <c r="U116" i="40"/>
  <c r="S20" i="16" s="1"/>
  <c r="V86" i="40"/>
  <c r="V88" i="10"/>
  <c r="U119" i="10"/>
  <c r="V91" i="35"/>
  <c r="U122" i="35"/>
  <c r="U122" i="38"/>
  <c r="V91" i="38"/>
  <c r="V92" i="34"/>
  <c r="T24" i="17" s="1"/>
  <c r="W61" i="34"/>
  <c r="T99" i="38"/>
  <c r="U74" i="38"/>
  <c r="T92" i="38"/>
  <c r="V75" i="38"/>
  <c r="U100" i="38"/>
  <c r="U100" i="40"/>
  <c r="S4" i="16" s="1"/>
  <c r="V75" i="40"/>
  <c r="U46" i="34"/>
  <c r="T71" i="34"/>
  <c r="T64" i="34"/>
  <c r="V81" i="37"/>
  <c r="U106" i="37"/>
  <c r="U74" i="37"/>
  <c r="T99" i="37"/>
  <c r="T92" i="37"/>
  <c r="W89" i="33"/>
  <c r="V120" i="33"/>
  <c r="V81" i="33"/>
  <c r="U106" i="33"/>
  <c r="V81" i="40"/>
  <c r="U106" i="40"/>
  <c r="S10" i="16" s="1"/>
  <c r="W89" i="36"/>
  <c r="V120" i="36"/>
  <c r="U106" i="10"/>
  <c r="V81" i="10"/>
  <c r="U106" i="38"/>
  <c r="V81" i="38"/>
  <c r="U74" i="36"/>
  <c r="T99" i="36"/>
  <c r="T92" i="36"/>
  <c r="V120" i="40"/>
  <c r="T24" i="16" s="1"/>
  <c r="W89" i="40"/>
  <c r="U74" i="39"/>
  <c r="U98" i="39" s="1"/>
  <c r="T92" i="39"/>
  <c r="W89" i="10"/>
  <c r="V120" i="10"/>
  <c r="T99" i="35"/>
  <c r="U74" i="35"/>
  <c r="T92" i="35"/>
  <c r="V75" i="33"/>
  <c r="U100" i="33"/>
  <c r="V75" i="39"/>
  <c r="V99" i="39" s="1"/>
  <c r="T92" i="10"/>
  <c r="T99" i="10"/>
  <c r="U74" i="10"/>
  <c r="T99" i="40"/>
  <c r="U74" i="40"/>
  <c r="T92" i="40"/>
  <c r="V75" i="36"/>
  <c r="U100" i="36"/>
  <c r="V81" i="36"/>
  <c r="U106" i="36"/>
  <c r="V53" i="34"/>
  <c r="U78" i="34"/>
  <c r="S10" i="17" s="1"/>
  <c r="V120" i="38"/>
  <c r="W89" i="38"/>
  <c r="W89" i="37"/>
  <c r="V120" i="37"/>
  <c r="W89" i="35"/>
  <c r="V120" i="35"/>
  <c r="V81" i="35"/>
  <c r="U106" i="35"/>
  <c r="T99" i="33"/>
  <c r="U74" i="33"/>
  <c r="T92" i="33"/>
  <c r="U100" i="37"/>
  <c r="V75" i="37"/>
  <c r="U100" i="35"/>
  <c r="V75" i="35"/>
  <c r="V47" i="34"/>
  <c r="U72" i="34"/>
  <c r="S4" i="17" s="1"/>
  <c r="V75" i="10"/>
  <c r="U100" i="10"/>
  <c r="V81" i="39"/>
  <c r="V105" i="39" s="1"/>
  <c r="S59" i="42" l="1"/>
  <c r="T129" i="10" s="1"/>
  <c r="V73" i="39"/>
  <c r="V97" i="39" s="1"/>
  <c r="U31" i="42" s="1"/>
  <c r="U238" i="42" s="1"/>
  <c r="S118" i="42"/>
  <c r="T129" i="35" s="1"/>
  <c r="R2" i="19" s="1"/>
  <c r="S148" i="42"/>
  <c r="T129" i="36" s="1"/>
  <c r="S88" i="42"/>
  <c r="T129" i="33" s="1"/>
  <c r="S178" i="42"/>
  <c r="T129" i="37" s="1"/>
  <c r="R2" i="18" s="1"/>
  <c r="S208" i="42"/>
  <c r="T31" i="42"/>
  <c r="T238" i="42" s="1"/>
  <c r="T231" i="43"/>
  <c r="T261" i="43"/>
  <c r="U54" i="43"/>
  <c r="U54" i="42"/>
  <c r="U111" i="42" s="1"/>
  <c r="T231" i="42"/>
  <c r="T261" i="42"/>
  <c r="S224" i="42"/>
  <c r="T212" i="42"/>
  <c r="S219" i="42"/>
  <c r="T232" i="42"/>
  <c r="S130" i="38"/>
  <c r="S223" i="43"/>
  <c r="S219" i="43"/>
  <c r="T232" i="43"/>
  <c r="T212" i="43"/>
  <c r="T216" i="43"/>
  <c r="T210" i="43"/>
  <c r="T221" i="43"/>
  <c r="T208" i="43"/>
  <c r="S218" i="43"/>
  <c r="S226" i="43"/>
  <c r="T142" i="10"/>
  <c r="S209" i="43"/>
  <c r="S225" i="43"/>
  <c r="S228" i="43"/>
  <c r="T215" i="43"/>
  <c r="S217" i="43"/>
  <c r="T214" i="43"/>
  <c r="S227" i="43"/>
  <c r="T230" i="43"/>
  <c r="T213" i="43"/>
  <c r="T229" i="43"/>
  <c r="S224" i="43"/>
  <c r="T151" i="36"/>
  <c r="S222" i="43"/>
  <c r="S220" i="43"/>
  <c r="T211" i="43"/>
  <c r="T150" i="10"/>
  <c r="S144" i="10"/>
  <c r="S145" i="33"/>
  <c r="T92" i="42"/>
  <c r="S138" i="36"/>
  <c r="S141" i="38"/>
  <c r="T137" i="10"/>
  <c r="S143" i="37"/>
  <c r="Q16" i="18" s="1"/>
  <c r="S149" i="33"/>
  <c r="T134" i="10"/>
  <c r="S139" i="33"/>
  <c r="S149" i="38"/>
  <c r="S104" i="42"/>
  <c r="T95" i="42"/>
  <c r="T215" i="42"/>
  <c r="T202" i="42"/>
  <c r="S158" i="42"/>
  <c r="S218" i="42"/>
  <c r="S166" i="42"/>
  <c r="S226" i="42"/>
  <c r="T154" i="42"/>
  <c r="T214" i="42"/>
  <c r="T151" i="42"/>
  <c r="T211" i="42"/>
  <c r="S146" i="35"/>
  <c r="Q19" i="19" s="1"/>
  <c r="S130" i="37"/>
  <c r="Q3" i="18" s="1"/>
  <c r="S167" i="42"/>
  <c r="S227" i="42"/>
  <c r="S100" i="42"/>
  <c r="S220" i="42"/>
  <c r="T133" i="10"/>
  <c r="T132" i="37"/>
  <c r="R5" i="18" s="1"/>
  <c r="S119" i="42"/>
  <c r="S209" i="42"/>
  <c r="S165" i="42"/>
  <c r="S225" i="42"/>
  <c r="S97" i="42"/>
  <c r="S217" i="42"/>
  <c r="S73" i="42"/>
  <c r="S222" i="42"/>
  <c r="S74" i="42"/>
  <c r="S223" i="42"/>
  <c r="T110" i="42"/>
  <c r="T230" i="42"/>
  <c r="T93" i="42"/>
  <c r="T213" i="42"/>
  <c r="T80" i="42"/>
  <c r="T229" i="42"/>
  <c r="S147" i="35"/>
  <c r="Q20" i="19" s="1"/>
  <c r="S140" i="37"/>
  <c r="Q13" i="18" s="1"/>
  <c r="T136" i="33"/>
  <c r="T186" i="42"/>
  <c r="T216" i="42"/>
  <c r="T180" i="42"/>
  <c r="T210" i="42"/>
  <c r="T161" i="42"/>
  <c r="T221" i="42"/>
  <c r="T135" i="36"/>
  <c r="S79" i="42"/>
  <c r="S228" i="42"/>
  <c r="S141" i="35"/>
  <c r="Q14" i="19" s="1"/>
  <c r="T153" i="36"/>
  <c r="T131" i="36"/>
  <c r="S99" i="42"/>
  <c r="S148" i="35"/>
  <c r="Q21" i="19" s="1"/>
  <c r="U52" i="43"/>
  <c r="U259" i="43" s="1"/>
  <c r="U52" i="42"/>
  <c r="U259" i="42" s="1"/>
  <c r="T46" i="43"/>
  <c r="T253" i="43" s="1"/>
  <c r="T46" i="42"/>
  <c r="T253" i="42" s="1"/>
  <c r="T48" i="43"/>
  <c r="T255" i="43" s="1"/>
  <c r="T48" i="42"/>
  <c r="T255" i="42" s="1"/>
  <c r="T49" i="43"/>
  <c r="T256" i="43" s="1"/>
  <c r="T49" i="42"/>
  <c r="T256" i="42" s="1"/>
  <c r="U53" i="43"/>
  <c r="U260" i="43" s="1"/>
  <c r="U53" i="42"/>
  <c r="U260" i="42" s="1"/>
  <c r="U55" i="43"/>
  <c r="U262" i="43" s="1"/>
  <c r="U55" i="42"/>
  <c r="U262" i="42" s="1"/>
  <c r="U33" i="43"/>
  <c r="U240" i="43" s="1"/>
  <c r="U33" i="42"/>
  <c r="U240" i="42" s="1"/>
  <c r="T40" i="43"/>
  <c r="T247" i="43" s="1"/>
  <c r="T40" i="42"/>
  <c r="T247" i="42" s="1"/>
  <c r="U34" i="43"/>
  <c r="U241" i="43" s="1"/>
  <c r="U34" i="42"/>
  <c r="U241" i="42" s="1"/>
  <c r="T32" i="43"/>
  <c r="T239" i="43" s="1"/>
  <c r="T32" i="42"/>
  <c r="T239" i="42" s="1"/>
  <c r="U36" i="43"/>
  <c r="U243" i="43" s="1"/>
  <c r="U36" i="42"/>
  <c r="U243" i="42" s="1"/>
  <c r="T50" i="43"/>
  <c r="T257" i="43" s="1"/>
  <c r="T50" i="42"/>
  <c r="T257" i="42" s="1"/>
  <c r="T43" i="43"/>
  <c r="T250" i="43" s="1"/>
  <c r="T43" i="42"/>
  <c r="T250" i="42" s="1"/>
  <c r="T42" i="43"/>
  <c r="T249" i="43" s="1"/>
  <c r="T42" i="42"/>
  <c r="T249" i="42" s="1"/>
  <c r="U37" i="43"/>
  <c r="U244" i="43" s="1"/>
  <c r="U37" i="42"/>
  <c r="U244" i="42" s="1"/>
  <c r="T45" i="43"/>
  <c r="T252" i="43" s="1"/>
  <c r="T45" i="42"/>
  <c r="T252" i="42" s="1"/>
  <c r="T47" i="43"/>
  <c r="T254" i="43" s="1"/>
  <c r="T47" i="42"/>
  <c r="T254" i="42" s="1"/>
  <c r="T51" i="43"/>
  <c r="T258" i="43" s="1"/>
  <c r="T51" i="42"/>
  <c r="T258" i="42" s="1"/>
  <c r="U35" i="43"/>
  <c r="U242" i="43" s="1"/>
  <c r="U35" i="42"/>
  <c r="U242" i="42" s="1"/>
  <c r="U39" i="43"/>
  <c r="U246" i="43" s="1"/>
  <c r="U39" i="42"/>
  <c r="U246" i="42" s="1"/>
  <c r="U38" i="43"/>
  <c r="U245" i="43" s="1"/>
  <c r="U38" i="42"/>
  <c r="U245" i="42" s="1"/>
  <c r="U44" i="43"/>
  <c r="U251" i="43" s="1"/>
  <c r="U44" i="42"/>
  <c r="U251" i="42" s="1"/>
  <c r="T41" i="43"/>
  <c r="T248" i="43" s="1"/>
  <c r="T41" i="42"/>
  <c r="T248" i="42" s="1"/>
  <c r="T134" i="36"/>
  <c r="S130" i="36"/>
  <c r="T142" i="37"/>
  <c r="R15" i="18" s="1"/>
  <c r="T132" i="36"/>
  <c r="R137" i="38"/>
  <c r="T137" i="37"/>
  <c r="R10" i="18" s="1"/>
  <c r="T142" i="36"/>
  <c r="R142" i="38"/>
  <c r="R147" i="38"/>
  <c r="S150" i="38"/>
  <c r="R138" i="38"/>
  <c r="R146" i="38"/>
  <c r="T131" i="37"/>
  <c r="R4" i="18" s="1"/>
  <c r="R139" i="38"/>
  <c r="T133" i="36"/>
  <c r="R153" i="38"/>
  <c r="R143" i="38"/>
  <c r="S138" i="37"/>
  <c r="Q11" i="18" s="1"/>
  <c r="S145" i="35"/>
  <c r="Q18" i="19" s="1"/>
  <c r="S141" i="37"/>
  <c r="Q14" i="18" s="1"/>
  <c r="R140" i="38"/>
  <c r="S139" i="37"/>
  <c r="Q12" i="18" s="1"/>
  <c r="T153" i="37"/>
  <c r="R26" i="18" s="1"/>
  <c r="T150" i="37"/>
  <c r="R23" i="18" s="1"/>
  <c r="S146" i="36"/>
  <c r="S139" i="36"/>
  <c r="S146" i="37"/>
  <c r="Q19" i="18" s="1"/>
  <c r="T134" i="37"/>
  <c r="R7" i="18" s="1"/>
  <c r="S148" i="37"/>
  <c r="Q21" i="18" s="1"/>
  <c r="S149" i="37"/>
  <c r="Q22" i="18" s="1"/>
  <c r="T135" i="37"/>
  <c r="R8" i="18" s="1"/>
  <c r="T150" i="35"/>
  <c r="R23" i="19" s="1"/>
  <c r="S145" i="36"/>
  <c r="T131" i="35"/>
  <c r="R4" i="19" s="1"/>
  <c r="T136" i="37"/>
  <c r="R9" i="18" s="1"/>
  <c r="T133" i="37"/>
  <c r="R6" i="18" s="1"/>
  <c r="T152" i="37"/>
  <c r="R25" i="18" s="1"/>
  <c r="T151" i="37"/>
  <c r="R24" i="18" s="1"/>
  <c r="S145" i="37"/>
  <c r="Q18" i="18" s="1"/>
  <c r="S144" i="37"/>
  <c r="Q17" i="18" s="1"/>
  <c r="S147" i="37"/>
  <c r="Q20" i="18" s="1"/>
  <c r="T153" i="33"/>
  <c r="S141" i="36"/>
  <c r="S148" i="36"/>
  <c r="T150" i="36"/>
  <c r="T136" i="36"/>
  <c r="T136" i="35"/>
  <c r="R9" i="19" s="1"/>
  <c r="T135" i="35"/>
  <c r="R8" i="19" s="1"/>
  <c r="T137" i="36"/>
  <c r="S149" i="35"/>
  <c r="Q22" i="19" s="1"/>
  <c r="S144" i="36"/>
  <c r="S147" i="36"/>
  <c r="S149" i="36"/>
  <c r="S143" i="36"/>
  <c r="S140" i="36"/>
  <c r="T131" i="33"/>
  <c r="T137" i="35"/>
  <c r="R10" i="19" s="1"/>
  <c r="T142" i="35"/>
  <c r="R15" i="19" s="1"/>
  <c r="T152" i="33"/>
  <c r="T133" i="35"/>
  <c r="R6" i="19" s="1"/>
  <c r="T134" i="35"/>
  <c r="R7" i="19" s="1"/>
  <c r="T153" i="35"/>
  <c r="R26" i="19" s="1"/>
  <c r="T151" i="35"/>
  <c r="R24" i="19" s="1"/>
  <c r="T132" i="35"/>
  <c r="R5" i="19" s="1"/>
  <c r="S139" i="35"/>
  <c r="Q12" i="19" s="1"/>
  <c r="T150" i="33"/>
  <c r="S130" i="35"/>
  <c r="Q3" i="19" s="1"/>
  <c r="T152" i="35"/>
  <c r="R25" i="19" s="1"/>
  <c r="S130" i="33"/>
  <c r="S140" i="35"/>
  <c r="Q13" i="19" s="1"/>
  <c r="S144" i="35"/>
  <c r="Q17" i="19" s="1"/>
  <c r="S138" i="35"/>
  <c r="Q11" i="19" s="1"/>
  <c r="S143" i="35"/>
  <c r="Q16" i="19" s="1"/>
  <c r="T142" i="33"/>
  <c r="T137" i="33"/>
  <c r="S146" i="33"/>
  <c r="T135" i="33"/>
  <c r="T151" i="33"/>
  <c r="T134" i="33"/>
  <c r="T133" i="33"/>
  <c r="T132" i="33"/>
  <c r="S148" i="33"/>
  <c r="S147" i="33"/>
  <c r="S141" i="33"/>
  <c r="S138" i="33"/>
  <c r="S140" i="33"/>
  <c r="S143" i="33"/>
  <c r="S144" i="33"/>
  <c r="T152" i="10"/>
  <c r="T135" i="10"/>
  <c r="T153" i="10"/>
  <c r="T131" i="10"/>
  <c r="S145" i="10"/>
  <c r="S140" i="10"/>
  <c r="S139" i="10"/>
  <c r="S141" i="10"/>
  <c r="S149" i="10"/>
  <c r="S138" i="10"/>
  <c r="S143" i="10"/>
  <c r="S146" i="10"/>
  <c r="T136" i="10"/>
  <c r="S148" i="10"/>
  <c r="Q233" i="42"/>
  <c r="S147" i="10"/>
  <c r="T151" i="10"/>
  <c r="T132" i="10"/>
  <c r="S130" i="10"/>
  <c r="T142" i="42"/>
  <c r="S194" i="42"/>
  <c r="T150" i="42"/>
  <c r="T182" i="42"/>
  <c r="T172" i="42"/>
  <c r="R84" i="42"/>
  <c r="T184" i="42"/>
  <c r="S75" i="42"/>
  <c r="S127" i="42"/>
  <c r="T124" i="42"/>
  <c r="T94" i="42"/>
  <c r="S164" i="42"/>
  <c r="S163" i="42"/>
  <c r="T121" i="42"/>
  <c r="T91" i="42"/>
  <c r="S98" i="42"/>
  <c r="R113" i="42"/>
  <c r="T126" i="42"/>
  <c r="T152" i="42"/>
  <c r="T72" i="42"/>
  <c r="T139" i="42"/>
  <c r="T170" i="42"/>
  <c r="T64" i="42"/>
  <c r="T109" i="42"/>
  <c r="S198" i="42"/>
  <c r="T61" i="42"/>
  <c r="T169" i="42"/>
  <c r="T82" i="42"/>
  <c r="T199" i="42"/>
  <c r="S105" i="42"/>
  <c r="T101" i="42"/>
  <c r="T201" i="42"/>
  <c r="T111" i="42"/>
  <c r="T131" i="42"/>
  <c r="R173" i="43"/>
  <c r="S128" i="42"/>
  <c r="T112" i="42"/>
  <c r="T200" i="42"/>
  <c r="T63" i="42"/>
  <c r="T141" i="42"/>
  <c r="S168" i="42"/>
  <c r="T81" i="42"/>
  <c r="S70" i="42"/>
  <c r="S149" i="42"/>
  <c r="S134" i="42"/>
  <c r="S193" i="42"/>
  <c r="S179" i="42"/>
  <c r="T122" i="42"/>
  <c r="T120" i="42"/>
  <c r="S68" i="42"/>
  <c r="T96" i="42"/>
  <c r="S162" i="42"/>
  <c r="S60" i="42"/>
  <c r="T90" i="42"/>
  <c r="S195" i="42"/>
  <c r="S138" i="42"/>
  <c r="S187" i="42"/>
  <c r="R113" i="43"/>
  <c r="T62" i="42"/>
  <c r="S108" i="42"/>
  <c r="S160" i="42"/>
  <c r="S69" i="42"/>
  <c r="T65" i="42"/>
  <c r="S89" i="42"/>
  <c r="T183" i="42"/>
  <c r="S189" i="42"/>
  <c r="S157" i="42"/>
  <c r="T181" i="42"/>
  <c r="T83" i="42"/>
  <c r="T156" i="42"/>
  <c r="T67" i="42"/>
  <c r="T66" i="42"/>
  <c r="S130" i="42"/>
  <c r="S136" i="42"/>
  <c r="S188" i="42"/>
  <c r="S159" i="42"/>
  <c r="R143" i="43"/>
  <c r="R203" i="43"/>
  <c r="S76" i="42"/>
  <c r="S71" i="42"/>
  <c r="S132" i="42"/>
  <c r="S190" i="42"/>
  <c r="Q263" i="43"/>
  <c r="S137" i="42"/>
  <c r="S135" i="42"/>
  <c r="T140" i="43"/>
  <c r="T81" i="43"/>
  <c r="T170" i="43"/>
  <c r="T200" i="43"/>
  <c r="T110" i="43"/>
  <c r="Q233" i="43"/>
  <c r="S77" i="43"/>
  <c r="S166" i="43"/>
  <c r="S136" i="43"/>
  <c r="S196" i="43"/>
  <c r="S106" i="43"/>
  <c r="T133" i="38"/>
  <c r="R143" i="42"/>
  <c r="T131" i="38"/>
  <c r="S106" i="42"/>
  <c r="R173" i="42"/>
  <c r="T152" i="38"/>
  <c r="S192" i="42"/>
  <c r="R203" i="42"/>
  <c r="S167" i="43"/>
  <c r="S107" i="43"/>
  <c r="S197" i="43"/>
  <c r="S78" i="43"/>
  <c r="S137" i="43"/>
  <c r="S193" i="43"/>
  <c r="S133" i="43"/>
  <c r="S74" i="43"/>
  <c r="S103" i="43"/>
  <c r="S163" i="43"/>
  <c r="T185" i="42"/>
  <c r="S194" i="43"/>
  <c r="S164" i="43"/>
  <c r="S104" i="43"/>
  <c r="S75" i="43"/>
  <c r="S134" i="43"/>
  <c r="S133" i="42"/>
  <c r="S102" i="42"/>
  <c r="T155" i="42"/>
  <c r="T153" i="42"/>
  <c r="T148" i="43"/>
  <c r="T59" i="43"/>
  <c r="T118" i="43"/>
  <c r="T178" i="43"/>
  <c r="T88" i="43"/>
  <c r="T135" i="38"/>
  <c r="S143" i="38"/>
  <c r="S77" i="42"/>
  <c r="S103" i="42"/>
  <c r="T125" i="42"/>
  <c r="T155" i="43"/>
  <c r="T185" i="43"/>
  <c r="T95" i="43"/>
  <c r="T125" i="43"/>
  <c r="T66" i="43"/>
  <c r="S159" i="43"/>
  <c r="S70" i="43"/>
  <c r="S99" i="43"/>
  <c r="S129" i="43"/>
  <c r="S189" i="43"/>
  <c r="T101" i="43"/>
  <c r="T131" i="43"/>
  <c r="T191" i="43"/>
  <c r="T72" i="43"/>
  <c r="T161" i="43"/>
  <c r="S105" i="43"/>
  <c r="S135" i="43"/>
  <c r="S165" i="43"/>
  <c r="S195" i="43"/>
  <c r="S76" i="43"/>
  <c r="S68" i="43"/>
  <c r="S187" i="43"/>
  <c r="S157" i="43"/>
  <c r="S97" i="43"/>
  <c r="S127" i="43"/>
  <c r="S78" i="42"/>
  <c r="T123" i="42"/>
  <c r="S128" i="43"/>
  <c r="S188" i="43"/>
  <c r="S98" i="43"/>
  <c r="S158" i="43"/>
  <c r="S69" i="43"/>
  <c r="S168" i="43"/>
  <c r="S138" i="43"/>
  <c r="S108" i="43"/>
  <c r="S79" i="43"/>
  <c r="S198" i="43"/>
  <c r="S129" i="42"/>
  <c r="T151" i="38"/>
  <c r="T61" i="43"/>
  <c r="T90" i="43"/>
  <c r="T150" i="43"/>
  <c r="T120" i="43"/>
  <c r="T180" i="43"/>
  <c r="T201" i="43"/>
  <c r="T82" i="43"/>
  <c r="T141" i="43"/>
  <c r="T171" i="43"/>
  <c r="U152" i="36" s="1"/>
  <c r="T111" i="43"/>
  <c r="T67" i="43"/>
  <c r="T96" i="43"/>
  <c r="T186" i="43"/>
  <c r="T156" i="43"/>
  <c r="T126" i="43"/>
  <c r="T151" i="43"/>
  <c r="T62" i="43"/>
  <c r="T91" i="43"/>
  <c r="T121" i="43"/>
  <c r="T181" i="43"/>
  <c r="S107" i="42"/>
  <c r="T134" i="38"/>
  <c r="T93" i="43"/>
  <c r="T64" i="43"/>
  <c r="T153" i="43"/>
  <c r="T123" i="43"/>
  <c r="T183" i="43"/>
  <c r="R84" i="43"/>
  <c r="S132" i="43"/>
  <c r="S162" i="43"/>
  <c r="S192" i="43"/>
  <c r="S73" i="43"/>
  <c r="S102" i="43"/>
  <c r="T132" i="38"/>
  <c r="T136" i="38"/>
  <c r="T182" i="43"/>
  <c r="T122" i="43"/>
  <c r="T92" i="43"/>
  <c r="T63" i="43"/>
  <c r="T152" i="43"/>
  <c r="S100" i="43"/>
  <c r="S71" i="43"/>
  <c r="S130" i="43"/>
  <c r="S160" i="43"/>
  <c r="S190" i="43"/>
  <c r="S129" i="38"/>
  <c r="T112" i="43"/>
  <c r="T83" i="43"/>
  <c r="T142" i="43"/>
  <c r="T172" i="43"/>
  <c r="T202" i="43"/>
  <c r="T140" i="42"/>
  <c r="S196" i="42"/>
  <c r="S197" i="42"/>
  <c r="T191" i="42"/>
  <c r="T154" i="43"/>
  <c r="T184" i="43"/>
  <c r="T94" i="43"/>
  <c r="T65" i="43"/>
  <c r="T124" i="43"/>
  <c r="T139" i="43"/>
  <c r="T169" i="43"/>
  <c r="T109" i="43"/>
  <c r="T80" i="43"/>
  <c r="T199" i="43"/>
  <c r="S179" i="43"/>
  <c r="S60" i="43"/>
  <c r="S89" i="43"/>
  <c r="S119" i="43"/>
  <c r="S149" i="43"/>
  <c r="W89" i="39"/>
  <c r="W119" i="39" s="1"/>
  <c r="U122" i="39"/>
  <c r="U123" i="39" s="1"/>
  <c r="V113" i="39"/>
  <c r="V115" i="39"/>
  <c r="V114" i="39"/>
  <c r="V111" i="39"/>
  <c r="V112" i="39"/>
  <c r="V108" i="39"/>
  <c r="V109" i="39"/>
  <c r="V117" i="39"/>
  <c r="V116" i="39"/>
  <c r="V106" i="39"/>
  <c r="V107" i="39"/>
  <c r="T123" i="35"/>
  <c r="T124" i="35" s="1"/>
  <c r="T123" i="37"/>
  <c r="T124" i="37" s="1"/>
  <c r="T95" i="34"/>
  <c r="T96" i="34" s="1"/>
  <c r="R3" i="17"/>
  <c r="T123" i="40"/>
  <c r="T124" i="40" s="1"/>
  <c r="R3" i="16"/>
  <c r="T123" i="36"/>
  <c r="T124" i="36" s="1"/>
  <c r="T123" i="38"/>
  <c r="T124" i="38" s="1"/>
  <c r="T123" i="33"/>
  <c r="T124" i="33" s="1"/>
  <c r="T123" i="10"/>
  <c r="T124" i="10" s="1"/>
  <c r="V115" i="38"/>
  <c r="V114" i="38"/>
  <c r="V116" i="38"/>
  <c r="W86" i="38"/>
  <c r="V101" i="37"/>
  <c r="W76" i="37"/>
  <c r="V110" i="33"/>
  <c r="V109" i="33"/>
  <c r="W83" i="33"/>
  <c r="W87" i="39"/>
  <c r="W84" i="38"/>
  <c r="V111" i="38"/>
  <c r="W73" i="37"/>
  <c r="V98" i="37"/>
  <c r="W49" i="34"/>
  <c r="V74" i="34"/>
  <c r="T6" i="17" s="1"/>
  <c r="V105" i="10"/>
  <c r="W80" i="10"/>
  <c r="V122" i="40"/>
  <c r="T26" i="16" s="1"/>
  <c r="W91" i="40"/>
  <c r="V107" i="36"/>
  <c r="V108" i="36"/>
  <c r="W82" i="36"/>
  <c r="W84" i="39"/>
  <c r="W110" i="39" s="1"/>
  <c r="W77" i="38"/>
  <c r="V102" i="38"/>
  <c r="W90" i="36"/>
  <c r="V121" i="36"/>
  <c r="W85" i="39"/>
  <c r="W90" i="38"/>
  <c r="V121" i="38"/>
  <c r="V80" i="34"/>
  <c r="T12" i="17" s="1"/>
  <c r="V79" i="34"/>
  <c r="T11" i="17" s="1"/>
  <c r="W54" i="34"/>
  <c r="V104" i="36"/>
  <c r="W79" i="36"/>
  <c r="W88" i="39"/>
  <c r="W118" i="39" s="1"/>
  <c r="V121" i="10"/>
  <c r="W90" i="10"/>
  <c r="V105" i="38"/>
  <c r="W80" i="38"/>
  <c r="V122" i="35"/>
  <c r="W91" i="35"/>
  <c r="W79" i="40"/>
  <c r="V104" i="40"/>
  <c r="T8" i="16" s="1"/>
  <c r="W60" i="34"/>
  <c r="V91" i="34"/>
  <c r="T23" i="17" s="1"/>
  <c r="W82" i="40"/>
  <c r="V107" i="40"/>
  <c r="T11" i="16" s="1"/>
  <c r="V108" i="40"/>
  <c r="T12" i="16" s="1"/>
  <c r="V116" i="35"/>
  <c r="V115" i="35"/>
  <c r="V114" i="35"/>
  <c r="W86" i="35"/>
  <c r="V122" i="38"/>
  <c r="W91" i="38"/>
  <c r="V107" i="38"/>
  <c r="V108" i="38"/>
  <c r="W82" i="38"/>
  <c r="W73" i="33"/>
  <c r="V98" i="33"/>
  <c r="V94" i="34"/>
  <c r="T26" i="17" s="1"/>
  <c r="W63" i="34"/>
  <c r="W77" i="39"/>
  <c r="W101" i="39" s="1"/>
  <c r="W87" i="36"/>
  <c r="V118" i="36"/>
  <c r="V117" i="36"/>
  <c r="W83" i="36"/>
  <c r="V109" i="36"/>
  <c r="V110" i="36"/>
  <c r="W77" i="10"/>
  <c r="V102" i="10"/>
  <c r="V117" i="33"/>
  <c r="V118" i="33"/>
  <c r="W87" i="33"/>
  <c r="V70" i="34"/>
  <c r="T2" i="17" s="1"/>
  <c r="W45" i="34"/>
  <c r="V98" i="38"/>
  <c r="W73" i="38"/>
  <c r="V101" i="36"/>
  <c r="W76" i="36"/>
  <c r="V103" i="35"/>
  <c r="W78" i="35"/>
  <c r="W76" i="33"/>
  <c r="V101" i="33"/>
  <c r="W77" i="37"/>
  <c r="V102" i="37"/>
  <c r="W83" i="39"/>
  <c r="V105" i="35"/>
  <c r="W80" i="35"/>
  <c r="V104" i="37"/>
  <c r="W79" i="37"/>
  <c r="W76" i="10"/>
  <c r="V101" i="10"/>
  <c r="W87" i="10"/>
  <c r="V117" i="10"/>
  <c r="V118" i="10"/>
  <c r="V105" i="37"/>
  <c r="W80" i="37"/>
  <c r="V109" i="35"/>
  <c r="V110" i="35"/>
  <c r="W83" i="35"/>
  <c r="V109" i="37"/>
  <c r="W83" i="37"/>
  <c r="V110" i="37"/>
  <c r="W83" i="38"/>
  <c r="V110" i="38"/>
  <c r="V109" i="38"/>
  <c r="W86" i="39"/>
  <c r="W82" i="10"/>
  <c r="V107" i="10"/>
  <c r="V108" i="10"/>
  <c r="V111" i="37"/>
  <c r="W84" i="37"/>
  <c r="V112" i="40"/>
  <c r="T16" i="16" s="1"/>
  <c r="W85" i="40"/>
  <c r="V113" i="40"/>
  <c r="T17" i="16" s="1"/>
  <c r="W76" i="40"/>
  <c r="V101" i="40"/>
  <c r="T5" i="16" s="1"/>
  <c r="V75" i="34"/>
  <c r="T7" i="17" s="1"/>
  <c r="W50" i="34"/>
  <c r="V105" i="36"/>
  <c r="W80" i="36"/>
  <c r="V98" i="40"/>
  <c r="T2" i="16" s="1"/>
  <c r="W73" i="40"/>
  <c r="V103" i="40"/>
  <c r="T7" i="16" s="1"/>
  <c r="W78" i="40"/>
  <c r="V107" i="37"/>
  <c r="V108" i="37"/>
  <c r="W82" i="37"/>
  <c r="V118" i="40"/>
  <c r="T22" i="16" s="1"/>
  <c r="V117" i="40"/>
  <c r="T21" i="16" s="1"/>
  <c r="W87" i="40"/>
  <c r="V90" i="34"/>
  <c r="T22" i="17" s="1"/>
  <c r="W59" i="34"/>
  <c r="V89" i="34"/>
  <c r="T21" i="17" s="1"/>
  <c r="W77" i="33"/>
  <c r="V102" i="33"/>
  <c r="W78" i="39"/>
  <c r="W102" i="39" s="1"/>
  <c r="W77" i="36"/>
  <c r="V102" i="36"/>
  <c r="V119" i="40"/>
  <c r="T23" i="16" s="1"/>
  <c r="W88" i="40"/>
  <c r="V121" i="33"/>
  <c r="W90" i="33"/>
  <c r="V103" i="36"/>
  <c r="W78" i="36"/>
  <c r="W52" i="34"/>
  <c r="V77" i="34"/>
  <c r="T9" i="17" s="1"/>
  <c r="W48" i="34"/>
  <c r="V73" i="34"/>
  <c r="T5" i="17" s="1"/>
  <c r="W82" i="39"/>
  <c r="W79" i="33"/>
  <c r="V104" i="33"/>
  <c r="W84" i="35"/>
  <c r="V111" i="35"/>
  <c r="V119" i="33"/>
  <c r="W88" i="33"/>
  <c r="V87" i="34"/>
  <c r="T19" i="17" s="1"/>
  <c r="V88" i="34"/>
  <c r="T20" i="17" s="1"/>
  <c r="V86" i="34"/>
  <c r="T18" i="17" s="1"/>
  <c r="W58" i="34"/>
  <c r="V93" i="34"/>
  <c r="T25" i="17" s="1"/>
  <c r="W62" i="34"/>
  <c r="W91" i="10"/>
  <c r="V122" i="10"/>
  <c r="V103" i="38"/>
  <c r="W78" i="38"/>
  <c r="W56" i="34"/>
  <c r="V83" i="34"/>
  <c r="T15" i="17" s="1"/>
  <c r="W90" i="39"/>
  <c r="W120" i="39" s="1"/>
  <c r="V108" i="35"/>
  <c r="W82" i="35"/>
  <c r="V107" i="35"/>
  <c r="V112" i="37"/>
  <c r="V113" i="37"/>
  <c r="W85" i="37"/>
  <c r="V112" i="10"/>
  <c r="V113" i="10"/>
  <c r="W85" i="10"/>
  <c r="W80" i="40"/>
  <c r="V105" i="40"/>
  <c r="T9" i="16" s="1"/>
  <c r="V76" i="34"/>
  <c r="T8" i="17" s="1"/>
  <c r="W51" i="34"/>
  <c r="V103" i="10"/>
  <c r="W78" i="10"/>
  <c r="W84" i="36"/>
  <c r="V111" i="36"/>
  <c r="V112" i="33"/>
  <c r="V113" i="33"/>
  <c r="W85" i="33"/>
  <c r="V122" i="36"/>
  <c r="W91" i="36"/>
  <c r="V109" i="10"/>
  <c r="W83" i="10"/>
  <c r="V110" i="10"/>
  <c r="V122" i="33"/>
  <c r="W91" i="33"/>
  <c r="W55" i="34"/>
  <c r="V82" i="34"/>
  <c r="T14" i="17" s="1"/>
  <c r="V81" i="34"/>
  <c r="T13" i="17" s="1"/>
  <c r="W84" i="33"/>
  <c r="V111" i="33"/>
  <c r="W88" i="36"/>
  <c r="V119" i="36"/>
  <c r="W90" i="40"/>
  <c r="V121" i="40"/>
  <c r="T25" i="16" s="1"/>
  <c r="V103" i="37"/>
  <c r="W78" i="37"/>
  <c r="V118" i="38"/>
  <c r="V117" i="38"/>
  <c r="W87" i="38"/>
  <c r="V118" i="35"/>
  <c r="V117" i="35"/>
  <c r="W87" i="35"/>
  <c r="V104" i="35"/>
  <c r="W79" i="35"/>
  <c r="W76" i="39"/>
  <c r="W100" i="39" s="1"/>
  <c r="W77" i="40"/>
  <c r="V102" i="40"/>
  <c r="T6" i="16" s="1"/>
  <c r="W83" i="40"/>
  <c r="V110" i="40"/>
  <c r="T14" i="16" s="1"/>
  <c r="V109" i="40"/>
  <c r="T13" i="16" s="1"/>
  <c r="W84" i="40"/>
  <c r="V111" i="40"/>
  <c r="T15" i="16" s="1"/>
  <c r="V112" i="36"/>
  <c r="V113" i="36"/>
  <c r="W85" i="36"/>
  <c r="W79" i="10"/>
  <c r="V104" i="10"/>
  <c r="V119" i="37"/>
  <c r="W88" i="37"/>
  <c r="W84" i="10"/>
  <c r="V111" i="10"/>
  <c r="V104" i="38"/>
  <c r="W79" i="38"/>
  <c r="V114" i="33"/>
  <c r="V115" i="33"/>
  <c r="V116" i="33"/>
  <c r="W86" i="33"/>
  <c r="W57" i="34"/>
  <c r="V85" i="34"/>
  <c r="T17" i="17" s="1"/>
  <c r="V84" i="34"/>
  <c r="T16" i="17" s="1"/>
  <c r="V98" i="10"/>
  <c r="W73" i="10"/>
  <c r="V119" i="35"/>
  <c r="W88" i="35"/>
  <c r="W88" i="10"/>
  <c r="V119" i="10"/>
  <c r="W73" i="39"/>
  <c r="W97" i="39" s="1"/>
  <c r="W86" i="40"/>
  <c r="V114" i="40"/>
  <c r="T18" i="16" s="1"/>
  <c r="V115" i="40"/>
  <c r="T19" i="16" s="1"/>
  <c r="V116" i="40"/>
  <c r="T20" i="16" s="1"/>
  <c r="V118" i="37"/>
  <c r="V117" i="37"/>
  <c r="W87" i="37"/>
  <c r="W73" i="35"/>
  <c r="V98" i="35"/>
  <c r="V119" i="38"/>
  <c r="W88" i="38"/>
  <c r="V115" i="10"/>
  <c r="W86" i="10"/>
  <c r="V114" i="10"/>
  <c r="V116" i="10"/>
  <c r="V112" i="35"/>
  <c r="V113" i="35"/>
  <c r="W85" i="35"/>
  <c r="W85" i="38"/>
  <c r="V112" i="38"/>
  <c r="V113" i="38"/>
  <c r="W78" i="33"/>
  <c r="V103" i="33"/>
  <c r="W91" i="39"/>
  <c r="W121" i="39" s="1"/>
  <c r="V101" i="35"/>
  <c r="W76" i="35"/>
  <c r="V115" i="37"/>
  <c r="W86" i="37"/>
  <c r="V114" i="37"/>
  <c r="V116" i="37"/>
  <c r="W80" i="39"/>
  <c r="W104" i="39" s="1"/>
  <c r="V107" i="33"/>
  <c r="V108" i="33"/>
  <c r="W82" i="33"/>
  <c r="V105" i="33"/>
  <c r="W80" i="33"/>
  <c r="W73" i="36"/>
  <c r="V98" i="36"/>
  <c r="V114" i="36"/>
  <c r="W86" i="36"/>
  <c r="V116" i="36"/>
  <c r="V115" i="36"/>
  <c r="W90" i="37"/>
  <c r="V121" i="37"/>
  <c r="W76" i="38"/>
  <c r="V101" i="38"/>
  <c r="W79" i="39"/>
  <c r="W103" i="39" s="1"/>
  <c r="W90" i="35"/>
  <c r="V121" i="35"/>
  <c r="V102" i="35"/>
  <c r="W77" i="35"/>
  <c r="V122" i="37"/>
  <c r="W91" i="37"/>
  <c r="U99" i="37"/>
  <c r="V74" i="37"/>
  <c r="U92" i="37"/>
  <c r="X89" i="35"/>
  <c r="W120" i="35"/>
  <c r="V74" i="36"/>
  <c r="U99" i="36"/>
  <c r="U92" i="36"/>
  <c r="V106" i="38"/>
  <c r="W81" i="38"/>
  <c r="W75" i="33"/>
  <c r="V100" i="33"/>
  <c r="W75" i="10"/>
  <c r="V100" i="10"/>
  <c r="W120" i="38"/>
  <c r="X89" i="38"/>
  <c r="W81" i="10"/>
  <c r="V106" i="10"/>
  <c r="V46" i="34"/>
  <c r="U71" i="34"/>
  <c r="U64" i="34"/>
  <c r="V78" i="34"/>
  <c r="T10" i="17" s="1"/>
  <c r="W53" i="34"/>
  <c r="V106" i="40"/>
  <c r="T10" i="16" s="1"/>
  <c r="W81" i="40"/>
  <c r="V100" i="38"/>
  <c r="W75" i="38"/>
  <c r="W81" i="39"/>
  <c r="W105" i="39" s="1"/>
  <c r="V106" i="33"/>
  <c r="W81" i="33"/>
  <c r="W75" i="35"/>
  <c r="V100" i="35"/>
  <c r="W81" i="36"/>
  <c r="V106" i="36"/>
  <c r="V74" i="39"/>
  <c r="V98" i="39" s="1"/>
  <c r="U92" i="39"/>
  <c r="U99" i="38"/>
  <c r="V74" i="38"/>
  <c r="U92" i="38"/>
  <c r="W75" i="39"/>
  <c r="W99" i="39" s="1"/>
  <c r="W81" i="37"/>
  <c r="V106" i="37"/>
  <c r="W120" i="37"/>
  <c r="X89" i="37"/>
  <c r="V100" i="40"/>
  <c r="T4" i="16" s="1"/>
  <c r="W75" i="40"/>
  <c r="V100" i="37"/>
  <c r="W75" i="37"/>
  <c r="V74" i="33"/>
  <c r="U99" i="33"/>
  <c r="U92" i="33"/>
  <c r="W120" i="33"/>
  <c r="X89" i="33"/>
  <c r="X89" i="10"/>
  <c r="W120" i="10"/>
  <c r="X61" i="34"/>
  <c r="W92" i="34"/>
  <c r="U24" i="17" s="1"/>
  <c r="V72" i="34"/>
  <c r="T4" i="17" s="1"/>
  <c r="W47" i="34"/>
  <c r="U99" i="35"/>
  <c r="V74" i="35"/>
  <c r="U92" i="35"/>
  <c r="X89" i="36"/>
  <c r="W120" i="36"/>
  <c r="V100" i="36"/>
  <c r="W75" i="36"/>
  <c r="V74" i="40"/>
  <c r="U99" i="40"/>
  <c r="U92" i="40"/>
  <c r="V106" i="35"/>
  <c r="W81" i="35"/>
  <c r="U92" i="10"/>
  <c r="U99" i="10"/>
  <c r="V74" i="10"/>
  <c r="X89" i="40"/>
  <c r="W120" i="40"/>
  <c r="U24" i="16" s="1"/>
  <c r="U31" i="43" l="1"/>
  <c r="U238" i="43" s="1"/>
  <c r="T118" i="42"/>
  <c r="U129" i="35" s="1"/>
  <c r="S2" i="19" s="1"/>
  <c r="T148" i="42"/>
  <c r="U129" i="36" s="1"/>
  <c r="T178" i="42"/>
  <c r="U129" i="37" s="1"/>
  <c r="S2" i="18" s="1"/>
  <c r="T88" i="42"/>
  <c r="U129" i="33" s="1"/>
  <c r="T59" i="42"/>
  <c r="U129" i="10" s="1"/>
  <c r="T208" i="42"/>
  <c r="V54" i="42"/>
  <c r="V82" i="42" s="1"/>
  <c r="V54" i="43"/>
  <c r="U231" i="42"/>
  <c r="U261" i="42"/>
  <c r="U261" i="43"/>
  <c r="U231" i="43"/>
  <c r="U212" i="42"/>
  <c r="T209" i="42"/>
  <c r="U208" i="42"/>
  <c r="T228" i="42"/>
  <c r="U211" i="42"/>
  <c r="U229" i="42"/>
  <c r="U213" i="42"/>
  <c r="T223" i="42"/>
  <c r="U133" i="33"/>
  <c r="U221" i="43"/>
  <c r="T220" i="43"/>
  <c r="T226" i="43"/>
  <c r="U215" i="43"/>
  <c r="T227" i="43"/>
  <c r="T225" i="43"/>
  <c r="U216" i="43"/>
  <c r="T223" i="43"/>
  <c r="U213" i="43"/>
  <c r="U212" i="43"/>
  <c r="T209" i="43"/>
  <c r="T228" i="43"/>
  <c r="U211" i="43"/>
  <c r="U229" i="43"/>
  <c r="T217" i="43"/>
  <c r="T222" i="43"/>
  <c r="U210" i="43"/>
  <c r="U214" i="43"/>
  <c r="U232" i="43"/>
  <c r="T224" i="43"/>
  <c r="T218" i="43"/>
  <c r="T219" i="43"/>
  <c r="U230" i="43"/>
  <c r="T138" i="33"/>
  <c r="T147" i="36"/>
  <c r="T141" i="33"/>
  <c r="U134" i="33"/>
  <c r="T146" i="36"/>
  <c r="T130" i="38"/>
  <c r="U148" i="42"/>
  <c r="U137" i="37"/>
  <c r="S10" i="18" s="1"/>
  <c r="U91" i="42"/>
  <c r="T149" i="42"/>
  <c r="T139" i="36"/>
  <c r="U142" i="36"/>
  <c r="U136" i="33"/>
  <c r="T130" i="35"/>
  <c r="R3" i="19" s="1"/>
  <c r="U64" i="42"/>
  <c r="T141" i="38"/>
  <c r="T103" i="42"/>
  <c r="U153" i="37"/>
  <c r="S26" i="18" s="1"/>
  <c r="U131" i="37"/>
  <c r="S4" i="18" s="1"/>
  <c r="T145" i="33"/>
  <c r="U109" i="42"/>
  <c r="T79" i="42"/>
  <c r="U150" i="10"/>
  <c r="U92" i="42"/>
  <c r="U72" i="42"/>
  <c r="U221" i="42"/>
  <c r="T149" i="38"/>
  <c r="T76" i="42"/>
  <c r="T225" i="42"/>
  <c r="U151" i="33"/>
  <c r="T148" i="36"/>
  <c r="U200" i="42"/>
  <c r="U230" i="42"/>
  <c r="T167" i="42"/>
  <c r="T227" i="42"/>
  <c r="T104" i="42"/>
  <c r="T224" i="42"/>
  <c r="T157" i="42"/>
  <c r="T217" i="42"/>
  <c r="U120" i="42"/>
  <c r="U210" i="42"/>
  <c r="U154" i="42"/>
  <c r="U214" i="42"/>
  <c r="T158" i="42"/>
  <c r="T218" i="42"/>
  <c r="T140" i="33"/>
  <c r="T106" i="42"/>
  <c r="T226" i="42"/>
  <c r="T143" i="10"/>
  <c r="U155" i="42"/>
  <c r="U215" i="42"/>
  <c r="U132" i="36"/>
  <c r="U186" i="42"/>
  <c r="U216" i="42"/>
  <c r="T132" i="42"/>
  <c r="T222" i="42"/>
  <c r="T99" i="42"/>
  <c r="T219" i="42"/>
  <c r="T71" i="42"/>
  <c r="T220" i="42"/>
  <c r="U112" i="42"/>
  <c r="U232" i="42"/>
  <c r="U135" i="36"/>
  <c r="T149" i="10"/>
  <c r="T144" i="10"/>
  <c r="U47" i="43"/>
  <c r="U254" i="43" s="1"/>
  <c r="U47" i="42"/>
  <c r="U254" i="42" s="1"/>
  <c r="V53" i="43"/>
  <c r="V260" i="43" s="1"/>
  <c r="V53" i="42"/>
  <c r="V260" i="42" s="1"/>
  <c r="V36" i="43"/>
  <c r="V243" i="43" s="1"/>
  <c r="V36" i="42"/>
  <c r="V243" i="42" s="1"/>
  <c r="U49" i="43"/>
  <c r="U256" i="43" s="1"/>
  <c r="U49" i="42"/>
  <c r="U256" i="42" s="1"/>
  <c r="U41" i="43"/>
  <c r="U248" i="43" s="1"/>
  <c r="U41" i="42"/>
  <c r="U248" i="42" s="1"/>
  <c r="V39" i="43"/>
  <c r="V246" i="43" s="1"/>
  <c r="V39" i="42"/>
  <c r="V246" i="42" s="1"/>
  <c r="U40" i="43"/>
  <c r="U247" i="43" s="1"/>
  <c r="U40" i="42"/>
  <c r="U247" i="42" s="1"/>
  <c r="U43" i="43"/>
  <c r="U250" i="43" s="1"/>
  <c r="U43" i="42"/>
  <c r="U250" i="42" s="1"/>
  <c r="V38" i="43"/>
  <c r="V245" i="43" s="1"/>
  <c r="V38" i="42"/>
  <c r="V245" i="42" s="1"/>
  <c r="U51" i="43"/>
  <c r="U258" i="43" s="1"/>
  <c r="U51" i="42"/>
  <c r="U258" i="42" s="1"/>
  <c r="U42" i="43"/>
  <c r="U249" i="43" s="1"/>
  <c r="U42" i="42"/>
  <c r="U249" i="42" s="1"/>
  <c r="U48" i="43"/>
  <c r="U255" i="43" s="1"/>
  <c r="U48" i="42"/>
  <c r="U255" i="42" s="1"/>
  <c r="V31" i="43"/>
  <c r="V238" i="43" s="1"/>
  <c r="V31" i="42"/>
  <c r="V238" i="42" s="1"/>
  <c r="U32" i="43"/>
  <c r="U239" i="43" s="1"/>
  <c r="U32" i="42"/>
  <c r="U239" i="42" s="1"/>
  <c r="U50" i="43"/>
  <c r="U257" i="43" s="1"/>
  <c r="U50" i="42"/>
  <c r="U257" i="42" s="1"/>
  <c r="V55" i="43"/>
  <c r="V262" i="43" s="1"/>
  <c r="V55" i="42"/>
  <c r="V262" i="42" s="1"/>
  <c r="V34" i="43"/>
  <c r="V241" i="43" s="1"/>
  <c r="V34" i="42"/>
  <c r="V241" i="42" s="1"/>
  <c r="U46" i="43"/>
  <c r="U253" i="43" s="1"/>
  <c r="U46" i="42"/>
  <c r="U253" i="42" s="1"/>
  <c r="V35" i="43"/>
  <c r="V242" i="43" s="1"/>
  <c r="V35" i="42"/>
  <c r="V242" i="42" s="1"/>
  <c r="V37" i="43"/>
  <c r="V244" i="43" s="1"/>
  <c r="V37" i="42"/>
  <c r="V244" i="42" s="1"/>
  <c r="V44" i="43"/>
  <c r="V251" i="43" s="1"/>
  <c r="V44" i="42"/>
  <c r="V251" i="42" s="1"/>
  <c r="V33" i="43"/>
  <c r="V240" i="43" s="1"/>
  <c r="V33" i="42"/>
  <c r="V240" i="42" s="1"/>
  <c r="V52" i="43"/>
  <c r="V259" i="43" s="1"/>
  <c r="V52" i="42"/>
  <c r="V259" i="42" s="1"/>
  <c r="U45" i="43"/>
  <c r="U252" i="43" s="1"/>
  <c r="U45" i="42"/>
  <c r="U252" i="42" s="1"/>
  <c r="T144" i="33"/>
  <c r="S153" i="38"/>
  <c r="U136" i="37"/>
  <c r="S9" i="18" s="1"/>
  <c r="S147" i="38"/>
  <c r="S138" i="38"/>
  <c r="S148" i="38"/>
  <c r="S137" i="38"/>
  <c r="T150" i="38"/>
  <c r="U142" i="37"/>
  <c r="S15" i="18" s="1"/>
  <c r="S146" i="38"/>
  <c r="S140" i="38"/>
  <c r="S144" i="38"/>
  <c r="S139" i="38"/>
  <c r="S145" i="38"/>
  <c r="S142" i="38"/>
  <c r="T149" i="37"/>
  <c r="R22" i="18" s="1"/>
  <c r="U132" i="37"/>
  <c r="S5" i="18" s="1"/>
  <c r="U135" i="37"/>
  <c r="S8" i="18" s="1"/>
  <c r="T146" i="37"/>
  <c r="R19" i="18" s="1"/>
  <c r="T147" i="37"/>
  <c r="R20" i="18" s="1"/>
  <c r="T138" i="37"/>
  <c r="R11" i="18" s="1"/>
  <c r="U133" i="37"/>
  <c r="S6" i="18" s="1"/>
  <c r="U153" i="35"/>
  <c r="S26" i="19" s="1"/>
  <c r="U152" i="37"/>
  <c r="S25" i="18" s="1"/>
  <c r="T130" i="37"/>
  <c r="R3" i="18" s="1"/>
  <c r="U150" i="37"/>
  <c r="S23" i="18" s="1"/>
  <c r="U134" i="37"/>
  <c r="S7" i="18" s="1"/>
  <c r="T141" i="37"/>
  <c r="R14" i="18" s="1"/>
  <c r="T144" i="37"/>
  <c r="R17" i="18" s="1"/>
  <c r="T148" i="37"/>
  <c r="R21" i="18" s="1"/>
  <c r="T141" i="36"/>
  <c r="T140" i="35"/>
  <c r="R13" i="19" s="1"/>
  <c r="U131" i="36"/>
  <c r="U151" i="37"/>
  <c r="S24" i="18" s="1"/>
  <c r="T145" i="37"/>
  <c r="R18" i="18" s="1"/>
  <c r="U134" i="36"/>
  <c r="T143" i="37"/>
  <c r="R16" i="18" s="1"/>
  <c r="U137" i="36"/>
  <c r="T139" i="37"/>
  <c r="R12" i="18" s="1"/>
  <c r="T140" i="37"/>
  <c r="R13" i="18" s="1"/>
  <c r="T149" i="35"/>
  <c r="R22" i="19" s="1"/>
  <c r="T147" i="35"/>
  <c r="R20" i="19" s="1"/>
  <c r="T130" i="36"/>
  <c r="T144" i="35"/>
  <c r="R17" i="19" s="1"/>
  <c r="U150" i="36"/>
  <c r="T140" i="36"/>
  <c r="U133" i="36"/>
  <c r="T149" i="36"/>
  <c r="U153" i="36"/>
  <c r="U136" i="36"/>
  <c r="U134" i="35"/>
  <c r="S7" i="19" s="1"/>
  <c r="T146" i="35"/>
  <c r="R19" i="19" s="1"/>
  <c r="T138" i="36"/>
  <c r="T144" i="36"/>
  <c r="U151" i="36"/>
  <c r="T143" i="36"/>
  <c r="T145" i="36"/>
  <c r="T130" i="33"/>
  <c r="U151" i="35"/>
  <c r="S24" i="19" s="1"/>
  <c r="U132" i="35"/>
  <c r="S5" i="19" s="1"/>
  <c r="U136" i="35"/>
  <c r="S9" i="19" s="1"/>
  <c r="U152" i="35"/>
  <c r="S25" i="19" s="1"/>
  <c r="U150" i="35"/>
  <c r="S23" i="19" s="1"/>
  <c r="U137" i="35"/>
  <c r="S10" i="19" s="1"/>
  <c r="U142" i="35"/>
  <c r="S15" i="19" s="1"/>
  <c r="U133" i="35"/>
  <c r="S6" i="19" s="1"/>
  <c r="U135" i="35"/>
  <c r="S8" i="19" s="1"/>
  <c r="U131" i="35"/>
  <c r="S4" i="19" s="1"/>
  <c r="T145" i="35"/>
  <c r="R18" i="19" s="1"/>
  <c r="T138" i="35"/>
  <c r="R11" i="19" s="1"/>
  <c r="T143" i="35"/>
  <c r="R16" i="19" s="1"/>
  <c r="T141" i="35"/>
  <c r="R14" i="19" s="1"/>
  <c r="T148" i="35"/>
  <c r="R21" i="19" s="1"/>
  <c r="U153" i="33"/>
  <c r="T139" i="35"/>
  <c r="R12" i="19" s="1"/>
  <c r="U135" i="33"/>
  <c r="U150" i="33"/>
  <c r="U131" i="33"/>
  <c r="U133" i="10"/>
  <c r="U132" i="33"/>
  <c r="T147" i="33"/>
  <c r="T149" i="33"/>
  <c r="U137" i="33"/>
  <c r="U152" i="33"/>
  <c r="U142" i="33"/>
  <c r="T148" i="33"/>
  <c r="T143" i="33"/>
  <c r="T139" i="33"/>
  <c r="U132" i="10"/>
  <c r="T146" i="33"/>
  <c r="U137" i="10"/>
  <c r="U153" i="10"/>
  <c r="T130" i="10"/>
  <c r="U142" i="10"/>
  <c r="U136" i="10"/>
  <c r="U134" i="10"/>
  <c r="T138" i="10"/>
  <c r="T147" i="10"/>
  <c r="T141" i="10"/>
  <c r="T148" i="10"/>
  <c r="U152" i="10"/>
  <c r="U151" i="10"/>
  <c r="R233" i="42"/>
  <c r="T138" i="42"/>
  <c r="U131" i="10"/>
  <c r="T139" i="10"/>
  <c r="T146" i="10"/>
  <c r="T145" i="10"/>
  <c r="T140" i="10"/>
  <c r="U135" i="10"/>
  <c r="U156" i="42"/>
  <c r="T190" i="42"/>
  <c r="U182" i="42"/>
  <c r="T196" i="42"/>
  <c r="T166" i="42"/>
  <c r="T77" i="42"/>
  <c r="U101" i="42"/>
  <c r="U161" i="42"/>
  <c r="T136" i="42"/>
  <c r="U170" i="42"/>
  <c r="T160" i="42"/>
  <c r="U95" i="42"/>
  <c r="T195" i="42"/>
  <c r="U96" i="42"/>
  <c r="T135" i="42"/>
  <c r="T105" i="42"/>
  <c r="U140" i="42"/>
  <c r="T198" i="42"/>
  <c r="T108" i="42"/>
  <c r="U118" i="42"/>
  <c r="U199" i="42"/>
  <c r="U139" i="42"/>
  <c r="T162" i="42"/>
  <c r="U67" i="42"/>
  <c r="U191" i="42"/>
  <c r="U80" i="42"/>
  <c r="T168" i="42"/>
  <c r="T127" i="42"/>
  <c r="U126" i="42"/>
  <c r="T97" i="42"/>
  <c r="U180" i="42"/>
  <c r="T73" i="42"/>
  <c r="U93" i="42"/>
  <c r="R263" i="43"/>
  <c r="U90" i="42"/>
  <c r="S173" i="42"/>
  <c r="U123" i="42"/>
  <c r="T68" i="42"/>
  <c r="U150" i="42"/>
  <c r="U88" i="42"/>
  <c r="T119" i="42"/>
  <c r="T102" i="42"/>
  <c r="T89" i="42"/>
  <c r="U110" i="42"/>
  <c r="U131" i="42"/>
  <c r="U169" i="42"/>
  <c r="U124" i="42"/>
  <c r="U178" i="42"/>
  <c r="T69" i="42"/>
  <c r="U65" i="42"/>
  <c r="U94" i="42"/>
  <c r="U61" i="42"/>
  <c r="T107" i="42"/>
  <c r="T130" i="42"/>
  <c r="T187" i="42"/>
  <c r="T100" i="42"/>
  <c r="U125" i="42"/>
  <c r="U184" i="42"/>
  <c r="U201" i="42"/>
  <c r="U62" i="42"/>
  <c r="U171" i="42"/>
  <c r="S143" i="43"/>
  <c r="T74" i="42"/>
  <c r="U141" i="42"/>
  <c r="T192" i="42"/>
  <c r="S113" i="43"/>
  <c r="U82" i="42"/>
  <c r="S84" i="43"/>
  <c r="T70" i="42"/>
  <c r="T193" i="42"/>
  <c r="S203" i="43"/>
  <c r="U121" i="42"/>
  <c r="U151" i="42"/>
  <c r="T165" i="42"/>
  <c r="T133" i="42"/>
  <c r="T163" i="42"/>
  <c r="U181" i="42"/>
  <c r="U63" i="42"/>
  <c r="U81" i="42"/>
  <c r="S173" i="43"/>
  <c r="T78" i="42"/>
  <c r="S84" i="42"/>
  <c r="T75" i="42"/>
  <c r="U131" i="38"/>
  <c r="U154" i="43"/>
  <c r="U94" i="43"/>
  <c r="U124" i="43"/>
  <c r="U184" i="43"/>
  <c r="U65" i="43"/>
  <c r="T77" i="43"/>
  <c r="T196" i="43"/>
  <c r="T106" i="43"/>
  <c r="T136" i="43"/>
  <c r="T166" i="43"/>
  <c r="T128" i="42"/>
  <c r="T163" i="43"/>
  <c r="T133" i="43"/>
  <c r="T193" i="43"/>
  <c r="T103" i="43"/>
  <c r="T74" i="43"/>
  <c r="U135" i="38"/>
  <c r="U170" i="43"/>
  <c r="U200" i="43"/>
  <c r="U110" i="43"/>
  <c r="U140" i="43"/>
  <c r="U81" i="43"/>
  <c r="T98" i="42"/>
  <c r="T179" i="42"/>
  <c r="T189" i="42"/>
  <c r="T194" i="42"/>
  <c r="U61" i="43"/>
  <c r="U90" i="43"/>
  <c r="U180" i="43"/>
  <c r="U150" i="43"/>
  <c r="U120" i="43"/>
  <c r="U183" i="43"/>
  <c r="U123" i="43"/>
  <c r="U93" i="43"/>
  <c r="U64" i="43"/>
  <c r="U153" i="43"/>
  <c r="T60" i="42"/>
  <c r="T159" i="42"/>
  <c r="T164" i="42"/>
  <c r="U151" i="43"/>
  <c r="U62" i="43"/>
  <c r="U91" i="43"/>
  <c r="U181" i="43"/>
  <c r="U121" i="43"/>
  <c r="U132" i="38"/>
  <c r="U133" i="38"/>
  <c r="U185" i="42"/>
  <c r="U202" i="42"/>
  <c r="U152" i="38"/>
  <c r="T160" i="43"/>
  <c r="T190" i="43"/>
  <c r="T100" i="43"/>
  <c r="T130" i="43"/>
  <c r="T71" i="43"/>
  <c r="U82" i="43"/>
  <c r="U201" i="43"/>
  <c r="U141" i="43"/>
  <c r="U171" i="43"/>
  <c r="U111" i="43"/>
  <c r="V152" i="33" s="1"/>
  <c r="U66" i="42"/>
  <c r="T134" i="42"/>
  <c r="T129" i="42"/>
  <c r="U172" i="42"/>
  <c r="U101" i="43"/>
  <c r="U191" i="43"/>
  <c r="U72" i="43"/>
  <c r="U161" i="43"/>
  <c r="U131" i="43"/>
  <c r="U183" i="42"/>
  <c r="U151" i="38"/>
  <c r="T75" i="43"/>
  <c r="T194" i="43"/>
  <c r="T164" i="43"/>
  <c r="T104" i="43"/>
  <c r="T134" i="43"/>
  <c r="U142" i="42"/>
  <c r="U152" i="42"/>
  <c r="S143" i="42"/>
  <c r="T162" i="43"/>
  <c r="T73" i="43"/>
  <c r="T102" i="43"/>
  <c r="T132" i="43"/>
  <c r="T192" i="43"/>
  <c r="T108" i="43"/>
  <c r="T79" i="43"/>
  <c r="T138" i="43"/>
  <c r="T168" i="43"/>
  <c r="T198" i="43"/>
  <c r="U134" i="38"/>
  <c r="T148" i="38"/>
  <c r="U112" i="43"/>
  <c r="U83" i="43"/>
  <c r="U202" i="43"/>
  <c r="U142" i="43"/>
  <c r="U172" i="43"/>
  <c r="U153" i="42"/>
  <c r="T188" i="43"/>
  <c r="T98" i="43"/>
  <c r="T128" i="43"/>
  <c r="T69" i="43"/>
  <c r="T158" i="43"/>
  <c r="T135" i="43"/>
  <c r="T165" i="43"/>
  <c r="T105" i="43"/>
  <c r="T76" i="43"/>
  <c r="T195" i="43"/>
  <c r="U66" i="43"/>
  <c r="U155" i="43"/>
  <c r="U185" i="43"/>
  <c r="U125" i="43"/>
  <c r="U95" i="43"/>
  <c r="T143" i="38"/>
  <c r="R233" i="43"/>
  <c r="T187" i="43"/>
  <c r="T68" i="43"/>
  <c r="T157" i="43"/>
  <c r="T97" i="43"/>
  <c r="T127" i="43"/>
  <c r="U139" i="43"/>
  <c r="U169" i="43"/>
  <c r="U80" i="43"/>
  <c r="U109" i="43"/>
  <c r="U199" i="43"/>
  <c r="U136" i="38"/>
  <c r="T129" i="43"/>
  <c r="T70" i="43"/>
  <c r="T99" i="43"/>
  <c r="T189" i="43"/>
  <c r="T159" i="43"/>
  <c r="T129" i="38"/>
  <c r="U67" i="43"/>
  <c r="U186" i="43"/>
  <c r="U126" i="43"/>
  <c r="U156" i="43"/>
  <c r="U96" i="43"/>
  <c r="S113" i="42"/>
  <c r="T142" i="38"/>
  <c r="T167" i="43"/>
  <c r="T107" i="43"/>
  <c r="T137" i="43"/>
  <c r="T78" i="43"/>
  <c r="T197" i="43"/>
  <c r="U122" i="42"/>
  <c r="U83" i="42"/>
  <c r="T188" i="42"/>
  <c r="T197" i="42"/>
  <c r="U59" i="42"/>
  <c r="T137" i="42"/>
  <c r="S203" i="42"/>
  <c r="T119" i="43"/>
  <c r="T89" i="43"/>
  <c r="T179" i="43"/>
  <c r="T60" i="43"/>
  <c r="T149" i="43"/>
  <c r="U182" i="43"/>
  <c r="U63" i="43"/>
  <c r="U122" i="43"/>
  <c r="U152" i="43"/>
  <c r="U92" i="43"/>
  <c r="X89" i="39"/>
  <c r="X119" i="39" s="1"/>
  <c r="V122" i="39"/>
  <c r="V123" i="39" s="1"/>
  <c r="W117" i="39"/>
  <c r="W116" i="39"/>
  <c r="W113" i="39"/>
  <c r="W115" i="39"/>
  <c r="W114" i="39"/>
  <c r="W112" i="39"/>
  <c r="W111" i="39"/>
  <c r="W108" i="39"/>
  <c r="W109" i="39"/>
  <c r="W106" i="39"/>
  <c r="W107" i="39"/>
  <c r="U123" i="35"/>
  <c r="U124" i="35" s="1"/>
  <c r="U123" i="37"/>
  <c r="U124" i="37" s="1"/>
  <c r="U95" i="34"/>
  <c r="U96" i="34" s="1"/>
  <c r="S3" i="17"/>
  <c r="U123" i="40"/>
  <c r="U124" i="40" s="1"/>
  <c r="S3" i="16"/>
  <c r="U123" i="36"/>
  <c r="U124" i="36" s="1"/>
  <c r="U123" i="38"/>
  <c r="U124" i="38" s="1"/>
  <c r="U123" i="33"/>
  <c r="U124" i="33" s="1"/>
  <c r="U123" i="10"/>
  <c r="U124" i="10" s="1"/>
  <c r="W122" i="37"/>
  <c r="X91" i="37"/>
  <c r="W122" i="10"/>
  <c r="X91" i="10"/>
  <c r="X84" i="37"/>
  <c r="W111" i="37"/>
  <c r="W103" i="35"/>
  <c r="X78" i="35"/>
  <c r="W118" i="36"/>
  <c r="W117" i="36"/>
  <c r="X87" i="36"/>
  <c r="W116" i="40"/>
  <c r="U20" i="16" s="1"/>
  <c r="X86" i="40"/>
  <c r="W115" i="40"/>
  <c r="U19" i="16" s="1"/>
  <c r="W114" i="40"/>
  <c r="U18" i="16" s="1"/>
  <c r="W104" i="35"/>
  <c r="X79" i="35"/>
  <c r="W105" i="40"/>
  <c r="U9" i="16" s="1"/>
  <c r="X80" i="40"/>
  <c r="W77" i="34"/>
  <c r="U9" i="17" s="1"/>
  <c r="X52" i="34"/>
  <c r="X49" i="34"/>
  <c r="W74" i="34"/>
  <c r="U6" i="17" s="1"/>
  <c r="W102" i="35"/>
  <c r="X77" i="35"/>
  <c r="W112" i="35"/>
  <c r="W113" i="35"/>
  <c r="X85" i="35"/>
  <c r="X73" i="39"/>
  <c r="X97" i="39" s="1"/>
  <c r="X91" i="33"/>
  <c r="W122" i="33"/>
  <c r="X78" i="36"/>
  <c r="W103" i="36"/>
  <c r="W108" i="37"/>
  <c r="X82" i="37"/>
  <c r="W107" i="37"/>
  <c r="X77" i="39"/>
  <c r="X101" i="39" s="1"/>
  <c r="X60" i="34"/>
  <c r="W91" i="34"/>
  <c r="U23" i="17" s="1"/>
  <c r="W119" i="37"/>
  <c r="X88" i="37"/>
  <c r="X87" i="35"/>
  <c r="W118" i="35"/>
  <c r="W117" i="35"/>
  <c r="W86" i="34"/>
  <c r="U18" i="17" s="1"/>
  <c r="W88" i="34"/>
  <c r="U20" i="17" s="1"/>
  <c r="W87" i="34"/>
  <c r="U19" i="17" s="1"/>
  <c r="X58" i="34"/>
  <c r="W94" i="34"/>
  <c r="U26" i="17" s="1"/>
  <c r="X63" i="34"/>
  <c r="X73" i="37"/>
  <c r="W98" i="37"/>
  <c r="W121" i="33"/>
  <c r="X90" i="33"/>
  <c r="W107" i="10"/>
  <c r="W108" i="10"/>
  <c r="X82" i="10"/>
  <c r="X73" i="38"/>
  <c r="W98" i="38"/>
  <c r="W104" i="40"/>
  <c r="U8" i="16" s="1"/>
  <c r="X79" i="40"/>
  <c r="X90" i="35"/>
  <c r="W121" i="35"/>
  <c r="W119" i="10"/>
  <c r="X88" i="10"/>
  <c r="X83" i="10"/>
  <c r="W109" i="10"/>
  <c r="W110" i="10"/>
  <c r="W112" i="37"/>
  <c r="X85" i="37"/>
  <c r="W113" i="37"/>
  <c r="X78" i="40"/>
  <c r="W103" i="40"/>
  <c r="U7" i="16" s="1"/>
  <c r="X86" i="39"/>
  <c r="X91" i="35"/>
  <c r="W122" i="35"/>
  <c r="X84" i="38"/>
  <c r="W111" i="38"/>
  <c r="W119" i="35"/>
  <c r="X88" i="35"/>
  <c r="W104" i="10"/>
  <c r="X79" i="10"/>
  <c r="W118" i="38"/>
  <c r="W117" i="38"/>
  <c r="X87" i="38"/>
  <c r="W119" i="40"/>
  <c r="U23" i="16" s="1"/>
  <c r="X88" i="40"/>
  <c r="X76" i="10"/>
  <c r="W101" i="10"/>
  <c r="X45" i="34"/>
  <c r="W70" i="34"/>
  <c r="U2" i="17" s="1"/>
  <c r="W98" i="33"/>
  <c r="X73" i="33"/>
  <c r="X87" i="39"/>
  <c r="X79" i="39"/>
  <c r="X103" i="39" s="1"/>
  <c r="W112" i="36"/>
  <c r="W113" i="36"/>
  <c r="X85" i="36"/>
  <c r="W98" i="40"/>
  <c r="U2" i="16" s="1"/>
  <c r="X73" i="40"/>
  <c r="W104" i="37"/>
  <c r="X79" i="37"/>
  <c r="W107" i="38"/>
  <c r="W108" i="38"/>
  <c r="X82" i="38"/>
  <c r="W98" i="10"/>
  <c r="X73" i="10"/>
  <c r="W118" i="33"/>
  <c r="W117" i="33"/>
  <c r="X87" i="33"/>
  <c r="X77" i="38"/>
  <c r="W102" i="38"/>
  <c r="X76" i="38"/>
  <c r="W101" i="38"/>
  <c r="W119" i="38"/>
  <c r="X88" i="38"/>
  <c r="X78" i="37"/>
  <c r="W103" i="37"/>
  <c r="W112" i="33"/>
  <c r="W113" i="33"/>
  <c r="X85" i="33"/>
  <c r="W107" i="35"/>
  <c r="X82" i="35"/>
  <c r="W108" i="35"/>
  <c r="X77" i="36"/>
  <c r="W102" i="36"/>
  <c r="X80" i="36"/>
  <c r="W105" i="36"/>
  <c r="W105" i="35"/>
  <c r="X80" i="35"/>
  <c r="X90" i="10"/>
  <c r="W121" i="10"/>
  <c r="W109" i="33"/>
  <c r="W110" i="33"/>
  <c r="X83" i="33"/>
  <c r="X84" i="35"/>
  <c r="W111" i="35"/>
  <c r="W122" i="38"/>
  <c r="X91" i="38"/>
  <c r="X90" i="37"/>
  <c r="W121" i="37"/>
  <c r="X76" i="35"/>
  <c r="W101" i="35"/>
  <c r="W111" i="40"/>
  <c r="U15" i="16" s="1"/>
  <c r="X84" i="40"/>
  <c r="X90" i="39"/>
  <c r="X120" i="39" s="1"/>
  <c r="X78" i="39"/>
  <c r="X102" i="39" s="1"/>
  <c r="X50" i="34"/>
  <c r="W75" i="34"/>
  <c r="U7" i="17" s="1"/>
  <c r="X83" i="38"/>
  <c r="W109" i="38"/>
  <c r="W110" i="38"/>
  <c r="X83" i="39"/>
  <c r="X88" i="39"/>
  <c r="X118" i="39" s="1"/>
  <c r="W98" i="35"/>
  <c r="X73" i="35"/>
  <c r="X57" i="34"/>
  <c r="W85" i="34"/>
  <c r="U17" i="17" s="1"/>
  <c r="W84" i="34"/>
  <c r="U16" i="17" s="1"/>
  <c r="W104" i="33"/>
  <c r="X79" i="33"/>
  <c r="X77" i="10"/>
  <c r="W102" i="10"/>
  <c r="X86" i="35"/>
  <c r="W115" i="35"/>
  <c r="W116" i="35"/>
  <c r="W114" i="35"/>
  <c r="W101" i="37"/>
  <c r="X76" i="37"/>
  <c r="X91" i="39"/>
  <c r="X121" i="39" s="1"/>
  <c r="W117" i="37"/>
  <c r="X87" i="37"/>
  <c r="W118" i="37"/>
  <c r="X83" i="37"/>
  <c r="W110" i="37"/>
  <c r="W109" i="37"/>
  <c r="W104" i="36"/>
  <c r="X79" i="36"/>
  <c r="W109" i="40"/>
  <c r="U13" i="16" s="1"/>
  <c r="W110" i="40"/>
  <c r="U14" i="16" s="1"/>
  <c r="X83" i="40"/>
  <c r="W119" i="36"/>
  <c r="X88" i="36"/>
  <c r="X78" i="10"/>
  <c r="W103" i="10"/>
  <c r="X56" i="34"/>
  <c r="W83" i="34"/>
  <c r="U15" i="17" s="1"/>
  <c r="X82" i="39"/>
  <c r="W101" i="40"/>
  <c r="U5" i="16" s="1"/>
  <c r="X76" i="40"/>
  <c r="X86" i="38"/>
  <c r="W115" i="38"/>
  <c r="W116" i="38"/>
  <c r="W114" i="38"/>
  <c r="X78" i="38"/>
  <c r="W103" i="38"/>
  <c r="W90" i="34"/>
  <c r="U22" i="17" s="1"/>
  <c r="W89" i="34"/>
  <c r="U21" i="17" s="1"/>
  <c r="X59" i="34"/>
  <c r="W110" i="35"/>
  <c r="W109" i="35"/>
  <c r="X83" i="35"/>
  <c r="X77" i="37"/>
  <c r="W102" i="37"/>
  <c r="W109" i="36"/>
  <c r="W110" i="36"/>
  <c r="X83" i="36"/>
  <c r="W80" i="34"/>
  <c r="U12" i="17" s="1"/>
  <c r="W79" i="34"/>
  <c r="U11" i="17" s="1"/>
  <c r="X54" i="34"/>
  <c r="W105" i="33"/>
  <c r="X80" i="33"/>
  <c r="X80" i="37"/>
  <c r="W105" i="37"/>
  <c r="W107" i="40"/>
  <c r="U11" i="16" s="1"/>
  <c r="W108" i="40"/>
  <c r="U12" i="16" s="1"/>
  <c r="X82" i="40"/>
  <c r="X55" i="34"/>
  <c r="W81" i="34"/>
  <c r="U13" i="17" s="1"/>
  <c r="W82" i="34"/>
  <c r="U14" i="17" s="1"/>
  <c r="W121" i="38"/>
  <c r="X90" i="38"/>
  <c r="X82" i="33"/>
  <c r="W107" i="33"/>
  <c r="W108" i="33"/>
  <c r="X84" i="10"/>
  <c r="W111" i="10"/>
  <c r="X85" i="10"/>
  <c r="W113" i="10"/>
  <c r="W112" i="10"/>
  <c r="X87" i="10"/>
  <c r="W117" i="10"/>
  <c r="W118" i="10"/>
  <c r="X91" i="36"/>
  <c r="W122" i="36"/>
  <c r="W105" i="38"/>
  <c r="X80" i="38"/>
  <c r="X90" i="40"/>
  <c r="W121" i="40"/>
  <c r="U25" i="16" s="1"/>
  <c r="W114" i="33"/>
  <c r="W115" i="33"/>
  <c r="W116" i="33"/>
  <c r="X86" i="33"/>
  <c r="X84" i="36"/>
  <c r="W111" i="36"/>
  <c r="W102" i="33"/>
  <c r="X77" i="33"/>
  <c r="W114" i="36"/>
  <c r="W116" i="36"/>
  <c r="X86" i="36"/>
  <c r="W115" i="36"/>
  <c r="W122" i="40"/>
  <c r="U26" i="16" s="1"/>
  <c r="X91" i="40"/>
  <c r="W103" i="33"/>
  <c r="X78" i="33"/>
  <c r="X77" i="40"/>
  <c r="W102" i="40"/>
  <c r="U6" i="16" s="1"/>
  <c r="W111" i="33"/>
  <c r="X84" i="33"/>
  <c r="W76" i="34"/>
  <c r="U8" i="17" s="1"/>
  <c r="X51" i="34"/>
  <c r="W112" i="40"/>
  <c r="U16" i="16" s="1"/>
  <c r="W113" i="40"/>
  <c r="U17" i="16" s="1"/>
  <c r="X85" i="40"/>
  <c r="X80" i="10"/>
  <c r="W105" i="10"/>
  <c r="X76" i="39"/>
  <c r="X100" i="39" s="1"/>
  <c r="W112" i="38"/>
  <c r="W113" i="38"/>
  <c r="X85" i="38"/>
  <c r="W93" i="34"/>
  <c r="U25" i="17" s="1"/>
  <c r="X62" i="34"/>
  <c r="X76" i="36"/>
  <c r="W101" i="36"/>
  <c r="X85" i="39"/>
  <c r="X80" i="39"/>
  <c r="X104" i="39" s="1"/>
  <c r="W121" i="36"/>
  <c r="X90" i="36"/>
  <c r="X86" i="10"/>
  <c r="W115" i="10"/>
  <c r="W114" i="10"/>
  <c r="W116" i="10"/>
  <c r="X88" i="33"/>
  <c r="W119" i="33"/>
  <c r="W115" i="37"/>
  <c r="X86" i="37"/>
  <c r="W114" i="37"/>
  <c r="W116" i="37"/>
  <c r="X84" i="39"/>
  <c r="X110" i="39" s="1"/>
  <c r="X82" i="36"/>
  <c r="W107" i="36"/>
  <c r="W108" i="36"/>
  <c r="X73" i="36"/>
  <c r="W98" i="36"/>
  <c r="W104" i="38"/>
  <c r="X79" i="38"/>
  <c r="X48" i="34"/>
  <c r="W73" i="34"/>
  <c r="U5" i="17" s="1"/>
  <c r="W118" i="40"/>
  <c r="U22" i="16" s="1"/>
  <c r="X87" i="40"/>
  <c r="W117" i="40"/>
  <c r="U21" i="16" s="1"/>
  <c r="X76" i="33"/>
  <c r="W101" i="33"/>
  <c r="X81" i="36"/>
  <c r="W106" i="36"/>
  <c r="V99" i="35"/>
  <c r="W74" i="35"/>
  <c r="V92" i="35"/>
  <c r="W100" i="40"/>
  <c r="U4" i="16" s="1"/>
  <c r="X75" i="40"/>
  <c r="X81" i="33"/>
  <c r="W106" i="33"/>
  <c r="X81" i="38"/>
  <c r="W106" i="38"/>
  <c r="Y89" i="10"/>
  <c r="X120" i="10"/>
  <c r="X75" i="39"/>
  <c r="X99" i="39" s="1"/>
  <c r="X120" i="33"/>
  <c r="Y89" i="33"/>
  <c r="V99" i="38"/>
  <c r="W74" i="38"/>
  <c r="V92" i="38"/>
  <c r="W78" i="34"/>
  <c r="U10" i="17" s="1"/>
  <c r="X53" i="34"/>
  <c r="X81" i="10"/>
  <c r="W106" i="10"/>
  <c r="Y89" i="40"/>
  <c r="X120" i="40"/>
  <c r="V24" i="16" s="1"/>
  <c r="X81" i="35"/>
  <c r="W106" i="35"/>
  <c r="Y89" i="35"/>
  <c r="X120" i="35"/>
  <c r="Y89" i="38"/>
  <c r="X120" i="38"/>
  <c r="X75" i="10"/>
  <c r="W100" i="10"/>
  <c r="V92" i="10"/>
  <c r="W74" i="10"/>
  <c r="V99" i="10"/>
  <c r="Y61" i="34"/>
  <c r="X92" i="34"/>
  <c r="V24" i="17" s="1"/>
  <c r="V99" i="36"/>
  <c r="W74" i="36"/>
  <c r="V92" i="36"/>
  <c r="W74" i="39"/>
  <c r="W98" i="39" s="1"/>
  <c r="V92" i="39"/>
  <c r="X75" i="35"/>
  <c r="W100" i="35"/>
  <c r="X75" i="38"/>
  <c r="W100" i="38"/>
  <c r="V99" i="40"/>
  <c r="W74" i="40"/>
  <c r="V92" i="40"/>
  <c r="W46" i="34"/>
  <c r="V71" i="34"/>
  <c r="V64" i="34"/>
  <c r="V99" i="37"/>
  <c r="W74" i="37"/>
  <c r="V92" i="37"/>
  <c r="W74" i="33"/>
  <c r="V99" i="33"/>
  <c r="V92" i="33"/>
  <c r="Y89" i="36"/>
  <c r="X120" i="36"/>
  <c r="W100" i="37"/>
  <c r="X75" i="37"/>
  <c r="X47" i="34"/>
  <c r="W72" i="34"/>
  <c r="U4" i="17" s="1"/>
  <c r="Y89" i="37"/>
  <c r="X120" i="37"/>
  <c r="X81" i="39"/>
  <c r="X105" i="39" s="1"/>
  <c r="W100" i="33"/>
  <c r="X75" i="33"/>
  <c r="X81" i="37"/>
  <c r="W106" i="37"/>
  <c r="X81" i="40"/>
  <c r="W106" i="40"/>
  <c r="U10" i="16" s="1"/>
  <c r="X75" i="36"/>
  <c r="W100" i="36"/>
  <c r="U148" i="43" l="1"/>
  <c r="U118" i="43"/>
  <c r="U178" i="43"/>
  <c r="U208" i="43"/>
  <c r="U59" i="43"/>
  <c r="V129" i="10" s="1"/>
  <c r="U88" i="43"/>
  <c r="V129" i="33" s="1"/>
  <c r="W54" i="42"/>
  <c r="W171" i="42" s="1"/>
  <c r="W54" i="43"/>
  <c r="V231" i="42"/>
  <c r="V261" i="42"/>
  <c r="V231" i="43"/>
  <c r="V261" i="43"/>
  <c r="U149" i="38"/>
  <c r="U130" i="38"/>
  <c r="V214" i="42"/>
  <c r="U219" i="42"/>
  <c r="V212" i="42"/>
  <c r="U228" i="42"/>
  <c r="V133" i="33"/>
  <c r="U222" i="43"/>
  <c r="U227" i="43"/>
  <c r="V216" i="43"/>
  <c r="V210" i="43"/>
  <c r="V208" i="43"/>
  <c r="U226" i="43"/>
  <c r="V221" i="43"/>
  <c r="U225" i="43"/>
  <c r="V213" i="43"/>
  <c r="V229" i="43"/>
  <c r="U209" i="43"/>
  <c r="U218" i="43"/>
  <c r="V214" i="43"/>
  <c r="V230" i="43"/>
  <c r="V212" i="43"/>
  <c r="U224" i="43"/>
  <c r="U219" i="43"/>
  <c r="U228" i="43"/>
  <c r="U223" i="43"/>
  <c r="V215" i="43"/>
  <c r="V211" i="43"/>
  <c r="U220" i="43"/>
  <c r="V232" i="43"/>
  <c r="U217" i="43"/>
  <c r="U141" i="38"/>
  <c r="U148" i="36"/>
  <c r="U149" i="10"/>
  <c r="V129" i="36"/>
  <c r="V131" i="35"/>
  <c r="T4" i="19" s="1"/>
  <c r="U139" i="36"/>
  <c r="U147" i="33"/>
  <c r="V136" i="36"/>
  <c r="V150" i="33"/>
  <c r="V182" i="42"/>
  <c r="U146" i="10"/>
  <c r="V153" i="33"/>
  <c r="V135" i="36"/>
  <c r="U141" i="10"/>
  <c r="U130" i="36"/>
  <c r="V142" i="10"/>
  <c r="V132" i="33"/>
  <c r="V134" i="10"/>
  <c r="U159" i="42"/>
  <c r="V65" i="42"/>
  <c r="U144" i="33"/>
  <c r="U98" i="42"/>
  <c r="U218" i="42"/>
  <c r="U145" i="33"/>
  <c r="U140" i="33"/>
  <c r="V180" i="42"/>
  <c r="V210" i="42"/>
  <c r="V131" i="42"/>
  <c r="V221" i="42"/>
  <c r="U143" i="35"/>
  <c r="S16" i="19" s="1"/>
  <c r="U102" i="42"/>
  <c r="U222" i="42"/>
  <c r="U78" i="42"/>
  <c r="U227" i="42"/>
  <c r="V156" i="42"/>
  <c r="V216" i="42"/>
  <c r="V169" i="42"/>
  <c r="V229" i="42"/>
  <c r="V151" i="37"/>
  <c r="T24" i="18" s="1"/>
  <c r="V81" i="42"/>
  <c r="V230" i="42"/>
  <c r="U136" i="42"/>
  <c r="U226" i="42"/>
  <c r="U165" i="42"/>
  <c r="U225" i="42"/>
  <c r="V155" i="42"/>
  <c r="V215" i="42"/>
  <c r="U198" i="42"/>
  <c r="V62" i="42"/>
  <c r="V211" i="42"/>
  <c r="U190" i="42"/>
  <c r="U220" i="42"/>
  <c r="V183" i="42"/>
  <c r="V213" i="42"/>
  <c r="U164" i="42"/>
  <c r="U224" i="42"/>
  <c r="V137" i="37"/>
  <c r="T10" i="18" s="1"/>
  <c r="U60" i="42"/>
  <c r="U209" i="42"/>
  <c r="V59" i="42"/>
  <c r="V208" i="42"/>
  <c r="U133" i="42"/>
  <c r="U223" i="42"/>
  <c r="U138" i="36"/>
  <c r="V112" i="42"/>
  <c r="V232" i="42"/>
  <c r="U157" i="42"/>
  <c r="U217" i="42"/>
  <c r="V50" i="43"/>
  <c r="V257" i="43" s="1"/>
  <c r="V50" i="42"/>
  <c r="V257" i="42" s="1"/>
  <c r="W53" i="43"/>
  <c r="W260" i="43" s="1"/>
  <c r="W53" i="42"/>
  <c r="W260" i="42" s="1"/>
  <c r="W34" i="43"/>
  <c r="W241" i="43" s="1"/>
  <c r="W34" i="42"/>
  <c r="W241" i="42" s="1"/>
  <c r="W39" i="43"/>
  <c r="W246" i="43" s="1"/>
  <c r="W39" i="42"/>
  <c r="W246" i="42" s="1"/>
  <c r="V47" i="43"/>
  <c r="V254" i="43" s="1"/>
  <c r="V47" i="42"/>
  <c r="V254" i="42" s="1"/>
  <c r="V51" i="43"/>
  <c r="V258" i="43" s="1"/>
  <c r="V51" i="42"/>
  <c r="V258" i="42" s="1"/>
  <c r="W55" i="43"/>
  <c r="W262" i="43" s="1"/>
  <c r="W55" i="42"/>
  <c r="W262" i="42" s="1"/>
  <c r="V41" i="43"/>
  <c r="V248" i="43" s="1"/>
  <c r="V41" i="42"/>
  <c r="V248" i="42" s="1"/>
  <c r="V40" i="43"/>
  <c r="V247" i="43" s="1"/>
  <c r="V40" i="42"/>
  <c r="V247" i="42" s="1"/>
  <c r="W37" i="43"/>
  <c r="W244" i="43" s="1"/>
  <c r="W37" i="42"/>
  <c r="W244" i="42" s="1"/>
  <c r="V42" i="43"/>
  <c r="V249" i="43" s="1"/>
  <c r="V42" i="42"/>
  <c r="V249" i="42" s="1"/>
  <c r="W33" i="43"/>
  <c r="W240" i="43" s="1"/>
  <c r="W33" i="42"/>
  <c r="W240" i="42" s="1"/>
  <c r="W31" i="43"/>
  <c r="W238" i="43" s="1"/>
  <c r="W31" i="42"/>
  <c r="W238" i="42" s="1"/>
  <c r="W52" i="43"/>
  <c r="W259" i="43" s="1"/>
  <c r="W52" i="42"/>
  <c r="W259" i="42" s="1"/>
  <c r="V43" i="43"/>
  <c r="V250" i="43" s="1"/>
  <c r="V43" i="42"/>
  <c r="V250" i="42" s="1"/>
  <c r="V45" i="43"/>
  <c r="V252" i="43" s="1"/>
  <c r="V45" i="42"/>
  <c r="V252" i="42" s="1"/>
  <c r="V32" i="43"/>
  <c r="V239" i="43" s="1"/>
  <c r="V32" i="42"/>
  <c r="V239" i="42" s="1"/>
  <c r="W36" i="43"/>
  <c r="W243" i="43" s="1"/>
  <c r="W36" i="42"/>
  <c r="W243" i="42" s="1"/>
  <c r="V46" i="43"/>
  <c r="V253" i="43" s="1"/>
  <c r="V46" i="42"/>
  <c r="V253" i="42" s="1"/>
  <c r="W38" i="43"/>
  <c r="W245" i="43" s="1"/>
  <c r="W38" i="42"/>
  <c r="W245" i="42" s="1"/>
  <c r="V48" i="43"/>
  <c r="V255" i="43" s="1"/>
  <c r="V48" i="42"/>
  <c r="V255" i="42" s="1"/>
  <c r="W44" i="43"/>
  <c r="W251" i="43" s="1"/>
  <c r="W44" i="42"/>
  <c r="W251" i="42" s="1"/>
  <c r="W35" i="43"/>
  <c r="W242" i="43" s="1"/>
  <c r="W35" i="42"/>
  <c r="W242" i="42" s="1"/>
  <c r="V49" i="43"/>
  <c r="V256" i="43" s="1"/>
  <c r="V49" i="42"/>
  <c r="V256" i="42" s="1"/>
  <c r="T146" i="38"/>
  <c r="V131" i="37"/>
  <c r="T4" i="18" s="1"/>
  <c r="V134" i="36"/>
  <c r="T145" i="38"/>
  <c r="T144" i="38"/>
  <c r="T137" i="38"/>
  <c r="U144" i="37"/>
  <c r="S17" i="18" s="1"/>
  <c r="V136" i="37"/>
  <c r="T9" i="18" s="1"/>
  <c r="U146" i="37"/>
  <c r="S19" i="18" s="1"/>
  <c r="U148" i="37"/>
  <c r="S21" i="18" s="1"/>
  <c r="T140" i="38"/>
  <c r="T139" i="38"/>
  <c r="T153" i="38"/>
  <c r="V150" i="36"/>
  <c r="T138" i="38"/>
  <c r="U150" i="38"/>
  <c r="V135" i="37"/>
  <c r="T8" i="18" s="1"/>
  <c r="V137" i="10"/>
  <c r="T147" i="38"/>
  <c r="V132" i="36"/>
  <c r="V132" i="35"/>
  <c r="T5" i="19" s="1"/>
  <c r="U149" i="37"/>
  <c r="S22" i="18" s="1"/>
  <c r="V137" i="36"/>
  <c r="V153" i="36"/>
  <c r="V153" i="37"/>
  <c r="T26" i="18" s="1"/>
  <c r="V137" i="35"/>
  <c r="T10" i="19" s="1"/>
  <c r="U139" i="37"/>
  <c r="S12" i="18" s="1"/>
  <c r="V132" i="37"/>
  <c r="T5" i="18" s="1"/>
  <c r="V152" i="37"/>
  <c r="T25" i="18" s="1"/>
  <c r="V142" i="37"/>
  <c r="T15" i="18" s="1"/>
  <c r="U140" i="37"/>
  <c r="S13" i="18" s="1"/>
  <c r="U144" i="36"/>
  <c r="V150" i="35"/>
  <c r="T23" i="19" s="1"/>
  <c r="V134" i="37"/>
  <c r="T7" i="18" s="1"/>
  <c r="V129" i="37"/>
  <c r="T2" i="18" s="1"/>
  <c r="U130" i="37"/>
  <c r="S3" i="18" s="1"/>
  <c r="V131" i="36"/>
  <c r="V150" i="37"/>
  <c r="T23" i="18" s="1"/>
  <c r="U147" i="37"/>
  <c r="S20" i="18" s="1"/>
  <c r="V133" i="37"/>
  <c r="T6" i="18" s="1"/>
  <c r="U145" i="37"/>
  <c r="S18" i="18" s="1"/>
  <c r="U138" i="37"/>
  <c r="S11" i="18" s="1"/>
  <c r="U141" i="37"/>
  <c r="S14" i="18" s="1"/>
  <c r="U143" i="37"/>
  <c r="S16" i="18" s="1"/>
  <c r="V136" i="35"/>
  <c r="T9" i="19" s="1"/>
  <c r="U143" i="36"/>
  <c r="U147" i="36"/>
  <c r="U146" i="36"/>
  <c r="V134" i="35"/>
  <c r="T7" i="19" s="1"/>
  <c r="V133" i="36"/>
  <c r="V152" i="36"/>
  <c r="V153" i="35"/>
  <c r="T26" i="19" s="1"/>
  <c r="V142" i="36"/>
  <c r="U141" i="36"/>
  <c r="U141" i="35"/>
  <c r="S14" i="19" s="1"/>
  <c r="V152" i="35"/>
  <c r="T25" i="19" s="1"/>
  <c r="U149" i="36"/>
  <c r="V151" i="36"/>
  <c r="V133" i="35"/>
  <c r="T6" i="19" s="1"/>
  <c r="U145" i="36"/>
  <c r="V129" i="35"/>
  <c r="T2" i="19" s="1"/>
  <c r="U139" i="35"/>
  <c r="S12" i="19" s="1"/>
  <c r="U140" i="36"/>
  <c r="U148" i="35"/>
  <c r="S21" i="19" s="1"/>
  <c r="U146" i="33"/>
  <c r="V142" i="35"/>
  <c r="T15" i="19" s="1"/>
  <c r="U130" i="35"/>
  <c r="S3" i="19" s="1"/>
  <c r="V135" i="35"/>
  <c r="T8" i="19" s="1"/>
  <c r="U147" i="35"/>
  <c r="S20" i="19" s="1"/>
  <c r="U149" i="35"/>
  <c r="S22" i="19" s="1"/>
  <c r="V142" i="33"/>
  <c r="U144" i="35"/>
  <c r="S17" i="19" s="1"/>
  <c r="U140" i="35"/>
  <c r="S13" i="19" s="1"/>
  <c r="U145" i="35"/>
  <c r="S18" i="19" s="1"/>
  <c r="V151" i="35"/>
  <c r="T24" i="19" s="1"/>
  <c r="V135" i="33"/>
  <c r="U146" i="35"/>
  <c r="S19" i="19" s="1"/>
  <c r="U138" i="35"/>
  <c r="S11" i="19" s="1"/>
  <c r="V134" i="33"/>
  <c r="V137" i="33"/>
  <c r="V131" i="33"/>
  <c r="V151" i="33"/>
  <c r="V136" i="33"/>
  <c r="U130" i="33"/>
  <c r="U143" i="33"/>
  <c r="U148" i="33"/>
  <c r="U139" i="33"/>
  <c r="U141" i="33"/>
  <c r="U138" i="33"/>
  <c r="U149" i="33"/>
  <c r="V133" i="10"/>
  <c r="V136" i="10"/>
  <c r="U130" i="10"/>
  <c r="V152" i="10"/>
  <c r="U140" i="10"/>
  <c r="V151" i="10"/>
  <c r="U145" i="10"/>
  <c r="V131" i="10"/>
  <c r="U143" i="10"/>
  <c r="V135" i="10"/>
  <c r="V150" i="10"/>
  <c r="V132" i="10"/>
  <c r="U139" i="10"/>
  <c r="V153" i="10"/>
  <c r="S233" i="42"/>
  <c r="U148" i="10"/>
  <c r="U144" i="10"/>
  <c r="U147" i="10"/>
  <c r="U138" i="10"/>
  <c r="U107" i="42"/>
  <c r="U130" i="42"/>
  <c r="V64" i="42"/>
  <c r="U100" i="42"/>
  <c r="U137" i="42"/>
  <c r="U77" i="42"/>
  <c r="U70" i="42"/>
  <c r="V139" i="42"/>
  <c r="U160" i="42"/>
  <c r="U196" i="42"/>
  <c r="V153" i="42"/>
  <c r="V140" i="42"/>
  <c r="V63" i="42"/>
  <c r="V110" i="42"/>
  <c r="U197" i="42"/>
  <c r="U167" i="42"/>
  <c r="U71" i="42"/>
  <c r="U129" i="42"/>
  <c r="U99" i="42"/>
  <c r="V200" i="42"/>
  <c r="V121" i="42"/>
  <c r="V170" i="42"/>
  <c r="U106" i="42"/>
  <c r="U166" i="42"/>
  <c r="V201" i="42"/>
  <c r="V125" i="42"/>
  <c r="U73" i="42"/>
  <c r="V184" i="42"/>
  <c r="V91" i="42"/>
  <c r="U138" i="42"/>
  <c r="U127" i="42"/>
  <c r="U189" i="42"/>
  <c r="U79" i="42"/>
  <c r="U97" i="42"/>
  <c r="U108" i="42"/>
  <c r="T84" i="42"/>
  <c r="V80" i="42"/>
  <c r="V101" i="42"/>
  <c r="V199" i="42"/>
  <c r="T143" i="43"/>
  <c r="V90" i="42"/>
  <c r="T173" i="43"/>
  <c r="V181" i="42"/>
  <c r="U103" i="42"/>
  <c r="V150" i="42"/>
  <c r="U68" i="42"/>
  <c r="V61" i="42"/>
  <c r="V151" i="42"/>
  <c r="T203" i="43"/>
  <c r="V122" i="42"/>
  <c r="T203" i="42"/>
  <c r="V120" i="42"/>
  <c r="U163" i="42"/>
  <c r="V96" i="42"/>
  <c r="V72" i="42"/>
  <c r="U188" i="42"/>
  <c r="V161" i="42"/>
  <c r="V123" i="42"/>
  <c r="V92" i="42"/>
  <c r="V152" i="42"/>
  <c r="V186" i="42"/>
  <c r="S263" i="43"/>
  <c r="V109" i="42"/>
  <c r="V95" i="42"/>
  <c r="V126" i="42"/>
  <c r="T113" i="43"/>
  <c r="V124" i="42"/>
  <c r="V67" i="42"/>
  <c r="V94" i="42"/>
  <c r="U168" i="42"/>
  <c r="V93" i="42"/>
  <c r="V112" i="43"/>
  <c r="V202" i="43"/>
  <c r="V83" i="43"/>
  <c r="V142" i="43"/>
  <c r="V172" i="43"/>
  <c r="V83" i="42"/>
  <c r="U165" i="43"/>
  <c r="U105" i="43"/>
  <c r="U76" i="43"/>
  <c r="U135" i="43"/>
  <c r="U195" i="43"/>
  <c r="U148" i="38"/>
  <c r="U140" i="38"/>
  <c r="V134" i="38"/>
  <c r="U74" i="42"/>
  <c r="U135" i="42"/>
  <c r="U158" i="42"/>
  <c r="U138" i="43"/>
  <c r="U108" i="43"/>
  <c r="U168" i="43"/>
  <c r="U198" i="43"/>
  <c r="U79" i="43"/>
  <c r="U105" i="42"/>
  <c r="U179" i="42"/>
  <c r="U192" i="42"/>
  <c r="V191" i="42"/>
  <c r="V90" i="43"/>
  <c r="V150" i="43"/>
  <c r="V120" i="43"/>
  <c r="V61" i="43"/>
  <c r="V180" i="43"/>
  <c r="U167" i="43"/>
  <c r="U197" i="43"/>
  <c r="U78" i="43"/>
  <c r="U137" i="43"/>
  <c r="U107" i="43"/>
  <c r="V95" i="43"/>
  <c r="V66" i="43"/>
  <c r="V185" i="43"/>
  <c r="V155" i="43"/>
  <c r="V125" i="43"/>
  <c r="V152" i="38"/>
  <c r="U89" i="43"/>
  <c r="U149" i="43"/>
  <c r="U60" i="43"/>
  <c r="U119" i="43"/>
  <c r="U179" i="43"/>
  <c r="U132" i="42"/>
  <c r="V141" i="42"/>
  <c r="U149" i="42"/>
  <c r="U162" i="42"/>
  <c r="V139" i="43"/>
  <c r="V169" i="43"/>
  <c r="V199" i="43"/>
  <c r="V80" i="43"/>
  <c r="V109" i="43"/>
  <c r="V111" i="42"/>
  <c r="U193" i="42"/>
  <c r="V141" i="43"/>
  <c r="V201" i="43"/>
  <c r="V82" i="43"/>
  <c r="W152" i="10" s="1"/>
  <c r="V111" i="43"/>
  <c r="V171" i="43"/>
  <c r="V135" i="38"/>
  <c r="U196" i="43"/>
  <c r="U166" i="43"/>
  <c r="U136" i="43"/>
  <c r="U106" i="43"/>
  <c r="U77" i="43"/>
  <c r="U127" i="43"/>
  <c r="U157" i="43"/>
  <c r="U97" i="43"/>
  <c r="U68" i="43"/>
  <c r="U187" i="43"/>
  <c r="U75" i="42"/>
  <c r="U134" i="42"/>
  <c r="V142" i="42"/>
  <c r="U194" i="42"/>
  <c r="V171" i="42"/>
  <c r="V154" i="43"/>
  <c r="V124" i="43"/>
  <c r="V65" i="43"/>
  <c r="V184" i="43"/>
  <c r="V94" i="43"/>
  <c r="V178" i="43"/>
  <c r="V148" i="43"/>
  <c r="V118" i="43"/>
  <c r="V88" i="43"/>
  <c r="V59" i="43"/>
  <c r="U73" i="43"/>
  <c r="U132" i="43"/>
  <c r="U192" i="43"/>
  <c r="U162" i="43"/>
  <c r="U102" i="43"/>
  <c r="U98" i="43"/>
  <c r="U128" i="43"/>
  <c r="U69" i="43"/>
  <c r="U188" i="43"/>
  <c r="U158" i="43"/>
  <c r="U164" i="43"/>
  <c r="U104" i="43"/>
  <c r="U194" i="43"/>
  <c r="U134" i="43"/>
  <c r="U75" i="43"/>
  <c r="V185" i="42"/>
  <c r="V178" i="42"/>
  <c r="V202" i="42"/>
  <c r="T173" i="42"/>
  <c r="U129" i="38"/>
  <c r="S233" i="43"/>
  <c r="V122" i="43"/>
  <c r="V92" i="43"/>
  <c r="V63" i="43"/>
  <c r="V182" i="43"/>
  <c r="V152" i="43"/>
  <c r="U74" i="43"/>
  <c r="U103" i="43"/>
  <c r="U133" i="43"/>
  <c r="U163" i="43"/>
  <c r="U193" i="43"/>
  <c r="V132" i="38"/>
  <c r="V81" i="43"/>
  <c r="V110" i="43"/>
  <c r="V140" i="43"/>
  <c r="V170" i="43"/>
  <c r="V200" i="43"/>
  <c r="V101" i="43"/>
  <c r="V191" i="43"/>
  <c r="V72" i="43"/>
  <c r="V131" i="43"/>
  <c r="V161" i="43"/>
  <c r="U128" i="42"/>
  <c r="V151" i="38"/>
  <c r="V131" i="38"/>
  <c r="V151" i="43"/>
  <c r="V181" i="43"/>
  <c r="V62" i="43"/>
  <c r="V121" i="43"/>
  <c r="V91" i="43"/>
  <c r="U129" i="43"/>
  <c r="U99" i="43"/>
  <c r="U70" i="43"/>
  <c r="U159" i="43"/>
  <c r="U189" i="43"/>
  <c r="V93" i="43"/>
  <c r="V183" i="43"/>
  <c r="V64" i="43"/>
  <c r="V153" i="43"/>
  <c r="V123" i="43"/>
  <c r="U145" i="38"/>
  <c r="U69" i="42"/>
  <c r="U119" i="42"/>
  <c r="V133" i="38"/>
  <c r="V66" i="42"/>
  <c r="U89" i="42"/>
  <c r="T113" i="42"/>
  <c r="V126" i="43"/>
  <c r="V186" i="43"/>
  <c r="V156" i="43"/>
  <c r="V67" i="43"/>
  <c r="V96" i="43"/>
  <c r="T143" i="42"/>
  <c r="V136" i="38"/>
  <c r="V172" i="42"/>
  <c r="U76" i="42"/>
  <c r="V88" i="42"/>
  <c r="U195" i="42"/>
  <c r="U187" i="42"/>
  <c r="U104" i="42"/>
  <c r="V154" i="42"/>
  <c r="U190" i="43"/>
  <c r="U71" i="43"/>
  <c r="U100" i="43"/>
  <c r="U130" i="43"/>
  <c r="U160" i="43"/>
  <c r="V118" i="42"/>
  <c r="V148" i="42"/>
  <c r="T84" i="43"/>
  <c r="Y89" i="39"/>
  <c r="Y119" i="39" s="1"/>
  <c r="W122" i="39"/>
  <c r="W123" i="39" s="1"/>
  <c r="X112" i="39"/>
  <c r="X111" i="39"/>
  <c r="X117" i="39"/>
  <c r="X116" i="39"/>
  <c r="X106" i="39"/>
  <c r="X107" i="39"/>
  <c r="X108" i="39"/>
  <c r="X109" i="39"/>
  <c r="X113" i="39"/>
  <c r="X115" i="39"/>
  <c r="X114" i="39"/>
  <c r="V123" i="35"/>
  <c r="V124" i="35" s="1"/>
  <c r="V123" i="37"/>
  <c r="V124" i="37" s="1"/>
  <c r="V95" i="34"/>
  <c r="V96" i="34" s="1"/>
  <c r="T3" i="17"/>
  <c r="V123" i="40"/>
  <c r="V124" i="40" s="1"/>
  <c r="T3" i="16"/>
  <c r="V123" i="36"/>
  <c r="V124" i="36" s="1"/>
  <c r="V123" i="38"/>
  <c r="V124" i="38" s="1"/>
  <c r="V123" i="33"/>
  <c r="V124" i="33" s="1"/>
  <c r="V123" i="10"/>
  <c r="V124" i="10" s="1"/>
  <c r="Y87" i="10"/>
  <c r="X117" i="10"/>
  <c r="X118" i="10"/>
  <c r="X104" i="33"/>
  <c r="Y79" i="33"/>
  <c r="X113" i="10"/>
  <c r="X112" i="10"/>
  <c r="Y85" i="10"/>
  <c r="Y90" i="39"/>
  <c r="Y120" i="39" s="1"/>
  <c r="X112" i="35"/>
  <c r="X113" i="35"/>
  <c r="Y85" i="35"/>
  <c r="Y86" i="38"/>
  <c r="X116" i="38"/>
  <c r="X115" i="38"/>
  <c r="X114" i="38"/>
  <c r="X111" i="40"/>
  <c r="V15" i="16" s="1"/>
  <c r="Y84" i="40"/>
  <c r="X105" i="36"/>
  <c r="Y80" i="36"/>
  <c r="Y79" i="40"/>
  <c r="X104" i="40"/>
  <c r="V8" i="16" s="1"/>
  <c r="Y73" i="36"/>
  <c r="X98" i="36"/>
  <c r="X111" i="36"/>
  <c r="Y84" i="36"/>
  <c r="X101" i="40"/>
  <c r="V5" i="16" s="1"/>
  <c r="Y76" i="40"/>
  <c r="Y83" i="37"/>
  <c r="X110" i="37"/>
  <c r="X109" i="37"/>
  <c r="X85" i="34"/>
  <c r="V17" i="17" s="1"/>
  <c r="Y57" i="34"/>
  <c r="X84" i="34"/>
  <c r="V16" i="17" s="1"/>
  <c r="Y73" i="33"/>
  <c r="X98" i="33"/>
  <c r="X122" i="35"/>
  <c r="Y91" i="35"/>
  <c r="X116" i="37"/>
  <c r="X115" i="37"/>
  <c r="X114" i="37"/>
  <c r="Y86" i="37"/>
  <c r="Y55" i="34"/>
  <c r="X81" i="34"/>
  <c r="V13" i="17" s="1"/>
  <c r="X82" i="34"/>
  <c r="V14" i="17" s="1"/>
  <c r="Y78" i="10"/>
  <c r="X103" i="10"/>
  <c r="Y84" i="35"/>
  <c r="X111" i="35"/>
  <c r="Y73" i="40"/>
  <c r="X98" i="40"/>
  <c r="V2" i="16" s="1"/>
  <c r="X118" i="38"/>
  <c r="X117" i="38"/>
  <c r="Y87" i="38"/>
  <c r="X112" i="37"/>
  <c r="X113" i="37"/>
  <c r="Y85" i="37"/>
  <c r="X108" i="37"/>
  <c r="X107" i="37"/>
  <c r="Y82" i="37"/>
  <c r="Y76" i="33"/>
  <c r="X101" i="33"/>
  <c r="X113" i="38"/>
  <c r="X112" i="38"/>
  <c r="Y85" i="38"/>
  <c r="X122" i="40"/>
  <c r="V26" i="16" s="1"/>
  <c r="Y91" i="40"/>
  <c r="Y82" i="40"/>
  <c r="X107" i="40"/>
  <c r="V11" i="16" s="1"/>
  <c r="X108" i="40"/>
  <c r="V12" i="16" s="1"/>
  <c r="X89" i="34"/>
  <c r="V21" i="17" s="1"/>
  <c r="X90" i="34"/>
  <c r="V22" i="17" s="1"/>
  <c r="Y59" i="34"/>
  <c r="X119" i="36"/>
  <c r="Y88" i="36"/>
  <c r="Y83" i="33"/>
  <c r="X109" i="33"/>
  <c r="X110" i="33"/>
  <c r="Y78" i="37"/>
  <c r="X103" i="37"/>
  <c r="X98" i="37"/>
  <c r="Y73" i="37"/>
  <c r="X104" i="35"/>
  <c r="Y79" i="35"/>
  <c r="Y91" i="36"/>
  <c r="X122" i="36"/>
  <c r="X110" i="38"/>
  <c r="X109" i="38"/>
  <c r="Y83" i="38"/>
  <c r="X119" i="38"/>
  <c r="Y88" i="38"/>
  <c r="Y85" i="36"/>
  <c r="X112" i="36"/>
  <c r="X113" i="36"/>
  <c r="X94" i="34"/>
  <c r="V26" i="17" s="1"/>
  <c r="Y63" i="34"/>
  <c r="X118" i="40"/>
  <c r="V22" i="16" s="1"/>
  <c r="X117" i="40"/>
  <c r="V21" i="16" s="1"/>
  <c r="Y87" i="40"/>
  <c r="Y88" i="33"/>
  <c r="X119" i="33"/>
  <c r="X110" i="40"/>
  <c r="V14" i="16" s="1"/>
  <c r="X109" i="40"/>
  <c r="V13" i="16" s="1"/>
  <c r="Y83" i="40"/>
  <c r="Y86" i="35"/>
  <c r="X116" i="35"/>
  <c r="X115" i="35"/>
  <c r="X114" i="35"/>
  <c r="Y79" i="10"/>
  <c r="X104" i="10"/>
  <c r="Y78" i="36"/>
  <c r="X103" i="36"/>
  <c r="X105" i="37"/>
  <c r="Y80" i="37"/>
  <c r="X122" i="33"/>
  <c r="Y91" i="33"/>
  <c r="X104" i="38"/>
  <c r="Y79" i="38"/>
  <c r="X102" i="33"/>
  <c r="Y77" i="33"/>
  <c r="X80" i="34"/>
  <c r="V12" i="17" s="1"/>
  <c r="X79" i="34"/>
  <c r="V11" i="17" s="1"/>
  <c r="Y54" i="34"/>
  <c r="Y78" i="35"/>
  <c r="X103" i="35"/>
  <c r="Y80" i="39"/>
  <c r="Y104" i="39" s="1"/>
  <c r="X76" i="34"/>
  <c r="V8" i="17" s="1"/>
  <c r="Y51" i="34"/>
  <c r="Y86" i="33"/>
  <c r="X116" i="33"/>
  <c r="X115" i="33"/>
  <c r="X114" i="33"/>
  <c r="X110" i="36"/>
  <c r="X109" i="36"/>
  <c r="Y83" i="36"/>
  <c r="Y73" i="35"/>
  <c r="X98" i="35"/>
  <c r="Y77" i="36"/>
  <c r="X102" i="36"/>
  <c r="X98" i="10"/>
  <c r="Y73" i="10"/>
  <c r="X119" i="37"/>
  <c r="Y88" i="37"/>
  <c r="X102" i="35"/>
  <c r="Y77" i="35"/>
  <c r="X75" i="34"/>
  <c r="V7" i="17" s="1"/>
  <c r="Y50" i="34"/>
  <c r="X88" i="34"/>
  <c r="V20" i="17" s="1"/>
  <c r="X87" i="34"/>
  <c r="V19" i="17" s="1"/>
  <c r="Y58" i="34"/>
  <c r="X86" i="34"/>
  <c r="V18" i="17" s="1"/>
  <c r="Y76" i="39"/>
  <c r="Y100" i="39" s="1"/>
  <c r="X102" i="10"/>
  <c r="Y77" i="10"/>
  <c r="Y78" i="39"/>
  <c r="Y102" i="39" s="1"/>
  <c r="Y90" i="10"/>
  <c r="X121" i="10"/>
  <c r="Y76" i="38"/>
  <c r="X101" i="38"/>
  <c r="Y79" i="39"/>
  <c r="Y103" i="39" s="1"/>
  <c r="X119" i="35"/>
  <c r="Y88" i="35"/>
  <c r="X116" i="40"/>
  <c r="V20" i="16" s="1"/>
  <c r="Y86" i="40"/>
  <c r="X115" i="40"/>
  <c r="V19" i="16" s="1"/>
  <c r="X114" i="40"/>
  <c r="V18" i="16" s="1"/>
  <c r="X73" i="34"/>
  <c r="V5" i="17" s="1"/>
  <c r="Y48" i="34"/>
  <c r="X104" i="36"/>
  <c r="Y79" i="36"/>
  <c r="Y80" i="35"/>
  <c r="X105" i="35"/>
  <c r="Y73" i="39"/>
  <c r="Y97" i="39" s="1"/>
  <c r="X114" i="10"/>
  <c r="X115" i="10"/>
  <c r="X116" i="10"/>
  <c r="Y86" i="10"/>
  <c r="Y77" i="38"/>
  <c r="X102" i="38"/>
  <c r="Y87" i="39"/>
  <c r="X118" i="36"/>
  <c r="X117" i="36"/>
  <c r="Y87" i="36"/>
  <c r="X113" i="40"/>
  <c r="V17" i="16" s="1"/>
  <c r="Y85" i="40"/>
  <c r="X112" i="40"/>
  <c r="V16" i="16" s="1"/>
  <c r="X118" i="33"/>
  <c r="X117" i="33"/>
  <c r="Y87" i="33"/>
  <c r="X111" i="38"/>
  <c r="Y84" i="38"/>
  <c r="X116" i="36"/>
  <c r="X115" i="36"/>
  <c r="X114" i="36"/>
  <c r="Y86" i="36"/>
  <c r="Y83" i="10"/>
  <c r="X109" i="10"/>
  <c r="X110" i="10"/>
  <c r="Y78" i="38"/>
  <c r="X103" i="38"/>
  <c r="X119" i="10"/>
  <c r="Y88" i="10"/>
  <c r="X105" i="33"/>
  <c r="Y80" i="33"/>
  <c r="Y80" i="10"/>
  <c r="X105" i="10"/>
  <c r="Y90" i="36"/>
  <c r="X121" i="36"/>
  <c r="X121" i="35"/>
  <c r="Y90" i="35"/>
  <c r="X111" i="10"/>
  <c r="Y84" i="10"/>
  <c r="X118" i="35"/>
  <c r="X117" i="35"/>
  <c r="Y87" i="35"/>
  <c r="X118" i="37"/>
  <c r="X117" i="37"/>
  <c r="Y87" i="37"/>
  <c r="X101" i="35"/>
  <c r="Y76" i="35"/>
  <c r="X98" i="38"/>
  <c r="Y73" i="38"/>
  <c r="X107" i="36"/>
  <c r="X108" i="36"/>
  <c r="Y82" i="36"/>
  <c r="Y84" i="33"/>
  <c r="X111" i="33"/>
  <c r="X107" i="33"/>
  <c r="X108" i="33"/>
  <c r="Y82" i="33"/>
  <c r="Y82" i="39"/>
  <c r="X107" i="35"/>
  <c r="X108" i="35"/>
  <c r="Y82" i="35"/>
  <c r="X107" i="38"/>
  <c r="X108" i="38"/>
  <c r="Y82" i="38"/>
  <c r="X70" i="34"/>
  <c r="V2" i="17" s="1"/>
  <c r="Y45" i="34"/>
  <c r="Y82" i="10"/>
  <c r="X107" i="10"/>
  <c r="X108" i="10"/>
  <c r="X111" i="37"/>
  <c r="Y84" i="37"/>
  <c r="Y84" i="39"/>
  <c r="Y110" i="39" s="1"/>
  <c r="Y85" i="39"/>
  <c r="Y90" i="38"/>
  <c r="X121" i="38"/>
  <c r="Y88" i="39"/>
  <c r="Y118" i="39" s="1"/>
  <c r="Y90" i="37"/>
  <c r="X121" i="37"/>
  <c r="Y86" i="39"/>
  <c r="Y60" i="34"/>
  <c r="X91" i="34"/>
  <c r="V23" i="17" s="1"/>
  <c r="Y49" i="34"/>
  <c r="X74" i="34"/>
  <c r="V6" i="17" s="1"/>
  <c r="Y91" i="10"/>
  <c r="X122" i="10"/>
  <c r="Y83" i="39"/>
  <c r="X122" i="38"/>
  <c r="Y91" i="38"/>
  <c r="Y85" i="33"/>
  <c r="X112" i="33"/>
  <c r="X113" i="33"/>
  <c r="Y76" i="10"/>
  <c r="X101" i="10"/>
  <c r="Y52" i="34"/>
  <c r="X77" i="34"/>
  <c r="V9" i="17" s="1"/>
  <c r="X101" i="36"/>
  <c r="Y76" i="36"/>
  <c r="Y77" i="40"/>
  <c r="X102" i="40"/>
  <c r="V6" i="16" s="1"/>
  <c r="Y90" i="40"/>
  <c r="X121" i="40"/>
  <c r="V25" i="16" s="1"/>
  <c r="Y83" i="35"/>
  <c r="X109" i="35"/>
  <c r="X110" i="35"/>
  <c r="X83" i="34"/>
  <c r="V15" i="17" s="1"/>
  <c r="Y56" i="34"/>
  <c r="X101" i="37"/>
  <c r="Y76" i="37"/>
  <c r="X104" i="37"/>
  <c r="Y79" i="37"/>
  <c r="X119" i="40"/>
  <c r="V23" i="16" s="1"/>
  <c r="Y88" i="40"/>
  <c r="Y78" i="40"/>
  <c r="X103" i="40"/>
  <c r="V7" i="16" s="1"/>
  <c r="X121" i="33"/>
  <c r="Y90" i="33"/>
  <c r="Y77" i="39"/>
  <c r="Y101" i="39" s="1"/>
  <c r="X122" i="37"/>
  <c r="Y91" i="37"/>
  <c r="X102" i="37"/>
  <c r="Y77" i="37"/>
  <c r="Y91" i="39"/>
  <c r="Y121" i="39" s="1"/>
  <c r="X93" i="34"/>
  <c r="V25" i="17" s="1"/>
  <c r="Y62" i="34"/>
  <c r="X103" i="33"/>
  <c r="Y78" i="33"/>
  <c r="X105" i="38"/>
  <c r="Y80" i="38"/>
  <c r="X105" i="40"/>
  <c r="V9" i="16" s="1"/>
  <c r="Y80" i="40"/>
  <c r="Z89" i="37"/>
  <c r="Y120" i="37"/>
  <c r="Y120" i="33"/>
  <c r="Z89" i="33"/>
  <c r="Y75" i="39"/>
  <c r="Y99" i="39" s="1"/>
  <c r="Y75" i="37"/>
  <c r="X100" i="37"/>
  <c r="Y120" i="38"/>
  <c r="Z89" i="38"/>
  <c r="X100" i="36"/>
  <c r="Y75" i="36"/>
  <c r="Z89" i="36"/>
  <c r="Y120" i="36"/>
  <c r="X106" i="33"/>
  <c r="Y81" i="33"/>
  <c r="X74" i="36"/>
  <c r="W99" i="36"/>
  <c r="W92" i="36"/>
  <c r="W99" i="37"/>
  <c r="X74" i="37"/>
  <c r="W92" i="37"/>
  <c r="Y75" i="35"/>
  <c r="X100" i="35"/>
  <c r="Z89" i="10"/>
  <c r="Y120" i="10"/>
  <c r="Y81" i="10"/>
  <c r="X106" i="10"/>
  <c r="X100" i="10"/>
  <c r="Y75" i="10"/>
  <c r="X100" i="38"/>
  <c r="Y75" i="38"/>
  <c r="Y81" i="38"/>
  <c r="X106" i="38"/>
  <c r="X74" i="39"/>
  <c r="X98" i="39" s="1"/>
  <c r="W92" i="39"/>
  <c r="X100" i="40"/>
  <c r="V4" i="16" s="1"/>
  <c r="Y75" i="40"/>
  <c r="Z61" i="34"/>
  <c r="Y92" i="34"/>
  <c r="W24" i="17" s="1"/>
  <c r="Y53" i="34"/>
  <c r="X78" i="34"/>
  <c r="V10" i="17" s="1"/>
  <c r="X74" i="35"/>
  <c r="W99" i="35"/>
  <c r="W92" i="35"/>
  <c r="Y120" i="40"/>
  <c r="W24" i="16" s="1"/>
  <c r="Z89" i="40"/>
  <c r="X106" i="37"/>
  <c r="Y81" i="37"/>
  <c r="X74" i="33"/>
  <c r="W99" i="33"/>
  <c r="W92" i="33"/>
  <c r="W99" i="40"/>
  <c r="X74" i="40"/>
  <c r="W92" i="40"/>
  <c r="X72" i="34"/>
  <c r="V4" i="17" s="1"/>
  <c r="Y47" i="34"/>
  <c r="Z89" i="35"/>
  <c r="Y120" i="35"/>
  <c r="Y81" i="35"/>
  <c r="X106" i="35"/>
  <c r="Y81" i="40"/>
  <c r="X106" i="40"/>
  <c r="V10" i="16" s="1"/>
  <c r="X100" i="33"/>
  <c r="Y75" i="33"/>
  <c r="W71" i="34"/>
  <c r="X46" i="34"/>
  <c r="W64" i="34"/>
  <c r="W92" i="10"/>
  <c r="X74" i="10"/>
  <c r="W99" i="10"/>
  <c r="Y81" i="39"/>
  <c r="Y105" i="39" s="1"/>
  <c r="W99" i="38"/>
  <c r="X74" i="38"/>
  <c r="W92" i="38"/>
  <c r="Y81" i="36"/>
  <c r="X106" i="36"/>
  <c r="X54" i="42" l="1"/>
  <c r="X201" i="42" s="1"/>
  <c r="X54" i="43"/>
  <c r="W261" i="43"/>
  <c r="W231" i="43"/>
  <c r="W261" i="42"/>
  <c r="W231" i="42"/>
  <c r="V130" i="38"/>
  <c r="V149" i="38"/>
  <c r="V225" i="42"/>
  <c r="W210" i="42"/>
  <c r="W215" i="42"/>
  <c r="V227" i="42"/>
  <c r="V223" i="42"/>
  <c r="W214" i="42"/>
  <c r="W133" i="37"/>
  <c r="U6" i="18" s="1"/>
  <c r="W212" i="43"/>
  <c r="W229" i="43"/>
  <c r="V224" i="43"/>
  <c r="W215" i="43"/>
  <c r="V219" i="43"/>
  <c r="W230" i="43"/>
  <c r="W216" i="43"/>
  <c r="V225" i="43"/>
  <c r="W210" i="43"/>
  <c r="W211" i="43"/>
  <c r="V223" i="43"/>
  <c r="W214" i="43"/>
  <c r="V227" i="43"/>
  <c r="W213" i="43"/>
  <c r="V217" i="43"/>
  <c r="V209" i="43"/>
  <c r="V218" i="43"/>
  <c r="W221" i="43"/>
  <c r="W208" i="43"/>
  <c r="W232" i="43"/>
  <c r="V222" i="43"/>
  <c r="V226" i="43"/>
  <c r="V220" i="43"/>
  <c r="V228" i="43"/>
  <c r="V145" i="36"/>
  <c r="V165" i="42"/>
  <c r="W150" i="36"/>
  <c r="W151" i="10"/>
  <c r="W129" i="10"/>
  <c r="V139" i="33"/>
  <c r="V140" i="36"/>
  <c r="W90" i="42"/>
  <c r="W131" i="37"/>
  <c r="U4" i="18" s="1"/>
  <c r="V130" i="10"/>
  <c r="W153" i="33"/>
  <c r="W132" i="10"/>
  <c r="V143" i="33"/>
  <c r="V144" i="35"/>
  <c r="T17" i="19" s="1"/>
  <c r="V147" i="35"/>
  <c r="T20" i="19" s="1"/>
  <c r="W135" i="10"/>
  <c r="V146" i="36"/>
  <c r="W65" i="42"/>
  <c r="V78" i="42"/>
  <c r="W62" i="42"/>
  <c r="W211" i="42"/>
  <c r="V158" i="42"/>
  <c r="V218" i="42"/>
  <c r="V141" i="38"/>
  <c r="V148" i="10"/>
  <c r="V149" i="37"/>
  <c r="T22" i="18" s="1"/>
  <c r="W140" i="42"/>
  <c r="W230" i="42"/>
  <c r="V70" i="42"/>
  <c r="V219" i="42"/>
  <c r="V162" i="42"/>
  <c r="V222" i="42"/>
  <c r="V127" i="42"/>
  <c r="V217" i="42"/>
  <c r="V141" i="37"/>
  <c r="T14" i="18" s="1"/>
  <c r="W92" i="42"/>
  <c r="W212" i="42"/>
  <c r="W80" i="42"/>
  <c r="W229" i="42"/>
  <c r="V164" i="42"/>
  <c r="V224" i="42"/>
  <c r="W93" i="42"/>
  <c r="W213" i="42"/>
  <c r="V163" i="42"/>
  <c r="W172" i="42"/>
  <c r="W232" i="42"/>
  <c r="W95" i="42"/>
  <c r="V89" i="42"/>
  <c r="V209" i="42"/>
  <c r="V138" i="36"/>
  <c r="V136" i="42"/>
  <c r="V226" i="42"/>
  <c r="V130" i="42"/>
  <c r="V220" i="42"/>
  <c r="V168" i="42"/>
  <c r="V228" i="42"/>
  <c r="W136" i="36"/>
  <c r="W137" i="36"/>
  <c r="W134" i="37"/>
  <c r="U7" i="18" s="1"/>
  <c r="W142" i="35"/>
  <c r="U15" i="19" s="1"/>
  <c r="W131" i="42"/>
  <c r="W221" i="42"/>
  <c r="W59" i="42"/>
  <c r="W208" i="42"/>
  <c r="W96" i="42"/>
  <c r="W216" i="42"/>
  <c r="W40" i="43"/>
  <c r="W247" i="43" s="1"/>
  <c r="W40" i="42"/>
  <c r="W247" i="42" s="1"/>
  <c r="W51" i="43"/>
  <c r="W258" i="43" s="1"/>
  <c r="W51" i="42"/>
  <c r="W258" i="42" s="1"/>
  <c r="W50" i="43"/>
  <c r="W257" i="43" s="1"/>
  <c r="W50" i="42"/>
  <c r="W257" i="42" s="1"/>
  <c r="W32" i="43"/>
  <c r="W239" i="43" s="1"/>
  <c r="W32" i="42"/>
  <c r="W239" i="42" s="1"/>
  <c r="X44" i="43"/>
  <c r="X251" i="43" s="1"/>
  <c r="X44" i="42"/>
  <c r="X251" i="42" s="1"/>
  <c r="X35" i="43"/>
  <c r="X242" i="43" s="1"/>
  <c r="X35" i="42"/>
  <c r="X242" i="42" s="1"/>
  <c r="X38" i="43"/>
  <c r="X245" i="43" s="1"/>
  <c r="X38" i="42"/>
  <c r="X245" i="42" s="1"/>
  <c r="W45" i="43"/>
  <c r="W252" i="43" s="1"/>
  <c r="W45" i="42"/>
  <c r="W252" i="42" s="1"/>
  <c r="W46" i="43"/>
  <c r="W253" i="43" s="1"/>
  <c r="W46" i="42"/>
  <c r="W253" i="42" s="1"/>
  <c r="X52" i="43"/>
  <c r="X259" i="43" s="1"/>
  <c r="X52" i="42"/>
  <c r="X259" i="42" s="1"/>
  <c r="X36" i="43"/>
  <c r="X243" i="43" s="1"/>
  <c r="X36" i="42"/>
  <c r="X243" i="42" s="1"/>
  <c r="X34" i="43"/>
  <c r="X241" i="43" s="1"/>
  <c r="X34" i="42"/>
  <c r="X241" i="42" s="1"/>
  <c r="X55" i="43"/>
  <c r="X262" i="43" s="1"/>
  <c r="X55" i="42"/>
  <c r="X262" i="42" s="1"/>
  <c r="W49" i="43"/>
  <c r="W256" i="43" s="1"/>
  <c r="W49" i="42"/>
  <c r="W256" i="42" s="1"/>
  <c r="X31" i="43"/>
  <c r="X238" i="43" s="1"/>
  <c r="X31" i="42"/>
  <c r="X238" i="42" s="1"/>
  <c r="W47" i="43"/>
  <c r="W254" i="43" s="1"/>
  <c r="W47" i="42"/>
  <c r="W254" i="42" s="1"/>
  <c r="W48" i="43"/>
  <c r="W255" i="43" s="1"/>
  <c r="W48" i="42"/>
  <c r="W255" i="42" s="1"/>
  <c r="W43" i="43"/>
  <c r="W250" i="43" s="1"/>
  <c r="W43" i="42"/>
  <c r="W250" i="42" s="1"/>
  <c r="X33" i="43"/>
  <c r="X240" i="43" s="1"/>
  <c r="X33" i="42"/>
  <c r="X240" i="42" s="1"/>
  <c r="X53" i="43"/>
  <c r="X260" i="43" s="1"/>
  <c r="X53" i="42"/>
  <c r="X260" i="42" s="1"/>
  <c r="W42" i="43"/>
  <c r="W249" i="43" s="1"/>
  <c r="W42" i="42"/>
  <c r="W249" i="42" s="1"/>
  <c r="X37" i="43"/>
  <c r="X244" i="43" s="1"/>
  <c r="X37" i="42"/>
  <c r="X244" i="42" s="1"/>
  <c r="X39" i="43"/>
  <c r="X246" i="43" s="1"/>
  <c r="X39" i="42"/>
  <c r="X246" i="42" s="1"/>
  <c r="W41" i="43"/>
  <c r="W248" i="43" s="1"/>
  <c r="W41" i="42"/>
  <c r="W248" i="42" s="1"/>
  <c r="U138" i="38"/>
  <c r="U147" i="38"/>
  <c r="U153" i="38"/>
  <c r="V146" i="33"/>
  <c r="W135" i="37"/>
  <c r="U8" i="18" s="1"/>
  <c r="U143" i="38"/>
  <c r="U139" i="38"/>
  <c r="W129" i="37"/>
  <c r="U2" i="18" s="1"/>
  <c r="W142" i="37"/>
  <c r="U15" i="18" s="1"/>
  <c r="U144" i="38"/>
  <c r="U137" i="38"/>
  <c r="U146" i="38"/>
  <c r="V150" i="38"/>
  <c r="U142" i="38"/>
  <c r="W132" i="36"/>
  <c r="W153" i="37"/>
  <c r="U26" i="18" s="1"/>
  <c r="V148" i="37"/>
  <c r="T21" i="18" s="1"/>
  <c r="V143" i="36"/>
  <c r="W137" i="37"/>
  <c r="U10" i="18" s="1"/>
  <c r="W132" i="37"/>
  <c r="U5" i="18" s="1"/>
  <c r="W152" i="37"/>
  <c r="U25" i="18" s="1"/>
  <c r="W151" i="36"/>
  <c r="V138" i="37"/>
  <c r="T11" i="18" s="1"/>
  <c r="W150" i="37"/>
  <c r="U23" i="18" s="1"/>
  <c r="W136" i="37"/>
  <c r="U9" i="18" s="1"/>
  <c r="V146" i="37"/>
  <c r="T19" i="18" s="1"/>
  <c r="V140" i="37"/>
  <c r="T13" i="18" s="1"/>
  <c r="V130" i="37"/>
  <c r="T3" i="18" s="1"/>
  <c r="V147" i="37"/>
  <c r="T20" i="18" s="1"/>
  <c r="V143" i="37"/>
  <c r="T16" i="18" s="1"/>
  <c r="V144" i="37"/>
  <c r="T17" i="18" s="1"/>
  <c r="W134" i="36"/>
  <c r="W129" i="36"/>
  <c r="W142" i="36"/>
  <c r="V139" i="37"/>
  <c r="T12" i="18" s="1"/>
  <c r="V145" i="37"/>
  <c r="T18" i="18" s="1"/>
  <c r="V149" i="36"/>
  <c r="W151" i="37"/>
  <c r="U24" i="18" s="1"/>
  <c r="W152" i="36"/>
  <c r="W131" i="36"/>
  <c r="W153" i="36"/>
  <c r="V130" i="33"/>
  <c r="V130" i="36"/>
  <c r="V139" i="36"/>
  <c r="W133" i="36"/>
  <c r="V141" i="36"/>
  <c r="V147" i="36"/>
  <c r="W135" i="36"/>
  <c r="V139" i="35"/>
  <c r="T12" i="19" s="1"/>
  <c r="W151" i="35"/>
  <c r="U24" i="19" s="1"/>
  <c r="W132" i="35"/>
  <c r="U5" i="19" s="1"/>
  <c r="V144" i="36"/>
  <c r="V148" i="36"/>
  <c r="W136" i="35"/>
  <c r="U9" i="19" s="1"/>
  <c r="W134" i="35"/>
  <c r="U7" i="19" s="1"/>
  <c r="W152" i="35"/>
  <c r="U25" i="19" s="1"/>
  <c r="W135" i="35"/>
  <c r="U8" i="19" s="1"/>
  <c r="W133" i="35"/>
  <c r="U6" i="19" s="1"/>
  <c r="W137" i="35"/>
  <c r="U10" i="19" s="1"/>
  <c r="V138" i="35"/>
  <c r="T11" i="19" s="1"/>
  <c r="W129" i="35"/>
  <c r="U2" i="19" s="1"/>
  <c r="V149" i="35"/>
  <c r="T22" i="19" s="1"/>
  <c r="V146" i="35"/>
  <c r="T19" i="19" s="1"/>
  <c r="W150" i="35"/>
  <c r="U23" i="19" s="1"/>
  <c r="V143" i="35"/>
  <c r="T16" i="19" s="1"/>
  <c r="W131" i="33"/>
  <c r="V130" i="35"/>
  <c r="T3" i="19" s="1"/>
  <c r="W153" i="35"/>
  <c r="U26" i="19" s="1"/>
  <c r="V140" i="35"/>
  <c r="T13" i="19" s="1"/>
  <c r="W131" i="35"/>
  <c r="U4" i="19" s="1"/>
  <c r="W129" i="33"/>
  <c r="V148" i="35"/>
  <c r="T21" i="19" s="1"/>
  <c r="W152" i="33"/>
  <c r="V138" i="33"/>
  <c r="W132" i="33"/>
  <c r="V141" i="35"/>
  <c r="T14" i="19" s="1"/>
  <c r="V145" i="35"/>
  <c r="T18" i="19" s="1"/>
  <c r="V149" i="33"/>
  <c r="W150" i="33"/>
  <c r="W134" i="33"/>
  <c r="V148" i="33"/>
  <c r="W136" i="33"/>
  <c r="V147" i="33"/>
  <c r="W135" i="33"/>
  <c r="W133" i="33"/>
  <c r="W142" i="33"/>
  <c r="V145" i="33"/>
  <c r="W137" i="33"/>
  <c r="V144" i="33"/>
  <c r="V141" i="33"/>
  <c r="V140" i="33"/>
  <c r="W151" i="33"/>
  <c r="W137" i="10"/>
  <c r="W150" i="10"/>
  <c r="W134" i="10"/>
  <c r="W142" i="10"/>
  <c r="W153" i="10"/>
  <c r="V145" i="10"/>
  <c r="V138" i="10"/>
  <c r="V139" i="10"/>
  <c r="V141" i="10"/>
  <c r="W131" i="10"/>
  <c r="W133" i="10"/>
  <c r="V144" i="10"/>
  <c r="V147" i="10"/>
  <c r="V149" i="10"/>
  <c r="V146" i="10"/>
  <c r="V143" i="10"/>
  <c r="V140" i="10"/>
  <c r="W136" i="10"/>
  <c r="W72" i="42"/>
  <c r="V157" i="42"/>
  <c r="V97" i="42"/>
  <c r="W124" i="42"/>
  <c r="W94" i="42"/>
  <c r="V135" i="42"/>
  <c r="V105" i="42"/>
  <c r="W101" i="42"/>
  <c r="W186" i="42"/>
  <c r="V187" i="42"/>
  <c r="V77" i="42"/>
  <c r="T233" i="42"/>
  <c r="V106" i="42"/>
  <c r="W156" i="42"/>
  <c r="W151" i="42"/>
  <c r="V103" i="42"/>
  <c r="W181" i="42"/>
  <c r="W64" i="42"/>
  <c r="V189" i="42"/>
  <c r="V159" i="42"/>
  <c r="W112" i="42"/>
  <c r="V149" i="42"/>
  <c r="V74" i="42"/>
  <c r="W142" i="42"/>
  <c r="V179" i="42"/>
  <c r="W148" i="42"/>
  <c r="V193" i="42"/>
  <c r="W182" i="42"/>
  <c r="W191" i="42"/>
  <c r="V133" i="42"/>
  <c r="V192" i="42"/>
  <c r="V196" i="42"/>
  <c r="V132" i="42"/>
  <c r="W118" i="42"/>
  <c r="V166" i="42"/>
  <c r="V73" i="42"/>
  <c r="V98" i="42"/>
  <c r="W109" i="42"/>
  <c r="U203" i="43"/>
  <c r="V102" i="42"/>
  <c r="W88" i="42"/>
  <c r="W178" i="42"/>
  <c r="V195" i="42"/>
  <c r="V68" i="42"/>
  <c r="W111" i="42"/>
  <c r="W169" i="42"/>
  <c r="V190" i="42"/>
  <c r="W184" i="42"/>
  <c r="W154" i="42"/>
  <c r="V71" i="42"/>
  <c r="V128" i="42"/>
  <c r="W170" i="42"/>
  <c r="T263" i="43"/>
  <c r="W81" i="42"/>
  <c r="V76" i="42"/>
  <c r="W139" i="42"/>
  <c r="W141" i="42"/>
  <c r="V138" i="42"/>
  <c r="U143" i="43"/>
  <c r="W121" i="42"/>
  <c r="W91" i="42"/>
  <c r="V134" i="42"/>
  <c r="V79" i="42"/>
  <c r="V100" i="42"/>
  <c r="V104" i="42"/>
  <c r="W201" i="42"/>
  <c r="V188" i="42"/>
  <c r="W82" i="42"/>
  <c r="W200" i="42"/>
  <c r="U173" i="43"/>
  <c r="U113" i="43"/>
  <c r="W199" i="42"/>
  <c r="U203" i="42"/>
  <c r="V108" i="42"/>
  <c r="V129" i="42"/>
  <c r="V160" i="42"/>
  <c r="V99" i="42"/>
  <c r="W155" i="42"/>
  <c r="W150" i="38"/>
  <c r="V129" i="38"/>
  <c r="V137" i="42"/>
  <c r="U84" i="42"/>
  <c r="V69" i="42"/>
  <c r="V77" i="43"/>
  <c r="V166" i="43"/>
  <c r="V106" i="43"/>
  <c r="V136" i="43"/>
  <c r="V196" i="43"/>
  <c r="W67" i="42"/>
  <c r="W83" i="42"/>
  <c r="W180" i="42"/>
  <c r="V197" i="42"/>
  <c r="U143" i="42"/>
  <c r="W151" i="43"/>
  <c r="W62" i="43"/>
  <c r="W91" i="43"/>
  <c r="W121" i="43"/>
  <c r="W181" i="43"/>
  <c r="V138" i="43"/>
  <c r="V108" i="43"/>
  <c r="V198" i="43"/>
  <c r="V79" i="43"/>
  <c r="V168" i="43"/>
  <c r="W151" i="38"/>
  <c r="V164" i="43"/>
  <c r="V134" i="43"/>
  <c r="V75" i="43"/>
  <c r="V104" i="43"/>
  <c r="V194" i="43"/>
  <c r="W172" i="43"/>
  <c r="W112" i="43"/>
  <c r="W83" i="43"/>
  <c r="W142" i="43"/>
  <c r="W202" i="43"/>
  <c r="W136" i="38"/>
  <c r="W61" i="42"/>
  <c r="V107" i="42"/>
  <c r="U113" i="42"/>
  <c r="W66" i="42"/>
  <c r="W150" i="42"/>
  <c r="V167" i="42"/>
  <c r="U173" i="42"/>
  <c r="W133" i="38"/>
  <c r="W178" i="43"/>
  <c r="W59" i="43"/>
  <c r="W88" i="43"/>
  <c r="W118" i="43"/>
  <c r="W148" i="43"/>
  <c r="V74" i="43"/>
  <c r="V103" i="43"/>
  <c r="V163" i="43"/>
  <c r="V133" i="43"/>
  <c r="V193" i="43"/>
  <c r="W135" i="38"/>
  <c r="V129" i="43"/>
  <c r="V99" i="43"/>
  <c r="V189" i="43"/>
  <c r="V159" i="43"/>
  <c r="V70" i="43"/>
  <c r="W183" i="42"/>
  <c r="W185" i="42"/>
  <c r="W200" i="43"/>
  <c r="W81" i="43"/>
  <c r="W140" i="43"/>
  <c r="W110" i="43"/>
  <c r="W170" i="43"/>
  <c r="V75" i="42"/>
  <c r="W153" i="42"/>
  <c r="V128" i="43"/>
  <c r="V69" i="43"/>
  <c r="V188" i="43"/>
  <c r="V158" i="43"/>
  <c r="V98" i="43"/>
  <c r="W90" i="43"/>
  <c r="W180" i="43"/>
  <c r="W61" i="43"/>
  <c r="W120" i="43"/>
  <c r="W150" i="43"/>
  <c r="W63" i="43"/>
  <c r="W182" i="43"/>
  <c r="W152" i="43"/>
  <c r="W122" i="43"/>
  <c r="W92" i="43"/>
  <c r="W93" i="43"/>
  <c r="W183" i="43"/>
  <c r="W123" i="43"/>
  <c r="W153" i="43"/>
  <c r="W64" i="43"/>
  <c r="U84" i="43"/>
  <c r="W63" i="42"/>
  <c r="W152" i="42"/>
  <c r="V89" i="43"/>
  <c r="V60" i="43"/>
  <c r="V119" i="43"/>
  <c r="V179" i="43"/>
  <c r="V149" i="43"/>
  <c r="W123" i="42"/>
  <c r="W120" i="42"/>
  <c r="W122" i="42"/>
  <c r="W202" i="42"/>
  <c r="W134" i="38"/>
  <c r="W152" i="38"/>
  <c r="W111" i="43"/>
  <c r="W82" i="43"/>
  <c r="W171" i="43"/>
  <c r="X152" i="36" s="1"/>
  <c r="W141" i="43"/>
  <c r="W201" i="43"/>
  <c r="V73" i="43"/>
  <c r="V102" i="43"/>
  <c r="V162" i="43"/>
  <c r="V132" i="43"/>
  <c r="V192" i="43"/>
  <c r="V119" i="42"/>
  <c r="W126" i="42"/>
  <c r="W125" i="42"/>
  <c r="V198" i="42"/>
  <c r="V194" i="42"/>
  <c r="V160" i="43"/>
  <c r="V130" i="43"/>
  <c r="V100" i="43"/>
  <c r="V190" i="43"/>
  <c r="V71" i="43"/>
  <c r="W186" i="43"/>
  <c r="W126" i="43"/>
  <c r="W96" i="43"/>
  <c r="W156" i="43"/>
  <c r="W67" i="43"/>
  <c r="W132" i="38"/>
  <c r="W191" i="43"/>
  <c r="W101" i="43"/>
  <c r="W72" i="43"/>
  <c r="W131" i="43"/>
  <c r="W161" i="43"/>
  <c r="W66" i="43"/>
  <c r="W95" i="43"/>
  <c r="W155" i="43"/>
  <c r="W185" i="43"/>
  <c r="W125" i="43"/>
  <c r="W161" i="42"/>
  <c r="V60" i="42"/>
  <c r="W110" i="42"/>
  <c r="W139" i="43"/>
  <c r="W109" i="43"/>
  <c r="W80" i="43"/>
  <c r="W169" i="43"/>
  <c r="W199" i="43"/>
  <c r="V187" i="43"/>
  <c r="V68" i="43"/>
  <c r="V127" i="43"/>
  <c r="V97" i="43"/>
  <c r="V157" i="43"/>
  <c r="W124" i="43"/>
  <c r="W154" i="43"/>
  <c r="W184" i="43"/>
  <c r="W94" i="43"/>
  <c r="W65" i="43"/>
  <c r="V195" i="43"/>
  <c r="V135" i="43"/>
  <c r="V105" i="43"/>
  <c r="V165" i="43"/>
  <c r="V76" i="43"/>
  <c r="V147" i="38"/>
  <c r="W131" i="38"/>
  <c r="T233" i="43"/>
  <c r="V197" i="43"/>
  <c r="V78" i="43"/>
  <c r="V167" i="43"/>
  <c r="V107" i="43"/>
  <c r="V137" i="43"/>
  <c r="Z89" i="39"/>
  <c r="Z119" i="39" s="1"/>
  <c r="X122" i="39"/>
  <c r="X123" i="39" s="1"/>
  <c r="Y106" i="39"/>
  <c r="Y107" i="39"/>
  <c r="Y108" i="39"/>
  <c r="Y109" i="39"/>
  <c r="Y112" i="39"/>
  <c r="Y111" i="39"/>
  <c r="Y115" i="39"/>
  <c r="Y114" i="39"/>
  <c r="Y113" i="39"/>
  <c r="Y117" i="39"/>
  <c r="Y116" i="39"/>
  <c r="W123" i="35"/>
  <c r="W124" i="35" s="1"/>
  <c r="W123" i="37"/>
  <c r="W124" i="37" s="1"/>
  <c r="W95" i="34"/>
  <c r="W96" i="34" s="1"/>
  <c r="U3" i="17"/>
  <c r="W123" i="40"/>
  <c r="W124" i="40" s="1"/>
  <c r="U3" i="16"/>
  <c r="W123" i="36"/>
  <c r="W124" i="36" s="1"/>
  <c r="W123" i="38"/>
  <c r="W124" i="38" s="1"/>
  <c r="W123" i="33"/>
  <c r="W124" i="33" s="1"/>
  <c r="W123" i="10"/>
  <c r="W124" i="10" s="1"/>
  <c r="Y105" i="40"/>
  <c r="W9" i="16" s="1"/>
  <c r="Z80" i="40"/>
  <c r="Z60" i="34"/>
  <c r="Y91" i="34"/>
  <c r="W23" i="17" s="1"/>
  <c r="Y111" i="33"/>
  <c r="Z84" i="33"/>
  <c r="Z76" i="38"/>
  <c r="Y101" i="38"/>
  <c r="Y110" i="38"/>
  <c r="Y109" i="38"/>
  <c r="Z83" i="38"/>
  <c r="Z73" i="33"/>
  <c r="Y98" i="33"/>
  <c r="Z78" i="40"/>
  <c r="Y103" i="40"/>
  <c r="W7" i="16" s="1"/>
  <c r="Z86" i="39"/>
  <c r="Y108" i="36"/>
  <c r="Y107" i="36"/>
  <c r="Z82" i="36"/>
  <c r="Z90" i="36"/>
  <c r="Y121" i="36"/>
  <c r="Y118" i="33"/>
  <c r="Y117" i="33"/>
  <c r="Z87" i="33"/>
  <c r="Y98" i="10"/>
  <c r="Z73" i="10"/>
  <c r="Z78" i="35"/>
  <c r="Y103" i="35"/>
  <c r="Y105" i="38"/>
  <c r="Z80" i="38"/>
  <c r="Y119" i="40"/>
  <c r="W23" i="16" s="1"/>
  <c r="Z88" i="40"/>
  <c r="Y77" i="34"/>
  <c r="W9" i="17" s="1"/>
  <c r="Z52" i="34"/>
  <c r="Z82" i="10"/>
  <c r="Y107" i="10"/>
  <c r="Y108" i="10"/>
  <c r="Z73" i="39"/>
  <c r="Z97" i="39" s="1"/>
  <c r="Z90" i="10"/>
  <c r="Y121" i="10"/>
  <c r="Z54" i="34"/>
  <c r="Y79" i="34"/>
  <c r="W11" i="17" s="1"/>
  <c r="Y80" i="34"/>
  <c r="W12" i="17" s="1"/>
  <c r="Y116" i="35"/>
  <c r="Z86" i="35"/>
  <c r="Y115" i="35"/>
  <c r="Y114" i="35"/>
  <c r="Y84" i="34"/>
  <c r="W16" i="17" s="1"/>
  <c r="Z57" i="34"/>
  <c r="Y85" i="34"/>
  <c r="W17" i="17" s="1"/>
  <c r="Y70" i="34"/>
  <c r="W2" i="17" s="1"/>
  <c r="Z45" i="34"/>
  <c r="Z80" i="10"/>
  <c r="Y105" i="10"/>
  <c r="Y110" i="40"/>
  <c r="W14" i="16" s="1"/>
  <c r="Y109" i="40"/>
  <c r="W13" i="16" s="1"/>
  <c r="Z83" i="40"/>
  <c r="Z82" i="40"/>
  <c r="Y107" i="40"/>
  <c r="W11" i="16" s="1"/>
  <c r="Y108" i="40"/>
  <c r="W12" i="16" s="1"/>
  <c r="Z73" i="40"/>
  <c r="Y98" i="40"/>
  <c r="W2" i="16" s="1"/>
  <c r="Z78" i="33"/>
  <c r="Y103" i="33"/>
  <c r="Y104" i="37"/>
  <c r="Z79" i="37"/>
  <c r="Y101" i="10"/>
  <c r="Z76" i="10"/>
  <c r="Z73" i="38"/>
  <c r="Y98" i="38"/>
  <c r="Y105" i="33"/>
  <c r="Z80" i="33"/>
  <c r="Z80" i="35"/>
  <c r="Y105" i="35"/>
  <c r="Z78" i="39"/>
  <c r="Z102" i="39" s="1"/>
  <c r="Z91" i="36"/>
  <c r="Y122" i="36"/>
  <c r="Y122" i="40"/>
  <c r="W26" i="16" s="1"/>
  <c r="Z91" i="40"/>
  <c r="Y115" i="38"/>
  <c r="Y114" i="38"/>
  <c r="Y116" i="38"/>
  <c r="Z86" i="38"/>
  <c r="Y107" i="38"/>
  <c r="Y108" i="38"/>
  <c r="Z82" i="38"/>
  <c r="Y112" i="40"/>
  <c r="W16" i="16" s="1"/>
  <c r="Y113" i="40"/>
  <c r="W17" i="16" s="1"/>
  <c r="Z85" i="40"/>
  <c r="Y104" i="36"/>
  <c r="Z79" i="36"/>
  <c r="Z77" i="10"/>
  <c r="Y102" i="10"/>
  <c r="Y102" i="33"/>
  <c r="Z77" i="33"/>
  <c r="Y104" i="35"/>
  <c r="Z79" i="35"/>
  <c r="Y111" i="35"/>
  <c r="Z84" i="35"/>
  <c r="Y112" i="35"/>
  <c r="Y113" i="35"/>
  <c r="Z85" i="35"/>
  <c r="Z62" i="34"/>
  <c r="Y93" i="34"/>
  <c r="W25" i="17" s="1"/>
  <c r="Y119" i="10"/>
  <c r="Z88" i="10"/>
  <c r="Y112" i="38"/>
  <c r="Y113" i="38"/>
  <c r="Z85" i="38"/>
  <c r="Z88" i="39"/>
  <c r="Z118" i="39" s="1"/>
  <c r="Y118" i="36"/>
  <c r="Y117" i="36"/>
  <c r="Z87" i="36"/>
  <c r="Y73" i="34"/>
  <c r="W5" i="17" s="1"/>
  <c r="Z48" i="34"/>
  <c r="Z83" i="36"/>
  <c r="Y110" i="36"/>
  <c r="Y109" i="36"/>
  <c r="Z79" i="38"/>
  <c r="Y104" i="38"/>
  <c r="Y119" i="33"/>
  <c r="Z88" i="33"/>
  <c r="Z73" i="37"/>
  <c r="Y98" i="37"/>
  <c r="Y103" i="10"/>
  <c r="Z78" i="10"/>
  <c r="Z56" i="34"/>
  <c r="Y83" i="34"/>
  <c r="W15" i="17" s="1"/>
  <c r="Y122" i="38"/>
  <c r="Z91" i="38"/>
  <c r="Y108" i="35"/>
  <c r="Y107" i="35"/>
  <c r="Z82" i="35"/>
  <c r="Y117" i="40"/>
  <c r="W21" i="16" s="1"/>
  <c r="Y118" i="40"/>
  <c r="W22" i="16" s="1"/>
  <c r="Z87" i="40"/>
  <c r="Z91" i="39"/>
  <c r="Z121" i="39" s="1"/>
  <c r="Y103" i="38"/>
  <c r="Z78" i="38"/>
  <c r="Y122" i="33"/>
  <c r="Z91" i="33"/>
  <c r="Z84" i="36"/>
  <c r="Y111" i="36"/>
  <c r="Z90" i="38"/>
  <c r="Y121" i="38"/>
  <c r="Y86" i="34"/>
  <c r="W18" i="17" s="1"/>
  <c r="Y88" i="34"/>
  <c r="W20" i="17" s="1"/>
  <c r="Y87" i="34"/>
  <c r="W19" i="17" s="1"/>
  <c r="Z58" i="34"/>
  <c r="Y103" i="37"/>
  <c r="Z78" i="37"/>
  <c r="Z76" i="33"/>
  <c r="Y101" i="33"/>
  <c r="Y81" i="34"/>
  <c r="W13" i="17" s="1"/>
  <c r="Y82" i="34"/>
  <c r="W14" i="17" s="1"/>
  <c r="Z55" i="34"/>
  <c r="Y113" i="10"/>
  <c r="Z85" i="10"/>
  <c r="Y112" i="10"/>
  <c r="Z85" i="39"/>
  <c r="Z87" i="35"/>
  <c r="Y118" i="35"/>
  <c r="Y117" i="35"/>
  <c r="Y116" i="40"/>
  <c r="W20" i="16" s="1"/>
  <c r="Y115" i="40"/>
  <c r="W19" i="16" s="1"/>
  <c r="Y114" i="40"/>
  <c r="W18" i="16" s="1"/>
  <c r="Z86" i="40"/>
  <c r="Z80" i="37"/>
  <c r="Y105" i="37"/>
  <c r="Y94" i="34"/>
  <c r="W26" i="17" s="1"/>
  <c r="Z63" i="34"/>
  <c r="Y107" i="37"/>
  <c r="Z82" i="37"/>
  <c r="Y108" i="37"/>
  <c r="Y122" i="37"/>
  <c r="Z91" i="37"/>
  <c r="Z83" i="35"/>
  <c r="Y110" i="35"/>
  <c r="Y109" i="35"/>
  <c r="Y109" i="10"/>
  <c r="Z83" i="10"/>
  <c r="Y110" i="10"/>
  <c r="Y119" i="35"/>
  <c r="Z88" i="35"/>
  <c r="Z50" i="34"/>
  <c r="Y75" i="34"/>
  <c r="W7" i="17" s="1"/>
  <c r="Z86" i="33"/>
  <c r="Y116" i="33"/>
  <c r="Y115" i="33"/>
  <c r="Y114" i="33"/>
  <c r="Z83" i="33"/>
  <c r="Y110" i="33"/>
  <c r="Y109" i="33"/>
  <c r="Y104" i="33"/>
  <c r="Z79" i="33"/>
  <c r="Z90" i="40"/>
  <c r="Y121" i="40"/>
  <c r="W25" i="16" s="1"/>
  <c r="Z84" i="10"/>
  <c r="Y111" i="10"/>
  <c r="Y102" i="38"/>
  <c r="Z77" i="38"/>
  <c r="Z51" i="34"/>
  <c r="Y76" i="34"/>
  <c r="W8" i="17" s="1"/>
  <c r="Y103" i="36"/>
  <c r="Z78" i="36"/>
  <c r="Z88" i="36"/>
  <c r="Y119" i="36"/>
  <c r="Y112" i="37"/>
  <c r="Y113" i="37"/>
  <c r="Z85" i="37"/>
  <c r="Y104" i="40"/>
  <c r="W8" i="16" s="1"/>
  <c r="Z79" i="40"/>
  <c r="Z79" i="39"/>
  <c r="Z103" i="39" s="1"/>
  <c r="Y102" i="35"/>
  <c r="Z77" i="35"/>
  <c r="Y112" i="36"/>
  <c r="Y113" i="36"/>
  <c r="Z85" i="36"/>
  <c r="Y105" i="36"/>
  <c r="Z80" i="36"/>
  <c r="Z90" i="33"/>
  <c r="Y121" i="33"/>
  <c r="Y102" i="40"/>
  <c r="W6" i="16" s="1"/>
  <c r="Z77" i="40"/>
  <c r="Z49" i="34"/>
  <c r="Y74" i="34"/>
  <c r="W6" i="17" s="1"/>
  <c r="Y111" i="37"/>
  <c r="Z84" i="37"/>
  <c r="Y121" i="35"/>
  <c r="Z90" i="35"/>
  <c r="Z80" i="39"/>
  <c r="Z104" i="39" s="1"/>
  <c r="Z79" i="10"/>
  <c r="Y104" i="10"/>
  <c r="Y119" i="38"/>
  <c r="Z88" i="38"/>
  <c r="Z59" i="34"/>
  <c r="Y90" i="34"/>
  <c r="W22" i="17" s="1"/>
  <c r="Y89" i="34"/>
  <c r="W21" i="17" s="1"/>
  <c r="Z77" i="36"/>
  <c r="Y102" i="36"/>
  <c r="Y101" i="37"/>
  <c r="Z76" i="37"/>
  <c r="Z90" i="37"/>
  <c r="Y121" i="37"/>
  <c r="Y101" i="35"/>
  <c r="Z76" i="35"/>
  <c r="Y98" i="35"/>
  <c r="Z73" i="35"/>
  <c r="Y110" i="37"/>
  <c r="Y109" i="37"/>
  <c r="Z83" i="37"/>
  <c r="Z85" i="33"/>
  <c r="Y112" i="33"/>
  <c r="Y113" i="33"/>
  <c r="Z76" i="39"/>
  <c r="Z100" i="39" s="1"/>
  <c r="Y101" i="40"/>
  <c r="W5" i="16" s="1"/>
  <c r="Z76" i="40"/>
  <c r="Y118" i="37"/>
  <c r="Y117" i="37"/>
  <c r="Z87" i="37"/>
  <c r="Z90" i="39"/>
  <c r="Z120" i="39" s="1"/>
  <c r="Y102" i="37"/>
  <c r="Z77" i="37"/>
  <c r="Z83" i="39"/>
  <c r="Z86" i="37"/>
  <c r="Y116" i="37"/>
  <c r="Y115" i="37"/>
  <c r="Y114" i="37"/>
  <c r="Z82" i="39"/>
  <c r="Z87" i="39"/>
  <c r="Y98" i="36"/>
  <c r="Z73" i="36"/>
  <c r="Y116" i="36"/>
  <c r="Y115" i="36"/>
  <c r="Y114" i="36"/>
  <c r="Z86" i="36"/>
  <c r="Z77" i="39"/>
  <c r="Z101" i="39" s="1"/>
  <c r="Y122" i="10"/>
  <c r="Z91" i="10"/>
  <c r="Z84" i="39"/>
  <c r="Z110" i="39" s="1"/>
  <c r="Z82" i="33"/>
  <c r="Y107" i="33"/>
  <c r="Y108" i="33"/>
  <c r="Z86" i="10"/>
  <c r="Y114" i="10"/>
  <c r="Y116" i="10"/>
  <c r="Y115" i="10"/>
  <c r="Z91" i="35"/>
  <c r="Y122" i="35"/>
  <c r="Y101" i="36"/>
  <c r="Z76" i="36"/>
  <c r="Z84" i="38"/>
  <c r="Y111" i="38"/>
  <c r="Z88" i="37"/>
  <c r="Y119" i="37"/>
  <c r="Y117" i="38"/>
  <c r="Y118" i="38"/>
  <c r="Z87" i="38"/>
  <c r="Y111" i="40"/>
  <c r="W15" i="16" s="1"/>
  <c r="Z84" i="40"/>
  <c r="Z87" i="10"/>
  <c r="Y117" i="10"/>
  <c r="Y118" i="10"/>
  <c r="Z81" i="37"/>
  <c r="Y106" i="37"/>
  <c r="Y100" i="38"/>
  <c r="Z75" i="38"/>
  <c r="Z81" i="40"/>
  <c r="Y106" i="40"/>
  <c r="W10" i="16" s="1"/>
  <c r="Z81" i="10"/>
  <c r="Y106" i="10"/>
  <c r="Y74" i="35"/>
  <c r="X99" i="35"/>
  <c r="X92" i="35"/>
  <c r="Z81" i="39"/>
  <c r="Z105" i="39" s="1"/>
  <c r="Y74" i="10"/>
  <c r="X99" i="10"/>
  <c r="X92" i="10"/>
  <c r="X99" i="40"/>
  <c r="Y74" i="40"/>
  <c r="X92" i="40"/>
  <c r="Z75" i="40"/>
  <c r="Y100" i="40"/>
  <c r="W4" i="16" s="1"/>
  <c r="Y100" i="37"/>
  <c r="Z75" i="37"/>
  <c r="Z75" i="10"/>
  <c r="Y100" i="10"/>
  <c r="Y106" i="36"/>
  <c r="Z81" i="36"/>
  <c r="Z120" i="36"/>
  <c r="AA89" i="36"/>
  <c r="X99" i="38"/>
  <c r="Y74" i="38"/>
  <c r="X92" i="38"/>
  <c r="AA89" i="35"/>
  <c r="Z120" i="35"/>
  <c r="Z75" i="39"/>
  <c r="Z99" i="39" s="1"/>
  <c r="Y106" i="35"/>
  <c r="Z81" i="35"/>
  <c r="Z120" i="38"/>
  <c r="AA89" i="38"/>
  <c r="AA89" i="33"/>
  <c r="Z120" i="33"/>
  <c r="Y72" i="34"/>
  <c r="W4" i="17" s="1"/>
  <c r="Z47" i="34"/>
  <c r="Y100" i="35"/>
  <c r="Z75" i="35"/>
  <c r="Z92" i="34"/>
  <c r="X24" i="17" s="1"/>
  <c r="AA61" i="34"/>
  <c r="Z120" i="40"/>
  <c r="X24" i="16" s="1"/>
  <c r="AA89" i="40"/>
  <c r="Y100" i="36"/>
  <c r="Z75" i="36"/>
  <c r="Z53" i="34"/>
  <c r="Y78" i="34"/>
  <c r="W10" i="17" s="1"/>
  <c r="Y74" i="37"/>
  <c r="X99" i="37"/>
  <c r="X92" i="37"/>
  <c r="X71" i="34"/>
  <c r="Y46" i="34"/>
  <c r="X64" i="34"/>
  <c r="Y74" i="39"/>
  <c r="Y98" i="39" s="1"/>
  <c r="X92" i="39"/>
  <c r="X99" i="33"/>
  <c r="Y74" i="33"/>
  <c r="X92" i="33"/>
  <c r="X99" i="36"/>
  <c r="Y74" i="36"/>
  <c r="X92" i="36"/>
  <c r="AA89" i="10"/>
  <c r="Z120" i="10"/>
  <c r="Y100" i="33"/>
  <c r="Z75" i="33"/>
  <c r="Z81" i="38"/>
  <c r="Y106" i="38"/>
  <c r="Z81" i="33"/>
  <c r="Y106" i="33"/>
  <c r="Z120" i="37"/>
  <c r="AA89" i="37"/>
  <c r="Y54" i="42" l="1"/>
  <c r="Y54" i="43"/>
  <c r="X261" i="43"/>
  <c r="X231" i="43"/>
  <c r="X231" i="42"/>
  <c r="X261" i="42"/>
  <c r="X213" i="42"/>
  <c r="W228" i="42"/>
  <c r="W217" i="42"/>
  <c r="X229" i="42"/>
  <c r="W219" i="42"/>
  <c r="X131" i="33"/>
  <c r="W218" i="43"/>
  <c r="X208" i="43"/>
  <c r="X212" i="43"/>
  <c r="W219" i="43"/>
  <c r="X211" i="43"/>
  <c r="W227" i="43"/>
  <c r="X216" i="43"/>
  <c r="W226" i="43"/>
  <c r="X221" i="43"/>
  <c r="X214" i="43"/>
  <c r="X232" i="43"/>
  <c r="W209" i="43"/>
  <c r="X230" i="43"/>
  <c r="X213" i="43"/>
  <c r="W228" i="43"/>
  <c r="X210" i="43"/>
  <c r="X229" i="43"/>
  <c r="W217" i="43"/>
  <c r="W220" i="43"/>
  <c r="W223" i="43"/>
  <c r="W225" i="43"/>
  <c r="W222" i="43"/>
  <c r="W224" i="43"/>
  <c r="X215" i="43"/>
  <c r="W146" i="36"/>
  <c r="W168" i="42"/>
  <c r="W143" i="36"/>
  <c r="X153" i="42"/>
  <c r="W138" i="35"/>
  <c r="U11" i="19" s="1"/>
  <c r="W141" i="38"/>
  <c r="X135" i="10"/>
  <c r="X133" i="33"/>
  <c r="W159" i="42"/>
  <c r="W148" i="10"/>
  <c r="W144" i="36"/>
  <c r="W149" i="36"/>
  <c r="W147" i="35"/>
  <c r="U20" i="19" s="1"/>
  <c r="W149" i="38"/>
  <c r="X150" i="10"/>
  <c r="X132" i="10"/>
  <c r="X137" i="33"/>
  <c r="W145" i="36"/>
  <c r="W105" i="42"/>
  <c r="W225" i="42"/>
  <c r="W130" i="33"/>
  <c r="W97" i="42"/>
  <c r="W104" i="42"/>
  <c r="W224" i="42"/>
  <c r="X95" i="42"/>
  <c r="X215" i="42"/>
  <c r="X153" i="36"/>
  <c r="X110" i="42"/>
  <c r="X230" i="42"/>
  <c r="X139" i="42"/>
  <c r="X134" i="33"/>
  <c r="X90" i="42"/>
  <c r="X210" i="42"/>
  <c r="W100" i="42"/>
  <c r="W220" i="42"/>
  <c r="W133" i="42"/>
  <c r="W223" i="42"/>
  <c r="W102" i="42"/>
  <c r="W222" i="42"/>
  <c r="W128" i="42"/>
  <c r="W218" i="42"/>
  <c r="X148" i="42"/>
  <c r="X208" i="42"/>
  <c r="X182" i="42"/>
  <c r="X212" i="42"/>
  <c r="W141" i="35"/>
  <c r="U14" i="19" s="1"/>
  <c r="X96" i="42"/>
  <c r="X216" i="42"/>
  <c r="W136" i="42"/>
  <c r="W226" i="42"/>
  <c r="X161" i="42"/>
  <c r="X221" i="42"/>
  <c r="X94" i="42"/>
  <c r="X214" i="42"/>
  <c r="X112" i="42"/>
  <c r="X232" i="42"/>
  <c r="W179" i="42"/>
  <c r="W209" i="42"/>
  <c r="X136" i="33"/>
  <c r="X151" i="35"/>
  <c r="V24" i="19" s="1"/>
  <c r="X142" i="35"/>
  <c r="V15" i="19" s="1"/>
  <c r="X129" i="10"/>
  <c r="W140" i="10"/>
  <c r="W139" i="36"/>
  <c r="W130" i="38"/>
  <c r="X121" i="42"/>
  <c r="X211" i="42"/>
  <c r="W167" i="42"/>
  <c r="W227" i="42"/>
  <c r="Y38" i="43"/>
  <c r="Y245" i="43" s="1"/>
  <c r="Y38" i="42"/>
  <c r="Y245" i="42" s="1"/>
  <c r="Y37" i="43"/>
  <c r="Y244" i="43" s="1"/>
  <c r="Y37" i="42"/>
  <c r="Y244" i="42" s="1"/>
  <c r="X40" i="43"/>
  <c r="X247" i="43" s="1"/>
  <c r="X40" i="42"/>
  <c r="X247" i="42" s="1"/>
  <c r="Y53" i="43"/>
  <c r="Y260" i="43" s="1"/>
  <c r="Y53" i="42"/>
  <c r="Y260" i="42" s="1"/>
  <c r="Y33" i="43"/>
  <c r="Y240" i="43" s="1"/>
  <c r="Y33" i="42"/>
  <c r="Y240" i="42" s="1"/>
  <c r="X41" i="43"/>
  <c r="X248" i="43" s="1"/>
  <c r="X41" i="42"/>
  <c r="X248" i="42" s="1"/>
  <c r="X50" i="43"/>
  <c r="X257" i="43" s="1"/>
  <c r="X50" i="42"/>
  <c r="X257" i="42" s="1"/>
  <c r="X48" i="43"/>
  <c r="X255" i="43" s="1"/>
  <c r="X48" i="42"/>
  <c r="X255" i="42" s="1"/>
  <c r="X43" i="43"/>
  <c r="X250" i="43" s="1"/>
  <c r="X43" i="42"/>
  <c r="X250" i="42" s="1"/>
  <c r="X42" i="43"/>
  <c r="X249" i="43" s="1"/>
  <c r="X42" i="42"/>
  <c r="X249" i="42" s="1"/>
  <c r="Y55" i="43"/>
  <c r="Y262" i="43" s="1"/>
  <c r="Y55" i="42"/>
  <c r="Y262" i="42" s="1"/>
  <c r="Y44" i="43"/>
  <c r="Y251" i="43" s="1"/>
  <c r="Y44" i="42"/>
  <c r="Y251" i="42" s="1"/>
  <c r="Y39" i="43"/>
  <c r="Y246" i="43" s="1"/>
  <c r="Y39" i="42"/>
  <c r="Y246" i="42" s="1"/>
  <c r="X51" i="43"/>
  <c r="X258" i="43" s="1"/>
  <c r="X51" i="42"/>
  <c r="X258" i="42" s="1"/>
  <c r="X47" i="43"/>
  <c r="X254" i="43" s="1"/>
  <c r="X47" i="42"/>
  <c r="X254" i="42" s="1"/>
  <c r="X49" i="43"/>
  <c r="X256" i="43" s="1"/>
  <c r="X49" i="42"/>
  <c r="X256" i="42" s="1"/>
  <c r="Y34" i="43"/>
  <c r="Y241" i="43" s="1"/>
  <c r="Y34" i="42"/>
  <c r="Y241" i="42" s="1"/>
  <c r="Y36" i="43"/>
  <c r="Y243" i="43" s="1"/>
  <c r="Y36" i="42"/>
  <c r="Y243" i="42" s="1"/>
  <c r="X45" i="43"/>
  <c r="X252" i="43" s="1"/>
  <c r="X45" i="42"/>
  <c r="X252" i="42" s="1"/>
  <c r="Y35" i="43"/>
  <c r="Y242" i="43" s="1"/>
  <c r="Y35" i="42"/>
  <c r="Y242" i="42" s="1"/>
  <c r="X32" i="43"/>
  <c r="X239" i="43" s="1"/>
  <c r="X32" i="42"/>
  <c r="X239" i="42" s="1"/>
  <c r="Y52" i="43"/>
  <c r="Y259" i="43" s="1"/>
  <c r="Y52" i="42"/>
  <c r="Y259" i="42" s="1"/>
  <c r="Y31" i="43"/>
  <c r="Y238" i="43" s="1"/>
  <c r="Y31" i="42"/>
  <c r="Y238" i="42" s="1"/>
  <c r="X46" i="43"/>
  <c r="X253" i="43" s="1"/>
  <c r="X46" i="42"/>
  <c r="X253" i="42" s="1"/>
  <c r="X133" i="36"/>
  <c r="V139" i="38"/>
  <c r="V140" i="38"/>
  <c r="V144" i="38"/>
  <c r="X136" i="37"/>
  <c r="V9" i="18" s="1"/>
  <c r="V153" i="38"/>
  <c r="V137" i="38"/>
  <c r="X129" i="33"/>
  <c r="V142" i="38"/>
  <c r="X152" i="37"/>
  <c r="V25" i="18" s="1"/>
  <c r="X153" i="37"/>
  <c r="V26" i="18" s="1"/>
  <c r="V138" i="38"/>
  <c r="V145" i="38"/>
  <c r="X142" i="37"/>
  <c r="V15" i="18" s="1"/>
  <c r="V148" i="38"/>
  <c r="V146" i="38"/>
  <c r="V143" i="38"/>
  <c r="X132" i="36"/>
  <c r="W148" i="36"/>
  <c r="X131" i="37"/>
  <c r="V4" i="18" s="1"/>
  <c r="X137" i="37"/>
  <c r="V10" i="18" s="1"/>
  <c r="W149" i="37"/>
  <c r="U22" i="18" s="1"/>
  <c r="X133" i="37"/>
  <c r="V6" i="18" s="1"/>
  <c r="X150" i="37"/>
  <c r="V23" i="18" s="1"/>
  <c r="X132" i="37"/>
  <c r="V5" i="18" s="1"/>
  <c r="X151" i="36"/>
  <c r="W148" i="37"/>
  <c r="U21" i="18" s="1"/>
  <c r="W130" i="37"/>
  <c r="U3" i="18" s="1"/>
  <c r="X135" i="37"/>
  <c r="V8" i="18" s="1"/>
  <c r="W144" i="37"/>
  <c r="U17" i="18" s="1"/>
  <c r="X134" i="37"/>
  <c r="V7" i="18" s="1"/>
  <c r="W146" i="37"/>
  <c r="U19" i="18" s="1"/>
  <c r="W145" i="37"/>
  <c r="U18" i="18" s="1"/>
  <c r="X129" i="37"/>
  <c r="V2" i="18" s="1"/>
  <c r="X134" i="36"/>
  <c r="W130" i="36"/>
  <c r="W139" i="37"/>
  <c r="U12" i="18" s="1"/>
  <c r="W147" i="37"/>
  <c r="U20" i="18" s="1"/>
  <c r="W143" i="37"/>
  <c r="U16" i="18" s="1"/>
  <c r="W140" i="37"/>
  <c r="U13" i="18" s="1"/>
  <c r="W141" i="37"/>
  <c r="U14" i="18" s="1"/>
  <c r="X151" i="37"/>
  <c r="V24" i="18" s="1"/>
  <c r="W138" i="37"/>
  <c r="U11" i="18" s="1"/>
  <c r="W149" i="35"/>
  <c r="U22" i="19" s="1"/>
  <c r="X153" i="33"/>
  <c r="X150" i="36"/>
  <c r="X135" i="36"/>
  <c r="X142" i="36"/>
  <c r="X129" i="36"/>
  <c r="X137" i="36"/>
  <c r="X131" i="36"/>
  <c r="X136" i="36"/>
  <c r="W140" i="36"/>
  <c r="W138" i="36"/>
  <c r="W147" i="36"/>
  <c r="W141" i="36"/>
  <c r="X150" i="35"/>
  <c r="V23" i="19" s="1"/>
  <c r="X131" i="35"/>
  <c r="V4" i="19" s="1"/>
  <c r="X134" i="35"/>
  <c r="V7" i="19" s="1"/>
  <c r="X129" i="35"/>
  <c r="V2" i="19" s="1"/>
  <c r="X132" i="35"/>
  <c r="V5" i="19" s="1"/>
  <c r="X153" i="35"/>
  <c r="V26" i="19" s="1"/>
  <c r="W146" i="35"/>
  <c r="U19" i="19" s="1"/>
  <c r="W140" i="33"/>
  <c r="X152" i="35"/>
  <c r="V25" i="19" s="1"/>
  <c r="X137" i="35"/>
  <c r="V10" i="19" s="1"/>
  <c r="W140" i="35"/>
  <c r="U13" i="19" s="1"/>
  <c r="W148" i="35"/>
  <c r="U21" i="19" s="1"/>
  <c r="X133" i="35"/>
  <c r="V6" i="19" s="1"/>
  <c r="W130" i="35"/>
  <c r="U3" i="19" s="1"/>
  <c r="W144" i="35"/>
  <c r="U17" i="19" s="1"/>
  <c r="X135" i="35"/>
  <c r="V8" i="19" s="1"/>
  <c r="X136" i="35"/>
  <c r="V9" i="19" s="1"/>
  <c r="X152" i="33"/>
  <c r="W145" i="35"/>
  <c r="U18" i="19" s="1"/>
  <c r="W139" i="35"/>
  <c r="U12" i="19" s="1"/>
  <c r="W143" i="35"/>
  <c r="U16" i="19" s="1"/>
  <c r="X132" i="33"/>
  <c r="X150" i="33"/>
  <c r="X151" i="33"/>
  <c r="X140" i="42"/>
  <c r="W147" i="33"/>
  <c r="W139" i="33"/>
  <c r="W148" i="33"/>
  <c r="X142" i="33"/>
  <c r="X135" i="33"/>
  <c r="W145" i="33"/>
  <c r="W141" i="33"/>
  <c r="W143" i="33"/>
  <c r="W138" i="33"/>
  <c r="X133" i="10"/>
  <c r="W149" i="33"/>
  <c r="W146" i="33"/>
  <c r="X153" i="10"/>
  <c r="W144" i="33"/>
  <c r="W130" i="10"/>
  <c r="X142" i="10"/>
  <c r="W147" i="10"/>
  <c r="W139" i="10"/>
  <c r="X136" i="10"/>
  <c r="X151" i="10"/>
  <c r="W143" i="10"/>
  <c r="W146" i="10"/>
  <c r="U233" i="42"/>
  <c r="X134" i="10"/>
  <c r="X152" i="10"/>
  <c r="W141" i="10"/>
  <c r="W138" i="10"/>
  <c r="X137" i="10"/>
  <c r="W149" i="10"/>
  <c r="W145" i="10"/>
  <c r="W144" i="10"/>
  <c r="X131" i="10"/>
  <c r="X109" i="42"/>
  <c r="W149" i="42"/>
  <c r="X200" i="42"/>
  <c r="W77" i="42"/>
  <c r="W73" i="42"/>
  <c r="X66" i="42"/>
  <c r="W106" i="42"/>
  <c r="X141" i="42"/>
  <c r="X67" i="42"/>
  <c r="W138" i="42"/>
  <c r="W108" i="42"/>
  <c r="X81" i="42"/>
  <c r="X186" i="42"/>
  <c r="X156" i="42"/>
  <c r="W194" i="42"/>
  <c r="W166" i="42"/>
  <c r="X170" i="42"/>
  <c r="W74" i="42"/>
  <c r="W60" i="42"/>
  <c r="W196" i="42"/>
  <c r="W119" i="42"/>
  <c r="W193" i="42"/>
  <c r="W163" i="42"/>
  <c r="W89" i="42"/>
  <c r="W70" i="42"/>
  <c r="X181" i="42"/>
  <c r="W68" i="42"/>
  <c r="U263" i="43"/>
  <c r="W127" i="42"/>
  <c r="W99" i="42"/>
  <c r="W187" i="42"/>
  <c r="W71" i="42"/>
  <c r="X151" i="42"/>
  <c r="W130" i="42"/>
  <c r="W157" i="42"/>
  <c r="X152" i="42"/>
  <c r="W107" i="42"/>
  <c r="W69" i="42"/>
  <c r="W103" i="42"/>
  <c r="W198" i="42"/>
  <c r="V113" i="42"/>
  <c r="V203" i="42"/>
  <c r="W78" i="42"/>
  <c r="W192" i="42"/>
  <c r="X120" i="42"/>
  <c r="W79" i="42"/>
  <c r="W158" i="42"/>
  <c r="W135" i="42"/>
  <c r="X180" i="42"/>
  <c r="X150" i="42"/>
  <c r="X61" i="42"/>
  <c r="X118" i="42"/>
  <c r="X88" i="42"/>
  <c r="W165" i="42"/>
  <c r="W76" i="42"/>
  <c r="X131" i="42"/>
  <c r="V203" i="43"/>
  <c r="X101" i="42"/>
  <c r="W162" i="42"/>
  <c r="X191" i="42"/>
  <c r="V113" i="43"/>
  <c r="W75" i="42"/>
  <c r="X184" i="42"/>
  <c r="X171" i="42"/>
  <c r="X72" i="42"/>
  <c r="W98" i="42"/>
  <c r="W132" i="42"/>
  <c r="W197" i="42"/>
  <c r="W137" i="42"/>
  <c r="W188" i="42"/>
  <c r="V143" i="43"/>
  <c r="X91" i="42"/>
  <c r="V173" i="43"/>
  <c r="W195" i="42"/>
  <c r="X63" i="42"/>
  <c r="W129" i="42"/>
  <c r="X94" i="43"/>
  <c r="X65" i="43"/>
  <c r="X154" i="43"/>
  <c r="X184" i="43"/>
  <c r="X124" i="43"/>
  <c r="X139" i="43"/>
  <c r="X80" i="43"/>
  <c r="X199" i="43"/>
  <c r="X109" i="43"/>
  <c r="X169" i="43"/>
  <c r="X151" i="43"/>
  <c r="X121" i="43"/>
  <c r="X91" i="43"/>
  <c r="X181" i="43"/>
  <c r="X62" i="43"/>
  <c r="W135" i="43"/>
  <c r="W105" i="43"/>
  <c r="W76" i="43"/>
  <c r="W165" i="43"/>
  <c r="W195" i="43"/>
  <c r="X191" i="43"/>
  <c r="X72" i="43"/>
  <c r="X101" i="43"/>
  <c r="X131" i="43"/>
  <c r="X161" i="43"/>
  <c r="X65" i="42"/>
  <c r="X111" i="42"/>
  <c r="X154" i="42"/>
  <c r="X122" i="42"/>
  <c r="X123" i="42"/>
  <c r="X124" i="42"/>
  <c r="W190" i="42"/>
  <c r="W133" i="43"/>
  <c r="W193" i="43"/>
  <c r="W103" i="43"/>
  <c r="W74" i="43"/>
  <c r="W163" i="43"/>
  <c r="X92" i="42"/>
  <c r="X93" i="42"/>
  <c r="W160" i="42"/>
  <c r="X136" i="38"/>
  <c r="X142" i="43"/>
  <c r="X172" i="43"/>
  <c r="X112" i="43"/>
  <c r="X83" i="43"/>
  <c r="X202" i="43"/>
  <c r="X88" i="43"/>
  <c r="X59" i="43"/>
  <c r="X148" i="43"/>
  <c r="X178" i="43"/>
  <c r="X118" i="43"/>
  <c r="X67" i="43"/>
  <c r="X186" i="43"/>
  <c r="X156" i="43"/>
  <c r="X126" i="43"/>
  <c r="X96" i="43"/>
  <c r="X133" i="38"/>
  <c r="V84" i="43"/>
  <c r="V84" i="42"/>
  <c r="X152" i="38"/>
  <c r="W164" i="42"/>
  <c r="X135" i="38"/>
  <c r="X83" i="42"/>
  <c r="X62" i="42"/>
  <c r="W134" i="42"/>
  <c r="X185" i="42"/>
  <c r="V143" i="42"/>
  <c r="W187" i="43"/>
  <c r="W157" i="43"/>
  <c r="W68" i="43"/>
  <c r="W127" i="43"/>
  <c r="W97" i="43"/>
  <c r="W99" i="43"/>
  <c r="W189" i="43"/>
  <c r="W159" i="43"/>
  <c r="W70" i="43"/>
  <c r="W129" i="43"/>
  <c r="X170" i="43"/>
  <c r="X110" i="43"/>
  <c r="X81" i="43"/>
  <c r="X140" i="43"/>
  <c r="X200" i="43"/>
  <c r="X59" i="42"/>
  <c r="X64" i="42"/>
  <c r="X82" i="42"/>
  <c r="X155" i="42"/>
  <c r="V173" i="42"/>
  <c r="X151" i="38"/>
  <c r="W129" i="38"/>
  <c r="X131" i="38"/>
  <c r="X183" i="42"/>
  <c r="X202" i="42"/>
  <c r="X180" i="43"/>
  <c r="X61" i="43"/>
  <c r="X120" i="43"/>
  <c r="X90" i="43"/>
  <c r="X150" i="43"/>
  <c r="X125" i="42"/>
  <c r="X142" i="42"/>
  <c r="X126" i="42"/>
  <c r="X199" i="42"/>
  <c r="W189" i="42"/>
  <c r="X178" i="42"/>
  <c r="X132" i="38"/>
  <c r="W139" i="38"/>
  <c r="X66" i="43"/>
  <c r="X155" i="43"/>
  <c r="X125" i="43"/>
  <c r="X185" i="43"/>
  <c r="X95" i="43"/>
  <c r="X63" i="43"/>
  <c r="X122" i="43"/>
  <c r="X182" i="43"/>
  <c r="X152" i="43"/>
  <c r="X92" i="43"/>
  <c r="W100" i="43"/>
  <c r="W160" i="43"/>
  <c r="W130" i="43"/>
  <c r="W71" i="43"/>
  <c r="W190" i="43"/>
  <c r="W194" i="43"/>
  <c r="W134" i="43"/>
  <c r="W104" i="43"/>
  <c r="W164" i="43"/>
  <c r="W75" i="43"/>
  <c r="U233" i="43"/>
  <c r="X172" i="42"/>
  <c r="W107" i="43"/>
  <c r="W197" i="43"/>
  <c r="W167" i="43"/>
  <c r="W137" i="43"/>
  <c r="W78" i="43"/>
  <c r="W98" i="43"/>
  <c r="W69" i="43"/>
  <c r="W128" i="43"/>
  <c r="W158" i="43"/>
  <c r="W188" i="43"/>
  <c r="W77" i="43"/>
  <c r="W196" i="43"/>
  <c r="W166" i="43"/>
  <c r="W136" i="43"/>
  <c r="W106" i="43"/>
  <c r="X169" i="42"/>
  <c r="W147" i="38"/>
  <c r="W162" i="43"/>
  <c r="W102" i="43"/>
  <c r="W192" i="43"/>
  <c r="W73" i="43"/>
  <c r="W132" i="43"/>
  <c r="W168" i="43"/>
  <c r="W108" i="43"/>
  <c r="W79" i="43"/>
  <c r="W138" i="43"/>
  <c r="W198" i="43"/>
  <c r="W179" i="43"/>
  <c r="W89" i="43"/>
  <c r="W60" i="43"/>
  <c r="W149" i="43"/>
  <c r="W119" i="43"/>
  <c r="X141" i="43"/>
  <c r="X201" i="43"/>
  <c r="Y152" i="37" s="1"/>
  <c r="W25" i="18" s="1"/>
  <c r="X82" i="43"/>
  <c r="X171" i="43"/>
  <c r="X111" i="43"/>
  <c r="X80" i="42"/>
  <c r="X134" i="38"/>
  <c r="X153" i="43"/>
  <c r="X93" i="43"/>
  <c r="X64" i="43"/>
  <c r="X183" i="43"/>
  <c r="X123" i="43"/>
  <c r="AA89" i="39"/>
  <c r="AA119" i="39" s="1"/>
  <c r="Y122" i="39"/>
  <c r="Y123" i="39" s="1"/>
  <c r="Z115" i="39"/>
  <c r="Z114" i="39"/>
  <c r="Z113" i="39"/>
  <c r="Z106" i="39"/>
  <c r="Z107" i="39"/>
  <c r="Z112" i="39"/>
  <c r="Z111" i="39"/>
  <c r="Z117" i="39"/>
  <c r="Z116" i="39"/>
  <c r="Z108" i="39"/>
  <c r="Z109" i="39"/>
  <c r="X123" i="35"/>
  <c r="X124" i="35" s="1"/>
  <c r="X123" i="37"/>
  <c r="X124" i="37" s="1"/>
  <c r="X95" i="34"/>
  <c r="X96" i="34" s="1"/>
  <c r="V3" i="17"/>
  <c r="X123" i="40"/>
  <c r="X124" i="40" s="1"/>
  <c r="V3" i="16"/>
  <c r="X123" i="36"/>
  <c r="X124" i="36" s="1"/>
  <c r="X123" i="38"/>
  <c r="X124" i="38" s="1"/>
  <c r="X123" i="33"/>
  <c r="X124" i="33" s="1"/>
  <c r="X123" i="10"/>
  <c r="X124" i="10" s="1"/>
  <c r="Z94" i="34"/>
  <c r="X26" i="17" s="1"/>
  <c r="AA63" i="34"/>
  <c r="AA91" i="39"/>
  <c r="AA121" i="39" s="1"/>
  <c r="Z101" i="10"/>
  <c r="AA76" i="10"/>
  <c r="AA87" i="39"/>
  <c r="AA76" i="40"/>
  <c r="Z101" i="40"/>
  <c r="X5" i="16" s="1"/>
  <c r="Z119" i="36"/>
  <c r="AA88" i="36"/>
  <c r="Z104" i="38"/>
  <c r="AA79" i="38"/>
  <c r="Z112" i="35"/>
  <c r="Z113" i="35"/>
  <c r="AA85" i="35"/>
  <c r="Z85" i="34"/>
  <c r="X17" i="17" s="1"/>
  <c r="Z84" i="34"/>
  <c r="X16" i="17" s="1"/>
  <c r="AA57" i="34"/>
  <c r="AA87" i="10"/>
  <c r="Z117" i="10"/>
  <c r="Z118" i="10"/>
  <c r="AA78" i="36"/>
  <c r="Z103" i="36"/>
  <c r="Z118" i="40"/>
  <c r="X22" i="16" s="1"/>
  <c r="Z117" i="40"/>
  <c r="X21" i="16" s="1"/>
  <c r="AA87" i="40"/>
  <c r="AA84" i="40"/>
  <c r="Z111" i="40"/>
  <c r="X15" i="16" s="1"/>
  <c r="AA76" i="39"/>
  <c r="AA100" i="39" s="1"/>
  <c r="AA90" i="33"/>
  <c r="Z121" i="33"/>
  <c r="Z105" i="37"/>
  <c r="AA80" i="37"/>
  <c r="AA76" i="33"/>
  <c r="Z101" i="33"/>
  <c r="AA80" i="38"/>
  <c r="Z105" i="38"/>
  <c r="Z108" i="33"/>
  <c r="Z107" i="33"/>
  <c r="AA82" i="33"/>
  <c r="AA82" i="39"/>
  <c r="Z105" i="36"/>
  <c r="AA80" i="36"/>
  <c r="Z75" i="34"/>
  <c r="X7" i="17" s="1"/>
  <c r="AA50" i="34"/>
  <c r="AA78" i="37"/>
  <c r="Z103" i="37"/>
  <c r="AA83" i="36"/>
  <c r="Z109" i="36"/>
  <c r="Z110" i="36"/>
  <c r="AA84" i="35"/>
  <c r="Z111" i="35"/>
  <c r="Z118" i="38"/>
  <c r="Z117" i="38"/>
  <c r="AA87" i="38"/>
  <c r="Z89" i="34"/>
  <c r="X21" i="17" s="1"/>
  <c r="Z90" i="34"/>
  <c r="X22" i="17" s="1"/>
  <c r="AA59" i="34"/>
  <c r="AA51" i="34"/>
  <c r="Z76" i="34"/>
  <c r="X8" i="17" s="1"/>
  <c r="Z119" i="35"/>
  <c r="AA88" i="35"/>
  <c r="AA82" i="35"/>
  <c r="Z107" i="35"/>
  <c r="Z108" i="35"/>
  <c r="Z73" i="34"/>
  <c r="X5" i="17" s="1"/>
  <c r="AA48" i="34"/>
  <c r="AA78" i="33"/>
  <c r="Z103" i="33"/>
  <c r="Z113" i="36"/>
  <c r="Z112" i="36"/>
  <c r="AA85" i="36"/>
  <c r="Z87" i="34"/>
  <c r="X19" i="17" s="1"/>
  <c r="AA58" i="34"/>
  <c r="Z86" i="34"/>
  <c r="X18" i="17" s="1"/>
  <c r="Z88" i="34"/>
  <c r="X20" i="17" s="1"/>
  <c r="Z104" i="35"/>
  <c r="AA79" i="35"/>
  <c r="AA73" i="33"/>
  <c r="Z98" i="33"/>
  <c r="Z118" i="36"/>
  <c r="Z117" i="36"/>
  <c r="AA87" i="36"/>
  <c r="AA83" i="38"/>
  <c r="Z110" i="38"/>
  <c r="Z109" i="38"/>
  <c r="Z115" i="37"/>
  <c r="Z116" i="37"/>
  <c r="Z114" i="37"/>
  <c r="AA86" i="37"/>
  <c r="AA83" i="37"/>
  <c r="Z110" i="37"/>
  <c r="Z109" i="37"/>
  <c r="AA83" i="10"/>
  <c r="Z109" i="10"/>
  <c r="Z110" i="10"/>
  <c r="Z104" i="10"/>
  <c r="AA79" i="10"/>
  <c r="Z111" i="10"/>
  <c r="AA84" i="10"/>
  <c r="AA54" i="34"/>
  <c r="Z79" i="34"/>
  <c r="X11" i="17" s="1"/>
  <c r="Z80" i="34"/>
  <c r="X12" i="17" s="1"/>
  <c r="AA77" i="39"/>
  <c r="AA101" i="39" s="1"/>
  <c r="AA80" i="39"/>
  <c r="AA104" i="39" s="1"/>
  <c r="AA78" i="39"/>
  <c r="AA102" i="39" s="1"/>
  <c r="AA82" i="40"/>
  <c r="Z108" i="40"/>
  <c r="X12" i="16" s="1"/>
  <c r="Z107" i="40"/>
  <c r="X11" i="16" s="1"/>
  <c r="Z111" i="38"/>
  <c r="AA84" i="38"/>
  <c r="Z114" i="36"/>
  <c r="Z116" i="36"/>
  <c r="Z115" i="36"/>
  <c r="AA86" i="36"/>
  <c r="Z121" i="38"/>
  <c r="AA90" i="38"/>
  <c r="AA56" i="34"/>
  <c r="Z83" i="34"/>
  <c r="X15" i="17" s="1"/>
  <c r="AA83" i="40"/>
  <c r="Z110" i="40"/>
  <c r="X14" i="16" s="1"/>
  <c r="Z109" i="40"/>
  <c r="X13" i="16" s="1"/>
  <c r="AA90" i="10"/>
  <c r="Z121" i="10"/>
  <c r="AA76" i="38"/>
  <c r="Z101" i="38"/>
  <c r="AA77" i="37"/>
  <c r="Z102" i="37"/>
  <c r="AA90" i="35"/>
  <c r="Z121" i="35"/>
  <c r="Z104" i="33"/>
  <c r="AA79" i="33"/>
  <c r="AA83" i="35"/>
  <c r="Z110" i="35"/>
  <c r="Z109" i="35"/>
  <c r="AA78" i="10"/>
  <c r="Z103" i="10"/>
  <c r="AA85" i="38"/>
  <c r="Z112" i="38"/>
  <c r="Z113" i="38"/>
  <c r="Z104" i="36"/>
  <c r="AA79" i="36"/>
  <c r="Z111" i="33"/>
  <c r="AA84" i="33"/>
  <c r="AA76" i="35"/>
  <c r="Z101" i="35"/>
  <c r="Z122" i="37"/>
  <c r="AA91" i="37"/>
  <c r="AA85" i="39"/>
  <c r="AA80" i="35"/>
  <c r="Z105" i="35"/>
  <c r="Z111" i="37"/>
  <c r="AA84" i="37"/>
  <c r="Z122" i="33"/>
  <c r="AA91" i="33"/>
  <c r="Z112" i="40"/>
  <c r="X16" i="16" s="1"/>
  <c r="Z113" i="40"/>
  <c r="X17" i="16" s="1"/>
  <c r="AA85" i="40"/>
  <c r="Z105" i="33"/>
  <c r="AA80" i="33"/>
  <c r="AA82" i="36"/>
  <c r="Z107" i="36"/>
  <c r="Z108" i="36"/>
  <c r="AA91" i="35"/>
  <c r="Z122" i="35"/>
  <c r="AA73" i="36"/>
  <c r="Z98" i="36"/>
  <c r="AA90" i="39"/>
  <c r="AA120" i="39" s="1"/>
  <c r="AA85" i="37"/>
  <c r="Z112" i="37"/>
  <c r="Z113" i="37"/>
  <c r="Z113" i="10"/>
  <c r="AA85" i="10"/>
  <c r="Z112" i="10"/>
  <c r="Z98" i="37"/>
  <c r="AA73" i="37"/>
  <c r="AA88" i="10"/>
  <c r="Z119" i="10"/>
  <c r="AA80" i="10"/>
  <c r="Z105" i="10"/>
  <c r="AA60" i="34"/>
  <c r="Z91" i="34"/>
  <c r="X23" i="17" s="1"/>
  <c r="AA86" i="10"/>
  <c r="Z114" i="10"/>
  <c r="Z116" i="10"/>
  <c r="Z115" i="10"/>
  <c r="Z116" i="35"/>
  <c r="Z115" i="35"/>
  <c r="Z114" i="35"/>
  <c r="AA86" i="35"/>
  <c r="Z119" i="38"/>
  <c r="AA88" i="38"/>
  <c r="AA91" i="40"/>
  <c r="Z122" i="40"/>
  <c r="X26" i="16" s="1"/>
  <c r="AA73" i="40"/>
  <c r="Z98" i="40"/>
  <c r="X2" i="16" s="1"/>
  <c r="Z102" i="33"/>
  <c r="AA77" i="33"/>
  <c r="AA88" i="39"/>
  <c r="AA118" i="39" s="1"/>
  <c r="AA76" i="36"/>
  <c r="Z101" i="36"/>
  <c r="AA73" i="39"/>
  <c r="AA97" i="39" s="1"/>
  <c r="Z117" i="37"/>
  <c r="Z118" i="37"/>
  <c r="AA87" i="37"/>
  <c r="AA90" i="37"/>
  <c r="Z121" i="37"/>
  <c r="Z109" i="33"/>
  <c r="Z110" i="33"/>
  <c r="AA83" i="33"/>
  <c r="Z107" i="37"/>
  <c r="AA82" i="37"/>
  <c r="Z108" i="37"/>
  <c r="AA78" i="38"/>
  <c r="Z103" i="38"/>
  <c r="AA88" i="33"/>
  <c r="Z119" i="33"/>
  <c r="AA45" i="34"/>
  <c r="Z70" i="34"/>
  <c r="X2" i="17" s="1"/>
  <c r="AA82" i="10"/>
  <c r="Z107" i="10"/>
  <c r="Z108" i="10"/>
  <c r="Z105" i="40"/>
  <c r="X9" i="16" s="1"/>
  <c r="AA80" i="40"/>
  <c r="AA77" i="40"/>
  <c r="Z102" i="40"/>
  <c r="X6" i="16" s="1"/>
  <c r="Z93" i="34"/>
  <c r="X25" i="17" s="1"/>
  <c r="AA62" i="34"/>
  <c r="Z119" i="40"/>
  <c r="X23" i="16" s="1"/>
  <c r="AA88" i="40"/>
  <c r="AA77" i="36"/>
  <c r="Z102" i="36"/>
  <c r="Z116" i="33"/>
  <c r="Z115" i="33"/>
  <c r="Z114" i="33"/>
  <c r="AA86" i="33"/>
  <c r="Z115" i="38"/>
  <c r="Z116" i="38"/>
  <c r="Z114" i="38"/>
  <c r="AA86" i="38"/>
  <c r="AA79" i="37"/>
  <c r="Z104" i="37"/>
  <c r="Z116" i="40"/>
  <c r="X20" i="16" s="1"/>
  <c r="Z115" i="40"/>
  <c r="X19" i="16" s="1"/>
  <c r="Z114" i="40"/>
  <c r="X18" i="16" s="1"/>
  <c r="AA86" i="40"/>
  <c r="AA78" i="40"/>
  <c r="Z103" i="40"/>
  <c r="X7" i="16" s="1"/>
  <c r="AA84" i="39"/>
  <c r="AA110" i="39" s="1"/>
  <c r="AA77" i="38"/>
  <c r="Z102" i="38"/>
  <c r="AA78" i="35"/>
  <c r="Z103" i="35"/>
  <c r="Z122" i="10"/>
  <c r="AA91" i="10"/>
  <c r="AA85" i="33"/>
  <c r="Z112" i="33"/>
  <c r="Z113" i="33"/>
  <c r="Z98" i="10"/>
  <c r="AA73" i="10"/>
  <c r="Z122" i="38"/>
  <c r="AA91" i="38"/>
  <c r="AA88" i="37"/>
  <c r="Z119" i="37"/>
  <c r="AA83" i="39"/>
  <c r="Z102" i="35"/>
  <c r="AA77" i="35"/>
  <c r="Z122" i="36"/>
  <c r="AA91" i="36"/>
  <c r="Z118" i="33"/>
  <c r="Z117" i="33"/>
  <c r="AA87" i="33"/>
  <c r="Z117" i="35"/>
  <c r="AA87" i="35"/>
  <c r="Z118" i="35"/>
  <c r="AA73" i="35"/>
  <c r="Z98" i="35"/>
  <c r="AA90" i="40"/>
  <c r="Z121" i="40"/>
  <c r="X25" i="16" s="1"/>
  <c r="AA77" i="10"/>
  <c r="Z102" i="10"/>
  <c r="AA79" i="39"/>
  <c r="AA103" i="39" s="1"/>
  <c r="Z104" i="40"/>
  <c r="X8" i="16" s="1"/>
  <c r="AA79" i="40"/>
  <c r="Z111" i="36"/>
  <c r="AA84" i="36"/>
  <c r="AA90" i="36"/>
  <c r="Z121" i="36"/>
  <c r="Z101" i="37"/>
  <c r="AA76" i="37"/>
  <c r="AA49" i="34"/>
  <c r="Z74" i="34"/>
  <c r="X6" i="17" s="1"/>
  <c r="Z81" i="34"/>
  <c r="X13" i="17" s="1"/>
  <c r="Z82" i="34"/>
  <c r="X14" i="17" s="1"/>
  <c r="AA55" i="34"/>
  <c r="Z107" i="38"/>
  <c r="Z108" i="38"/>
  <c r="AA82" i="38"/>
  <c r="AA73" i="38"/>
  <c r="Z98" i="38"/>
  <c r="Z77" i="34"/>
  <c r="X9" i="17" s="1"/>
  <c r="AA52" i="34"/>
  <c r="AA86" i="39"/>
  <c r="Z74" i="40"/>
  <c r="Y99" i="40"/>
  <c r="Y92" i="40"/>
  <c r="AB61" i="34"/>
  <c r="AA92" i="34"/>
  <c r="Y24" i="17" s="1"/>
  <c r="AA75" i="35"/>
  <c r="Z100" i="35"/>
  <c r="AA81" i="39"/>
  <c r="AA105" i="39" s="1"/>
  <c r="Z106" i="38"/>
  <c r="AA81" i="38"/>
  <c r="Y99" i="37"/>
  <c r="Z74" i="37"/>
  <c r="Y92" i="37"/>
  <c r="AA120" i="10"/>
  <c r="AB89" i="10"/>
  <c r="AA75" i="10"/>
  <c r="Z100" i="10"/>
  <c r="AB89" i="35"/>
  <c r="AA120" i="35"/>
  <c r="Z106" i="33"/>
  <c r="AA81" i="33"/>
  <c r="AA120" i="33"/>
  <c r="AB89" i="33"/>
  <c r="AA75" i="37"/>
  <c r="Z100" i="37"/>
  <c r="Z106" i="40"/>
  <c r="X10" i="16" s="1"/>
  <c r="AA81" i="40"/>
  <c r="Z74" i="39"/>
  <c r="Z98" i="39" s="1"/>
  <c r="Y92" i="39"/>
  <c r="Z74" i="38"/>
  <c r="Y99" i="38"/>
  <c r="Y92" i="38"/>
  <c r="Y92" i="10"/>
  <c r="Z74" i="10"/>
  <c r="Y99" i="10"/>
  <c r="Z100" i="38"/>
  <c r="AA75" i="38"/>
  <c r="Z106" i="10"/>
  <c r="AA81" i="10"/>
  <c r="AA53" i="34"/>
  <c r="Z78" i="34"/>
  <c r="X10" i="17" s="1"/>
  <c r="AA75" i="36"/>
  <c r="Z100" i="36"/>
  <c r="AA120" i="40"/>
  <c r="Y24" i="16" s="1"/>
  <c r="AB89" i="40"/>
  <c r="Y99" i="35"/>
  <c r="Z74" i="35"/>
  <c r="Y92" i="35"/>
  <c r="AB89" i="38"/>
  <c r="AA120" i="38"/>
  <c r="Y99" i="36"/>
  <c r="Z74" i="36"/>
  <c r="Y92" i="36"/>
  <c r="AB89" i="37"/>
  <c r="AA120" i="37"/>
  <c r="AA120" i="36"/>
  <c r="AB89" i="36"/>
  <c r="Z46" i="34"/>
  <c r="Y71" i="34"/>
  <c r="Y64" i="34"/>
  <c r="Z72" i="34"/>
  <c r="X4" i="17" s="1"/>
  <c r="AA47" i="34"/>
  <c r="Z106" i="36"/>
  <c r="AA81" i="36"/>
  <c r="Z100" i="33"/>
  <c r="AA75" i="33"/>
  <c r="AA81" i="35"/>
  <c r="Z106" i="35"/>
  <c r="AA75" i="39"/>
  <c r="AA99" i="39" s="1"/>
  <c r="Z100" i="40"/>
  <c r="X4" i="16" s="1"/>
  <c r="AA75" i="40"/>
  <c r="Z74" i="33"/>
  <c r="Y99" i="33"/>
  <c r="Y92" i="33"/>
  <c r="AA81" i="37"/>
  <c r="Z106" i="37"/>
  <c r="X143" i="33" l="1"/>
  <c r="Y231" i="42"/>
  <c r="Y261" i="42"/>
  <c r="Y201" i="42"/>
  <c r="Z54" i="43"/>
  <c r="Z54" i="42"/>
  <c r="Z171" i="42" s="1"/>
  <c r="Y261" i="43"/>
  <c r="Y231" i="43"/>
  <c r="X149" i="38"/>
  <c r="Y212" i="42"/>
  <c r="Y214" i="42"/>
  <c r="X222" i="42"/>
  <c r="X219" i="42"/>
  <c r="X138" i="33"/>
  <c r="Y208" i="43"/>
  <c r="X228" i="43"/>
  <c r="Y210" i="43"/>
  <c r="Y229" i="43"/>
  <c r="Y216" i="43"/>
  <c r="Y230" i="43"/>
  <c r="X209" i="43"/>
  <c r="Y221" i="43"/>
  <c r="X217" i="43"/>
  <c r="Y212" i="43"/>
  <c r="Y232" i="43"/>
  <c r="Y214" i="43"/>
  <c r="X222" i="43"/>
  <c r="X219" i="43"/>
  <c r="Y215" i="43"/>
  <c r="Y213" i="43"/>
  <c r="X220" i="43"/>
  <c r="Y129" i="36"/>
  <c r="Y211" i="43"/>
  <c r="X225" i="43"/>
  <c r="X226" i="43"/>
  <c r="X227" i="43"/>
  <c r="X149" i="36"/>
  <c r="X223" i="43"/>
  <c r="X224" i="43"/>
  <c r="X218" i="43"/>
  <c r="Y134" i="36"/>
  <c r="Y132" i="35"/>
  <c r="W5" i="19" s="1"/>
  <c r="Y137" i="33"/>
  <c r="Y135" i="33"/>
  <c r="Y153" i="33"/>
  <c r="X140" i="36"/>
  <c r="X141" i="33"/>
  <c r="X141" i="38"/>
  <c r="X146" i="33"/>
  <c r="X130" i="37"/>
  <c r="V3" i="18" s="1"/>
  <c r="Y151" i="33"/>
  <c r="X99" i="42"/>
  <c r="X139" i="35"/>
  <c r="V12" i="19" s="1"/>
  <c r="Y182" i="42"/>
  <c r="Y154" i="42"/>
  <c r="X130" i="38"/>
  <c r="Y62" i="42"/>
  <c r="Y211" i="42"/>
  <c r="Y142" i="36"/>
  <c r="X145" i="33"/>
  <c r="Y185" i="42"/>
  <c r="Y215" i="42"/>
  <c r="X190" i="42"/>
  <c r="X220" i="42"/>
  <c r="X107" i="42"/>
  <c r="X227" i="42"/>
  <c r="Y64" i="42"/>
  <c r="Y213" i="42"/>
  <c r="X166" i="42"/>
  <c r="X226" i="42"/>
  <c r="X163" i="42"/>
  <c r="X223" i="42"/>
  <c r="X134" i="42"/>
  <c r="X224" i="42"/>
  <c r="X148" i="36"/>
  <c r="Y88" i="42"/>
  <c r="Y208" i="42"/>
  <c r="X198" i="42"/>
  <c r="X228" i="42"/>
  <c r="Y109" i="42"/>
  <c r="Y229" i="42"/>
  <c r="Y136" i="33"/>
  <c r="X60" i="42"/>
  <c r="X209" i="42"/>
  <c r="Y101" i="42"/>
  <c r="Y221" i="42"/>
  <c r="X157" i="42"/>
  <c r="X217" i="42"/>
  <c r="X69" i="42"/>
  <c r="X218" i="42"/>
  <c r="Y150" i="35"/>
  <c r="W23" i="19" s="1"/>
  <c r="Y131" i="33"/>
  <c r="X76" i="42"/>
  <c r="X225" i="42"/>
  <c r="Y133" i="37"/>
  <c r="W6" i="18" s="1"/>
  <c r="Y61" i="42"/>
  <c r="Y210" i="42"/>
  <c r="Y126" i="42"/>
  <c r="Y216" i="42"/>
  <c r="Y110" i="42"/>
  <c r="Y230" i="42"/>
  <c r="X147" i="35"/>
  <c r="V20" i="19" s="1"/>
  <c r="X144" i="35"/>
  <c r="V17" i="19" s="1"/>
  <c r="X132" i="42"/>
  <c r="Y83" i="42"/>
  <c r="Y232" i="42"/>
  <c r="Z44" i="43"/>
  <c r="Z251" i="43" s="1"/>
  <c r="Z44" i="42"/>
  <c r="Z251" i="42" s="1"/>
  <c r="Z53" i="43"/>
  <c r="Z260" i="43" s="1"/>
  <c r="Z53" i="42"/>
  <c r="Z260" i="42" s="1"/>
  <c r="Y42" i="43"/>
  <c r="Y249" i="43" s="1"/>
  <c r="Y42" i="42"/>
  <c r="Y249" i="42" s="1"/>
  <c r="Y48" i="43"/>
  <c r="Y255" i="43" s="1"/>
  <c r="Y48" i="42"/>
  <c r="Y255" i="42" s="1"/>
  <c r="Z38" i="43"/>
  <c r="Z245" i="43" s="1"/>
  <c r="Z38" i="42"/>
  <c r="Z245" i="42" s="1"/>
  <c r="Y32" i="43"/>
  <c r="Y239" i="43" s="1"/>
  <c r="Y32" i="42"/>
  <c r="Y239" i="42" s="1"/>
  <c r="Y50" i="43"/>
  <c r="Y257" i="43" s="1"/>
  <c r="Y50" i="42"/>
  <c r="Y257" i="42" s="1"/>
  <c r="Z39" i="43"/>
  <c r="Z246" i="43" s="1"/>
  <c r="Z39" i="42"/>
  <c r="Z246" i="42" s="1"/>
  <c r="Y51" i="43"/>
  <c r="Y258" i="43" s="1"/>
  <c r="Y51" i="42"/>
  <c r="Y258" i="42" s="1"/>
  <c r="Z31" i="43"/>
  <c r="Z238" i="43" s="1"/>
  <c r="Z31" i="42"/>
  <c r="Z238" i="42" s="1"/>
  <c r="Y45" i="43"/>
  <c r="Y252" i="43" s="1"/>
  <c r="Y45" i="42"/>
  <c r="Y252" i="42" s="1"/>
  <c r="Y47" i="43"/>
  <c r="Y254" i="43" s="1"/>
  <c r="Y47" i="42"/>
  <c r="Y254" i="42" s="1"/>
  <c r="Z33" i="43"/>
  <c r="Z240" i="43" s="1"/>
  <c r="Z33" i="42"/>
  <c r="Z240" i="42" s="1"/>
  <c r="Y43" i="43"/>
  <c r="Y250" i="43" s="1"/>
  <c r="Y43" i="42"/>
  <c r="Y250" i="42" s="1"/>
  <c r="Z55" i="43"/>
  <c r="Z262" i="43" s="1"/>
  <c r="Z55" i="42"/>
  <c r="Z262" i="42" s="1"/>
  <c r="Y46" i="43"/>
  <c r="Y253" i="43" s="1"/>
  <c r="Y46" i="42"/>
  <c r="Y253" i="42" s="1"/>
  <c r="Z37" i="43"/>
  <c r="Z244" i="43" s="1"/>
  <c r="Z37" i="42"/>
  <c r="Z244" i="42" s="1"/>
  <c r="Y41" i="43"/>
  <c r="Y248" i="43" s="1"/>
  <c r="Y41" i="42"/>
  <c r="Y248" i="42" s="1"/>
  <c r="Z36" i="43"/>
  <c r="Z243" i="43" s="1"/>
  <c r="Z36" i="42"/>
  <c r="Z243" i="42" s="1"/>
  <c r="Y49" i="43"/>
  <c r="Y256" i="43" s="1"/>
  <c r="Y49" i="42"/>
  <c r="Y256" i="42" s="1"/>
  <c r="Z35" i="43"/>
  <c r="Z242" i="43" s="1"/>
  <c r="Z35" i="42"/>
  <c r="Z242" i="42" s="1"/>
  <c r="Z34" i="43"/>
  <c r="Z241" i="43" s="1"/>
  <c r="Z34" i="42"/>
  <c r="Z241" i="42" s="1"/>
  <c r="Z52" i="43"/>
  <c r="Z259" i="43" s="1"/>
  <c r="Z52" i="42"/>
  <c r="Z259" i="42" s="1"/>
  <c r="Y40" i="43"/>
  <c r="Y247" i="43" s="1"/>
  <c r="Y40" i="42"/>
  <c r="Y247" i="42" s="1"/>
  <c r="X146" i="36"/>
  <c r="W142" i="38"/>
  <c r="W153" i="38"/>
  <c r="Y150" i="33"/>
  <c r="W143" i="38"/>
  <c r="W144" i="38"/>
  <c r="Y131" i="37"/>
  <c r="W4" i="18" s="1"/>
  <c r="W138" i="38"/>
  <c r="W148" i="38"/>
  <c r="W146" i="38"/>
  <c r="W137" i="38"/>
  <c r="Y132" i="37"/>
  <c r="W5" i="18" s="1"/>
  <c r="X150" i="38"/>
  <c r="Y135" i="37"/>
  <c r="W8" i="18" s="1"/>
  <c r="Y129" i="37"/>
  <c r="W2" i="18" s="1"/>
  <c r="Y142" i="37"/>
  <c r="W15" i="18" s="1"/>
  <c r="W140" i="38"/>
  <c r="W145" i="38"/>
  <c r="Y150" i="37"/>
  <c r="W23" i="18" s="1"/>
  <c r="Y152" i="36"/>
  <c r="Y135" i="36"/>
  <c r="X146" i="37"/>
  <c r="V19" i="18" s="1"/>
  <c r="X147" i="37"/>
  <c r="V20" i="18" s="1"/>
  <c r="Y134" i="37"/>
  <c r="W7" i="18" s="1"/>
  <c r="Y132" i="36"/>
  <c r="X140" i="37"/>
  <c r="V13" i="18" s="1"/>
  <c r="X139" i="37"/>
  <c r="V12" i="18" s="1"/>
  <c r="X143" i="36"/>
  <c r="Y137" i="37"/>
  <c r="W10" i="18" s="1"/>
  <c r="X143" i="37"/>
  <c r="V16" i="18" s="1"/>
  <c r="Y136" i="37"/>
  <c r="W9" i="18" s="1"/>
  <c r="X149" i="37"/>
  <c r="V22" i="18" s="1"/>
  <c r="X144" i="37"/>
  <c r="V17" i="18" s="1"/>
  <c r="Y153" i="37"/>
  <c r="W26" i="18" s="1"/>
  <c r="Y151" i="37"/>
  <c r="W24" i="18" s="1"/>
  <c r="Y133" i="36"/>
  <c r="X145" i="37"/>
  <c r="V18" i="18" s="1"/>
  <c r="X148" i="37"/>
  <c r="V21" i="18" s="1"/>
  <c r="X138" i="37"/>
  <c r="V11" i="18" s="1"/>
  <c r="X141" i="37"/>
  <c r="V14" i="18" s="1"/>
  <c r="X130" i="36"/>
  <c r="Y136" i="36"/>
  <c r="Y153" i="36"/>
  <c r="X144" i="36"/>
  <c r="Y142" i="35"/>
  <c r="W15" i="19" s="1"/>
  <c r="Y131" i="36"/>
  <c r="Y137" i="36"/>
  <c r="X145" i="36"/>
  <c r="Y129" i="35"/>
  <c r="W2" i="19" s="1"/>
  <c r="Y135" i="35"/>
  <c r="W8" i="19" s="1"/>
  <c r="Y150" i="36"/>
  <c r="X130" i="35"/>
  <c r="V3" i="19" s="1"/>
  <c r="X138" i="36"/>
  <c r="Y151" i="36"/>
  <c r="X147" i="36"/>
  <c r="Y153" i="35"/>
  <c r="W26" i="19" s="1"/>
  <c r="X148" i="35"/>
  <c r="V21" i="19" s="1"/>
  <c r="X141" i="36"/>
  <c r="X139" i="36"/>
  <c r="Y131" i="35"/>
  <c r="W4" i="19" s="1"/>
  <c r="Y152" i="33"/>
  <c r="Y152" i="10"/>
  <c r="X138" i="35"/>
  <c r="V11" i="19" s="1"/>
  <c r="Y152" i="35"/>
  <c r="W25" i="19" s="1"/>
  <c r="Y136" i="35"/>
  <c r="W9" i="19" s="1"/>
  <c r="Y137" i="35"/>
  <c r="W10" i="19" s="1"/>
  <c r="Y134" i="35"/>
  <c r="W7" i="19" s="1"/>
  <c r="Y151" i="35"/>
  <c r="W24" i="19" s="1"/>
  <c r="Y133" i="35"/>
  <c r="W6" i="19" s="1"/>
  <c r="X140" i="35"/>
  <c r="V13" i="19" s="1"/>
  <c r="Y142" i="33"/>
  <c r="X149" i="35"/>
  <c r="V22" i="19" s="1"/>
  <c r="X145" i="35"/>
  <c r="V18" i="19" s="1"/>
  <c r="X143" i="35"/>
  <c r="V16" i="19" s="1"/>
  <c r="X141" i="35"/>
  <c r="V14" i="19" s="1"/>
  <c r="X146" i="35"/>
  <c r="V19" i="19" s="1"/>
  <c r="Y129" i="33"/>
  <c r="Y134" i="33"/>
  <c r="X139" i="33"/>
  <c r="X130" i="33"/>
  <c r="X147" i="33"/>
  <c r="Y132" i="33"/>
  <c r="Y133" i="33"/>
  <c r="X148" i="33"/>
  <c r="X144" i="33"/>
  <c r="X140" i="33"/>
  <c r="X149" i="33"/>
  <c r="Y129" i="10"/>
  <c r="X141" i="10"/>
  <c r="Y142" i="10"/>
  <c r="X139" i="10"/>
  <c r="X146" i="10"/>
  <c r="X144" i="10"/>
  <c r="X130" i="10"/>
  <c r="V233" i="42"/>
  <c r="Y132" i="10"/>
  <c r="Y150" i="10"/>
  <c r="Y151" i="10"/>
  <c r="X149" i="10"/>
  <c r="X138" i="10"/>
  <c r="Y131" i="10"/>
  <c r="Y137" i="10"/>
  <c r="X148" i="10"/>
  <c r="Y134" i="10"/>
  <c r="Y135" i="10"/>
  <c r="Y153" i="10"/>
  <c r="X143" i="10"/>
  <c r="X145" i="10"/>
  <c r="X140" i="10"/>
  <c r="X147" i="10"/>
  <c r="Y136" i="10"/>
  <c r="Y133" i="10"/>
  <c r="Y178" i="42"/>
  <c r="X193" i="42"/>
  <c r="Y148" i="42"/>
  <c r="X160" i="42"/>
  <c r="X73" i="42"/>
  <c r="Y59" i="42"/>
  <c r="X192" i="42"/>
  <c r="X162" i="42"/>
  <c r="Y151" i="42"/>
  <c r="X149" i="42"/>
  <c r="X179" i="42"/>
  <c r="Y170" i="42"/>
  <c r="Y65" i="42"/>
  <c r="Y81" i="42"/>
  <c r="Y200" i="42"/>
  <c r="Y66" i="42"/>
  <c r="X103" i="42"/>
  <c r="W113" i="43"/>
  <c r="X130" i="42"/>
  <c r="X102" i="42"/>
  <c r="W84" i="42"/>
  <c r="X78" i="42"/>
  <c r="X104" i="42"/>
  <c r="X129" i="42"/>
  <c r="X100" i="42"/>
  <c r="Y118" i="42"/>
  <c r="Y140" i="42"/>
  <c r="X71" i="42"/>
  <c r="X75" i="42"/>
  <c r="W173" i="43"/>
  <c r="X194" i="42"/>
  <c r="X197" i="42"/>
  <c r="W173" i="42"/>
  <c r="Y92" i="42"/>
  <c r="X108" i="42"/>
  <c r="Y82" i="42"/>
  <c r="Y123" i="42"/>
  <c r="Y120" i="42"/>
  <c r="X168" i="42"/>
  <c r="Y122" i="42"/>
  <c r="Y93" i="42"/>
  <c r="Y90" i="42"/>
  <c r="X137" i="42"/>
  <c r="Y94" i="42"/>
  <c r="Y171" i="42"/>
  <c r="W84" i="43"/>
  <c r="W113" i="42"/>
  <c r="X167" i="42"/>
  <c r="Y180" i="42"/>
  <c r="Y186" i="42"/>
  <c r="X77" i="42"/>
  <c r="W143" i="42"/>
  <c r="V263" i="43"/>
  <c r="Y124" i="42"/>
  <c r="Y141" i="42"/>
  <c r="Y150" i="42"/>
  <c r="Y172" i="42"/>
  <c r="W143" i="43"/>
  <c r="W203" i="43"/>
  <c r="Y111" i="42"/>
  <c r="X159" i="42"/>
  <c r="Y184" i="42"/>
  <c r="Y63" i="42"/>
  <c r="Y95" i="42"/>
  <c r="Y80" i="42"/>
  <c r="X79" i="42"/>
  <c r="Y142" i="42"/>
  <c r="X135" i="42"/>
  <c r="X195" i="42"/>
  <c r="V233" i="43"/>
  <c r="Y156" i="42"/>
  <c r="Y61" i="43"/>
  <c r="Y120" i="43"/>
  <c r="Y180" i="43"/>
  <c r="Y150" i="43"/>
  <c r="Y90" i="43"/>
  <c r="X134" i="43"/>
  <c r="X104" i="43"/>
  <c r="X194" i="43"/>
  <c r="X164" i="43"/>
  <c r="X75" i="43"/>
  <c r="X128" i="42"/>
  <c r="X119" i="42"/>
  <c r="Y183" i="42"/>
  <c r="Y191" i="42"/>
  <c r="X190" i="43"/>
  <c r="X130" i="43"/>
  <c r="X160" i="43"/>
  <c r="X100" i="43"/>
  <c r="X71" i="43"/>
  <c r="Y67" i="42"/>
  <c r="X98" i="42"/>
  <c r="X89" i="42"/>
  <c r="X158" i="42"/>
  <c r="Y153" i="42"/>
  <c r="Y161" i="42"/>
  <c r="Y112" i="42"/>
  <c r="X105" i="42"/>
  <c r="X165" i="42"/>
  <c r="W203" i="42"/>
  <c r="Y135" i="38"/>
  <c r="X68" i="42"/>
  <c r="X188" i="42"/>
  <c r="X133" i="42"/>
  <c r="Y125" i="42"/>
  <c r="X138" i="42"/>
  <c r="X189" i="42"/>
  <c r="Y181" i="42"/>
  <c r="Y202" i="42"/>
  <c r="X187" i="43"/>
  <c r="X157" i="43"/>
  <c r="X68" i="43"/>
  <c r="X97" i="43"/>
  <c r="X127" i="43"/>
  <c r="X128" i="43"/>
  <c r="X188" i="43"/>
  <c r="X69" i="43"/>
  <c r="X158" i="43"/>
  <c r="X98" i="43"/>
  <c r="Y123" i="43"/>
  <c r="Y93" i="43"/>
  <c r="Y183" i="43"/>
  <c r="Y64" i="43"/>
  <c r="Y153" i="43"/>
  <c r="Y121" i="42"/>
  <c r="Y118" i="43"/>
  <c r="Y59" i="43"/>
  <c r="Y88" i="43"/>
  <c r="Y178" i="43"/>
  <c r="Y148" i="43"/>
  <c r="Y136" i="38"/>
  <c r="Y184" i="43"/>
  <c r="Y65" i="43"/>
  <c r="Y94" i="43"/>
  <c r="Y124" i="43"/>
  <c r="Y154" i="43"/>
  <c r="X74" i="42"/>
  <c r="Y91" i="42"/>
  <c r="Y96" i="42"/>
  <c r="X164" i="42"/>
  <c r="Y155" i="42"/>
  <c r="Y201" i="43"/>
  <c r="Y171" i="43"/>
  <c r="Y141" i="43"/>
  <c r="Y82" i="43"/>
  <c r="Y111" i="43"/>
  <c r="X70" i="42"/>
  <c r="X163" i="43"/>
  <c r="X74" i="43"/>
  <c r="X133" i="43"/>
  <c r="X103" i="43"/>
  <c r="X193" i="43"/>
  <c r="X127" i="42"/>
  <c r="Y139" i="43"/>
  <c r="Y80" i="43"/>
  <c r="Y169" i="43"/>
  <c r="Y109" i="43"/>
  <c r="Y199" i="43"/>
  <c r="Y151" i="43"/>
  <c r="Y121" i="43"/>
  <c r="Y181" i="43"/>
  <c r="Y91" i="43"/>
  <c r="Y62" i="43"/>
  <c r="X108" i="43"/>
  <c r="X168" i="43"/>
  <c r="X138" i="43"/>
  <c r="X198" i="43"/>
  <c r="X79" i="43"/>
  <c r="Y83" i="43"/>
  <c r="Y142" i="43"/>
  <c r="Y112" i="43"/>
  <c r="Y202" i="43"/>
  <c r="Y172" i="43"/>
  <c r="Y185" i="43"/>
  <c r="Y125" i="43"/>
  <c r="Y95" i="43"/>
  <c r="Y155" i="43"/>
  <c r="Y66" i="43"/>
  <c r="X99" i="43"/>
  <c r="X129" i="43"/>
  <c r="X159" i="43"/>
  <c r="X189" i="43"/>
  <c r="X70" i="43"/>
  <c r="Y169" i="42"/>
  <c r="Y152" i="42"/>
  <c r="X197" i="43"/>
  <c r="X167" i="43"/>
  <c r="X78" i="43"/>
  <c r="X107" i="43"/>
  <c r="X137" i="43"/>
  <c r="Y152" i="38"/>
  <c r="Y170" i="43"/>
  <c r="Y200" i="43"/>
  <c r="Y140" i="43"/>
  <c r="Y110" i="43"/>
  <c r="Y81" i="43"/>
  <c r="Y131" i="38"/>
  <c r="X132" i="43"/>
  <c r="X162" i="43"/>
  <c r="X73" i="43"/>
  <c r="X192" i="43"/>
  <c r="X102" i="43"/>
  <c r="X129" i="38"/>
  <c r="X165" i="43"/>
  <c r="X76" i="43"/>
  <c r="X195" i="43"/>
  <c r="X105" i="43"/>
  <c r="X135" i="43"/>
  <c r="X97" i="42"/>
  <c r="X136" i="42"/>
  <c r="Y92" i="43"/>
  <c r="Y182" i="43"/>
  <c r="Y152" i="43"/>
  <c r="Y122" i="43"/>
  <c r="Y63" i="43"/>
  <c r="X106" i="42"/>
  <c r="Y134" i="38"/>
  <c r="Y199" i="42"/>
  <c r="Y132" i="38"/>
  <c r="Y72" i="42"/>
  <c r="Y131" i="42"/>
  <c r="Y139" i="42"/>
  <c r="X187" i="42"/>
  <c r="X196" i="42"/>
  <c r="Y133" i="38"/>
  <c r="Y151" i="38"/>
  <c r="X136" i="43"/>
  <c r="X77" i="43"/>
  <c r="X166" i="43"/>
  <c r="X196" i="43"/>
  <c r="X106" i="43"/>
  <c r="Y156" i="43"/>
  <c r="Y67" i="43"/>
  <c r="Y96" i="43"/>
  <c r="Y186" i="43"/>
  <c r="Y126" i="43"/>
  <c r="X89" i="43"/>
  <c r="X60" i="43"/>
  <c r="X119" i="43"/>
  <c r="X179" i="43"/>
  <c r="X149" i="43"/>
  <c r="Y191" i="43"/>
  <c r="Y161" i="43"/>
  <c r="Y101" i="43"/>
  <c r="Y72" i="43"/>
  <c r="Y131" i="43"/>
  <c r="AB89" i="39"/>
  <c r="AB119" i="39" s="1"/>
  <c r="Z122" i="39"/>
  <c r="Z123" i="39" s="1"/>
  <c r="AA106" i="39"/>
  <c r="AA107" i="39"/>
  <c r="AA108" i="39"/>
  <c r="AA109" i="39"/>
  <c r="AA114" i="39"/>
  <c r="AA113" i="39"/>
  <c r="AA115" i="39"/>
  <c r="AA112" i="39"/>
  <c r="AA111" i="39"/>
  <c r="AA117" i="39"/>
  <c r="AA116" i="39"/>
  <c r="Y123" i="35"/>
  <c r="Y124" i="35" s="1"/>
  <c r="Y123" i="37"/>
  <c r="Y124" i="37" s="1"/>
  <c r="Y95" i="34"/>
  <c r="Y96" i="34" s="1"/>
  <c r="W3" i="17"/>
  <c r="Y123" i="40"/>
  <c r="Y124" i="40" s="1"/>
  <c r="W3" i="16"/>
  <c r="Y123" i="36"/>
  <c r="Y124" i="36" s="1"/>
  <c r="Y123" i="38"/>
  <c r="Y124" i="38" s="1"/>
  <c r="Y123" i="33"/>
  <c r="Y124" i="33" s="1"/>
  <c r="Y123" i="10"/>
  <c r="Y124" i="10" s="1"/>
  <c r="AA108" i="10"/>
  <c r="AA107" i="10"/>
  <c r="AB82" i="10"/>
  <c r="AA112" i="35"/>
  <c r="AA113" i="35"/>
  <c r="AB85" i="35"/>
  <c r="AB90" i="39"/>
  <c r="AB120" i="39" s="1"/>
  <c r="AA80" i="34"/>
  <c r="Y12" i="17" s="1"/>
  <c r="AA79" i="34"/>
  <c r="Y11" i="17" s="1"/>
  <c r="AB54" i="34"/>
  <c r="AA117" i="36"/>
  <c r="AA118" i="36"/>
  <c r="AB87" i="36"/>
  <c r="AB83" i="35"/>
  <c r="AA109" i="35"/>
  <c r="AA110" i="35"/>
  <c r="AA115" i="36"/>
  <c r="AA116" i="36"/>
  <c r="AB86" i="36"/>
  <c r="AA114" i="36"/>
  <c r="AB84" i="10"/>
  <c r="AA111" i="10"/>
  <c r="AB78" i="35"/>
  <c r="AA103" i="35"/>
  <c r="AB76" i="36"/>
  <c r="AA101" i="36"/>
  <c r="AB79" i="33"/>
  <c r="AA104" i="33"/>
  <c r="AA108" i="35"/>
  <c r="AA107" i="35"/>
  <c r="AB82" i="35"/>
  <c r="AB79" i="38"/>
  <c r="AA104" i="38"/>
  <c r="AA77" i="34"/>
  <c r="Y9" i="17" s="1"/>
  <c r="AB52" i="34"/>
  <c r="AA102" i="35"/>
  <c r="AB77" i="35"/>
  <c r="AB88" i="39"/>
  <c r="AB118" i="39" s="1"/>
  <c r="AB79" i="10"/>
  <c r="AA104" i="10"/>
  <c r="AB88" i="35"/>
  <c r="AA119" i="35"/>
  <c r="AA91" i="34"/>
  <c r="Y23" i="17" s="1"/>
  <c r="AB60" i="34"/>
  <c r="AA119" i="36"/>
  <c r="AB88" i="36"/>
  <c r="AA121" i="35"/>
  <c r="AB90" i="35"/>
  <c r="AB79" i="39"/>
  <c r="AB103" i="39" s="1"/>
  <c r="AA102" i="36"/>
  <c r="AB77" i="36"/>
  <c r="AA105" i="10"/>
  <c r="AB80" i="10"/>
  <c r="AA76" i="34"/>
  <c r="Y8" i="17" s="1"/>
  <c r="AB51" i="34"/>
  <c r="AA118" i="40"/>
  <c r="Y22" i="16" s="1"/>
  <c r="AA117" i="40"/>
  <c r="Y21" i="16" s="1"/>
  <c r="AB87" i="40"/>
  <c r="AA107" i="38"/>
  <c r="AB82" i="38"/>
  <c r="AA108" i="38"/>
  <c r="AA119" i="40"/>
  <c r="Y23" i="16" s="1"/>
  <c r="AB88" i="40"/>
  <c r="AB82" i="37"/>
  <c r="AA108" i="37"/>
  <c r="AA107" i="37"/>
  <c r="AA108" i="36"/>
  <c r="AA107" i="36"/>
  <c r="AB82" i="36"/>
  <c r="AB76" i="35"/>
  <c r="AA101" i="35"/>
  <c r="AA102" i="37"/>
  <c r="AB77" i="37"/>
  <c r="AA110" i="10"/>
  <c r="AA109" i="10"/>
  <c r="AB83" i="10"/>
  <c r="AA90" i="34"/>
  <c r="Y22" i="17" s="1"/>
  <c r="AB59" i="34"/>
  <c r="AA89" i="34"/>
  <c r="Y21" i="17" s="1"/>
  <c r="AB82" i="39"/>
  <c r="AA101" i="40"/>
  <c r="Y5" i="16" s="1"/>
  <c r="AB76" i="40"/>
  <c r="AB77" i="10"/>
  <c r="AA102" i="10"/>
  <c r="AB78" i="40"/>
  <c r="AA103" i="40"/>
  <c r="Y7" i="16" s="1"/>
  <c r="AB73" i="40"/>
  <c r="AA98" i="40"/>
  <c r="Y2" i="16" s="1"/>
  <c r="AA119" i="10"/>
  <c r="AB88" i="10"/>
  <c r="AB80" i="33"/>
  <c r="AA105" i="33"/>
  <c r="AB84" i="33"/>
  <c r="AA111" i="33"/>
  <c r="AB87" i="39"/>
  <c r="AB88" i="37"/>
  <c r="AA119" i="37"/>
  <c r="AA115" i="40"/>
  <c r="Y19" i="16" s="1"/>
  <c r="AA116" i="40"/>
  <c r="Y20" i="16" s="1"/>
  <c r="AA114" i="40"/>
  <c r="Y18" i="16" s="1"/>
  <c r="AB86" i="40"/>
  <c r="AA93" i="34"/>
  <c r="Y25" i="17" s="1"/>
  <c r="AB62" i="34"/>
  <c r="AA109" i="33"/>
  <c r="AB83" i="33"/>
  <c r="AA110" i="33"/>
  <c r="AA98" i="37"/>
  <c r="AB73" i="37"/>
  <c r="AA101" i="38"/>
  <c r="AB76" i="38"/>
  <c r="AA108" i="40"/>
  <c r="Y12" i="16" s="1"/>
  <c r="AA107" i="40"/>
  <c r="Y11" i="16" s="1"/>
  <c r="AB82" i="40"/>
  <c r="AB58" i="34"/>
  <c r="AA86" i="34"/>
  <c r="Y18" i="17" s="1"/>
  <c r="AA88" i="34"/>
  <c r="Y20" i="17" s="1"/>
  <c r="AA87" i="34"/>
  <c r="Y19" i="17" s="1"/>
  <c r="AA108" i="33"/>
  <c r="AA107" i="33"/>
  <c r="AB82" i="33"/>
  <c r="AA82" i="34"/>
  <c r="Y14" i="17" s="1"/>
  <c r="AA81" i="34"/>
  <c r="Y13" i="17" s="1"/>
  <c r="AB55" i="34"/>
  <c r="AA121" i="40"/>
  <c r="Y25" i="16" s="1"/>
  <c r="AB90" i="40"/>
  <c r="AB91" i="38"/>
  <c r="AA122" i="38"/>
  <c r="AA122" i="40"/>
  <c r="Y26" i="16" s="1"/>
  <c r="AB91" i="40"/>
  <c r="AB85" i="40"/>
  <c r="AA113" i="40"/>
  <c r="Y17" i="16" s="1"/>
  <c r="AA112" i="40"/>
  <c r="Y16" i="16" s="1"/>
  <c r="AA104" i="36"/>
  <c r="AB79" i="36"/>
  <c r="AA110" i="37"/>
  <c r="AA109" i="37"/>
  <c r="AB83" i="37"/>
  <c r="AA118" i="38"/>
  <c r="AB87" i="38"/>
  <c r="AA117" i="38"/>
  <c r="AB78" i="36"/>
  <c r="AA103" i="36"/>
  <c r="AB91" i="10"/>
  <c r="AA122" i="10"/>
  <c r="AB73" i="39"/>
  <c r="AB97" i="39" s="1"/>
  <c r="AA110" i="38"/>
  <c r="AA109" i="38"/>
  <c r="AB83" i="38"/>
  <c r="AB90" i="36"/>
  <c r="AA121" i="36"/>
  <c r="AA105" i="35"/>
  <c r="AB80" i="35"/>
  <c r="AB84" i="36"/>
  <c r="AA111" i="36"/>
  <c r="AA116" i="33"/>
  <c r="AA115" i="33"/>
  <c r="AA114" i="33"/>
  <c r="AB86" i="33"/>
  <c r="AB78" i="37"/>
  <c r="AA103" i="37"/>
  <c r="AB86" i="39"/>
  <c r="AA115" i="10"/>
  <c r="AA114" i="10"/>
  <c r="AA116" i="10"/>
  <c r="AB86" i="10"/>
  <c r="AB50" i="34"/>
  <c r="AA75" i="34"/>
  <c r="Y7" i="17" s="1"/>
  <c r="AB79" i="40"/>
  <c r="AA104" i="40"/>
  <c r="Y8" i="16" s="1"/>
  <c r="AB88" i="33"/>
  <c r="AA119" i="33"/>
  <c r="AB91" i="35"/>
  <c r="AA122" i="35"/>
  <c r="AB91" i="37"/>
  <c r="AA122" i="37"/>
  <c r="AB73" i="33"/>
  <c r="AA98" i="33"/>
  <c r="AA105" i="36"/>
  <c r="AB80" i="36"/>
  <c r="AB90" i="10"/>
  <c r="AA121" i="10"/>
  <c r="AA116" i="37"/>
  <c r="AA115" i="37"/>
  <c r="AB86" i="37"/>
  <c r="AA114" i="37"/>
  <c r="AA112" i="36"/>
  <c r="AB85" i="36"/>
  <c r="AA113" i="36"/>
  <c r="AA101" i="10"/>
  <c r="AB76" i="10"/>
  <c r="AA98" i="35"/>
  <c r="AB73" i="35"/>
  <c r="AB80" i="39"/>
  <c r="AB104" i="39" s="1"/>
  <c r="AA105" i="40"/>
  <c r="Y9" i="16" s="1"/>
  <c r="AB80" i="40"/>
  <c r="AA105" i="38"/>
  <c r="AB80" i="38"/>
  <c r="AB91" i="39"/>
  <c r="AB121" i="39" s="1"/>
  <c r="AA109" i="40"/>
  <c r="Y13" i="16" s="1"/>
  <c r="AA110" i="40"/>
  <c r="Y14" i="16" s="1"/>
  <c r="AB83" i="40"/>
  <c r="AA101" i="37"/>
  <c r="AB76" i="37"/>
  <c r="AA115" i="38"/>
  <c r="AA116" i="38"/>
  <c r="AB86" i="38"/>
  <c r="AA114" i="38"/>
  <c r="AB84" i="37"/>
  <c r="AA111" i="37"/>
  <c r="AB77" i="39"/>
  <c r="AB101" i="39" s="1"/>
  <c r="AA103" i="33"/>
  <c r="AB78" i="33"/>
  <c r="AB76" i="33"/>
  <c r="AA101" i="33"/>
  <c r="AA94" i="34"/>
  <c r="Y26" i="17" s="1"/>
  <c r="AB63" i="34"/>
  <c r="AA121" i="38"/>
  <c r="AB90" i="38"/>
  <c r="AA110" i="36"/>
  <c r="AB83" i="36"/>
  <c r="AA109" i="36"/>
  <c r="AB91" i="36"/>
  <c r="AA122" i="36"/>
  <c r="AB45" i="34"/>
  <c r="AA70" i="34"/>
  <c r="Y2" i="17" s="1"/>
  <c r="AB85" i="39"/>
  <c r="AA121" i="33"/>
  <c r="AB90" i="33"/>
  <c r="AB73" i="36"/>
  <c r="AA98" i="36"/>
  <c r="AB76" i="39"/>
  <c r="AB100" i="39" s="1"/>
  <c r="AB77" i="38"/>
  <c r="AA102" i="38"/>
  <c r="AB83" i="39"/>
  <c r="AB84" i="39"/>
  <c r="AB110" i="39" s="1"/>
  <c r="AB78" i="38"/>
  <c r="AA103" i="38"/>
  <c r="AA102" i="33"/>
  <c r="AB77" i="33"/>
  <c r="AA111" i="38"/>
  <c r="AB84" i="38"/>
  <c r="AB79" i="35"/>
  <c r="AA104" i="35"/>
  <c r="AA111" i="40"/>
  <c r="Y15" i="16" s="1"/>
  <c r="AB84" i="40"/>
  <c r="AB73" i="38"/>
  <c r="AA98" i="38"/>
  <c r="AB88" i="38"/>
  <c r="AA119" i="38"/>
  <c r="AB78" i="39"/>
  <c r="AB102" i="39" s="1"/>
  <c r="AA98" i="10"/>
  <c r="AB73" i="10"/>
  <c r="AB77" i="40"/>
  <c r="AA102" i="40"/>
  <c r="Y6" i="16" s="1"/>
  <c r="AB85" i="10"/>
  <c r="AA113" i="10"/>
  <c r="AA112" i="10"/>
  <c r="AB90" i="37"/>
  <c r="AA121" i="37"/>
  <c r="AA116" i="35"/>
  <c r="AA115" i="35"/>
  <c r="AA114" i="35"/>
  <c r="AB86" i="35"/>
  <c r="AB91" i="33"/>
  <c r="AA122" i="33"/>
  <c r="AB87" i="10"/>
  <c r="AA118" i="10"/>
  <c r="AA117" i="10"/>
  <c r="AB49" i="34"/>
  <c r="AA74" i="34"/>
  <c r="Y6" i="17" s="1"/>
  <c r="AA118" i="35"/>
  <c r="AA117" i="35"/>
  <c r="AB87" i="35"/>
  <c r="AA104" i="37"/>
  <c r="AB79" i="37"/>
  <c r="AA118" i="37"/>
  <c r="AB87" i="37"/>
  <c r="AA117" i="37"/>
  <c r="AA112" i="38"/>
  <c r="AB85" i="38"/>
  <c r="AA113" i="38"/>
  <c r="AA111" i="35"/>
  <c r="AB84" i="35"/>
  <c r="AA84" i="34"/>
  <c r="Y16" i="17" s="1"/>
  <c r="AB57" i="34"/>
  <c r="AA85" i="34"/>
  <c r="Y17" i="17" s="1"/>
  <c r="AA118" i="33"/>
  <c r="AA117" i="33"/>
  <c r="AB87" i="33"/>
  <c r="AA113" i="33"/>
  <c r="AB85" i="33"/>
  <c r="AA112" i="33"/>
  <c r="AA113" i="37"/>
  <c r="AA112" i="37"/>
  <c r="AB85" i="37"/>
  <c r="AB78" i="10"/>
  <c r="AA103" i="10"/>
  <c r="AB56" i="34"/>
  <c r="AA83" i="34"/>
  <c r="Y15" i="17" s="1"/>
  <c r="AB48" i="34"/>
  <c r="AA73" i="34"/>
  <c r="Y5" i="17" s="1"/>
  <c r="AB80" i="37"/>
  <c r="AA105" i="37"/>
  <c r="AB120" i="38"/>
  <c r="AC89" i="38"/>
  <c r="AC89" i="10"/>
  <c r="AB120" i="10"/>
  <c r="AA74" i="39"/>
  <c r="AA98" i="39" s="1"/>
  <c r="Z92" i="39"/>
  <c r="Z99" i="37"/>
  <c r="AA74" i="37"/>
  <c r="Z92" i="37"/>
  <c r="AA72" i="34"/>
  <c r="Y4" i="17" s="1"/>
  <c r="AB47" i="34"/>
  <c r="AB75" i="36"/>
  <c r="AA100" i="36"/>
  <c r="AB81" i="39"/>
  <c r="AB105" i="39" s="1"/>
  <c r="AB53" i="34"/>
  <c r="AA78" i="34"/>
  <c r="Y10" i="17" s="1"/>
  <c r="AB81" i="10"/>
  <c r="AA106" i="10"/>
  <c r="AB75" i="35"/>
  <c r="AA100" i="35"/>
  <c r="AB81" i="33"/>
  <c r="AA106" i="33"/>
  <c r="Z99" i="35"/>
  <c r="AA74" i="35"/>
  <c r="Z92" i="35"/>
  <c r="AB75" i="38"/>
  <c r="AA100" i="38"/>
  <c r="AB75" i="10"/>
  <c r="AA100" i="10"/>
  <c r="AA74" i="38"/>
  <c r="Z99" i="38"/>
  <c r="Z92" i="38"/>
  <c r="AB81" i="37"/>
  <c r="AA106" i="37"/>
  <c r="AA74" i="33"/>
  <c r="Z99" i="33"/>
  <c r="Z92" i="33"/>
  <c r="Z71" i="34"/>
  <c r="AA46" i="34"/>
  <c r="Z64" i="34"/>
  <c r="AC61" i="34"/>
  <c r="AB92" i="34"/>
  <c r="Z24" i="17" s="1"/>
  <c r="AA100" i="33"/>
  <c r="AB75" i="33"/>
  <c r="AA106" i="40"/>
  <c r="Y10" i="16" s="1"/>
  <c r="AB81" i="40"/>
  <c r="AB75" i="39"/>
  <c r="AB99" i="39" s="1"/>
  <c r="AA106" i="35"/>
  <c r="AB81" i="35"/>
  <c r="Z99" i="36"/>
  <c r="AA74" i="36"/>
  <c r="Z92" i="36"/>
  <c r="AA106" i="36"/>
  <c r="AB81" i="36"/>
  <c r="AC89" i="40"/>
  <c r="AB120" i="40"/>
  <c r="Z24" i="16" s="1"/>
  <c r="AA106" i="38"/>
  <c r="AB81" i="38"/>
  <c r="AC89" i="33"/>
  <c r="AB120" i="33"/>
  <c r="Z92" i="10"/>
  <c r="AA74" i="10"/>
  <c r="Z99" i="10"/>
  <c r="AB120" i="35"/>
  <c r="AC89" i="35"/>
  <c r="AA100" i="40"/>
  <c r="Y4" i="16" s="1"/>
  <c r="AB75" i="40"/>
  <c r="AA100" i="37"/>
  <c r="AB75" i="37"/>
  <c r="AC89" i="36"/>
  <c r="AB120" i="36"/>
  <c r="AB120" i="37"/>
  <c r="AC89" i="37"/>
  <c r="Z99" i="40"/>
  <c r="AA74" i="40"/>
  <c r="Z92" i="40"/>
  <c r="Z152" i="37" l="1"/>
  <c r="X25" i="18" s="1"/>
  <c r="Z261" i="42"/>
  <c r="Z231" i="42"/>
  <c r="Z261" i="43"/>
  <c r="Z231" i="43"/>
  <c r="AA54" i="43"/>
  <c r="AA54" i="42"/>
  <c r="AA171" i="42" s="1"/>
  <c r="Y219" i="42"/>
  <c r="Y226" i="42"/>
  <c r="Y222" i="42"/>
  <c r="Z230" i="42"/>
  <c r="Z213" i="42"/>
  <c r="Z208" i="42"/>
  <c r="Z221" i="42"/>
  <c r="Z212" i="43"/>
  <c r="Y224" i="43"/>
  <c r="Y219" i="43"/>
  <c r="Y226" i="43"/>
  <c r="Y222" i="43"/>
  <c r="Z230" i="43"/>
  <c r="Z229" i="43"/>
  <c r="Z215" i="43"/>
  <c r="Z211" i="43"/>
  <c r="Z208" i="43"/>
  <c r="Z210" i="43"/>
  <c r="Z213" i="43"/>
  <c r="Z221" i="43"/>
  <c r="Y220" i="43"/>
  <c r="Y218" i="43"/>
  <c r="Z216" i="43"/>
  <c r="Y223" i="43"/>
  <c r="Y227" i="43"/>
  <c r="Y228" i="43"/>
  <c r="Z214" i="43"/>
  <c r="Y225" i="43"/>
  <c r="Y217" i="43"/>
  <c r="Z232" i="43"/>
  <c r="Y209" i="43"/>
  <c r="Y141" i="37"/>
  <c r="W14" i="18" s="1"/>
  <c r="Z133" i="37"/>
  <c r="X6" i="18" s="1"/>
  <c r="Y130" i="10"/>
  <c r="Z161" i="42"/>
  <c r="Z135" i="36"/>
  <c r="Z142" i="33"/>
  <c r="Y159" i="42"/>
  <c r="Y149" i="37"/>
  <c r="W22" i="18" s="1"/>
  <c r="Y102" i="42"/>
  <c r="Z137" i="35"/>
  <c r="X10" i="19" s="1"/>
  <c r="Z132" i="10"/>
  <c r="Y146" i="10"/>
  <c r="Z148" i="42"/>
  <c r="Y148" i="33"/>
  <c r="Y140" i="33"/>
  <c r="Y149" i="38"/>
  <c r="Z129" i="33"/>
  <c r="Y77" i="42"/>
  <c r="Z131" i="10"/>
  <c r="Z140" i="42"/>
  <c r="Z150" i="33"/>
  <c r="Z136" i="37"/>
  <c r="X9" i="18" s="1"/>
  <c r="Z156" i="42"/>
  <c r="Z216" i="42"/>
  <c r="Y144" i="36"/>
  <c r="Y139" i="10"/>
  <c r="Y138" i="36"/>
  <c r="Y197" i="42"/>
  <c r="Y227" i="42"/>
  <c r="Y130" i="38"/>
  <c r="Z64" i="42"/>
  <c r="Y138" i="42"/>
  <c r="Y228" i="42"/>
  <c r="Z65" i="42"/>
  <c r="Z214" i="42"/>
  <c r="Y103" i="42"/>
  <c r="Y223" i="42"/>
  <c r="Y157" i="42"/>
  <c r="Y217" i="42"/>
  <c r="Z172" i="42"/>
  <c r="Z232" i="42"/>
  <c r="Y141" i="38"/>
  <c r="Z169" i="42"/>
  <c r="Z229" i="42"/>
  <c r="Y190" i="42"/>
  <c r="Y220" i="42"/>
  <c r="Z125" i="42"/>
  <c r="Z215" i="42"/>
  <c r="Z151" i="33"/>
  <c r="Z153" i="10"/>
  <c r="Z134" i="10"/>
  <c r="Z91" i="42"/>
  <c r="Z211" i="42"/>
  <c r="Z90" i="42"/>
  <c r="Z210" i="42"/>
  <c r="Y76" i="42"/>
  <c r="Y225" i="42"/>
  <c r="Y143" i="35"/>
  <c r="W16" i="19" s="1"/>
  <c r="Y89" i="42"/>
  <c r="Y209" i="42"/>
  <c r="Z63" i="42"/>
  <c r="Z212" i="42"/>
  <c r="Y75" i="42"/>
  <c r="Y224" i="42"/>
  <c r="Y188" i="42"/>
  <c r="Y218" i="42"/>
  <c r="Y147" i="36"/>
  <c r="Y145" i="35"/>
  <c r="W18" i="19" s="1"/>
  <c r="AA36" i="43"/>
  <c r="AA243" i="43" s="1"/>
  <c r="AA36" i="42"/>
  <c r="AA243" i="42" s="1"/>
  <c r="AA38" i="43"/>
  <c r="AA245" i="43" s="1"/>
  <c r="AA38" i="42"/>
  <c r="AA245" i="42" s="1"/>
  <c r="Z45" i="43"/>
  <c r="Z252" i="43" s="1"/>
  <c r="Z45" i="42"/>
  <c r="Z252" i="42" s="1"/>
  <c r="Z46" i="43"/>
  <c r="Z253" i="43" s="1"/>
  <c r="Z46" i="42"/>
  <c r="Z253" i="42" s="1"/>
  <c r="AA34" i="43"/>
  <c r="AA241" i="43" s="1"/>
  <c r="AA34" i="42"/>
  <c r="AA241" i="42" s="1"/>
  <c r="AA53" i="43"/>
  <c r="AA260" i="43" s="1"/>
  <c r="AA53" i="42"/>
  <c r="AA260" i="42" s="1"/>
  <c r="AA33" i="43"/>
  <c r="AA240" i="43" s="1"/>
  <c r="AA33" i="42"/>
  <c r="AA240" i="42" s="1"/>
  <c r="Z51" i="43"/>
  <c r="Z258" i="43" s="1"/>
  <c r="Z51" i="42"/>
  <c r="Z258" i="42" s="1"/>
  <c r="AA52" i="43"/>
  <c r="AA259" i="43" s="1"/>
  <c r="AA52" i="42"/>
  <c r="AA259" i="42" s="1"/>
  <c r="Z48" i="43"/>
  <c r="Z255" i="43" s="1"/>
  <c r="Z48" i="42"/>
  <c r="Z255" i="42" s="1"/>
  <c r="Z43" i="43"/>
  <c r="Z250" i="43" s="1"/>
  <c r="Z43" i="42"/>
  <c r="Z250" i="42" s="1"/>
  <c r="Z40" i="43"/>
  <c r="Z247" i="43" s="1"/>
  <c r="Z40" i="42"/>
  <c r="Z247" i="42" s="1"/>
  <c r="AA35" i="43"/>
  <c r="AA242" i="43" s="1"/>
  <c r="AA35" i="42"/>
  <c r="AA242" i="42" s="1"/>
  <c r="AA39" i="43"/>
  <c r="AA246" i="43" s="1"/>
  <c r="AA39" i="42"/>
  <c r="AA246" i="42" s="1"/>
  <c r="Z50" i="43"/>
  <c r="Z257" i="43" s="1"/>
  <c r="Z50" i="42"/>
  <c r="Z257" i="42" s="1"/>
  <c r="Z49" i="43"/>
  <c r="Z256" i="43" s="1"/>
  <c r="Z49" i="42"/>
  <c r="Z256" i="42" s="1"/>
  <c r="Z47" i="43"/>
  <c r="Z254" i="43" s="1"/>
  <c r="Z47" i="42"/>
  <c r="Z254" i="42" s="1"/>
  <c r="AA44" i="43"/>
  <c r="AA251" i="43" s="1"/>
  <c r="AA44" i="42"/>
  <c r="AA251" i="42" s="1"/>
  <c r="AA31" i="43"/>
  <c r="AA238" i="43" s="1"/>
  <c r="AA31" i="42"/>
  <c r="AA238" i="42" s="1"/>
  <c r="AA55" i="43"/>
  <c r="AA262" i="43" s="1"/>
  <c r="AA55" i="42"/>
  <c r="AA262" i="42" s="1"/>
  <c r="Z42" i="43"/>
  <c r="Z249" i="43" s="1"/>
  <c r="Z42" i="42"/>
  <c r="Z249" i="42" s="1"/>
  <c r="AA37" i="43"/>
  <c r="AA244" i="43" s="1"/>
  <c r="AA37" i="42"/>
  <c r="AA244" i="42" s="1"/>
  <c r="Z32" i="43"/>
  <c r="Z239" i="43" s="1"/>
  <c r="Z32" i="42"/>
  <c r="Z239" i="42" s="1"/>
  <c r="Z41" i="43"/>
  <c r="Z248" i="43" s="1"/>
  <c r="Z41" i="42"/>
  <c r="Z248" i="42" s="1"/>
  <c r="X137" i="38"/>
  <c r="Y138" i="37"/>
  <c r="W11" i="18" s="1"/>
  <c r="Z131" i="37"/>
  <c r="X4" i="18" s="1"/>
  <c r="X139" i="38"/>
  <c r="Y130" i="37"/>
  <c r="W3" i="18" s="1"/>
  <c r="X144" i="38"/>
  <c r="X143" i="38"/>
  <c r="X146" i="38"/>
  <c r="X145" i="38"/>
  <c r="Z153" i="37"/>
  <c r="X26" i="18" s="1"/>
  <c r="X148" i="38"/>
  <c r="Z137" i="37"/>
  <c r="X10" i="18" s="1"/>
  <c r="Y150" i="38"/>
  <c r="X142" i="38"/>
  <c r="X147" i="38"/>
  <c r="X138" i="38"/>
  <c r="Z150" i="37"/>
  <c r="X23" i="18" s="1"/>
  <c r="X153" i="38"/>
  <c r="X140" i="38"/>
  <c r="Y147" i="37"/>
  <c r="W20" i="18" s="1"/>
  <c r="Z152" i="36"/>
  <c r="Z134" i="37"/>
  <c r="X7" i="18" s="1"/>
  <c r="Z152" i="35"/>
  <c r="X25" i="19" s="1"/>
  <c r="Y148" i="37"/>
  <c r="W21" i="18" s="1"/>
  <c r="Y145" i="37"/>
  <c r="W18" i="18" s="1"/>
  <c r="Y143" i="37"/>
  <c r="W16" i="18" s="1"/>
  <c r="Z131" i="36"/>
  <c r="Z135" i="37"/>
  <c r="X8" i="18" s="1"/>
  <c r="Y140" i="37"/>
  <c r="W13" i="18" s="1"/>
  <c r="Y146" i="37"/>
  <c r="W19" i="18" s="1"/>
  <c r="Y144" i="37"/>
  <c r="W17" i="18" s="1"/>
  <c r="Z129" i="37"/>
  <c r="X2" i="18" s="1"/>
  <c r="Z132" i="37"/>
  <c r="X5" i="18" s="1"/>
  <c r="Z150" i="36"/>
  <c r="Z134" i="36"/>
  <c r="Z142" i="37"/>
  <c r="X15" i="18" s="1"/>
  <c r="Y139" i="37"/>
  <c r="W12" i="18" s="1"/>
  <c r="Z151" i="37"/>
  <c r="X24" i="18" s="1"/>
  <c r="Y130" i="36"/>
  <c r="Z142" i="36"/>
  <c r="Y139" i="36"/>
  <c r="Z133" i="33"/>
  <c r="Y146" i="36"/>
  <c r="Y138" i="35"/>
  <c r="W11" i="19" s="1"/>
  <c r="Y130" i="35"/>
  <c r="W3" i="19" s="1"/>
  <c r="Z133" i="36"/>
  <c r="Z132" i="36"/>
  <c r="Z137" i="36"/>
  <c r="Z153" i="36"/>
  <c r="Y149" i="36"/>
  <c r="Y141" i="36"/>
  <c r="Z136" i="36"/>
  <c r="Y143" i="33"/>
  <c r="Z129" i="36"/>
  <c r="Y148" i="36"/>
  <c r="Z134" i="35"/>
  <c r="X7" i="19" s="1"/>
  <c r="Y145" i="36"/>
  <c r="Y139" i="35"/>
  <c r="W12" i="19" s="1"/>
  <c r="Y143" i="36"/>
  <c r="Z131" i="35"/>
  <c r="X4" i="19" s="1"/>
  <c r="Z135" i="35"/>
  <c r="X8" i="19" s="1"/>
  <c r="Z151" i="36"/>
  <c r="Y140" i="36"/>
  <c r="Y149" i="35"/>
  <c r="W22" i="19" s="1"/>
  <c r="Y147" i="35"/>
  <c r="W20" i="19" s="1"/>
  <c r="Z129" i="35"/>
  <c r="X2" i="19" s="1"/>
  <c r="Z150" i="35"/>
  <c r="X23" i="19" s="1"/>
  <c r="Z133" i="35"/>
  <c r="X6" i="19" s="1"/>
  <c r="Z136" i="35"/>
  <c r="X9" i="19" s="1"/>
  <c r="Z153" i="35"/>
  <c r="X26" i="19" s="1"/>
  <c r="Y141" i="35"/>
  <c r="W14" i="19" s="1"/>
  <c r="Z132" i="35"/>
  <c r="X5" i="19" s="1"/>
  <c r="Z142" i="35"/>
  <c r="X15" i="19" s="1"/>
  <c r="Y148" i="35"/>
  <c r="W21" i="19" s="1"/>
  <c r="Y140" i="35"/>
  <c r="W13" i="19" s="1"/>
  <c r="Z135" i="33"/>
  <c r="Y146" i="35"/>
  <c r="W19" i="19" s="1"/>
  <c r="Y144" i="35"/>
  <c r="W17" i="19" s="1"/>
  <c r="Z151" i="35"/>
  <c r="X24" i="19" s="1"/>
  <c r="Z152" i="33"/>
  <c r="Z131" i="33"/>
  <c r="Z132" i="33"/>
  <c r="Z136" i="33"/>
  <c r="Z153" i="33"/>
  <c r="Y130" i="33"/>
  <c r="Z137" i="33"/>
  <c r="Z134" i="33"/>
  <c r="Z137" i="10"/>
  <c r="Y147" i="33"/>
  <c r="Y149" i="33"/>
  <c r="Y144" i="33"/>
  <c r="Y138" i="33"/>
  <c r="Y145" i="33"/>
  <c r="Z129" i="10"/>
  <c r="Y146" i="33"/>
  <c r="Y139" i="33"/>
  <c r="Y141" i="33"/>
  <c r="Y140" i="10"/>
  <c r="Y148" i="10"/>
  <c r="Y143" i="10"/>
  <c r="Z150" i="10"/>
  <c r="Z152" i="10"/>
  <c r="W233" i="42"/>
  <c r="Y147" i="10"/>
  <c r="Y144" i="10"/>
  <c r="Y145" i="10"/>
  <c r="Z135" i="10"/>
  <c r="Z136" i="10"/>
  <c r="Y138" i="10"/>
  <c r="Y141" i="10"/>
  <c r="Z133" i="10"/>
  <c r="Y149" i="10"/>
  <c r="Z151" i="10"/>
  <c r="Z142" i="10"/>
  <c r="Y74" i="42"/>
  <c r="Y60" i="42"/>
  <c r="Y132" i="42"/>
  <c r="Z80" i="42"/>
  <c r="Y104" i="42"/>
  <c r="Z126" i="42"/>
  <c r="Y192" i="42"/>
  <c r="Y73" i="42"/>
  <c r="Y194" i="42"/>
  <c r="Y164" i="42"/>
  <c r="Z184" i="42"/>
  <c r="Y162" i="42"/>
  <c r="Z182" i="42"/>
  <c r="Y166" i="42"/>
  <c r="Z185" i="42"/>
  <c r="Y69" i="42"/>
  <c r="Z154" i="42"/>
  <c r="Y136" i="42"/>
  <c r="Y106" i="42"/>
  <c r="Z95" i="42"/>
  <c r="Z178" i="42"/>
  <c r="Y130" i="42"/>
  <c r="Y70" i="42"/>
  <c r="Y196" i="42"/>
  <c r="Z96" i="42"/>
  <c r="Y71" i="42"/>
  <c r="Z141" i="42"/>
  <c r="Z186" i="42"/>
  <c r="Z111" i="42"/>
  <c r="Z139" i="42"/>
  <c r="Z66" i="42"/>
  <c r="Z155" i="42"/>
  <c r="Y149" i="42"/>
  <c r="Z82" i="42"/>
  <c r="Y119" i="42"/>
  <c r="Y163" i="42"/>
  <c r="Z201" i="42"/>
  <c r="Z109" i="42"/>
  <c r="Y179" i="42"/>
  <c r="Z67" i="42"/>
  <c r="Z59" i="42"/>
  <c r="Y193" i="42"/>
  <c r="Z199" i="42"/>
  <c r="Z72" i="42"/>
  <c r="Z88" i="42"/>
  <c r="Y97" i="42"/>
  <c r="Y187" i="42"/>
  <c r="Y134" i="42"/>
  <c r="Y127" i="42"/>
  <c r="Y68" i="42"/>
  <c r="Z142" i="42"/>
  <c r="Z124" i="42"/>
  <c r="Z112" i="42"/>
  <c r="Z94" i="42"/>
  <c r="X173" i="42"/>
  <c r="Z83" i="42"/>
  <c r="X203" i="42"/>
  <c r="Y78" i="42"/>
  <c r="Y195" i="42"/>
  <c r="Z101" i="42"/>
  <c r="X143" i="43"/>
  <c r="Z170" i="42"/>
  <c r="Z131" i="42"/>
  <c r="X143" i="42"/>
  <c r="W263" i="43"/>
  <c r="X173" i="43"/>
  <c r="X203" i="43"/>
  <c r="Z118" i="42"/>
  <c r="Z183" i="42"/>
  <c r="Y160" i="42"/>
  <c r="Z81" i="42"/>
  <c r="Z200" i="42"/>
  <c r="X84" i="43"/>
  <c r="X113" i="42"/>
  <c r="Y167" i="42"/>
  <c r="Z123" i="42"/>
  <c r="Y129" i="42"/>
  <c r="Z191" i="42"/>
  <c r="Y108" i="42"/>
  <c r="Y99" i="42"/>
  <c r="Y158" i="42"/>
  <c r="X113" i="43"/>
  <c r="Z153" i="43"/>
  <c r="Z93" i="43"/>
  <c r="Z123" i="43"/>
  <c r="Z183" i="43"/>
  <c r="Z64" i="43"/>
  <c r="Y137" i="42"/>
  <c r="Y189" i="42"/>
  <c r="Z184" i="43"/>
  <c r="Z154" i="43"/>
  <c r="Z65" i="43"/>
  <c r="Z94" i="43"/>
  <c r="Z124" i="43"/>
  <c r="Z151" i="38"/>
  <c r="Z134" i="38"/>
  <c r="Y107" i="42"/>
  <c r="Y100" i="42"/>
  <c r="Z178" i="43"/>
  <c r="Z148" i="43"/>
  <c r="Z88" i="43"/>
  <c r="Z118" i="43"/>
  <c r="Z59" i="43"/>
  <c r="Z132" i="38"/>
  <c r="Z133" i="38"/>
  <c r="X84" i="42"/>
  <c r="Y145" i="38"/>
  <c r="Z62" i="42"/>
  <c r="Y79" i="42"/>
  <c r="Z151" i="43"/>
  <c r="Z62" i="43"/>
  <c r="Z91" i="43"/>
  <c r="Z181" i="43"/>
  <c r="Z121" i="43"/>
  <c r="Z180" i="43"/>
  <c r="Z150" i="43"/>
  <c r="Z120" i="43"/>
  <c r="Z61" i="43"/>
  <c r="Z90" i="43"/>
  <c r="W233" i="43"/>
  <c r="Y165" i="42"/>
  <c r="Y70" i="43"/>
  <c r="Y189" i="43"/>
  <c r="Y99" i="43"/>
  <c r="Y159" i="43"/>
  <c r="Y129" i="43"/>
  <c r="Y135" i="42"/>
  <c r="Y105" i="42"/>
  <c r="Y129" i="38"/>
  <c r="Y106" i="43"/>
  <c r="Y77" i="43"/>
  <c r="Y196" i="43"/>
  <c r="Y136" i="43"/>
  <c r="Y166" i="43"/>
  <c r="Y104" i="43"/>
  <c r="Y134" i="43"/>
  <c r="Y194" i="43"/>
  <c r="Y75" i="43"/>
  <c r="Y164" i="43"/>
  <c r="Z181" i="42"/>
  <c r="Z151" i="42"/>
  <c r="Z142" i="43"/>
  <c r="Z172" i="43"/>
  <c r="Z83" i="43"/>
  <c r="Z112" i="43"/>
  <c r="Z202" i="43"/>
  <c r="Z120" i="42"/>
  <c r="Y165" i="43"/>
  <c r="Y105" i="43"/>
  <c r="Y195" i="43"/>
  <c r="Y76" i="43"/>
  <c r="Y135" i="43"/>
  <c r="Z121" i="42"/>
  <c r="Z61" i="42"/>
  <c r="Y187" i="43"/>
  <c r="Y157" i="43"/>
  <c r="Y68" i="43"/>
  <c r="Y97" i="43"/>
  <c r="Y127" i="43"/>
  <c r="Z66" i="43"/>
  <c r="Z185" i="43"/>
  <c r="Z95" i="43"/>
  <c r="Z155" i="43"/>
  <c r="Z125" i="43"/>
  <c r="Z201" i="43"/>
  <c r="Z111" i="43"/>
  <c r="Z171" i="43"/>
  <c r="AA152" i="36" s="1"/>
  <c r="Z82" i="43"/>
  <c r="Z141" i="43"/>
  <c r="Y133" i="42"/>
  <c r="Y128" i="42"/>
  <c r="Z122" i="42"/>
  <c r="Z202" i="42"/>
  <c r="Z180" i="42"/>
  <c r="Z136" i="38"/>
  <c r="Z170" i="43"/>
  <c r="Z200" i="43"/>
  <c r="Z110" i="43"/>
  <c r="Z140" i="43"/>
  <c r="Z81" i="43"/>
  <c r="Z135" i="38"/>
  <c r="Z139" i="43"/>
  <c r="Z169" i="43"/>
  <c r="Z109" i="43"/>
  <c r="Z80" i="43"/>
  <c r="Z199" i="43"/>
  <c r="Y73" i="43"/>
  <c r="Y162" i="43"/>
  <c r="Y102" i="43"/>
  <c r="Y192" i="43"/>
  <c r="Y132" i="43"/>
  <c r="Z122" i="43"/>
  <c r="Z182" i="43"/>
  <c r="Z63" i="43"/>
  <c r="Z152" i="43"/>
  <c r="Z92" i="43"/>
  <c r="Y138" i="38"/>
  <c r="Y130" i="43"/>
  <c r="Y190" i="43"/>
  <c r="Y160" i="43"/>
  <c r="Y71" i="43"/>
  <c r="Y100" i="43"/>
  <c r="Z131" i="38"/>
  <c r="Y193" i="43"/>
  <c r="Y163" i="43"/>
  <c r="Y103" i="43"/>
  <c r="Y133" i="43"/>
  <c r="Y74" i="43"/>
  <c r="Z93" i="42"/>
  <c r="Z153" i="42"/>
  <c r="Y168" i="42"/>
  <c r="Z152" i="42"/>
  <c r="Y98" i="42"/>
  <c r="Z92" i="42"/>
  <c r="Z150" i="42"/>
  <c r="Z131" i="43"/>
  <c r="Z161" i="43"/>
  <c r="Z72" i="43"/>
  <c r="Z191" i="43"/>
  <c r="Z101" i="43"/>
  <c r="Y179" i="43"/>
  <c r="Y149" i="43"/>
  <c r="Y89" i="43"/>
  <c r="Y119" i="43"/>
  <c r="Y60" i="43"/>
  <c r="Y137" i="43"/>
  <c r="Y167" i="43"/>
  <c r="Y197" i="43"/>
  <c r="Y78" i="43"/>
  <c r="Y107" i="43"/>
  <c r="Y69" i="43"/>
  <c r="Y98" i="43"/>
  <c r="Y188" i="43"/>
  <c r="Y158" i="43"/>
  <c r="Y128" i="43"/>
  <c r="Z152" i="38"/>
  <c r="Y198" i="42"/>
  <c r="Z110" i="42"/>
  <c r="Y79" i="43"/>
  <c r="Y108" i="43"/>
  <c r="Y168" i="43"/>
  <c r="Y138" i="43"/>
  <c r="Y198" i="43"/>
  <c r="Z67" i="43"/>
  <c r="Z126" i="43"/>
  <c r="Z156" i="43"/>
  <c r="Z186" i="43"/>
  <c r="Z96" i="43"/>
  <c r="AC89" i="39"/>
  <c r="AC119" i="39" s="1"/>
  <c r="AA122" i="39"/>
  <c r="AA123" i="39" s="1"/>
  <c r="AB106" i="39"/>
  <c r="AB107" i="39"/>
  <c r="AB114" i="39"/>
  <c r="AB115" i="39"/>
  <c r="AB113" i="39"/>
  <c r="AB112" i="39"/>
  <c r="AB111" i="39"/>
  <c r="AB117" i="39"/>
  <c r="AB116" i="39"/>
  <c r="AB108" i="39"/>
  <c r="AB109" i="39"/>
  <c r="Z123" i="35"/>
  <c r="Z124" i="35" s="1"/>
  <c r="Z123" i="37"/>
  <c r="Z124" i="37" s="1"/>
  <c r="Z95" i="34"/>
  <c r="Z96" i="34" s="1"/>
  <c r="X3" i="17"/>
  <c r="Z123" i="40"/>
  <c r="Z124" i="40" s="1"/>
  <c r="X3" i="16"/>
  <c r="Z123" i="36"/>
  <c r="Z124" i="36" s="1"/>
  <c r="Z123" i="38"/>
  <c r="Z124" i="38" s="1"/>
  <c r="Z123" i="33"/>
  <c r="Z124" i="33" s="1"/>
  <c r="Z123" i="10"/>
  <c r="Z124" i="10" s="1"/>
  <c r="AB116" i="35"/>
  <c r="AB115" i="35"/>
  <c r="AB114" i="35"/>
  <c r="AC86" i="35"/>
  <c r="AC90" i="35"/>
  <c r="AB121" i="35"/>
  <c r="AB110" i="38"/>
  <c r="AB109" i="38"/>
  <c r="AC83" i="38"/>
  <c r="AB98" i="36"/>
  <c r="AC73" i="36"/>
  <c r="AB103" i="33"/>
  <c r="AC78" i="33"/>
  <c r="AC86" i="39"/>
  <c r="AB91" i="34"/>
  <c r="Z23" i="17" s="1"/>
  <c r="AC60" i="34"/>
  <c r="AB84" i="34"/>
  <c r="Z16" i="17" s="1"/>
  <c r="AB85" i="34"/>
  <c r="Z17" i="17" s="1"/>
  <c r="AC57" i="34"/>
  <c r="AC83" i="39"/>
  <c r="AB110" i="36"/>
  <c r="AB109" i="36"/>
  <c r="AC83" i="36"/>
  <c r="AB101" i="37"/>
  <c r="AC76" i="37"/>
  <c r="AC85" i="36"/>
  <c r="AB113" i="36"/>
  <c r="AB112" i="36"/>
  <c r="AB109" i="37"/>
  <c r="AC83" i="37"/>
  <c r="AB110" i="37"/>
  <c r="AB115" i="40"/>
  <c r="Z19" i="16" s="1"/>
  <c r="AB116" i="40"/>
  <c r="Z20" i="16" s="1"/>
  <c r="AB114" i="40"/>
  <c r="Z18" i="16" s="1"/>
  <c r="AC86" i="40"/>
  <c r="AC78" i="40"/>
  <c r="AB103" i="40"/>
  <c r="Z7" i="16" s="1"/>
  <c r="AC82" i="36"/>
  <c r="AB108" i="36"/>
  <c r="AB107" i="36"/>
  <c r="AB102" i="36"/>
  <c r="AC77" i="36"/>
  <c r="AB77" i="34"/>
  <c r="Z9" i="17" s="1"/>
  <c r="AC52" i="34"/>
  <c r="AB105" i="37"/>
  <c r="AC80" i="37"/>
  <c r="AC87" i="10"/>
  <c r="AB118" i="10"/>
  <c r="AB117" i="10"/>
  <c r="AB104" i="40"/>
  <c r="Z8" i="16" s="1"/>
  <c r="AC79" i="40"/>
  <c r="AB111" i="36"/>
  <c r="AC84" i="36"/>
  <c r="AB111" i="35"/>
  <c r="AC84" i="35"/>
  <c r="AB119" i="38"/>
  <c r="AC88" i="38"/>
  <c r="AC90" i="38"/>
  <c r="AB121" i="38"/>
  <c r="AB110" i="40"/>
  <c r="Z14" i="16" s="1"/>
  <c r="AB109" i="40"/>
  <c r="Z13" i="16" s="1"/>
  <c r="AC83" i="40"/>
  <c r="AB105" i="35"/>
  <c r="AC80" i="35"/>
  <c r="AC77" i="10"/>
  <c r="AB102" i="10"/>
  <c r="AB73" i="34"/>
  <c r="Z5" i="17" s="1"/>
  <c r="AC48" i="34"/>
  <c r="AC91" i="33"/>
  <c r="AB122" i="33"/>
  <c r="AB102" i="38"/>
  <c r="AC77" i="38"/>
  <c r="AB116" i="37"/>
  <c r="AB115" i="37"/>
  <c r="AB114" i="37"/>
  <c r="AC86" i="37"/>
  <c r="AC50" i="34"/>
  <c r="AB75" i="34"/>
  <c r="Z7" i="17" s="1"/>
  <c r="AC79" i="36"/>
  <c r="AB104" i="36"/>
  <c r="AC76" i="40"/>
  <c r="AB101" i="40"/>
  <c r="Z5" i="16" s="1"/>
  <c r="AC79" i="39"/>
  <c r="AC103" i="39" s="1"/>
  <c r="AC79" i="38"/>
  <c r="AB104" i="38"/>
  <c r="AC83" i="35"/>
  <c r="AB110" i="35"/>
  <c r="AB109" i="35"/>
  <c r="AC82" i="35"/>
  <c r="AB108" i="35"/>
  <c r="AB107" i="35"/>
  <c r="AC84" i="40"/>
  <c r="AB111" i="40"/>
  <c r="Z15" i="16" s="1"/>
  <c r="AC76" i="39"/>
  <c r="AC100" i="39" s="1"/>
  <c r="AC87" i="39"/>
  <c r="AB119" i="40"/>
  <c r="Z23" i="16" s="1"/>
  <c r="AC88" i="40"/>
  <c r="AC80" i="38"/>
  <c r="AB105" i="38"/>
  <c r="AC54" i="34"/>
  <c r="AB80" i="34"/>
  <c r="Z12" i="17" s="1"/>
  <c r="AB79" i="34"/>
  <c r="Z11" i="17" s="1"/>
  <c r="AB117" i="37"/>
  <c r="AB118" i="37"/>
  <c r="AC87" i="37"/>
  <c r="AC90" i="33"/>
  <c r="AB121" i="33"/>
  <c r="AC80" i="36"/>
  <c r="AB105" i="36"/>
  <c r="AB104" i="33"/>
  <c r="AC79" i="33"/>
  <c r="AB111" i="38"/>
  <c r="AC84" i="38"/>
  <c r="AB105" i="40"/>
  <c r="Z9" i="16" s="1"/>
  <c r="AC80" i="40"/>
  <c r="AB101" i="38"/>
  <c r="AC76" i="38"/>
  <c r="AB90" i="34"/>
  <c r="Z22" i="17" s="1"/>
  <c r="AC59" i="34"/>
  <c r="AB89" i="34"/>
  <c r="Z21" i="17" s="1"/>
  <c r="AC73" i="39"/>
  <c r="AC97" i="39" s="1"/>
  <c r="AC84" i="33"/>
  <c r="AB111" i="33"/>
  <c r="AC90" i="39"/>
  <c r="AC120" i="39" s="1"/>
  <c r="AC73" i="33"/>
  <c r="AB98" i="33"/>
  <c r="AB110" i="10"/>
  <c r="AB109" i="10"/>
  <c r="AC83" i="10"/>
  <c r="AB119" i="35"/>
  <c r="AC88" i="35"/>
  <c r="AC87" i="35"/>
  <c r="AB118" i="35"/>
  <c r="AB117" i="35"/>
  <c r="AB121" i="40"/>
  <c r="Z25" i="16" s="1"/>
  <c r="AC90" i="40"/>
  <c r="AB113" i="35"/>
  <c r="AC85" i="35"/>
  <c r="AB112" i="35"/>
  <c r="AC73" i="35"/>
  <c r="AB98" i="35"/>
  <c r="AC88" i="10"/>
  <c r="AB119" i="10"/>
  <c r="AB104" i="10"/>
  <c r="AC79" i="10"/>
  <c r="AB118" i="33"/>
  <c r="AB117" i="33"/>
  <c r="AC87" i="33"/>
  <c r="AC77" i="40"/>
  <c r="AB102" i="40"/>
  <c r="Z6" i="16" s="1"/>
  <c r="AC45" i="34"/>
  <c r="AB70" i="34"/>
  <c r="Z2" i="17" s="1"/>
  <c r="AB116" i="33"/>
  <c r="AB115" i="33"/>
  <c r="AB114" i="33"/>
  <c r="AC86" i="33"/>
  <c r="AB103" i="36"/>
  <c r="AC78" i="36"/>
  <c r="AB81" i="34"/>
  <c r="Z13" i="17" s="1"/>
  <c r="AB82" i="34"/>
  <c r="Z14" i="17" s="1"/>
  <c r="AC55" i="34"/>
  <c r="AB110" i="33"/>
  <c r="AC83" i="33"/>
  <c r="AB109" i="33"/>
  <c r="AB102" i="37"/>
  <c r="AC77" i="37"/>
  <c r="AB111" i="10"/>
  <c r="AC84" i="10"/>
  <c r="AC91" i="35"/>
  <c r="AB122" i="35"/>
  <c r="AC49" i="34"/>
  <c r="AB74" i="34"/>
  <c r="Z6" i="17" s="1"/>
  <c r="AC84" i="39"/>
  <c r="AC110" i="39" s="1"/>
  <c r="AC91" i="36"/>
  <c r="AB122" i="36"/>
  <c r="AB118" i="38"/>
  <c r="AB117" i="38"/>
  <c r="AC87" i="38"/>
  <c r="AB93" i="34"/>
  <c r="Z25" i="17" s="1"/>
  <c r="AC62" i="34"/>
  <c r="AC73" i="40"/>
  <c r="AB98" i="40"/>
  <c r="Z2" i="16" s="1"/>
  <c r="AB105" i="10"/>
  <c r="AC80" i="10"/>
  <c r="AC77" i="35"/>
  <c r="AB102" i="35"/>
  <c r="AB115" i="36"/>
  <c r="AB116" i="36"/>
  <c r="AB114" i="36"/>
  <c r="AC86" i="36"/>
  <c r="AC73" i="38"/>
  <c r="AB98" i="38"/>
  <c r="AB94" i="34"/>
  <c r="Z26" i="17" s="1"/>
  <c r="AC63" i="34"/>
  <c r="AC86" i="10"/>
  <c r="AB115" i="10"/>
  <c r="AB114" i="10"/>
  <c r="AB116" i="10"/>
  <c r="AB117" i="36"/>
  <c r="AB118" i="36"/>
  <c r="AC87" i="36"/>
  <c r="AB83" i="34"/>
  <c r="Z15" i="17" s="1"/>
  <c r="AC56" i="34"/>
  <c r="AC85" i="38"/>
  <c r="AB113" i="38"/>
  <c r="AB112" i="38"/>
  <c r="AB121" i="36"/>
  <c r="AC90" i="36"/>
  <c r="AC58" i="34"/>
  <c r="AB88" i="34"/>
  <c r="Z20" i="17" s="1"/>
  <c r="AB86" i="34"/>
  <c r="Z18" i="17" s="1"/>
  <c r="AB87" i="34"/>
  <c r="Z19" i="17" s="1"/>
  <c r="AB119" i="37"/>
  <c r="AC88" i="37"/>
  <c r="AC82" i="39"/>
  <c r="AB108" i="37"/>
  <c r="AB107" i="37"/>
  <c r="AC82" i="37"/>
  <c r="AC91" i="39"/>
  <c r="AC121" i="39" s="1"/>
  <c r="AC82" i="40"/>
  <c r="AB108" i="40"/>
  <c r="Z12" i="16" s="1"/>
  <c r="AB107" i="40"/>
  <c r="Z11" i="16" s="1"/>
  <c r="AB119" i="36"/>
  <c r="AC88" i="36"/>
  <c r="AC78" i="10"/>
  <c r="AB103" i="10"/>
  <c r="AB101" i="33"/>
  <c r="AC76" i="33"/>
  <c r="AC90" i="10"/>
  <c r="AB121" i="10"/>
  <c r="AB113" i="40"/>
  <c r="Z17" i="16" s="1"/>
  <c r="AC85" i="40"/>
  <c r="AB112" i="40"/>
  <c r="Z16" i="16" s="1"/>
  <c r="AC85" i="37"/>
  <c r="AB113" i="37"/>
  <c r="AB112" i="37"/>
  <c r="AB104" i="35"/>
  <c r="AC79" i="35"/>
  <c r="AC91" i="40"/>
  <c r="AB122" i="40"/>
  <c r="Z26" i="16" s="1"/>
  <c r="AC90" i="37"/>
  <c r="AB121" i="37"/>
  <c r="AB108" i="38"/>
  <c r="AB107" i="38"/>
  <c r="AC82" i="38"/>
  <c r="AC79" i="37"/>
  <c r="AB104" i="37"/>
  <c r="AC76" i="36"/>
  <c r="AB101" i="36"/>
  <c r="AB102" i="33"/>
  <c r="AC77" i="33"/>
  <c r="AC85" i="39"/>
  <c r="AC77" i="39"/>
  <c r="AC101" i="39" s="1"/>
  <c r="AC80" i="39"/>
  <c r="AC104" i="39" s="1"/>
  <c r="AB122" i="38"/>
  <c r="AC91" i="38"/>
  <c r="AC73" i="37"/>
  <c r="AB98" i="37"/>
  <c r="AB118" i="40"/>
  <c r="Z22" i="16" s="1"/>
  <c r="AB117" i="40"/>
  <c r="Z21" i="16" s="1"/>
  <c r="AC87" i="40"/>
  <c r="AB112" i="33"/>
  <c r="AB113" i="33"/>
  <c r="AC85" i="33"/>
  <c r="AB113" i="10"/>
  <c r="AC85" i="10"/>
  <c r="AB112" i="10"/>
  <c r="AC91" i="10"/>
  <c r="AB122" i="10"/>
  <c r="AB105" i="33"/>
  <c r="AC80" i="33"/>
  <c r="AC78" i="35"/>
  <c r="AB103" i="35"/>
  <c r="AC84" i="37"/>
  <c r="AB111" i="37"/>
  <c r="AC91" i="37"/>
  <c r="AB122" i="37"/>
  <c r="AC78" i="37"/>
  <c r="AB103" i="37"/>
  <c r="AC78" i="38"/>
  <c r="AB103" i="38"/>
  <c r="AC51" i="34"/>
  <c r="AB76" i="34"/>
  <c r="Z8" i="17" s="1"/>
  <c r="AC88" i="39"/>
  <c r="AC118" i="39" s="1"/>
  <c r="AB98" i="10"/>
  <c r="AC73" i="10"/>
  <c r="AB116" i="38"/>
  <c r="AB115" i="38"/>
  <c r="AB114" i="38"/>
  <c r="AC86" i="38"/>
  <c r="AB101" i="10"/>
  <c r="AC76" i="10"/>
  <c r="AC82" i="10"/>
  <c r="AB107" i="10"/>
  <c r="AB108" i="10"/>
  <c r="AC78" i="39"/>
  <c r="AC102" i="39" s="1"/>
  <c r="AB119" i="33"/>
  <c r="AC88" i="33"/>
  <c r="AB107" i="33"/>
  <c r="AB108" i="33"/>
  <c r="AC82" i="33"/>
  <c r="AB101" i="35"/>
  <c r="AC76" i="35"/>
  <c r="AC75" i="33"/>
  <c r="AB100" i="33"/>
  <c r="AB72" i="34"/>
  <c r="Z4" i="17" s="1"/>
  <c r="AC47" i="34"/>
  <c r="AC120" i="37"/>
  <c r="AD89" i="37"/>
  <c r="AB100" i="37"/>
  <c r="AC75" i="37"/>
  <c r="AB106" i="33"/>
  <c r="AC81" i="33"/>
  <c r="AC53" i="34"/>
  <c r="AB78" i="34"/>
  <c r="Z10" i="17" s="1"/>
  <c r="AC75" i="10"/>
  <c r="AB100" i="10"/>
  <c r="AB74" i="37"/>
  <c r="AA99" i="37"/>
  <c r="AA92" i="37"/>
  <c r="AB74" i="39"/>
  <c r="AB98" i="39" s="1"/>
  <c r="AA92" i="39"/>
  <c r="AC75" i="38"/>
  <c r="AB100" i="38"/>
  <c r="AD61" i="34"/>
  <c r="AC92" i="34"/>
  <c r="AA24" i="17" s="1"/>
  <c r="AC120" i="36"/>
  <c r="AD89" i="36"/>
  <c r="AB100" i="35"/>
  <c r="AC75" i="35"/>
  <c r="AC75" i="39"/>
  <c r="AC99" i="39" s="1"/>
  <c r="AC81" i="39"/>
  <c r="AC105" i="39" s="1"/>
  <c r="AB74" i="40"/>
  <c r="AA99" i="40"/>
  <c r="AA92" i="40"/>
  <c r="AC75" i="36"/>
  <c r="AB100" i="36"/>
  <c r="AB106" i="38"/>
  <c r="AC81" i="38"/>
  <c r="AA99" i="35"/>
  <c r="AB74" i="35"/>
  <c r="AA92" i="35"/>
  <c r="AB100" i="40"/>
  <c r="Z4" i="16" s="1"/>
  <c r="AC75" i="40"/>
  <c r="AB74" i="33"/>
  <c r="AA99" i="33"/>
  <c r="AA92" i="33"/>
  <c r="AC120" i="10"/>
  <c r="AD89" i="10"/>
  <c r="AA92" i="10"/>
  <c r="AB74" i="10"/>
  <c r="AA99" i="10"/>
  <c r="AB106" i="40"/>
  <c r="Z10" i="16" s="1"/>
  <c r="AC81" i="40"/>
  <c r="AD89" i="33"/>
  <c r="AC120" i="33"/>
  <c r="AD89" i="35"/>
  <c r="AC120" i="35"/>
  <c r="AC81" i="35"/>
  <c r="AB106" i="35"/>
  <c r="AC81" i="10"/>
  <c r="AB106" i="10"/>
  <c r="AC120" i="38"/>
  <c r="AD89" i="38"/>
  <c r="AB74" i="38"/>
  <c r="AA99" i="38"/>
  <c r="AA92" i="38"/>
  <c r="AC120" i="40"/>
  <c r="AA24" i="16" s="1"/>
  <c r="AD89" i="40"/>
  <c r="AB106" i="36"/>
  <c r="AC81" i="36"/>
  <c r="AB46" i="34"/>
  <c r="AA71" i="34"/>
  <c r="AA64" i="34"/>
  <c r="AA99" i="36"/>
  <c r="AB74" i="36"/>
  <c r="AA92" i="36"/>
  <c r="AB106" i="37"/>
  <c r="AC81" i="37"/>
  <c r="AA261" i="42" l="1"/>
  <c r="AA231" i="42"/>
  <c r="AA231" i="43"/>
  <c r="AA261" i="43"/>
  <c r="AB54" i="43"/>
  <c r="AB54" i="42"/>
  <c r="AA208" i="42"/>
  <c r="Z225" i="42"/>
  <c r="AA213" i="42"/>
  <c r="AA232" i="42"/>
  <c r="Z220" i="42"/>
  <c r="AA215" i="42"/>
  <c r="Z141" i="37"/>
  <c r="X14" i="18" s="1"/>
  <c r="AA142" i="36"/>
  <c r="AA135" i="10"/>
  <c r="Z209" i="43"/>
  <c r="AA216" i="43"/>
  <c r="AA211" i="43"/>
  <c r="AA214" i="43"/>
  <c r="AA212" i="43"/>
  <c r="Z223" i="43"/>
  <c r="Z217" i="43"/>
  <c r="AA232" i="43"/>
  <c r="Z220" i="43"/>
  <c r="AA215" i="43"/>
  <c r="AA208" i="43"/>
  <c r="Z225" i="43"/>
  <c r="AA213" i="43"/>
  <c r="AA221" i="43"/>
  <c r="AA229" i="43"/>
  <c r="Z219" i="43"/>
  <c r="Z222" i="43"/>
  <c r="Z224" i="43"/>
  <c r="Z228" i="43"/>
  <c r="Z141" i="38"/>
  <c r="Z226" i="43"/>
  <c r="AA210" i="43"/>
  <c r="Z218" i="43"/>
  <c r="Z227" i="43"/>
  <c r="AA230" i="43"/>
  <c r="Z140" i="36"/>
  <c r="AA134" i="10"/>
  <c r="Z143" i="33"/>
  <c r="Z145" i="10"/>
  <c r="Z147" i="10"/>
  <c r="Z148" i="37"/>
  <c r="X21" i="18" s="1"/>
  <c r="Z139" i="37"/>
  <c r="X12" i="18" s="1"/>
  <c r="AA150" i="36"/>
  <c r="Z146" i="10"/>
  <c r="AA142" i="42"/>
  <c r="AA133" i="10"/>
  <c r="Z130" i="38"/>
  <c r="AA129" i="36"/>
  <c r="Z138" i="36"/>
  <c r="Z130" i="33"/>
  <c r="AA151" i="35"/>
  <c r="Y24" i="19" s="1"/>
  <c r="AA153" i="36"/>
  <c r="AA137" i="36"/>
  <c r="Z105" i="42"/>
  <c r="AA136" i="35"/>
  <c r="Y9" i="19" s="1"/>
  <c r="Z149" i="38"/>
  <c r="AA154" i="42"/>
  <c r="AA214" i="42"/>
  <c r="AA122" i="42"/>
  <c r="AA212" i="42"/>
  <c r="Z74" i="42"/>
  <c r="Z223" i="42"/>
  <c r="AA131" i="33"/>
  <c r="Z99" i="42"/>
  <c r="Z219" i="42"/>
  <c r="Z68" i="42"/>
  <c r="Z217" i="42"/>
  <c r="Z132" i="42"/>
  <c r="Z222" i="42"/>
  <c r="AA125" i="42"/>
  <c r="Z196" i="42"/>
  <c r="Z226" i="42"/>
  <c r="AA90" i="42"/>
  <c r="AA210" i="42"/>
  <c r="Z144" i="33"/>
  <c r="Z130" i="42"/>
  <c r="AA191" i="42"/>
  <c r="AA221" i="42"/>
  <c r="AA80" i="42"/>
  <c r="AA229" i="42"/>
  <c r="AA132" i="33"/>
  <c r="Z134" i="42"/>
  <c r="Z224" i="42"/>
  <c r="Z138" i="42"/>
  <c r="Z228" i="42"/>
  <c r="Z149" i="35"/>
  <c r="X22" i="19" s="1"/>
  <c r="Z188" i="42"/>
  <c r="Z218" i="42"/>
  <c r="Z167" i="42"/>
  <c r="Z227" i="42"/>
  <c r="AA140" i="42"/>
  <c r="AA230" i="42"/>
  <c r="AA64" i="42"/>
  <c r="AA178" i="42"/>
  <c r="Z89" i="42"/>
  <c r="Z209" i="42"/>
  <c r="AA186" i="42"/>
  <c r="AA216" i="42"/>
  <c r="AA151" i="42"/>
  <c r="AA211" i="42"/>
  <c r="AA134" i="36"/>
  <c r="AA32" i="43"/>
  <c r="AA239" i="43" s="1"/>
  <c r="AA32" i="42"/>
  <c r="AA239" i="42" s="1"/>
  <c r="AA43" i="43"/>
  <c r="AA250" i="43" s="1"/>
  <c r="AA43" i="42"/>
  <c r="AA250" i="42" s="1"/>
  <c r="AA50" i="43"/>
  <c r="AA257" i="43" s="1"/>
  <c r="AA50" i="42"/>
  <c r="AA257" i="42" s="1"/>
  <c r="AA51" i="43"/>
  <c r="AA258" i="43" s="1"/>
  <c r="AA51" i="42"/>
  <c r="AA258" i="42" s="1"/>
  <c r="AB52" i="43"/>
  <c r="AB259" i="43" s="1"/>
  <c r="AB52" i="42"/>
  <c r="AB259" i="42" s="1"/>
  <c r="AA46" i="43"/>
  <c r="AA253" i="43" s="1"/>
  <c r="AA46" i="42"/>
  <c r="AA253" i="42" s="1"/>
  <c r="AA40" i="43"/>
  <c r="AA247" i="43" s="1"/>
  <c r="AA40" i="42"/>
  <c r="AA247" i="42" s="1"/>
  <c r="AB53" i="43"/>
  <c r="AB260" i="43" s="1"/>
  <c r="AB53" i="42"/>
  <c r="AB260" i="42" s="1"/>
  <c r="AB31" i="43"/>
  <c r="AB238" i="43" s="1"/>
  <c r="AB31" i="42"/>
  <c r="AB238" i="42" s="1"/>
  <c r="AB44" i="43"/>
  <c r="AB251" i="43" s="1"/>
  <c r="AB44" i="42"/>
  <c r="AB251" i="42" s="1"/>
  <c r="AB37" i="43"/>
  <c r="AB244" i="43" s="1"/>
  <c r="AB37" i="42"/>
  <c r="AB244" i="42" s="1"/>
  <c r="AB36" i="43"/>
  <c r="AB243" i="43" s="1"/>
  <c r="AB36" i="42"/>
  <c r="AB243" i="42" s="1"/>
  <c r="AB34" i="43"/>
  <c r="AB241" i="43" s="1"/>
  <c r="AB34" i="42"/>
  <c r="AB241" i="42" s="1"/>
  <c r="AB55" i="43"/>
  <c r="AB262" i="43" s="1"/>
  <c r="AB55" i="42"/>
  <c r="AB262" i="42" s="1"/>
  <c r="AB38" i="43"/>
  <c r="AB245" i="43" s="1"/>
  <c r="AB38" i="42"/>
  <c r="AB245" i="42" s="1"/>
  <c r="AA47" i="43"/>
  <c r="AA254" i="43" s="1"/>
  <c r="AA47" i="42"/>
  <c r="AA254" i="42" s="1"/>
  <c r="AA49" i="43"/>
  <c r="AA256" i="43" s="1"/>
  <c r="AA49" i="42"/>
  <c r="AA256" i="42" s="1"/>
  <c r="AB39" i="43"/>
  <c r="AB246" i="43" s="1"/>
  <c r="AB39" i="42"/>
  <c r="AB246" i="42" s="1"/>
  <c r="AB33" i="43"/>
  <c r="AB240" i="43" s="1"/>
  <c r="AB33" i="42"/>
  <c r="AB240" i="42" s="1"/>
  <c r="AA42" i="43"/>
  <c r="AA249" i="43" s="1"/>
  <c r="AA42" i="42"/>
  <c r="AA249" i="42" s="1"/>
  <c r="AA45" i="43"/>
  <c r="AA252" i="43" s="1"/>
  <c r="AA45" i="42"/>
  <c r="AA252" i="42" s="1"/>
  <c r="AB35" i="43"/>
  <c r="AB242" i="43" s="1"/>
  <c r="AB35" i="42"/>
  <c r="AB242" i="42" s="1"/>
  <c r="AA48" i="43"/>
  <c r="AA255" i="43" s="1"/>
  <c r="AA48" i="42"/>
  <c r="AA255" i="42" s="1"/>
  <c r="AA41" i="43"/>
  <c r="AA248" i="43" s="1"/>
  <c r="AA41" i="42"/>
  <c r="AA248" i="42" s="1"/>
  <c r="Y140" i="38"/>
  <c r="AA131" i="37"/>
  <c r="Y4" i="18" s="1"/>
  <c r="Y139" i="38"/>
  <c r="AA131" i="36"/>
  <c r="Y153" i="38"/>
  <c r="AA134" i="37"/>
  <c r="Y7" i="18" s="1"/>
  <c r="Y144" i="38"/>
  <c r="AA136" i="37"/>
  <c r="Y9" i="18" s="1"/>
  <c r="AA136" i="36"/>
  <c r="Y148" i="38"/>
  <c r="Y142" i="38"/>
  <c r="Z150" i="38"/>
  <c r="Y147" i="38"/>
  <c r="Y143" i="38"/>
  <c r="Y146" i="38"/>
  <c r="Y137" i="38"/>
  <c r="AA152" i="37"/>
  <c r="Y25" i="18" s="1"/>
  <c r="Z143" i="36"/>
  <c r="AA137" i="37"/>
  <c r="Y10" i="18" s="1"/>
  <c r="AA129" i="37"/>
  <c r="Y2" i="18" s="1"/>
  <c r="AA132" i="37"/>
  <c r="Y5" i="18" s="1"/>
  <c r="Z130" i="37"/>
  <c r="X3" i="18" s="1"/>
  <c r="AA151" i="37"/>
  <c r="Y24" i="18" s="1"/>
  <c r="AA133" i="37"/>
  <c r="Y6" i="18" s="1"/>
  <c r="AA150" i="37"/>
  <c r="Y23" i="18" s="1"/>
  <c r="AA135" i="37"/>
  <c r="Y8" i="18" s="1"/>
  <c r="AA142" i="37"/>
  <c r="Y15" i="18" s="1"/>
  <c r="Z144" i="37"/>
  <c r="X17" i="18" s="1"/>
  <c r="Z143" i="37"/>
  <c r="X16" i="18" s="1"/>
  <c r="AA153" i="37"/>
  <c r="Y26" i="18" s="1"/>
  <c r="Z140" i="37"/>
  <c r="X13" i="18" s="1"/>
  <c r="Z146" i="37"/>
  <c r="X19" i="18" s="1"/>
  <c r="Z147" i="37"/>
  <c r="X20" i="18" s="1"/>
  <c r="AA129" i="33"/>
  <c r="Z139" i="36"/>
  <c r="Z145" i="36"/>
  <c r="Z145" i="37"/>
  <c r="X18" i="18" s="1"/>
  <c r="Z138" i="37"/>
  <c r="X11" i="18" s="1"/>
  <c r="Z149" i="37"/>
  <c r="X22" i="18" s="1"/>
  <c r="Z130" i="36"/>
  <c r="Z146" i="36"/>
  <c r="AA135" i="36"/>
  <c r="Z144" i="35"/>
  <c r="X17" i="19" s="1"/>
  <c r="AA153" i="35"/>
  <c r="Y26" i="19" s="1"/>
  <c r="AA132" i="35"/>
  <c r="Y5" i="19" s="1"/>
  <c r="AA132" i="36"/>
  <c r="AA131" i="35"/>
  <c r="Y4" i="19" s="1"/>
  <c r="AA151" i="36"/>
  <c r="AA133" i="36"/>
  <c r="Z148" i="36"/>
  <c r="Z141" i="35"/>
  <c r="X14" i="19" s="1"/>
  <c r="AA150" i="35"/>
  <c r="Y23" i="19" s="1"/>
  <c r="Z143" i="35"/>
  <c r="X16" i="19" s="1"/>
  <c r="Z144" i="36"/>
  <c r="Z147" i="35"/>
  <c r="X20" i="19" s="1"/>
  <c r="Z141" i="36"/>
  <c r="Z149" i="36"/>
  <c r="AA133" i="35"/>
  <c r="Y6" i="19" s="1"/>
  <c r="AA136" i="33"/>
  <c r="Z147" i="36"/>
  <c r="AA150" i="10"/>
  <c r="Z140" i="35"/>
  <c r="X13" i="19" s="1"/>
  <c r="AA134" i="35"/>
  <c r="Y7" i="19" s="1"/>
  <c r="AA135" i="35"/>
  <c r="Y8" i="19" s="1"/>
  <c r="AA142" i="35"/>
  <c r="Y15" i="19" s="1"/>
  <c r="AA152" i="35"/>
  <c r="Y25" i="19" s="1"/>
  <c r="AA137" i="35"/>
  <c r="Y10" i="19" s="1"/>
  <c r="Z130" i="35"/>
  <c r="X3" i="19" s="1"/>
  <c r="AA129" i="35"/>
  <c r="Y2" i="19" s="1"/>
  <c r="Z148" i="35"/>
  <c r="X21" i="19" s="1"/>
  <c r="Z139" i="35"/>
  <c r="X12" i="19" s="1"/>
  <c r="AA153" i="33"/>
  <c r="Z138" i="35"/>
  <c r="X11" i="19" s="1"/>
  <c r="Z146" i="35"/>
  <c r="X19" i="19" s="1"/>
  <c r="AA135" i="33"/>
  <c r="Z145" i="35"/>
  <c r="X18" i="19" s="1"/>
  <c r="AA142" i="33"/>
  <c r="Z147" i="33"/>
  <c r="AA151" i="33"/>
  <c r="Z141" i="33"/>
  <c r="Z138" i="33"/>
  <c r="AA137" i="10"/>
  <c r="Z139" i="33"/>
  <c r="AA134" i="33"/>
  <c r="AA150" i="33"/>
  <c r="AA133" i="33"/>
  <c r="AA152" i="33"/>
  <c r="AA137" i="33"/>
  <c r="Z148" i="33"/>
  <c r="Z146" i="33"/>
  <c r="Z145" i="33"/>
  <c r="AA153" i="10"/>
  <c r="Z140" i="33"/>
  <c r="Z149" i="33"/>
  <c r="AA129" i="10"/>
  <c r="AA131" i="10"/>
  <c r="AA142" i="10"/>
  <c r="Z130" i="10"/>
  <c r="Z139" i="10"/>
  <c r="Z138" i="10"/>
  <c r="Z149" i="10"/>
  <c r="Z143" i="10"/>
  <c r="Z140" i="10"/>
  <c r="AA136" i="10"/>
  <c r="AA152" i="10"/>
  <c r="Z144" i="10"/>
  <c r="Z141" i="10"/>
  <c r="AA132" i="10"/>
  <c r="Z148" i="10"/>
  <c r="AA151" i="10"/>
  <c r="AA67" i="42"/>
  <c r="Z133" i="42"/>
  <c r="AA65" i="42"/>
  <c r="AA124" i="42"/>
  <c r="AA94" i="42"/>
  <c r="Z197" i="42"/>
  <c r="AA184" i="42"/>
  <c r="Z168" i="42"/>
  <c r="Z163" i="42"/>
  <c r="AA156" i="42"/>
  <c r="Z193" i="42"/>
  <c r="Z164" i="42"/>
  <c r="AA81" i="42"/>
  <c r="Z135" i="42"/>
  <c r="Z104" i="42"/>
  <c r="Z106" i="42"/>
  <c r="AA139" i="42"/>
  <c r="Z103" i="42"/>
  <c r="Z187" i="42"/>
  <c r="Z190" i="42"/>
  <c r="AA200" i="42"/>
  <c r="AA109" i="42"/>
  <c r="Z137" i="42"/>
  <c r="Z70" i="42"/>
  <c r="Z107" i="42"/>
  <c r="Z75" i="42"/>
  <c r="AA95" i="42"/>
  <c r="AA170" i="42"/>
  <c r="Y84" i="43"/>
  <c r="AA110" i="42"/>
  <c r="X263" i="43"/>
  <c r="Z78" i="42"/>
  <c r="AA66" i="42"/>
  <c r="Z129" i="42"/>
  <c r="AA123" i="42"/>
  <c r="Z198" i="42"/>
  <c r="Y203" i="43"/>
  <c r="Z76" i="42"/>
  <c r="AA155" i="42"/>
  <c r="AA93" i="42"/>
  <c r="AA126" i="42"/>
  <c r="Z195" i="42"/>
  <c r="Z165" i="42"/>
  <c r="Z194" i="42"/>
  <c r="Z73" i="42"/>
  <c r="AA161" i="42"/>
  <c r="AA121" i="42"/>
  <c r="AA183" i="42"/>
  <c r="AA199" i="42"/>
  <c r="AA59" i="42"/>
  <c r="Y203" i="42"/>
  <c r="AA62" i="42"/>
  <c r="AA91" i="42"/>
  <c r="AA153" i="42"/>
  <c r="AA169" i="42"/>
  <c r="AA72" i="42"/>
  <c r="Y113" i="43"/>
  <c r="Z77" i="42"/>
  <c r="AA118" i="42"/>
  <c r="AA150" i="42"/>
  <c r="Z162" i="42"/>
  <c r="AA96" i="42"/>
  <c r="Y143" i="42"/>
  <c r="AA61" i="42"/>
  <c r="Y173" i="42"/>
  <c r="X233" i="42"/>
  <c r="Y173" i="43"/>
  <c r="AA180" i="42"/>
  <c r="Z192" i="42"/>
  <c r="AA131" i="42"/>
  <c r="AA181" i="42"/>
  <c r="Z108" i="42"/>
  <c r="Z179" i="42"/>
  <c r="Z149" i="42"/>
  <c r="AA101" i="42"/>
  <c r="Z79" i="42"/>
  <c r="Z136" i="42"/>
  <c r="AA185" i="42"/>
  <c r="Y143" i="43"/>
  <c r="AA156" i="43"/>
  <c r="AA96" i="43"/>
  <c r="AA126" i="43"/>
  <c r="AA186" i="43"/>
  <c r="AA67" i="43"/>
  <c r="AA141" i="42"/>
  <c r="Z71" i="42"/>
  <c r="AA111" i="42"/>
  <c r="AA88" i="42"/>
  <c r="Z97" i="42"/>
  <c r="Z159" i="42"/>
  <c r="Z166" i="42"/>
  <c r="AA151" i="38"/>
  <c r="AA83" i="42"/>
  <c r="AA120" i="42"/>
  <c r="Z128" i="42"/>
  <c r="Z76" i="43"/>
  <c r="Z195" i="43"/>
  <c r="Z105" i="43"/>
  <c r="Z165" i="43"/>
  <c r="Z135" i="43"/>
  <c r="Z145" i="38"/>
  <c r="AA200" i="43"/>
  <c r="AA81" i="43"/>
  <c r="AA140" i="43"/>
  <c r="AA170" i="43"/>
  <c r="AA110" i="43"/>
  <c r="Z89" i="43"/>
  <c r="Z149" i="43"/>
  <c r="Z119" i="43"/>
  <c r="Z179" i="43"/>
  <c r="Z60" i="43"/>
  <c r="AB82" i="42"/>
  <c r="Z127" i="42"/>
  <c r="Z189" i="42"/>
  <c r="X233" i="43"/>
  <c r="AA134" i="38"/>
  <c r="Z98" i="42"/>
  <c r="Y113" i="42"/>
  <c r="Z130" i="43"/>
  <c r="Z160" i="43"/>
  <c r="Z190" i="43"/>
  <c r="Z100" i="43"/>
  <c r="Z71" i="43"/>
  <c r="Z97" i="43"/>
  <c r="Z187" i="43"/>
  <c r="Z68" i="43"/>
  <c r="Z157" i="43"/>
  <c r="Z127" i="43"/>
  <c r="AA171" i="43"/>
  <c r="AB152" i="36" s="1"/>
  <c r="AA201" i="43"/>
  <c r="AA141" i="43"/>
  <c r="AA82" i="43"/>
  <c r="AA111" i="43"/>
  <c r="AA132" i="38"/>
  <c r="Z119" i="42"/>
  <c r="AA202" i="42"/>
  <c r="Z103" i="43"/>
  <c r="Z133" i="43"/>
  <c r="Z193" i="43"/>
  <c r="Z163" i="43"/>
  <c r="Z74" i="43"/>
  <c r="Z194" i="43"/>
  <c r="Z134" i="43"/>
  <c r="Z104" i="43"/>
  <c r="Z75" i="43"/>
  <c r="Z164" i="43"/>
  <c r="Z137" i="43"/>
  <c r="Z197" i="43"/>
  <c r="Z167" i="43"/>
  <c r="Z107" i="43"/>
  <c r="Z78" i="43"/>
  <c r="AA155" i="43"/>
  <c r="AA95" i="43"/>
  <c r="AA66" i="43"/>
  <c r="AA125" i="43"/>
  <c r="AA185" i="43"/>
  <c r="AA133" i="38"/>
  <c r="AA94" i="43"/>
  <c r="AA154" i="43"/>
  <c r="AA184" i="43"/>
  <c r="AA124" i="43"/>
  <c r="AA65" i="43"/>
  <c r="Z60" i="42"/>
  <c r="AA82" i="42"/>
  <c r="AA172" i="42"/>
  <c r="Z144" i="38"/>
  <c r="Z99" i="43"/>
  <c r="Z70" i="43"/>
  <c r="Z129" i="43"/>
  <c r="Z159" i="43"/>
  <c r="Z189" i="43"/>
  <c r="AA142" i="43"/>
  <c r="AA172" i="43"/>
  <c r="AA112" i="43"/>
  <c r="AA83" i="43"/>
  <c r="AA202" i="43"/>
  <c r="AA118" i="43"/>
  <c r="AA88" i="43"/>
  <c r="AA59" i="43"/>
  <c r="AA178" i="43"/>
  <c r="AA148" i="43"/>
  <c r="AA63" i="42"/>
  <c r="Z100" i="42"/>
  <c r="Z73" i="43"/>
  <c r="Z102" i="43"/>
  <c r="Z162" i="43"/>
  <c r="Z132" i="43"/>
  <c r="Z192" i="43"/>
  <c r="AA182" i="42"/>
  <c r="Z157" i="42"/>
  <c r="Z160" i="42"/>
  <c r="Z188" i="43"/>
  <c r="Z98" i="43"/>
  <c r="Z128" i="43"/>
  <c r="Z158" i="43"/>
  <c r="Z69" i="43"/>
  <c r="AA201" i="42"/>
  <c r="AA131" i="38"/>
  <c r="AA72" i="43"/>
  <c r="AA191" i="43"/>
  <c r="AA131" i="43"/>
  <c r="AA101" i="43"/>
  <c r="AA161" i="43"/>
  <c r="AA151" i="43"/>
  <c r="AA121" i="43"/>
  <c r="AA62" i="43"/>
  <c r="AA181" i="43"/>
  <c r="AA91" i="43"/>
  <c r="Z69" i="42"/>
  <c r="AA112" i="42"/>
  <c r="Z102" i="42"/>
  <c r="AA92" i="42"/>
  <c r="Z158" i="42"/>
  <c r="AA148" i="42"/>
  <c r="AA152" i="42"/>
  <c r="AA139" i="43"/>
  <c r="AA199" i="43"/>
  <c r="AA80" i="43"/>
  <c r="AA109" i="43"/>
  <c r="AA169" i="43"/>
  <c r="AA123" i="43"/>
  <c r="AA153" i="43"/>
  <c r="AA93" i="43"/>
  <c r="AA183" i="43"/>
  <c r="AA64" i="43"/>
  <c r="AA135" i="38"/>
  <c r="AA90" i="43"/>
  <c r="AA180" i="43"/>
  <c r="AA120" i="43"/>
  <c r="AA150" i="43"/>
  <c r="AA61" i="43"/>
  <c r="AA136" i="38"/>
  <c r="Z108" i="43"/>
  <c r="Z79" i="43"/>
  <c r="Z168" i="43"/>
  <c r="Z198" i="43"/>
  <c r="Z138" i="43"/>
  <c r="Z129" i="38"/>
  <c r="Y84" i="42"/>
  <c r="Z106" i="43"/>
  <c r="Z136" i="43"/>
  <c r="Z77" i="43"/>
  <c r="Z166" i="43"/>
  <c r="Z196" i="43"/>
  <c r="AA152" i="38"/>
  <c r="Z146" i="38"/>
  <c r="AA63" i="43"/>
  <c r="AA152" i="43"/>
  <c r="AA122" i="43"/>
  <c r="AA92" i="43"/>
  <c r="AA182" i="43"/>
  <c r="AD89" i="39"/>
  <c r="AD119" i="39" s="1"/>
  <c r="AB122" i="39"/>
  <c r="AB123" i="39" s="1"/>
  <c r="AC112" i="39"/>
  <c r="AC111" i="39"/>
  <c r="AC108" i="39"/>
  <c r="AC109" i="39"/>
  <c r="AC114" i="39"/>
  <c r="AC115" i="39"/>
  <c r="AC113" i="39"/>
  <c r="AC116" i="39"/>
  <c r="AC117" i="39"/>
  <c r="AC107" i="39"/>
  <c r="AC106" i="39"/>
  <c r="AA123" i="35"/>
  <c r="AA124" i="35" s="1"/>
  <c r="AA123" i="37"/>
  <c r="AA124" i="37" s="1"/>
  <c r="AA95" i="34"/>
  <c r="AA96" i="34" s="1"/>
  <c r="Y3" i="17"/>
  <c r="AA123" i="40"/>
  <c r="AA124" i="40" s="1"/>
  <c r="Y3" i="16"/>
  <c r="AA123" i="36"/>
  <c r="AA124" i="36" s="1"/>
  <c r="AA123" i="38"/>
  <c r="AA124" i="38" s="1"/>
  <c r="AA123" i="33"/>
  <c r="AA124" i="33" s="1"/>
  <c r="AA123" i="10"/>
  <c r="AA124" i="10" s="1"/>
  <c r="AC113" i="38"/>
  <c r="AC112" i="38"/>
  <c r="AD85" i="38"/>
  <c r="AD91" i="35"/>
  <c r="AC122" i="35"/>
  <c r="AD76" i="38"/>
  <c r="AC101" i="38"/>
  <c r="AD79" i="38"/>
  <c r="AC104" i="38"/>
  <c r="AC83" i="34"/>
  <c r="AA15" i="17" s="1"/>
  <c r="AD56" i="34"/>
  <c r="AC102" i="35"/>
  <c r="AD77" i="35"/>
  <c r="AD87" i="35"/>
  <c r="AC117" i="35"/>
  <c r="AC118" i="35"/>
  <c r="AC105" i="38"/>
  <c r="AD80" i="38"/>
  <c r="AC109" i="37"/>
  <c r="AC110" i="37"/>
  <c r="AD83" i="37"/>
  <c r="AC107" i="33"/>
  <c r="AC108" i="33"/>
  <c r="AD82" i="33"/>
  <c r="AD80" i="10"/>
  <c r="AC105" i="10"/>
  <c r="AD77" i="40"/>
  <c r="AC102" i="40"/>
  <c r="AA6" i="16" s="1"/>
  <c r="AD88" i="35"/>
  <c r="AC119" i="35"/>
  <c r="AC105" i="40"/>
  <c r="AA9" i="16" s="1"/>
  <c r="AD80" i="40"/>
  <c r="AD79" i="39"/>
  <c r="AD103" i="39" s="1"/>
  <c r="AD77" i="10"/>
  <c r="AC102" i="10"/>
  <c r="AC112" i="10"/>
  <c r="AD85" i="10"/>
  <c r="AC113" i="10"/>
  <c r="AC117" i="36"/>
  <c r="AC118" i="36"/>
  <c r="AD87" i="36"/>
  <c r="AC117" i="33"/>
  <c r="AC118" i="33"/>
  <c r="AD87" i="33"/>
  <c r="AC105" i="35"/>
  <c r="AD80" i="35"/>
  <c r="AC105" i="37"/>
  <c r="AD80" i="37"/>
  <c r="AD77" i="33"/>
  <c r="AC102" i="33"/>
  <c r="AC109" i="10"/>
  <c r="AD83" i="10"/>
  <c r="AC110" i="10"/>
  <c r="AC111" i="38"/>
  <c r="AD84" i="38"/>
  <c r="AC119" i="33"/>
  <c r="AD88" i="33"/>
  <c r="AC112" i="33"/>
  <c r="AC113" i="33"/>
  <c r="AD85" i="33"/>
  <c r="AC113" i="40"/>
  <c r="AA17" i="16" s="1"/>
  <c r="AC112" i="40"/>
  <c r="AA16" i="16" s="1"/>
  <c r="AD85" i="40"/>
  <c r="AD73" i="40"/>
  <c r="AC98" i="40"/>
  <c r="AA2" i="16" s="1"/>
  <c r="AD83" i="40"/>
  <c r="AC110" i="40"/>
  <c r="AA14" i="16" s="1"/>
  <c r="AC109" i="40"/>
  <c r="AA13" i="16" s="1"/>
  <c r="AC77" i="34"/>
  <c r="AA9" i="17" s="1"/>
  <c r="AD52" i="34"/>
  <c r="AC103" i="33"/>
  <c r="AD78" i="33"/>
  <c r="AD62" i="34"/>
  <c r="AC93" i="34"/>
  <c r="AA25" i="17" s="1"/>
  <c r="AD83" i="33"/>
  <c r="AC110" i="33"/>
  <c r="AC109" i="33"/>
  <c r="AD79" i="10"/>
  <c r="AC104" i="10"/>
  <c r="AD79" i="33"/>
  <c r="AC104" i="33"/>
  <c r="AD87" i="39"/>
  <c r="AC104" i="36"/>
  <c r="AD79" i="36"/>
  <c r="AC98" i="36"/>
  <c r="AD73" i="36"/>
  <c r="AD87" i="40"/>
  <c r="AC117" i="40"/>
  <c r="AA21" i="16" s="1"/>
  <c r="AC118" i="40"/>
  <c r="AA22" i="16" s="1"/>
  <c r="AD90" i="10"/>
  <c r="AC121" i="10"/>
  <c r="AD73" i="33"/>
  <c r="AC98" i="33"/>
  <c r="AD50" i="34"/>
  <c r="AC75" i="34"/>
  <c r="AA7" i="17" s="1"/>
  <c r="AC109" i="36"/>
  <c r="AC110" i="36"/>
  <c r="AD83" i="36"/>
  <c r="AC103" i="37"/>
  <c r="AD78" i="37"/>
  <c r="AD79" i="37"/>
  <c r="AC104" i="37"/>
  <c r="AD86" i="10"/>
  <c r="AC115" i="10"/>
  <c r="AC116" i="10"/>
  <c r="AC114" i="10"/>
  <c r="AC116" i="37"/>
  <c r="AC115" i="37"/>
  <c r="AC114" i="37"/>
  <c r="AD86" i="37"/>
  <c r="AC110" i="38"/>
  <c r="AC109" i="38"/>
  <c r="AD83" i="38"/>
  <c r="AC119" i="38"/>
  <c r="AD88" i="38"/>
  <c r="AD85" i="39"/>
  <c r="AC102" i="37"/>
  <c r="AD77" i="37"/>
  <c r="AC101" i="40"/>
  <c r="AA5" i="16" s="1"/>
  <c r="AD76" i="40"/>
  <c r="AC103" i="38"/>
  <c r="AD78" i="38"/>
  <c r="AC101" i="36"/>
  <c r="AD76" i="36"/>
  <c r="AD76" i="39"/>
  <c r="AD100" i="39" s="1"/>
  <c r="AD78" i="39"/>
  <c r="AD102" i="39" s="1"/>
  <c r="AC119" i="37"/>
  <c r="AD88" i="37"/>
  <c r="AD63" i="34"/>
  <c r="AC94" i="34"/>
  <c r="AA26" i="17" s="1"/>
  <c r="AD90" i="39"/>
  <c r="AD120" i="39" s="1"/>
  <c r="AD82" i="10"/>
  <c r="AC108" i="10"/>
  <c r="AC107" i="10"/>
  <c r="AD82" i="36"/>
  <c r="AC108" i="36"/>
  <c r="AC107" i="36"/>
  <c r="AC103" i="10"/>
  <c r="AD78" i="10"/>
  <c r="AD91" i="36"/>
  <c r="AC122" i="36"/>
  <c r="AC111" i="33"/>
  <c r="AD84" i="33"/>
  <c r="AC117" i="37"/>
  <c r="AC118" i="37"/>
  <c r="AD87" i="37"/>
  <c r="AD84" i="35"/>
  <c r="AC111" i="35"/>
  <c r="AC111" i="37"/>
  <c r="AD84" i="37"/>
  <c r="AC122" i="38"/>
  <c r="AD91" i="38"/>
  <c r="AC119" i="36"/>
  <c r="AD88" i="36"/>
  <c r="AC86" i="34"/>
  <c r="AA18" i="17" s="1"/>
  <c r="AC88" i="34"/>
  <c r="AA20" i="17" s="1"/>
  <c r="AC87" i="34"/>
  <c r="AA19" i="17" s="1"/>
  <c r="AD58" i="34"/>
  <c r="AD73" i="38"/>
  <c r="AC98" i="38"/>
  <c r="AD84" i="39"/>
  <c r="AD110" i="39" s="1"/>
  <c r="AC115" i="33"/>
  <c r="AD86" i="33"/>
  <c r="AC116" i="33"/>
  <c r="AC114" i="33"/>
  <c r="AC112" i="35"/>
  <c r="AC113" i="35"/>
  <c r="AD85" i="35"/>
  <c r="AD73" i="39"/>
  <c r="AD97" i="39" s="1"/>
  <c r="AC108" i="35"/>
  <c r="AC107" i="35"/>
  <c r="AD82" i="35"/>
  <c r="AD77" i="38"/>
  <c r="AC102" i="38"/>
  <c r="AC121" i="40"/>
  <c r="AA25" i="16" s="1"/>
  <c r="AD90" i="40"/>
  <c r="AC98" i="10"/>
  <c r="AD73" i="10"/>
  <c r="AD91" i="10"/>
  <c r="AC122" i="10"/>
  <c r="AD91" i="39"/>
  <c r="AD121" i="39" s="1"/>
  <c r="AC111" i="10"/>
  <c r="AD84" i="10"/>
  <c r="AC108" i="37"/>
  <c r="AC107" i="37"/>
  <c r="AD82" i="37"/>
  <c r="AC119" i="40"/>
  <c r="AA23" i="16" s="1"/>
  <c r="AD88" i="40"/>
  <c r="AC101" i="37"/>
  <c r="AD76" i="37"/>
  <c r="AC102" i="36"/>
  <c r="AD77" i="36"/>
  <c r="AC81" i="34"/>
  <c r="AA13" i="17" s="1"/>
  <c r="AC82" i="34"/>
  <c r="AA14" i="17" s="1"/>
  <c r="AD55" i="34"/>
  <c r="AD76" i="33"/>
  <c r="AC101" i="33"/>
  <c r="AC121" i="38"/>
  <c r="AD90" i="38"/>
  <c r="AC111" i="40"/>
  <c r="AA15" i="16" s="1"/>
  <c r="AD84" i="40"/>
  <c r="AD76" i="10"/>
  <c r="AC101" i="10"/>
  <c r="AD73" i="37"/>
  <c r="AC98" i="37"/>
  <c r="AD78" i="40"/>
  <c r="AC103" i="40"/>
  <c r="AA7" i="16" s="1"/>
  <c r="AD83" i="39"/>
  <c r="AC121" i="35"/>
  <c r="AD90" i="35"/>
  <c r="AC115" i="38"/>
  <c r="AC116" i="38"/>
  <c r="AC114" i="38"/>
  <c r="AD86" i="38"/>
  <c r="AC121" i="37"/>
  <c r="AD90" i="37"/>
  <c r="AC121" i="36"/>
  <c r="AD90" i="36"/>
  <c r="AC116" i="36"/>
  <c r="AC115" i="36"/>
  <c r="AC114" i="36"/>
  <c r="AD86" i="36"/>
  <c r="AC111" i="36"/>
  <c r="AD84" i="36"/>
  <c r="AC116" i="40"/>
  <c r="AA20" i="16" s="1"/>
  <c r="AC115" i="40"/>
  <c r="AA19" i="16" s="1"/>
  <c r="AC114" i="40"/>
  <c r="AA18" i="16" s="1"/>
  <c r="AD86" i="40"/>
  <c r="AC85" i="34"/>
  <c r="AA17" i="17" s="1"/>
  <c r="AD57" i="34"/>
  <c r="AC84" i="34"/>
  <c r="AA16" i="17" s="1"/>
  <c r="AC116" i="35"/>
  <c r="AC115" i="35"/>
  <c r="AC114" i="35"/>
  <c r="AD86" i="35"/>
  <c r="AC103" i="35"/>
  <c r="AD78" i="35"/>
  <c r="AD80" i="39"/>
  <c r="AD104" i="39" s="1"/>
  <c r="AC105" i="33"/>
  <c r="AD80" i="33"/>
  <c r="AC122" i="40"/>
  <c r="AA26" i="16" s="1"/>
  <c r="AD91" i="40"/>
  <c r="AD49" i="34"/>
  <c r="AC74" i="34"/>
  <c r="AA6" i="17" s="1"/>
  <c r="AD59" i="34"/>
  <c r="AC89" i="34"/>
  <c r="AA21" i="17" s="1"/>
  <c r="AC90" i="34"/>
  <c r="AA22" i="17" s="1"/>
  <c r="AC110" i="35"/>
  <c r="AC109" i="35"/>
  <c r="AD83" i="35"/>
  <c r="AC122" i="33"/>
  <c r="AD91" i="33"/>
  <c r="AD79" i="40"/>
  <c r="AC104" i="40"/>
  <c r="AA8" i="16" s="1"/>
  <c r="AC101" i="35"/>
  <c r="AD76" i="35"/>
  <c r="AC70" i="34"/>
  <c r="AA2" i="17" s="1"/>
  <c r="AD45" i="34"/>
  <c r="AD86" i="39"/>
  <c r="AD88" i="39"/>
  <c r="AD118" i="39" s="1"/>
  <c r="AD87" i="10"/>
  <c r="AC118" i="10"/>
  <c r="AC117" i="10"/>
  <c r="AC112" i="37"/>
  <c r="AC113" i="37"/>
  <c r="AD85" i="37"/>
  <c r="AC76" i="34"/>
  <c r="AA8" i="17" s="1"/>
  <c r="AD51" i="34"/>
  <c r="AD82" i="39"/>
  <c r="AC113" i="36"/>
  <c r="AC112" i="36"/>
  <c r="AD85" i="36"/>
  <c r="AD87" i="38"/>
  <c r="AC117" i="38"/>
  <c r="AC118" i="38"/>
  <c r="AC119" i="10"/>
  <c r="AD88" i="10"/>
  <c r="AD80" i="36"/>
  <c r="AC105" i="36"/>
  <c r="AD82" i="38"/>
  <c r="AC108" i="38"/>
  <c r="AC107" i="38"/>
  <c r="AD91" i="37"/>
  <c r="AC122" i="37"/>
  <c r="AD78" i="36"/>
  <c r="AC103" i="36"/>
  <c r="AC98" i="35"/>
  <c r="AD73" i="35"/>
  <c r="AC121" i="33"/>
  <c r="AD90" i="33"/>
  <c r="AD77" i="39"/>
  <c r="AD101" i="39" s="1"/>
  <c r="AC104" i="35"/>
  <c r="AD79" i="35"/>
  <c r="AD82" i="40"/>
  <c r="AC108" i="40"/>
  <c r="AA12" i="16" s="1"/>
  <c r="AC107" i="40"/>
  <c r="AA11" i="16" s="1"/>
  <c r="AD54" i="34"/>
  <c r="AC80" i="34"/>
  <c r="AA12" i="17" s="1"/>
  <c r="AC79" i="34"/>
  <c r="AA11" i="17" s="1"/>
  <c r="AD48" i="34"/>
  <c r="AC73" i="34"/>
  <c r="AA5" i="17" s="1"/>
  <c r="AC91" i="34"/>
  <c r="AA23" i="17" s="1"/>
  <c r="AD60" i="34"/>
  <c r="AD75" i="39"/>
  <c r="AD99" i="39" s="1"/>
  <c r="AD81" i="37"/>
  <c r="AC106" i="37"/>
  <c r="AD53" i="34"/>
  <c r="AC78" i="34"/>
  <c r="AA10" i="17" s="1"/>
  <c r="AC106" i="35"/>
  <c r="AD81" i="35"/>
  <c r="AD81" i="38"/>
  <c r="AC106" i="38"/>
  <c r="AD75" i="38"/>
  <c r="AC100" i="38"/>
  <c r="AD120" i="33"/>
  <c r="AE89" i="33"/>
  <c r="AC106" i="40"/>
  <c r="AA10" i="16" s="1"/>
  <c r="AD81" i="40"/>
  <c r="AC74" i="39"/>
  <c r="AC98" i="39" s="1"/>
  <c r="AB92" i="39"/>
  <c r="AD47" i="34"/>
  <c r="AC72" i="34"/>
  <c r="AA4" i="17" s="1"/>
  <c r="AD81" i="33"/>
  <c r="AC106" i="33"/>
  <c r="AD75" i="36"/>
  <c r="AC100" i="36"/>
  <c r="AC100" i="10"/>
  <c r="AD75" i="10"/>
  <c r="AB99" i="36"/>
  <c r="AC74" i="36"/>
  <c r="AB92" i="36"/>
  <c r="AD120" i="36"/>
  <c r="AE89" i="36"/>
  <c r="AC100" i="37"/>
  <c r="AD75" i="37"/>
  <c r="AB99" i="35"/>
  <c r="AC74" i="35"/>
  <c r="AB92" i="35"/>
  <c r="AD120" i="40"/>
  <c r="AB24" i="16" s="1"/>
  <c r="AE89" i="40"/>
  <c r="AD120" i="38"/>
  <c r="AE89" i="38"/>
  <c r="AC74" i="33"/>
  <c r="AB99" i="33"/>
  <c r="AB92" i="33"/>
  <c r="AC100" i="40"/>
  <c r="AA4" i="16" s="1"/>
  <c r="AD75" i="40"/>
  <c r="AC46" i="34"/>
  <c r="AB71" i="34"/>
  <c r="AB64" i="34"/>
  <c r="AC106" i="36"/>
  <c r="AD81" i="36"/>
  <c r="AB92" i="10"/>
  <c r="AB99" i="10"/>
  <c r="AC74" i="10"/>
  <c r="AD75" i="33"/>
  <c r="AC100" i="33"/>
  <c r="AC100" i="35"/>
  <c r="AD75" i="35"/>
  <c r="AD120" i="35"/>
  <c r="AE89" i="35"/>
  <c r="AE89" i="37"/>
  <c r="AD120" i="37"/>
  <c r="AC74" i="40"/>
  <c r="AB99" i="40"/>
  <c r="AB92" i="40"/>
  <c r="AB99" i="37"/>
  <c r="AC74" i="37"/>
  <c r="AB92" i="37"/>
  <c r="AD81" i="10"/>
  <c r="AC106" i="10"/>
  <c r="AE61" i="34"/>
  <c r="AD92" i="34"/>
  <c r="AB24" i="17" s="1"/>
  <c r="AB99" i="38"/>
  <c r="AC74" i="38"/>
  <c r="AB92" i="38"/>
  <c r="AD120" i="10"/>
  <c r="AE89" i="10"/>
  <c r="AD81" i="39"/>
  <c r="AD105" i="39" s="1"/>
  <c r="AB231" i="42" l="1"/>
  <c r="AB261" i="42"/>
  <c r="AB261" i="43"/>
  <c r="AB231" i="43"/>
  <c r="AC54" i="42"/>
  <c r="AC171" i="42" s="1"/>
  <c r="AC54" i="43"/>
  <c r="AA141" i="38"/>
  <c r="AB210" i="42"/>
  <c r="AB221" i="42"/>
  <c r="AA209" i="42"/>
  <c r="AB211" i="42"/>
  <c r="AB153" i="35"/>
  <c r="Z26" i="19" s="1"/>
  <c r="AA222" i="42"/>
  <c r="AA220" i="42"/>
  <c r="AA225" i="43"/>
  <c r="AA218" i="43"/>
  <c r="AB215" i="43"/>
  <c r="AA223" i="43"/>
  <c r="AB232" i="43"/>
  <c r="AB212" i="43"/>
  <c r="AB211" i="43"/>
  <c r="AA228" i="43"/>
  <c r="AA222" i="43"/>
  <c r="AB213" i="43"/>
  <c r="AA227" i="43"/>
  <c r="AA219" i="43"/>
  <c r="AB214" i="43"/>
  <c r="AA220" i="43"/>
  <c r="AB210" i="43"/>
  <c r="AB221" i="43"/>
  <c r="AA209" i="43"/>
  <c r="AB229" i="43"/>
  <c r="AB216" i="43"/>
  <c r="AB208" i="43"/>
  <c r="AA226" i="43"/>
  <c r="AB230" i="43"/>
  <c r="AA224" i="43"/>
  <c r="AA217" i="43"/>
  <c r="AA146" i="33"/>
  <c r="AA140" i="33"/>
  <c r="AA148" i="36"/>
  <c r="AA139" i="37"/>
  <c r="Y12" i="18" s="1"/>
  <c r="AB129" i="37"/>
  <c r="Z2" i="18" s="1"/>
  <c r="AB135" i="36"/>
  <c r="AA130" i="42"/>
  <c r="AB136" i="35"/>
  <c r="Z9" i="19" s="1"/>
  <c r="AA130" i="33"/>
  <c r="AB131" i="33"/>
  <c r="AB151" i="42"/>
  <c r="AB134" i="10"/>
  <c r="AB151" i="35"/>
  <c r="Z24" i="19" s="1"/>
  <c r="AB133" i="35"/>
  <c r="Z6" i="19" s="1"/>
  <c r="AA73" i="42"/>
  <c r="AA141" i="35"/>
  <c r="Y14" i="19" s="1"/>
  <c r="AA144" i="10"/>
  <c r="AB153" i="42"/>
  <c r="AB213" i="42"/>
  <c r="AA137" i="42"/>
  <c r="AA227" i="42"/>
  <c r="AA149" i="38"/>
  <c r="AA149" i="35"/>
  <c r="Y22" i="19" s="1"/>
  <c r="AB170" i="42"/>
  <c r="AB230" i="42"/>
  <c r="AA143" i="35"/>
  <c r="Y16" i="19" s="1"/>
  <c r="AA138" i="10"/>
  <c r="AA189" i="42"/>
  <c r="AA219" i="42"/>
  <c r="AB154" i="42"/>
  <c r="AB214" i="42"/>
  <c r="AB88" i="42"/>
  <c r="AB208" i="42"/>
  <c r="AA106" i="42"/>
  <c r="AA226" i="42"/>
  <c r="AA75" i="42"/>
  <c r="AA224" i="42"/>
  <c r="AA127" i="42"/>
  <c r="AA217" i="42"/>
  <c r="AA89" i="42"/>
  <c r="AA188" i="42"/>
  <c r="AA218" i="42"/>
  <c r="AB95" i="42"/>
  <c r="AB215" i="42"/>
  <c r="AA133" i="42"/>
  <c r="AA223" i="42"/>
  <c r="AA147" i="37"/>
  <c r="Y20" i="18" s="1"/>
  <c r="AB132" i="36"/>
  <c r="AA130" i="38"/>
  <c r="AB90" i="42"/>
  <c r="AA165" i="42"/>
  <c r="AA225" i="42"/>
  <c r="AB172" i="42"/>
  <c r="AB232" i="42"/>
  <c r="AB80" i="42"/>
  <c r="AB229" i="42"/>
  <c r="AB191" i="42"/>
  <c r="AB156" i="42"/>
  <c r="AB216" i="42"/>
  <c r="AA145" i="35"/>
  <c r="Y18" i="19" s="1"/>
  <c r="AB63" i="42"/>
  <c r="AB212" i="42"/>
  <c r="AA108" i="42"/>
  <c r="AA228" i="42"/>
  <c r="AB150" i="10"/>
  <c r="AB142" i="37"/>
  <c r="Z15" i="18" s="1"/>
  <c r="AB137" i="37"/>
  <c r="Z10" i="18" s="1"/>
  <c r="AC37" i="43"/>
  <c r="AC244" i="43" s="1"/>
  <c r="AC37" i="42"/>
  <c r="AC244" i="42" s="1"/>
  <c r="AC36" i="43"/>
  <c r="AC243" i="43" s="1"/>
  <c r="AC36" i="42"/>
  <c r="AC243" i="42" s="1"/>
  <c r="AC34" i="43"/>
  <c r="AC241" i="43" s="1"/>
  <c r="AC34" i="42"/>
  <c r="AC241" i="42" s="1"/>
  <c r="AB46" i="43"/>
  <c r="AB253" i="43" s="1"/>
  <c r="AB46" i="42"/>
  <c r="AB253" i="42" s="1"/>
  <c r="AC52" i="43"/>
  <c r="AC259" i="43" s="1"/>
  <c r="AC52" i="42"/>
  <c r="AC259" i="42" s="1"/>
  <c r="AB51" i="43"/>
  <c r="AB258" i="43" s="1"/>
  <c r="AB51" i="42"/>
  <c r="AB258" i="42" s="1"/>
  <c r="AB42" i="43"/>
  <c r="AB249" i="43" s="1"/>
  <c r="AB42" i="42"/>
  <c r="AB249" i="42" s="1"/>
  <c r="AB41" i="43"/>
  <c r="AB248" i="43" s="1"/>
  <c r="AB41" i="42"/>
  <c r="AB248" i="42" s="1"/>
  <c r="AB50" i="43"/>
  <c r="AB257" i="43" s="1"/>
  <c r="AB50" i="42"/>
  <c r="AB257" i="42" s="1"/>
  <c r="AC39" i="43"/>
  <c r="AC246" i="43" s="1"/>
  <c r="AC39" i="42"/>
  <c r="AC246" i="42" s="1"/>
  <c r="AC33" i="43"/>
  <c r="AC240" i="43" s="1"/>
  <c r="AC33" i="42"/>
  <c r="AC240" i="42" s="1"/>
  <c r="AC53" i="43"/>
  <c r="AC260" i="43" s="1"/>
  <c r="AC53" i="42"/>
  <c r="AC260" i="42" s="1"/>
  <c r="AB32" i="43"/>
  <c r="AB239" i="43" s="1"/>
  <c r="AB32" i="42"/>
  <c r="AB239" i="42" s="1"/>
  <c r="AB40" i="43"/>
  <c r="AB247" i="43" s="1"/>
  <c r="AB40" i="42"/>
  <c r="AB247" i="42" s="1"/>
  <c r="AC38" i="43"/>
  <c r="AC245" i="43" s="1"/>
  <c r="AC38" i="42"/>
  <c r="AC245" i="42" s="1"/>
  <c r="AB47" i="43"/>
  <c r="AB254" i="43" s="1"/>
  <c r="AB47" i="42"/>
  <c r="AB254" i="42" s="1"/>
  <c r="AB48" i="43"/>
  <c r="AB255" i="43" s="1"/>
  <c r="AB48" i="42"/>
  <c r="AB255" i="42" s="1"/>
  <c r="AC55" i="43"/>
  <c r="AC262" i="43" s="1"/>
  <c r="AC55" i="42"/>
  <c r="AC262" i="42" s="1"/>
  <c r="AB43" i="43"/>
  <c r="AB250" i="43" s="1"/>
  <c r="AB43" i="42"/>
  <c r="AB250" i="42" s="1"/>
  <c r="AC44" i="43"/>
  <c r="AC251" i="43" s="1"/>
  <c r="AC44" i="42"/>
  <c r="AC251" i="42" s="1"/>
  <c r="AB45" i="43"/>
  <c r="AB252" i="43" s="1"/>
  <c r="AB45" i="42"/>
  <c r="AB252" i="42" s="1"/>
  <c r="AC31" i="43"/>
  <c r="AC238" i="43" s="1"/>
  <c r="AC31" i="42"/>
  <c r="AC238" i="42" s="1"/>
  <c r="AC35" i="43"/>
  <c r="AC242" i="43" s="1"/>
  <c r="AC35" i="42"/>
  <c r="AC242" i="42" s="1"/>
  <c r="AB49" i="43"/>
  <c r="AB256" i="43" s="1"/>
  <c r="AB49" i="42"/>
  <c r="AB256" i="42" s="1"/>
  <c r="Z138" i="38"/>
  <c r="Z148" i="38"/>
  <c r="AB133" i="37"/>
  <c r="Z6" i="18" s="1"/>
  <c r="AA144" i="37"/>
  <c r="Y17" i="18" s="1"/>
  <c r="Z143" i="38"/>
  <c r="Z139" i="38"/>
  <c r="Z153" i="38"/>
  <c r="Z147" i="38"/>
  <c r="Z140" i="38"/>
  <c r="AB142" i="36"/>
  <c r="AB153" i="37"/>
  <c r="Z26" i="18" s="1"/>
  <c r="AA130" i="37"/>
  <c r="Y3" i="18" s="1"/>
  <c r="Z142" i="38"/>
  <c r="Z137" i="38"/>
  <c r="AA150" i="38"/>
  <c r="AB152" i="37"/>
  <c r="Z25" i="18" s="1"/>
  <c r="AB150" i="36"/>
  <c r="AB131" i="37"/>
  <c r="Z4" i="18" s="1"/>
  <c r="AB132" i="37"/>
  <c r="Z5" i="18" s="1"/>
  <c r="AA149" i="37"/>
  <c r="Y22" i="18" s="1"/>
  <c r="AB150" i="37"/>
  <c r="Z23" i="18" s="1"/>
  <c r="AA143" i="36"/>
  <c r="AB135" i="37"/>
  <c r="Z8" i="18" s="1"/>
  <c r="AB134" i="37"/>
  <c r="Z7" i="18" s="1"/>
  <c r="AA144" i="36"/>
  <c r="AB133" i="36"/>
  <c r="AA140" i="37"/>
  <c r="Y13" i="18" s="1"/>
  <c r="AB136" i="37"/>
  <c r="Z9" i="18" s="1"/>
  <c r="AA145" i="37"/>
  <c r="Y18" i="18" s="1"/>
  <c r="AA139" i="36"/>
  <c r="AB153" i="36"/>
  <c r="AB131" i="36"/>
  <c r="AA146" i="37"/>
  <c r="Y19" i="18" s="1"/>
  <c r="AA148" i="37"/>
  <c r="Y21" i="18" s="1"/>
  <c r="AB151" i="37"/>
  <c r="Z24" i="18" s="1"/>
  <c r="AB136" i="36"/>
  <c r="AA130" i="36"/>
  <c r="AB134" i="33"/>
  <c r="AB135" i="35"/>
  <c r="Z8" i="19" s="1"/>
  <c r="AA141" i="37"/>
  <c r="Y14" i="18" s="1"/>
  <c r="AA138" i="37"/>
  <c r="Y11" i="18" s="1"/>
  <c r="AA143" i="37"/>
  <c r="Y16" i="18" s="1"/>
  <c r="AB129" i="36"/>
  <c r="AA146" i="36"/>
  <c r="AA148" i="35"/>
  <c r="Y21" i="19" s="1"/>
  <c r="AB134" i="36"/>
  <c r="AA141" i="36"/>
  <c r="AA138" i="36"/>
  <c r="AB132" i="35"/>
  <c r="Z5" i="19" s="1"/>
  <c r="AB151" i="36"/>
  <c r="AB150" i="35"/>
  <c r="Z23" i="19" s="1"/>
  <c r="AA130" i="35"/>
  <c r="Y3" i="19" s="1"/>
  <c r="AB137" i="36"/>
  <c r="AA140" i="36"/>
  <c r="AB137" i="35"/>
  <c r="Z10" i="19" s="1"/>
  <c r="AB134" i="35"/>
  <c r="Z7" i="19" s="1"/>
  <c r="AA149" i="36"/>
  <c r="AB152" i="35"/>
  <c r="Z25" i="19" s="1"/>
  <c r="AA147" i="36"/>
  <c r="AA145" i="36"/>
  <c r="AB131" i="35"/>
  <c r="Z4" i="19" s="1"/>
  <c r="AA138" i="35"/>
  <c r="Y11" i="19" s="1"/>
  <c r="AA147" i="35"/>
  <c r="Y20" i="19" s="1"/>
  <c r="AA143" i="33"/>
  <c r="AB152" i="33"/>
  <c r="AB133" i="33"/>
  <c r="AB129" i="35"/>
  <c r="Z2" i="19" s="1"/>
  <c r="AB135" i="33"/>
  <c r="AA139" i="35"/>
  <c r="Y12" i="19" s="1"/>
  <c r="AB142" i="35"/>
  <c r="Z15" i="19" s="1"/>
  <c r="AA144" i="35"/>
  <c r="Y17" i="19" s="1"/>
  <c r="AA140" i="35"/>
  <c r="Y13" i="19" s="1"/>
  <c r="AA146" i="35"/>
  <c r="Y19" i="19" s="1"/>
  <c r="AB132" i="33"/>
  <c r="AB150" i="33"/>
  <c r="AB153" i="33"/>
  <c r="AB142" i="33"/>
  <c r="AB137" i="33"/>
  <c r="AA148" i="33"/>
  <c r="AB129" i="33"/>
  <c r="AB136" i="33"/>
  <c r="AB151" i="33"/>
  <c r="AA141" i="33"/>
  <c r="AA138" i="33"/>
  <c r="AA144" i="33"/>
  <c r="AA149" i="33"/>
  <c r="AA139" i="33"/>
  <c r="AA147" i="33"/>
  <c r="AA145" i="33"/>
  <c r="AB131" i="10"/>
  <c r="AB129" i="10"/>
  <c r="Y233" i="42"/>
  <c r="AA130" i="10"/>
  <c r="AB142" i="10"/>
  <c r="AB132" i="10"/>
  <c r="AB136" i="10"/>
  <c r="AA149" i="10"/>
  <c r="AA140" i="10"/>
  <c r="AB153" i="10"/>
  <c r="AA147" i="10"/>
  <c r="AB137" i="10"/>
  <c r="AA139" i="10"/>
  <c r="AA141" i="10"/>
  <c r="AA146" i="10"/>
  <c r="AB135" i="10"/>
  <c r="AB151" i="10"/>
  <c r="AB133" i="10"/>
  <c r="AA143" i="10"/>
  <c r="AA145" i="10"/>
  <c r="AA148" i="10"/>
  <c r="AB152" i="10"/>
  <c r="AA100" i="42"/>
  <c r="AB93" i="42"/>
  <c r="AB200" i="42"/>
  <c r="AB123" i="42"/>
  <c r="AA190" i="42"/>
  <c r="AA160" i="42"/>
  <c r="AB61" i="42"/>
  <c r="AB64" i="42"/>
  <c r="AB81" i="42"/>
  <c r="AB140" i="42"/>
  <c r="AA179" i="42"/>
  <c r="AA149" i="42"/>
  <c r="AB183" i="42"/>
  <c r="AA159" i="42"/>
  <c r="AA163" i="42"/>
  <c r="Z143" i="43"/>
  <c r="AB139" i="42"/>
  <c r="AB59" i="42"/>
  <c r="AA97" i="42"/>
  <c r="Z203" i="42"/>
  <c r="AA135" i="42"/>
  <c r="AA107" i="42"/>
  <c r="AB109" i="42"/>
  <c r="AA105" i="42"/>
  <c r="AB110" i="42"/>
  <c r="AA77" i="42"/>
  <c r="AB148" i="42"/>
  <c r="AA187" i="42"/>
  <c r="Z173" i="43"/>
  <c r="AB91" i="42"/>
  <c r="AB199" i="42"/>
  <c r="AB155" i="42"/>
  <c r="AB94" i="42"/>
  <c r="AA198" i="42"/>
  <c r="AB65" i="42"/>
  <c r="AB131" i="42"/>
  <c r="AB201" i="42"/>
  <c r="AA168" i="42"/>
  <c r="AB121" i="42"/>
  <c r="AA162" i="42"/>
  <c r="Z113" i="43"/>
  <c r="AB124" i="42"/>
  <c r="AB169" i="42"/>
  <c r="AB72" i="42"/>
  <c r="AB101" i="42"/>
  <c r="AB171" i="42"/>
  <c r="AB178" i="42"/>
  <c r="Z203" i="43"/>
  <c r="AA79" i="42"/>
  <c r="AA102" i="42"/>
  <c r="AB83" i="42"/>
  <c r="AA138" i="42"/>
  <c r="AA194" i="42"/>
  <c r="Y263" i="43"/>
  <c r="AB141" i="42"/>
  <c r="Z84" i="43"/>
  <c r="AB111" i="42"/>
  <c r="AB161" i="42"/>
  <c r="AA103" i="42"/>
  <c r="AA196" i="42"/>
  <c r="AA166" i="42"/>
  <c r="AA78" i="42"/>
  <c r="AA164" i="42"/>
  <c r="AB185" i="42"/>
  <c r="AA71" i="42"/>
  <c r="AA134" i="43"/>
  <c r="AA75" i="43"/>
  <c r="AA104" i="43"/>
  <c r="AA194" i="43"/>
  <c r="AA164" i="43"/>
  <c r="AB142" i="43"/>
  <c r="AB112" i="43"/>
  <c r="AB172" i="43"/>
  <c r="AB83" i="43"/>
  <c r="AB202" i="43"/>
  <c r="AA105" i="43"/>
  <c r="AA135" i="43"/>
  <c r="AA195" i="43"/>
  <c r="AA76" i="43"/>
  <c r="AA165" i="43"/>
  <c r="AB122" i="42"/>
  <c r="Z84" i="42"/>
  <c r="AB151" i="43"/>
  <c r="AB91" i="43"/>
  <c r="AB121" i="43"/>
  <c r="AB181" i="43"/>
  <c r="AB62" i="43"/>
  <c r="AB92" i="42"/>
  <c r="Z113" i="42"/>
  <c r="AA108" i="43"/>
  <c r="AA168" i="43"/>
  <c r="AA138" i="43"/>
  <c r="AA79" i="43"/>
  <c r="AA198" i="43"/>
  <c r="AB72" i="43"/>
  <c r="AB131" i="43"/>
  <c r="AB101" i="43"/>
  <c r="AB161" i="43"/>
  <c r="AB191" i="43"/>
  <c r="AB82" i="43"/>
  <c r="AC152" i="10" s="1"/>
  <c r="AB201" i="43"/>
  <c r="AB171" i="43"/>
  <c r="AB111" i="43"/>
  <c r="AB141" i="43"/>
  <c r="AB62" i="42"/>
  <c r="AA132" i="42"/>
  <c r="AA128" i="42"/>
  <c r="AA192" i="42"/>
  <c r="Z143" i="42"/>
  <c r="AA102" i="43"/>
  <c r="AA162" i="43"/>
  <c r="AA132" i="43"/>
  <c r="AA73" i="43"/>
  <c r="AA192" i="43"/>
  <c r="AA74" i="43"/>
  <c r="AA133" i="43"/>
  <c r="AA163" i="43"/>
  <c r="AA193" i="43"/>
  <c r="AA103" i="43"/>
  <c r="AB134" i="38"/>
  <c r="AB95" i="43"/>
  <c r="AB66" i="43"/>
  <c r="AB155" i="43"/>
  <c r="AB125" i="43"/>
  <c r="AB185" i="43"/>
  <c r="AB90" i="43"/>
  <c r="AB61" i="43"/>
  <c r="AB180" i="43"/>
  <c r="AB150" i="43"/>
  <c r="AB120" i="43"/>
  <c r="AA70" i="42"/>
  <c r="AA98" i="42"/>
  <c r="Z173" i="42"/>
  <c r="AA129" i="38"/>
  <c r="AB132" i="38"/>
  <c r="AB66" i="42"/>
  <c r="AB112" i="42"/>
  <c r="AA157" i="42"/>
  <c r="AA60" i="42"/>
  <c r="AA129" i="42"/>
  <c r="AA193" i="42"/>
  <c r="AB202" i="42"/>
  <c r="AB131" i="38"/>
  <c r="AB178" i="43"/>
  <c r="AB118" i="43"/>
  <c r="AB88" i="43"/>
  <c r="AB59" i="43"/>
  <c r="AB148" i="43"/>
  <c r="AA196" i="43"/>
  <c r="AA166" i="43"/>
  <c r="AA136" i="43"/>
  <c r="AA106" i="43"/>
  <c r="AA77" i="43"/>
  <c r="AB142" i="42"/>
  <c r="AA68" i="42"/>
  <c r="AA99" i="42"/>
  <c r="AB151" i="38"/>
  <c r="AA157" i="43"/>
  <c r="AA187" i="43"/>
  <c r="AA127" i="43"/>
  <c r="AA97" i="43"/>
  <c r="AA68" i="43"/>
  <c r="AB184" i="43"/>
  <c r="AB94" i="43"/>
  <c r="AB124" i="43"/>
  <c r="AB154" i="43"/>
  <c r="AB65" i="43"/>
  <c r="AB182" i="42"/>
  <c r="AA69" i="42"/>
  <c r="AA158" i="42"/>
  <c r="AA76" i="42"/>
  <c r="AB120" i="42"/>
  <c r="AA197" i="42"/>
  <c r="AB150" i="42"/>
  <c r="AB182" i="43"/>
  <c r="AB92" i="43"/>
  <c r="AB122" i="43"/>
  <c r="AB63" i="43"/>
  <c r="AB152" i="43"/>
  <c r="AB152" i="38"/>
  <c r="Y233" i="43"/>
  <c r="AB67" i="42"/>
  <c r="AA137" i="43"/>
  <c r="AA107" i="43"/>
  <c r="AA167" i="43"/>
  <c r="AA197" i="43"/>
  <c r="AA78" i="43"/>
  <c r="AA143" i="38"/>
  <c r="AB186" i="42"/>
  <c r="AA99" i="43"/>
  <c r="AA70" i="43"/>
  <c r="AA129" i="43"/>
  <c r="AA159" i="43"/>
  <c r="AA189" i="43"/>
  <c r="AA179" i="43"/>
  <c r="AA149" i="43"/>
  <c r="AA89" i="43"/>
  <c r="AA60" i="43"/>
  <c r="AA119" i="43"/>
  <c r="AB152" i="42"/>
  <c r="AA190" i="43"/>
  <c r="AA71" i="43"/>
  <c r="AA130" i="43"/>
  <c r="AA100" i="43"/>
  <c r="AA160" i="43"/>
  <c r="AB135" i="38"/>
  <c r="AA134" i="42"/>
  <c r="AA119" i="42"/>
  <c r="AB180" i="42"/>
  <c r="AB139" i="43"/>
  <c r="AB109" i="43"/>
  <c r="AB199" i="43"/>
  <c r="AB80" i="43"/>
  <c r="AB169" i="43"/>
  <c r="AA104" i="42"/>
  <c r="AA167" i="42"/>
  <c r="AA74" i="42"/>
  <c r="AB125" i="42"/>
  <c r="AA136" i="42"/>
  <c r="AB118" i="42"/>
  <c r="AA195" i="42"/>
  <c r="AB181" i="42"/>
  <c r="AB184" i="42"/>
  <c r="AB200" i="43"/>
  <c r="AB81" i="43"/>
  <c r="AB140" i="43"/>
  <c r="AB170" i="43"/>
  <c r="AB110" i="43"/>
  <c r="AB153" i="43"/>
  <c r="AB123" i="43"/>
  <c r="AB64" i="43"/>
  <c r="AB93" i="43"/>
  <c r="AB183" i="43"/>
  <c r="AB136" i="38"/>
  <c r="AB133" i="38"/>
  <c r="AA137" i="38"/>
  <c r="AB126" i="42"/>
  <c r="AB96" i="42"/>
  <c r="AA69" i="43"/>
  <c r="AA98" i="43"/>
  <c r="AA188" i="43"/>
  <c r="AA158" i="43"/>
  <c r="AA128" i="43"/>
  <c r="AB67" i="43"/>
  <c r="AB186" i="43"/>
  <c r="AB156" i="43"/>
  <c r="AB126" i="43"/>
  <c r="AB96" i="43"/>
  <c r="AE89" i="39"/>
  <c r="AE119" i="39" s="1"/>
  <c r="AC122" i="39"/>
  <c r="AC123" i="39" s="1"/>
  <c r="AD107" i="39"/>
  <c r="AD106" i="39"/>
  <c r="AD116" i="39"/>
  <c r="AD117" i="39"/>
  <c r="AD112" i="39"/>
  <c r="AD111" i="39"/>
  <c r="AD114" i="39"/>
  <c r="AD115" i="39"/>
  <c r="AD113" i="39"/>
  <c r="AD108" i="39"/>
  <c r="AD109" i="39"/>
  <c r="AB123" i="35"/>
  <c r="AB124" i="35" s="1"/>
  <c r="AB123" i="37"/>
  <c r="AB124" i="37" s="1"/>
  <c r="AB95" i="34"/>
  <c r="AB96" i="34" s="1"/>
  <c r="Z3" i="17"/>
  <c r="AB123" i="40"/>
  <c r="AB124" i="40" s="1"/>
  <c r="Z3" i="16"/>
  <c r="AB123" i="36"/>
  <c r="AB124" i="36" s="1"/>
  <c r="AB123" i="38"/>
  <c r="AB124" i="38" s="1"/>
  <c r="AB123" i="33"/>
  <c r="AB124" i="33" s="1"/>
  <c r="AB123" i="10"/>
  <c r="AB124" i="10" s="1"/>
  <c r="AE60" i="34"/>
  <c r="AD91" i="34"/>
  <c r="AB23" i="17" s="1"/>
  <c r="AE80" i="39"/>
  <c r="AE104" i="39" s="1"/>
  <c r="AD119" i="36"/>
  <c r="AE88" i="36"/>
  <c r="AD107" i="37"/>
  <c r="AD108" i="37"/>
  <c r="AE82" i="37"/>
  <c r="AE77" i="10"/>
  <c r="AD102" i="10"/>
  <c r="AD103" i="35"/>
  <c r="AE78" i="35"/>
  <c r="AD73" i="34"/>
  <c r="AB5" i="17" s="1"/>
  <c r="AE48" i="34"/>
  <c r="AE79" i="40"/>
  <c r="AD104" i="40"/>
  <c r="AB8" i="16" s="1"/>
  <c r="AD122" i="33"/>
  <c r="AE91" i="33"/>
  <c r="AE84" i="40"/>
  <c r="AD111" i="40"/>
  <c r="AB15" i="16" s="1"/>
  <c r="AD108" i="10"/>
  <c r="AD107" i="10"/>
  <c r="AE82" i="10"/>
  <c r="AD102" i="33"/>
  <c r="AE77" i="33"/>
  <c r="AD102" i="35"/>
  <c r="AE77" i="35"/>
  <c r="AD108" i="38"/>
  <c r="AD107" i="38"/>
  <c r="AE82" i="38"/>
  <c r="AD121" i="38"/>
  <c r="AE90" i="38"/>
  <c r="AE73" i="40"/>
  <c r="AD98" i="40"/>
  <c r="AB2" i="16" s="1"/>
  <c r="AD105" i="36"/>
  <c r="AE80" i="36"/>
  <c r="AD116" i="33"/>
  <c r="AD115" i="33"/>
  <c r="AE86" i="33"/>
  <c r="AD114" i="33"/>
  <c r="AD118" i="37"/>
  <c r="AE87" i="37"/>
  <c r="AD117" i="37"/>
  <c r="AD94" i="34"/>
  <c r="AB26" i="17" s="1"/>
  <c r="AE63" i="34"/>
  <c r="AD119" i="38"/>
  <c r="AE88" i="38"/>
  <c r="AD112" i="40"/>
  <c r="AB16" i="16" s="1"/>
  <c r="AE85" i="40"/>
  <c r="AD113" i="40"/>
  <c r="AB17" i="16" s="1"/>
  <c r="AD108" i="40"/>
  <c r="AB12" i="16" s="1"/>
  <c r="AD107" i="40"/>
  <c r="AB11" i="16" s="1"/>
  <c r="AE82" i="40"/>
  <c r="AE88" i="10"/>
  <c r="AD119" i="10"/>
  <c r="AE87" i="10"/>
  <c r="AD118" i="10"/>
  <c r="AD117" i="10"/>
  <c r="AD85" i="34"/>
  <c r="AB17" i="17" s="1"/>
  <c r="AE57" i="34"/>
  <c r="AD84" i="34"/>
  <c r="AB16" i="17" s="1"/>
  <c r="AD101" i="33"/>
  <c r="AE76" i="33"/>
  <c r="AE91" i="10"/>
  <c r="AD122" i="10"/>
  <c r="AE88" i="37"/>
  <c r="AD119" i="37"/>
  <c r="AE79" i="33"/>
  <c r="AD104" i="33"/>
  <c r="AE87" i="33"/>
  <c r="AD117" i="33"/>
  <c r="AD118" i="33"/>
  <c r="AE77" i="40"/>
  <c r="AD102" i="40"/>
  <c r="AB6" i="16" s="1"/>
  <c r="AD104" i="35"/>
  <c r="AE79" i="35"/>
  <c r="AE88" i="39"/>
  <c r="AE118" i="39" s="1"/>
  <c r="AD81" i="34"/>
  <c r="AB13" i="17" s="1"/>
  <c r="AD82" i="34"/>
  <c r="AB14" i="17" s="1"/>
  <c r="AE55" i="34"/>
  <c r="AD98" i="10"/>
  <c r="AE73" i="10"/>
  <c r="AE84" i="39"/>
  <c r="AE110" i="39" s="1"/>
  <c r="AD109" i="38"/>
  <c r="AE83" i="38"/>
  <c r="AD110" i="38"/>
  <c r="AD104" i="38"/>
  <c r="AE79" i="38"/>
  <c r="AE59" i="34"/>
  <c r="AD89" i="34"/>
  <c r="AB21" i="17" s="1"/>
  <c r="AD90" i="34"/>
  <c r="AB22" i="17" s="1"/>
  <c r="AD116" i="40"/>
  <c r="AB20" i="16" s="1"/>
  <c r="AD115" i="40"/>
  <c r="AB19" i="16" s="1"/>
  <c r="AD114" i="40"/>
  <c r="AB18" i="16" s="1"/>
  <c r="AE86" i="40"/>
  <c r="AD121" i="35"/>
  <c r="AE90" i="35"/>
  <c r="AE84" i="33"/>
  <c r="AD111" i="33"/>
  <c r="AE50" i="34"/>
  <c r="AD75" i="34"/>
  <c r="AB7" i="17" s="1"/>
  <c r="AE79" i="10"/>
  <c r="AD104" i="10"/>
  <c r="AE85" i="33"/>
  <c r="AD112" i="33"/>
  <c r="AD113" i="33"/>
  <c r="AD105" i="10"/>
  <c r="AE80" i="10"/>
  <c r="AD101" i="35"/>
  <c r="AE76" i="35"/>
  <c r="AE80" i="38"/>
  <c r="AD105" i="38"/>
  <c r="AE73" i="39"/>
  <c r="AE97" i="39" s="1"/>
  <c r="AD107" i="36"/>
  <c r="AE82" i="36"/>
  <c r="AD108" i="36"/>
  <c r="AD77" i="34"/>
  <c r="AB9" i="17" s="1"/>
  <c r="AE52" i="34"/>
  <c r="AE83" i="10"/>
  <c r="AD109" i="10"/>
  <c r="AD110" i="10"/>
  <c r="AE51" i="34"/>
  <c r="AD76" i="34"/>
  <c r="AB8" i="17" s="1"/>
  <c r="AD122" i="38"/>
  <c r="AE91" i="38"/>
  <c r="AD114" i="10"/>
  <c r="AD115" i="10"/>
  <c r="AD116" i="10"/>
  <c r="AE86" i="10"/>
  <c r="AE76" i="10"/>
  <c r="AD101" i="10"/>
  <c r="AD102" i="37"/>
  <c r="AE77" i="37"/>
  <c r="AE79" i="36"/>
  <c r="AD104" i="36"/>
  <c r="AE84" i="37"/>
  <c r="AD111" i="37"/>
  <c r="AE79" i="37"/>
  <c r="AD104" i="37"/>
  <c r="AD117" i="35"/>
  <c r="AE87" i="35"/>
  <c r="AD118" i="35"/>
  <c r="AE78" i="37"/>
  <c r="AD103" i="37"/>
  <c r="AE87" i="39"/>
  <c r="AD110" i="35"/>
  <c r="AD109" i="35"/>
  <c r="AE83" i="35"/>
  <c r="AE85" i="39"/>
  <c r="AE91" i="39"/>
  <c r="AE121" i="39" s="1"/>
  <c r="AD110" i="36"/>
  <c r="AD109" i="36"/>
  <c r="AE83" i="36"/>
  <c r="AD119" i="35"/>
  <c r="AE88" i="35"/>
  <c r="AD121" i="40"/>
  <c r="AB25" i="16" s="1"/>
  <c r="AE90" i="40"/>
  <c r="AD107" i="33"/>
  <c r="AE82" i="33"/>
  <c r="AD108" i="33"/>
  <c r="AE87" i="38"/>
  <c r="AD117" i="38"/>
  <c r="AD118" i="38"/>
  <c r="AE83" i="39"/>
  <c r="AE77" i="36"/>
  <c r="AD102" i="36"/>
  <c r="AD98" i="38"/>
  <c r="AE73" i="38"/>
  <c r="AD117" i="40"/>
  <c r="AB21" i="16" s="1"/>
  <c r="AE87" i="40"/>
  <c r="AD118" i="40"/>
  <c r="AB22" i="16" s="1"/>
  <c r="AD103" i="36"/>
  <c r="AE78" i="36"/>
  <c r="AD98" i="37"/>
  <c r="AE73" i="37"/>
  <c r="AD101" i="40"/>
  <c r="AB5" i="16" s="1"/>
  <c r="AE76" i="40"/>
  <c r="AD115" i="35"/>
  <c r="AE86" i="35"/>
  <c r="AD116" i="35"/>
  <c r="AD114" i="35"/>
  <c r="AD121" i="37"/>
  <c r="AE90" i="37"/>
  <c r="AD109" i="40"/>
  <c r="AB13" i="16" s="1"/>
  <c r="AD110" i="40"/>
  <c r="AB14" i="16" s="1"/>
  <c r="AE83" i="40"/>
  <c r="AD80" i="34"/>
  <c r="AB12" i="17" s="1"/>
  <c r="AE54" i="34"/>
  <c r="AD79" i="34"/>
  <c r="AB11" i="17" s="1"/>
  <c r="AE80" i="35"/>
  <c r="AD105" i="35"/>
  <c r="AD118" i="36"/>
  <c r="AE87" i="36"/>
  <c r="AD117" i="36"/>
  <c r="AE49" i="34"/>
  <c r="AD74" i="34"/>
  <c r="AB6" i="17" s="1"/>
  <c r="AD115" i="37"/>
  <c r="AE86" i="37"/>
  <c r="AD116" i="37"/>
  <c r="AD114" i="37"/>
  <c r="AD98" i="33"/>
  <c r="AE73" i="33"/>
  <c r="AD121" i="33"/>
  <c r="AE90" i="33"/>
  <c r="AD122" i="40"/>
  <c r="AB26" i="16" s="1"/>
  <c r="AE91" i="40"/>
  <c r="AD86" i="34"/>
  <c r="AB18" i="17" s="1"/>
  <c r="AD87" i="34"/>
  <c r="AB19" i="17" s="1"/>
  <c r="AD88" i="34"/>
  <c r="AB20" i="17" s="1"/>
  <c r="AE58" i="34"/>
  <c r="AE76" i="39"/>
  <c r="AE100" i="39" s="1"/>
  <c r="AD122" i="35"/>
  <c r="AE91" i="35"/>
  <c r="AE86" i="39"/>
  <c r="AD102" i="38"/>
  <c r="AE77" i="38"/>
  <c r="AD103" i="10"/>
  <c r="AE78" i="10"/>
  <c r="AE85" i="38"/>
  <c r="AD113" i="38"/>
  <c r="AD112" i="38"/>
  <c r="AD98" i="35"/>
  <c r="AE73" i="35"/>
  <c r="AE45" i="34"/>
  <c r="AD70" i="34"/>
  <c r="AB2" i="17" s="1"/>
  <c r="AD105" i="33"/>
  <c r="AE80" i="33"/>
  <c r="AD107" i="35"/>
  <c r="AE82" i="35"/>
  <c r="AD108" i="35"/>
  <c r="AE62" i="34"/>
  <c r="AD93" i="34"/>
  <c r="AB25" i="17" s="1"/>
  <c r="AE84" i="38"/>
  <c r="AD111" i="38"/>
  <c r="AE85" i="10"/>
  <c r="AD112" i="10"/>
  <c r="AD113" i="10"/>
  <c r="AE82" i="39"/>
  <c r="AE73" i="36"/>
  <c r="AD98" i="36"/>
  <c r="AD122" i="37"/>
  <c r="AE91" i="37"/>
  <c r="AE90" i="36"/>
  <c r="AD121" i="36"/>
  <c r="AD113" i="35"/>
  <c r="AD112" i="35"/>
  <c r="AE85" i="35"/>
  <c r="AE79" i="39"/>
  <c r="AE103" i="39" s="1"/>
  <c r="AD113" i="37"/>
  <c r="AD112" i="37"/>
  <c r="AE85" i="37"/>
  <c r="AE84" i="10"/>
  <c r="AD111" i="10"/>
  <c r="AE80" i="40"/>
  <c r="AD105" i="40"/>
  <c r="AB9" i="16" s="1"/>
  <c r="AE90" i="39"/>
  <c r="AE120" i="39" s="1"/>
  <c r="AD105" i="37"/>
  <c r="AE80" i="37"/>
  <c r="AD115" i="38"/>
  <c r="AE86" i="38"/>
  <c r="AD116" i="38"/>
  <c r="AD114" i="38"/>
  <c r="AE84" i="35"/>
  <c r="AD111" i="35"/>
  <c r="AD83" i="34"/>
  <c r="AB15" i="17" s="1"/>
  <c r="AE56" i="34"/>
  <c r="AE77" i="39"/>
  <c r="AE101" i="39" s="1"/>
  <c r="AE78" i="39"/>
  <c r="AE102" i="39" s="1"/>
  <c r="AD101" i="38"/>
  <c r="AE76" i="38"/>
  <c r="AD112" i="36"/>
  <c r="AD113" i="36"/>
  <c r="AE85" i="36"/>
  <c r="AD122" i="36"/>
  <c r="AE91" i="36"/>
  <c r="AD109" i="33"/>
  <c r="AE83" i="33"/>
  <c r="AD110" i="33"/>
  <c r="AD119" i="33"/>
  <c r="AE88" i="33"/>
  <c r="AD111" i="36"/>
  <c r="AE84" i="36"/>
  <c r="AD101" i="37"/>
  <c r="AE76" i="37"/>
  <c r="AD101" i="36"/>
  <c r="AE76" i="36"/>
  <c r="AD121" i="10"/>
  <c r="AE90" i="10"/>
  <c r="AD110" i="37"/>
  <c r="AD109" i="37"/>
  <c r="AE83" i="37"/>
  <c r="AD114" i="36"/>
  <c r="AD116" i="36"/>
  <c r="AE86" i="36"/>
  <c r="AD115" i="36"/>
  <c r="AD103" i="40"/>
  <c r="AB7" i="16" s="1"/>
  <c r="AE78" i="40"/>
  <c r="AD119" i="40"/>
  <c r="AB23" i="16" s="1"/>
  <c r="AE88" i="40"/>
  <c r="AE78" i="38"/>
  <c r="AD103" i="38"/>
  <c r="AD103" i="33"/>
  <c r="AE78" i="33"/>
  <c r="AD74" i="37"/>
  <c r="AC99" i="37"/>
  <c r="AC92" i="37"/>
  <c r="AE75" i="37"/>
  <c r="AD100" i="37"/>
  <c r="AE120" i="10"/>
  <c r="AF89" i="10"/>
  <c r="AE120" i="35"/>
  <c r="AF89" i="35"/>
  <c r="AD106" i="38"/>
  <c r="AE81" i="38"/>
  <c r="AD100" i="35"/>
  <c r="AE75" i="35"/>
  <c r="AF89" i="38"/>
  <c r="AE120" i="38"/>
  <c r="AE75" i="36"/>
  <c r="AD100" i="36"/>
  <c r="AE81" i="36"/>
  <c r="AD106" i="36"/>
  <c r="AE120" i="33"/>
  <c r="AF89" i="33"/>
  <c r="AE81" i="39"/>
  <c r="AE105" i="39" s="1"/>
  <c r="AE120" i="37"/>
  <c r="AF89" i="37"/>
  <c r="AD100" i="10"/>
  <c r="AE75" i="10"/>
  <c r="AD74" i="38"/>
  <c r="AC99" i="38"/>
  <c r="AC92" i="38"/>
  <c r="AE81" i="35"/>
  <c r="AD106" i="35"/>
  <c r="AD78" i="34"/>
  <c r="AB10" i="17" s="1"/>
  <c r="AE53" i="34"/>
  <c r="AE75" i="40"/>
  <c r="AD100" i="40"/>
  <c r="AB4" i="16" s="1"/>
  <c r="AE92" i="34"/>
  <c r="AC24" i="17" s="1"/>
  <c r="AF61" i="34"/>
  <c r="AE81" i="33"/>
  <c r="AD106" i="33"/>
  <c r="AD74" i="33"/>
  <c r="AC99" i="33"/>
  <c r="AC92" i="33"/>
  <c r="AF89" i="40"/>
  <c r="AE120" i="40"/>
  <c r="AC24" i="16" s="1"/>
  <c r="AE81" i="10"/>
  <c r="AD106" i="10"/>
  <c r="AD106" i="37"/>
  <c r="AE81" i="37"/>
  <c r="AF89" i="36"/>
  <c r="AE120" i="36"/>
  <c r="AC99" i="40"/>
  <c r="AD74" i="40"/>
  <c r="AC92" i="40"/>
  <c r="AD74" i="36"/>
  <c r="AC99" i="36"/>
  <c r="AC92" i="36"/>
  <c r="AC92" i="10"/>
  <c r="AC99" i="10"/>
  <c r="AD74" i="10"/>
  <c r="AE47" i="34"/>
  <c r="AD72" i="34"/>
  <c r="AB4" i="17" s="1"/>
  <c r="AD74" i="39"/>
  <c r="AD98" i="39" s="1"/>
  <c r="AC92" i="39"/>
  <c r="AD106" i="40"/>
  <c r="AB10" i="16" s="1"/>
  <c r="AE81" i="40"/>
  <c r="AD46" i="34"/>
  <c r="AC71" i="34"/>
  <c r="AC64" i="34"/>
  <c r="AE75" i="38"/>
  <c r="AD100" i="38"/>
  <c r="AD100" i="33"/>
  <c r="AE75" i="33"/>
  <c r="AC99" i="35"/>
  <c r="AD74" i="35"/>
  <c r="AC92" i="35"/>
  <c r="AE75" i="39"/>
  <c r="AE99" i="39" s="1"/>
  <c r="AD54" i="42" l="1"/>
  <c r="AD54" i="43"/>
  <c r="AC261" i="43"/>
  <c r="AC231" i="43"/>
  <c r="AC231" i="42"/>
  <c r="AC261" i="42"/>
  <c r="AB130" i="38"/>
  <c r="AC221" i="42"/>
  <c r="AC210" i="42"/>
  <c r="AC213" i="42"/>
  <c r="AB220" i="42"/>
  <c r="AC216" i="42"/>
  <c r="AC214" i="42"/>
  <c r="AB225" i="42"/>
  <c r="AB141" i="38"/>
  <c r="AB223" i="42"/>
  <c r="AB226" i="43"/>
  <c r="AC215" i="43"/>
  <c r="AB228" i="43"/>
  <c r="AC212" i="43"/>
  <c r="AB217" i="43"/>
  <c r="AC229" i="43"/>
  <c r="AB209" i="43"/>
  <c r="AC142" i="37"/>
  <c r="AA15" i="18" s="1"/>
  <c r="AC208" i="43"/>
  <c r="AB223" i="43"/>
  <c r="AC230" i="43"/>
  <c r="AC211" i="43"/>
  <c r="AC221" i="43"/>
  <c r="AC210" i="43"/>
  <c r="AC213" i="43"/>
  <c r="AB220" i="43"/>
  <c r="AC216" i="43"/>
  <c r="AC214" i="43"/>
  <c r="AB227" i="43"/>
  <c r="AC232" i="43"/>
  <c r="AB225" i="43"/>
  <c r="AB218" i="43"/>
  <c r="AB222" i="43"/>
  <c r="AB224" i="43"/>
  <c r="AB219" i="43"/>
  <c r="AB141" i="35"/>
  <c r="Z14" i="19" s="1"/>
  <c r="AC64" i="42"/>
  <c r="AC132" i="36"/>
  <c r="AB146" i="36"/>
  <c r="AC131" i="33"/>
  <c r="AB130" i="33"/>
  <c r="AC150" i="10"/>
  <c r="AB145" i="10"/>
  <c r="AB148" i="35"/>
  <c r="Z21" i="19" s="1"/>
  <c r="AB143" i="10"/>
  <c r="AC129" i="33"/>
  <c r="AC61" i="42"/>
  <c r="AC153" i="36"/>
  <c r="AB138" i="35"/>
  <c r="Z11" i="19" s="1"/>
  <c r="AB71" i="42"/>
  <c r="AC161" i="42"/>
  <c r="AC96" i="42"/>
  <c r="AC184" i="42"/>
  <c r="AC134" i="36"/>
  <c r="AB139" i="37"/>
  <c r="Z12" i="18" s="1"/>
  <c r="AC137" i="36"/>
  <c r="AC133" i="10"/>
  <c r="AB163" i="42"/>
  <c r="AB149" i="33"/>
  <c r="AB136" i="42"/>
  <c r="AB226" i="42"/>
  <c r="AB149" i="38"/>
  <c r="AC136" i="33"/>
  <c r="AB144" i="35"/>
  <c r="Z17" i="19" s="1"/>
  <c r="AC152" i="42"/>
  <c r="AC212" i="42"/>
  <c r="AB187" i="42"/>
  <c r="AB217" i="42"/>
  <c r="AC199" i="42"/>
  <c r="AC229" i="42"/>
  <c r="AC151" i="36"/>
  <c r="AC83" i="42"/>
  <c r="AC232" i="42"/>
  <c r="AB70" i="42"/>
  <c r="AB219" i="42"/>
  <c r="AC59" i="42"/>
  <c r="AC208" i="42"/>
  <c r="AB179" i="42"/>
  <c r="AB209" i="42"/>
  <c r="AB147" i="33"/>
  <c r="AB107" i="42"/>
  <c r="AB227" i="42"/>
  <c r="AC185" i="42"/>
  <c r="AC215" i="42"/>
  <c r="AB158" i="42"/>
  <c r="AB218" i="42"/>
  <c r="AB134" i="42"/>
  <c r="AB224" i="42"/>
  <c r="AB79" i="42"/>
  <c r="AB228" i="42"/>
  <c r="AC135" i="36"/>
  <c r="AB73" i="42"/>
  <c r="AB222" i="42"/>
  <c r="AC181" i="42"/>
  <c r="AC211" i="42"/>
  <c r="AB140" i="37"/>
  <c r="Z13" i="18" s="1"/>
  <c r="AB195" i="42"/>
  <c r="AC140" i="42"/>
  <c r="AC230" i="42"/>
  <c r="AC40" i="43"/>
  <c r="AC247" i="43" s="1"/>
  <c r="AC40" i="42"/>
  <c r="AC247" i="42" s="1"/>
  <c r="AD34" i="43"/>
  <c r="AD241" i="43" s="1"/>
  <c r="AD34" i="42"/>
  <c r="AD241" i="42" s="1"/>
  <c r="AC43" i="43"/>
  <c r="AC250" i="43" s="1"/>
  <c r="AC43" i="42"/>
  <c r="AC250" i="42" s="1"/>
  <c r="AD33" i="43"/>
  <c r="AD240" i="43" s="1"/>
  <c r="AD33" i="42"/>
  <c r="AD240" i="42" s="1"/>
  <c r="AD35" i="43"/>
  <c r="AD242" i="43" s="1"/>
  <c r="AD35" i="42"/>
  <c r="AD242" i="42" s="1"/>
  <c r="AD36" i="43"/>
  <c r="AD243" i="43" s="1"/>
  <c r="AD36" i="42"/>
  <c r="AD243" i="42" s="1"/>
  <c r="AD44" i="43"/>
  <c r="AD251" i="43" s="1"/>
  <c r="AD44" i="42"/>
  <c r="AD251" i="42" s="1"/>
  <c r="AD55" i="43"/>
  <c r="AD262" i="43" s="1"/>
  <c r="AD55" i="42"/>
  <c r="AD262" i="42" s="1"/>
  <c r="AD31" i="43"/>
  <c r="AD238" i="43" s="1"/>
  <c r="AD31" i="42"/>
  <c r="AD238" i="42" s="1"/>
  <c r="AC48" i="43"/>
  <c r="AC255" i="43" s="1"/>
  <c r="AC48" i="42"/>
  <c r="AC255" i="42" s="1"/>
  <c r="AD39" i="43"/>
  <c r="AD246" i="43" s="1"/>
  <c r="AD39" i="42"/>
  <c r="AD246" i="42" s="1"/>
  <c r="AC50" i="43"/>
  <c r="AC257" i="43" s="1"/>
  <c r="AC50" i="42"/>
  <c r="AC257" i="42" s="1"/>
  <c r="AC42" i="43"/>
  <c r="AC249" i="43" s="1"/>
  <c r="AC42" i="42"/>
  <c r="AC249" i="42" s="1"/>
  <c r="AC32" i="43"/>
  <c r="AC239" i="43" s="1"/>
  <c r="AC32" i="42"/>
  <c r="AC239" i="42" s="1"/>
  <c r="AD52" i="43"/>
  <c r="AD259" i="43" s="1"/>
  <c r="AD52" i="42"/>
  <c r="AD259" i="42" s="1"/>
  <c r="AC45" i="43"/>
  <c r="AC252" i="43" s="1"/>
  <c r="AC45" i="42"/>
  <c r="AC252" i="42" s="1"/>
  <c r="AC51" i="43"/>
  <c r="AC258" i="43" s="1"/>
  <c r="AC51" i="42"/>
  <c r="AC258" i="42" s="1"/>
  <c r="AC41" i="43"/>
  <c r="AC248" i="43" s="1"/>
  <c r="AC41" i="42"/>
  <c r="AC248" i="42" s="1"/>
  <c r="AD37" i="43"/>
  <c r="AD244" i="43" s="1"/>
  <c r="AD37" i="42"/>
  <c r="AD244" i="42" s="1"/>
  <c r="AD53" i="43"/>
  <c r="AD260" i="43" s="1"/>
  <c r="AD53" i="42"/>
  <c r="AD260" i="42" s="1"/>
  <c r="AC47" i="43"/>
  <c r="AC254" i="43" s="1"/>
  <c r="AC47" i="42"/>
  <c r="AC254" i="42" s="1"/>
  <c r="AC49" i="43"/>
  <c r="AC256" i="43" s="1"/>
  <c r="AC49" i="42"/>
  <c r="AC256" i="42" s="1"/>
  <c r="AD38" i="43"/>
  <c r="AD245" i="43" s="1"/>
  <c r="AD38" i="42"/>
  <c r="AD245" i="42" s="1"/>
  <c r="AC46" i="43"/>
  <c r="AC253" i="43" s="1"/>
  <c r="AC46" i="42"/>
  <c r="AC253" i="42" s="1"/>
  <c r="AC136" i="36"/>
  <c r="AB145" i="37"/>
  <c r="Z18" i="18" s="1"/>
  <c r="AC152" i="37"/>
  <c r="AA25" i="18" s="1"/>
  <c r="AB143" i="36"/>
  <c r="AA138" i="38"/>
  <c r="AA144" i="38"/>
  <c r="AA139" i="38"/>
  <c r="AC150" i="37"/>
  <c r="AA23" i="18" s="1"/>
  <c r="AA153" i="38"/>
  <c r="AA142" i="38"/>
  <c r="AA148" i="38"/>
  <c r="AC153" i="37"/>
  <c r="AA26" i="18" s="1"/>
  <c r="AB150" i="38"/>
  <c r="AA145" i="38"/>
  <c r="AA140" i="38"/>
  <c r="AB130" i="37"/>
  <c r="Z3" i="18" s="1"/>
  <c r="AA146" i="38"/>
  <c r="AB149" i="37"/>
  <c r="Z22" i="18" s="1"/>
  <c r="AC134" i="37"/>
  <c r="AA7" i="18" s="1"/>
  <c r="AA147" i="38"/>
  <c r="AC135" i="37"/>
  <c r="AA8" i="18" s="1"/>
  <c r="AB138" i="37"/>
  <c r="Z11" i="18" s="1"/>
  <c r="AC133" i="37"/>
  <c r="AA6" i="18" s="1"/>
  <c r="AC137" i="37"/>
  <c r="AA10" i="18" s="1"/>
  <c r="AB147" i="37"/>
  <c r="Z20" i="18" s="1"/>
  <c r="AC150" i="36"/>
  <c r="AC136" i="37"/>
  <c r="AA9" i="18" s="1"/>
  <c r="AC133" i="36"/>
  <c r="AC132" i="37"/>
  <c r="AA5" i="18" s="1"/>
  <c r="AC129" i="37"/>
  <c r="AA2" i="18" s="1"/>
  <c r="AC131" i="37"/>
  <c r="AA4" i="18" s="1"/>
  <c r="AB144" i="37"/>
  <c r="Z17" i="18" s="1"/>
  <c r="AC151" i="37"/>
  <c r="AA24" i="18" s="1"/>
  <c r="AB148" i="37"/>
  <c r="Z21" i="18" s="1"/>
  <c r="AB143" i="37"/>
  <c r="Z16" i="18" s="1"/>
  <c r="AB141" i="37"/>
  <c r="Z14" i="18" s="1"/>
  <c r="AB146" i="37"/>
  <c r="Z19" i="18" s="1"/>
  <c r="AC131" i="36"/>
  <c r="AC142" i="36"/>
  <c r="AB145" i="36"/>
  <c r="AB148" i="36"/>
  <c r="AC152" i="36"/>
  <c r="AB147" i="36"/>
  <c r="AC129" i="36"/>
  <c r="AB144" i="36"/>
  <c r="AB140" i="36"/>
  <c r="AB139" i="36"/>
  <c r="AB130" i="36"/>
  <c r="AC133" i="33"/>
  <c r="AB138" i="36"/>
  <c r="AC135" i="35"/>
  <c r="AA8" i="19" s="1"/>
  <c r="AC152" i="35"/>
  <c r="AA25" i="19" s="1"/>
  <c r="AB149" i="36"/>
  <c r="AB141" i="36"/>
  <c r="AC129" i="35"/>
  <c r="AA2" i="19" s="1"/>
  <c r="AB145" i="35"/>
  <c r="Z18" i="19" s="1"/>
  <c r="AC136" i="35"/>
  <c r="AA9" i="19" s="1"/>
  <c r="AC142" i="10"/>
  <c r="AB149" i="35"/>
  <c r="Z22" i="19" s="1"/>
  <c r="AB148" i="33"/>
  <c r="AC132" i="35"/>
  <c r="AA5" i="19" s="1"/>
  <c r="AB146" i="35"/>
  <c r="Z19" i="19" s="1"/>
  <c r="AC134" i="35"/>
  <c r="AA7" i="19" s="1"/>
  <c r="AC137" i="33"/>
  <c r="AC142" i="35"/>
  <c r="AA15" i="19" s="1"/>
  <c r="AC131" i="35"/>
  <c r="AA4" i="19" s="1"/>
  <c r="AC151" i="35"/>
  <c r="AA24" i="19" s="1"/>
  <c r="AC150" i="35"/>
  <c r="AA23" i="19" s="1"/>
  <c r="AC137" i="35"/>
  <c r="AA10" i="19" s="1"/>
  <c r="AC133" i="35"/>
  <c r="AA6" i="19" s="1"/>
  <c r="AB130" i="35"/>
  <c r="Z3" i="19" s="1"/>
  <c r="AC153" i="35"/>
  <c r="AA26" i="19" s="1"/>
  <c r="AB141" i="33"/>
  <c r="AB147" i="35"/>
  <c r="Z20" i="19" s="1"/>
  <c r="AB139" i="35"/>
  <c r="Z12" i="19" s="1"/>
  <c r="AB143" i="35"/>
  <c r="Z16" i="19" s="1"/>
  <c r="AB140" i="35"/>
  <c r="Z13" i="19" s="1"/>
  <c r="AC134" i="10"/>
  <c r="AC152" i="33"/>
  <c r="AC150" i="33"/>
  <c r="AC153" i="33"/>
  <c r="AB139" i="33"/>
  <c r="AB143" i="33"/>
  <c r="AC132" i="33"/>
  <c r="AC142" i="33"/>
  <c r="AC134" i="33"/>
  <c r="AC135" i="33"/>
  <c r="AB138" i="33"/>
  <c r="AB140" i="33"/>
  <c r="AB145" i="33"/>
  <c r="AB144" i="33"/>
  <c r="AC151" i="33"/>
  <c r="AB146" i="33"/>
  <c r="AC153" i="10"/>
  <c r="Z233" i="42"/>
  <c r="AC135" i="10"/>
  <c r="AC129" i="10"/>
  <c r="AC151" i="10"/>
  <c r="AB138" i="42"/>
  <c r="AB194" i="42"/>
  <c r="AB140" i="10"/>
  <c r="AC132" i="10"/>
  <c r="AC137" i="10"/>
  <c r="AB146" i="10"/>
  <c r="AB138" i="10"/>
  <c r="AC131" i="10"/>
  <c r="AB149" i="10"/>
  <c r="AB144" i="10"/>
  <c r="AC136" i="10"/>
  <c r="AB141" i="10"/>
  <c r="AB139" i="10"/>
  <c r="AB148" i="10"/>
  <c r="AB147" i="10"/>
  <c r="AB130" i="10"/>
  <c r="AC95" i="42"/>
  <c r="AB108" i="42"/>
  <c r="AB104" i="42"/>
  <c r="AC154" i="42"/>
  <c r="AB75" i="42"/>
  <c r="AC120" i="42"/>
  <c r="AC124" i="42"/>
  <c r="AB196" i="42"/>
  <c r="AA84" i="42"/>
  <c r="AC82" i="42"/>
  <c r="AC141" i="42"/>
  <c r="AC111" i="42"/>
  <c r="AA173" i="42"/>
  <c r="AC125" i="42"/>
  <c r="AB189" i="42"/>
  <c r="AC180" i="42"/>
  <c r="AC90" i="42"/>
  <c r="AB167" i="42"/>
  <c r="AC155" i="42"/>
  <c r="AB130" i="42"/>
  <c r="AB100" i="42"/>
  <c r="AB198" i="42"/>
  <c r="AB164" i="42"/>
  <c r="AB132" i="42"/>
  <c r="AB168" i="42"/>
  <c r="Z233" i="43"/>
  <c r="AC91" i="42"/>
  <c r="AC123" i="42"/>
  <c r="AA84" i="43"/>
  <c r="AC121" i="42"/>
  <c r="AC94" i="42"/>
  <c r="AC151" i="42"/>
  <c r="AC131" i="42"/>
  <c r="AB188" i="42"/>
  <c r="AC101" i="42"/>
  <c r="AC62" i="42"/>
  <c r="AC183" i="42"/>
  <c r="AC112" i="42"/>
  <c r="AC201" i="42"/>
  <c r="AB133" i="42"/>
  <c r="AA203" i="43"/>
  <c r="AC153" i="42"/>
  <c r="AC93" i="42"/>
  <c r="AB127" i="42"/>
  <c r="AC172" i="42"/>
  <c r="AC202" i="42"/>
  <c r="AC66" i="42"/>
  <c r="AC109" i="42"/>
  <c r="AB119" i="42"/>
  <c r="AB157" i="42"/>
  <c r="AA173" i="43"/>
  <c r="AB60" i="42"/>
  <c r="AB89" i="42"/>
  <c r="AB149" i="42"/>
  <c r="AC110" i="42"/>
  <c r="AB159" i="42"/>
  <c r="AC169" i="42"/>
  <c r="AC170" i="42"/>
  <c r="AA143" i="43"/>
  <c r="AA203" i="42"/>
  <c r="AB69" i="42"/>
  <c r="AB102" i="42"/>
  <c r="AC80" i="42"/>
  <c r="AB129" i="42"/>
  <c r="AC150" i="42"/>
  <c r="AB197" i="42"/>
  <c r="AC200" i="42"/>
  <c r="AB135" i="42"/>
  <c r="AB105" i="42"/>
  <c r="AB99" i="42"/>
  <c r="AC142" i="42"/>
  <c r="AC81" i="42"/>
  <c r="AA113" i="43"/>
  <c r="Z263" i="43"/>
  <c r="AD111" i="42"/>
  <c r="AB103" i="42"/>
  <c r="AB98" i="42"/>
  <c r="AC92" i="42"/>
  <c r="AC141" i="43"/>
  <c r="AC111" i="43"/>
  <c r="AC201" i="43"/>
  <c r="AC82" i="43"/>
  <c r="AC171" i="43"/>
  <c r="AD152" i="36" s="1"/>
  <c r="AC184" i="43"/>
  <c r="AC124" i="43"/>
  <c r="AC94" i="43"/>
  <c r="AC65" i="43"/>
  <c r="AC154" i="43"/>
  <c r="AB70" i="43"/>
  <c r="AB99" i="43"/>
  <c r="AB159" i="43"/>
  <c r="AB129" i="43"/>
  <c r="AB189" i="43"/>
  <c r="AC123" i="43"/>
  <c r="AC93" i="43"/>
  <c r="AC64" i="43"/>
  <c r="AC153" i="43"/>
  <c r="AC183" i="43"/>
  <c r="AB166" i="42"/>
  <c r="AB100" i="43"/>
  <c r="AB160" i="43"/>
  <c r="AB130" i="43"/>
  <c r="AB190" i="43"/>
  <c r="AB71" i="43"/>
  <c r="AB105" i="43"/>
  <c r="AB76" i="43"/>
  <c r="AB165" i="43"/>
  <c r="AB195" i="43"/>
  <c r="AB135" i="43"/>
  <c r="AB77" i="42"/>
  <c r="AC118" i="42"/>
  <c r="AC139" i="43"/>
  <c r="AC169" i="43"/>
  <c r="AC109" i="43"/>
  <c r="AC80" i="43"/>
  <c r="AC199" i="43"/>
  <c r="AC134" i="38"/>
  <c r="AC63" i="43"/>
  <c r="AC122" i="43"/>
  <c r="AC152" i="43"/>
  <c r="AC92" i="43"/>
  <c r="AC182" i="43"/>
  <c r="AB163" i="43"/>
  <c r="AB133" i="43"/>
  <c r="AB103" i="43"/>
  <c r="AB193" i="43"/>
  <c r="AB74" i="43"/>
  <c r="AB165" i="42"/>
  <c r="AC132" i="38"/>
  <c r="AC67" i="42"/>
  <c r="AC88" i="42"/>
  <c r="AC182" i="42"/>
  <c r="AB137" i="43"/>
  <c r="AB107" i="43"/>
  <c r="AB167" i="43"/>
  <c r="AB78" i="43"/>
  <c r="AB197" i="43"/>
  <c r="AC180" i="43"/>
  <c r="AC90" i="43"/>
  <c r="AC120" i="43"/>
  <c r="AC61" i="43"/>
  <c r="AC150" i="43"/>
  <c r="AB128" i="42"/>
  <c r="AC122" i="42"/>
  <c r="AC63" i="42"/>
  <c r="AC139" i="42"/>
  <c r="AB77" i="43"/>
  <c r="AB196" i="43"/>
  <c r="AB106" i="43"/>
  <c r="AB136" i="43"/>
  <c r="AB166" i="43"/>
  <c r="AA113" i="42"/>
  <c r="AB60" i="43"/>
  <c r="AB89" i="43"/>
  <c r="AB179" i="43"/>
  <c r="AB149" i="43"/>
  <c r="AB119" i="43"/>
  <c r="AB129" i="38"/>
  <c r="AC151" i="43"/>
  <c r="AC91" i="43"/>
  <c r="AC62" i="43"/>
  <c r="AC181" i="43"/>
  <c r="AC121" i="43"/>
  <c r="AB68" i="42"/>
  <c r="AB97" i="42"/>
  <c r="AB190" i="42"/>
  <c r="AA143" i="42"/>
  <c r="AC67" i="43"/>
  <c r="AC156" i="43"/>
  <c r="AC96" i="43"/>
  <c r="AC126" i="43"/>
  <c r="AC186" i="43"/>
  <c r="AC151" i="38"/>
  <c r="AC152" i="38"/>
  <c r="AB79" i="43"/>
  <c r="AB198" i="43"/>
  <c r="AB138" i="43"/>
  <c r="AB168" i="43"/>
  <c r="AB108" i="43"/>
  <c r="AC101" i="43"/>
  <c r="AC191" i="43"/>
  <c r="AC161" i="43"/>
  <c r="AC72" i="43"/>
  <c r="AC131" i="43"/>
  <c r="AB127" i="43"/>
  <c r="AB187" i="43"/>
  <c r="AB97" i="43"/>
  <c r="AB157" i="43"/>
  <c r="AB68" i="43"/>
  <c r="AC136" i="38"/>
  <c r="AC172" i="43"/>
  <c r="AC83" i="43"/>
  <c r="AC202" i="43"/>
  <c r="AC142" i="43"/>
  <c r="AC112" i="43"/>
  <c r="AC133" i="38"/>
  <c r="AC131" i="38"/>
  <c r="AB98" i="43"/>
  <c r="AB69" i="43"/>
  <c r="AB158" i="43"/>
  <c r="AB188" i="43"/>
  <c r="AB128" i="43"/>
  <c r="AB74" i="42"/>
  <c r="AC72" i="42"/>
  <c r="AB193" i="42"/>
  <c r="AC65" i="42"/>
  <c r="AB106" i="42"/>
  <c r="AB192" i="42"/>
  <c r="AC186" i="42"/>
  <c r="AC178" i="42"/>
  <c r="AC155" i="43"/>
  <c r="AC95" i="43"/>
  <c r="AC66" i="43"/>
  <c r="AC185" i="43"/>
  <c r="AC125" i="43"/>
  <c r="AC135" i="38"/>
  <c r="AB78" i="42"/>
  <c r="AC126" i="42"/>
  <c r="AB137" i="42"/>
  <c r="AB162" i="42"/>
  <c r="AC156" i="42"/>
  <c r="AC148" i="42"/>
  <c r="AB194" i="43"/>
  <c r="AB134" i="43"/>
  <c r="AB164" i="43"/>
  <c r="AB75" i="43"/>
  <c r="AB104" i="43"/>
  <c r="AB144" i="38"/>
  <c r="AB160" i="42"/>
  <c r="AB142" i="38"/>
  <c r="AC191" i="42"/>
  <c r="AB76" i="42"/>
  <c r="AC81" i="43"/>
  <c r="AC170" i="43"/>
  <c r="AC110" i="43"/>
  <c r="AC140" i="43"/>
  <c r="AC200" i="43"/>
  <c r="AC178" i="43"/>
  <c r="AC148" i="43"/>
  <c r="AC88" i="43"/>
  <c r="AC59" i="43"/>
  <c r="AC118" i="43"/>
  <c r="AB132" i="43"/>
  <c r="AB192" i="43"/>
  <c r="AB73" i="43"/>
  <c r="AB102" i="43"/>
  <c r="AB162" i="43"/>
  <c r="AF89" i="39"/>
  <c r="AF119" i="39" s="1"/>
  <c r="AD122" i="39"/>
  <c r="AD123" i="39" s="1"/>
  <c r="AE109" i="39"/>
  <c r="AE108" i="39"/>
  <c r="AE112" i="39"/>
  <c r="AE111" i="39"/>
  <c r="AE116" i="39"/>
  <c r="AE117" i="39"/>
  <c r="AE107" i="39"/>
  <c r="AE106" i="39"/>
  <c r="AE114" i="39"/>
  <c r="AE115" i="39"/>
  <c r="AE113" i="39"/>
  <c r="AC123" i="35"/>
  <c r="AC124" i="35" s="1"/>
  <c r="AC123" i="37"/>
  <c r="AC124" i="37" s="1"/>
  <c r="AC95" i="34"/>
  <c r="AC96" i="34" s="1"/>
  <c r="AA3" i="17"/>
  <c r="AC123" i="40"/>
  <c r="AC124" i="40" s="1"/>
  <c r="AA3" i="16"/>
  <c r="AC123" i="36"/>
  <c r="AC124" i="36" s="1"/>
  <c r="AC123" i="38"/>
  <c r="AC124" i="38" s="1"/>
  <c r="AC123" i="33"/>
  <c r="AC124" i="33" s="1"/>
  <c r="AC123" i="10"/>
  <c r="AC124" i="10" s="1"/>
  <c r="AE103" i="33"/>
  <c r="AF78" i="33"/>
  <c r="AE101" i="37"/>
  <c r="AF76" i="37"/>
  <c r="AE113" i="37"/>
  <c r="AE112" i="37"/>
  <c r="AF85" i="37"/>
  <c r="AE103" i="10"/>
  <c r="AF78" i="10"/>
  <c r="AF85" i="33"/>
  <c r="AE112" i="33"/>
  <c r="AE113" i="33"/>
  <c r="AF79" i="37"/>
  <c r="AE104" i="37"/>
  <c r="AE110" i="38"/>
  <c r="AE109" i="38"/>
  <c r="AF83" i="38"/>
  <c r="AF79" i="40"/>
  <c r="AE104" i="40"/>
  <c r="AC8" i="16" s="1"/>
  <c r="AF78" i="38"/>
  <c r="AE103" i="38"/>
  <c r="AE98" i="33"/>
  <c r="AF73" i="33"/>
  <c r="AF91" i="39"/>
  <c r="AF121" i="39" s="1"/>
  <c r="AF83" i="10"/>
  <c r="AE110" i="10"/>
  <c r="AE109" i="10"/>
  <c r="AE104" i="10"/>
  <c r="AF79" i="10"/>
  <c r="AE73" i="34"/>
  <c r="AC5" i="17" s="1"/>
  <c r="AF48" i="34"/>
  <c r="AE119" i="40"/>
  <c r="AC23" i="16" s="1"/>
  <c r="AF88" i="40"/>
  <c r="AF84" i="39"/>
  <c r="AF110" i="39" s="1"/>
  <c r="AF50" i="34"/>
  <c r="AE75" i="34"/>
  <c r="AC7" i="17" s="1"/>
  <c r="AE103" i="35"/>
  <c r="AF78" i="35"/>
  <c r="AF84" i="35"/>
  <c r="AE111" i="35"/>
  <c r="AF62" i="34"/>
  <c r="AE93" i="34"/>
  <c r="AC25" i="17" s="1"/>
  <c r="AF86" i="39"/>
  <c r="AF83" i="39"/>
  <c r="AE102" i="37"/>
  <c r="AF77" i="37"/>
  <c r="AF82" i="36"/>
  <c r="AE107" i="36"/>
  <c r="AE108" i="36"/>
  <c r="AE111" i="33"/>
  <c r="AF84" i="33"/>
  <c r="AE108" i="35"/>
  <c r="AF82" i="35"/>
  <c r="AE107" i="35"/>
  <c r="AE116" i="35"/>
  <c r="AF86" i="35"/>
  <c r="AE115" i="35"/>
  <c r="AE114" i="35"/>
  <c r="AE121" i="35"/>
  <c r="AF90" i="35"/>
  <c r="AE82" i="34"/>
  <c r="AC14" i="17" s="1"/>
  <c r="AF55" i="34"/>
  <c r="AE81" i="34"/>
  <c r="AC13" i="17" s="1"/>
  <c r="AF77" i="10"/>
  <c r="AE102" i="10"/>
  <c r="AF86" i="38"/>
  <c r="AE116" i="38"/>
  <c r="AE115" i="38"/>
  <c r="AE114" i="38"/>
  <c r="AE108" i="37"/>
  <c r="AE107" i="37"/>
  <c r="AF82" i="37"/>
  <c r="AE105" i="33"/>
  <c r="AF80" i="33"/>
  <c r="AF73" i="39"/>
  <c r="AF97" i="39" s="1"/>
  <c r="AE116" i="40"/>
  <c r="AC20" i="16" s="1"/>
  <c r="AE115" i="40"/>
  <c r="AC19" i="16" s="1"/>
  <c r="AE114" i="40"/>
  <c r="AC18" i="16" s="1"/>
  <c r="AF86" i="40"/>
  <c r="AF80" i="37"/>
  <c r="AE105" i="37"/>
  <c r="AF76" i="39"/>
  <c r="AF100" i="39" s="1"/>
  <c r="AE114" i="10"/>
  <c r="AE115" i="10"/>
  <c r="AF86" i="10"/>
  <c r="AE116" i="10"/>
  <c r="AE84" i="34"/>
  <c r="AC16" i="17" s="1"/>
  <c r="AE85" i="34"/>
  <c r="AC17" i="17" s="1"/>
  <c r="AF57" i="34"/>
  <c r="AE110" i="37"/>
  <c r="AE109" i="37"/>
  <c r="AF83" i="37"/>
  <c r="AF85" i="36"/>
  <c r="AE112" i="36"/>
  <c r="AE113" i="36"/>
  <c r="AE98" i="37"/>
  <c r="AF73" i="37"/>
  <c r="AE108" i="33"/>
  <c r="AE107" i="33"/>
  <c r="AF82" i="33"/>
  <c r="AF90" i="39"/>
  <c r="AF120" i="39" s="1"/>
  <c r="AF45" i="34"/>
  <c r="AE70" i="34"/>
  <c r="AC2" i="17" s="1"/>
  <c r="AE88" i="34"/>
  <c r="AC20" i="17" s="1"/>
  <c r="AE87" i="34"/>
  <c r="AC19" i="17" s="1"/>
  <c r="AF58" i="34"/>
  <c r="AE86" i="34"/>
  <c r="AC18" i="17" s="1"/>
  <c r="AF87" i="39"/>
  <c r="AE101" i="35"/>
  <c r="AF76" i="35"/>
  <c r="AF79" i="35"/>
  <c r="AE104" i="35"/>
  <c r="AE98" i="36"/>
  <c r="AF73" i="36"/>
  <c r="AF73" i="35"/>
  <c r="AE98" i="35"/>
  <c r="AE103" i="36"/>
  <c r="AF78" i="36"/>
  <c r="AE121" i="40"/>
  <c r="AC25" i="16" s="1"/>
  <c r="AF90" i="40"/>
  <c r="AF86" i="33"/>
  <c r="AE116" i="33"/>
  <c r="AE115" i="33"/>
  <c r="AE114" i="33"/>
  <c r="AF78" i="39"/>
  <c r="AF102" i="39" s="1"/>
  <c r="AE113" i="38"/>
  <c r="AE112" i="38"/>
  <c r="AF85" i="38"/>
  <c r="AF83" i="36"/>
  <c r="AE110" i="36"/>
  <c r="AE109" i="36"/>
  <c r="AF51" i="34"/>
  <c r="AE76" i="34"/>
  <c r="AC8" i="17" s="1"/>
  <c r="AF82" i="40"/>
  <c r="AE108" i="40"/>
  <c r="AC12" i="16" s="1"/>
  <c r="AE107" i="40"/>
  <c r="AC11" i="16" s="1"/>
  <c r="AF77" i="39"/>
  <c r="AF101" i="39" s="1"/>
  <c r="AE117" i="33"/>
  <c r="AE118" i="33"/>
  <c r="AF87" i="33"/>
  <c r="AE121" i="38"/>
  <c r="AF90" i="38"/>
  <c r="AE102" i="36"/>
  <c r="AF77" i="36"/>
  <c r="AE119" i="33"/>
  <c r="AF88" i="33"/>
  <c r="AF79" i="39"/>
  <c r="AF103" i="39" s="1"/>
  <c r="AE119" i="37"/>
  <c r="AF88" i="37"/>
  <c r="AF79" i="36"/>
  <c r="AE104" i="36"/>
  <c r="AE116" i="37"/>
  <c r="AE114" i="37"/>
  <c r="AE115" i="37"/>
  <c r="AF86" i="37"/>
  <c r="AE101" i="33"/>
  <c r="AF76" i="33"/>
  <c r="AE117" i="38"/>
  <c r="AE118" i="38"/>
  <c r="AF87" i="38"/>
  <c r="AF76" i="10"/>
  <c r="AE101" i="10"/>
  <c r="AF77" i="33"/>
  <c r="AE102" i="33"/>
  <c r="AF91" i="37"/>
  <c r="AE122" i="37"/>
  <c r="AF87" i="37"/>
  <c r="AE117" i="37"/>
  <c r="AE118" i="37"/>
  <c r="AE117" i="36"/>
  <c r="AE118" i="36"/>
  <c r="AF87" i="36"/>
  <c r="AF80" i="35"/>
  <c r="AE105" i="35"/>
  <c r="AF78" i="37"/>
  <c r="AE103" i="37"/>
  <c r="AE122" i="38"/>
  <c r="AF91" i="38"/>
  <c r="AE105" i="10"/>
  <c r="AF80" i="10"/>
  <c r="AF87" i="10"/>
  <c r="AE118" i="10"/>
  <c r="AE117" i="10"/>
  <c r="AF80" i="39"/>
  <c r="AF104" i="39" s="1"/>
  <c r="AF84" i="10"/>
  <c r="AE111" i="10"/>
  <c r="AF90" i="33"/>
  <c r="AE121" i="33"/>
  <c r="AE112" i="10"/>
  <c r="AF85" i="10"/>
  <c r="AE113" i="10"/>
  <c r="AE83" i="34"/>
  <c r="AC15" i="17" s="1"/>
  <c r="AF56" i="34"/>
  <c r="AF79" i="33"/>
  <c r="AE104" i="33"/>
  <c r="AF78" i="40"/>
  <c r="AE103" i="40"/>
  <c r="AC7" i="16" s="1"/>
  <c r="AE98" i="10"/>
  <c r="AF73" i="10"/>
  <c r="AF91" i="10"/>
  <c r="AE122" i="10"/>
  <c r="AE110" i="33"/>
  <c r="AF83" i="33"/>
  <c r="AE109" i="33"/>
  <c r="AE109" i="35"/>
  <c r="AE110" i="35"/>
  <c r="AF83" i="35"/>
  <c r="AE94" i="34"/>
  <c r="AC26" i="17" s="1"/>
  <c r="AF63" i="34"/>
  <c r="AE116" i="36"/>
  <c r="AE114" i="36"/>
  <c r="AE115" i="36"/>
  <c r="AF86" i="36"/>
  <c r="AF91" i="36"/>
  <c r="AE122" i="36"/>
  <c r="AE121" i="36"/>
  <c r="AF90" i="36"/>
  <c r="AE101" i="40"/>
  <c r="AC5" i="16" s="1"/>
  <c r="AF76" i="40"/>
  <c r="AE105" i="38"/>
  <c r="AF80" i="38"/>
  <c r="AF82" i="10"/>
  <c r="AE108" i="10"/>
  <c r="AE107" i="10"/>
  <c r="AE101" i="38"/>
  <c r="AF76" i="38"/>
  <c r="AF80" i="40"/>
  <c r="AE105" i="40"/>
  <c r="AC9" i="16" s="1"/>
  <c r="AE119" i="35"/>
  <c r="AF88" i="35"/>
  <c r="AE90" i="34"/>
  <c r="AC22" i="17" s="1"/>
  <c r="AF59" i="34"/>
  <c r="AE89" i="34"/>
  <c r="AC21" i="17" s="1"/>
  <c r="AE102" i="40"/>
  <c r="AC6" i="16" s="1"/>
  <c r="AF77" i="40"/>
  <c r="AF84" i="40"/>
  <c r="AE111" i="40"/>
  <c r="AC15" i="16" s="1"/>
  <c r="AF83" i="40"/>
  <c r="AE110" i="40"/>
  <c r="AC14" i="16" s="1"/>
  <c r="AE109" i="40"/>
  <c r="AC13" i="16" s="1"/>
  <c r="AE98" i="38"/>
  <c r="AF73" i="38"/>
  <c r="AE98" i="40"/>
  <c r="AC2" i="16" s="1"/>
  <c r="AF73" i="40"/>
  <c r="AE111" i="36"/>
  <c r="AF84" i="36"/>
  <c r="AE102" i="38"/>
  <c r="AF77" i="38"/>
  <c r="AF84" i="38"/>
  <c r="AE111" i="38"/>
  <c r="AF90" i="37"/>
  <c r="AE121" i="37"/>
  <c r="AF84" i="37"/>
  <c r="AE111" i="37"/>
  <c r="AE77" i="34"/>
  <c r="AC9" i="17" s="1"/>
  <c r="AF52" i="34"/>
  <c r="AE113" i="40"/>
  <c r="AC17" i="16" s="1"/>
  <c r="AE112" i="40"/>
  <c r="AC16" i="16" s="1"/>
  <c r="AF85" i="40"/>
  <c r="AE108" i="38"/>
  <c r="AE107" i="38"/>
  <c r="AF82" i="38"/>
  <c r="AE113" i="35"/>
  <c r="AE112" i="35"/>
  <c r="AF85" i="35"/>
  <c r="AF85" i="39"/>
  <c r="AE119" i="38"/>
  <c r="AF88" i="38"/>
  <c r="AF77" i="35"/>
  <c r="AE102" i="35"/>
  <c r="AE122" i="35"/>
  <c r="AF91" i="35"/>
  <c r="AE74" i="34"/>
  <c r="AC6" i="17" s="1"/>
  <c r="AF49" i="34"/>
  <c r="AF88" i="39"/>
  <c r="AF118" i="39" s="1"/>
  <c r="AE119" i="36"/>
  <c r="AF88" i="36"/>
  <c r="AF90" i="10"/>
  <c r="AE121" i="10"/>
  <c r="AF82" i="39"/>
  <c r="AE101" i="36"/>
  <c r="AF76" i="36"/>
  <c r="AE122" i="40"/>
  <c r="AC26" i="16" s="1"/>
  <c r="AF91" i="40"/>
  <c r="AE79" i="34"/>
  <c r="AC11" i="17" s="1"/>
  <c r="AE80" i="34"/>
  <c r="AC12" i="17" s="1"/>
  <c r="AF54" i="34"/>
  <c r="AE118" i="40"/>
  <c r="AC22" i="16" s="1"/>
  <c r="AF87" i="40"/>
  <c r="AE117" i="40"/>
  <c r="AC21" i="16" s="1"/>
  <c r="AE117" i="35"/>
  <c r="AE118" i="35"/>
  <c r="AF87" i="35"/>
  <c r="AE104" i="38"/>
  <c r="AF79" i="38"/>
  <c r="AE119" i="10"/>
  <c r="AF88" i="10"/>
  <c r="AF80" i="36"/>
  <c r="AE105" i="36"/>
  <c r="AE122" i="33"/>
  <c r="AF91" i="33"/>
  <c r="AF60" i="34"/>
  <c r="AE91" i="34"/>
  <c r="AC23" i="17" s="1"/>
  <c r="AE106" i="37"/>
  <c r="AF81" i="37"/>
  <c r="AF75" i="36"/>
  <c r="AE100" i="36"/>
  <c r="AF75" i="39"/>
  <c r="AF99" i="39" s="1"/>
  <c r="AE106" i="35"/>
  <c r="AF81" i="35"/>
  <c r="AE74" i="35"/>
  <c r="AD99" i="35"/>
  <c r="AD92" i="35"/>
  <c r="AF81" i="39"/>
  <c r="AF105" i="39" s="1"/>
  <c r="AF120" i="38"/>
  <c r="AG89" i="38"/>
  <c r="AD99" i="33"/>
  <c r="AE74" i="33"/>
  <c r="AD92" i="33"/>
  <c r="AG89" i="37"/>
  <c r="AF120" i="37"/>
  <c r="AE106" i="40"/>
  <c r="AC10" i="16" s="1"/>
  <c r="AF81" i="40"/>
  <c r="AE74" i="39"/>
  <c r="AE98" i="39" s="1"/>
  <c r="AD92" i="39"/>
  <c r="AE100" i="35"/>
  <c r="AF75" i="35"/>
  <c r="AF120" i="40"/>
  <c r="AD24" i="16" s="1"/>
  <c r="AG89" i="40"/>
  <c r="AE74" i="36"/>
  <c r="AD99" i="36"/>
  <c r="AD92" i="36"/>
  <c r="AF75" i="38"/>
  <c r="AE100" i="38"/>
  <c r="AE74" i="40"/>
  <c r="AD99" i="40"/>
  <c r="AD92" i="40"/>
  <c r="AG61" i="34"/>
  <c r="AF92" i="34"/>
  <c r="AD24" i="17" s="1"/>
  <c r="AF120" i="33"/>
  <c r="AG89" i="33"/>
  <c r="AF75" i="37"/>
  <c r="AE100" i="37"/>
  <c r="AE106" i="10"/>
  <c r="AF81" i="10"/>
  <c r="AE72" i="34"/>
  <c r="AC4" i="17" s="1"/>
  <c r="AF47" i="34"/>
  <c r="AE106" i="38"/>
  <c r="AF81" i="38"/>
  <c r="AG89" i="10"/>
  <c r="AF120" i="10"/>
  <c r="AG89" i="35"/>
  <c r="AF120" i="35"/>
  <c r="AF75" i="33"/>
  <c r="AE100" i="33"/>
  <c r="AG89" i="36"/>
  <c r="AF120" i="36"/>
  <c r="AF53" i="34"/>
  <c r="AE78" i="34"/>
  <c r="AC10" i="17" s="1"/>
  <c r="AD92" i="10"/>
  <c r="AE74" i="10"/>
  <c r="AD99" i="10"/>
  <c r="AD99" i="38"/>
  <c r="AE74" i="38"/>
  <c r="AD92" i="38"/>
  <c r="AF75" i="10"/>
  <c r="AE100" i="10"/>
  <c r="AF81" i="33"/>
  <c r="AE106" i="33"/>
  <c r="AE46" i="34"/>
  <c r="AD71" i="34"/>
  <c r="AD64" i="34"/>
  <c r="AF75" i="40"/>
  <c r="AE100" i="40"/>
  <c r="AC4" i="16" s="1"/>
  <c r="AE106" i="36"/>
  <c r="AF81" i="36"/>
  <c r="AE74" i="37"/>
  <c r="AD99" i="37"/>
  <c r="AD92" i="37"/>
  <c r="AE54" i="42" l="1"/>
  <c r="AE111" i="42" s="1"/>
  <c r="AE54" i="43"/>
  <c r="AD231" i="43"/>
  <c r="AD261" i="43"/>
  <c r="AD231" i="42"/>
  <c r="AD261" i="42"/>
  <c r="AC141" i="38"/>
  <c r="AD214" i="42"/>
  <c r="AC217" i="42"/>
  <c r="AD229" i="42"/>
  <c r="AD230" i="42"/>
  <c r="AD137" i="33"/>
  <c r="AC130" i="37"/>
  <c r="AA3" i="18" s="1"/>
  <c r="AC222" i="43"/>
  <c r="AD221" i="43"/>
  <c r="AD215" i="43"/>
  <c r="AC209" i="43"/>
  <c r="AD212" i="43"/>
  <c r="AC226" i="43"/>
  <c r="AC219" i="43"/>
  <c r="AD210" i="43"/>
  <c r="AC223" i="43"/>
  <c r="AD229" i="43"/>
  <c r="AD213" i="43"/>
  <c r="AC224" i="43"/>
  <c r="AC227" i="43"/>
  <c r="AC220" i="43"/>
  <c r="AD230" i="43"/>
  <c r="AD211" i="43"/>
  <c r="AD208" i="43"/>
  <c r="AD131" i="10"/>
  <c r="AC228" i="43"/>
  <c r="AD232" i="43"/>
  <c r="AD216" i="43"/>
  <c r="AD139" i="42"/>
  <c r="AD214" i="43"/>
  <c r="AC225" i="43"/>
  <c r="AC217" i="43"/>
  <c r="AC218" i="43"/>
  <c r="AC147" i="35"/>
  <c r="AA20" i="19" s="1"/>
  <c r="AC146" i="37"/>
  <c r="AA19" i="18" s="1"/>
  <c r="AD129" i="10"/>
  <c r="AD134" i="10"/>
  <c r="AC68" i="42"/>
  <c r="AD132" i="37"/>
  <c r="AB5" i="18" s="1"/>
  <c r="AC141" i="10"/>
  <c r="AC149" i="38"/>
  <c r="AD135" i="37"/>
  <c r="AB8" i="18" s="1"/>
  <c r="AD142" i="36"/>
  <c r="AC144" i="36"/>
  <c r="AC140" i="10"/>
  <c r="AC143" i="10"/>
  <c r="AD153" i="10"/>
  <c r="AC149" i="10"/>
  <c r="AD95" i="42"/>
  <c r="AD215" i="42"/>
  <c r="AC179" i="42"/>
  <c r="AC209" i="42"/>
  <c r="AD152" i="42"/>
  <c r="AD212" i="42"/>
  <c r="AC164" i="42"/>
  <c r="AC224" i="42"/>
  <c r="AC138" i="37"/>
  <c r="AA11" i="18" s="1"/>
  <c r="AC78" i="42"/>
  <c r="AC227" i="42"/>
  <c r="AD96" i="42"/>
  <c r="AD216" i="42"/>
  <c r="AC158" i="42"/>
  <c r="AC218" i="42"/>
  <c r="AD151" i="35"/>
  <c r="AB24" i="19" s="1"/>
  <c r="AC145" i="35"/>
  <c r="AA18" i="19" s="1"/>
  <c r="AC77" i="42"/>
  <c r="AC226" i="42"/>
  <c r="AC70" i="42"/>
  <c r="AC219" i="42"/>
  <c r="AD90" i="42"/>
  <c r="AD210" i="42"/>
  <c r="AD184" i="42"/>
  <c r="AD133" i="36"/>
  <c r="AC79" i="42"/>
  <c r="AC228" i="42"/>
  <c r="AD172" i="42"/>
  <c r="AD232" i="42"/>
  <c r="AD181" i="42"/>
  <c r="AD211" i="42"/>
  <c r="AD88" i="42"/>
  <c r="AD208" i="42"/>
  <c r="AC139" i="36"/>
  <c r="AC102" i="42"/>
  <c r="AC222" i="42"/>
  <c r="AD131" i="42"/>
  <c r="AD221" i="42"/>
  <c r="AD136" i="37"/>
  <c r="AB9" i="18" s="1"/>
  <c r="AD140" i="42"/>
  <c r="AC148" i="33"/>
  <c r="AC130" i="42"/>
  <c r="AC220" i="42"/>
  <c r="AC130" i="38"/>
  <c r="AC74" i="42"/>
  <c r="AC223" i="42"/>
  <c r="AD183" i="42"/>
  <c r="AD213" i="42"/>
  <c r="AC135" i="42"/>
  <c r="AC225" i="42"/>
  <c r="AD150" i="37"/>
  <c r="AB23" i="18" s="1"/>
  <c r="AD32" i="43"/>
  <c r="AD239" i="43" s="1"/>
  <c r="AD32" i="42"/>
  <c r="AD239" i="42" s="1"/>
  <c r="AD43" i="43"/>
  <c r="AD250" i="43" s="1"/>
  <c r="AD43" i="42"/>
  <c r="AD250" i="42" s="1"/>
  <c r="AE53" i="43"/>
  <c r="AE260" i="43" s="1"/>
  <c r="AE53" i="42"/>
  <c r="AE260" i="42" s="1"/>
  <c r="AE35" i="43"/>
  <c r="AE242" i="43" s="1"/>
  <c r="AE35" i="42"/>
  <c r="AE242" i="42" s="1"/>
  <c r="AE39" i="43"/>
  <c r="AE246" i="43" s="1"/>
  <c r="AE39" i="42"/>
  <c r="AE246" i="42" s="1"/>
  <c r="AD47" i="43"/>
  <c r="AD254" i="43" s="1"/>
  <c r="AD47" i="42"/>
  <c r="AD254" i="42" s="1"/>
  <c r="AD49" i="43"/>
  <c r="AD256" i="43" s="1"/>
  <c r="AD49" i="42"/>
  <c r="AD256" i="42" s="1"/>
  <c r="AE36" i="43"/>
  <c r="AE243" i="43" s="1"/>
  <c r="AE36" i="42"/>
  <c r="AE243" i="42" s="1"/>
  <c r="AD42" i="43"/>
  <c r="AD249" i="43" s="1"/>
  <c r="AD42" i="42"/>
  <c r="AD249" i="42" s="1"/>
  <c r="AE44" i="43"/>
  <c r="AE251" i="43" s="1"/>
  <c r="AE44" i="42"/>
  <c r="AE251" i="42" s="1"/>
  <c r="AD40" i="43"/>
  <c r="AD247" i="43" s="1"/>
  <c r="AD40" i="42"/>
  <c r="AD247" i="42" s="1"/>
  <c r="AE38" i="43"/>
  <c r="AE245" i="43" s="1"/>
  <c r="AE38" i="42"/>
  <c r="AE245" i="42" s="1"/>
  <c r="AE31" i="43"/>
  <c r="AE238" i="43" s="1"/>
  <c r="AE31" i="42"/>
  <c r="AE238" i="42" s="1"/>
  <c r="AD46" i="43"/>
  <c r="AD253" i="43" s="1"/>
  <c r="AD46" i="42"/>
  <c r="AD253" i="42" s="1"/>
  <c r="AE34" i="43"/>
  <c r="AE241" i="43" s="1"/>
  <c r="AE34" i="42"/>
  <c r="AE241" i="42" s="1"/>
  <c r="AE55" i="43"/>
  <c r="AE262" i="43" s="1"/>
  <c r="AE55" i="42"/>
  <c r="AE262" i="42" s="1"/>
  <c r="AE52" i="43"/>
  <c r="AE259" i="43" s="1"/>
  <c r="AE52" i="42"/>
  <c r="AE259" i="42" s="1"/>
  <c r="AD41" i="43"/>
  <c r="AD248" i="43" s="1"/>
  <c r="AD41" i="42"/>
  <c r="AD248" i="42" s="1"/>
  <c r="AE37" i="43"/>
  <c r="AE244" i="43" s="1"/>
  <c r="AE37" i="42"/>
  <c r="AE244" i="42" s="1"/>
  <c r="AD51" i="43"/>
  <c r="AD258" i="43" s="1"/>
  <c r="AD51" i="42"/>
  <c r="AD258" i="42" s="1"/>
  <c r="AE33" i="43"/>
  <c r="AE240" i="43" s="1"/>
  <c r="AE33" i="42"/>
  <c r="AE240" i="42" s="1"/>
  <c r="AD50" i="43"/>
  <c r="AD257" i="43" s="1"/>
  <c r="AD50" i="42"/>
  <c r="AD257" i="42" s="1"/>
  <c r="AD48" i="43"/>
  <c r="AD255" i="43" s="1"/>
  <c r="AD48" i="42"/>
  <c r="AD255" i="42" s="1"/>
  <c r="AD45" i="43"/>
  <c r="AD252" i="43" s="1"/>
  <c r="AD45" i="42"/>
  <c r="AD252" i="42" s="1"/>
  <c r="AC141" i="37"/>
  <c r="AA14" i="18" s="1"/>
  <c r="AD131" i="37"/>
  <c r="AB4" i="18" s="1"/>
  <c r="AD129" i="37"/>
  <c r="AB2" i="18" s="1"/>
  <c r="AB139" i="38"/>
  <c r="AC148" i="37"/>
  <c r="AA21" i="18" s="1"/>
  <c r="AB140" i="38"/>
  <c r="AD150" i="36"/>
  <c r="AC139" i="37"/>
  <c r="AA12" i="18" s="1"/>
  <c r="AB143" i="38"/>
  <c r="AB146" i="38"/>
  <c r="AC138" i="36"/>
  <c r="AB147" i="38"/>
  <c r="AD137" i="37"/>
  <c r="AB10" i="18" s="1"/>
  <c r="AC150" i="38"/>
  <c r="AB153" i="38"/>
  <c r="AB137" i="38"/>
  <c r="AB148" i="38"/>
  <c r="AD152" i="37"/>
  <c r="AB25" i="18" s="1"/>
  <c r="AD134" i="37"/>
  <c r="AB7" i="18" s="1"/>
  <c r="AB138" i="38"/>
  <c r="AB145" i="38"/>
  <c r="AD153" i="36"/>
  <c r="AC148" i="36"/>
  <c r="AD150" i="35"/>
  <c r="AB23" i="19" s="1"/>
  <c r="AC143" i="37"/>
  <c r="AA16" i="18" s="1"/>
  <c r="AD133" i="37"/>
  <c r="AB6" i="18" s="1"/>
  <c r="AD142" i="37"/>
  <c r="AB15" i="18" s="1"/>
  <c r="AD134" i="35"/>
  <c r="AB7" i="19" s="1"/>
  <c r="AD153" i="37"/>
  <c r="AB26" i="18" s="1"/>
  <c r="AC149" i="37"/>
  <c r="AA22" i="18" s="1"/>
  <c r="AC140" i="37"/>
  <c r="AA13" i="18" s="1"/>
  <c r="AD132" i="36"/>
  <c r="AD151" i="37"/>
  <c r="AB24" i="18" s="1"/>
  <c r="AC147" i="36"/>
  <c r="AD129" i="36"/>
  <c r="AC145" i="37"/>
  <c r="AA18" i="18" s="1"/>
  <c r="AC144" i="37"/>
  <c r="AA17" i="18" s="1"/>
  <c r="AC148" i="35"/>
  <c r="AA21" i="19" s="1"/>
  <c r="AD133" i="35"/>
  <c r="AB6" i="19" s="1"/>
  <c r="AC147" i="37"/>
  <c r="AA20" i="18" s="1"/>
  <c r="AD136" i="35"/>
  <c r="AB9" i="19" s="1"/>
  <c r="AD153" i="35"/>
  <c r="AB26" i="19" s="1"/>
  <c r="AC140" i="36"/>
  <c r="AC141" i="33"/>
  <c r="AC145" i="33"/>
  <c r="AD137" i="36"/>
  <c r="AD151" i="33"/>
  <c r="AC130" i="35"/>
  <c r="AA3" i="19" s="1"/>
  <c r="AC130" i="36"/>
  <c r="AD136" i="36"/>
  <c r="AD131" i="36"/>
  <c r="AD135" i="33"/>
  <c r="AC143" i="36"/>
  <c r="AD134" i="36"/>
  <c r="AD135" i="36"/>
  <c r="AC146" i="36"/>
  <c r="AC139" i="35"/>
  <c r="AA12" i="19" s="1"/>
  <c r="AC149" i="36"/>
  <c r="AC141" i="36"/>
  <c r="AD151" i="36"/>
  <c r="AC145" i="36"/>
  <c r="AD142" i="33"/>
  <c r="AD150" i="33"/>
  <c r="AD137" i="35"/>
  <c r="AB10" i="19" s="1"/>
  <c r="AD135" i="35"/>
  <c r="AB8" i="19" s="1"/>
  <c r="AD129" i="35"/>
  <c r="AB2" i="19" s="1"/>
  <c r="AD131" i="35"/>
  <c r="AB4" i="19" s="1"/>
  <c r="AC141" i="35"/>
  <c r="AA14" i="19" s="1"/>
  <c r="AD152" i="35"/>
  <c r="AB25" i="19" s="1"/>
  <c r="AC144" i="35"/>
  <c r="AA17" i="19" s="1"/>
  <c r="AC138" i="35"/>
  <c r="AA11" i="19" s="1"/>
  <c r="AC146" i="35"/>
  <c r="AA19" i="19" s="1"/>
  <c r="AD142" i="35"/>
  <c r="AB15" i="19" s="1"/>
  <c r="AD132" i="35"/>
  <c r="AB5" i="19" s="1"/>
  <c r="AD132" i="33"/>
  <c r="AC143" i="35"/>
  <c r="AA16" i="19" s="1"/>
  <c r="AD129" i="33"/>
  <c r="AD136" i="33"/>
  <c r="AD131" i="33"/>
  <c r="AC140" i="35"/>
  <c r="AA13" i="19" s="1"/>
  <c r="AC149" i="35"/>
  <c r="AA22" i="19" s="1"/>
  <c r="AD133" i="33"/>
  <c r="AD152" i="33"/>
  <c r="AD134" i="33"/>
  <c r="AC138" i="33"/>
  <c r="AD153" i="33"/>
  <c r="AC130" i="33"/>
  <c r="AC147" i="33"/>
  <c r="AC144" i="33"/>
  <c r="AC140" i="33"/>
  <c r="AC149" i="33"/>
  <c r="AC146" i="33"/>
  <c r="AC139" i="33"/>
  <c r="AC143" i="33"/>
  <c r="AD137" i="10"/>
  <c r="AD132" i="10"/>
  <c r="AD133" i="10"/>
  <c r="AC146" i="10"/>
  <c r="AD142" i="10"/>
  <c r="AD135" i="10"/>
  <c r="AC138" i="10"/>
  <c r="AD152" i="10"/>
  <c r="AC147" i="10"/>
  <c r="AC139" i="10"/>
  <c r="AC145" i="10"/>
  <c r="AD136" i="10"/>
  <c r="AC144" i="10"/>
  <c r="AC148" i="10"/>
  <c r="AD151" i="10"/>
  <c r="AD92" i="42"/>
  <c r="AD150" i="10"/>
  <c r="AC130" i="10"/>
  <c r="AA233" i="42"/>
  <c r="AC137" i="42"/>
  <c r="AC71" i="42"/>
  <c r="AD59" i="42"/>
  <c r="AD142" i="42"/>
  <c r="AD118" i="42"/>
  <c r="AD141" i="42"/>
  <c r="AD201" i="42"/>
  <c r="AD171" i="42"/>
  <c r="AC134" i="42"/>
  <c r="AC129" i="42"/>
  <c r="AC99" i="42"/>
  <c r="AD126" i="42"/>
  <c r="AD182" i="42"/>
  <c r="AD169" i="42"/>
  <c r="AC189" i="42"/>
  <c r="AD80" i="42"/>
  <c r="AD82" i="42"/>
  <c r="AD191" i="42"/>
  <c r="AD199" i="42"/>
  <c r="AD67" i="42"/>
  <c r="AB143" i="42"/>
  <c r="AD178" i="42"/>
  <c r="AC197" i="42"/>
  <c r="AB143" i="43"/>
  <c r="AD148" i="42"/>
  <c r="AB113" i="43"/>
  <c r="AD186" i="42"/>
  <c r="AC100" i="42"/>
  <c r="AC159" i="42"/>
  <c r="AB173" i="43"/>
  <c r="AC160" i="42"/>
  <c r="AB203" i="43"/>
  <c r="AC196" i="42"/>
  <c r="AC136" i="42"/>
  <c r="AC106" i="42"/>
  <c r="AD156" i="42"/>
  <c r="AC128" i="42"/>
  <c r="AD63" i="42"/>
  <c r="AD122" i="42"/>
  <c r="AD185" i="42"/>
  <c r="AD101" i="42"/>
  <c r="AD200" i="42"/>
  <c r="AC104" i="42"/>
  <c r="AD123" i="42"/>
  <c r="AC149" i="42"/>
  <c r="AD93" i="42"/>
  <c r="AC190" i="42"/>
  <c r="AD64" i="42"/>
  <c r="AC60" i="42"/>
  <c r="AC107" i="42"/>
  <c r="AD154" i="42"/>
  <c r="AD66" i="42"/>
  <c r="AD109" i="42"/>
  <c r="AD153" i="42"/>
  <c r="AD155" i="42"/>
  <c r="AC166" i="42"/>
  <c r="AG89" i="39"/>
  <c r="AG119" i="39" s="1"/>
  <c r="AC75" i="42"/>
  <c r="AC194" i="42"/>
  <c r="AA263" i="43"/>
  <c r="AC142" i="38"/>
  <c r="AC198" i="42"/>
  <c r="AD170" i="43"/>
  <c r="AD140" i="43"/>
  <c r="AD200" i="43"/>
  <c r="AD110" i="43"/>
  <c r="AD81" i="43"/>
  <c r="AC76" i="42"/>
  <c r="AD112" i="42"/>
  <c r="AD94" i="42"/>
  <c r="AC157" i="42"/>
  <c r="AC168" i="42"/>
  <c r="AD170" i="42"/>
  <c r="AD81" i="42"/>
  <c r="AD110" i="42"/>
  <c r="AC140" i="38"/>
  <c r="AD151" i="38"/>
  <c r="AD191" i="43"/>
  <c r="AD72" i="43"/>
  <c r="AD101" i="43"/>
  <c r="AD161" i="43"/>
  <c r="AD131" i="43"/>
  <c r="AC119" i="43"/>
  <c r="AC60" i="43"/>
  <c r="AC89" i="43"/>
  <c r="AC179" i="43"/>
  <c r="AC149" i="43"/>
  <c r="AD134" i="38"/>
  <c r="AD61" i="42"/>
  <c r="AD125" i="42"/>
  <c r="AD121" i="42"/>
  <c r="AC127" i="42"/>
  <c r="AC193" i="42"/>
  <c r="AC137" i="43"/>
  <c r="AC167" i="43"/>
  <c r="AC107" i="43"/>
  <c r="AC78" i="43"/>
  <c r="AC197" i="43"/>
  <c r="AC132" i="43"/>
  <c r="AC162" i="43"/>
  <c r="AC102" i="43"/>
  <c r="AC192" i="43"/>
  <c r="AC73" i="43"/>
  <c r="AD151" i="42"/>
  <c r="AD124" i="42"/>
  <c r="AC187" i="42"/>
  <c r="AD91" i="42"/>
  <c r="AC97" i="42"/>
  <c r="AC163" i="42"/>
  <c r="AC79" i="43"/>
  <c r="AC108" i="43"/>
  <c r="AC138" i="43"/>
  <c r="AC168" i="43"/>
  <c r="AC198" i="43"/>
  <c r="AC188" i="43"/>
  <c r="AC98" i="43"/>
  <c r="AC128" i="43"/>
  <c r="AC69" i="43"/>
  <c r="AC158" i="43"/>
  <c r="AC129" i="38"/>
  <c r="AD151" i="43"/>
  <c r="AD62" i="43"/>
  <c r="AD121" i="43"/>
  <c r="AD91" i="43"/>
  <c r="AD181" i="43"/>
  <c r="AC100" i="43"/>
  <c r="AC130" i="43"/>
  <c r="AC160" i="43"/>
  <c r="AC190" i="43"/>
  <c r="AC71" i="43"/>
  <c r="AC192" i="42"/>
  <c r="AC133" i="42"/>
  <c r="AD83" i="42"/>
  <c r="AC103" i="42"/>
  <c r="AD161" i="42"/>
  <c r="AD131" i="38"/>
  <c r="AD120" i="43"/>
  <c r="AD90" i="43"/>
  <c r="AD180" i="43"/>
  <c r="AD61" i="43"/>
  <c r="AD150" i="43"/>
  <c r="AD155" i="43"/>
  <c r="AD95" i="43"/>
  <c r="AD185" i="43"/>
  <c r="AD66" i="43"/>
  <c r="AD125" i="43"/>
  <c r="AD133" i="38"/>
  <c r="AC133" i="43"/>
  <c r="AC74" i="43"/>
  <c r="AC103" i="43"/>
  <c r="AC193" i="43"/>
  <c r="AC163" i="43"/>
  <c r="AD124" i="43"/>
  <c r="AD94" i="43"/>
  <c r="AD154" i="43"/>
  <c r="AD184" i="43"/>
  <c r="AD65" i="43"/>
  <c r="AD152" i="43"/>
  <c r="AD63" i="43"/>
  <c r="AD182" i="43"/>
  <c r="AD122" i="43"/>
  <c r="AD92" i="43"/>
  <c r="AD96" i="43"/>
  <c r="AD126" i="43"/>
  <c r="AD156" i="43"/>
  <c r="AD67" i="43"/>
  <c r="AD186" i="43"/>
  <c r="AC166" i="43"/>
  <c r="AC77" i="43"/>
  <c r="AC196" i="43"/>
  <c r="AC136" i="43"/>
  <c r="AC106" i="43"/>
  <c r="AD62" i="42"/>
  <c r="AC165" i="42"/>
  <c r="AC69" i="42"/>
  <c r="AD180" i="42"/>
  <c r="AB113" i="42"/>
  <c r="AD139" i="43"/>
  <c r="AD80" i="43"/>
  <c r="AD199" i="43"/>
  <c r="AD169" i="43"/>
  <c r="AD109" i="43"/>
  <c r="AD65" i="42"/>
  <c r="AC105" i="42"/>
  <c r="AC167" i="42"/>
  <c r="AD150" i="42"/>
  <c r="AB173" i="42"/>
  <c r="AC99" i="43"/>
  <c r="AC129" i="43"/>
  <c r="AC189" i="43"/>
  <c r="AC70" i="43"/>
  <c r="AC159" i="43"/>
  <c r="AC194" i="43"/>
  <c r="AC134" i="43"/>
  <c r="AC164" i="43"/>
  <c r="AC104" i="43"/>
  <c r="AC75" i="43"/>
  <c r="AC187" i="43"/>
  <c r="AC68" i="43"/>
  <c r="AC97" i="43"/>
  <c r="AC127" i="43"/>
  <c r="AC157" i="43"/>
  <c r="AC138" i="42"/>
  <c r="AC108" i="42"/>
  <c r="AC162" i="42"/>
  <c r="AC195" i="42"/>
  <c r="AC73" i="42"/>
  <c r="AC119" i="42"/>
  <c r="AD120" i="42"/>
  <c r="AC188" i="42"/>
  <c r="AD202" i="42"/>
  <c r="AB203" i="42"/>
  <c r="AD183" i="43"/>
  <c r="AD123" i="43"/>
  <c r="AD153" i="43"/>
  <c r="AD64" i="43"/>
  <c r="AD93" i="43"/>
  <c r="AD152" i="38"/>
  <c r="AD132" i="38"/>
  <c r="AB84" i="42"/>
  <c r="AD118" i="43"/>
  <c r="AD148" i="43"/>
  <c r="AD88" i="43"/>
  <c r="AD178" i="43"/>
  <c r="AD59" i="43"/>
  <c r="AD141" i="43"/>
  <c r="AD201" i="43"/>
  <c r="AD111" i="43"/>
  <c r="AE152" i="33" s="1"/>
  <c r="AD82" i="43"/>
  <c r="AD171" i="43"/>
  <c r="AC98" i="42"/>
  <c r="AC132" i="42"/>
  <c r="AD83" i="43"/>
  <c r="AD112" i="43"/>
  <c r="AD202" i="43"/>
  <c r="AD142" i="43"/>
  <c r="AD172" i="43"/>
  <c r="AD72" i="42"/>
  <c r="AD135" i="38"/>
  <c r="AB84" i="43"/>
  <c r="AC89" i="42"/>
  <c r="AC148" i="38"/>
  <c r="AD136" i="38"/>
  <c r="AA233" i="43"/>
  <c r="AC165" i="43"/>
  <c r="AC195" i="43"/>
  <c r="AC105" i="43"/>
  <c r="AC76" i="43"/>
  <c r="AC135" i="43"/>
  <c r="AC139" i="38"/>
  <c r="AE122" i="39"/>
  <c r="AE123" i="39" s="1"/>
  <c r="AF109" i="39"/>
  <c r="AF108" i="39"/>
  <c r="AF112" i="39"/>
  <c r="AF111" i="39"/>
  <c r="AF107" i="39"/>
  <c r="AF106" i="39"/>
  <c r="AF114" i="39"/>
  <c r="AF115" i="39"/>
  <c r="AF113" i="39"/>
  <c r="AF116" i="39"/>
  <c r="AF117" i="39"/>
  <c r="AD123" i="35"/>
  <c r="AD124" i="35" s="1"/>
  <c r="AD123" i="37"/>
  <c r="AD124" i="37" s="1"/>
  <c r="AD95" i="34"/>
  <c r="AD96" i="34" s="1"/>
  <c r="AB3" i="17"/>
  <c r="AD123" i="40"/>
  <c r="AD124" i="40" s="1"/>
  <c r="AB3" i="16"/>
  <c r="AD123" i="36"/>
  <c r="AD124" i="36" s="1"/>
  <c r="AD123" i="38"/>
  <c r="AD124" i="38" s="1"/>
  <c r="AD123" i="33"/>
  <c r="AD124" i="33" s="1"/>
  <c r="AD123" i="10"/>
  <c r="AD124" i="10" s="1"/>
  <c r="AF122" i="37"/>
  <c r="AG91" i="37"/>
  <c r="AG82" i="36"/>
  <c r="AF108" i="36"/>
  <c r="AF107" i="36"/>
  <c r="AG91" i="40"/>
  <c r="AF122" i="40"/>
  <c r="AD26" i="16" s="1"/>
  <c r="AF111" i="37"/>
  <c r="AG84" i="37"/>
  <c r="AF98" i="10"/>
  <c r="AG73" i="10"/>
  <c r="AF119" i="38"/>
  <c r="AG88" i="38"/>
  <c r="AG87" i="10"/>
  <c r="AF118" i="10"/>
  <c r="AF117" i="10"/>
  <c r="AG77" i="33"/>
  <c r="AF102" i="33"/>
  <c r="AG88" i="33"/>
  <c r="AF119" i="33"/>
  <c r="AF98" i="37"/>
  <c r="AG73" i="37"/>
  <c r="AG80" i="37"/>
  <c r="AF105" i="37"/>
  <c r="AF101" i="36"/>
  <c r="AG76" i="36"/>
  <c r="AG80" i="10"/>
  <c r="AF105" i="10"/>
  <c r="AG85" i="38"/>
  <c r="AF113" i="38"/>
  <c r="AF112" i="38"/>
  <c r="AF114" i="40"/>
  <c r="AD18" i="16" s="1"/>
  <c r="AG86" i="40"/>
  <c r="AF116" i="40"/>
  <c r="AD20" i="16" s="1"/>
  <c r="AF115" i="40"/>
  <c r="AD19" i="16" s="1"/>
  <c r="AG83" i="39"/>
  <c r="AG59" i="34"/>
  <c r="AF89" i="34"/>
  <c r="AD21" i="17" s="1"/>
  <c r="AF90" i="34"/>
  <c r="AD22" i="17" s="1"/>
  <c r="AF101" i="35"/>
  <c r="AG76" i="35"/>
  <c r="AG90" i="35"/>
  <c r="AF121" i="35"/>
  <c r="AG79" i="37"/>
  <c r="AF104" i="37"/>
  <c r="AG88" i="10"/>
  <c r="AF119" i="10"/>
  <c r="AG77" i="38"/>
  <c r="AF102" i="38"/>
  <c r="AF104" i="33"/>
  <c r="AG79" i="33"/>
  <c r="AF121" i="38"/>
  <c r="AG90" i="38"/>
  <c r="AF113" i="36"/>
  <c r="AF112" i="36"/>
  <c r="AG85" i="36"/>
  <c r="AG82" i="39"/>
  <c r="AG78" i="39"/>
  <c r="AG102" i="39" s="1"/>
  <c r="AF109" i="37"/>
  <c r="AF110" i="37"/>
  <c r="AG83" i="37"/>
  <c r="AF103" i="37"/>
  <c r="AG78" i="37"/>
  <c r="AF101" i="33"/>
  <c r="AG76" i="33"/>
  <c r="AF117" i="33"/>
  <c r="AG87" i="33"/>
  <c r="AF118" i="33"/>
  <c r="AF113" i="33"/>
  <c r="AF112" i="33"/>
  <c r="AG85" i="33"/>
  <c r="AF94" i="34"/>
  <c r="AD26" i="17" s="1"/>
  <c r="AG63" i="34"/>
  <c r="AF105" i="33"/>
  <c r="AG80" i="33"/>
  <c r="AF117" i="35"/>
  <c r="AF118" i="35"/>
  <c r="AG87" i="35"/>
  <c r="AF119" i="36"/>
  <c r="AG88" i="36"/>
  <c r="AF108" i="38"/>
  <c r="AF107" i="38"/>
  <c r="AG82" i="38"/>
  <c r="AG85" i="10"/>
  <c r="AF112" i="10"/>
  <c r="AF113" i="10"/>
  <c r="AG80" i="35"/>
  <c r="AF105" i="35"/>
  <c r="AF114" i="37"/>
  <c r="AF116" i="37"/>
  <c r="AF115" i="37"/>
  <c r="AG86" i="37"/>
  <c r="AG58" i="34"/>
  <c r="AF87" i="34"/>
  <c r="AD19" i="17" s="1"/>
  <c r="AF88" i="34"/>
  <c r="AD20" i="17" s="1"/>
  <c r="AF86" i="34"/>
  <c r="AD18" i="17" s="1"/>
  <c r="AF85" i="34"/>
  <c r="AD17" i="17" s="1"/>
  <c r="AG57" i="34"/>
  <c r="AF84" i="34"/>
  <c r="AD16" i="17" s="1"/>
  <c r="AG83" i="35"/>
  <c r="AF109" i="35"/>
  <c r="AF110" i="35"/>
  <c r="AF118" i="36"/>
  <c r="AF117" i="36"/>
  <c r="AG87" i="36"/>
  <c r="AG77" i="39"/>
  <c r="AG101" i="39" s="1"/>
  <c r="AG86" i="33"/>
  <c r="AF114" i="33"/>
  <c r="AF116" i="33"/>
  <c r="AF115" i="33"/>
  <c r="AG82" i="37"/>
  <c r="AF108" i="37"/>
  <c r="AF107" i="37"/>
  <c r="AF113" i="37"/>
  <c r="AF112" i="37"/>
  <c r="AG85" i="37"/>
  <c r="AG88" i="39"/>
  <c r="AG118" i="39" s="1"/>
  <c r="AF98" i="38"/>
  <c r="AG73" i="38"/>
  <c r="AG90" i="40"/>
  <c r="AF121" i="40"/>
  <c r="AD25" i="16" s="1"/>
  <c r="AG91" i="39"/>
  <c r="AG121" i="39" s="1"/>
  <c r="AG85" i="40"/>
  <c r="AF113" i="40"/>
  <c r="AD17" i="16" s="1"/>
  <c r="AF112" i="40"/>
  <c r="AD16" i="16" s="1"/>
  <c r="AF121" i="33"/>
  <c r="AG90" i="33"/>
  <c r="AF111" i="35"/>
  <c r="AG84" i="35"/>
  <c r="AF98" i="33"/>
  <c r="AG73" i="33"/>
  <c r="AF117" i="40"/>
  <c r="AD21" i="16" s="1"/>
  <c r="AF118" i="40"/>
  <c r="AD22" i="16" s="1"/>
  <c r="AG87" i="40"/>
  <c r="AG49" i="34"/>
  <c r="AF74" i="34"/>
  <c r="AD6" i="17" s="1"/>
  <c r="AG82" i="10"/>
  <c r="AF108" i="10"/>
  <c r="AF107" i="10"/>
  <c r="AF103" i="36"/>
  <c r="AG78" i="36"/>
  <c r="AG45" i="34"/>
  <c r="AF70" i="34"/>
  <c r="AD2" i="17" s="1"/>
  <c r="AF114" i="10"/>
  <c r="AG86" i="10"/>
  <c r="AF116" i="10"/>
  <c r="AF115" i="10"/>
  <c r="AG84" i="33"/>
  <c r="AF111" i="33"/>
  <c r="AF103" i="35"/>
  <c r="AG78" i="35"/>
  <c r="AG76" i="37"/>
  <c r="AF101" i="37"/>
  <c r="AF111" i="40"/>
  <c r="AD15" i="16" s="1"/>
  <c r="AG84" i="40"/>
  <c r="AG79" i="40"/>
  <c r="AF104" i="40"/>
  <c r="AD8" i="16" s="1"/>
  <c r="AF121" i="36"/>
  <c r="AG90" i="36"/>
  <c r="AF109" i="38"/>
  <c r="AF110" i="38"/>
  <c r="AG83" i="38"/>
  <c r="AF122" i="33"/>
  <c r="AG91" i="33"/>
  <c r="AF122" i="36"/>
  <c r="AG91" i="36"/>
  <c r="AF122" i="38"/>
  <c r="AG91" i="38"/>
  <c r="AG86" i="39"/>
  <c r="AG73" i="39"/>
  <c r="AG97" i="39" s="1"/>
  <c r="AF101" i="38"/>
  <c r="AG76" i="38"/>
  <c r="AG80" i="38"/>
  <c r="AF105" i="38"/>
  <c r="AF110" i="33"/>
  <c r="AF109" i="33"/>
  <c r="AG83" i="33"/>
  <c r="AG84" i="10"/>
  <c r="AF111" i="10"/>
  <c r="AG79" i="36"/>
  <c r="AF104" i="36"/>
  <c r="AF107" i="40"/>
  <c r="AD11" i="16" s="1"/>
  <c r="AG82" i="40"/>
  <c r="AF108" i="40"/>
  <c r="AD12" i="16" s="1"/>
  <c r="AG90" i="39"/>
  <c r="AG120" i="39" s="1"/>
  <c r="AG91" i="10"/>
  <c r="AF122" i="10"/>
  <c r="AF91" i="34"/>
  <c r="AD23" i="17" s="1"/>
  <c r="AG60" i="34"/>
  <c r="AF102" i="40"/>
  <c r="AD6" i="16" s="1"/>
  <c r="AG77" i="40"/>
  <c r="AF102" i="37"/>
  <c r="AG77" i="37"/>
  <c r="AG79" i="35"/>
  <c r="AF104" i="35"/>
  <c r="AG78" i="40"/>
  <c r="AF103" i="40"/>
  <c r="AD7" i="16" s="1"/>
  <c r="AG76" i="10"/>
  <c r="AF101" i="10"/>
  <c r="AF114" i="36"/>
  <c r="AG86" i="36"/>
  <c r="AF116" i="36"/>
  <c r="AF115" i="36"/>
  <c r="AG87" i="38"/>
  <c r="AF117" i="38"/>
  <c r="AF118" i="38"/>
  <c r="AF83" i="34"/>
  <c r="AD15" i="17" s="1"/>
  <c r="AG56" i="34"/>
  <c r="AF121" i="10"/>
  <c r="AG90" i="10"/>
  <c r="AG78" i="10"/>
  <c r="AF103" i="10"/>
  <c r="AF98" i="40"/>
  <c r="AD2" i="16" s="1"/>
  <c r="AG73" i="40"/>
  <c r="AG62" i="34"/>
  <c r="AF93" i="34"/>
  <c r="AD25" i="17" s="1"/>
  <c r="AF108" i="35"/>
  <c r="AF107" i="35"/>
  <c r="AG82" i="35"/>
  <c r="AF80" i="34"/>
  <c r="AD12" i="17" s="1"/>
  <c r="AG54" i="34"/>
  <c r="AF79" i="34"/>
  <c r="AD11" i="17" s="1"/>
  <c r="AF122" i="35"/>
  <c r="AG91" i="35"/>
  <c r="AG52" i="34"/>
  <c r="AF77" i="34"/>
  <c r="AD9" i="17" s="1"/>
  <c r="AF109" i="40"/>
  <c r="AD13" i="16" s="1"/>
  <c r="AF110" i="40"/>
  <c r="AD14" i="16" s="1"/>
  <c r="AG83" i="40"/>
  <c r="AF117" i="37"/>
  <c r="AF118" i="37"/>
  <c r="AG87" i="37"/>
  <c r="AF119" i="37"/>
  <c r="AG88" i="37"/>
  <c r="AF103" i="38"/>
  <c r="AG78" i="38"/>
  <c r="AF103" i="33"/>
  <c r="AG78" i="33"/>
  <c r="AF98" i="36"/>
  <c r="AG73" i="36"/>
  <c r="AG84" i="39"/>
  <c r="AG110" i="39" s="1"/>
  <c r="AG77" i="35"/>
  <c r="AF102" i="35"/>
  <c r="AG79" i="39"/>
  <c r="AG103" i="39" s="1"/>
  <c r="AG77" i="10"/>
  <c r="AF102" i="10"/>
  <c r="AF109" i="36"/>
  <c r="AF110" i="36"/>
  <c r="AG83" i="36"/>
  <c r="AF119" i="40"/>
  <c r="AD23" i="16" s="1"/>
  <c r="AG88" i="40"/>
  <c r="AF121" i="37"/>
  <c r="AG90" i="37"/>
  <c r="AG55" i="34"/>
  <c r="AF82" i="34"/>
  <c r="AD14" i="17" s="1"/>
  <c r="AF81" i="34"/>
  <c r="AD13" i="17" s="1"/>
  <c r="AG85" i="39"/>
  <c r="AF102" i="36"/>
  <c r="AG77" i="36"/>
  <c r="AF73" i="34"/>
  <c r="AD5" i="17" s="1"/>
  <c r="AG48" i="34"/>
  <c r="AF105" i="36"/>
  <c r="AG80" i="36"/>
  <c r="AF111" i="38"/>
  <c r="AG84" i="38"/>
  <c r="AF119" i="35"/>
  <c r="AG88" i="35"/>
  <c r="AG87" i="39"/>
  <c r="AG79" i="10"/>
  <c r="AF104" i="10"/>
  <c r="AF113" i="35"/>
  <c r="AG85" i="35"/>
  <c r="AF112" i="35"/>
  <c r="AG79" i="38"/>
  <c r="AF104" i="38"/>
  <c r="AF111" i="36"/>
  <c r="AG84" i="36"/>
  <c r="AF105" i="40"/>
  <c r="AD9" i="16" s="1"/>
  <c r="AG80" i="40"/>
  <c r="AF114" i="35"/>
  <c r="AF116" i="35"/>
  <c r="AF115" i="35"/>
  <c r="AG86" i="35"/>
  <c r="AF109" i="10"/>
  <c r="AG83" i="10"/>
  <c r="AF110" i="10"/>
  <c r="AF101" i="40"/>
  <c r="AD5" i="16" s="1"/>
  <c r="AG76" i="40"/>
  <c r="AG80" i="39"/>
  <c r="AG104" i="39" s="1"/>
  <c r="AG51" i="34"/>
  <c r="AF76" i="34"/>
  <c r="AD8" i="17" s="1"/>
  <c r="AF98" i="35"/>
  <c r="AG73" i="35"/>
  <c r="AF108" i="33"/>
  <c r="AF107" i="33"/>
  <c r="AG82" i="33"/>
  <c r="AG76" i="39"/>
  <c r="AG100" i="39" s="1"/>
  <c r="AG86" i="38"/>
  <c r="AF114" i="38"/>
  <c r="AF116" i="38"/>
  <c r="AF115" i="38"/>
  <c r="AG50" i="34"/>
  <c r="AF75" i="34"/>
  <c r="AD7" i="17" s="1"/>
  <c r="AF74" i="38"/>
  <c r="AE99" i="38"/>
  <c r="AE92" i="38"/>
  <c r="AG81" i="39"/>
  <c r="AG105" i="39" s="1"/>
  <c r="AF72" i="34"/>
  <c r="AD4" i="17" s="1"/>
  <c r="AG47" i="34"/>
  <c r="AG75" i="35"/>
  <c r="AF100" i="35"/>
  <c r="AF106" i="35"/>
  <c r="AG81" i="35"/>
  <c r="AG81" i="40"/>
  <c r="AF106" i="40"/>
  <c r="AD10" i="16" s="1"/>
  <c r="AG75" i="33"/>
  <c r="AF100" i="33"/>
  <c r="AG75" i="39"/>
  <c r="AG99" i="39" s="1"/>
  <c r="AF100" i="38"/>
  <c r="AG75" i="38"/>
  <c r="AG120" i="40"/>
  <c r="AE24" i="16" s="1"/>
  <c r="AH89" i="40"/>
  <c r="AH120" i="40" s="1"/>
  <c r="AF24" i="16" s="1"/>
  <c r="AG92" i="34"/>
  <c r="AE24" i="17" s="1"/>
  <c r="AH61" i="34"/>
  <c r="AH92" i="34" s="1"/>
  <c r="AF24" i="17" s="1"/>
  <c r="AE99" i="36"/>
  <c r="AF74" i="36"/>
  <c r="AE92" i="36"/>
  <c r="AG120" i="36"/>
  <c r="AH89" i="36"/>
  <c r="AH120" i="36" s="1"/>
  <c r="AH89" i="35"/>
  <c r="AH120" i="35" s="1"/>
  <c r="AG120" i="35"/>
  <c r="AH89" i="37"/>
  <c r="AH120" i="37" s="1"/>
  <c r="AG120" i="37"/>
  <c r="AG120" i="10"/>
  <c r="AH89" i="10"/>
  <c r="AG81" i="38"/>
  <c r="AF106" i="38"/>
  <c r="AE99" i="37"/>
  <c r="AF74" i="37"/>
  <c r="AE92" i="37"/>
  <c r="AG81" i="10"/>
  <c r="AF106" i="10"/>
  <c r="AF100" i="37"/>
  <c r="AG75" i="37"/>
  <c r="AG120" i="33"/>
  <c r="AH89" i="33"/>
  <c r="AH120" i="33" s="1"/>
  <c r="AF46" i="34"/>
  <c r="AE71" i="34"/>
  <c r="AE64" i="34"/>
  <c r="AG75" i="36"/>
  <c r="AF100" i="36"/>
  <c r="AG120" i="38"/>
  <c r="AH89" i="38"/>
  <c r="AH120" i="38" s="1"/>
  <c r="AE92" i="10"/>
  <c r="AF74" i="10"/>
  <c r="AE99" i="10"/>
  <c r="AE99" i="35"/>
  <c r="AF74" i="35"/>
  <c r="AE92" i="35"/>
  <c r="AF106" i="33"/>
  <c r="AG81" i="33"/>
  <c r="AF74" i="40"/>
  <c r="AE99" i="40"/>
  <c r="AE92" i="40"/>
  <c r="AF74" i="33"/>
  <c r="AE99" i="33"/>
  <c r="AE92" i="33"/>
  <c r="AF106" i="37"/>
  <c r="AG81" i="37"/>
  <c r="AF106" i="36"/>
  <c r="AG81" i="36"/>
  <c r="AG53" i="34"/>
  <c r="AF78" i="34"/>
  <c r="AD10" i="17" s="1"/>
  <c r="AG75" i="40"/>
  <c r="AF100" i="40"/>
  <c r="AD4" i="16" s="1"/>
  <c r="AF74" i="39"/>
  <c r="AF98" i="39" s="1"/>
  <c r="AE92" i="39"/>
  <c r="AG75" i="10"/>
  <c r="AF100" i="10"/>
  <c r="AF54" i="43" l="1"/>
  <c r="AF54" i="42"/>
  <c r="AE261" i="43"/>
  <c r="AE231" i="43"/>
  <c r="AE261" i="42"/>
  <c r="AE231" i="42"/>
  <c r="AE210" i="42"/>
  <c r="AE215" i="42"/>
  <c r="AE230" i="42"/>
  <c r="AD228" i="42"/>
  <c r="AE214" i="42"/>
  <c r="AD209" i="42"/>
  <c r="AE150" i="35"/>
  <c r="AC23" i="19" s="1"/>
  <c r="AE212" i="42"/>
  <c r="AD138" i="10"/>
  <c r="AD223" i="43"/>
  <c r="AD227" i="43"/>
  <c r="AE208" i="43"/>
  <c r="AE210" i="43"/>
  <c r="AD228" i="43"/>
  <c r="AD217" i="43"/>
  <c r="AD220" i="43"/>
  <c r="AE214" i="43"/>
  <c r="AD209" i="43"/>
  <c r="AD218" i="43"/>
  <c r="AD219" i="43"/>
  <c r="AD225" i="43"/>
  <c r="AE229" i="43"/>
  <c r="AE213" i="43"/>
  <c r="AE216" i="43"/>
  <c r="AE212" i="43"/>
  <c r="AE215" i="43"/>
  <c r="AE230" i="43"/>
  <c r="AE221" i="43"/>
  <c r="AE232" i="43"/>
  <c r="AD226" i="43"/>
  <c r="AD222" i="43"/>
  <c r="AE211" i="43"/>
  <c r="AD224" i="43"/>
  <c r="AD79" i="42"/>
  <c r="AE154" i="42"/>
  <c r="AE136" i="33"/>
  <c r="AD143" i="33"/>
  <c r="AD130" i="37"/>
  <c r="AB3" i="18" s="1"/>
  <c r="AD140" i="10"/>
  <c r="AD60" i="42"/>
  <c r="AD145" i="36"/>
  <c r="AD149" i="38"/>
  <c r="AD130" i="38"/>
  <c r="AE182" i="42"/>
  <c r="AE142" i="35"/>
  <c r="AC15" i="19" s="1"/>
  <c r="AE66" i="42"/>
  <c r="AE131" i="33"/>
  <c r="AE150" i="42"/>
  <c r="AD147" i="10"/>
  <c r="AE151" i="35"/>
  <c r="AC24" i="19" s="1"/>
  <c r="AD144" i="10"/>
  <c r="AE199" i="42"/>
  <c r="AE229" i="42"/>
  <c r="AE96" i="42"/>
  <c r="AE216" i="42"/>
  <c r="AD139" i="36"/>
  <c r="AE137" i="33"/>
  <c r="AE135" i="37"/>
  <c r="AC8" i="18" s="1"/>
  <c r="AD146" i="35"/>
  <c r="AB19" i="19" s="1"/>
  <c r="AE132" i="37"/>
  <c r="AC5" i="18" s="1"/>
  <c r="AE72" i="42"/>
  <c r="AE221" i="42"/>
  <c r="AD77" i="42"/>
  <c r="AD226" i="42"/>
  <c r="AE64" i="42"/>
  <c r="AE213" i="42"/>
  <c r="AE62" i="42"/>
  <c r="AE211" i="42"/>
  <c r="AD189" i="42"/>
  <c r="AD219" i="42"/>
  <c r="AD75" i="42"/>
  <c r="AD224" i="42"/>
  <c r="AD98" i="42"/>
  <c r="AD218" i="42"/>
  <c r="AD73" i="42"/>
  <c r="AD222" i="42"/>
  <c r="AD165" i="42"/>
  <c r="AD225" i="42"/>
  <c r="AD167" i="42"/>
  <c r="AD227" i="42"/>
  <c r="AE88" i="42"/>
  <c r="AE208" i="42"/>
  <c r="AE134" i="37"/>
  <c r="AC7" i="18" s="1"/>
  <c r="AD103" i="42"/>
  <c r="AD223" i="42"/>
  <c r="AE129" i="33"/>
  <c r="AD141" i="38"/>
  <c r="AE133" i="36"/>
  <c r="AD148" i="10"/>
  <c r="AE83" i="42"/>
  <c r="AE232" i="42"/>
  <c r="AE153" i="36"/>
  <c r="AD141" i="35"/>
  <c r="AB14" i="19" s="1"/>
  <c r="AD149" i="10"/>
  <c r="AD157" i="42"/>
  <c r="AD217" i="42"/>
  <c r="AD71" i="42"/>
  <c r="AD220" i="42"/>
  <c r="AE45" i="43"/>
  <c r="AE252" i="43" s="1"/>
  <c r="AE45" i="42"/>
  <c r="AE252" i="42" s="1"/>
  <c r="AF35" i="43"/>
  <c r="AF242" i="43" s="1"/>
  <c r="AF35" i="42"/>
  <c r="AF242" i="42" s="1"/>
  <c r="AF37" i="43"/>
  <c r="AF244" i="43" s="1"/>
  <c r="AF37" i="42"/>
  <c r="AF244" i="42" s="1"/>
  <c r="AF39" i="43"/>
  <c r="AF246" i="43" s="1"/>
  <c r="AF39" i="42"/>
  <c r="AF246" i="42" s="1"/>
  <c r="AE46" i="43"/>
  <c r="AE253" i="43" s="1"/>
  <c r="AE46" i="42"/>
  <c r="AE253" i="42" s="1"/>
  <c r="AF55" i="43"/>
  <c r="AF262" i="43" s="1"/>
  <c r="AF55" i="42"/>
  <c r="AF262" i="42" s="1"/>
  <c r="AE50" i="43"/>
  <c r="AE257" i="43" s="1"/>
  <c r="AE50" i="42"/>
  <c r="AE257" i="42" s="1"/>
  <c r="AE40" i="43"/>
  <c r="AE247" i="43" s="1"/>
  <c r="AE40" i="42"/>
  <c r="AE247" i="42" s="1"/>
  <c r="AE42" i="43"/>
  <c r="AE249" i="43" s="1"/>
  <c r="AE42" i="42"/>
  <c r="AE249" i="42" s="1"/>
  <c r="AE32" i="43"/>
  <c r="AE239" i="43" s="1"/>
  <c r="AE32" i="42"/>
  <c r="AE239" i="42" s="1"/>
  <c r="AE43" i="43"/>
  <c r="AE250" i="43" s="1"/>
  <c r="AE43" i="42"/>
  <c r="AE250" i="42" s="1"/>
  <c r="AF33" i="43"/>
  <c r="AF240" i="43" s="1"/>
  <c r="AF33" i="42"/>
  <c r="AF240" i="42" s="1"/>
  <c r="AF34" i="43"/>
  <c r="AF241" i="43" s="1"/>
  <c r="AF34" i="42"/>
  <c r="AF241" i="42" s="1"/>
  <c r="AF52" i="43"/>
  <c r="AF259" i="43" s="1"/>
  <c r="AF52" i="42"/>
  <c r="AF259" i="42" s="1"/>
  <c r="AE51" i="43"/>
  <c r="AE258" i="43" s="1"/>
  <c r="AE51" i="42"/>
  <c r="AE258" i="42" s="1"/>
  <c r="AF44" i="43"/>
  <c r="AF251" i="43" s="1"/>
  <c r="AF44" i="42"/>
  <c r="AF251" i="42" s="1"/>
  <c r="AE47" i="43"/>
  <c r="AE254" i="43" s="1"/>
  <c r="AE47" i="42"/>
  <c r="AE254" i="42" s="1"/>
  <c r="AE41" i="43"/>
  <c r="AE248" i="43" s="1"/>
  <c r="AE41" i="42"/>
  <c r="AE248" i="42" s="1"/>
  <c r="AF31" i="43"/>
  <c r="AF238" i="43" s="1"/>
  <c r="AF31" i="42"/>
  <c r="AF238" i="42" s="1"/>
  <c r="AE49" i="43"/>
  <c r="AE256" i="43" s="1"/>
  <c r="AE49" i="42"/>
  <c r="AE256" i="42" s="1"/>
  <c r="AF38" i="43"/>
  <c r="AF245" i="43" s="1"/>
  <c r="AF38" i="42"/>
  <c r="AF245" i="42" s="1"/>
  <c r="AF53" i="43"/>
  <c r="AF260" i="43" s="1"/>
  <c r="AF53" i="42"/>
  <c r="AF260" i="42" s="1"/>
  <c r="AF36" i="43"/>
  <c r="AF243" i="43" s="1"/>
  <c r="AF36" i="42"/>
  <c r="AF243" i="42" s="1"/>
  <c r="AE48" i="43"/>
  <c r="AE255" i="43" s="1"/>
  <c r="AE48" i="42"/>
  <c r="AE255" i="42" s="1"/>
  <c r="AE136" i="37"/>
  <c r="AC9" i="18" s="1"/>
  <c r="AE142" i="37"/>
  <c r="AC15" i="18" s="1"/>
  <c r="AC143" i="38"/>
  <c r="AE152" i="37"/>
  <c r="AC25" i="18" s="1"/>
  <c r="AC153" i="38"/>
  <c r="AC144" i="38"/>
  <c r="AC147" i="38"/>
  <c r="AC146" i="38"/>
  <c r="AC138" i="38"/>
  <c r="AD144" i="37"/>
  <c r="AB17" i="18" s="1"/>
  <c r="AD143" i="37"/>
  <c r="AB16" i="18" s="1"/>
  <c r="AC137" i="38"/>
  <c r="AD138" i="37"/>
  <c r="AB11" i="18" s="1"/>
  <c r="AD150" i="38"/>
  <c r="AC145" i="38"/>
  <c r="AE129" i="37"/>
  <c r="AC2" i="18" s="1"/>
  <c r="AE131" i="37"/>
  <c r="AC4" i="18" s="1"/>
  <c r="AD149" i="36"/>
  <c r="AD147" i="37"/>
  <c r="AB20" i="18" s="1"/>
  <c r="AE153" i="37"/>
  <c r="AC26" i="18" s="1"/>
  <c r="AE137" i="37"/>
  <c r="AC10" i="18" s="1"/>
  <c r="AD139" i="37"/>
  <c r="AB12" i="18" s="1"/>
  <c r="AD145" i="37"/>
  <c r="AB18" i="18" s="1"/>
  <c r="AD149" i="37"/>
  <c r="AB22" i="18" s="1"/>
  <c r="AE150" i="37"/>
  <c r="AC23" i="18" s="1"/>
  <c r="AD141" i="36"/>
  <c r="AE133" i="37"/>
  <c r="AC6" i="18" s="1"/>
  <c r="AD146" i="37"/>
  <c r="AB19" i="18" s="1"/>
  <c r="AD130" i="36"/>
  <c r="AE151" i="37"/>
  <c r="AC24" i="18" s="1"/>
  <c r="AD148" i="37"/>
  <c r="AB21" i="18" s="1"/>
  <c r="AD140" i="37"/>
  <c r="AB13" i="18" s="1"/>
  <c r="AD141" i="37"/>
  <c r="AB14" i="18" s="1"/>
  <c r="AE137" i="36"/>
  <c r="AE134" i="36"/>
  <c r="AE136" i="36"/>
  <c r="AE131" i="36"/>
  <c r="AE135" i="36"/>
  <c r="AE152" i="36"/>
  <c r="AE152" i="35"/>
  <c r="AC25" i="19" s="1"/>
  <c r="AE151" i="36"/>
  <c r="AE129" i="36"/>
  <c r="AD138" i="36"/>
  <c r="AE150" i="36"/>
  <c r="AE132" i="36"/>
  <c r="AD148" i="36"/>
  <c r="AD140" i="36"/>
  <c r="AE153" i="35"/>
  <c r="AC26" i="19" s="1"/>
  <c r="AE142" i="36"/>
  <c r="AD130" i="35"/>
  <c r="AB3" i="19" s="1"/>
  <c r="AE137" i="35"/>
  <c r="AC10" i="19" s="1"/>
  <c r="AE134" i="35"/>
  <c r="AC7" i="19" s="1"/>
  <c r="AD144" i="36"/>
  <c r="AE132" i="35"/>
  <c r="AC5" i="19" s="1"/>
  <c r="AD143" i="36"/>
  <c r="AD147" i="36"/>
  <c r="AE131" i="35"/>
  <c r="AC4" i="19" s="1"/>
  <c r="AD146" i="36"/>
  <c r="AE136" i="35"/>
  <c r="AC9" i="19" s="1"/>
  <c r="AD148" i="33"/>
  <c r="AE150" i="33"/>
  <c r="AE134" i="33"/>
  <c r="AD140" i="35"/>
  <c r="AB13" i="19" s="1"/>
  <c r="AE129" i="35"/>
  <c r="AC2" i="19" s="1"/>
  <c r="AE133" i="35"/>
  <c r="AC6" i="19" s="1"/>
  <c r="AD130" i="33"/>
  <c r="AD138" i="35"/>
  <c r="AB11" i="19" s="1"/>
  <c r="AD147" i="35"/>
  <c r="AB20" i="19" s="1"/>
  <c r="AE135" i="35"/>
  <c r="AC8" i="19" s="1"/>
  <c r="AE135" i="33"/>
  <c r="AE153" i="33"/>
  <c r="AD145" i="35"/>
  <c r="AB18" i="19" s="1"/>
  <c r="AD143" i="35"/>
  <c r="AB16" i="19" s="1"/>
  <c r="AD138" i="33"/>
  <c r="AD144" i="35"/>
  <c r="AB17" i="19" s="1"/>
  <c r="AD139" i="33"/>
  <c r="AD149" i="35"/>
  <c r="AB22" i="19" s="1"/>
  <c r="AD139" i="35"/>
  <c r="AB12" i="19" s="1"/>
  <c r="AD148" i="35"/>
  <c r="AB21" i="19" s="1"/>
  <c r="AE136" i="10"/>
  <c r="AE129" i="10"/>
  <c r="AE133" i="33"/>
  <c r="AE142" i="33"/>
  <c r="AD145" i="33"/>
  <c r="AE132" i="33"/>
  <c r="AD149" i="33"/>
  <c r="AD140" i="33"/>
  <c r="AD144" i="33"/>
  <c r="AD141" i="33"/>
  <c r="AE151" i="33"/>
  <c r="AD147" i="33"/>
  <c r="AD146" i="33"/>
  <c r="AE151" i="10"/>
  <c r="AE137" i="10"/>
  <c r="AE133" i="10"/>
  <c r="AE153" i="10"/>
  <c r="AE152" i="10"/>
  <c r="AE132" i="10"/>
  <c r="AD143" i="10"/>
  <c r="AE134" i="10"/>
  <c r="AE142" i="10"/>
  <c r="AD139" i="10"/>
  <c r="AD141" i="10"/>
  <c r="AE135" i="10"/>
  <c r="AD146" i="10"/>
  <c r="AD130" i="10"/>
  <c r="AB233" i="42"/>
  <c r="AD145" i="10"/>
  <c r="AE131" i="10"/>
  <c r="AE150" i="10"/>
  <c r="AE180" i="42"/>
  <c r="AE92" i="42"/>
  <c r="AD192" i="42"/>
  <c r="AD196" i="42"/>
  <c r="AD166" i="42"/>
  <c r="AE65" i="42"/>
  <c r="AE120" i="42"/>
  <c r="AE123" i="42"/>
  <c r="AD136" i="42"/>
  <c r="AD129" i="42"/>
  <c r="AD106" i="42"/>
  <c r="AD99" i="42"/>
  <c r="AH89" i="39"/>
  <c r="AH119" i="39" s="1"/>
  <c r="AE152" i="42"/>
  <c r="AD188" i="42"/>
  <c r="AD158" i="42"/>
  <c r="AD70" i="42"/>
  <c r="AE61" i="42"/>
  <c r="AE80" i="42"/>
  <c r="AD162" i="42"/>
  <c r="AE169" i="42"/>
  <c r="AE151" i="42"/>
  <c r="AE121" i="42"/>
  <c r="AE93" i="42"/>
  <c r="AD135" i="42"/>
  <c r="AE139" i="42"/>
  <c r="AE109" i="42"/>
  <c r="AD194" i="42"/>
  <c r="AE142" i="42"/>
  <c r="AE125" i="42"/>
  <c r="AD193" i="42"/>
  <c r="AE202" i="42"/>
  <c r="AE185" i="42"/>
  <c r="AD163" i="42"/>
  <c r="AE172" i="42"/>
  <c r="AD164" i="42"/>
  <c r="AD119" i="42"/>
  <c r="AE131" i="42"/>
  <c r="AE171" i="42"/>
  <c r="AE112" i="42"/>
  <c r="AE124" i="42"/>
  <c r="AE94" i="42"/>
  <c r="AE155" i="42"/>
  <c r="AE191" i="42"/>
  <c r="AD89" i="42"/>
  <c r="AD138" i="42"/>
  <c r="AE183" i="42"/>
  <c r="AD159" i="42"/>
  <c r="AD108" i="42"/>
  <c r="AE153" i="42"/>
  <c r="AC143" i="42"/>
  <c r="AE63" i="42"/>
  <c r="AE118" i="42"/>
  <c r="AE95" i="42"/>
  <c r="AD134" i="42"/>
  <c r="AE178" i="42"/>
  <c r="AB263" i="43"/>
  <c r="AD104" i="42"/>
  <c r="AE184" i="42"/>
  <c r="AD149" i="42"/>
  <c r="AC203" i="43"/>
  <c r="AD168" i="42"/>
  <c r="AD105" i="42"/>
  <c r="AD133" i="42"/>
  <c r="AE59" i="42"/>
  <c r="AD76" i="42"/>
  <c r="AD132" i="42"/>
  <c r="AD102" i="42"/>
  <c r="AE122" i="42"/>
  <c r="AD195" i="42"/>
  <c r="AE201" i="42"/>
  <c r="AC143" i="43"/>
  <c r="AD198" i="42"/>
  <c r="AC113" i="43"/>
  <c r="AC113" i="42"/>
  <c r="AD74" i="42"/>
  <c r="AD179" i="42"/>
  <c r="AC173" i="43"/>
  <c r="AD167" i="43"/>
  <c r="AD197" i="43"/>
  <c r="AD78" i="43"/>
  <c r="AD137" i="43"/>
  <c r="AD107" i="43"/>
  <c r="AD73" i="43"/>
  <c r="AD102" i="43"/>
  <c r="AD192" i="43"/>
  <c r="AD162" i="43"/>
  <c r="AD132" i="43"/>
  <c r="AB233" i="43"/>
  <c r="AD69" i="42"/>
  <c r="AE91" i="42"/>
  <c r="AD97" i="42"/>
  <c r="AD160" i="42"/>
  <c r="AE148" i="42"/>
  <c r="AD133" i="43"/>
  <c r="AD103" i="43"/>
  <c r="AD74" i="43"/>
  <c r="AD163" i="43"/>
  <c r="AD193" i="43"/>
  <c r="AD146" i="38"/>
  <c r="AE120" i="43"/>
  <c r="AE90" i="43"/>
  <c r="AE150" i="43"/>
  <c r="AE61" i="43"/>
  <c r="AE180" i="43"/>
  <c r="AD129" i="38"/>
  <c r="AD137" i="42"/>
  <c r="AC203" i="42"/>
  <c r="AE82" i="42"/>
  <c r="AD130" i="42"/>
  <c r="AD139" i="38"/>
  <c r="AE183" i="43"/>
  <c r="AE93" i="43"/>
  <c r="AE123" i="43"/>
  <c r="AE153" i="43"/>
  <c r="AE64" i="43"/>
  <c r="AD107" i="42"/>
  <c r="AD127" i="42"/>
  <c r="AD190" i="42"/>
  <c r="AE67" i="42"/>
  <c r="AD100" i="42"/>
  <c r="AD89" i="43"/>
  <c r="AD179" i="43"/>
  <c r="AD149" i="43"/>
  <c r="AD60" i="43"/>
  <c r="AD119" i="43"/>
  <c r="AE152" i="38"/>
  <c r="AF171" i="42"/>
  <c r="AE181" i="42"/>
  <c r="AE151" i="38"/>
  <c r="AE136" i="38"/>
  <c r="AE101" i="42"/>
  <c r="AE186" i="42"/>
  <c r="AE81" i="43"/>
  <c r="AE140" i="43"/>
  <c r="AE200" i="43"/>
  <c r="AE110" i="43"/>
  <c r="AE170" i="43"/>
  <c r="AE139" i="43"/>
  <c r="AE80" i="43"/>
  <c r="AE199" i="43"/>
  <c r="AE109" i="43"/>
  <c r="AE169" i="43"/>
  <c r="AD68" i="42"/>
  <c r="AE90" i="42"/>
  <c r="AE156" i="42"/>
  <c r="AE140" i="42"/>
  <c r="AE200" i="42"/>
  <c r="AE170" i="42"/>
  <c r="AE110" i="42"/>
  <c r="AE81" i="42"/>
  <c r="AE161" i="42"/>
  <c r="AE111" i="43"/>
  <c r="AF152" i="33" s="1"/>
  <c r="AE141" i="43"/>
  <c r="AE201" i="43"/>
  <c r="AE82" i="43"/>
  <c r="AE171" i="43"/>
  <c r="AD190" i="43"/>
  <c r="AD71" i="43"/>
  <c r="AD100" i="43"/>
  <c r="AD130" i="43"/>
  <c r="AD160" i="43"/>
  <c r="AE132" i="38"/>
  <c r="AD148" i="38"/>
  <c r="AD137" i="38"/>
  <c r="AE135" i="38"/>
  <c r="AE178" i="43"/>
  <c r="AE88" i="43"/>
  <c r="AE118" i="43"/>
  <c r="AE59" i="43"/>
  <c r="AE148" i="43"/>
  <c r="AE141" i="42"/>
  <c r="AC84" i="42"/>
  <c r="AD99" i="43"/>
  <c r="AD189" i="43"/>
  <c r="AD159" i="43"/>
  <c r="AD129" i="43"/>
  <c r="AD70" i="43"/>
  <c r="AE94" i="43"/>
  <c r="AE184" i="43"/>
  <c r="AE154" i="43"/>
  <c r="AE124" i="43"/>
  <c r="AE65" i="43"/>
  <c r="AD164" i="43"/>
  <c r="AD134" i="43"/>
  <c r="AD75" i="43"/>
  <c r="AD194" i="43"/>
  <c r="AD104" i="43"/>
  <c r="AE182" i="43"/>
  <c r="AE63" i="43"/>
  <c r="AE92" i="43"/>
  <c r="AE122" i="43"/>
  <c r="AE152" i="43"/>
  <c r="AE67" i="43"/>
  <c r="AE186" i="43"/>
  <c r="AE126" i="43"/>
  <c r="AE156" i="43"/>
  <c r="AE96" i="43"/>
  <c r="AE72" i="43"/>
  <c r="AE191" i="43"/>
  <c r="AE131" i="43"/>
  <c r="AE101" i="43"/>
  <c r="AE161" i="43"/>
  <c r="AD143" i="38"/>
  <c r="AE133" i="38"/>
  <c r="AD68" i="43"/>
  <c r="AD187" i="43"/>
  <c r="AD97" i="43"/>
  <c r="AD127" i="43"/>
  <c r="AD157" i="43"/>
  <c r="AC84" i="43"/>
  <c r="AD195" i="43"/>
  <c r="AD105" i="43"/>
  <c r="AD165" i="43"/>
  <c r="AD76" i="43"/>
  <c r="AD135" i="43"/>
  <c r="AE134" i="38"/>
  <c r="AD78" i="42"/>
  <c r="AE126" i="42"/>
  <c r="AD128" i="42"/>
  <c r="AD197" i="42"/>
  <c r="AD187" i="42"/>
  <c r="AE131" i="38"/>
  <c r="AD147" i="38"/>
  <c r="AE142" i="43"/>
  <c r="AE172" i="43"/>
  <c r="AE112" i="43"/>
  <c r="AE83" i="43"/>
  <c r="AE202" i="43"/>
  <c r="AE155" i="43"/>
  <c r="AE95" i="43"/>
  <c r="AE185" i="43"/>
  <c r="AE66" i="43"/>
  <c r="AE125" i="43"/>
  <c r="AD79" i="43"/>
  <c r="AD198" i="43"/>
  <c r="AD138" i="43"/>
  <c r="AD108" i="43"/>
  <c r="AD168" i="43"/>
  <c r="AD77" i="43"/>
  <c r="AD106" i="43"/>
  <c r="AD166" i="43"/>
  <c r="AD136" i="43"/>
  <c r="AD196" i="43"/>
  <c r="AC173" i="42"/>
  <c r="AE151" i="43"/>
  <c r="AE62" i="43"/>
  <c r="AE121" i="43"/>
  <c r="AE91" i="43"/>
  <c r="AE181" i="43"/>
  <c r="AD69" i="43"/>
  <c r="AD128" i="43"/>
  <c r="AD98" i="43"/>
  <c r="AD158" i="43"/>
  <c r="AD188" i="43"/>
  <c r="AF122" i="39"/>
  <c r="AF123" i="39" s="1"/>
  <c r="AG114" i="39"/>
  <c r="AG115" i="39"/>
  <c r="AG113" i="39"/>
  <c r="AG109" i="39"/>
  <c r="AG108" i="39"/>
  <c r="AG107" i="39"/>
  <c r="AG106" i="39"/>
  <c r="AG116" i="39"/>
  <c r="AG117" i="39"/>
  <c r="AG112" i="39"/>
  <c r="AG111" i="39"/>
  <c r="AH120" i="10"/>
  <c r="AE123" i="35"/>
  <c r="AE124" i="35" s="1"/>
  <c r="AE123" i="37"/>
  <c r="AE124" i="37" s="1"/>
  <c r="AE95" i="34"/>
  <c r="AE96" i="34" s="1"/>
  <c r="AC3" i="17"/>
  <c r="AE123" i="40"/>
  <c r="AE124" i="40" s="1"/>
  <c r="AC3" i="16"/>
  <c r="AE123" i="36"/>
  <c r="AE124" i="36" s="1"/>
  <c r="AE123" i="38"/>
  <c r="AE124" i="38" s="1"/>
  <c r="AE123" i="33"/>
  <c r="AE124" i="33" s="1"/>
  <c r="AE123" i="10"/>
  <c r="AE124" i="10" s="1"/>
  <c r="AH79" i="10"/>
  <c r="AG104" i="10"/>
  <c r="AG80" i="34"/>
  <c r="AE12" i="17" s="1"/>
  <c r="AG79" i="34"/>
  <c r="AE11" i="17" s="1"/>
  <c r="AH54" i="34"/>
  <c r="AH90" i="39"/>
  <c r="AH86" i="39"/>
  <c r="AG98" i="38"/>
  <c r="AH73" i="38"/>
  <c r="AH98" i="38" s="1"/>
  <c r="AG117" i="33"/>
  <c r="AG118" i="33"/>
  <c r="AH87" i="33"/>
  <c r="AH87" i="39"/>
  <c r="AH85" i="10"/>
  <c r="AG112" i="10"/>
  <c r="AG113" i="10"/>
  <c r="AH77" i="33"/>
  <c r="AH102" i="33" s="1"/>
  <c r="AG102" i="33"/>
  <c r="AH88" i="39"/>
  <c r="AG108" i="40"/>
  <c r="AE12" i="16" s="1"/>
  <c r="AH82" i="40"/>
  <c r="AG107" i="40"/>
  <c r="AE11" i="16" s="1"/>
  <c r="AG109" i="35"/>
  <c r="AG110" i="35"/>
  <c r="AH83" i="35"/>
  <c r="AH86" i="40"/>
  <c r="AG114" i="40"/>
  <c r="AE18" i="16" s="1"/>
  <c r="AG115" i="40"/>
  <c r="AE19" i="16" s="1"/>
  <c r="AG116" i="40"/>
  <c r="AE20" i="16" s="1"/>
  <c r="AG114" i="35"/>
  <c r="AG116" i="35"/>
  <c r="AG115" i="35"/>
  <c r="AH86" i="35"/>
  <c r="AH88" i="40"/>
  <c r="AH119" i="40" s="1"/>
  <c r="AF23" i="16" s="1"/>
  <c r="AG119" i="40"/>
  <c r="AE23" i="16" s="1"/>
  <c r="AG113" i="37"/>
  <c r="AG112" i="37"/>
  <c r="AH85" i="37"/>
  <c r="AG103" i="37"/>
  <c r="AH78" i="37"/>
  <c r="AH103" i="37" s="1"/>
  <c r="AH87" i="10"/>
  <c r="AG118" i="10"/>
  <c r="AG117" i="10"/>
  <c r="AG115" i="38"/>
  <c r="AG114" i="38"/>
  <c r="AG116" i="38"/>
  <c r="AH86" i="38"/>
  <c r="AH88" i="37"/>
  <c r="AH119" i="37" s="1"/>
  <c r="AG119" i="37"/>
  <c r="AH76" i="10"/>
  <c r="AG101" i="10"/>
  <c r="AH73" i="33"/>
  <c r="AH98" i="33" s="1"/>
  <c r="AG98" i="33"/>
  <c r="AG85" i="34"/>
  <c r="AE17" i="17" s="1"/>
  <c r="AG84" i="34"/>
  <c r="AE16" i="17" s="1"/>
  <c r="AH57" i="34"/>
  <c r="AH88" i="38"/>
  <c r="AH119" i="38" s="1"/>
  <c r="AG119" i="38"/>
  <c r="AG111" i="38"/>
  <c r="AH84" i="38"/>
  <c r="AH111" i="38" s="1"/>
  <c r="AH83" i="36"/>
  <c r="AG109" i="36"/>
  <c r="AG110" i="36"/>
  <c r="AH62" i="34"/>
  <c r="AH93" i="34" s="1"/>
  <c r="AF25" i="17" s="1"/>
  <c r="AG93" i="34"/>
  <c r="AE25" i="17" s="1"/>
  <c r="AG122" i="36"/>
  <c r="AH91" i="36"/>
  <c r="AH122" i="36" s="1"/>
  <c r="AG117" i="37"/>
  <c r="AH87" i="37"/>
  <c r="AG118" i="37"/>
  <c r="AG111" i="35"/>
  <c r="AH84" i="35"/>
  <c r="AH111" i="35" s="1"/>
  <c r="AG98" i="10"/>
  <c r="AH73" i="10"/>
  <c r="AH80" i="40"/>
  <c r="AH105" i="40" s="1"/>
  <c r="AF9" i="16" s="1"/>
  <c r="AG105" i="40"/>
  <c r="AE9" i="16" s="1"/>
  <c r="AG109" i="33"/>
  <c r="AG110" i="33"/>
  <c r="AH83" i="33"/>
  <c r="AH86" i="10"/>
  <c r="AG116" i="10"/>
  <c r="AG115" i="10"/>
  <c r="AG114" i="10"/>
  <c r="AG108" i="37"/>
  <c r="AG107" i="37"/>
  <c r="AH82" i="37"/>
  <c r="AG111" i="37"/>
  <c r="AH84" i="37"/>
  <c r="AH111" i="37" s="1"/>
  <c r="AG111" i="36"/>
  <c r="AH84" i="36"/>
  <c r="AH111" i="36" s="1"/>
  <c r="AH48" i="34"/>
  <c r="AH73" i="34" s="1"/>
  <c r="AF5" i="17" s="1"/>
  <c r="AG73" i="34"/>
  <c r="AE5" i="17" s="1"/>
  <c r="AH78" i="10"/>
  <c r="AG103" i="10"/>
  <c r="AG109" i="38"/>
  <c r="AG110" i="38"/>
  <c r="AH83" i="38"/>
  <c r="AG88" i="34"/>
  <c r="AE20" i="17" s="1"/>
  <c r="AG87" i="34"/>
  <c r="AE19" i="17" s="1"/>
  <c r="AH58" i="34"/>
  <c r="AG86" i="34"/>
  <c r="AE18" i="17" s="1"/>
  <c r="AH78" i="39"/>
  <c r="AH77" i="40"/>
  <c r="AH102" i="40" s="1"/>
  <c r="AF6" i="16" s="1"/>
  <c r="AG102" i="40"/>
  <c r="AE6" i="16" s="1"/>
  <c r="AG94" i="34"/>
  <c r="AE26" i="17" s="1"/>
  <c r="AH63" i="34"/>
  <c r="AH94" i="34" s="1"/>
  <c r="AF26" i="17" s="1"/>
  <c r="AH79" i="38"/>
  <c r="AH104" i="38" s="1"/>
  <c r="AG104" i="38"/>
  <c r="AG83" i="34"/>
  <c r="AE15" i="17" s="1"/>
  <c r="AH56" i="34"/>
  <c r="AH83" i="34" s="1"/>
  <c r="AF15" i="17" s="1"/>
  <c r="AG105" i="38"/>
  <c r="AH80" i="38"/>
  <c r="AH105" i="38" s="1"/>
  <c r="AH90" i="36"/>
  <c r="AH121" i="36" s="1"/>
  <c r="AG121" i="36"/>
  <c r="AG103" i="36"/>
  <c r="AH78" i="36"/>
  <c r="AH103" i="36" s="1"/>
  <c r="AG113" i="40"/>
  <c r="AE17" i="16" s="1"/>
  <c r="AG112" i="40"/>
  <c r="AE16" i="16" s="1"/>
  <c r="AH85" i="40"/>
  <c r="AH86" i="33"/>
  <c r="AG114" i="33"/>
  <c r="AG116" i="33"/>
  <c r="AG115" i="33"/>
  <c r="AH82" i="39"/>
  <c r="AH80" i="37"/>
  <c r="AH105" i="37" s="1"/>
  <c r="AG105" i="37"/>
  <c r="AH51" i="34"/>
  <c r="AH76" i="34" s="1"/>
  <c r="AF8" i="17" s="1"/>
  <c r="AG76" i="34"/>
  <c r="AE8" i="17" s="1"/>
  <c r="AH85" i="39"/>
  <c r="AH77" i="35"/>
  <c r="AH102" i="35" s="1"/>
  <c r="AG102" i="35"/>
  <c r="AH52" i="34"/>
  <c r="AH77" i="34" s="1"/>
  <c r="AF9" i="17" s="1"/>
  <c r="AG77" i="34"/>
  <c r="AE9" i="17" s="1"/>
  <c r="AH60" i="34"/>
  <c r="AH91" i="34" s="1"/>
  <c r="AF23" i="17" s="1"/>
  <c r="AG91" i="34"/>
  <c r="AE23" i="17" s="1"/>
  <c r="AH76" i="38"/>
  <c r="AH101" i="38" s="1"/>
  <c r="AG101" i="38"/>
  <c r="AH91" i="39"/>
  <c r="AH77" i="39"/>
  <c r="AG113" i="33"/>
  <c r="AH85" i="33"/>
  <c r="AG112" i="33"/>
  <c r="AG113" i="36"/>
  <c r="AG112" i="36"/>
  <c r="AH85" i="36"/>
  <c r="AH73" i="37"/>
  <c r="AH98" i="37" s="1"/>
  <c r="AG98" i="37"/>
  <c r="AG103" i="33"/>
  <c r="AH78" i="33"/>
  <c r="AH103" i="33" s="1"/>
  <c r="AH76" i="33"/>
  <c r="AH101" i="33" s="1"/>
  <c r="AG101" i="33"/>
  <c r="AG109" i="37"/>
  <c r="AG110" i="37"/>
  <c r="AH83" i="37"/>
  <c r="AH78" i="40"/>
  <c r="AH103" i="40" s="1"/>
  <c r="AF7" i="16" s="1"/>
  <c r="AG103" i="40"/>
  <c r="AE7" i="16" s="1"/>
  <c r="AG108" i="33"/>
  <c r="AG107" i="33"/>
  <c r="AH82" i="33"/>
  <c r="AG105" i="36"/>
  <c r="AH80" i="36"/>
  <c r="AH105" i="36" s="1"/>
  <c r="AH84" i="10"/>
  <c r="AG111" i="10"/>
  <c r="AG122" i="33"/>
  <c r="AH91" i="33"/>
  <c r="AH122" i="33" s="1"/>
  <c r="AH79" i="37"/>
  <c r="AH104" i="37" s="1"/>
  <c r="AG104" i="37"/>
  <c r="AG121" i="35"/>
  <c r="AH90" i="35"/>
  <c r="AH121" i="35" s="1"/>
  <c r="AH73" i="35"/>
  <c r="AH98" i="35" s="1"/>
  <c r="AG98" i="35"/>
  <c r="AH90" i="10"/>
  <c r="AG121" i="10"/>
  <c r="AG102" i="36"/>
  <c r="AH77" i="36"/>
  <c r="AH102" i="36" s="1"/>
  <c r="AH85" i="35"/>
  <c r="AG113" i="35"/>
  <c r="AG112" i="35"/>
  <c r="AH84" i="39"/>
  <c r="AH91" i="35"/>
  <c r="AH122" i="35" s="1"/>
  <c r="AG122" i="35"/>
  <c r="AG90" i="34"/>
  <c r="AE22" i="17" s="1"/>
  <c r="AH59" i="34"/>
  <c r="AG89" i="34"/>
  <c r="AE21" i="17" s="1"/>
  <c r="AG107" i="36"/>
  <c r="AG108" i="36"/>
  <c r="AH82" i="36"/>
  <c r="AH50" i="34"/>
  <c r="AH75" i="34" s="1"/>
  <c r="AF7" i="17" s="1"/>
  <c r="AG75" i="34"/>
  <c r="AE7" i="17" s="1"/>
  <c r="AH55" i="34"/>
  <c r="AG82" i="34"/>
  <c r="AE14" i="17" s="1"/>
  <c r="AG81" i="34"/>
  <c r="AE13" i="17" s="1"/>
  <c r="AH79" i="33"/>
  <c r="AH104" i="33" s="1"/>
  <c r="AG104" i="33"/>
  <c r="AG114" i="36"/>
  <c r="AG116" i="36"/>
  <c r="AG115" i="36"/>
  <c r="AH86" i="36"/>
  <c r="AG101" i="37"/>
  <c r="AH76" i="37"/>
  <c r="AH101" i="37" s="1"/>
  <c r="AG103" i="38"/>
  <c r="AH78" i="38"/>
  <c r="AH103" i="38" s="1"/>
  <c r="AG103" i="35"/>
  <c r="AH78" i="35"/>
  <c r="AH103" i="35" s="1"/>
  <c r="AG102" i="38"/>
  <c r="AH77" i="38"/>
  <c r="AH102" i="38" s="1"/>
  <c r="AH88" i="36"/>
  <c r="AH119" i="36" s="1"/>
  <c r="AG119" i="36"/>
  <c r="AH79" i="36"/>
  <c r="AH104" i="36" s="1"/>
  <c r="AG104" i="36"/>
  <c r="AG111" i="33"/>
  <c r="AH84" i="33"/>
  <c r="AH111" i="33" s="1"/>
  <c r="AG98" i="40"/>
  <c r="AE2" i="16" s="1"/>
  <c r="AH73" i="40"/>
  <c r="AH98" i="40" s="1"/>
  <c r="AF2" i="16" s="1"/>
  <c r="AH87" i="35"/>
  <c r="AG117" i="35"/>
  <c r="AG118" i="35"/>
  <c r="AG104" i="35"/>
  <c r="AH79" i="35"/>
  <c r="AH104" i="35" s="1"/>
  <c r="AG110" i="40"/>
  <c r="AE14" i="16" s="1"/>
  <c r="AG109" i="40"/>
  <c r="AE13" i="16" s="1"/>
  <c r="AH83" i="40"/>
  <c r="AG105" i="33"/>
  <c r="AH80" i="33"/>
  <c r="AH105" i="33" s="1"/>
  <c r="AG70" i="34"/>
  <c r="AE2" i="17" s="1"/>
  <c r="AH45" i="34"/>
  <c r="AH70" i="34" s="1"/>
  <c r="AF2" i="17" s="1"/>
  <c r="AH91" i="40"/>
  <c r="AH122" i="40" s="1"/>
  <c r="AF26" i="16" s="1"/>
  <c r="AG122" i="40"/>
  <c r="AE26" i="16" s="1"/>
  <c r="AH80" i="39"/>
  <c r="AH73" i="39"/>
  <c r="AG104" i="40"/>
  <c r="AE8" i="16" s="1"/>
  <c r="AH79" i="40"/>
  <c r="AH104" i="40" s="1"/>
  <c r="AF8" i="16" s="1"/>
  <c r="AG117" i="36"/>
  <c r="AG118" i="36"/>
  <c r="AH87" i="36"/>
  <c r="AH80" i="35"/>
  <c r="AH105" i="35" s="1"/>
  <c r="AG105" i="35"/>
  <c r="AH83" i="39"/>
  <c r="AG122" i="37"/>
  <c r="AH91" i="37"/>
  <c r="AH122" i="37" s="1"/>
  <c r="AG74" i="34"/>
  <c r="AE6" i="17" s="1"/>
  <c r="AH49" i="34"/>
  <c r="AH74" i="34" s="1"/>
  <c r="AF6" i="17" s="1"/>
  <c r="AH83" i="10"/>
  <c r="AG109" i="10"/>
  <c r="AG110" i="10"/>
  <c r="AG121" i="37"/>
  <c r="AH90" i="37"/>
  <c r="AH121" i="37" s="1"/>
  <c r="AH82" i="35"/>
  <c r="AG108" i="35"/>
  <c r="AG107" i="35"/>
  <c r="AG117" i="40"/>
  <c r="AE21" i="16" s="1"/>
  <c r="AG118" i="40"/>
  <c r="AE22" i="16" s="1"/>
  <c r="AH87" i="40"/>
  <c r="AG108" i="38"/>
  <c r="AG107" i="38"/>
  <c r="AH82" i="38"/>
  <c r="AH88" i="35"/>
  <c r="AH119" i="35" s="1"/>
  <c r="AG119" i="35"/>
  <c r="AG122" i="38"/>
  <c r="AH91" i="38"/>
  <c r="AH122" i="38" s="1"/>
  <c r="AH76" i="39"/>
  <c r="AH88" i="10"/>
  <c r="AG119" i="10"/>
  <c r="AG113" i="38"/>
  <c r="AG112" i="38"/>
  <c r="AH85" i="38"/>
  <c r="AH90" i="33"/>
  <c r="AH121" i="33" s="1"/>
  <c r="AG121" i="33"/>
  <c r="AG105" i="10"/>
  <c r="AH80" i="10"/>
  <c r="AG102" i="10"/>
  <c r="AH77" i="10"/>
  <c r="AG102" i="37"/>
  <c r="AH77" i="37"/>
  <c r="AH102" i="37" s="1"/>
  <c r="AG101" i="36"/>
  <c r="AH76" i="36"/>
  <c r="AH101" i="36" s="1"/>
  <c r="AG114" i="37"/>
  <c r="AG116" i="37"/>
  <c r="AG115" i="37"/>
  <c r="AH86" i="37"/>
  <c r="AG101" i="35"/>
  <c r="AH76" i="35"/>
  <c r="AH101" i="35" s="1"/>
  <c r="AH79" i="39"/>
  <c r="AG101" i="40"/>
  <c r="AE5" i="16" s="1"/>
  <c r="AH76" i="40"/>
  <c r="AH101" i="40" s="1"/>
  <c r="AF5" i="16" s="1"/>
  <c r="AG98" i="36"/>
  <c r="AH73" i="36"/>
  <c r="AH98" i="36" s="1"/>
  <c r="AG118" i="38"/>
  <c r="AH87" i="38"/>
  <c r="AG117" i="38"/>
  <c r="AG122" i="10"/>
  <c r="AH91" i="10"/>
  <c r="AG111" i="40"/>
  <c r="AE15" i="16" s="1"/>
  <c r="AH84" i="40"/>
  <c r="AH111" i="40" s="1"/>
  <c r="AF15" i="16" s="1"/>
  <c r="AH82" i="10"/>
  <c r="AG108" i="10"/>
  <c r="AG107" i="10"/>
  <c r="AG121" i="40"/>
  <c r="AE25" i="16" s="1"/>
  <c r="AH90" i="40"/>
  <c r="AH121" i="40" s="1"/>
  <c r="AF25" i="16" s="1"/>
  <c r="AG121" i="38"/>
  <c r="AH90" i="38"/>
  <c r="AH121" i="38" s="1"/>
  <c r="AH88" i="33"/>
  <c r="AH119" i="33" s="1"/>
  <c r="AG119" i="33"/>
  <c r="AF71" i="34"/>
  <c r="AG46" i="34"/>
  <c r="AF64" i="34"/>
  <c r="AG100" i="10"/>
  <c r="AH75" i="10"/>
  <c r="AF99" i="36"/>
  <c r="AG74" i="36"/>
  <c r="AF92" i="36"/>
  <c r="AH81" i="10"/>
  <c r="AG106" i="10"/>
  <c r="AG74" i="39"/>
  <c r="AG98" i="39" s="1"/>
  <c r="AF92" i="39"/>
  <c r="AH75" i="40"/>
  <c r="AH100" i="40" s="1"/>
  <c r="AF4" i="16" s="1"/>
  <c r="AG100" i="40"/>
  <c r="AE4" i="16" s="1"/>
  <c r="AH81" i="39"/>
  <c r="AG100" i="33"/>
  <c r="AH75" i="33"/>
  <c r="AH100" i="33" s="1"/>
  <c r="AH47" i="34"/>
  <c r="AH72" i="34" s="1"/>
  <c r="AF4" i="17" s="1"/>
  <c r="AG72" i="34"/>
  <c r="AE4" i="17" s="1"/>
  <c r="AF92" i="10"/>
  <c r="AF99" i="10"/>
  <c r="AG74" i="10"/>
  <c r="AG74" i="40"/>
  <c r="AF99" i="40"/>
  <c r="AF92" i="40"/>
  <c r="AH53" i="34"/>
  <c r="AH78" i="34" s="1"/>
  <c r="AF10" i="17" s="1"/>
  <c r="AG78" i="34"/>
  <c r="AE10" i="17" s="1"/>
  <c r="AG106" i="38"/>
  <c r="AH81" i="38"/>
  <c r="AH106" i="38" s="1"/>
  <c r="AH75" i="38"/>
  <c r="AH100" i="38" s="1"/>
  <c r="AG100" i="38"/>
  <c r="AG74" i="33"/>
  <c r="AF99" i="33"/>
  <c r="AF92" i="33"/>
  <c r="AG106" i="40"/>
  <c r="AE10" i="16" s="1"/>
  <c r="AH81" i="40"/>
  <c r="AH106" i="40" s="1"/>
  <c r="AF10" i="16" s="1"/>
  <c r="AH75" i="37"/>
  <c r="AH100" i="37" s="1"/>
  <c r="AG100" i="37"/>
  <c r="AH75" i="35"/>
  <c r="AH100" i="35" s="1"/>
  <c r="AG100" i="35"/>
  <c r="AH81" i="36"/>
  <c r="AH106" i="36" s="1"/>
  <c r="AG106" i="36"/>
  <c r="AH75" i="36"/>
  <c r="AH100" i="36" s="1"/>
  <c r="AG100" i="36"/>
  <c r="AG106" i="35"/>
  <c r="AH81" i="35"/>
  <c r="AH106" i="35" s="1"/>
  <c r="AH81" i="33"/>
  <c r="AH106" i="33" s="1"/>
  <c r="AG106" i="33"/>
  <c r="AF99" i="35"/>
  <c r="AG74" i="35"/>
  <c r="AF92" i="35"/>
  <c r="AF99" i="37"/>
  <c r="AG74" i="37"/>
  <c r="AF92" i="37"/>
  <c r="AG106" i="37"/>
  <c r="AH81" i="37"/>
  <c r="AH106" i="37" s="1"/>
  <c r="AH75" i="39"/>
  <c r="AG74" i="38"/>
  <c r="AF99" i="38"/>
  <c r="AF92" i="38"/>
  <c r="AF261" i="42" l="1"/>
  <c r="AF231" i="42"/>
  <c r="AF231" i="43"/>
  <c r="AF261" i="43"/>
  <c r="AF208" i="42"/>
  <c r="AE209" i="42"/>
  <c r="AE222" i="42"/>
  <c r="AE130" i="38"/>
  <c r="AF214" i="42"/>
  <c r="AE149" i="38"/>
  <c r="AE226" i="42"/>
  <c r="AE220" i="42"/>
  <c r="AF212" i="42"/>
  <c r="AE130" i="10"/>
  <c r="AE148" i="36"/>
  <c r="AF221" i="43"/>
  <c r="AE227" i="43"/>
  <c r="AE225" i="43"/>
  <c r="AE228" i="43"/>
  <c r="AF232" i="43"/>
  <c r="AF216" i="43"/>
  <c r="AF229" i="43"/>
  <c r="AF211" i="43"/>
  <c r="AF215" i="43"/>
  <c r="AF214" i="43"/>
  <c r="AF213" i="43"/>
  <c r="AF210" i="43"/>
  <c r="AE226" i="43"/>
  <c r="AE220" i="43"/>
  <c r="AF212" i="43"/>
  <c r="AE223" i="43"/>
  <c r="AF208" i="43"/>
  <c r="AE209" i="43"/>
  <c r="AE222" i="43"/>
  <c r="AE149" i="10"/>
  <c r="AE218" i="43"/>
  <c r="AE219" i="43"/>
  <c r="AF135" i="36"/>
  <c r="AE224" i="43"/>
  <c r="AE217" i="43"/>
  <c r="AE141" i="10"/>
  <c r="AF200" i="43"/>
  <c r="AF230" i="43"/>
  <c r="AF94" i="42"/>
  <c r="AF133" i="37"/>
  <c r="AD6" i="18" s="1"/>
  <c r="AF150" i="37"/>
  <c r="AD23" i="18" s="1"/>
  <c r="AF132" i="10"/>
  <c r="AE149" i="42"/>
  <c r="AF131" i="36"/>
  <c r="AF153" i="10"/>
  <c r="AF137" i="33"/>
  <c r="AF136" i="10"/>
  <c r="AE145" i="10"/>
  <c r="AE139" i="33"/>
  <c r="AE140" i="37"/>
  <c r="AC13" i="18" s="1"/>
  <c r="AF134" i="10"/>
  <c r="AF83" i="42"/>
  <c r="AF232" i="42"/>
  <c r="AE144" i="33"/>
  <c r="AF155" i="42"/>
  <c r="AF215" i="42"/>
  <c r="AF180" i="42"/>
  <c r="AF210" i="42"/>
  <c r="AE98" i="42"/>
  <c r="AE218" i="42"/>
  <c r="AE147" i="10"/>
  <c r="AE141" i="38"/>
  <c r="AE97" i="42"/>
  <c r="AE217" i="42"/>
  <c r="AE99" i="42"/>
  <c r="AE219" i="42"/>
  <c r="AF88" i="42"/>
  <c r="AE104" i="42"/>
  <c r="AE224" i="42"/>
  <c r="AE166" i="42"/>
  <c r="AF161" i="42"/>
  <c r="AF221" i="42"/>
  <c r="AE71" i="42"/>
  <c r="AF93" i="42"/>
  <c r="AF213" i="42"/>
  <c r="AF109" i="42"/>
  <c r="AF229" i="42"/>
  <c r="AE74" i="42"/>
  <c r="AE223" i="42"/>
  <c r="AF129" i="33"/>
  <c r="AE132" i="42"/>
  <c r="AE167" i="42"/>
  <c r="AE227" i="42"/>
  <c r="AE146" i="36"/>
  <c r="AE195" i="42"/>
  <c r="AE225" i="42"/>
  <c r="AE168" i="42"/>
  <c r="AE228" i="42"/>
  <c r="AF142" i="10"/>
  <c r="AE143" i="10"/>
  <c r="AE138" i="36"/>
  <c r="AF182" i="42"/>
  <c r="AF81" i="42"/>
  <c r="AF230" i="42"/>
  <c r="AF91" i="42"/>
  <c r="AF211" i="42"/>
  <c r="AF186" i="42"/>
  <c r="AF216" i="42"/>
  <c r="AF40" i="43"/>
  <c r="AF247" i="43" s="1"/>
  <c r="AF40" i="42"/>
  <c r="AF247" i="42" s="1"/>
  <c r="AF41" i="43"/>
  <c r="AF248" i="43" s="1"/>
  <c r="AF41" i="42"/>
  <c r="AF248" i="42" s="1"/>
  <c r="AF42" i="43"/>
  <c r="AF249" i="43" s="1"/>
  <c r="AF42" i="42"/>
  <c r="AF249" i="42" s="1"/>
  <c r="AF43" i="43"/>
  <c r="AF250" i="43" s="1"/>
  <c r="AF43" i="42"/>
  <c r="AF250" i="42" s="1"/>
  <c r="AG53" i="43"/>
  <c r="AG260" i="43" s="1"/>
  <c r="AG53" i="42"/>
  <c r="AG260" i="42" s="1"/>
  <c r="AF47" i="43"/>
  <c r="AF254" i="43" s="1"/>
  <c r="AF47" i="42"/>
  <c r="AF254" i="42" s="1"/>
  <c r="AF49" i="43"/>
  <c r="AF256" i="43" s="1"/>
  <c r="AF49" i="42"/>
  <c r="AF256" i="42" s="1"/>
  <c r="AF48" i="43"/>
  <c r="AF255" i="43" s="1"/>
  <c r="AF48" i="42"/>
  <c r="AF255" i="42" s="1"/>
  <c r="AF32" i="43"/>
  <c r="AF239" i="43" s="1"/>
  <c r="AF32" i="42"/>
  <c r="AF239" i="42" s="1"/>
  <c r="AF46" i="43"/>
  <c r="AF253" i="43" s="1"/>
  <c r="AF46" i="42"/>
  <c r="AF253" i="42" s="1"/>
  <c r="AF45" i="43"/>
  <c r="AF252" i="43" s="1"/>
  <c r="AF45" i="42"/>
  <c r="AF252" i="42" s="1"/>
  <c r="AF51" i="43"/>
  <c r="AF258" i="43" s="1"/>
  <c r="AF51" i="42"/>
  <c r="AF258" i="42" s="1"/>
  <c r="AF50" i="43"/>
  <c r="AF257" i="43" s="1"/>
  <c r="AF50" i="42"/>
  <c r="AF257" i="42" s="1"/>
  <c r="AE138" i="37"/>
  <c r="AC11" i="18" s="1"/>
  <c r="AD138" i="38"/>
  <c r="AF129" i="37"/>
  <c r="AD2" i="18" s="1"/>
  <c r="AE141" i="37"/>
  <c r="AC14" i="18" s="1"/>
  <c r="AE150" i="38"/>
  <c r="AF134" i="37"/>
  <c r="AD7" i="18" s="1"/>
  <c r="AE145" i="37"/>
  <c r="AC18" i="18" s="1"/>
  <c r="AD145" i="38"/>
  <c r="AF136" i="37"/>
  <c r="AD9" i="18" s="1"/>
  <c r="AF153" i="37"/>
  <c r="AD26" i="18" s="1"/>
  <c r="AD144" i="38"/>
  <c r="AD153" i="38"/>
  <c r="AD140" i="38"/>
  <c r="AF152" i="36"/>
  <c r="AD142" i="38"/>
  <c r="AF151" i="37"/>
  <c r="AD24" i="18" s="1"/>
  <c r="AF152" i="37"/>
  <c r="AD25" i="18" s="1"/>
  <c r="AE149" i="37"/>
  <c r="AC22" i="18" s="1"/>
  <c r="AF142" i="37"/>
  <c r="AD15" i="18" s="1"/>
  <c r="AF137" i="37"/>
  <c r="AD10" i="18" s="1"/>
  <c r="AE143" i="37"/>
  <c r="AC16" i="18" s="1"/>
  <c r="AF131" i="37"/>
  <c r="AD4" i="18" s="1"/>
  <c r="AE130" i="37"/>
  <c r="AC3" i="18" s="1"/>
  <c r="AF132" i="37"/>
  <c r="AD5" i="18" s="1"/>
  <c r="AF135" i="37"/>
  <c r="AD8" i="18" s="1"/>
  <c r="AE146" i="37"/>
  <c r="AC19" i="18" s="1"/>
  <c r="AE148" i="37"/>
  <c r="AC21" i="18" s="1"/>
  <c r="AF150" i="36"/>
  <c r="AE139" i="37"/>
  <c r="AC12" i="18" s="1"/>
  <c r="AE144" i="37"/>
  <c r="AC17" i="18" s="1"/>
  <c r="AE147" i="37"/>
  <c r="AC20" i="18" s="1"/>
  <c r="AF153" i="36"/>
  <c r="AE147" i="36"/>
  <c r="AF133" i="36"/>
  <c r="AF129" i="35"/>
  <c r="AD2" i="19" s="1"/>
  <c r="AF137" i="36"/>
  <c r="AE143" i="36"/>
  <c r="AF129" i="36"/>
  <c r="AE141" i="36"/>
  <c r="AF153" i="35"/>
  <c r="AD26" i="19" s="1"/>
  <c r="AF132" i="36"/>
  <c r="AF134" i="36"/>
  <c r="AE149" i="36"/>
  <c r="AF142" i="36"/>
  <c r="AE130" i="36"/>
  <c r="AF136" i="36"/>
  <c r="AE144" i="36"/>
  <c r="AE139" i="36"/>
  <c r="AF152" i="35"/>
  <c r="AD25" i="19" s="1"/>
  <c r="AF151" i="36"/>
  <c r="AE145" i="36"/>
  <c r="AE140" i="36"/>
  <c r="AF133" i="35"/>
  <c r="AD6" i="19" s="1"/>
  <c r="AF136" i="35"/>
  <c r="AD9" i="19" s="1"/>
  <c r="AF134" i="35"/>
  <c r="AD7" i="19" s="1"/>
  <c r="AF135" i="35"/>
  <c r="AD8" i="19" s="1"/>
  <c r="AF132" i="35"/>
  <c r="AD5" i="19" s="1"/>
  <c r="AF131" i="35"/>
  <c r="AD4" i="19" s="1"/>
  <c r="AF150" i="35"/>
  <c r="AD23" i="19" s="1"/>
  <c r="AF142" i="35"/>
  <c r="AD15" i="19" s="1"/>
  <c r="AE130" i="35"/>
  <c r="AC3" i="19" s="1"/>
  <c r="AE148" i="35"/>
  <c r="AC21" i="19" s="1"/>
  <c r="AE143" i="35"/>
  <c r="AC16" i="19" s="1"/>
  <c r="AF137" i="35"/>
  <c r="AD10" i="19" s="1"/>
  <c r="AE139" i="35"/>
  <c r="AC12" i="19" s="1"/>
  <c r="AE144" i="35"/>
  <c r="AC17" i="19" s="1"/>
  <c r="AE147" i="35"/>
  <c r="AC20" i="19" s="1"/>
  <c r="AE146" i="35"/>
  <c r="AC19" i="19" s="1"/>
  <c r="AE149" i="35"/>
  <c r="AC22" i="19" s="1"/>
  <c r="AE140" i="35"/>
  <c r="AC13" i="19" s="1"/>
  <c r="AE141" i="35"/>
  <c r="AC14" i="19" s="1"/>
  <c r="AE138" i="35"/>
  <c r="AC11" i="19" s="1"/>
  <c r="AE145" i="35"/>
  <c r="AC18" i="19" s="1"/>
  <c r="AF151" i="35"/>
  <c r="AD24" i="19" s="1"/>
  <c r="AF135" i="33"/>
  <c r="AF132" i="33"/>
  <c r="AF142" i="33"/>
  <c r="AE130" i="33"/>
  <c r="AE141" i="33"/>
  <c r="AE138" i="33"/>
  <c r="AE145" i="33"/>
  <c r="AF153" i="33"/>
  <c r="AF131" i="33"/>
  <c r="AF136" i="33"/>
  <c r="AF133" i="33"/>
  <c r="AF150" i="33"/>
  <c r="AF134" i="33"/>
  <c r="AE148" i="33"/>
  <c r="AE143" i="33"/>
  <c r="AE140" i="33"/>
  <c r="AE146" i="33"/>
  <c r="AE147" i="33"/>
  <c r="AF151" i="33"/>
  <c r="AE149" i="33"/>
  <c r="AF131" i="10"/>
  <c r="AF152" i="10"/>
  <c r="AF150" i="10"/>
  <c r="AF129" i="10"/>
  <c r="AF135" i="10"/>
  <c r="AF137" i="10"/>
  <c r="AC233" i="42"/>
  <c r="AF151" i="10"/>
  <c r="AE138" i="10"/>
  <c r="AE144" i="10"/>
  <c r="AE140" i="10"/>
  <c r="AE148" i="10"/>
  <c r="AE146" i="10"/>
  <c r="AF133" i="10"/>
  <c r="AE139" i="10"/>
  <c r="AF81" i="43"/>
  <c r="AF170" i="43"/>
  <c r="AF110" i="43"/>
  <c r="AF140" i="43"/>
  <c r="AF120" i="42"/>
  <c r="AF125" i="42"/>
  <c r="AF148" i="42"/>
  <c r="AF90" i="42"/>
  <c r="AF110" i="42"/>
  <c r="AE102" i="42"/>
  <c r="AE128" i="42"/>
  <c r="AE127" i="42"/>
  <c r="AE89" i="42"/>
  <c r="AE60" i="42"/>
  <c r="AF66" i="42"/>
  <c r="AD173" i="42"/>
  <c r="AE119" i="42"/>
  <c r="AF112" i="42"/>
  <c r="AF122" i="42"/>
  <c r="AF95" i="42"/>
  <c r="AF170" i="42"/>
  <c r="AF199" i="42"/>
  <c r="AF150" i="42"/>
  <c r="AF140" i="42"/>
  <c r="AF59" i="42"/>
  <c r="AF184" i="42"/>
  <c r="AE78" i="42"/>
  <c r="AF200" i="42"/>
  <c r="AF169" i="42"/>
  <c r="AF80" i="42"/>
  <c r="AF154" i="42"/>
  <c r="AF131" i="42"/>
  <c r="AE188" i="42"/>
  <c r="AD173" i="43"/>
  <c r="AE162" i="42"/>
  <c r="AF72" i="42"/>
  <c r="AE158" i="42"/>
  <c r="AE192" i="42"/>
  <c r="AF111" i="42"/>
  <c r="AF185" i="42"/>
  <c r="AE77" i="42"/>
  <c r="AF82" i="42"/>
  <c r="AF139" i="42"/>
  <c r="AE187" i="42"/>
  <c r="AF141" i="42"/>
  <c r="AE73" i="42"/>
  <c r="AF201" i="42"/>
  <c r="AF101" i="42"/>
  <c r="AF118" i="42"/>
  <c r="AE157" i="42"/>
  <c r="AE69" i="42"/>
  <c r="AE129" i="42"/>
  <c r="AF191" i="42"/>
  <c r="AE68" i="42"/>
  <c r="AF178" i="42"/>
  <c r="AE137" i="42"/>
  <c r="AE76" i="42"/>
  <c r="AE107" i="42"/>
  <c r="AE189" i="42"/>
  <c r="AE197" i="42"/>
  <c r="AD84" i="42"/>
  <c r="AF172" i="42"/>
  <c r="AE159" i="42"/>
  <c r="AF151" i="42"/>
  <c r="AD143" i="43"/>
  <c r="AE79" i="42"/>
  <c r="AE136" i="42"/>
  <c r="AE138" i="42"/>
  <c r="AE198" i="42"/>
  <c r="AF61" i="42"/>
  <c r="AE106" i="42"/>
  <c r="AE108" i="42"/>
  <c r="AF181" i="42"/>
  <c r="AE133" i="42"/>
  <c r="AF62" i="42"/>
  <c r="AC263" i="43"/>
  <c r="AE179" i="42"/>
  <c r="AE196" i="42"/>
  <c r="AD203" i="43"/>
  <c r="AD113" i="43"/>
  <c r="AF65" i="42"/>
  <c r="AE193" i="42"/>
  <c r="AE164" i="42"/>
  <c r="AE70" i="42"/>
  <c r="AE163" i="42"/>
  <c r="AE103" i="42"/>
  <c r="AF124" i="42"/>
  <c r="AF63" i="42"/>
  <c r="AF121" i="42"/>
  <c r="AF67" i="42"/>
  <c r="AF96" i="42"/>
  <c r="AF183" i="42"/>
  <c r="AF120" i="43"/>
  <c r="AF150" i="43"/>
  <c r="AF180" i="43"/>
  <c r="AF90" i="43"/>
  <c r="AF61" i="43"/>
  <c r="AE129" i="43"/>
  <c r="AE189" i="43"/>
  <c r="AE70" i="43"/>
  <c r="AE159" i="43"/>
  <c r="AE99" i="43"/>
  <c r="AE128" i="43"/>
  <c r="AE188" i="43"/>
  <c r="AE69" i="43"/>
  <c r="AE98" i="43"/>
  <c r="AE158" i="43"/>
  <c r="AE97" i="43"/>
  <c r="AE157" i="43"/>
  <c r="AE187" i="43"/>
  <c r="AE68" i="43"/>
  <c r="AE127" i="43"/>
  <c r="AF139" i="43"/>
  <c r="AF109" i="43"/>
  <c r="AF199" i="43"/>
  <c r="AF80" i="43"/>
  <c r="AF169" i="43"/>
  <c r="AF191" i="43"/>
  <c r="AF161" i="43"/>
  <c r="AF131" i="43"/>
  <c r="AF72" i="43"/>
  <c r="AF101" i="43"/>
  <c r="AE165" i="43"/>
  <c r="AE135" i="43"/>
  <c r="AE195" i="43"/>
  <c r="AE105" i="43"/>
  <c r="AE76" i="43"/>
  <c r="AE142" i="38"/>
  <c r="AF153" i="42"/>
  <c r="AF59" i="43"/>
  <c r="AF178" i="43"/>
  <c r="AF118" i="43"/>
  <c r="AF88" i="43"/>
  <c r="AF148" i="43"/>
  <c r="AF152" i="43"/>
  <c r="AF122" i="43"/>
  <c r="AF63" i="43"/>
  <c r="AF182" i="43"/>
  <c r="AF92" i="43"/>
  <c r="AE130" i="42"/>
  <c r="AE190" i="42"/>
  <c r="AF94" i="43"/>
  <c r="AF124" i="43"/>
  <c r="AF65" i="43"/>
  <c r="AF154" i="43"/>
  <c r="AF184" i="43"/>
  <c r="AF132" i="38"/>
  <c r="AF185" i="43"/>
  <c r="AF66" i="43"/>
  <c r="AF95" i="43"/>
  <c r="AF155" i="43"/>
  <c r="AF125" i="43"/>
  <c r="AE164" i="43"/>
  <c r="AE134" i="43"/>
  <c r="AE75" i="43"/>
  <c r="AE194" i="43"/>
  <c r="AE104" i="43"/>
  <c r="AC233" i="43"/>
  <c r="AF64" i="42"/>
  <c r="AE100" i="42"/>
  <c r="AE160" i="42"/>
  <c r="AF151" i="43"/>
  <c r="AF181" i="43"/>
  <c r="AF121" i="43"/>
  <c r="AF62" i="43"/>
  <c r="AF91" i="43"/>
  <c r="AE163" i="43"/>
  <c r="AE193" i="43"/>
  <c r="AE103" i="43"/>
  <c r="AE74" i="43"/>
  <c r="AE133" i="43"/>
  <c r="AF156" i="42"/>
  <c r="AF142" i="42"/>
  <c r="AF202" i="42"/>
  <c r="AE194" i="42"/>
  <c r="AE160" i="43"/>
  <c r="AE100" i="43"/>
  <c r="AE130" i="43"/>
  <c r="AE190" i="43"/>
  <c r="AE71" i="43"/>
  <c r="AF152" i="38"/>
  <c r="AF151" i="38"/>
  <c r="AF67" i="43"/>
  <c r="AF96" i="43"/>
  <c r="AF186" i="43"/>
  <c r="AF156" i="43"/>
  <c r="AF126" i="43"/>
  <c r="AE135" i="42"/>
  <c r="AE129" i="38"/>
  <c r="AE196" i="43"/>
  <c r="AE77" i="43"/>
  <c r="AE106" i="43"/>
  <c r="AE166" i="43"/>
  <c r="AE136" i="43"/>
  <c r="AE105" i="42"/>
  <c r="AF92" i="42"/>
  <c r="AF133" i="38"/>
  <c r="AF172" i="43"/>
  <c r="AF112" i="43"/>
  <c r="AF142" i="43"/>
  <c r="AF83" i="43"/>
  <c r="AF202" i="43"/>
  <c r="AF93" i="43"/>
  <c r="AF183" i="43"/>
  <c r="AF123" i="43"/>
  <c r="AF153" i="43"/>
  <c r="AF64" i="43"/>
  <c r="AE140" i="38"/>
  <c r="AE165" i="42"/>
  <c r="AE134" i="42"/>
  <c r="AE167" i="43"/>
  <c r="AE107" i="43"/>
  <c r="AE137" i="43"/>
  <c r="AE78" i="43"/>
  <c r="AE197" i="43"/>
  <c r="AE75" i="42"/>
  <c r="AF152" i="42"/>
  <c r="AD113" i="42"/>
  <c r="AE148" i="38"/>
  <c r="AF126" i="42"/>
  <c r="AE198" i="43"/>
  <c r="AE168" i="43"/>
  <c r="AE138" i="43"/>
  <c r="AE79" i="43"/>
  <c r="AE108" i="43"/>
  <c r="AF123" i="42"/>
  <c r="AD143" i="42"/>
  <c r="AF136" i="38"/>
  <c r="AD84" i="43"/>
  <c r="AF171" i="43"/>
  <c r="AG152" i="36" s="1"/>
  <c r="AF141" i="43"/>
  <c r="AF82" i="43"/>
  <c r="AF111" i="43"/>
  <c r="AF201" i="43"/>
  <c r="AE144" i="38"/>
  <c r="AE149" i="43"/>
  <c r="AE60" i="43"/>
  <c r="AE89" i="43"/>
  <c r="AE119" i="43"/>
  <c r="AE179" i="43"/>
  <c r="AE146" i="38"/>
  <c r="AF134" i="38"/>
  <c r="AD203" i="42"/>
  <c r="AF131" i="38"/>
  <c r="AF135" i="38"/>
  <c r="AE73" i="43"/>
  <c r="AE132" i="43"/>
  <c r="AE102" i="43"/>
  <c r="AE192" i="43"/>
  <c r="AE162" i="43"/>
  <c r="AG122" i="39"/>
  <c r="AG123" i="39" s="1"/>
  <c r="AH121" i="39"/>
  <c r="AH109" i="39"/>
  <c r="AH108" i="39"/>
  <c r="AH114" i="39"/>
  <c r="AH113" i="39"/>
  <c r="AH115" i="39"/>
  <c r="AH110" i="39"/>
  <c r="AH105" i="39"/>
  <c r="AH99" i="39"/>
  <c r="AH116" i="39"/>
  <c r="AH117" i="39"/>
  <c r="AH100" i="39"/>
  <c r="AH112" i="39"/>
  <c r="AH111" i="39"/>
  <c r="AH102" i="39"/>
  <c r="AH101" i="39"/>
  <c r="AH120" i="39"/>
  <c r="AH107" i="39"/>
  <c r="AH106" i="39"/>
  <c r="AH103" i="39"/>
  <c r="AH97" i="39"/>
  <c r="AH104" i="39"/>
  <c r="AH118" i="39"/>
  <c r="AH119" i="10"/>
  <c r="AH106" i="10"/>
  <c r="AH98" i="10"/>
  <c r="AH103" i="10"/>
  <c r="AH121" i="10"/>
  <c r="AH101" i="10"/>
  <c r="AH102" i="10"/>
  <c r="AH105" i="10"/>
  <c r="AH104" i="10"/>
  <c r="AH100" i="10"/>
  <c r="AH122" i="10"/>
  <c r="AH111" i="10"/>
  <c r="AF123" i="35"/>
  <c r="AF124" i="35" s="1"/>
  <c r="AF123" i="37"/>
  <c r="AF124" i="37" s="1"/>
  <c r="AF95" i="34"/>
  <c r="AF96" i="34" s="1"/>
  <c r="AD3" i="17"/>
  <c r="AF123" i="40"/>
  <c r="AF124" i="40" s="1"/>
  <c r="AD3" i="16"/>
  <c r="AF123" i="36"/>
  <c r="AF124" i="36" s="1"/>
  <c r="AF123" i="38"/>
  <c r="AF124" i="38" s="1"/>
  <c r="AF123" i="33"/>
  <c r="AF124" i="33" s="1"/>
  <c r="AF123" i="10"/>
  <c r="AF124" i="10" s="1"/>
  <c r="AH114" i="38"/>
  <c r="AH115" i="38"/>
  <c r="AH116" i="38"/>
  <c r="AH108" i="35"/>
  <c r="AH107" i="35"/>
  <c r="AH114" i="40"/>
  <c r="AF18" i="16" s="1"/>
  <c r="AH116" i="40"/>
  <c r="AF20" i="16" s="1"/>
  <c r="AH115" i="40"/>
  <c r="AF19" i="16" s="1"/>
  <c r="AH113" i="33"/>
  <c r="AH112" i="33"/>
  <c r="AH85" i="34"/>
  <c r="AF17" i="17" s="1"/>
  <c r="AH84" i="34"/>
  <c r="AF16" i="17" s="1"/>
  <c r="AH82" i="34"/>
  <c r="AF14" i="17" s="1"/>
  <c r="AH81" i="34"/>
  <c r="AF13" i="17" s="1"/>
  <c r="AH109" i="33"/>
  <c r="AH110" i="33"/>
  <c r="AH113" i="35"/>
  <c r="AH112" i="35"/>
  <c r="AH108" i="37"/>
  <c r="AH107" i="37"/>
  <c r="AH118" i="36"/>
  <c r="AH117" i="36"/>
  <c r="AH112" i="37"/>
  <c r="AH113" i="37"/>
  <c r="AH79" i="34"/>
  <c r="AF11" i="17" s="1"/>
  <c r="AH80" i="34"/>
  <c r="AF12" i="17" s="1"/>
  <c r="AH108" i="36"/>
  <c r="AH107" i="36"/>
  <c r="AH116" i="33"/>
  <c r="AH114" i="33"/>
  <c r="AH115" i="33"/>
  <c r="AH112" i="10"/>
  <c r="AH113" i="10"/>
  <c r="AH89" i="34"/>
  <c r="AF21" i="17" s="1"/>
  <c r="AH90" i="34"/>
  <c r="AF22" i="17" s="1"/>
  <c r="AH88" i="34"/>
  <c r="AF20" i="17" s="1"/>
  <c r="AH87" i="34"/>
  <c r="AF19" i="17" s="1"/>
  <c r="AH86" i="34"/>
  <c r="AF18" i="17" s="1"/>
  <c r="AH112" i="38"/>
  <c r="AH113" i="38"/>
  <c r="AH118" i="33"/>
  <c r="AH117" i="33"/>
  <c r="AH115" i="36"/>
  <c r="AH114" i="36"/>
  <c r="AH116" i="36"/>
  <c r="AH113" i="36"/>
  <c r="AH112" i="36"/>
  <c r="AH115" i="10"/>
  <c r="AH114" i="10"/>
  <c r="AH116" i="10"/>
  <c r="AH118" i="35"/>
  <c r="AH117" i="35"/>
  <c r="AH109" i="38"/>
  <c r="AH110" i="38"/>
  <c r="AH109" i="36"/>
  <c r="AH110" i="36"/>
  <c r="AH109" i="35"/>
  <c r="AH110" i="35"/>
  <c r="AH114" i="37"/>
  <c r="AH115" i="37"/>
  <c r="AH116" i="37"/>
  <c r="AH118" i="10"/>
  <c r="AH117" i="10"/>
  <c r="AH108" i="33"/>
  <c r="AH107" i="33"/>
  <c r="AH107" i="10"/>
  <c r="AH108" i="10"/>
  <c r="AH109" i="10"/>
  <c r="AH110" i="10"/>
  <c r="AH107" i="40"/>
  <c r="AF11" i="16" s="1"/>
  <c r="AH108" i="40"/>
  <c r="AF12" i="16" s="1"/>
  <c r="AH109" i="37"/>
  <c r="AH110" i="37"/>
  <c r="AH108" i="38"/>
  <c r="AH107" i="38"/>
  <c r="AH117" i="38"/>
  <c r="AH118" i="38"/>
  <c r="AH118" i="37"/>
  <c r="AH117" i="37"/>
  <c r="AH114" i="35"/>
  <c r="AH116" i="35"/>
  <c r="AH115" i="35"/>
  <c r="AH109" i="40"/>
  <c r="AF13" i="16" s="1"/>
  <c r="AH110" i="40"/>
  <c r="AF14" i="16" s="1"/>
  <c r="AH118" i="40"/>
  <c r="AF22" i="16" s="1"/>
  <c r="AH117" i="40"/>
  <c r="AF21" i="16" s="1"/>
  <c r="AH112" i="40"/>
  <c r="AF16" i="16" s="1"/>
  <c r="AH113" i="40"/>
  <c r="AF17" i="16" s="1"/>
  <c r="AH74" i="38"/>
  <c r="AG99" i="38"/>
  <c r="AG92" i="38"/>
  <c r="AH74" i="35"/>
  <c r="AG99" i="35"/>
  <c r="AG92" i="35"/>
  <c r="AH74" i="39"/>
  <c r="AH98" i="39" s="1"/>
  <c r="AG92" i="39"/>
  <c r="AH74" i="40"/>
  <c r="AG99" i="40"/>
  <c r="AG92" i="40"/>
  <c r="AH74" i="37"/>
  <c r="AG99" i="37"/>
  <c r="AG92" i="37"/>
  <c r="AG99" i="10"/>
  <c r="AG92" i="10"/>
  <c r="AH74" i="10"/>
  <c r="AG99" i="36"/>
  <c r="AH74" i="36"/>
  <c r="AG92" i="36"/>
  <c r="AG99" i="33"/>
  <c r="AH74" i="33"/>
  <c r="AG92" i="33"/>
  <c r="AH46" i="34"/>
  <c r="AG71" i="34"/>
  <c r="AG64" i="34"/>
  <c r="AF140" i="33" l="1"/>
  <c r="AG54" i="42"/>
  <c r="AG54" i="43"/>
  <c r="AG150" i="33"/>
  <c r="AF141" i="38"/>
  <c r="AF130" i="38"/>
  <c r="AF149" i="38"/>
  <c r="AG131" i="37"/>
  <c r="AE4" i="18" s="1"/>
  <c r="AF223" i="42"/>
  <c r="AF217" i="42"/>
  <c r="AF220" i="42"/>
  <c r="AF222" i="42"/>
  <c r="AF147" i="36"/>
  <c r="AG135" i="33"/>
  <c r="AF225" i="43"/>
  <c r="AG132" i="33"/>
  <c r="AF226" i="43"/>
  <c r="AF141" i="10"/>
  <c r="AF227" i="43"/>
  <c r="AF228" i="43"/>
  <c r="AF219" i="43"/>
  <c r="AF145" i="33"/>
  <c r="AF220" i="43"/>
  <c r="AF222" i="43"/>
  <c r="AF218" i="43"/>
  <c r="AF223" i="43"/>
  <c r="AF217" i="43"/>
  <c r="AF224" i="43"/>
  <c r="AG230" i="43"/>
  <c r="AF209" i="43"/>
  <c r="AF146" i="37"/>
  <c r="AD19" i="18" s="1"/>
  <c r="AG137" i="37"/>
  <c r="AE10" i="18" s="1"/>
  <c r="AF130" i="36"/>
  <c r="AG151" i="37"/>
  <c r="AE24" i="18" s="1"/>
  <c r="AF160" i="42"/>
  <c r="AG133" i="37"/>
  <c r="AE6" i="18" s="1"/>
  <c r="AG142" i="36"/>
  <c r="AG153" i="10"/>
  <c r="AF144" i="10"/>
  <c r="AG136" i="36"/>
  <c r="AF149" i="36"/>
  <c r="AG129" i="33"/>
  <c r="AF108" i="42"/>
  <c r="AF228" i="42"/>
  <c r="AF159" i="42"/>
  <c r="AF219" i="42"/>
  <c r="AF132" i="42"/>
  <c r="AF74" i="42"/>
  <c r="AF69" i="42"/>
  <c r="AF218" i="42"/>
  <c r="AF77" i="42"/>
  <c r="AF226" i="42"/>
  <c r="AF164" i="42"/>
  <c r="AF224" i="42"/>
  <c r="AG150" i="38"/>
  <c r="AG170" i="42"/>
  <c r="AG230" i="42"/>
  <c r="AF138" i="33"/>
  <c r="AG134" i="33"/>
  <c r="AF68" i="42"/>
  <c r="AF137" i="42"/>
  <c r="AF227" i="42"/>
  <c r="AF148" i="36"/>
  <c r="AF60" i="42"/>
  <c r="AF209" i="42"/>
  <c r="AF105" i="42"/>
  <c r="AF225" i="42"/>
  <c r="AF143" i="35"/>
  <c r="AD16" i="19" s="1"/>
  <c r="AF139" i="33"/>
  <c r="AG31" i="43"/>
  <c r="AG238" i="43" s="1"/>
  <c r="AG31" i="42"/>
  <c r="AG238" i="42" s="1"/>
  <c r="AG42" i="43"/>
  <c r="AG249" i="43" s="1"/>
  <c r="AG42" i="42"/>
  <c r="AG249" i="42" s="1"/>
  <c r="AG44" i="43"/>
  <c r="AG251" i="43" s="1"/>
  <c r="AG44" i="42"/>
  <c r="AG251" i="42" s="1"/>
  <c r="AG43" i="43"/>
  <c r="AG250" i="43" s="1"/>
  <c r="AG43" i="42"/>
  <c r="AG250" i="42" s="1"/>
  <c r="AG55" i="43"/>
  <c r="AG262" i="43" s="1"/>
  <c r="AG55" i="42"/>
  <c r="AG262" i="42" s="1"/>
  <c r="AG35" i="43"/>
  <c r="AG242" i="43" s="1"/>
  <c r="AG35" i="42"/>
  <c r="AG242" i="42" s="1"/>
  <c r="AG47" i="43"/>
  <c r="AG254" i="43" s="1"/>
  <c r="AG47" i="42"/>
  <c r="AG254" i="42" s="1"/>
  <c r="AG38" i="43"/>
  <c r="AG245" i="43" s="1"/>
  <c r="AG38" i="42"/>
  <c r="AG245" i="42" s="1"/>
  <c r="AG37" i="43"/>
  <c r="AG244" i="43" s="1"/>
  <c r="AG37" i="42"/>
  <c r="AG244" i="42" s="1"/>
  <c r="AG40" i="43"/>
  <c r="AG247" i="43" s="1"/>
  <c r="AG40" i="42"/>
  <c r="AG247" i="42" s="1"/>
  <c r="AG39" i="43"/>
  <c r="AG246" i="43" s="1"/>
  <c r="AG39" i="42"/>
  <c r="AG246" i="42" s="1"/>
  <c r="AG49" i="43"/>
  <c r="AG256" i="43" s="1"/>
  <c r="AG49" i="42"/>
  <c r="AG256" i="42" s="1"/>
  <c r="AG52" i="43"/>
  <c r="AG259" i="43" s="1"/>
  <c r="AG52" i="42"/>
  <c r="AG259" i="42" s="1"/>
  <c r="AG41" i="43"/>
  <c r="AG248" i="43" s="1"/>
  <c r="AG41" i="42"/>
  <c r="AG248" i="42" s="1"/>
  <c r="AG36" i="43"/>
  <c r="AG243" i="43" s="1"/>
  <c r="AG36" i="42"/>
  <c r="AG243" i="42" s="1"/>
  <c r="AG45" i="43"/>
  <c r="AG252" i="43" s="1"/>
  <c r="AG45" i="42"/>
  <c r="AG252" i="42" s="1"/>
  <c r="AG46" i="43"/>
  <c r="AG253" i="43" s="1"/>
  <c r="AG46" i="42"/>
  <c r="AG253" i="42" s="1"/>
  <c r="AG34" i="43"/>
  <c r="AG241" i="43" s="1"/>
  <c r="AG34" i="42"/>
  <c r="AG241" i="42" s="1"/>
  <c r="AG51" i="43"/>
  <c r="AG258" i="43" s="1"/>
  <c r="AG51" i="42"/>
  <c r="AG258" i="42" s="1"/>
  <c r="AG33" i="43"/>
  <c r="AG240" i="43" s="1"/>
  <c r="AG33" i="42"/>
  <c r="AG240" i="42" s="1"/>
  <c r="AG48" i="43"/>
  <c r="AG255" i="43" s="1"/>
  <c r="AG48" i="42"/>
  <c r="AG255" i="42" s="1"/>
  <c r="AG32" i="43"/>
  <c r="AG239" i="43" s="1"/>
  <c r="AG32" i="42"/>
  <c r="AG239" i="42" s="1"/>
  <c r="AG50" i="43"/>
  <c r="AG257" i="43" s="1"/>
  <c r="AG50" i="42"/>
  <c r="AG257" i="42" s="1"/>
  <c r="AF130" i="37"/>
  <c r="AD3" i="18" s="1"/>
  <c r="AE137" i="38"/>
  <c r="AG134" i="37"/>
  <c r="AE7" i="18" s="1"/>
  <c r="AE153" i="38"/>
  <c r="AG135" i="37"/>
  <c r="AE8" i="18" s="1"/>
  <c r="AF150" i="38"/>
  <c r="AF148" i="37"/>
  <c r="AD21" i="18" s="1"/>
  <c r="AF140" i="37"/>
  <c r="AD13" i="18" s="1"/>
  <c r="AG152" i="37"/>
  <c r="AE25" i="18" s="1"/>
  <c r="AE139" i="38"/>
  <c r="AF138" i="35"/>
  <c r="AD11" i="19" s="1"/>
  <c r="AE147" i="38"/>
  <c r="AE143" i="38"/>
  <c r="AG151" i="36"/>
  <c r="AG142" i="37"/>
  <c r="AE15" i="18" s="1"/>
  <c r="AE145" i="38"/>
  <c r="AE138" i="38"/>
  <c r="AG137" i="36"/>
  <c r="AF139" i="37"/>
  <c r="AD12" i="18" s="1"/>
  <c r="AG150" i="37"/>
  <c r="AE23" i="18" s="1"/>
  <c r="AF144" i="37"/>
  <c r="AD17" i="18" s="1"/>
  <c r="AF145" i="37"/>
  <c r="AD18" i="18" s="1"/>
  <c r="AG129" i="37"/>
  <c r="AE2" i="18" s="1"/>
  <c r="AG153" i="35"/>
  <c r="AE26" i="19" s="1"/>
  <c r="AG153" i="37"/>
  <c r="AE26" i="18" s="1"/>
  <c r="AG134" i="36"/>
  <c r="AG153" i="36"/>
  <c r="AG132" i="37"/>
  <c r="AE5" i="18" s="1"/>
  <c r="AG136" i="37"/>
  <c r="AE9" i="18" s="1"/>
  <c r="AF138" i="37"/>
  <c r="AD11" i="18" s="1"/>
  <c r="AF149" i="37"/>
  <c r="AD22" i="18" s="1"/>
  <c r="AF138" i="36"/>
  <c r="AF141" i="37"/>
  <c r="AD14" i="18" s="1"/>
  <c r="AF147" i="37"/>
  <c r="AD20" i="18" s="1"/>
  <c r="AF143" i="37"/>
  <c r="AD16" i="18" s="1"/>
  <c r="AG132" i="36"/>
  <c r="AG131" i="35"/>
  <c r="AE4" i="19" s="1"/>
  <c r="AG131" i="36"/>
  <c r="AG133" i="36"/>
  <c r="AF140" i="35"/>
  <c r="AD13" i="19" s="1"/>
  <c r="AF143" i="36"/>
  <c r="AG129" i="35"/>
  <c r="AE2" i="19" s="1"/>
  <c r="AG135" i="36"/>
  <c r="AG150" i="36"/>
  <c r="AF146" i="36"/>
  <c r="AG151" i="35"/>
  <c r="AE24" i="19" s="1"/>
  <c r="AG129" i="36"/>
  <c r="AF141" i="36"/>
  <c r="AG136" i="35"/>
  <c r="AE9" i="19" s="1"/>
  <c r="AF140" i="36"/>
  <c r="AF139" i="36"/>
  <c r="AG133" i="35"/>
  <c r="AE6" i="19" s="1"/>
  <c r="AF144" i="36"/>
  <c r="AF145" i="36"/>
  <c r="AF144" i="35"/>
  <c r="AD17" i="19" s="1"/>
  <c r="AG142" i="35"/>
  <c r="AE15" i="19" s="1"/>
  <c r="AF149" i="35"/>
  <c r="AD22" i="19" s="1"/>
  <c r="AG134" i="35"/>
  <c r="AE7" i="19" s="1"/>
  <c r="AG133" i="33"/>
  <c r="AG135" i="35"/>
  <c r="AE8" i="19" s="1"/>
  <c r="AF130" i="35"/>
  <c r="AD3" i="19" s="1"/>
  <c r="AG152" i="35"/>
  <c r="AE25" i="19" s="1"/>
  <c r="AF146" i="35"/>
  <c r="AD19" i="19" s="1"/>
  <c r="AG132" i="35"/>
  <c r="AE5" i="19" s="1"/>
  <c r="AG137" i="35"/>
  <c r="AE10" i="19" s="1"/>
  <c r="AG150" i="35"/>
  <c r="AE23" i="19" s="1"/>
  <c r="AF145" i="35"/>
  <c r="AD18" i="19" s="1"/>
  <c r="AF139" i="35"/>
  <c r="AD12" i="19" s="1"/>
  <c r="AF147" i="35"/>
  <c r="AD20" i="19" s="1"/>
  <c r="AF148" i="35"/>
  <c r="AD21" i="19" s="1"/>
  <c r="AF141" i="35"/>
  <c r="AD14" i="19" s="1"/>
  <c r="AG142" i="33"/>
  <c r="AF130" i="33"/>
  <c r="AG131" i="33"/>
  <c r="AG136" i="33"/>
  <c r="AF144" i="33"/>
  <c r="AG137" i="33"/>
  <c r="AF146" i="33"/>
  <c r="AF130" i="10"/>
  <c r="AG152" i="33"/>
  <c r="AG153" i="33"/>
  <c r="AF149" i="33"/>
  <c r="AF147" i="33"/>
  <c r="AF141" i="33"/>
  <c r="AF143" i="33"/>
  <c r="AG151" i="33"/>
  <c r="AF148" i="33"/>
  <c r="AG151" i="10"/>
  <c r="AG129" i="10"/>
  <c r="AG136" i="10"/>
  <c r="AG134" i="10"/>
  <c r="AG150" i="10"/>
  <c r="AG132" i="10"/>
  <c r="AG135" i="10"/>
  <c r="AF143" i="10"/>
  <c r="AF148" i="10"/>
  <c r="AF146" i="10"/>
  <c r="AD233" i="42"/>
  <c r="AF147" i="10"/>
  <c r="AF138" i="10"/>
  <c r="AF139" i="10"/>
  <c r="AG142" i="10"/>
  <c r="AG152" i="10"/>
  <c r="AG133" i="10"/>
  <c r="AG131" i="10"/>
  <c r="AF145" i="10"/>
  <c r="AF140" i="10"/>
  <c r="AF149" i="10"/>
  <c r="AG137" i="10"/>
  <c r="AF163" i="42"/>
  <c r="AF104" i="42"/>
  <c r="AF127" i="42"/>
  <c r="AF75" i="42"/>
  <c r="AF102" i="42"/>
  <c r="AF129" i="42"/>
  <c r="AF179" i="42"/>
  <c r="AF76" i="42"/>
  <c r="AF99" i="42"/>
  <c r="AF79" i="42"/>
  <c r="AF73" i="42"/>
  <c r="AE203" i="43"/>
  <c r="AF192" i="42"/>
  <c r="AF78" i="42"/>
  <c r="AF162" i="42"/>
  <c r="AF167" i="42"/>
  <c r="AF196" i="42"/>
  <c r="AF100" i="42"/>
  <c r="AF70" i="42"/>
  <c r="AF71" i="42"/>
  <c r="AF106" i="42"/>
  <c r="AF197" i="42"/>
  <c r="AF198" i="42"/>
  <c r="AF168" i="42"/>
  <c r="AF130" i="42"/>
  <c r="AF166" i="42"/>
  <c r="AF107" i="42"/>
  <c r="AF190" i="42"/>
  <c r="AG81" i="42"/>
  <c r="AF149" i="42"/>
  <c r="AE143" i="43"/>
  <c r="AD263" i="43"/>
  <c r="AE113" i="42"/>
  <c r="AG140" i="42"/>
  <c r="AF98" i="42"/>
  <c r="AF188" i="42"/>
  <c r="AF89" i="42"/>
  <c r="AF158" i="42"/>
  <c r="AF165" i="42"/>
  <c r="AF128" i="42"/>
  <c r="AG110" i="42"/>
  <c r="AF135" i="42"/>
  <c r="AF195" i="42"/>
  <c r="AE143" i="42"/>
  <c r="AG200" i="42"/>
  <c r="AE173" i="43"/>
  <c r="AE113" i="43"/>
  <c r="AF187" i="42"/>
  <c r="AF134" i="42"/>
  <c r="AD233" i="43"/>
  <c r="AF103" i="43"/>
  <c r="AF74" i="43"/>
  <c r="AF193" i="43"/>
  <c r="AF133" i="43"/>
  <c r="AF163" i="43"/>
  <c r="AF133" i="42"/>
  <c r="AF103" i="42"/>
  <c r="AE84" i="42"/>
  <c r="AG152" i="38"/>
  <c r="AG132" i="38"/>
  <c r="AG135" i="38"/>
  <c r="AE173" i="42"/>
  <c r="AF140" i="38"/>
  <c r="AG151" i="38"/>
  <c r="AF119" i="42"/>
  <c r="AF136" i="42"/>
  <c r="AF193" i="42"/>
  <c r="AE203" i="42"/>
  <c r="AG131" i="38"/>
  <c r="AF106" i="43"/>
  <c r="AF166" i="43"/>
  <c r="AF136" i="43"/>
  <c r="AF196" i="43"/>
  <c r="AF77" i="43"/>
  <c r="AF194" i="43"/>
  <c r="AF75" i="43"/>
  <c r="AF104" i="43"/>
  <c r="AF134" i="43"/>
  <c r="AF164" i="43"/>
  <c r="AG133" i="38"/>
  <c r="AE84" i="43"/>
  <c r="AF70" i="43"/>
  <c r="AF159" i="43"/>
  <c r="AF189" i="43"/>
  <c r="AF129" i="43"/>
  <c r="AF99" i="43"/>
  <c r="AF190" i="43"/>
  <c r="AF160" i="43"/>
  <c r="AF130" i="43"/>
  <c r="AF71" i="43"/>
  <c r="AF100" i="43"/>
  <c r="AF157" i="42"/>
  <c r="AF138" i="43"/>
  <c r="AF168" i="43"/>
  <c r="AF108" i="43"/>
  <c r="AF79" i="43"/>
  <c r="AF198" i="43"/>
  <c r="AF107" i="43"/>
  <c r="AF167" i="43"/>
  <c r="AF137" i="43"/>
  <c r="AF197" i="43"/>
  <c r="AF78" i="43"/>
  <c r="AG201" i="42"/>
  <c r="AF89" i="43"/>
  <c r="AF149" i="43"/>
  <c r="AF119" i="43"/>
  <c r="AF60" i="43"/>
  <c r="AF179" i="43"/>
  <c r="AF129" i="38"/>
  <c r="AG134" i="38"/>
  <c r="AF97" i="42"/>
  <c r="AF73" i="43"/>
  <c r="AF132" i="43"/>
  <c r="AF192" i="43"/>
  <c r="AF102" i="43"/>
  <c r="AF162" i="43"/>
  <c r="AG110" i="43"/>
  <c r="AG140" i="43"/>
  <c r="AG200" i="43"/>
  <c r="AG170" i="43"/>
  <c r="AG81" i="43"/>
  <c r="AF135" i="43"/>
  <c r="AF76" i="43"/>
  <c r="AF105" i="43"/>
  <c r="AF165" i="43"/>
  <c r="AF195" i="43"/>
  <c r="AF138" i="42"/>
  <c r="AF194" i="42"/>
  <c r="AF189" i="42"/>
  <c r="AF69" i="43"/>
  <c r="AF158" i="43"/>
  <c r="AF188" i="43"/>
  <c r="AF98" i="43"/>
  <c r="AF128" i="43"/>
  <c r="AG136" i="38"/>
  <c r="AF157" i="43"/>
  <c r="AF97" i="43"/>
  <c r="AF68" i="43"/>
  <c r="AF127" i="43"/>
  <c r="AF187" i="43"/>
  <c r="AF143" i="38"/>
  <c r="AH122" i="39"/>
  <c r="AH123" i="39" s="1"/>
  <c r="AG123" i="35"/>
  <c r="AG124" i="35" s="1"/>
  <c r="AG123" i="37"/>
  <c r="AG124" i="37" s="1"/>
  <c r="AG95" i="34"/>
  <c r="AG96" i="34" s="1"/>
  <c r="AE3" i="17"/>
  <c r="AG123" i="40"/>
  <c r="AG124" i="40" s="1"/>
  <c r="AE3" i="16"/>
  <c r="AG123" i="36"/>
  <c r="AG124" i="36" s="1"/>
  <c r="AG123" i="38"/>
  <c r="AG124" i="38" s="1"/>
  <c r="AG123" i="33"/>
  <c r="AG124" i="33" s="1"/>
  <c r="AG123" i="10"/>
  <c r="AG124" i="10" s="1"/>
  <c r="AH99" i="10"/>
  <c r="AH92" i="10"/>
  <c r="AH92" i="39"/>
  <c r="AH71" i="34"/>
  <c r="AH64" i="34"/>
  <c r="AH99" i="36"/>
  <c r="AH92" i="36"/>
  <c r="AH99" i="35"/>
  <c r="AH92" i="35"/>
  <c r="AH99" i="38"/>
  <c r="AH92" i="38"/>
  <c r="AH99" i="37"/>
  <c r="AH92" i="37"/>
  <c r="AH99" i="40"/>
  <c r="AH92" i="40"/>
  <c r="AH99" i="33"/>
  <c r="AH92" i="33"/>
  <c r="AG261" i="43" l="1"/>
  <c r="AG231" i="43"/>
  <c r="AG231" i="42"/>
  <c r="AG261" i="42"/>
  <c r="AG68" i="42"/>
  <c r="AG219" i="42"/>
  <c r="AG228" i="42"/>
  <c r="AG217" i="42"/>
  <c r="AG208" i="42"/>
  <c r="AG229" i="42"/>
  <c r="AG141" i="38"/>
  <c r="AG210" i="43"/>
  <c r="AG216" i="43"/>
  <c r="AG219" i="43"/>
  <c r="AG228" i="43"/>
  <c r="AG223" i="43"/>
  <c r="AG224" i="43"/>
  <c r="AG208" i="43"/>
  <c r="AG215" i="43"/>
  <c r="AG212" i="43"/>
  <c r="AG213" i="43"/>
  <c r="AG214" i="43"/>
  <c r="AG227" i="43"/>
  <c r="AG218" i="43"/>
  <c r="AG232" i="43"/>
  <c r="AG217" i="43"/>
  <c r="AG149" i="38"/>
  <c r="AG209" i="43"/>
  <c r="AG229" i="43"/>
  <c r="AG220" i="43"/>
  <c r="AG211" i="43"/>
  <c r="AG222" i="43"/>
  <c r="AG225" i="43"/>
  <c r="AG226" i="43"/>
  <c r="AG221" i="43"/>
  <c r="AG145" i="36"/>
  <c r="AG109" i="42"/>
  <c r="AG141" i="36"/>
  <c r="AG140" i="36"/>
  <c r="AG130" i="38"/>
  <c r="AG146" i="33"/>
  <c r="AG139" i="10"/>
  <c r="AG143" i="35"/>
  <c r="AE16" i="19" s="1"/>
  <c r="AG130" i="10"/>
  <c r="AG147" i="10"/>
  <c r="AH151" i="36"/>
  <c r="AG78" i="42"/>
  <c r="AG227" i="42"/>
  <c r="AG149" i="33"/>
  <c r="AG138" i="10"/>
  <c r="AG149" i="42"/>
  <c r="AG209" i="42"/>
  <c r="AG130" i="42"/>
  <c r="AG220" i="42"/>
  <c r="AG105" i="42"/>
  <c r="AG225" i="42"/>
  <c r="AG131" i="42"/>
  <c r="AG221" i="42"/>
  <c r="AG180" i="42"/>
  <c r="AG210" i="42"/>
  <c r="AG126" i="42"/>
  <c r="AG216" i="42"/>
  <c r="AG151" i="42"/>
  <c r="AG211" i="42"/>
  <c r="AG65" i="42"/>
  <c r="AG214" i="42"/>
  <c r="AG163" i="42"/>
  <c r="AG223" i="42"/>
  <c r="AG155" i="42"/>
  <c r="AG215" i="42"/>
  <c r="AG148" i="35"/>
  <c r="AE21" i="19" s="1"/>
  <c r="AG162" i="42"/>
  <c r="AG222" i="42"/>
  <c r="AG194" i="42"/>
  <c r="AG224" i="42"/>
  <c r="AG159" i="42"/>
  <c r="AG178" i="42"/>
  <c r="AG144" i="10"/>
  <c r="AG123" i="42"/>
  <c r="AG213" i="42"/>
  <c r="AG92" i="42"/>
  <c r="AG212" i="42"/>
  <c r="AG106" i="42"/>
  <c r="AG226" i="42"/>
  <c r="AG198" i="42"/>
  <c r="AG98" i="42"/>
  <c r="AG218" i="42"/>
  <c r="AG83" i="42"/>
  <c r="AG232" i="42"/>
  <c r="AF137" i="38"/>
  <c r="AH151" i="37"/>
  <c r="AF24" i="18" s="1"/>
  <c r="AG144" i="35"/>
  <c r="AE17" i="19" s="1"/>
  <c r="AG147" i="37"/>
  <c r="AE20" i="18" s="1"/>
  <c r="AF145" i="38"/>
  <c r="AF144" i="38"/>
  <c r="AF142" i="38"/>
  <c r="AF138" i="38"/>
  <c r="AF148" i="38"/>
  <c r="AG139" i="37"/>
  <c r="AE12" i="18" s="1"/>
  <c r="AF139" i="38"/>
  <c r="AF147" i="38"/>
  <c r="AG130" i="37"/>
  <c r="AE3" i="18" s="1"/>
  <c r="AG149" i="37"/>
  <c r="AE22" i="18" s="1"/>
  <c r="AF146" i="38"/>
  <c r="AF153" i="38"/>
  <c r="AG130" i="36"/>
  <c r="AG148" i="36"/>
  <c r="AG143" i="37"/>
  <c r="AE16" i="18" s="1"/>
  <c r="AG140" i="37"/>
  <c r="AE13" i="18" s="1"/>
  <c r="AG144" i="37"/>
  <c r="AE17" i="18" s="1"/>
  <c r="AG148" i="37"/>
  <c r="AE21" i="18" s="1"/>
  <c r="AG145" i="37"/>
  <c r="AE18" i="18" s="1"/>
  <c r="AG141" i="37"/>
  <c r="AE14" i="18" s="1"/>
  <c r="AG138" i="37"/>
  <c r="AE11" i="18" s="1"/>
  <c r="AG146" i="37"/>
  <c r="AE19" i="18" s="1"/>
  <c r="AG143" i="36"/>
  <c r="AG139" i="36"/>
  <c r="AG144" i="36"/>
  <c r="AG149" i="36"/>
  <c r="AG147" i="36"/>
  <c r="AG138" i="36"/>
  <c r="AG146" i="36"/>
  <c r="AG140" i="35"/>
  <c r="AE13" i="19" s="1"/>
  <c r="AG147" i="35"/>
  <c r="AE20" i="19" s="1"/>
  <c r="AG138" i="35"/>
  <c r="AE11" i="19" s="1"/>
  <c r="AG146" i="35"/>
  <c r="AE19" i="19" s="1"/>
  <c r="AG141" i="35"/>
  <c r="AE14" i="19" s="1"/>
  <c r="AG130" i="35"/>
  <c r="AE3" i="19" s="1"/>
  <c r="AG139" i="35"/>
  <c r="AE12" i="19" s="1"/>
  <c r="AG145" i="35"/>
  <c r="AE18" i="19" s="1"/>
  <c r="AH151" i="35"/>
  <c r="AF24" i="19" s="1"/>
  <c r="AG149" i="35"/>
  <c r="AE22" i="19" s="1"/>
  <c r="AG130" i="33"/>
  <c r="AG141" i="33"/>
  <c r="AG144" i="33"/>
  <c r="AG139" i="33"/>
  <c r="AG138" i="33"/>
  <c r="AG148" i="33"/>
  <c r="AH151" i="33"/>
  <c r="AG143" i="33"/>
  <c r="AG140" i="33"/>
  <c r="AG147" i="33"/>
  <c r="AG145" i="33"/>
  <c r="AG148" i="10"/>
  <c r="AG149" i="10"/>
  <c r="AG145" i="10"/>
  <c r="AG143" i="10"/>
  <c r="AE233" i="42"/>
  <c r="AG146" i="10"/>
  <c r="AG140" i="10"/>
  <c r="AH151" i="10"/>
  <c r="AG141" i="10"/>
  <c r="AG142" i="42"/>
  <c r="AG80" i="42"/>
  <c r="AG112" i="42"/>
  <c r="AG79" i="42"/>
  <c r="AG59" i="42"/>
  <c r="AG77" i="42"/>
  <c r="AG148" i="42"/>
  <c r="AG196" i="42"/>
  <c r="AG166" i="42"/>
  <c r="AF84" i="42"/>
  <c r="AG179" i="42"/>
  <c r="AG62" i="42"/>
  <c r="AG94" i="42"/>
  <c r="AG121" i="42"/>
  <c r="AG138" i="42"/>
  <c r="AG168" i="42"/>
  <c r="AG124" i="42"/>
  <c r="AG108" i="42"/>
  <c r="AG182" i="42"/>
  <c r="AG70" i="42"/>
  <c r="AG181" i="42"/>
  <c r="AG152" i="42"/>
  <c r="AG199" i="42"/>
  <c r="AG161" i="42"/>
  <c r="AG100" i="42"/>
  <c r="AG188" i="42"/>
  <c r="AG195" i="42"/>
  <c r="AG66" i="42"/>
  <c r="AG136" i="42"/>
  <c r="AG96" i="42"/>
  <c r="AG129" i="42"/>
  <c r="AG158" i="42"/>
  <c r="AG101" i="42"/>
  <c r="AG76" i="42"/>
  <c r="AG191" i="42"/>
  <c r="AG73" i="42"/>
  <c r="AG165" i="42"/>
  <c r="AG91" i="42"/>
  <c r="AG118" i="42"/>
  <c r="AG60" i="42"/>
  <c r="AG89" i="42"/>
  <c r="AF113" i="43"/>
  <c r="AF143" i="42"/>
  <c r="AF173" i="42"/>
  <c r="AG99" i="42"/>
  <c r="AG171" i="42"/>
  <c r="AG132" i="42"/>
  <c r="AG190" i="42"/>
  <c r="AG102" i="42"/>
  <c r="AG160" i="42"/>
  <c r="AG119" i="42"/>
  <c r="AG135" i="42"/>
  <c r="AG184" i="42"/>
  <c r="AG69" i="42"/>
  <c r="AG154" i="42"/>
  <c r="AG71" i="42"/>
  <c r="AG128" i="42"/>
  <c r="AG125" i="42"/>
  <c r="AG185" i="42"/>
  <c r="AF203" i="43"/>
  <c r="AF143" i="43"/>
  <c r="AF173" i="43"/>
  <c r="AG103" i="42"/>
  <c r="AG88" i="42"/>
  <c r="AE263" i="43"/>
  <c r="AG95" i="42"/>
  <c r="AG150" i="42"/>
  <c r="AG157" i="43"/>
  <c r="AG97" i="43"/>
  <c r="AG68" i="43"/>
  <c r="AG187" i="43"/>
  <c r="AG127" i="43"/>
  <c r="AG63" i="43"/>
  <c r="AG122" i="43"/>
  <c r="AG92" i="43"/>
  <c r="AG182" i="43"/>
  <c r="AG152" i="43"/>
  <c r="AG133" i="42"/>
  <c r="AG120" i="42"/>
  <c r="AG183" i="42"/>
  <c r="AG164" i="43"/>
  <c r="AG104" i="43"/>
  <c r="AG134" i="43"/>
  <c r="AG75" i="43"/>
  <c r="AG194" i="43"/>
  <c r="AG153" i="42"/>
  <c r="AG191" i="43"/>
  <c r="AG161" i="43"/>
  <c r="AG131" i="43"/>
  <c r="AG72" i="43"/>
  <c r="AG101" i="43"/>
  <c r="AG129" i="38"/>
  <c r="AG137" i="42"/>
  <c r="AG197" i="42"/>
  <c r="AF84" i="43"/>
  <c r="AG172" i="43"/>
  <c r="AG83" i="43"/>
  <c r="AG142" i="43"/>
  <c r="AG112" i="43"/>
  <c r="AG202" i="43"/>
  <c r="AG139" i="43"/>
  <c r="AG199" i="43"/>
  <c r="AG169" i="43"/>
  <c r="AG80" i="43"/>
  <c r="AG109" i="43"/>
  <c r="AG90" i="42"/>
  <c r="AG107" i="42"/>
  <c r="AG167" i="42"/>
  <c r="AF113" i="42"/>
  <c r="AG150" i="43"/>
  <c r="AG180" i="43"/>
  <c r="AG120" i="43"/>
  <c r="AG90" i="43"/>
  <c r="AG61" i="43"/>
  <c r="AG138" i="38"/>
  <c r="AG183" i="43"/>
  <c r="AG93" i="43"/>
  <c r="AG123" i="43"/>
  <c r="AG153" i="43"/>
  <c r="AG64" i="43"/>
  <c r="AG167" i="43"/>
  <c r="AG107" i="43"/>
  <c r="AG197" i="43"/>
  <c r="AG78" i="43"/>
  <c r="AG137" i="43"/>
  <c r="AF203" i="42"/>
  <c r="AG143" i="38"/>
  <c r="AG160" i="43"/>
  <c r="AG190" i="43"/>
  <c r="AG130" i="43"/>
  <c r="AG100" i="43"/>
  <c r="AG71" i="43"/>
  <c r="AG162" i="43"/>
  <c r="AG73" i="43"/>
  <c r="AG132" i="43"/>
  <c r="AG192" i="43"/>
  <c r="AG102" i="43"/>
  <c r="AG63" i="42"/>
  <c r="AG72" i="42"/>
  <c r="AG157" i="42"/>
  <c r="AG169" i="42"/>
  <c r="AG134" i="42"/>
  <c r="AG141" i="42"/>
  <c r="AG186" i="42"/>
  <c r="AG202" i="42"/>
  <c r="AG60" i="43"/>
  <c r="AG89" i="43"/>
  <c r="AG149" i="43"/>
  <c r="AG179" i="43"/>
  <c r="AG119" i="43"/>
  <c r="AG168" i="43"/>
  <c r="AG198" i="43"/>
  <c r="AG79" i="43"/>
  <c r="AG138" i="43"/>
  <c r="AG108" i="43"/>
  <c r="AG151" i="43"/>
  <c r="AG181" i="43"/>
  <c r="AG62" i="43"/>
  <c r="AG121" i="43"/>
  <c r="AG91" i="43"/>
  <c r="AG61" i="42"/>
  <c r="AG74" i="42"/>
  <c r="AG104" i="42"/>
  <c r="AG111" i="42"/>
  <c r="AG156" i="42"/>
  <c r="AG172" i="42"/>
  <c r="AG146" i="38"/>
  <c r="AG163" i="43"/>
  <c r="AG133" i="43"/>
  <c r="AG74" i="43"/>
  <c r="AG103" i="43"/>
  <c r="AG193" i="43"/>
  <c r="AG156" i="43"/>
  <c r="AG96" i="43"/>
  <c r="AG67" i="43"/>
  <c r="AG186" i="43"/>
  <c r="AG126" i="43"/>
  <c r="AG70" i="43"/>
  <c r="AG99" i="43"/>
  <c r="AG129" i="43"/>
  <c r="AG189" i="43"/>
  <c r="AG159" i="43"/>
  <c r="AG165" i="43"/>
  <c r="AG76" i="43"/>
  <c r="AG135" i="43"/>
  <c r="AG195" i="43"/>
  <c r="AG105" i="43"/>
  <c r="AG64" i="42"/>
  <c r="AG193" i="42"/>
  <c r="AG82" i="42"/>
  <c r="AG75" i="42"/>
  <c r="AG93" i="42"/>
  <c r="AG164" i="42"/>
  <c r="AG137" i="38"/>
  <c r="AG155" i="43"/>
  <c r="AG66" i="43"/>
  <c r="AG125" i="43"/>
  <c r="AG185" i="43"/>
  <c r="AG95" i="43"/>
  <c r="AG67" i="42"/>
  <c r="AG122" i="42"/>
  <c r="AG187" i="42"/>
  <c r="AG196" i="43"/>
  <c r="AG77" i="43"/>
  <c r="AG166" i="43"/>
  <c r="AG136" i="43"/>
  <c r="AG106" i="43"/>
  <c r="AG139" i="42"/>
  <c r="AG127" i="42"/>
  <c r="AG192" i="42"/>
  <c r="AG189" i="42"/>
  <c r="AG97" i="42"/>
  <c r="AG128" i="43"/>
  <c r="AG158" i="43"/>
  <c r="AG188" i="43"/>
  <c r="AG69" i="43"/>
  <c r="AG98" i="43"/>
  <c r="AG82" i="43"/>
  <c r="AG141" i="43"/>
  <c r="AG111" i="43"/>
  <c r="AG201" i="43"/>
  <c r="AH152" i="37" s="1"/>
  <c r="AF25" i="18" s="1"/>
  <c r="AG171" i="43"/>
  <c r="AG178" i="43"/>
  <c r="AG59" i="43"/>
  <c r="AG88" i="43"/>
  <c r="AG118" i="43"/>
  <c r="AG148" i="43"/>
  <c r="AG124" i="43"/>
  <c r="AG184" i="43"/>
  <c r="AG94" i="43"/>
  <c r="AG154" i="43"/>
  <c r="AG65" i="43"/>
  <c r="AE233" i="43"/>
  <c r="AH123" i="35"/>
  <c r="AH124" i="35" s="1"/>
  <c r="AH123" i="37"/>
  <c r="AH124" i="37" s="1"/>
  <c r="AH95" i="34"/>
  <c r="AH96" i="34" s="1"/>
  <c r="AF3" i="17"/>
  <c r="AH123" i="40"/>
  <c r="AH124" i="40" s="1"/>
  <c r="AF3" i="16"/>
  <c r="AH123" i="36"/>
  <c r="AH124" i="36" s="1"/>
  <c r="AH123" i="38"/>
  <c r="AH124" i="38" s="1"/>
  <c r="AH123" i="33"/>
  <c r="AH124" i="33" s="1"/>
  <c r="AH123" i="10"/>
  <c r="AH124" i="10" s="1"/>
  <c r="AH138" i="10" l="1"/>
  <c r="AH150" i="33"/>
  <c r="AH140" i="36"/>
  <c r="AH141" i="35"/>
  <c r="AF14" i="19" s="1"/>
  <c r="AH147" i="33"/>
  <c r="AH132" i="36"/>
  <c r="AF5" i="14" s="1"/>
  <c r="AH139" i="33"/>
  <c r="AH153" i="10"/>
  <c r="AH136" i="36"/>
  <c r="AH143" i="36"/>
  <c r="AH130" i="36"/>
  <c r="AH148" i="10"/>
  <c r="AH135" i="10"/>
  <c r="AH144" i="36"/>
  <c r="AH149" i="37"/>
  <c r="AF22" i="18" s="1"/>
  <c r="AH145" i="37"/>
  <c r="AF18" i="18" s="1"/>
  <c r="AH146" i="33"/>
  <c r="AH142" i="35"/>
  <c r="AF15" i="19" s="1"/>
  <c r="AH137" i="35"/>
  <c r="AF10" i="19" s="1"/>
  <c r="AH134" i="35"/>
  <c r="AF7" i="19" s="1"/>
  <c r="AH129" i="37"/>
  <c r="AF2" i="18" s="1"/>
  <c r="AH131" i="37"/>
  <c r="AF4" i="18" s="1"/>
  <c r="AH133" i="33"/>
  <c r="AH138" i="37"/>
  <c r="AF11" i="18" s="1"/>
  <c r="AH144" i="37"/>
  <c r="AF17" i="18" s="1"/>
  <c r="AH132" i="37"/>
  <c r="AF5" i="18" s="1"/>
  <c r="AH147" i="37"/>
  <c r="AF20" i="18" s="1"/>
  <c r="AG139" i="38"/>
  <c r="AG145" i="38"/>
  <c r="AG153" i="38"/>
  <c r="AG142" i="38"/>
  <c r="AG147" i="38"/>
  <c r="AG140" i="38"/>
  <c r="AH150" i="38"/>
  <c r="AH148" i="37"/>
  <c r="AF21" i="18" s="1"/>
  <c r="AH146" i="37"/>
  <c r="AF19" i="18" s="1"/>
  <c r="AG144" i="38"/>
  <c r="AH139" i="37"/>
  <c r="AF12" i="18" s="1"/>
  <c r="AG148" i="38"/>
  <c r="AH141" i="37"/>
  <c r="AF14" i="18" s="1"/>
  <c r="AH130" i="37"/>
  <c r="AF3" i="18" s="1"/>
  <c r="AH137" i="37"/>
  <c r="AF10" i="18" s="1"/>
  <c r="AH136" i="37"/>
  <c r="AF9" i="18" s="1"/>
  <c r="AH148" i="36"/>
  <c r="AH150" i="36"/>
  <c r="AF23" i="14" s="1"/>
  <c r="AH140" i="37"/>
  <c r="AF13" i="18" s="1"/>
  <c r="AH143" i="37"/>
  <c r="AF16" i="18" s="1"/>
  <c r="AH153" i="37"/>
  <c r="AF26" i="18" s="1"/>
  <c r="AH150" i="37"/>
  <c r="AF23" i="18" s="1"/>
  <c r="AH133" i="37"/>
  <c r="AF6" i="18" s="1"/>
  <c r="AH134" i="37"/>
  <c r="AF7" i="18" s="1"/>
  <c r="AH142" i="37"/>
  <c r="AF15" i="18" s="1"/>
  <c r="AH135" i="37"/>
  <c r="AF8" i="18" s="1"/>
  <c r="AH134" i="36"/>
  <c r="AH149" i="36"/>
  <c r="AH133" i="36"/>
  <c r="AH141" i="36"/>
  <c r="AH139" i="36"/>
  <c r="AH131" i="36"/>
  <c r="AH153" i="36"/>
  <c r="AH137" i="36"/>
  <c r="AH152" i="36"/>
  <c r="AF25" i="14" s="1"/>
  <c r="AH138" i="36"/>
  <c r="AH135" i="36"/>
  <c r="AH146" i="36"/>
  <c r="AH147" i="36"/>
  <c r="AH138" i="35"/>
  <c r="AF11" i="19" s="1"/>
  <c r="AH129" i="36"/>
  <c r="AH145" i="36"/>
  <c r="AH152" i="35"/>
  <c r="AF25" i="19" s="1"/>
  <c r="AH148" i="35"/>
  <c r="AF21" i="19" s="1"/>
  <c r="AH142" i="36"/>
  <c r="AH147" i="35"/>
  <c r="AF20" i="19" s="1"/>
  <c r="AH135" i="35"/>
  <c r="AF8" i="19" s="1"/>
  <c r="AH130" i="35"/>
  <c r="AF3" i="19" s="1"/>
  <c r="AH132" i="35"/>
  <c r="AF5" i="19" s="1"/>
  <c r="AH131" i="35"/>
  <c r="AF4" i="19" s="1"/>
  <c r="AH149" i="35"/>
  <c r="AF22" i="19" s="1"/>
  <c r="AH145" i="33"/>
  <c r="AH144" i="35"/>
  <c r="AF17" i="19" s="1"/>
  <c r="AH130" i="33"/>
  <c r="AH136" i="35"/>
  <c r="AF9" i="19" s="1"/>
  <c r="AH140" i="35"/>
  <c r="AF13" i="19" s="1"/>
  <c r="AH143" i="35"/>
  <c r="AF16" i="19" s="1"/>
  <c r="AH150" i="35"/>
  <c r="AF23" i="19" s="1"/>
  <c r="AH139" i="35"/>
  <c r="AF12" i="19" s="1"/>
  <c r="AH129" i="35"/>
  <c r="AF2" i="19" s="1"/>
  <c r="AH153" i="33"/>
  <c r="AH146" i="35"/>
  <c r="AF19" i="19" s="1"/>
  <c r="AH148" i="33"/>
  <c r="AH141" i="33"/>
  <c r="AH145" i="35"/>
  <c r="AF18" i="19" s="1"/>
  <c r="AH133" i="35"/>
  <c r="AF6" i="19" s="1"/>
  <c r="AH153" i="35"/>
  <c r="AF26" i="19" s="1"/>
  <c r="AH143" i="33"/>
  <c r="AH135" i="33"/>
  <c r="AH129" i="33"/>
  <c r="AH131" i="33"/>
  <c r="AH149" i="33"/>
  <c r="AF22" i="12" s="1"/>
  <c r="AH138" i="33"/>
  <c r="AH136" i="33"/>
  <c r="AH137" i="33"/>
  <c r="AH142" i="33"/>
  <c r="AH132" i="33"/>
  <c r="AH134" i="33"/>
  <c r="AH152" i="33"/>
  <c r="AH130" i="10"/>
  <c r="AH144" i="33"/>
  <c r="AH140" i="33"/>
  <c r="AH146" i="10"/>
  <c r="AH132" i="10"/>
  <c r="AH147" i="10"/>
  <c r="AH136" i="10"/>
  <c r="AH152" i="10"/>
  <c r="AH129" i="10"/>
  <c r="AH141" i="10"/>
  <c r="AH140" i="10"/>
  <c r="AH150" i="10"/>
  <c r="AH144" i="10"/>
  <c r="AH143" i="10"/>
  <c r="AF233" i="42"/>
  <c r="AH145" i="10"/>
  <c r="AH131" i="10"/>
  <c r="AH149" i="10"/>
  <c r="AH134" i="10"/>
  <c r="AH137" i="10"/>
  <c r="AH142" i="10"/>
  <c r="AH139" i="10"/>
  <c r="AH133" i="10"/>
  <c r="AG84" i="42"/>
  <c r="AG203" i="42"/>
  <c r="AF263" i="43"/>
  <c r="AG113" i="42"/>
  <c r="AG113" i="43"/>
  <c r="AG84" i="43"/>
  <c r="AH152" i="38"/>
  <c r="AG203" i="43"/>
  <c r="AH129" i="38"/>
  <c r="AG143" i="42"/>
  <c r="AG173" i="42"/>
  <c r="AH147" i="38"/>
  <c r="AF233" i="43"/>
  <c r="AH137" i="38"/>
  <c r="AH134" i="38"/>
  <c r="AG173" i="43"/>
  <c r="AG143" i="43"/>
  <c r="W26" i="9"/>
  <c r="Q13" i="12"/>
  <c r="X12" i="13"/>
  <c r="R9" i="13"/>
  <c r="H25" i="9"/>
  <c r="G2" i="12"/>
  <c r="S5" i="9"/>
  <c r="Y22" i="13"/>
  <c r="I21" i="9"/>
  <c r="AC26" i="14"/>
  <c r="O10" i="12"/>
  <c r="H3" i="12"/>
  <c r="AB15" i="14"/>
  <c r="V25" i="13"/>
  <c r="X9" i="12"/>
  <c r="AC13" i="9"/>
  <c r="H21" i="14"/>
  <c r="T15" i="12"/>
  <c r="G8" i="14"/>
  <c r="AB3" i="14"/>
  <c r="AE12" i="14"/>
  <c r="W7" i="13"/>
  <c r="X10" i="14"/>
  <c r="C7" i="12"/>
  <c r="U13" i="13"/>
  <c r="H22" i="9"/>
  <c r="U4" i="13"/>
  <c r="X21" i="12"/>
  <c r="U24" i="12"/>
  <c r="Q7" i="14"/>
  <c r="H6" i="13"/>
  <c r="N8" i="13"/>
  <c r="J13" i="14"/>
  <c r="M4" i="9"/>
  <c r="M11" i="9"/>
  <c r="G10" i="13"/>
  <c r="AB20" i="14"/>
  <c r="D17" i="14"/>
  <c r="X16" i="13"/>
  <c r="P24" i="13"/>
  <c r="Q16" i="12"/>
  <c r="AD19" i="14"/>
  <c r="AC24" i="9"/>
  <c r="J3" i="9"/>
  <c r="AB14" i="9"/>
  <c r="N23" i="12"/>
  <c r="AC26" i="12"/>
  <c r="X19" i="13"/>
  <c r="U2" i="14"/>
  <c r="AC18" i="12"/>
  <c r="E26" i="13"/>
  <c r="Z6" i="12"/>
  <c r="H20" i="12"/>
  <c r="E5" i="13"/>
  <c r="N8" i="12"/>
  <c r="J17" i="13"/>
  <c r="AB6" i="14"/>
  <c r="J9" i="9"/>
  <c r="Z23" i="9"/>
  <c r="O11" i="12"/>
  <c r="E9" i="14"/>
  <c r="J25" i="12"/>
  <c r="U20" i="13"/>
  <c r="R21" i="13"/>
  <c r="G22" i="14"/>
  <c r="X4" i="12"/>
  <c r="AD17" i="9"/>
  <c r="Y6" i="9"/>
  <c r="E19" i="12"/>
  <c r="M23" i="13"/>
  <c r="Z11" i="13"/>
  <c r="R17" i="12"/>
  <c r="AB2" i="13"/>
  <c r="AB20" i="9"/>
  <c r="X3" i="13"/>
  <c r="D18" i="13"/>
  <c r="L5" i="12"/>
  <c r="AC16" i="14"/>
  <c r="L12" i="12"/>
  <c r="W18" i="14"/>
  <c r="AH131" i="38" l="1"/>
  <c r="AF4" i="13" s="1"/>
  <c r="AH145" i="38"/>
  <c r="AF18" i="13" s="1"/>
  <c r="AH143" i="38"/>
  <c r="AF16" i="13" s="1"/>
  <c r="AH144" i="38"/>
  <c r="AF17" i="13" s="1"/>
  <c r="AH138" i="38"/>
  <c r="AF11" i="13" s="1"/>
  <c r="AH133" i="38"/>
  <c r="AF6" i="13" s="1"/>
  <c r="AH146" i="38"/>
  <c r="AF19" i="13" s="1"/>
  <c r="AH149" i="38"/>
  <c r="AF22" i="13" s="1"/>
  <c r="AH148" i="38"/>
  <c r="AF21" i="13" s="1"/>
  <c r="AH151" i="38"/>
  <c r="AF24" i="13" s="1"/>
  <c r="AH130" i="38"/>
  <c r="AF3" i="13" s="1"/>
  <c r="AH135" i="38"/>
  <c r="AF8" i="13" s="1"/>
  <c r="AH153" i="38"/>
  <c r="AF26" i="13" s="1"/>
  <c r="AH142" i="38"/>
  <c r="AF15" i="13" s="1"/>
  <c r="AH141" i="38"/>
  <c r="AF14" i="13" s="1"/>
  <c r="AH139" i="38"/>
  <c r="AF12" i="13" s="1"/>
  <c r="AH132" i="38"/>
  <c r="AF5" i="13" s="1"/>
  <c r="AH136" i="38"/>
  <c r="AF9" i="13" s="1"/>
  <c r="AH140" i="38"/>
  <c r="AF13" i="13" s="1"/>
  <c r="AG233" i="42"/>
  <c r="AG233" i="43"/>
  <c r="AG263" i="43"/>
  <c r="B9" i="12"/>
  <c r="Y9" i="12"/>
  <c r="AF25" i="13"/>
  <c r="R9" i="12"/>
  <c r="Z9" i="12"/>
  <c r="H9" i="12"/>
  <c r="C9" i="12"/>
  <c r="S8" i="9"/>
  <c r="I19" i="14"/>
  <c r="E9" i="12"/>
  <c r="I134" i="39"/>
  <c r="M19" i="14"/>
  <c r="K8" i="12"/>
  <c r="Z134" i="39"/>
  <c r="M7" i="9"/>
  <c r="H134" i="39"/>
  <c r="N7" i="9"/>
  <c r="P9" i="12"/>
  <c r="AD7" i="9"/>
  <c r="AF19" i="14"/>
  <c r="T9" i="12"/>
  <c r="AE13" i="14"/>
  <c r="Q19" i="14"/>
  <c r="R24" i="12"/>
  <c r="T23" i="9"/>
  <c r="I15" i="12"/>
  <c r="H150" i="39"/>
  <c r="S13" i="13"/>
  <c r="O12" i="14"/>
  <c r="V14" i="9"/>
  <c r="F13" i="13"/>
  <c r="AE9" i="12"/>
  <c r="I13" i="13"/>
  <c r="AF20" i="13"/>
  <c r="M150" i="39"/>
  <c r="B23" i="9"/>
  <c r="T7" i="9"/>
  <c r="Y7" i="9"/>
  <c r="S19" i="14"/>
  <c r="J15" i="9"/>
  <c r="V22" i="14"/>
  <c r="AB23" i="14"/>
  <c r="AA131" i="39"/>
  <c r="E4" i="9"/>
  <c r="N15" i="9"/>
  <c r="F8" i="12"/>
  <c r="F23" i="14"/>
  <c r="R17" i="14"/>
  <c r="U131" i="39"/>
  <c r="X15" i="9"/>
  <c r="AF8" i="12"/>
  <c r="L23" i="14"/>
  <c r="AE17" i="14"/>
  <c r="E15" i="14"/>
  <c r="AD15" i="9"/>
  <c r="AE4" i="9"/>
  <c r="X22" i="14"/>
  <c r="H15" i="9"/>
  <c r="L17" i="14"/>
  <c r="X3" i="12"/>
  <c r="J22" i="14"/>
  <c r="AE8" i="12"/>
  <c r="AF2" i="14"/>
  <c r="Q23" i="14"/>
  <c r="G17" i="14"/>
  <c r="AC8" i="13"/>
  <c r="I22" i="14"/>
  <c r="R23" i="14"/>
  <c r="N4" i="9"/>
  <c r="E23" i="14"/>
  <c r="AF15" i="9"/>
  <c r="O13" i="13"/>
  <c r="R15" i="9"/>
  <c r="T22" i="14"/>
  <c r="G7" i="13"/>
  <c r="AC2" i="14"/>
  <c r="G2" i="14"/>
  <c r="P10" i="13"/>
  <c r="E13" i="13"/>
  <c r="C4" i="15"/>
  <c r="Z7" i="13"/>
  <c r="P23" i="14"/>
  <c r="N23" i="14"/>
  <c r="Y23" i="14"/>
  <c r="H17" i="9"/>
  <c r="AD8" i="12"/>
  <c r="AA2" i="14"/>
  <c r="B23" i="14"/>
  <c r="AF17" i="9"/>
  <c r="N2" i="14"/>
  <c r="O15" i="9"/>
  <c r="K4" i="9"/>
  <c r="T131" i="39"/>
  <c r="Z15" i="9"/>
  <c r="AD17" i="14"/>
  <c r="G17" i="9"/>
  <c r="J23" i="9"/>
  <c r="AA10" i="13"/>
  <c r="X23" i="9"/>
  <c r="B2" i="14"/>
  <c r="E10" i="13"/>
  <c r="M24" i="12"/>
  <c r="Z21" i="9"/>
  <c r="L15" i="9"/>
  <c r="AC8" i="12"/>
  <c r="AA22" i="14"/>
  <c r="G15" i="9"/>
  <c r="H8" i="12"/>
  <c r="Z4" i="9"/>
  <c r="R23" i="9"/>
  <c r="P7" i="9"/>
  <c r="R131" i="39"/>
  <c r="S24" i="12"/>
  <c r="J10" i="14"/>
  <c r="I5" i="14"/>
  <c r="AE22" i="13"/>
  <c r="O5" i="12"/>
  <c r="L11" i="12"/>
  <c r="R21" i="14"/>
  <c r="AA22" i="13"/>
  <c r="M19" i="12"/>
  <c r="AD11" i="12"/>
  <c r="U9" i="9"/>
  <c r="E14" i="13"/>
  <c r="D18" i="12"/>
  <c r="M14" i="9"/>
  <c r="K24" i="13"/>
  <c r="U20" i="14"/>
  <c r="AA10" i="14"/>
  <c r="L3" i="14"/>
  <c r="I22" i="13"/>
  <c r="O5" i="9"/>
  <c r="B5" i="14"/>
  <c r="K11" i="12"/>
  <c r="E11" i="12"/>
  <c r="D20" i="14"/>
  <c r="AB10" i="14"/>
  <c r="V18" i="12"/>
  <c r="C14" i="9"/>
  <c r="G24" i="13"/>
  <c r="T20" i="14"/>
  <c r="Z3" i="14"/>
  <c r="AD21" i="14"/>
  <c r="Z15" i="14"/>
  <c r="M22" i="13"/>
  <c r="X5" i="9"/>
  <c r="C5" i="9"/>
  <c r="T11" i="12"/>
  <c r="P9" i="9"/>
  <c r="E5" i="12"/>
  <c r="N18" i="12"/>
  <c r="D14" i="9"/>
  <c r="Q20" i="14"/>
  <c r="G10" i="14"/>
  <c r="Q3" i="14"/>
  <c r="G21" i="14"/>
  <c r="AD22" i="13"/>
  <c r="Z22" i="13"/>
  <c r="AG136" i="39"/>
  <c r="N14" i="9"/>
  <c r="G5" i="12"/>
  <c r="T5" i="12"/>
  <c r="P19" i="12"/>
  <c r="AE19" i="12"/>
  <c r="I11" i="12"/>
  <c r="U19" i="12"/>
  <c r="AB22" i="14"/>
  <c r="Z11" i="12"/>
  <c r="Y9" i="9"/>
  <c r="W23" i="14"/>
  <c r="V21" i="12"/>
  <c r="B3" i="14"/>
  <c r="AF21" i="14"/>
  <c r="F22" i="13"/>
  <c r="AB26" i="12"/>
  <c r="Y20" i="14"/>
  <c r="V3" i="14"/>
  <c r="V20" i="13"/>
  <c r="Y26" i="12"/>
  <c r="B14" i="9"/>
  <c r="J16" i="13"/>
  <c r="E7" i="14"/>
  <c r="Q10" i="14"/>
  <c r="K3" i="14"/>
  <c r="Y13" i="9"/>
  <c r="AA16" i="14"/>
  <c r="F23" i="13"/>
  <c r="E14" i="9"/>
  <c r="V23" i="14"/>
  <c r="C10" i="14"/>
  <c r="AC15" i="9"/>
  <c r="C21" i="14"/>
  <c r="L23" i="13"/>
  <c r="AB21" i="14"/>
  <c r="Z21" i="14"/>
  <c r="Y19" i="12"/>
  <c r="R11" i="12"/>
  <c r="F14" i="9"/>
  <c r="P11" i="12"/>
  <c r="AA3" i="13"/>
  <c r="AD14" i="9"/>
  <c r="N16" i="13"/>
  <c r="I15" i="9"/>
  <c r="Z23" i="13"/>
  <c r="T22" i="13"/>
  <c r="N16" i="14"/>
  <c r="R22" i="13"/>
  <c r="C22" i="13"/>
  <c r="N10" i="14"/>
  <c r="F3" i="13"/>
  <c r="W22" i="14"/>
  <c r="D8" i="12"/>
  <c r="N134" i="39"/>
  <c r="AE2" i="14"/>
  <c r="Y14" i="9"/>
  <c r="X23" i="14"/>
  <c r="M16" i="13"/>
  <c r="W24" i="12"/>
  <c r="R13" i="13"/>
  <c r="F10" i="14"/>
  <c r="L21" i="14"/>
  <c r="B22" i="13"/>
  <c r="J23" i="13"/>
  <c r="AA20" i="14"/>
  <c r="D21" i="14"/>
  <c r="R17" i="9"/>
  <c r="E22" i="14"/>
  <c r="AB8" i="12"/>
  <c r="J134" i="39"/>
  <c r="H23" i="14"/>
  <c r="T16" i="13"/>
  <c r="AA24" i="12"/>
  <c r="D13" i="13"/>
  <c r="AD9" i="12"/>
  <c r="V21" i="14"/>
  <c r="R20" i="14"/>
  <c r="B9" i="9"/>
  <c r="I5" i="12"/>
  <c r="AB13" i="13"/>
  <c r="E8" i="12"/>
  <c r="F12" i="12"/>
  <c r="H23" i="9"/>
  <c r="J8" i="12"/>
  <c r="O7" i="9"/>
  <c r="D23" i="14"/>
  <c r="AH131" i="39"/>
  <c r="Z24" i="12"/>
  <c r="P13" i="13"/>
  <c r="Y21" i="14"/>
  <c r="AC9" i="12"/>
  <c r="Q6" i="13"/>
  <c r="O25" i="9"/>
  <c r="Q13" i="14"/>
  <c r="K6" i="13"/>
  <c r="D4" i="12"/>
  <c r="AB6" i="12"/>
  <c r="C13" i="14"/>
  <c r="Z18" i="14"/>
  <c r="AA6" i="12"/>
  <c r="AC21" i="12"/>
  <c r="K23" i="12"/>
  <c r="R16" i="13"/>
  <c r="AC13" i="14"/>
  <c r="B8" i="13"/>
  <c r="W7" i="14"/>
  <c r="C12" i="14"/>
  <c r="W3" i="12"/>
  <c r="S2" i="12"/>
  <c r="AA23" i="13"/>
  <c r="U6" i="9"/>
  <c r="V7" i="9"/>
  <c r="M2" i="14"/>
  <c r="H23" i="12"/>
  <c r="Z16" i="13"/>
  <c r="G16" i="13"/>
  <c r="AF131" i="39"/>
  <c r="Z8" i="13"/>
  <c r="M7" i="14"/>
  <c r="T4" i="13"/>
  <c r="Q12" i="14"/>
  <c r="D3" i="12"/>
  <c r="B13" i="14"/>
  <c r="H4" i="13"/>
  <c r="Q23" i="13"/>
  <c r="X8" i="14"/>
  <c r="D25" i="13"/>
  <c r="H10" i="12"/>
  <c r="B22" i="12"/>
  <c r="Q17" i="13"/>
  <c r="U8" i="12"/>
  <c r="I6" i="12"/>
  <c r="C7" i="9"/>
  <c r="U18" i="12"/>
  <c r="K19" i="13"/>
  <c r="K14" i="9"/>
  <c r="E24" i="13"/>
  <c r="S16" i="13"/>
  <c r="W10" i="13"/>
  <c r="F4" i="9"/>
  <c r="P13" i="14"/>
  <c r="L8" i="13"/>
  <c r="AC24" i="12"/>
  <c r="Z4" i="13"/>
  <c r="S7" i="12"/>
  <c r="U10" i="14"/>
  <c r="G12" i="14"/>
  <c r="E8" i="14"/>
  <c r="J25" i="13"/>
  <c r="AE2" i="12"/>
  <c r="T6" i="12"/>
  <c r="AC25" i="9"/>
  <c r="Y22" i="12"/>
  <c r="U12" i="14"/>
  <c r="Y23" i="13"/>
  <c r="I12" i="12"/>
  <c r="AB18" i="13"/>
  <c r="I20" i="9"/>
  <c r="R23" i="13"/>
  <c r="AC22" i="14"/>
  <c r="AD143" i="39"/>
  <c r="AF150" i="39"/>
  <c r="V17" i="13"/>
  <c r="Z8" i="12"/>
  <c r="H6" i="12"/>
  <c r="AA7" i="9"/>
  <c r="P18" i="12"/>
  <c r="AD19" i="13"/>
  <c r="T14" i="9"/>
  <c r="AF3" i="9"/>
  <c r="J24" i="13"/>
  <c r="AE16" i="13"/>
  <c r="L10" i="13"/>
  <c r="AC131" i="39"/>
  <c r="AF13" i="14"/>
  <c r="K8" i="13"/>
  <c r="AF7" i="14"/>
  <c r="C24" i="12"/>
  <c r="AD7" i="12"/>
  <c r="AA12" i="14"/>
  <c r="R8" i="14"/>
  <c r="Q25" i="13"/>
  <c r="AB15" i="9"/>
  <c r="P5" i="9"/>
  <c r="Y2" i="12"/>
  <c r="Z25" i="14"/>
  <c r="U23" i="12"/>
  <c r="M11" i="13"/>
  <c r="AE6" i="13"/>
  <c r="R4" i="12"/>
  <c r="C6" i="12"/>
  <c r="P3" i="12"/>
  <c r="AF6" i="12"/>
  <c r="V4" i="12"/>
  <c r="T13" i="14"/>
  <c r="X18" i="13"/>
  <c r="P6" i="12"/>
  <c r="N24" i="12"/>
  <c r="AD18" i="13"/>
  <c r="C23" i="13"/>
  <c r="S150" i="39"/>
  <c r="O6" i="12"/>
  <c r="AD134" i="39"/>
  <c r="R18" i="12"/>
  <c r="S14" i="9"/>
  <c r="V24" i="13"/>
  <c r="T10" i="13"/>
  <c r="Y13" i="14"/>
  <c r="J8" i="13"/>
  <c r="J7" i="14"/>
  <c r="AB24" i="12"/>
  <c r="P4" i="13"/>
  <c r="AC7" i="12"/>
  <c r="P12" i="14"/>
  <c r="AA8" i="14"/>
  <c r="AB25" i="13"/>
  <c r="AE5" i="9"/>
  <c r="P139" i="39"/>
  <c r="AA6" i="9"/>
  <c r="F23" i="12"/>
  <c r="R8" i="9"/>
  <c r="N20" i="9"/>
  <c r="B23" i="13"/>
  <c r="AD22" i="12"/>
  <c r="AB23" i="12"/>
  <c r="M8" i="13"/>
  <c r="D17" i="13"/>
  <c r="L16" i="13"/>
  <c r="AB16" i="13"/>
  <c r="R7" i="14"/>
  <c r="G10" i="12"/>
  <c r="AD2" i="12"/>
  <c r="L22" i="12"/>
  <c r="P150" i="39"/>
  <c r="W17" i="13"/>
  <c r="H16" i="13"/>
  <c r="R13" i="14"/>
  <c r="K7" i="14"/>
  <c r="M20" i="9"/>
  <c r="Z19" i="12"/>
  <c r="AB143" i="39"/>
  <c r="I17" i="13"/>
  <c r="R20" i="9"/>
  <c r="AE23" i="13"/>
  <c r="G19" i="12"/>
  <c r="AB23" i="9"/>
  <c r="AD17" i="13"/>
  <c r="S6" i="12"/>
  <c r="W7" i="9"/>
  <c r="M18" i="12"/>
  <c r="Q19" i="13"/>
  <c r="Z14" i="9"/>
  <c r="S23" i="14"/>
  <c r="O24" i="13"/>
  <c r="AA16" i="13"/>
  <c r="H17" i="14"/>
  <c r="M10" i="13"/>
  <c r="X4" i="9"/>
  <c r="H13" i="14"/>
  <c r="E8" i="13"/>
  <c r="X7" i="14"/>
  <c r="M4" i="13"/>
  <c r="G7" i="12"/>
  <c r="W12" i="14"/>
  <c r="J2" i="12"/>
  <c r="H25" i="14"/>
  <c r="N150" i="39"/>
  <c r="AC150" i="39"/>
  <c r="T17" i="13"/>
  <c r="U7" i="9"/>
  <c r="H18" i="12"/>
  <c r="W14" i="9"/>
  <c r="U23" i="14"/>
  <c r="Q24" i="13"/>
  <c r="P16" i="13"/>
  <c r="Q10" i="13"/>
  <c r="Q4" i="9"/>
  <c r="S8" i="13"/>
  <c r="O7" i="14"/>
  <c r="L4" i="13"/>
  <c r="AA25" i="13"/>
  <c r="T15" i="9"/>
  <c r="V5" i="9"/>
  <c r="F2" i="12"/>
  <c r="B2" i="12"/>
  <c r="AC4" i="12"/>
  <c r="E6" i="12"/>
  <c r="X23" i="13"/>
  <c r="Y6" i="12"/>
  <c r="Y16" i="13"/>
  <c r="Z25" i="13"/>
  <c r="K15" i="9"/>
  <c r="R5" i="9"/>
  <c r="O2" i="12"/>
  <c r="I25" i="14"/>
  <c r="X22" i="12"/>
  <c r="R6" i="12"/>
  <c r="AF25" i="9"/>
  <c r="R12" i="14"/>
  <c r="N12" i="14"/>
  <c r="Q2" i="13"/>
  <c r="U23" i="13"/>
  <c r="D23" i="13"/>
  <c r="AF19" i="12"/>
  <c r="E23" i="9"/>
  <c r="I7" i="9"/>
  <c r="AE7" i="9"/>
  <c r="X18" i="12"/>
  <c r="AD16" i="13"/>
  <c r="B4" i="9"/>
  <c r="O13" i="14"/>
  <c r="C8" i="13"/>
  <c r="V24" i="12"/>
  <c r="R4" i="13"/>
  <c r="W25" i="13"/>
  <c r="H5" i="9"/>
  <c r="AF2" i="12"/>
  <c r="R25" i="14"/>
  <c r="D13" i="14"/>
  <c r="AA13" i="14"/>
  <c r="U13" i="14"/>
  <c r="S13" i="14"/>
  <c r="L13" i="14"/>
  <c r="B19" i="12"/>
  <c r="G8" i="13"/>
  <c r="Q24" i="12"/>
  <c r="C4" i="13"/>
  <c r="R10" i="14"/>
  <c r="H19" i="9"/>
  <c r="E3" i="14"/>
  <c r="AF9" i="12"/>
  <c r="D22" i="13"/>
  <c r="W15" i="9"/>
  <c r="Y5" i="9"/>
  <c r="E2" i="12"/>
  <c r="O25" i="14"/>
  <c r="X13" i="14"/>
  <c r="R8" i="13"/>
  <c r="S4" i="13"/>
  <c r="T3" i="13"/>
  <c r="B3" i="13"/>
  <c r="C9" i="9"/>
  <c r="AB17" i="13"/>
  <c r="Q8" i="13"/>
  <c r="I10" i="14"/>
  <c r="V19" i="9"/>
  <c r="N3" i="14"/>
  <c r="M2" i="12"/>
  <c r="N25" i="14"/>
  <c r="E23" i="12"/>
  <c r="V5" i="12"/>
  <c r="B16" i="13"/>
  <c r="C5" i="12"/>
  <c r="AC23" i="13"/>
  <c r="K7" i="9"/>
  <c r="D2" i="14"/>
  <c r="V16" i="13"/>
  <c r="H4" i="9"/>
  <c r="W13" i="14"/>
  <c r="D3" i="13"/>
  <c r="I17" i="12"/>
  <c r="AF23" i="13"/>
  <c r="AB19" i="12"/>
  <c r="AC5" i="14"/>
  <c r="H17" i="13"/>
  <c r="S20" i="12"/>
  <c r="S7" i="9"/>
  <c r="B7" i="15"/>
  <c r="T2" i="14"/>
  <c r="AF14" i="9"/>
  <c r="U24" i="13"/>
  <c r="V131" i="39"/>
  <c r="N13" i="14"/>
  <c r="AE24" i="12"/>
  <c r="K10" i="14"/>
  <c r="J19" i="9"/>
  <c r="D3" i="14"/>
  <c r="K22" i="13"/>
  <c r="AA15" i="9"/>
  <c r="B5" i="9"/>
  <c r="Z2" i="12"/>
  <c r="AD8" i="9"/>
  <c r="Z8" i="9"/>
  <c r="C11" i="13"/>
  <c r="H22" i="12"/>
  <c r="X18" i="14"/>
  <c r="K6" i="9"/>
  <c r="V22" i="12"/>
  <c r="S7" i="14"/>
  <c r="J14" i="9"/>
  <c r="AD11" i="13"/>
  <c r="Q19" i="12"/>
  <c r="Z7" i="9"/>
  <c r="AF7" i="9"/>
  <c r="L14" i="9"/>
  <c r="U16" i="13"/>
  <c r="G4" i="9"/>
  <c r="E13" i="14"/>
  <c r="P8" i="13"/>
  <c r="H24" i="12"/>
  <c r="P10" i="14"/>
  <c r="AF3" i="14"/>
  <c r="M5" i="9"/>
  <c r="D10" i="15"/>
  <c r="D10" i="9"/>
  <c r="AD25" i="12"/>
  <c r="Q25" i="12"/>
  <c r="AE14" i="12"/>
  <c r="C14" i="12"/>
  <c r="AE15" i="12"/>
  <c r="AF16" i="14"/>
  <c r="G3" i="13"/>
  <c r="AC3" i="13"/>
  <c r="AE3" i="13"/>
  <c r="U20" i="9"/>
  <c r="O20" i="9"/>
  <c r="T20" i="9"/>
  <c r="L20" i="9"/>
  <c r="AA147" i="39"/>
  <c r="K20" i="9"/>
  <c r="Z20" i="9"/>
  <c r="P17" i="12"/>
  <c r="U17" i="9"/>
  <c r="T17" i="9"/>
  <c r="Q17" i="9"/>
  <c r="V17" i="9"/>
  <c r="E17" i="9"/>
  <c r="C17" i="9"/>
  <c r="F4" i="12"/>
  <c r="U25" i="12"/>
  <c r="K20" i="12"/>
  <c r="H15" i="12"/>
  <c r="AB3" i="12"/>
  <c r="AA3" i="12"/>
  <c r="K3" i="12"/>
  <c r="B3" i="12"/>
  <c r="G3" i="12"/>
  <c r="C3" i="12"/>
  <c r="AD3" i="12"/>
  <c r="S3" i="12"/>
  <c r="AC3" i="12"/>
  <c r="AE3" i="12"/>
  <c r="U3" i="12"/>
  <c r="AF3" i="12"/>
  <c r="Y3" i="12"/>
  <c r="O3" i="12"/>
  <c r="Q3" i="12"/>
  <c r="M3" i="12"/>
  <c r="J3" i="12"/>
  <c r="R3" i="12"/>
  <c r="Z3" i="12"/>
  <c r="N25" i="12"/>
  <c r="F25" i="12"/>
  <c r="AF25" i="12"/>
  <c r="C12" i="13"/>
  <c r="W26" i="13"/>
  <c r="AB25" i="12"/>
  <c r="P15" i="12"/>
  <c r="Q21" i="13"/>
  <c r="AC25" i="12"/>
  <c r="G9" i="14"/>
  <c r="AA9" i="14"/>
  <c r="J9" i="14"/>
  <c r="O9" i="14"/>
  <c r="M9" i="14"/>
  <c r="N9" i="14"/>
  <c r="C9" i="14"/>
  <c r="F9" i="14"/>
  <c r="AF9" i="14"/>
  <c r="H9" i="14"/>
  <c r="P5" i="13"/>
  <c r="W17" i="9"/>
  <c r="U9" i="14"/>
  <c r="V26" i="13"/>
  <c r="O3" i="13"/>
  <c r="Q20" i="9"/>
  <c r="C17" i="12"/>
  <c r="I11" i="13"/>
  <c r="K11" i="13"/>
  <c r="J21" i="13"/>
  <c r="T9" i="14"/>
  <c r="Q143" i="39"/>
  <c r="AF6" i="14"/>
  <c r="AA6" i="14"/>
  <c r="E6" i="14"/>
  <c r="N26" i="13"/>
  <c r="V24" i="9"/>
  <c r="AE24" i="9"/>
  <c r="B24" i="9"/>
  <c r="U24" i="9"/>
  <c r="N24" i="9"/>
  <c r="J24" i="9"/>
  <c r="S16" i="12"/>
  <c r="E16" i="12"/>
  <c r="B16" i="12"/>
  <c r="G16" i="12"/>
  <c r="AD16" i="12"/>
  <c r="Z13" i="9"/>
  <c r="F13" i="9"/>
  <c r="D13" i="9"/>
  <c r="E13" i="9"/>
  <c r="M140" i="39"/>
  <c r="AE13" i="9"/>
  <c r="C13" i="9"/>
  <c r="AB13" i="9"/>
  <c r="AD13" i="9"/>
  <c r="X13" i="9"/>
  <c r="L13" i="9"/>
  <c r="H13" i="9"/>
  <c r="AC140" i="39"/>
  <c r="AF13" i="9"/>
  <c r="W140" i="39"/>
  <c r="N13" i="9"/>
  <c r="P13" i="9"/>
  <c r="S13" i="9"/>
  <c r="G13" i="9"/>
  <c r="H16" i="14"/>
  <c r="G16" i="14"/>
  <c r="K16" i="14"/>
  <c r="P16" i="14"/>
  <c r="T16" i="14"/>
  <c r="F17" i="12"/>
  <c r="V11" i="13"/>
  <c r="U18" i="14"/>
  <c r="X11" i="13"/>
  <c r="B2" i="9"/>
  <c r="X5" i="12"/>
  <c r="H5" i="12"/>
  <c r="AE5" i="12"/>
  <c r="J5" i="12"/>
  <c r="N5" i="12"/>
  <c r="F5" i="12"/>
  <c r="S20" i="9"/>
  <c r="AA25" i="12"/>
  <c r="D20" i="12"/>
  <c r="L17" i="9"/>
  <c r="O22" i="14"/>
  <c r="M22" i="14"/>
  <c r="P22" i="14"/>
  <c r="K22" i="14"/>
  <c r="Y22" i="14"/>
  <c r="AF22" i="14"/>
  <c r="Q22" i="14"/>
  <c r="D22" i="14"/>
  <c r="AE22" i="14"/>
  <c r="N22" i="14"/>
  <c r="L22" i="14"/>
  <c r="H22" i="14"/>
  <c r="F22" i="14"/>
  <c r="M5" i="12"/>
  <c r="W20" i="9"/>
  <c r="K17" i="12"/>
  <c r="AB23" i="13"/>
  <c r="I23" i="13"/>
  <c r="AC17" i="9"/>
  <c r="AF4" i="12"/>
  <c r="B22" i="14"/>
  <c r="R22" i="14"/>
  <c r="U21" i="13"/>
  <c r="P25" i="12"/>
  <c r="S9" i="14"/>
  <c r="AB11" i="12"/>
  <c r="R6" i="14"/>
  <c r="Y5" i="13"/>
  <c r="X20" i="12"/>
  <c r="G24" i="9"/>
  <c r="D16" i="12"/>
  <c r="S19" i="9"/>
  <c r="AE19" i="9"/>
  <c r="AF19" i="9"/>
  <c r="M19" i="9"/>
  <c r="T19" i="9"/>
  <c r="Z19" i="9"/>
  <c r="D19" i="9"/>
  <c r="L19" i="9"/>
  <c r="R146" i="39"/>
  <c r="N19" i="9"/>
  <c r="I19" i="9"/>
  <c r="AC19" i="9"/>
  <c r="W19" i="9"/>
  <c r="G19" i="9"/>
  <c r="O19" i="9"/>
  <c r="AD19" i="9"/>
  <c r="Q19" i="9"/>
  <c r="E19" i="9"/>
  <c r="F19" i="9"/>
  <c r="Y19" i="9"/>
  <c r="R19" i="9"/>
  <c r="S15" i="12"/>
  <c r="D17" i="12"/>
  <c r="J18" i="14"/>
  <c r="L18" i="14"/>
  <c r="N18" i="14"/>
  <c r="AC18" i="14"/>
  <c r="F18" i="14"/>
  <c r="I18" i="14"/>
  <c r="B16" i="14"/>
  <c r="F20" i="12"/>
  <c r="S16" i="14"/>
  <c r="AF10" i="9"/>
  <c r="Q10" i="9"/>
  <c r="AC10" i="9"/>
  <c r="T137" i="39"/>
  <c r="M10" i="9"/>
  <c r="W137" i="39"/>
  <c r="L10" i="9"/>
  <c r="U137" i="39"/>
  <c r="B10" i="9"/>
  <c r="U16" i="14"/>
  <c r="F11" i="13"/>
  <c r="Z20" i="12"/>
  <c r="T21" i="13"/>
  <c r="K9" i="14"/>
  <c r="M16" i="14"/>
  <c r="M15" i="12"/>
  <c r="S18" i="14"/>
  <c r="J16" i="14"/>
  <c r="X20" i="9"/>
  <c r="T18" i="14"/>
  <c r="AC5" i="12"/>
  <c r="AE20" i="9"/>
  <c r="P21" i="13"/>
  <c r="AE21" i="13"/>
  <c r="M21" i="13"/>
  <c r="I21" i="13"/>
  <c r="L21" i="13"/>
  <c r="B21" i="13"/>
  <c r="O21" i="13"/>
  <c r="AA11" i="13"/>
  <c r="W11" i="13"/>
  <c r="O11" i="13"/>
  <c r="B11" i="13"/>
  <c r="R11" i="13"/>
  <c r="AB11" i="13"/>
  <c r="E11" i="13"/>
  <c r="AF18" i="14"/>
  <c r="V17" i="12"/>
  <c r="O26" i="13"/>
  <c r="I26" i="13"/>
  <c r="Q26" i="13"/>
  <c r="K26" i="13"/>
  <c r="AC26" i="13"/>
  <c r="AE26" i="13"/>
  <c r="X26" i="13"/>
  <c r="AB26" i="13"/>
  <c r="Z26" i="13"/>
  <c r="X137" i="39"/>
  <c r="N20" i="12"/>
  <c r="Z15" i="12"/>
  <c r="P11" i="13"/>
  <c r="S14" i="14"/>
  <c r="AB14" i="14"/>
  <c r="P24" i="14"/>
  <c r="S24" i="14"/>
  <c r="M24" i="14"/>
  <c r="I24" i="14"/>
  <c r="AB24" i="14"/>
  <c r="O15" i="12"/>
  <c r="U12" i="12"/>
  <c r="B12" i="12"/>
  <c r="I16" i="14"/>
  <c r="S5" i="12"/>
  <c r="N3" i="13"/>
  <c r="M2" i="13"/>
  <c r="AA2" i="13"/>
  <c r="AA17" i="9"/>
  <c r="U22" i="14"/>
  <c r="Z22" i="14"/>
  <c r="W25" i="12"/>
  <c r="Z9" i="14"/>
  <c r="AE24" i="14"/>
  <c r="M6" i="14"/>
  <c r="U20" i="12"/>
  <c r="F19" i="14"/>
  <c r="O19" i="14"/>
  <c r="W19" i="14"/>
  <c r="AE19" i="14"/>
  <c r="Z19" i="14"/>
  <c r="B19" i="14"/>
  <c r="AA19" i="14"/>
  <c r="Y19" i="14"/>
  <c r="T19" i="14"/>
  <c r="R19" i="14"/>
  <c r="L19" i="14"/>
  <c r="AA21" i="13"/>
  <c r="AC11" i="13"/>
  <c r="AD5" i="13"/>
  <c r="AB16" i="14"/>
  <c r="O17" i="12"/>
  <c r="Z4" i="12"/>
  <c r="K4" i="12"/>
  <c r="S4" i="12"/>
  <c r="U4" i="12"/>
  <c r="AE4" i="12"/>
  <c r="T4" i="12"/>
  <c r="P4" i="12"/>
  <c r="AB4" i="12"/>
  <c r="L26" i="13"/>
  <c r="Q17" i="12"/>
  <c r="P23" i="13"/>
  <c r="G12" i="12"/>
  <c r="AB5" i="12"/>
  <c r="P3" i="13"/>
  <c r="D20" i="9"/>
  <c r="W17" i="12"/>
  <c r="D11" i="13"/>
  <c r="J17" i="9"/>
  <c r="C22" i="14"/>
  <c r="E21" i="13"/>
  <c r="P9" i="14"/>
  <c r="K24" i="14"/>
  <c r="AC19" i="14"/>
  <c r="B19" i="9"/>
  <c r="V13" i="9"/>
  <c r="U9" i="13"/>
  <c r="L9" i="13"/>
  <c r="N9" i="13"/>
  <c r="S9" i="13"/>
  <c r="F9" i="13"/>
  <c r="M9" i="13"/>
  <c r="AC9" i="13"/>
  <c r="D9" i="13"/>
  <c r="AD9" i="13"/>
  <c r="X9" i="13"/>
  <c r="AE9" i="13"/>
  <c r="H9" i="13"/>
  <c r="G9" i="13"/>
  <c r="Z9" i="13"/>
  <c r="I9" i="13"/>
  <c r="V9" i="13"/>
  <c r="B9" i="13"/>
  <c r="E9" i="13"/>
  <c r="P9" i="13"/>
  <c r="O9" i="13"/>
  <c r="J9" i="13"/>
  <c r="AA9" i="13"/>
  <c r="Y9" i="13"/>
  <c r="T13" i="12"/>
  <c r="S25" i="12"/>
  <c r="K25" i="12"/>
  <c r="H25" i="12"/>
  <c r="Y25" i="12"/>
  <c r="T25" i="12"/>
  <c r="V25" i="12"/>
  <c r="R25" i="12"/>
  <c r="AE25" i="12"/>
  <c r="I25" i="12"/>
  <c r="E25" i="12"/>
  <c r="Z25" i="12"/>
  <c r="L25" i="12"/>
  <c r="B25" i="12"/>
  <c r="D25" i="12"/>
  <c r="M25" i="12"/>
  <c r="U5" i="13"/>
  <c r="Q5" i="13"/>
  <c r="N15" i="12"/>
  <c r="AD15" i="12"/>
  <c r="X15" i="12"/>
  <c r="G15" i="12"/>
  <c r="F15" i="12"/>
  <c r="K15" i="12"/>
  <c r="Q15" i="12"/>
  <c r="R15" i="12"/>
  <c r="J15" i="12"/>
  <c r="AC15" i="12"/>
  <c r="AB15" i="12"/>
  <c r="W15" i="12"/>
  <c r="V15" i="12"/>
  <c r="B15" i="12"/>
  <c r="AA15" i="12"/>
  <c r="E15" i="12"/>
  <c r="C15" i="12"/>
  <c r="U15" i="12"/>
  <c r="Y15" i="12"/>
  <c r="D15" i="12"/>
  <c r="AF15" i="12"/>
  <c r="G11" i="13"/>
  <c r="E18" i="14"/>
  <c r="W5" i="12"/>
  <c r="Q11" i="13"/>
  <c r="AD5" i="12"/>
  <c r="G21" i="13"/>
  <c r="W16" i="14"/>
  <c r="J11" i="13"/>
  <c r="V21" i="13"/>
  <c r="S18" i="9"/>
  <c r="Q18" i="9"/>
  <c r="H18" i="9"/>
  <c r="K145" i="39"/>
  <c r="Y145" i="39"/>
  <c r="AD18" i="9"/>
  <c r="R18" i="14"/>
  <c r="Q16" i="14"/>
  <c r="Y5" i="12"/>
  <c r="T11" i="13"/>
  <c r="N23" i="13"/>
  <c r="K23" i="13"/>
  <c r="W23" i="13"/>
  <c r="AD23" i="13"/>
  <c r="O23" i="13"/>
  <c r="T23" i="13"/>
  <c r="S23" i="13"/>
  <c r="X14" i="14"/>
  <c r="S22" i="14"/>
  <c r="AD22" i="14"/>
  <c r="Y9" i="14"/>
  <c r="U22" i="12"/>
  <c r="P22" i="12"/>
  <c r="K22" i="12"/>
  <c r="M22" i="12"/>
  <c r="AC22" i="12"/>
  <c r="S22" i="12"/>
  <c r="I22" i="12"/>
  <c r="Q22" i="12"/>
  <c r="R22" i="12"/>
  <c r="D22" i="12"/>
  <c r="F22" i="12"/>
  <c r="J22" i="12"/>
  <c r="AA22" i="12"/>
  <c r="O22" i="12"/>
  <c r="V5" i="13"/>
  <c r="C20" i="12"/>
  <c r="AC146" i="39"/>
  <c r="H18" i="14"/>
  <c r="N4" i="14"/>
  <c r="E4" i="14"/>
  <c r="P4" i="14"/>
  <c r="T4" i="14"/>
  <c r="X4" i="14"/>
  <c r="G4" i="14"/>
  <c r="R4" i="14"/>
  <c r="AA4" i="14"/>
  <c r="M18" i="14"/>
  <c r="I4" i="12"/>
  <c r="R5" i="12"/>
  <c r="X25" i="12"/>
  <c r="E24" i="14"/>
  <c r="T9" i="13"/>
  <c r="R13" i="12"/>
  <c r="J17" i="12"/>
  <c r="AA17" i="12"/>
  <c r="S17" i="12"/>
  <c r="AC17" i="12"/>
  <c r="H17" i="12"/>
  <c r="M5" i="13"/>
  <c r="Z5" i="13"/>
  <c r="G5" i="13"/>
  <c r="X5" i="13"/>
  <c r="AC5" i="13"/>
  <c r="AA5" i="13"/>
  <c r="L5" i="13"/>
  <c r="F5" i="13"/>
  <c r="I5" i="13"/>
  <c r="N5" i="13"/>
  <c r="J5" i="13"/>
  <c r="D5" i="13"/>
  <c r="O5" i="13"/>
  <c r="AB5" i="13"/>
  <c r="W5" i="13"/>
  <c r="R5" i="13"/>
  <c r="K5" i="13"/>
  <c r="AE5" i="13"/>
  <c r="B18" i="14"/>
  <c r="L16" i="14"/>
  <c r="R3" i="13"/>
  <c r="Z16" i="14"/>
  <c r="V3" i="13"/>
  <c r="O17" i="9"/>
  <c r="W4" i="12"/>
  <c r="AD20" i="9"/>
  <c r="Y17" i="12"/>
  <c r="E23" i="13"/>
  <c r="G23" i="13"/>
  <c r="W19" i="12"/>
  <c r="S19" i="12"/>
  <c r="O19" i="12"/>
  <c r="AA20" i="13"/>
  <c r="AC20" i="13"/>
  <c r="C20" i="13"/>
  <c r="K20" i="13"/>
  <c r="X20" i="13"/>
  <c r="O25" i="12"/>
  <c r="V11" i="12"/>
  <c r="Q11" i="12"/>
  <c r="AE11" i="12"/>
  <c r="H11" i="12"/>
  <c r="W11" i="12"/>
  <c r="M11" i="12"/>
  <c r="C11" i="12"/>
  <c r="AA11" i="12"/>
  <c r="F11" i="12"/>
  <c r="S11" i="12"/>
  <c r="Y11" i="12"/>
  <c r="X11" i="12"/>
  <c r="U11" i="12"/>
  <c r="AC11" i="12"/>
  <c r="E22" i="12"/>
  <c r="O18" i="12"/>
  <c r="S18" i="12"/>
  <c r="F18" i="12"/>
  <c r="AF18" i="12"/>
  <c r="C18" i="12"/>
  <c r="Z18" i="12"/>
  <c r="T18" i="12"/>
  <c r="G18" i="12"/>
  <c r="Y18" i="12"/>
  <c r="AB18" i="12"/>
  <c r="AA18" i="12"/>
  <c r="AE18" i="12"/>
  <c r="K18" i="12"/>
  <c r="L18" i="12"/>
  <c r="U19" i="9"/>
  <c r="AF20" i="12"/>
  <c r="O20" i="12"/>
  <c r="AD20" i="12"/>
  <c r="AE20" i="12"/>
  <c r="AA20" i="12"/>
  <c r="J20" i="12"/>
  <c r="L20" i="12"/>
  <c r="V20" i="12"/>
  <c r="R20" i="12"/>
  <c r="Q20" i="12"/>
  <c r="V18" i="14"/>
  <c r="N11" i="13"/>
  <c r="L15" i="14"/>
  <c r="H15" i="14"/>
  <c r="N15" i="14"/>
  <c r="AC15" i="14"/>
  <c r="B15" i="14"/>
  <c r="G15" i="14"/>
  <c r="J15" i="14"/>
  <c r="Y15" i="14"/>
  <c r="AD15" i="14"/>
  <c r="K15" i="14"/>
  <c r="M15" i="14"/>
  <c r="X15" i="14"/>
  <c r="U15" i="14"/>
  <c r="P15" i="14"/>
  <c r="D15" i="14"/>
  <c r="I15" i="14"/>
  <c r="S15" i="14"/>
  <c r="F15" i="14"/>
  <c r="V15" i="14"/>
  <c r="O15" i="14"/>
  <c r="AF15" i="14"/>
  <c r="W15" i="14"/>
  <c r="N13" i="12"/>
  <c r="H12" i="13"/>
  <c r="U12" i="13"/>
  <c r="W12" i="13"/>
  <c r="D12" i="13"/>
  <c r="Z12" i="13"/>
  <c r="AC12" i="13"/>
  <c r="Z17" i="12"/>
  <c r="G3" i="9"/>
  <c r="X3" i="9"/>
  <c r="O3" i="9"/>
  <c r="M3" i="9"/>
  <c r="U17" i="12"/>
  <c r="AE16" i="14"/>
  <c r="J18" i="13"/>
  <c r="G18" i="13"/>
  <c r="L17" i="12"/>
  <c r="X17" i="12"/>
  <c r="C25" i="12"/>
  <c r="Y7" i="12"/>
  <c r="Z7" i="12"/>
  <c r="L7" i="12"/>
  <c r="AA7" i="12"/>
  <c r="Q7" i="12"/>
  <c r="H7" i="12"/>
  <c r="W7" i="12"/>
  <c r="P7" i="12"/>
  <c r="K7" i="12"/>
  <c r="AE15" i="14"/>
  <c r="Q21" i="9"/>
  <c r="M21" i="9"/>
  <c r="N21" i="9"/>
  <c r="J21" i="9"/>
  <c r="AB21" i="9"/>
  <c r="P21" i="9"/>
  <c r="AA21" i="9"/>
  <c r="X21" i="9"/>
  <c r="AC21" i="9"/>
  <c r="S26" i="9"/>
  <c r="AF26" i="9"/>
  <c r="H26" i="9"/>
  <c r="F26" i="9"/>
  <c r="AB26" i="9"/>
  <c r="B26" i="9"/>
  <c r="G26" i="9"/>
  <c r="Z26" i="9"/>
  <c r="P26" i="9"/>
  <c r="O26" i="9"/>
  <c r="Q26" i="9"/>
  <c r="X26" i="9"/>
  <c r="Y26" i="9"/>
  <c r="D26" i="9"/>
  <c r="M26" i="9"/>
  <c r="C26" i="9"/>
  <c r="U26" i="9"/>
  <c r="AA26" i="9"/>
  <c r="AE26" i="9"/>
  <c r="I26" i="9"/>
  <c r="V26" i="9"/>
  <c r="AB2" i="14"/>
  <c r="Y2" i="14"/>
  <c r="K2" i="14"/>
  <c r="R23" i="12"/>
  <c r="H14" i="9"/>
  <c r="Y13" i="13"/>
  <c r="AE26" i="12"/>
  <c r="S26" i="12"/>
  <c r="J26" i="12"/>
  <c r="U14" i="9"/>
  <c r="G14" i="9"/>
  <c r="I14" i="9"/>
  <c r="AA14" i="9"/>
  <c r="Q14" i="9"/>
  <c r="O14" i="9"/>
  <c r="AC14" i="9"/>
  <c r="R14" i="9"/>
  <c r="X14" i="9"/>
  <c r="AE20" i="14"/>
  <c r="I20" i="14"/>
  <c r="N20" i="14"/>
  <c r="X13" i="13"/>
  <c r="U6" i="12"/>
  <c r="V13" i="13"/>
  <c r="B6" i="12"/>
  <c r="K6" i="12"/>
  <c r="X6" i="12"/>
  <c r="N6" i="12"/>
  <c r="AD24" i="13"/>
  <c r="H24" i="13"/>
  <c r="R24" i="13"/>
  <c r="AB24" i="13"/>
  <c r="F24" i="13"/>
  <c r="D24" i="13"/>
  <c r="N24" i="13"/>
  <c r="I24" i="13"/>
  <c r="C13" i="13"/>
  <c r="Y17" i="14"/>
  <c r="K17" i="14"/>
  <c r="AB17" i="14"/>
  <c r="Q17" i="14"/>
  <c r="X17" i="14"/>
  <c r="O131" i="39"/>
  <c r="W13" i="13"/>
  <c r="AF12" i="14"/>
  <c r="S12" i="14"/>
  <c r="J12" i="14"/>
  <c r="E12" i="14"/>
  <c r="I12" i="14"/>
  <c r="T12" i="14"/>
  <c r="L12" i="14"/>
  <c r="F12" i="14"/>
  <c r="Y12" i="14"/>
  <c r="AB12" i="14"/>
  <c r="M12" i="14"/>
  <c r="H12" i="14"/>
  <c r="B12" i="14"/>
  <c r="D12" i="14"/>
  <c r="X12" i="14"/>
  <c r="C17" i="14"/>
  <c r="B6" i="13"/>
  <c r="J6" i="13"/>
  <c r="R6" i="13"/>
  <c r="M6" i="13"/>
  <c r="U6" i="13"/>
  <c r="Q5" i="14"/>
  <c r="M17" i="13"/>
  <c r="G17" i="13"/>
  <c r="AA17" i="13"/>
  <c r="D6" i="12"/>
  <c r="F6" i="12"/>
  <c r="AC17" i="14"/>
  <c r="AB6" i="13"/>
  <c r="S9" i="12"/>
  <c r="O9" i="12"/>
  <c r="D9" i="12"/>
  <c r="I9" i="12"/>
  <c r="Q9" i="12"/>
  <c r="U9" i="12"/>
  <c r="N9" i="12"/>
  <c r="G9" i="12"/>
  <c r="L139" i="39"/>
  <c r="S9" i="9"/>
  <c r="M9" i="9"/>
  <c r="V9" i="9"/>
  <c r="Q9" i="9"/>
  <c r="X24" i="13"/>
  <c r="AA6" i="13"/>
  <c r="AC13" i="13"/>
  <c r="J17" i="14"/>
  <c r="D6" i="13"/>
  <c r="H13" i="13"/>
  <c r="AA13" i="13"/>
  <c r="B13" i="13"/>
  <c r="K13" i="13"/>
  <c r="J13" i="13"/>
  <c r="T13" i="13"/>
  <c r="G13" i="13"/>
  <c r="AD13" i="13"/>
  <c r="M13" i="13"/>
  <c r="Q13" i="13"/>
  <c r="N13" i="13"/>
  <c r="Q7" i="13"/>
  <c r="Y7" i="13"/>
  <c r="L7" i="13"/>
  <c r="D7" i="13"/>
  <c r="M7" i="13"/>
  <c r="V7" i="13"/>
  <c r="H7" i="13"/>
  <c r="AC7" i="13"/>
  <c r="AE14" i="13"/>
  <c r="C14" i="13"/>
  <c r="X14" i="13"/>
  <c r="AA14" i="13"/>
  <c r="Z10" i="14"/>
  <c r="V25" i="14"/>
  <c r="Z23" i="14"/>
  <c r="AA23" i="14"/>
  <c r="V13" i="14"/>
  <c r="I13" i="14"/>
  <c r="AB8" i="13"/>
  <c r="D24" i="12"/>
  <c r="B24" i="12"/>
  <c r="AC4" i="13"/>
  <c r="AE10" i="14"/>
  <c r="W10" i="14"/>
  <c r="H3" i="14"/>
  <c r="AB22" i="13"/>
  <c r="S15" i="9"/>
  <c r="L2" i="12"/>
  <c r="X2" i="12"/>
  <c r="O16" i="13"/>
  <c r="Q16" i="13"/>
  <c r="G13" i="14"/>
  <c r="AA4" i="13"/>
  <c r="AC10" i="14"/>
  <c r="F3" i="14"/>
  <c r="O22" i="13"/>
  <c r="AE15" i="9"/>
  <c r="U15" i="9"/>
  <c r="W5" i="9"/>
  <c r="I2" i="12"/>
  <c r="U25" i="14"/>
  <c r="U5" i="9"/>
  <c r="R2" i="12"/>
  <c r="C8" i="12"/>
  <c r="F16" i="13"/>
  <c r="L4" i="9"/>
  <c r="M13" i="14"/>
  <c r="AD13" i="14"/>
  <c r="AB13" i="14"/>
  <c r="Y8" i="13"/>
  <c r="K24" i="12"/>
  <c r="M10" i="14"/>
  <c r="L10" i="14"/>
  <c r="X3" i="14"/>
  <c r="AD3" i="14"/>
  <c r="Q15" i="9"/>
  <c r="V15" i="9"/>
  <c r="N5" i="9"/>
  <c r="AB2" i="12"/>
  <c r="E24" i="12"/>
  <c r="T10" i="14"/>
  <c r="P25" i="14"/>
  <c r="C10" i="12"/>
  <c r="N22" i="13"/>
  <c r="P15" i="9"/>
  <c r="D2" i="12"/>
  <c r="P2" i="12"/>
  <c r="AD25" i="9"/>
  <c r="AA25" i="14"/>
  <c r="W8" i="13"/>
  <c r="J24" i="12"/>
  <c r="P24" i="12"/>
  <c r="D10" i="14"/>
  <c r="N10" i="12"/>
  <c r="I25" i="9"/>
  <c r="AE8" i="13"/>
  <c r="T8" i="13"/>
  <c r="G24" i="12"/>
  <c r="AB4" i="13"/>
  <c r="V10" i="14"/>
  <c r="AC22" i="13"/>
  <c r="Z5" i="9"/>
  <c r="AA2" i="12"/>
  <c r="K25" i="9"/>
  <c r="AE25" i="14"/>
  <c r="T134" i="39"/>
  <c r="E16" i="13"/>
  <c r="W16" i="13"/>
  <c r="O4" i="9"/>
  <c r="AD24" i="12"/>
  <c r="Y24" i="12"/>
  <c r="V4" i="13"/>
  <c r="Y4" i="13"/>
  <c r="S10" i="14"/>
  <c r="W3" i="14"/>
  <c r="AC3" i="14"/>
  <c r="X10" i="12"/>
  <c r="Q2" i="12"/>
  <c r="E25" i="14"/>
  <c r="J10" i="12"/>
  <c r="U2" i="12"/>
  <c r="G25" i="14"/>
  <c r="B8" i="12"/>
  <c r="C16" i="13"/>
  <c r="J10" i="13"/>
  <c r="D4" i="9"/>
  <c r="F13" i="14"/>
  <c r="AD4" i="13"/>
  <c r="H10" i="14"/>
  <c r="B10" i="14"/>
  <c r="T3" i="14"/>
  <c r="C157" i="10"/>
  <c r="D5" i="9"/>
  <c r="T2" i="12"/>
  <c r="K2" i="12"/>
  <c r="D25" i="14"/>
  <c r="S25" i="14"/>
  <c r="X139" i="39"/>
  <c r="V12" i="9"/>
  <c r="E12" i="12"/>
  <c r="J12" i="12"/>
  <c r="D12" i="12"/>
  <c r="V12" i="12"/>
  <c r="K12" i="12"/>
  <c r="P12" i="12"/>
  <c r="AD12" i="12"/>
  <c r="N12" i="12"/>
  <c r="W12" i="12"/>
  <c r="H12" i="12"/>
  <c r="R12" i="12"/>
  <c r="M12" i="12"/>
  <c r="C12" i="12"/>
  <c r="Z12" i="12"/>
  <c r="S12" i="12"/>
  <c r="O12" i="12"/>
  <c r="X12" i="12"/>
  <c r="AC12" i="12"/>
  <c r="O18" i="13"/>
  <c r="AE14" i="14"/>
  <c r="AD14" i="14"/>
  <c r="V2" i="13"/>
  <c r="O2" i="13"/>
  <c r="U2" i="13"/>
  <c r="Y2" i="13"/>
  <c r="H2" i="13"/>
  <c r="F2" i="13"/>
  <c r="N2" i="13"/>
  <c r="J2" i="13"/>
  <c r="T2" i="13"/>
  <c r="P2" i="13"/>
  <c r="Z2" i="13"/>
  <c r="AD2" i="13"/>
  <c r="I2" i="13"/>
  <c r="L2" i="13"/>
  <c r="G2" i="13"/>
  <c r="B2" i="13"/>
  <c r="AF2" i="13"/>
  <c r="AE2" i="13"/>
  <c r="C2" i="13"/>
  <c r="K2" i="13"/>
  <c r="K135" i="39"/>
  <c r="I8" i="9"/>
  <c r="K14" i="14"/>
  <c r="AD6" i="9"/>
  <c r="K5" i="14"/>
  <c r="D2" i="13"/>
  <c r="J5" i="14"/>
  <c r="H18" i="13"/>
  <c r="AC2" i="13"/>
  <c r="AA12" i="12"/>
  <c r="S2" i="13"/>
  <c r="G14" i="14"/>
  <c r="AC6" i="9"/>
  <c r="Z16" i="9"/>
  <c r="AF12" i="12"/>
  <c r="W18" i="13"/>
  <c r="X2" i="13"/>
  <c r="G12" i="9"/>
  <c r="V18" i="13"/>
  <c r="C18" i="13"/>
  <c r="P18" i="13"/>
  <c r="L18" i="13"/>
  <c r="AA18" i="13"/>
  <c r="B18" i="13"/>
  <c r="S18" i="13"/>
  <c r="E18" i="13"/>
  <c r="K18" i="13"/>
  <c r="N18" i="13"/>
  <c r="R18" i="13"/>
  <c r="T18" i="13"/>
  <c r="I18" i="13"/>
  <c r="M18" i="13"/>
  <c r="Z18" i="13"/>
  <c r="F18" i="13"/>
  <c r="Y18" i="13"/>
  <c r="AB12" i="12"/>
  <c r="R6" i="9"/>
  <c r="G5" i="14"/>
  <c r="H5" i="14"/>
  <c r="AE5" i="14"/>
  <c r="R5" i="14"/>
  <c r="L5" i="14"/>
  <c r="U5" i="14"/>
  <c r="AD5" i="14"/>
  <c r="V5" i="14"/>
  <c r="W5" i="14"/>
  <c r="C5" i="14"/>
  <c r="Z5" i="14"/>
  <c r="F5" i="14"/>
  <c r="Y5" i="14"/>
  <c r="M5" i="14"/>
  <c r="X5" i="14"/>
  <c r="AA5" i="14"/>
  <c r="S5" i="14"/>
  <c r="D5" i="14"/>
  <c r="O5" i="14"/>
  <c r="AB5" i="14"/>
  <c r="N5" i="14"/>
  <c r="T5" i="14"/>
  <c r="J14" i="14"/>
  <c r="M14" i="14"/>
  <c r="Y14" i="14"/>
  <c r="AC14" i="14"/>
  <c r="C14" i="14"/>
  <c r="T14" i="14"/>
  <c r="D14" i="14"/>
  <c r="V14" i="14"/>
  <c r="P14" i="14"/>
  <c r="R14" i="14"/>
  <c r="O14" i="14"/>
  <c r="E14" i="14"/>
  <c r="AA14" i="14"/>
  <c r="Z14" i="14"/>
  <c r="W14" i="14"/>
  <c r="L14" i="14"/>
  <c r="U14" i="14"/>
  <c r="AF14" i="14"/>
  <c r="F14" i="14"/>
  <c r="B14" i="14"/>
  <c r="E2" i="13"/>
  <c r="N14" i="14"/>
  <c r="G6" i="9"/>
  <c r="P5" i="14"/>
  <c r="Q14" i="14"/>
  <c r="AD12" i="9"/>
  <c r="AC18" i="13"/>
  <c r="Q18" i="13"/>
  <c r="W2" i="13"/>
  <c r="Y12" i="12"/>
  <c r="Q12" i="12"/>
  <c r="AE18" i="13"/>
  <c r="U18" i="13"/>
  <c r="R2" i="13"/>
  <c r="H14" i="14"/>
  <c r="I14" i="14"/>
  <c r="S6" i="9"/>
  <c r="D6" i="9"/>
  <c r="P6" i="9"/>
  <c r="V6" i="9"/>
  <c r="H6" i="9"/>
  <c r="X6" i="9"/>
  <c r="N6" i="9"/>
  <c r="M6" i="9"/>
  <c r="E6" i="9"/>
  <c r="I6" i="9"/>
  <c r="AE6" i="9"/>
  <c r="B6" i="9"/>
  <c r="W6" i="9"/>
  <c r="F6" i="9"/>
  <c r="J6" i="9"/>
  <c r="O6" i="9"/>
  <c r="Z6" i="9"/>
  <c r="C6" i="9"/>
  <c r="T6" i="9"/>
  <c r="AE12" i="12"/>
  <c r="T12" i="12"/>
  <c r="L6" i="9"/>
  <c r="E5" i="14"/>
  <c r="AD17" i="12"/>
  <c r="T17" i="12"/>
  <c r="I17" i="9"/>
  <c r="AE17" i="9"/>
  <c r="K17" i="9"/>
  <c r="M17" i="9"/>
  <c r="Y17" i="9"/>
  <c r="N17" i="9"/>
  <c r="AB17" i="9"/>
  <c r="P17" i="9"/>
  <c r="Z17" i="9"/>
  <c r="D17" i="9"/>
  <c r="B17" i="9"/>
  <c r="G20" i="13"/>
  <c r="AE16" i="9"/>
  <c r="N16" i="9"/>
  <c r="I16" i="9"/>
  <c r="Y18" i="14"/>
  <c r="B5" i="12"/>
  <c r="E17" i="12"/>
  <c r="D19" i="12"/>
  <c r="X19" i="12"/>
  <c r="C19" i="12"/>
  <c r="R19" i="12"/>
  <c r="V19" i="12"/>
  <c r="AD19" i="12"/>
  <c r="I19" i="12"/>
  <c r="T20" i="13"/>
  <c r="L20" i="13"/>
  <c r="S20" i="13"/>
  <c r="R20" i="13"/>
  <c r="N20" i="13"/>
  <c r="O20" i="13"/>
  <c r="Y20" i="13"/>
  <c r="Z20" i="13"/>
  <c r="B20" i="13"/>
  <c r="M20" i="13"/>
  <c r="H20" i="13"/>
  <c r="W20" i="13"/>
  <c r="D20" i="13"/>
  <c r="V16" i="14"/>
  <c r="J3" i="13"/>
  <c r="AD18" i="14"/>
  <c r="Q18" i="14"/>
  <c r="D16" i="14"/>
  <c r="X16" i="14"/>
  <c r="C16" i="14"/>
  <c r="Q5" i="12"/>
  <c r="I3" i="13"/>
  <c r="W3" i="13"/>
  <c r="AA20" i="9"/>
  <c r="C20" i="9"/>
  <c r="AB17" i="12"/>
  <c r="F19" i="12"/>
  <c r="T19" i="12"/>
  <c r="F17" i="9"/>
  <c r="Q2" i="9"/>
  <c r="T2" i="9"/>
  <c r="H2" i="9"/>
  <c r="C2" i="9"/>
  <c r="R2" i="9"/>
  <c r="Y2" i="9"/>
  <c r="U2" i="9"/>
  <c r="AC2" i="9"/>
  <c r="Z2" i="9"/>
  <c r="AA2" i="9"/>
  <c r="S2" i="9"/>
  <c r="F2" i="9"/>
  <c r="M2" i="9"/>
  <c r="O2" i="9"/>
  <c r="P2" i="9"/>
  <c r="AE2" i="9"/>
  <c r="AD2" i="9"/>
  <c r="AB2" i="9"/>
  <c r="J2" i="9"/>
  <c r="I2" i="9"/>
  <c r="L2" i="9"/>
  <c r="N2" i="9"/>
  <c r="W2" i="9"/>
  <c r="AF2" i="9"/>
  <c r="K2" i="9"/>
  <c r="G2" i="9"/>
  <c r="E2" i="9"/>
  <c r="X2" i="9"/>
  <c r="V2" i="9"/>
  <c r="F21" i="13"/>
  <c r="AB20" i="13"/>
  <c r="C18" i="14"/>
  <c r="Y16" i="14"/>
  <c r="AA5" i="12"/>
  <c r="K5" i="12"/>
  <c r="K3" i="13"/>
  <c r="Z3" i="13"/>
  <c r="Q20" i="13"/>
  <c r="Y6" i="14"/>
  <c r="K6" i="14"/>
  <c r="O6" i="14"/>
  <c r="N6" i="14"/>
  <c r="B6" i="14"/>
  <c r="T6" i="14"/>
  <c r="AC6" i="14"/>
  <c r="G6" i="14"/>
  <c r="H6" i="14"/>
  <c r="AD6" i="14"/>
  <c r="AE6" i="14"/>
  <c r="F6" i="14"/>
  <c r="L6" i="14"/>
  <c r="P6" i="14"/>
  <c r="C6" i="14"/>
  <c r="Q6" i="14"/>
  <c r="Z6" i="14"/>
  <c r="U6" i="14"/>
  <c r="X6" i="14"/>
  <c r="I6" i="14"/>
  <c r="S6" i="14"/>
  <c r="W6" i="14"/>
  <c r="J6" i="14"/>
  <c r="E3" i="13"/>
  <c r="AD16" i="14"/>
  <c r="D5" i="12"/>
  <c r="L3" i="13"/>
  <c r="B20" i="9"/>
  <c r="N17" i="12"/>
  <c r="G17" i="12"/>
  <c r="H11" i="13"/>
  <c r="U11" i="13"/>
  <c r="S11" i="13"/>
  <c r="AE11" i="13"/>
  <c r="L19" i="12"/>
  <c r="AC19" i="12"/>
  <c r="J20" i="13"/>
  <c r="AB18" i="14"/>
  <c r="O18" i="14"/>
  <c r="G18" i="14"/>
  <c r="F16" i="14"/>
  <c r="O16" i="14"/>
  <c r="U5" i="12"/>
  <c r="S3" i="13"/>
  <c r="H3" i="13"/>
  <c r="V20" i="9"/>
  <c r="E20" i="9"/>
  <c r="AE17" i="12"/>
  <c r="L11" i="13"/>
  <c r="K19" i="12"/>
  <c r="N19" i="12"/>
  <c r="S17" i="9"/>
  <c r="Y21" i="13"/>
  <c r="K21" i="13"/>
  <c r="E20" i="13"/>
  <c r="D6" i="14"/>
  <c r="D18" i="14"/>
  <c r="E16" i="14"/>
  <c r="R16" i="14"/>
  <c r="P5" i="12"/>
  <c r="Z5" i="12"/>
  <c r="AB3" i="13"/>
  <c r="U3" i="13"/>
  <c r="J20" i="9"/>
  <c r="AF17" i="12"/>
  <c r="Y3" i="13"/>
  <c r="AD147" i="39"/>
  <c r="AF5" i="12"/>
  <c r="Q3" i="13"/>
  <c r="F20" i="9"/>
  <c r="B17" i="12"/>
  <c r="AA19" i="12"/>
  <c r="H19" i="12"/>
  <c r="J19" i="12"/>
  <c r="I20" i="13"/>
  <c r="F20" i="13"/>
  <c r="Y16" i="9"/>
  <c r="K18" i="14"/>
  <c r="AD3" i="13"/>
  <c r="M3" i="13"/>
  <c r="AC20" i="9"/>
  <c r="M17" i="12"/>
  <c r="Y11" i="13"/>
  <c r="X17" i="9"/>
  <c r="H4" i="12"/>
  <c r="Q4" i="12"/>
  <c r="C4" i="12"/>
  <c r="AA4" i="12"/>
  <c r="B4" i="12"/>
  <c r="O4" i="12"/>
  <c r="L4" i="12"/>
  <c r="Y4" i="12"/>
  <c r="G4" i="12"/>
  <c r="N4" i="12"/>
  <c r="M4" i="12"/>
  <c r="AD4" i="12"/>
  <c r="J4" i="12"/>
  <c r="E4" i="12"/>
  <c r="N21" i="13"/>
  <c r="X21" i="13"/>
  <c r="D21" i="13"/>
  <c r="C21" i="13"/>
  <c r="H21" i="13"/>
  <c r="S21" i="13"/>
  <c r="AB21" i="13"/>
  <c r="W21" i="13"/>
  <c r="Z21" i="13"/>
  <c r="AC21" i="13"/>
  <c r="AD21" i="13"/>
  <c r="P20" i="13"/>
  <c r="B16" i="9"/>
  <c r="V6" i="14"/>
  <c r="AE18" i="14"/>
  <c r="AA18" i="14"/>
  <c r="C3" i="13"/>
  <c r="AE20" i="13"/>
  <c r="B24" i="14"/>
  <c r="W24" i="14"/>
  <c r="D24" i="14"/>
  <c r="AA24" i="14"/>
  <c r="Y24" i="14"/>
  <c r="T24" i="14"/>
  <c r="O24" i="14"/>
  <c r="N24" i="14"/>
  <c r="AF24" i="14"/>
  <c r="L24" i="14"/>
  <c r="G24" i="14"/>
  <c r="Z24" i="14"/>
  <c r="J24" i="14"/>
  <c r="Q24" i="14"/>
  <c r="X24" i="14"/>
  <c r="AC24" i="14"/>
  <c r="H24" i="14"/>
  <c r="C24" i="14"/>
  <c r="U24" i="14"/>
  <c r="R24" i="14"/>
  <c r="V24" i="14"/>
  <c r="F24" i="14"/>
  <c r="K14" i="13"/>
  <c r="N14" i="13"/>
  <c r="G14" i="13"/>
  <c r="S14" i="13"/>
  <c r="AB14" i="13"/>
  <c r="H14" i="13"/>
  <c r="R14" i="13"/>
  <c r="B14" i="13"/>
  <c r="J14" i="13"/>
  <c r="Z14" i="13"/>
  <c r="Q14" i="13"/>
  <c r="T14" i="13"/>
  <c r="P14" i="13"/>
  <c r="M14" i="13"/>
  <c r="AD14" i="13"/>
  <c r="V14" i="13"/>
  <c r="W14" i="13"/>
  <c r="I14" i="13"/>
  <c r="Y14" i="13"/>
  <c r="O14" i="13"/>
  <c r="L14" i="13"/>
  <c r="F14" i="13"/>
  <c r="U14" i="13"/>
  <c r="AC14" i="13"/>
  <c r="D14" i="13"/>
  <c r="P18" i="14"/>
  <c r="AD20" i="13"/>
  <c r="AD24" i="14"/>
  <c r="H23" i="13"/>
  <c r="V23" i="13"/>
  <c r="L9" i="14"/>
  <c r="D9" i="14"/>
  <c r="X9" i="14"/>
  <c r="D9" i="9"/>
  <c r="AC3" i="9"/>
  <c r="Z3" i="9"/>
  <c r="W3" i="9"/>
  <c r="C3" i="9"/>
  <c r="N3" i="9"/>
  <c r="K3" i="9"/>
  <c r="I3" i="9"/>
  <c r="Q3" i="9"/>
  <c r="L3" i="9"/>
  <c r="AB3" i="9"/>
  <c r="T3" i="9"/>
  <c r="AE3" i="9"/>
  <c r="H3" i="9"/>
  <c r="Y3" i="9"/>
  <c r="S3" i="9"/>
  <c r="U3" i="9"/>
  <c r="V3" i="9"/>
  <c r="P3" i="9"/>
  <c r="R3" i="9"/>
  <c r="E3" i="9"/>
  <c r="G25" i="12"/>
  <c r="I9" i="9"/>
  <c r="D19" i="13"/>
  <c r="AF11" i="12"/>
  <c r="D11" i="12"/>
  <c r="G11" i="12"/>
  <c r="J11" i="12"/>
  <c r="B11" i="12"/>
  <c r="N11" i="12"/>
  <c r="AE17" i="13"/>
  <c r="AD9" i="14"/>
  <c r="G9" i="9"/>
  <c r="V145" i="39"/>
  <c r="T18" i="9"/>
  <c r="R19" i="13"/>
  <c r="L130" i="39"/>
  <c r="AF144" i="39"/>
  <c r="J19" i="13"/>
  <c r="F19" i="13"/>
  <c r="AA19" i="13"/>
  <c r="AC19" i="13"/>
  <c r="I19" i="13"/>
  <c r="T19" i="13"/>
  <c r="AB19" i="13"/>
  <c r="V19" i="13"/>
  <c r="S19" i="13"/>
  <c r="H19" i="13"/>
  <c r="L19" i="13"/>
  <c r="O19" i="13"/>
  <c r="AE19" i="13"/>
  <c r="W19" i="13"/>
  <c r="E19" i="13"/>
  <c r="Y19" i="13"/>
  <c r="B19" i="13"/>
  <c r="P19" i="13"/>
  <c r="M19" i="13"/>
  <c r="N19" i="13"/>
  <c r="Z19" i="13"/>
  <c r="U19" i="13"/>
  <c r="AC9" i="14"/>
  <c r="B9" i="14"/>
  <c r="I9" i="14"/>
  <c r="Q9" i="14"/>
  <c r="R9" i="14"/>
  <c r="W9" i="14"/>
  <c r="N9" i="9"/>
  <c r="L17" i="13"/>
  <c r="B17" i="13"/>
  <c r="AC17" i="13"/>
  <c r="F17" i="13"/>
  <c r="Y17" i="13"/>
  <c r="N17" i="13"/>
  <c r="O17" i="13"/>
  <c r="U17" i="13"/>
  <c r="C17" i="13"/>
  <c r="E17" i="13"/>
  <c r="P17" i="13"/>
  <c r="X17" i="13"/>
  <c r="Z17" i="13"/>
  <c r="S17" i="13"/>
  <c r="R17" i="13"/>
  <c r="K17" i="13"/>
  <c r="L9" i="9"/>
  <c r="W9" i="9"/>
  <c r="C19" i="13"/>
  <c r="AE9" i="14"/>
  <c r="V9" i="14"/>
  <c r="AH150" i="39"/>
  <c r="AF23" i="9"/>
  <c r="Z9" i="9"/>
  <c r="K9" i="9"/>
  <c r="AA9" i="9"/>
  <c r="X9" i="9"/>
  <c r="AB9" i="9"/>
  <c r="AF9" i="9"/>
  <c r="O9" i="9"/>
  <c r="H9" i="9"/>
  <c r="R9" i="9"/>
  <c r="T9" i="9"/>
  <c r="G19" i="13"/>
  <c r="AB9" i="14"/>
  <c r="AD9" i="9"/>
  <c r="N22" i="12"/>
  <c r="T22" i="12"/>
  <c r="S5" i="13"/>
  <c r="B5" i="13"/>
  <c r="H5" i="13"/>
  <c r="T5" i="13"/>
  <c r="C5" i="13"/>
  <c r="I20" i="12"/>
  <c r="Y20" i="12"/>
  <c r="Q6" i="12"/>
  <c r="J6" i="12"/>
  <c r="AD6" i="12"/>
  <c r="AE6" i="12"/>
  <c r="AC6" i="12"/>
  <c r="W6" i="12"/>
  <c r="M6" i="12"/>
  <c r="V6" i="12"/>
  <c r="G6" i="12"/>
  <c r="L6" i="12"/>
  <c r="AA26" i="13"/>
  <c r="R18" i="9"/>
  <c r="L23" i="12"/>
  <c r="H24" i="9"/>
  <c r="AB22" i="12"/>
  <c r="Y8" i="12"/>
  <c r="R8" i="12"/>
  <c r="I8" i="12"/>
  <c r="AA8" i="12"/>
  <c r="V8" i="12"/>
  <c r="B26" i="13"/>
  <c r="K18" i="9"/>
  <c r="I26" i="12"/>
  <c r="M26" i="12"/>
  <c r="X8" i="12"/>
  <c r="T8" i="12"/>
  <c r="W8" i="12"/>
  <c r="B20" i="12"/>
  <c r="P26" i="13"/>
  <c r="Z26" i="12"/>
  <c r="B23" i="12"/>
  <c r="S24" i="9"/>
  <c r="V18" i="9"/>
  <c r="D26" i="12"/>
  <c r="AF26" i="12"/>
  <c r="E26" i="12"/>
  <c r="H26" i="12"/>
  <c r="G26" i="12"/>
  <c r="U26" i="12"/>
  <c r="T26" i="12"/>
  <c r="W26" i="12"/>
  <c r="P26" i="12"/>
  <c r="O26" i="12"/>
  <c r="V26" i="12"/>
  <c r="Q26" i="12"/>
  <c r="K26" i="12"/>
  <c r="L26" i="12"/>
  <c r="N26" i="12"/>
  <c r="F26" i="12"/>
  <c r="X26" i="12"/>
  <c r="AA26" i="12"/>
  <c r="AD26" i="12"/>
  <c r="AD24" i="9"/>
  <c r="I24" i="9"/>
  <c r="L24" i="9"/>
  <c r="Z24" i="9"/>
  <c r="P24" i="9"/>
  <c r="E24" i="9"/>
  <c r="T24" i="9"/>
  <c r="C24" i="9"/>
  <c r="AA24" i="9"/>
  <c r="X24" i="9"/>
  <c r="F24" i="9"/>
  <c r="Q24" i="9"/>
  <c r="R24" i="9"/>
  <c r="M24" i="9"/>
  <c r="AB24" i="9"/>
  <c r="W24" i="9"/>
  <c r="Q11" i="9"/>
  <c r="AB11" i="9"/>
  <c r="R11" i="9"/>
  <c r="F11" i="9"/>
  <c r="S11" i="9"/>
  <c r="L11" i="9"/>
  <c r="T11" i="9"/>
  <c r="AA11" i="9"/>
  <c r="K11" i="9"/>
  <c r="O11" i="9"/>
  <c r="B11" i="9"/>
  <c r="W11" i="9"/>
  <c r="Z11" i="9"/>
  <c r="I11" i="9"/>
  <c r="AE11" i="9"/>
  <c r="P11" i="9"/>
  <c r="AF11" i="9"/>
  <c r="AC11" i="9"/>
  <c r="C19" i="9"/>
  <c r="C19" i="15"/>
  <c r="AE22" i="12"/>
  <c r="C22" i="12"/>
  <c r="S26" i="13"/>
  <c r="Y26" i="13"/>
  <c r="H2" i="14"/>
  <c r="X2" i="14"/>
  <c r="R2" i="14"/>
  <c r="O2" i="14"/>
  <c r="L2" i="14"/>
  <c r="S2" i="14"/>
  <c r="AD2" i="14"/>
  <c r="P2" i="14"/>
  <c r="Z2" i="14"/>
  <c r="C2" i="14"/>
  <c r="J2" i="14"/>
  <c r="E2" i="14"/>
  <c r="S8" i="12"/>
  <c r="M8" i="12"/>
  <c r="C26" i="13"/>
  <c r="Y24" i="9"/>
  <c r="AF22" i="9"/>
  <c r="X22" i="9"/>
  <c r="C22" i="9"/>
  <c r="R22" i="9"/>
  <c r="AB22" i="9"/>
  <c r="N22" i="9"/>
  <c r="I22" i="9"/>
  <c r="Z22" i="9"/>
  <c r="M22" i="9"/>
  <c r="U22" i="9"/>
  <c r="AA22" i="9"/>
  <c r="W22" i="12"/>
  <c r="I23" i="9"/>
  <c r="G8" i="12"/>
  <c r="T26" i="13"/>
  <c r="H26" i="13"/>
  <c r="J26" i="13"/>
  <c r="F26" i="13"/>
  <c r="D26" i="13"/>
  <c r="G26" i="13"/>
  <c r="U26" i="13"/>
  <c r="AD26" i="13"/>
  <c r="I2" i="14"/>
  <c r="R26" i="12"/>
  <c r="D23" i="12"/>
  <c r="AD23" i="12"/>
  <c r="S23" i="12"/>
  <c r="C23" i="12"/>
  <c r="X23" i="12"/>
  <c r="AC23" i="12"/>
  <c r="AE23" i="12"/>
  <c r="T23" i="12"/>
  <c r="O23" i="12"/>
  <c r="Q23" i="12"/>
  <c r="Y23" i="12"/>
  <c r="V23" i="12"/>
  <c r="P23" i="12"/>
  <c r="G23" i="12"/>
  <c r="W23" i="12"/>
  <c r="M23" i="12"/>
  <c r="Z23" i="12"/>
  <c r="J23" i="12"/>
  <c r="AF23" i="12"/>
  <c r="G11" i="9"/>
  <c r="D18" i="9"/>
  <c r="Z18" i="9"/>
  <c r="X18" i="9"/>
  <c r="E18" i="9"/>
  <c r="AC18" i="9"/>
  <c r="U18" i="9"/>
  <c r="Q2" i="14"/>
  <c r="W8" i="9"/>
  <c r="U8" i="9"/>
  <c r="AC8" i="9"/>
  <c r="M8" i="9"/>
  <c r="AA8" i="9"/>
  <c r="AE8" i="9"/>
  <c r="B8" i="9"/>
  <c r="AB8" i="9"/>
  <c r="J8" i="9"/>
  <c r="P8" i="9"/>
  <c r="V8" i="9"/>
  <c r="F8" i="9"/>
  <c r="G8" i="9"/>
  <c r="K8" i="9"/>
  <c r="N8" i="9"/>
  <c r="H8" i="9"/>
  <c r="T8" i="9"/>
  <c r="D8" i="9"/>
  <c r="G22" i="12"/>
  <c r="Z22" i="12"/>
  <c r="O8" i="12"/>
  <c r="L8" i="12"/>
  <c r="Q8" i="12"/>
  <c r="P8" i="12"/>
  <c r="I23" i="12"/>
  <c r="AF24" i="9"/>
  <c r="M26" i="13"/>
  <c r="V2" i="14"/>
  <c r="F2" i="14"/>
  <c r="C26" i="12"/>
  <c r="B26" i="12"/>
  <c r="K24" i="9"/>
  <c r="AE151" i="39"/>
  <c r="V22" i="9"/>
  <c r="W20" i="12"/>
  <c r="P20" i="12"/>
  <c r="T20" i="12"/>
  <c r="G20" i="12"/>
  <c r="E20" i="12"/>
  <c r="AC20" i="12"/>
  <c r="AB20" i="12"/>
  <c r="M20" i="12"/>
  <c r="R26" i="13"/>
  <c r="N18" i="9"/>
  <c r="AB18" i="9"/>
  <c r="W2" i="14"/>
  <c r="AA23" i="12"/>
  <c r="M16" i="12"/>
  <c r="F16" i="12"/>
  <c r="H16" i="12"/>
  <c r="Y16" i="12"/>
  <c r="T16" i="12"/>
  <c r="L16" i="12"/>
  <c r="O16" i="12"/>
  <c r="X16" i="12"/>
  <c r="AA16" i="12"/>
  <c r="AC16" i="12"/>
  <c r="K16" i="12"/>
  <c r="C16" i="12"/>
  <c r="N16" i="12"/>
  <c r="AB16" i="12"/>
  <c r="P21" i="12"/>
  <c r="L21" i="12"/>
  <c r="G21" i="12"/>
  <c r="O21" i="12"/>
  <c r="AF21" i="12"/>
  <c r="I21" i="12"/>
  <c r="W21" i="12"/>
  <c r="U21" i="12"/>
  <c r="AB21" i="12"/>
  <c r="H21" i="12"/>
  <c r="M21" i="12"/>
  <c r="AD21" i="12"/>
  <c r="Q21" i="12"/>
  <c r="AE21" i="12"/>
  <c r="S21" i="12"/>
  <c r="J21" i="12"/>
  <c r="E21" i="12"/>
  <c r="F21" i="12"/>
  <c r="R21" i="12"/>
  <c r="AA21" i="12"/>
  <c r="T21" i="12"/>
  <c r="K21" i="12"/>
  <c r="C21" i="12"/>
  <c r="D21" i="12"/>
  <c r="Z16" i="12"/>
  <c r="I16" i="12"/>
  <c r="B21" i="12"/>
  <c r="AD141" i="39"/>
  <c r="AF16" i="12"/>
  <c r="P16" i="12"/>
  <c r="U16" i="12"/>
  <c r="Z21" i="12"/>
  <c r="W18" i="12"/>
  <c r="Y153" i="39"/>
  <c r="K26" i="14"/>
  <c r="E26" i="14"/>
  <c r="AF26" i="14"/>
  <c r="AD26" i="14"/>
  <c r="M26" i="14"/>
  <c r="C26" i="14"/>
  <c r="AB26" i="14"/>
  <c r="W26" i="14"/>
  <c r="D26" i="14"/>
  <c r="Y26" i="14"/>
  <c r="Q26" i="14"/>
  <c r="T26" i="14"/>
  <c r="F26" i="14"/>
  <c r="S26" i="14"/>
  <c r="N26" i="14"/>
  <c r="H26" i="14"/>
  <c r="B26" i="14"/>
  <c r="U26" i="14"/>
  <c r="AE26" i="14"/>
  <c r="L26" i="14"/>
  <c r="V26" i="14"/>
  <c r="I26" i="14"/>
  <c r="R26" i="14"/>
  <c r="G26" i="14"/>
  <c r="Z26" i="14"/>
  <c r="AA26" i="14"/>
  <c r="J26" i="14"/>
  <c r="X26" i="14"/>
  <c r="P26" i="14"/>
  <c r="O26" i="14"/>
  <c r="J18" i="12"/>
  <c r="I18" i="12"/>
  <c r="J16" i="12"/>
  <c r="P19" i="14"/>
  <c r="X19" i="14"/>
  <c r="AB19" i="14"/>
  <c r="D19" i="14"/>
  <c r="E19" i="14"/>
  <c r="G19" i="14"/>
  <c r="J19" i="14"/>
  <c r="H19" i="14"/>
  <c r="N19" i="14"/>
  <c r="C19" i="14"/>
  <c r="V19" i="14"/>
  <c r="W16" i="12"/>
  <c r="N21" i="12"/>
  <c r="Q7" i="9"/>
  <c r="D7" i="9"/>
  <c r="E18" i="12"/>
  <c r="AD18" i="12"/>
  <c r="K23" i="14"/>
  <c r="AD23" i="14"/>
  <c r="T23" i="14"/>
  <c r="O23" i="14"/>
  <c r="M23" i="14"/>
  <c r="AE23" i="14"/>
  <c r="I23" i="14"/>
  <c r="C23" i="14"/>
  <c r="J23" i="14"/>
  <c r="AE16" i="12"/>
  <c r="E7" i="9"/>
  <c r="B18" i="12"/>
  <c r="Q18" i="12"/>
  <c r="K19" i="14"/>
  <c r="U19" i="14"/>
  <c r="G20" i="14"/>
  <c r="Z20" i="14"/>
  <c r="W20" i="14"/>
  <c r="S20" i="14"/>
  <c r="K20" i="14"/>
  <c r="H20" i="14"/>
  <c r="C20" i="14"/>
  <c r="J20" i="14"/>
  <c r="AC20" i="14"/>
  <c r="AF20" i="14"/>
  <c r="X20" i="14"/>
  <c r="B20" i="14"/>
  <c r="F20" i="14"/>
  <c r="V20" i="14"/>
  <c r="L20" i="14"/>
  <c r="O20" i="14"/>
  <c r="E20" i="14"/>
  <c r="M20" i="14"/>
  <c r="AD20" i="14"/>
  <c r="P20" i="14"/>
  <c r="B15" i="15"/>
  <c r="I10" i="9"/>
  <c r="C10" i="9"/>
  <c r="H10" i="9"/>
  <c r="R16" i="12"/>
  <c r="Y21" i="12"/>
  <c r="AC23" i="14"/>
  <c r="G23" i="14"/>
  <c r="V16" i="12"/>
  <c r="AE14" i="9"/>
  <c r="B24" i="13"/>
  <c r="C24" i="13"/>
  <c r="AF17" i="14"/>
  <c r="W6" i="13"/>
  <c r="F6" i="13"/>
  <c r="L6" i="13"/>
  <c r="S6" i="13"/>
  <c r="T6" i="13"/>
  <c r="E6" i="13"/>
  <c r="Y6" i="13"/>
  <c r="G6" i="13"/>
  <c r="AC6" i="13"/>
  <c r="C6" i="13"/>
  <c r="AD6" i="13"/>
  <c r="I6" i="13"/>
  <c r="V6" i="13"/>
  <c r="Z6" i="13"/>
  <c r="P6" i="13"/>
  <c r="O6" i="13"/>
  <c r="N6" i="13"/>
  <c r="X6" i="13"/>
  <c r="U7" i="14"/>
  <c r="AA7" i="14"/>
  <c r="H7" i="14"/>
  <c r="L7" i="14"/>
  <c r="C7" i="14"/>
  <c r="T7" i="14"/>
  <c r="G7" i="14"/>
  <c r="AB7" i="14"/>
  <c r="V7" i="14"/>
  <c r="F7" i="14"/>
  <c r="Z7" i="14"/>
  <c r="AD7" i="14"/>
  <c r="I7" i="14"/>
  <c r="N7" i="14"/>
  <c r="D7" i="14"/>
  <c r="Y7" i="14"/>
  <c r="P7" i="14"/>
  <c r="AE7" i="14"/>
  <c r="AC7" i="14"/>
  <c r="P14" i="9"/>
  <c r="S24" i="13"/>
  <c r="Z24" i="13"/>
  <c r="L24" i="13"/>
  <c r="Y24" i="13"/>
  <c r="AA24" i="13"/>
  <c r="AC24" i="13"/>
  <c r="F17" i="14"/>
  <c r="C10" i="13"/>
  <c r="O17" i="14"/>
  <c r="U4" i="14"/>
  <c r="K4" i="14"/>
  <c r="S4" i="14"/>
  <c r="Z4" i="14"/>
  <c r="H4" i="14"/>
  <c r="J4" i="14"/>
  <c r="AF4" i="14"/>
  <c r="F4" i="14"/>
  <c r="B4" i="14"/>
  <c r="C4" i="14"/>
  <c r="V4" i="14"/>
  <c r="L4" i="14"/>
  <c r="O4" i="14"/>
  <c r="Y4" i="14"/>
  <c r="AB4" i="14"/>
  <c r="AE4" i="14"/>
  <c r="Q4" i="14"/>
  <c r="AC4" i="14"/>
  <c r="AD4" i="14"/>
  <c r="D4" i="14"/>
  <c r="U14" i="12"/>
  <c r="F14" i="12"/>
  <c r="G14" i="12"/>
  <c r="P14" i="12"/>
  <c r="W14" i="12"/>
  <c r="B14" i="12"/>
  <c r="N14" i="12"/>
  <c r="I14" i="12"/>
  <c r="H14" i="12"/>
  <c r="Z14" i="12"/>
  <c r="X14" i="12"/>
  <c r="V14" i="12"/>
  <c r="AD14" i="12"/>
  <c r="AB14" i="12"/>
  <c r="K14" i="12"/>
  <c r="Y14" i="12"/>
  <c r="J14" i="12"/>
  <c r="O14" i="12"/>
  <c r="Q14" i="12"/>
  <c r="R14" i="12"/>
  <c r="T14" i="12"/>
  <c r="L14" i="12"/>
  <c r="AA14" i="12"/>
  <c r="AC14" i="12"/>
  <c r="AF14" i="12"/>
  <c r="M14" i="12"/>
  <c r="D14" i="12"/>
  <c r="W24" i="13"/>
  <c r="Z17" i="14"/>
  <c r="E17" i="14"/>
  <c r="S10" i="13"/>
  <c r="X10" i="13"/>
  <c r="L136" i="39"/>
  <c r="M24" i="13"/>
  <c r="AE24" i="13"/>
  <c r="I17" i="14"/>
  <c r="AC10" i="13"/>
  <c r="R10" i="13"/>
  <c r="I4" i="14"/>
  <c r="M4" i="14"/>
  <c r="S14" i="12"/>
  <c r="U17" i="14"/>
  <c r="T24" i="13"/>
  <c r="S17" i="14"/>
  <c r="Z10" i="13"/>
  <c r="B7" i="14"/>
  <c r="W4" i="14"/>
  <c r="T17" i="14"/>
  <c r="V17" i="14"/>
  <c r="B17" i="14"/>
  <c r="W17" i="14"/>
  <c r="AA17" i="14"/>
  <c r="M17" i="14"/>
  <c r="N17" i="14"/>
  <c r="P17" i="14"/>
  <c r="AE10" i="13"/>
  <c r="O10" i="13"/>
  <c r="B10" i="13"/>
  <c r="H10" i="13"/>
  <c r="Y10" i="13"/>
  <c r="AF10" i="13"/>
  <c r="D10" i="13"/>
  <c r="AD10" i="13"/>
  <c r="N10" i="13"/>
  <c r="F10" i="13"/>
  <c r="K10" i="13"/>
  <c r="V10" i="13"/>
  <c r="AB10" i="13"/>
  <c r="U10" i="13"/>
  <c r="I10" i="13"/>
  <c r="E14" i="12"/>
  <c r="O8" i="13"/>
  <c r="AE11" i="14"/>
  <c r="K11" i="14"/>
  <c r="Z11" i="14"/>
  <c r="AC11" i="14"/>
  <c r="V11" i="14"/>
  <c r="M11" i="14"/>
  <c r="O11" i="14"/>
  <c r="L11" i="14"/>
  <c r="U11" i="14"/>
  <c r="N11" i="14"/>
  <c r="P11" i="14"/>
  <c r="B11" i="14"/>
  <c r="D11" i="14"/>
  <c r="Q11" i="14"/>
  <c r="E11" i="14"/>
  <c r="J11" i="14"/>
  <c r="AA11" i="14"/>
  <c r="W11" i="14"/>
  <c r="F11" i="14"/>
  <c r="X11" i="14"/>
  <c r="Y11" i="14"/>
  <c r="T11" i="14"/>
  <c r="AD11" i="14"/>
  <c r="R11" i="14"/>
  <c r="G11" i="14"/>
  <c r="S11" i="14"/>
  <c r="C11" i="14"/>
  <c r="AB11" i="14"/>
  <c r="I11" i="14"/>
  <c r="H11" i="14"/>
  <c r="AA8" i="13"/>
  <c r="AF11" i="14"/>
  <c r="I16" i="13"/>
  <c r="K16" i="13"/>
  <c r="W4" i="9"/>
  <c r="AB4" i="9"/>
  <c r="F4" i="13"/>
  <c r="D16" i="13"/>
  <c r="AC16" i="13"/>
  <c r="V8" i="13"/>
  <c r="F8" i="13"/>
  <c r="I8" i="13"/>
  <c r="H8" i="13"/>
  <c r="X8" i="13"/>
  <c r="AD8" i="13"/>
  <c r="U8" i="13"/>
  <c r="K4" i="13"/>
  <c r="I4" i="13"/>
  <c r="N4" i="13"/>
  <c r="X4" i="13"/>
  <c r="J4" i="13"/>
  <c r="W4" i="13"/>
  <c r="D4" i="13"/>
  <c r="AE4" i="13"/>
  <c r="E4" i="13"/>
  <c r="G4" i="13"/>
  <c r="Q4" i="13"/>
  <c r="O4" i="13"/>
  <c r="B4" i="13"/>
  <c r="D8" i="13"/>
  <c r="Q8" i="14"/>
  <c r="D8" i="14"/>
  <c r="T8" i="14"/>
  <c r="N8" i="14"/>
  <c r="F8" i="14"/>
  <c r="O8" i="14"/>
  <c r="K8" i="14"/>
  <c r="V8" i="14"/>
  <c r="AB8" i="14"/>
  <c r="J8" i="14"/>
  <c r="M8" i="14"/>
  <c r="Z8" i="14"/>
  <c r="Y8" i="14"/>
  <c r="U8" i="14"/>
  <c r="C8" i="14"/>
  <c r="W8" i="14"/>
  <c r="H8" i="14"/>
  <c r="AC8" i="14"/>
  <c r="S8" i="14"/>
  <c r="AE8" i="14"/>
  <c r="U7" i="13"/>
  <c r="AB7" i="13"/>
  <c r="K7" i="13"/>
  <c r="T7" i="13"/>
  <c r="N7" i="13"/>
  <c r="R7" i="13"/>
  <c r="F7" i="13"/>
  <c r="AF7" i="13"/>
  <c r="S7" i="13"/>
  <c r="J7" i="13"/>
  <c r="B7" i="13"/>
  <c r="AA7" i="13"/>
  <c r="C7" i="13"/>
  <c r="E7" i="13"/>
  <c r="P8" i="14"/>
  <c r="D7" i="12"/>
  <c r="T7" i="12"/>
  <c r="F7" i="12"/>
  <c r="AF7" i="12"/>
  <c r="O7" i="12"/>
  <c r="R7" i="12"/>
  <c r="AB7" i="12"/>
  <c r="M7" i="12"/>
  <c r="X7" i="12"/>
  <c r="U7" i="12"/>
  <c r="N7" i="12"/>
  <c r="J7" i="12"/>
  <c r="L8" i="14"/>
  <c r="D15" i="13"/>
  <c r="V15" i="13"/>
  <c r="I15" i="13"/>
  <c r="AC15" i="13"/>
  <c r="AB15" i="13"/>
  <c r="L15" i="13"/>
  <c r="T15" i="13"/>
  <c r="F15" i="13"/>
  <c r="P15" i="13"/>
  <c r="N15" i="13"/>
  <c r="K15" i="13"/>
  <c r="AE15" i="13"/>
  <c r="Z15" i="13"/>
  <c r="U15" i="13"/>
  <c r="B15" i="13"/>
  <c r="C15" i="13"/>
  <c r="J15" i="13"/>
  <c r="E15" i="13"/>
  <c r="O15" i="13"/>
  <c r="R15" i="13"/>
  <c r="W15" i="13"/>
  <c r="AD15" i="13"/>
  <c r="M15" i="13"/>
  <c r="AA15" i="13"/>
  <c r="Y15" i="13"/>
  <c r="G15" i="13"/>
  <c r="X15" i="13"/>
  <c r="H15" i="13"/>
  <c r="J152" i="39"/>
  <c r="E7" i="12"/>
  <c r="O7" i="13"/>
  <c r="AE7" i="13"/>
  <c r="P7" i="13"/>
  <c r="AD8" i="14"/>
  <c r="I8" i="14"/>
  <c r="Q15" i="13"/>
  <c r="Z13" i="14"/>
  <c r="B8" i="14"/>
  <c r="K10" i="12"/>
  <c r="AB10" i="12"/>
  <c r="F10" i="12"/>
  <c r="AE10" i="12"/>
  <c r="V10" i="12"/>
  <c r="W10" i="12"/>
  <c r="I10" i="12"/>
  <c r="D10" i="12"/>
  <c r="Z10" i="12"/>
  <c r="P10" i="12"/>
  <c r="R10" i="12"/>
  <c r="B10" i="12"/>
  <c r="M10" i="12"/>
  <c r="S10" i="12"/>
  <c r="AA10" i="12"/>
  <c r="E10" i="12"/>
  <c r="AC10" i="12"/>
  <c r="L10" i="12"/>
  <c r="AF10" i="12"/>
  <c r="Y10" i="12"/>
  <c r="AD10" i="12"/>
  <c r="T10" i="12"/>
  <c r="Q10" i="12"/>
  <c r="U10" i="12"/>
  <c r="K13" i="14"/>
  <c r="L24" i="12"/>
  <c r="AF24" i="12"/>
  <c r="X24" i="12"/>
  <c r="O24" i="12"/>
  <c r="F24" i="12"/>
  <c r="T24" i="12"/>
  <c r="I24" i="12"/>
  <c r="I7" i="12"/>
  <c r="B7" i="12"/>
  <c r="X7" i="13"/>
  <c r="AF8" i="14"/>
  <c r="S15" i="13"/>
  <c r="AB150" i="39"/>
  <c r="AE7" i="12"/>
  <c r="V7" i="12"/>
  <c r="I7" i="13"/>
  <c r="AD7" i="13"/>
  <c r="T21" i="14"/>
  <c r="P25" i="13"/>
  <c r="G25" i="13"/>
  <c r="M25" i="13"/>
  <c r="C25" i="13"/>
  <c r="S25" i="13"/>
  <c r="I25" i="13"/>
  <c r="O25" i="13"/>
  <c r="AE25" i="13"/>
  <c r="F25" i="13"/>
  <c r="AC25" i="13"/>
  <c r="E25" i="13"/>
  <c r="R25" i="13"/>
  <c r="N25" i="13"/>
  <c r="T25" i="13"/>
  <c r="K25" i="13"/>
  <c r="AD25" i="13"/>
  <c r="L25" i="13"/>
  <c r="H25" i="13"/>
  <c r="C3" i="14"/>
  <c r="AA133" i="39"/>
  <c r="K148" i="39"/>
  <c r="B25" i="13"/>
  <c r="Y25" i="13"/>
  <c r="O21" i="14"/>
  <c r="AE13" i="13"/>
  <c r="AF10" i="14"/>
  <c r="O10" i="14"/>
  <c r="AD10" i="14"/>
  <c r="Y10" i="14"/>
  <c r="E10" i="14"/>
  <c r="Z13" i="13"/>
  <c r="L13" i="13"/>
  <c r="AA3" i="14"/>
  <c r="S3" i="14"/>
  <c r="G3" i="14"/>
  <c r="M3" i="14"/>
  <c r="Y3" i="14"/>
  <c r="O3" i="14"/>
  <c r="U3" i="14"/>
  <c r="R3" i="14"/>
  <c r="AE3" i="14"/>
  <c r="P3" i="14"/>
  <c r="J3" i="14"/>
  <c r="I3" i="14"/>
  <c r="S21" i="14"/>
  <c r="X25" i="13"/>
  <c r="U25" i="13"/>
  <c r="AC13" i="12"/>
  <c r="Z13" i="12"/>
  <c r="AB13" i="12"/>
  <c r="P13" i="12"/>
  <c r="AD13" i="12"/>
  <c r="AA13" i="12"/>
  <c r="Y13" i="12"/>
  <c r="K13" i="12"/>
  <c r="D13" i="12"/>
  <c r="L13" i="12"/>
  <c r="F13" i="12"/>
  <c r="V13" i="12"/>
  <c r="E13" i="12"/>
  <c r="B13" i="12"/>
  <c r="W13" i="12"/>
  <c r="X13" i="12"/>
  <c r="J13" i="12"/>
  <c r="AE13" i="12"/>
  <c r="S13" i="12"/>
  <c r="H13" i="12"/>
  <c r="AF13" i="12"/>
  <c r="M13" i="12"/>
  <c r="I13" i="12"/>
  <c r="U13" i="12"/>
  <c r="C13" i="12"/>
  <c r="O13" i="12"/>
  <c r="G13" i="12"/>
  <c r="E21" i="14"/>
  <c r="X21" i="14"/>
  <c r="AE21" i="14"/>
  <c r="AA21" i="14"/>
  <c r="W21" i="14"/>
  <c r="AC21" i="14"/>
  <c r="N21" i="14"/>
  <c r="P21" i="14"/>
  <c r="U21" i="14"/>
  <c r="J21" i="14"/>
  <c r="Q21" i="14"/>
  <c r="M21" i="14"/>
  <c r="F21" i="14"/>
  <c r="I21" i="14"/>
  <c r="B21" i="14"/>
  <c r="K21" i="14"/>
  <c r="K12" i="14"/>
  <c r="AC12" i="14"/>
  <c r="F9" i="12"/>
  <c r="J9" i="12"/>
  <c r="M9" i="12"/>
  <c r="W9" i="12"/>
  <c r="AA9" i="12"/>
  <c r="K9" i="12"/>
  <c r="V21" i="9"/>
  <c r="C21" i="9"/>
  <c r="H21" i="9"/>
  <c r="AD21" i="9"/>
  <c r="Y21" i="9"/>
  <c r="D21" i="9"/>
  <c r="F21" i="9"/>
  <c r="AE21" i="9"/>
  <c r="R21" i="9"/>
  <c r="L21" i="9"/>
  <c r="B21" i="9"/>
  <c r="AF21" i="9"/>
  <c r="S21" i="9"/>
  <c r="O21" i="9"/>
  <c r="W21" i="9"/>
  <c r="G21" i="9"/>
  <c r="K21" i="9"/>
  <c r="U21" i="9"/>
  <c r="T21" i="9"/>
  <c r="E21" i="9"/>
  <c r="X19" i="9"/>
  <c r="V12" i="14"/>
  <c r="Q13" i="9"/>
  <c r="AB9" i="12"/>
  <c r="M25" i="9"/>
  <c r="AB25" i="9"/>
  <c r="AE25" i="9"/>
  <c r="AA25" i="9"/>
  <c r="Q25" i="9"/>
  <c r="F25" i="9"/>
  <c r="P25" i="9"/>
  <c r="V25" i="9"/>
  <c r="Z25" i="9"/>
  <c r="E25" i="9"/>
  <c r="Y25" i="9"/>
  <c r="J25" i="9"/>
  <c r="T25" i="9"/>
  <c r="B25" i="9"/>
  <c r="N25" i="9"/>
  <c r="L25" i="9"/>
  <c r="S25" i="9"/>
  <c r="W25" i="9"/>
  <c r="C25" i="9"/>
  <c r="U25" i="9"/>
  <c r="D25" i="9"/>
  <c r="G25" i="9"/>
  <c r="X25" i="9"/>
  <c r="W13" i="9"/>
  <c r="Z12" i="14"/>
  <c r="AD12" i="14"/>
  <c r="V9" i="12"/>
  <c r="L9" i="12"/>
  <c r="B15" i="9"/>
  <c r="D157" i="10"/>
  <c r="R13" i="9"/>
  <c r="B13" i="9"/>
  <c r="AE12" i="13"/>
  <c r="Q12" i="13"/>
  <c r="S12" i="13"/>
  <c r="L12" i="13"/>
  <c r="O12" i="13"/>
  <c r="E12" i="13"/>
  <c r="J12" i="13"/>
  <c r="M12" i="13"/>
  <c r="R12" i="13"/>
  <c r="T12" i="13"/>
  <c r="G12" i="13"/>
  <c r="AA12" i="13"/>
  <c r="AD12" i="13"/>
  <c r="B12" i="13"/>
  <c r="L15" i="12"/>
  <c r="R15" i="14"/>
  <c r="C15" i="14"/>
  <c r="Q15" i="14"/>
  <c r="T3" i="12"/>
  <c r="L3" i="12"/>
  <c r="Q22" i="13"/>
  <c r="AB5" i="9"/>
  <c r="U132" i="39"/>
  <c r="T15" i="14"/>
  <c r="I3" i="12"/>
  <c r="F3" i="12"/>
  <c r="O138" i="39"/>
  <c r="N12" i="13"/>
  <c r="E22" i="13"/>
  <c r="S22" i="13"/>
  <c r="J22" i="13"/>
  <c r="P22" i="13"/>
  <c r="X22" i="13"/>
  <c r="L22" i="13"/>
  <c r="H22" i="13"/>
  <c r="T5" i="9"/>
  <c r="L5" i="9"/>
  <c r="G5" i="9"/>
  <c r="J5" i="9"/>
  <c r="E5" i="9"/>
  <c r="I12" i="13"/>
  <c r="AA15" i="14"/>
  <c r="V3" i="12"/>
  <c r="F12" i="13"/>
  <c r="V12" i="13"/>
  <c r="W146" i="39"/>
  <c r="N3" i="12"/>
  <c r="E3" i="12"/>
  <c r="G22" i="13"/>
  <c r="F5" i="9"/>
  <c r="AB12" i="13"/>
  <c r="P12" i="13"/>
  <c r="Y12" i="13"/>
  <c r="U135" i="39"/>
  <c r="V22" i="13"/>
  <c r="W25" i="14"/>
  <c r="AA146" i="39"/>
  <c r="U22" i="13"/>
  <c r="W22" i="13"/>
  <c r="K12" i="13"/>
  <c r="M25" i="14"/>
  <c r="T25" i="14"/>
  <c r="Y25" i="14"/>
  <c r="AC25" i="14"/>
  <c r="AD25" i="14"/>
  <c r="F25" i="14"/>
  <c r="C25" i="14"/>
  <c r="K25" i="14"/>
  <c r="J25" i="14"/>
  <c r="B25" i="14"/>
  <c r="X25" i="14"/>
  <c r="L25" i="14"/>
  <c r="AB25" i="14"/>
  <c r="Q25" i="14"/>
  <c r="J26" i="9"/>
  <c r="AD26" i="9"/>
  <c r="H2" i="12"/>
  <c r="V2" i="12"/>
  <c r="C9" i="13"/>
  <c r="N26" i="9"/>
  <c r="F15" i="9"/>
  <c r="W2" i="12"/>
  <c r="Q9" i="13"/>
  <c r="E26" i="9"/>
  <c r="R26" i="9"/>
  <c r="W9" i="13"/>
  <c r="AB9" i="13"/>
  <c r="N2" i="12"/>
  <c r="C2" i="12"/>
  <c r="K9" i="13"/>
  <c r="T26" i="9"/>
  <c r="AE140" i="39"/>
  <c r="AC2" i="12"/>
  <c r="AC26" i="9"/>
  <c r="K26" i="9"/>
  <c r="AD140" i="39"/>
  <c r="M15" i="9"/>
  <c r="Y15" i="9"/>
  <c r="L26" i="9"/>
  <c r="J149" i="39"/>
  <c r="W28" i="46" l="1"/>
  <c r="W29" i="46" s="1"/>
  <c r="W18" i="15"/>
  <c r="I18" i="15"/>
  <c r="I28" i="46"/>
  <c r="I29" i="46" s="1"/>
  <c r="T18" i="15"/>
  <c r="T28" i="46"/>
  <c r="T29" i="46" s="1"/>
  <c r="R10" i="15"/>
  <c r="AA4" i="15"/>
  <c r="K23" i="15"/>
  <c r="J3" i="15"/>
  <c r="AF23" i="15"/>
  <c r="M11" i="15"/>
  <c r="W26" i="15"/>
  <c r="O16" i="15"/>
  <c r="P19" i="15"/>
  <c r="AB13" i="15"/>
  <c r="Z16" i="15"/>
  <c r="S4" i="15"/>
  <c r="AB20" i="15"/>
  <c r="X7" i="15"/>
  <c r="M4" i="15"/>
  <c r="AA19" i="15"/>
  <c r="Y19" i="15"/>
  <c r="I8" i="15"/>
  <c r="U13" i="15"/>
  <c r="AB7" i="15"/>
  <c r="AC24" i="15"/>
  <c r="R7" i="15"/>
  <c r="U19" i="15"/>
  <c r="I21" i="15"/>
  <c r="G7" i="15"/>
  <c r="AD4" i="15"/>
  <c r="AC13" i="15"/>
  <c r="Y6" i="15"/>
  <c r="S5" i="15"/>
  <c r="H25" i="15"/>
  <c r="AB14" i="15"/>
  <c r="V10" i="15"/>
  <c r="AA13" i="15"/>
  <c r="AA23" i="15"/>
  <c r="N12" i="15"/>
  <c r="Q23" i="15"/>
  <c r="S8" i="15"/>
  <c r="L23" i="15"/>
  <c r="N23" i="15"/>
  <c r="Y4" i="15"/>
  <c r="T4" i="15"/>
  <c r="P4" i="15"/>
  <c r="AD23" i="15"/>
  <c r="R4" i="15"/>
  <c r="H22" i="15"/>
  <c r="AB16" i="15"/>
  <c r="Z23" i="15"/>
  <c r="V12" i="15"/>
  <c r="S10" i="15"/>
  <c r="Y20" i="15"/>
  <c r="J12" i="15"/>
  <c r="L7" i="15"/>
  <c r="J9" i="15"/>
  <c r="AD17" i="15"/>
  <c r="U10" i="15"/>
  <c r="AE9" i="15"/>
  <c r="K13" i="15"/>
  <c r="AF4" i="15"/>
  <c r="H7" i="15"/>
  <c r="F7" i="15"/>
  <c r="F23" i="15"/>
  <c r="X7" i="9"/>
  <c r="G7" i="9"/>
  <c r="N137" i="39"/>
  <c r="L150" i="39"/>
  <c r="B23" i="15"/>
  <c r="C13" i="15"/>
  <c r="Z150" i="39"/>
  <c r="S10" i="9"/>
  <c r="B5" i="15"/>
  <c r="I144" i="39"/>
  <c r="B2" i="15"/>
  <c r="N12" i="9"/>
  <c r="F7" i="9"/>
  <c r="O134" i="39"/>
  <c r="K23" i="9"/>
  <c r="O141" i="39"/>
  <c r="M141" i="39"/>
  <c r="R10" i="9"/>
  <c r="E19" i="15"/>
  <c r="C14" i="15"/>
  <c r="O137" i="39"/>
  <c r="W133" i="39"/>
  <c r="E14" i="15"/>
  <c r="L148" i="39"/>
  <c r="Z136" i="39"/>
  <c r="O146" i="39"/>
  <c r="V146" i="39"/>
  <c r="AH146" i="39"/>
  <c r="B10" i="15"/>
  <c r="J142" i="39"/>
  <c r="C5" i="15"/>
  <c r="P134" i="39"/>
  <c r="U134" i="39"/>
  <c r="X132" i="39"/>
  <c r="AG142" i="39"/>
  <c r="E23" i="15"/>
  <c r="K149" i="39"/>
  <c r="U138" i="39"/>
  <c r="AC136" i="39"/>
  <c r="N142" i="39"/>
  <c r="T135" i="39"/>
  <c r="H138" i="39"/>
  <c r="AD4" i="9"/>
  <c r="X144" i="39"/>
  <c r="AA13" i="9"/>
  <c r="AA136" i="39"/>
  <c r="C7" i="15"/>
  <c r="Z140" i="39"/>
  <c r="V142" i="39"/>
  <c r="J144" i="39"/>
  <c r="Y135" i="39"/>
  <c r="X140" i="39"/>
  <c r="M133" i="39"/>
  <c r="AF134" i="39"/>
  <c r="D8" i="15"/>
  <c r="T150" i="39"/>
  <c r="F23" i="9"/>
  <c r="AG146" i="39"/>
  <c r="U136" i="39"/>
  <c r="K133" i="39"/>
  <c r="AA134" i="39"/>
  <c r="O136" i="39"/>
  <c r="E21" i="15"/>
  <c r="AD153" i="39"/>
  <c r="I140" i="39"/>
  <c r="N140" i="39"/>
  <c r="O135" i="39"/>
  <c r="J150" i="39"/>
  <c r="Q142" i="39"/>
  <c r="R4" i="9"/>
  <c r="R134" i="39"/>
  <c r="P132" i="39"/>
  <c r="P130" i="39"/>
  <c r="Z142" i="39"/>
  <c r="AB141" i="39"/>
  <c r="AA23" i="9"/>
  <c r="J12" i="9"/>
  <c r="P4" i="9"/>
  <c r="AH144" i="39"/>
  <c r="AH130" i="39"/>
  <c r="I142" i="39"/>
  <c r="Y141" i="39"/>
  <c r="Y142" i="39"/>
  <c r="V141" i="39"/>
  <c r="B4" i="15"/>
  <c r="AB142" i="39"/>
  <c r="S4" i="9"/>
  <c r="AB131" i="39"/>
  <c r="J132" i="39"/>
  <c r="V150" i="39"/>
  <c r="T142" i="39"/>
  <c r="N144" i="39"/>
  <c r="P131" i="39"/>
  <c r="AD150" i="39"/>
  <c r="T4" i="9"/>
  <c r="N141" i="39"/>
  <c r="X141" i="39"/>
  <c r="M131" i="39"/>
  <c r="K152" i="39"/>
  <c r="W18" i="9"/>
  <c r="J153" i="39"/>
  <c r="I18" i="9"/>
  <c r="S136" i="39"/>
  <c r="AH142" i="39"/>
  <c r="AB140" i="39"/>
  <c r="H153" i="39"/>
  <c r="X142" i="39"/>
  <c r="H131" i="39"/>
  <c r="Q23" i="9"/>
  <c r="AD23" i="9"/>
  <c r="Y4" i="9"/>
  <c r="C17" i="15"/>
  <c r="O147" i="39"/>
  <c r="L142" i="39"/>
  <c r="AA140" i="39"/>
  <c r="L132" i="39"/>
  <c r="E4" i="15"/>
  <c r="W151" i="39"/>
  <c r="P147" i="39"/>
  <c r="AG134" i="39"/>
  <c r="S142" i="39"/>
  <c r="AH140" i="39"/>
  <c r="I136" i="39"/>
  <c r="J141" i="39"/>
  <c r="B24" i="15"/>
  <c r="AD142" i="39"/>
  <c r="H146" i="39"/>
  <c r="J146" i="39"/>
  <c r="R132" i="39"/>
  <c r="AF139" i="39"/>
  <c r="W136" i="39"/>
  <c r="Z141" i="39"/>
  <c r="U13" i="9"/>
  <c r="B26" i="15"/>
  <c r="S144" i="39"/>
  <c r="AB16" i="9"/>
  <c r="AB146" i="39"/>
  <c r="R136" i="39"/>
  <c r="T141" i="39"/>
  <c r="C4" i="9"/>
  <c r="L141" i="39"/>
  <c r="H7" i="9"/>
  <c r="E17" i="15"/>
  <c r="V134" i="39"/>
  <c r="X146" i="39"/>
  <c r="Z130" i="39"/>
  <c r="D19" i="15"/>
  <c r="P142" i="39"/>
  <c r="AC138" i="39"/>
  <c r="AF140" i="39"/>
  <c r="O16" i="9"/>
  <c r="P141" i="39"/>
  <c r="AE137" i="39"/>
  <c r="Q134" i="39"/>
  <c r="AB135" i="39"/>
  <c r="S146" i="39"/>
  <c r="AG132" i="39"/>
  <c r="I153" i="39"/>
  <c r="AH138" i="39"/>
  <c r="B19" i="15"/>
  <c r="AD132" i="39"/>
  <c r="AF4" i="9"/>
  <c r="K142" i="39"/>
  <c r="U146" i="39"/>
  <c r="I131" i="39"/>
  <c r="O132" i="39"/>
  <c r="AB148" i="39"/>
  <c r="Q152" i="39"/>
  <c r="X151" i="39"/>
  <c r="AE9" i="9"/>
  <c r="AF145" i="39"/>
  <c r="K13" i="9"/>
  <c r="AF142" i="39"/>
  <c r="AE147" i="39"/>
  <c r="R153" i="39"/>
  <c r="AF141" i="39"/>
  <c r="AB153" i="39"/>
  <c r="AA151" i="39"/>
  <c r="T140" i="39"/>
  <c r="T138" i="39"/>
  <c r="P149" i="39"/>
  <c r="T146" i="39"/>
  <c r="U10" i="9"/>
  <c r="AA153" i="39"/>
  <c r="B14" i="15"/>
  <c r="U151" i="39"/>
  <c r="V144" i="39"/>
  <c r="AG151" i="39"/>
  <c r="AC133" i="39"/>
  <c r="AG140" i="39"/>
  <c r="N136" i="39"/>
  <c r="I151" i="39"/>
  <c r="T144" i="39"/>
  <c r="V10" i="9"/>
  <c r="Z132" i="39"/>
  <c r="AG131" i="39"/>
  <c r="AF147" i="39"/>
  <c r="AB134" i="39"/>
  <c r="W134" i="39"/>
  <c r="K147" i="39"/>
  <c r="AE142" i="39"/>
  <c r="Q132" i="39"/>
  <c r="AB149" i="39"/>
  <c r="K146" i="39"/>
  <c r="K134" i="39"/>
  <c r="Y138" i="39"/>
  <c r="P151" i="39"/>
  <c r="L146" i="39"/>
  <c r="K143" i="39"/>
  <c r="X145" i="39"/>
  <c r="P152" i="39"/>
  <c r="AH136" i="39"/>
  <c r="H141" i="39"/>
  <c r="L23" i="9"/>
  <c r="N152" i="39"/>
  <c r="AA132" i="39"/>
  <c r="C10" i="15"/>
  <c r="O133" i="39"/>
  <c r="B25" i="15"/>
  <c r="Y144" i="39"/>
  <c r="Y147" i="39"/>
  <c r="AB7" i="9"/>
  <c r="J140" i="39"/>
  <c r="W147" i="39"/>
  <c r="Z145" i="39"/>
  <c r="U141" i="39"/>
  <c r="AE148" i="39"/>
  <c r="V138" i="39"/>
  <c r="V151" i="39"/>
  <c r="P133" i="39"/>
  <c r="M134" i="39"/>
  <c r="Q130" i="39"/>
  <c r="B9" i="15"/>
  <c r="D14" i="15"/>
  <c r="M144" i="39"/>
  <c r="AH141" i="39"/>
  <c r="B11" i="15"/>
  <c r="K137" i="39"/>
  <c r="B8" i="15"/>
  <c r="R142" i="39"/>
  <c r="AA141" i="39"/>
  <c r="L7" i="9"/>
  <c r="B7" i="9"/>
  <c r="AC147" i="39"/>
  <c r="T147" i="39"/>
  <c r="AE141" i="39"/>
  <c r="AH134" i="39"/>
  <c r="X134" i="39"/>
  <c r="O150" i="39"/>
  <c r="M23" i="9"/>
  <c r="L144" i="39"/>
  <c r="Z144" i="39"/>
  <c r="D7" i="15"/>
  <c r="T149" i="39"/>
  <c r="C25" i="15"/>
  <c r="R147" i="39"/>
  <c r="P20" i="9"/>
  <c r="T145" i="39"/>
  <c r="Z133" i="39"/>
  <c r="Q129" i="39"/>
  <c r="V147" i="39"/>
  <c r="C23" i="15"/>
  <c r="C23" i="9"/>
  <c r="AC142" i="39"/>
  <c r="Q131" i="39"/>
  <c r="AD138" i="39"/>
  <c r="AH152" i="39"/>
  <c r="AA19" i="9"/>
  <c r="M130" i="39"/>
  <c r="K136" i="39"/>
  <c r="S137" i="39"/>
  <c r="C24" i="15"/>
  <c r="N147" i="39"/>
  <c r="Q147" i="39"/>
  <c r="U153" i="39"/>
  <c r="K153" i="39"/>
  <c r="S131" i="39"/>
  <c r="W152" i="39"/>
  <c r="N130" i="39"/>
  <c r="T151" i="39"/>
  <c r="C9" i="15"/>
  <c r="M151" i="39"/>
  <c r="S141" i="39"/>
  <c r="Z152" i="39"/>
  <c r="M142" i="39"/>
  <c r="E20" i="15"/>
  <c r="Y134" i="39"/>
  <c r="U152" i="39"/>
  <c r="AH153" i="39"/>
  <c r="AC151" i="39"/>
  <c r="D25" i="15"/>
  <c r="S138" i="39"/>
  <c r="AF146" i="39"/>
  <c r="Z131" i="39"/>
  <c r="X148" i="39"/>
  <c r="AE152" i="39"/>
  <c r="AB136" i="39"/>
  <c r="AD136" i="39"/>
  <c r="AF151" i="39"/>
  <c r="N23" i="9"/>
  <c r="AD131" i="39"/>
  <c r="J145" i="39"/>
  <c r="D21" i="15"/>
  <c r="AA4" i="9"/>
  <c r="T153" i="39"/>
  <c r="AB151" i="39"/>
  <c r="AG152" i="39"/>
  <c r="AE138" i="39"/>
  <c r="AD149" i="39"/>
  <c r="AE135" i="39"/>
  <c r="M147" i="39"/>
  <c r="W150" i="39"/>
  <c r="U23" i="9"/>
  <c r="Q144" i="39"/>
  <c r="L147" i="39"/>
  <c r="J148" i="39"/>
  <c r="T132" i="39"/>
  <c r="V133" i="39"/>
  <c r="J151" i="39"/>
  <c r="U133" i="39"/>
  <c r="Q141" i="39"/>
  <c r="W135" i="39"/>
  <c r="Q146" i="39"/>
  <c r="X149" i="39"/>
  <c r="AF135" i="39"/>
  <c r="E24" i="15"/>
  <c r="P135" i="39"/>
  <c r="Y132" i="39"/>
  <c r="Z148" i="39"/>
  <c r="AC134" i="39"/>
  <c r="E13" i="15"/>
  <c r="J135" i="39"/>
  <c r="E5" i="15"/>
  <c r="S145" i="39"/>
  <c r="T148" i="39"/>
  <c r="R141" i="39"/>
  <c r="AC144" i="39"/>
  <c r="C3" i="15"/>
  <c r="AG147" i="39"/>
  <c r="J131" i="39"/>
  <c r="W144" i="39"/>
  <c r="R137" i="39"/>
  <c r="P10" i="9"/>
  <c r="L140" i="39"/>
  <c r="J13" i="9"/>
  <c r="Q150" i="39"/>
  <c r="O23" i="9"/>
  <c r="N131" i="39"/>
  <c r="D20" i="15"/>
  <c r="K141" i="39"/>
  <c r="S147" i="39"/>
  <c r="AF152" i="39"/>
  <c r="U145" i="39"/>
  <c r="D13" i="15"/>
  <c r="AB132" i="39"/>
  <c r="H144" i="39"/>
  <c r="AF130" i="39"/>
  <c r="AD3" i="9"/>
  <c r="I146" i="39"/>
  <c r="AH137" i="39"/>
  <c r="J137" i="39"/>
  <c r="AE133" i="39"/>
  <c r="AB152" i="39"/>
  <c r="P19" i="9"/>
  <c r="W142" i="39"/>
  <c r="W153" i="39"/>
  <c r="L151" i="39"/>
  <c r="X153" i="39"/>
  <c r="I147" i="39"/>
  <c r="G20" i="9"/>
  <c r="Q153" i="39"/>
  <c r="AC148" i="39"/>
  <c r="AG153" i="39"/>
  <c r="AC153" i="39"/>
  <c r="O140" i="39"/>
  <c r="M13" i="9"/>
  <c r="AD135" i="39"/>
  <c r="P140" i="39"/>
  <c r="D4" i="15"/>
  <c r="M135" i="39"/>
  <c r="R135" i="39"/>
  <c r="V135" i="39"/>
  <c r="AA148" i="39"/>
  <c r="Q133" i="39"/>
  <c r="I152" i="39"/>
  <c r="V130" i="39"/>
  <c r="AC141" i="39"/>
  <c r="U144" i="39"/>
  <c r="O144" i="39"/>
  <c r="Z147" i="39"/>
  <c r="D5" i="15"/>
  <c r="AA145" i="39"/>
  <c r="Y18" i="9"/>
  <c r="Q140" i="39"/>
  <c r="O13" i="9"/>
  <c r="W130" i="39"/>
  <c r="I130" i="39"/>
  <c r="N153" i="39"/>
  <c r="K144" i="39"/>
  <c r="I150" i="39"/>
  <c r="G23" i="9"/>
  <c r="I145" i="39"/>
  <c r="G18" i="9"/>
  <c r="AD146" i="39"/>
  <c r="AB19" i="9"/>
  <c r="R144" i="39"/>
  <c r="C18" i="9"/>
  <c r="Y20" i="9"/>
  <c r="AD148" i="39"/>
  <c r="AF153" i="39"/>
  <c r="S148" i="39"/>
  <c r="C26" i="15"/>
  <c r="Q148" i="39"/>
  <c r="AC149" i="39"/>
  <c r="AB144" i="39"/>
  <c r="AG135" i="39"/>
  <c r="P146" i="39"/>
  <c r="W132" i="39"/>
  <c r="P148" i="39"/>
  <c r="E6" i="15"/>
  <c r="O152" i="39"/>
  <c r="C15" i="15"/>
  <c r="Z153" i="39"/>
  <c r="AE144" i="39"/>
  <c r="AG145" i="39"/>
  <c r="AE18" i="9"/>
  <c r="Y148" i="39"/>
  <c r="S153" i="39"/>
  <c r="Y140" i="39"/>
  <c r="S140" i="39"/>
  <c r="U142" i="39"/>
  <c r="E26" i="15"/>
  <c r="AG144" i="39"/>
  <c r="P144" i="39"/>
  <c r="AB147" i="39"/>
  <c r="AE146" i="39"/>
  <c r="M138" i="39"/>
  <c r="I138" i="39"/>
  <c r="H132" i="39"/>
  <c r="Q136" i="39"/>
  <c r="I148" i="39"/>
  <c r="Y133" i="39"/>
  <c r="AD152" i="39"/>
  <c r="B16" i="15"/>
  <c r="AC135" i="39"/>
  <c r="T133" i="39"/>
  <c r="H133" i="39"/>
  <c r="M152" i="39"/>
  <c r="K130" i="39"/>
  <c r="M136" i="39"/>
  <c r="E15" i="15"/>
  <c r="W141" i="39"/>
  <c r="H151" i="39"/>
  <c r="AA144" i="39"/>
  <c r="V129" i="39"/>
  <c r="S129" i="39"/>
  <c r="N138" i="39"/>
  <c r="X135" i="39"/>
  <c r="E7" i="15"/>
  <c r="N146" i="39"/>
  <c r="U140" i="39"/>
  <c r="H148" i="39"/>
  <c r="AG133" i="39"/>
  <c r="H152" i="39"/>
  <c r="AD130" i="39"/>
  <c r="O130" i="39"/>
  <c r="V136" i="39"/>
  <c r="D26" i="15"/>
  <c r="O153" i="39"/>
  <c r="AG141" i="39"/>
  <c r="I141" i="39"/>
  <c r="D17" i="15"/>
  <c r="M129" i="39"/>
  <c r="W131" i="39"/>
  <c r="U4" i="9"/>
  <c r="Y146" i="39"/>
  <c r="AB133" i="39"/>
  <c r="B6" i="15"/>
  <c r="L133" i="39"/>
  <c r="AH149" i="39"/>
  <c r="M145" i="39"/>
  <c r="R148" i="39"/>
  <c r="X136" i="39"/>
  <c r="S130" i="39"/>
  <c r="AD144" i="39"/>
  <c r="AH129" i="39"/>
  <c r="S134" i="39"/>
  <c r="R140" i="39"/>
  <c r="O148" i="39"/>
  <c r="H140" i="39"/>
  <c r="J130" i="39"/>
  <c r="J136" i="39"/>
  <c r="D15" i="15"/>
  <c r="R151" i="39"/>
  <c r="R7" i="9"/>
  <c r="U147" i="39"/>
  <c r="M146" i="39"/>
  <c r="K19" i="9"/>
  <c r="L137" i="39"/>
  <c r="J10" i="9"/>
  <c r="U149" i="39"/>
  <c r="S22" i="9"/>
  <c r="AE139" i="39"/>
  <c r="AC12" i="9"/>
  <c r="AF5" i="9"/>
  <c r="AH132" i="39"/>
  <c r="V153" i="39"/>
  <c r="AA129" i="39"/>
  <c r="B12" i="15"/>
  <c r="B12" i="9"/>
  <c r="C15" i="9"/>
  <c r="E157" i="10"/>
  <c r="AG138" i="39"/>
  <c r="I135" i="39"/>
  <c r="P136" i="39"/>
  <c r="O142" i="39"/>
  <c r="I149" i="39"/>
  <c r="G22" i="9"/>
  <c r="V149" i="39"/>
  <c r="T22" i="9"/>
  <c r="D3" i="9"/>
  <c r="D3" i="15"/>
  <c r="AC143" i="39"/>
  <c r="AA16" i="9"/>
  <c r="B20" i="15"/>
  <c r="AD133" i="39"/>
  <c r="AB6" i="9"/>
  <c r="U139" i="39"/>
  <c r="S12" i="9"/>
  <c r="O129" i="39"/>
  <c r="X147" i="39"/>
  <c r="V148" i="39"/>
  <c r="R149" i="39"/>
  <c r="P22" i="9"/>
  <c r="D12" i="15"/>
  <c r="D12" i="9"/>
  <c r="P143" i="39"/>
  <c r="Y152" i="39"/>
  <c r="X131" i="39"/>
  <c r="V4" i="9"/>
  <c r="AA137" i="39"/>
  <c r="Y10" i="9"/>
  <c r="M153" i="39"/>
  <c r="O145" i="39"/>
  <c r="M18" i="9"/>
  <c r="L149" i="39"/>
  <c r="J22" i="9"/>
  <c r="Y143" i="39"/>
  <c r="W16" i="9"/>
  <c r="C20" i="15"/>
  <c r="U143" i="39"/>
  <c r="S16" i="9"/>
  <c r="R139" i="39"/>
  <c r="P12" i="9"/>
  <c r="X129" i="39"/>
  <c r="K139" i="39"/>
  <c r="I12" i="9"/>
  <c r="Y130" i="39"/>
  <c r="H139" i="39"/>
  <c r="F12" i="9"/>
  <c r="O149" i="39"/>
  <c r="AE131" i="39"/>
  <c r="AC4" i="9"/>
  <c r="P153" i="39"/>
  <c r="AC137" i="39"/>
  <c r="AA10" i="9"/>
  <c r="H20" i="9"/>
  <c r="J147" i="39"/>
  <c r="AH148" i="39"/>
  <c r="K131" i="39"/>
  <c r="I4" i="9"/>
  <c r="R130" i="39"/>
  <c r="D9" i="15"/>
  <c r="L134" i="39"/>
  <c r="J7" i="9"/>
  <c r="Z151" i="39"/>
  <c r="Y150" i="39"/>
  <c r="W23" i="9"/>
  <c r="M149" i="39"/>
  <c r="K22" i="9"/>
  <c r="H130" i="39"/>
  <c r="F3" i="9"/>
  <c r="S143" i="39"/>
  <c r="Q16" i="9"/>
  <c r="S133" i="39"/>
  <c r="Q6" i="9"/>
  <c r="M139" i="39"/>
  <c r="K12" i="9"/>
  <c r="C2" i="15"/>
  <c r="J129" i="39"/>
  <c r="Z137" i="39"/>
  <c r="X10" i="9"/>
  <c r="W145" i="39"/>
  <c r="L143" i="39"/>
  <c r="J16" i="9"/>
  <c r="J139" i="39"/>
  <c r="H12" i="9"/>
  <c r="T130" i="39"/>
  <c r="AG143" i="39"/>
  <c r="I143" i="39"/>
  <c r="G16" i="9"/>
  <c r="U130" i="39"/>
  <c r="W138" i="39"/>
  <c r="U11" i="9"/>
  <c r="T143" i="39"/>
  <c r="R16" i="9"/>
  <c r="G157" i="10"/>
  <c r="E15" i="9"/>
  <c r="B13" i="15"/>
  <c r="Y131" i="39"/>
  <c r="AE145" i="39"/>
  <c r="M148" i="39"/>
  <c r="AG148" i="39"/>
  <c r="J133" i="39"/>
  <c r="S152" i="39"/>
  <c r="L131" i="39"/>
  <c r="J4" i="9"/>
  <c r="T136" i="39"/>
  <c r="P137" i="39"/>
  <c r="N10" i="9"/>
  <c r="O151" i="39"/>
  <c r="E8" i="15"/>
  <c r="E8" i="9"/>
  <c r="AC145" i="39"/>
  <c r="AA18" i="9"/>
  <c r="AE149" i="39"/>
  <c r="AC22" i="9"/>
  <c r="X150" i="39"/>
  <c r="V23" i="9"/>
  <c r="H147" i="39"/>
  <c r="J143" i="39"/>
  <c r="H16" i="9"/>
  <c r="AF129" i="39"/>
  <c r="AG139" i="39"/>
  <c r="AE12" i="9"/>
  <c r="K129" i="39"/>
  <c r="Y137" i="39"/>
  <c r="W10" i="9"/>
  <c r="O139" i="39"/>
  <c r="M12" i="9"/>
  <c r="Q145" i="39"/>
  <c r="O18" i="9"/>
  <c r="C16" i="15"/>
  <c r="C16" i="9"/>
  <c r="Q135" i="39"/>
  <c r="O8" i="9"/>
  <c r="D2" i="9"/>
  <c r="D2" i="15"/>
  <c r="T129" i="39"/>
  <c r="R138" i="39"/>
  <c r="D6" i="15"/>
  <c r="Y149" i="39"/>
  <c r="W22" i="9"/>
  <c r="AB138" i="39"/>
  <c r="C6" i="15"/>
  <c r="AF148" i="39"/>
  <c r="K150" i="39"/>
  <c r="D15" i="9"/>
  <c r="F157" i="10"/>
  <c r="Q138" i="39"/>
  <c r="H135" i="39"/>
  <c r="U148" i="39"/>
  <c r="L152" i="39"/>
  <c r="R152" i="39"/>
  <c r="T10" i="9"/>
  <c r="V137" i="39"/>
  <c r="K151" i="39"/>
  <c r="H143" i="39"/>
  <c r="F16" i="9"/>
  <c r="AC139" i="39"/>
  <c r="AA12" i="9"/>
  <c r="W129" i="39"/>
  <c r="N129" i="39"/>
  <c r="M143" i="39"/>
  <c r="K16" i="9"/>
  <c r="W148" i="39"/>
  <c r="N135" i="39"/>
  <c r="L8" i="9"/>
  <c r="B22" i="15"/>
  <c r="B22" i="9"/>
  <c r="U150" i="39"/>
  <c r="S23" i="9"/>
  <c r="AB139" i="39"/>
  <c r="Z12" i="9"/>
  <c r="P138" i="39"/>
  <c r="N11" i="9"/>
  <c r="AB129" i="39"/>
  <c r="S151" i="39"/>
  <c r="E16" i="15"/>
  <c r="E16" i="9"/>
  <c r="E11" i="15"/>
  <c r="E11" i="9"/>
  <c r="B21" i="15"/>
  <c r="N133" i="39"/>
  <c r="AC152" i="39"/>
  <c r="L153" i="39"/>
  <c r="AE153" i="39"/>
  <c r="AH151" i="39"/>
  <c r="N151" i="39"/>
  <c r="H149" i="39"/>
  <c r="F22" i="9"/>
  <c r="E9" i="15"/>
  <c r="E9" i="9"/>
  <c r="B17" i="15"/>
  <c r="AA139" i="39"/>
  <c r="Y12" i="9"/>
  <c r="AE129" i="39"/>
  <c r="W139" i="39"/>
  <c r="U12" i="9"/>
  <c r="Z129" i="39"/>
  <c r="Q137" i="39"/>
  <c r="O10" i="9"/>
  <c r="J138" i="39"/>
  <c r="H11" i="9"/>
  <c r="C12" i="15"/>
  <c r="C12" i="9"/>
  <c r="R145" i="39"/>
  <c r="P18" i="9"/>
  <c r="AD145" i="39"/>
  <c r="K5" i="9"/>
  <c r="M132" i="39"/>
  <c r="AF136" i="39"/>
  <c r="AC130" i="39"/>
  <c r="AA3" i="9"/>
  <c r="Q149" i="39"/>
  <c r="O22" i="9"/>
  <c r="N149" i="39"/>
  <c r="L22" i="9"/>
  <c r="O24" i="9"/>
  <c r="Q151" i="39"/>
  <c r="E10" i="15"/>
  <c r="E10" i="9"/>
  <c r="W149" i="39"/>
  <c r="AC5" i="9"/>
  <c r="AE132" i="39"/>
  <c r="I13" i="9"/>
  <c r="K140" i="39"/>
  <c r="P145" i="39"/>
  <c r="AB130" i="39"/>
  <c r="AB137" i="39"/>
  <c r="Z10" i="9"/>
  <c r="AE134" i="39"/>
  <c r="AC7" i="9"/>
  <c r="AF138" i="39"/>
  <c r="AD11" i="9"/>
  <c r="Y151" i="39"/>
  <c r="AA150" i="39"/>
  <c r="Y23" i="9"/>
  <c r="AH143" i="39"/>
  <c r="AF16" i="9"/>
  <c r="E2" i="15"/>
  <c r="R25" i="9"/>
  <c r="T152" i="39"/>
  <c r="L138" i="39"/>
  <c r="J11" i="9"/>
  <c r="AD139" i="39"/>
  <c r="AB12" i="9"/>
  <c r="AH139" i="39"/>
  <c r="AF12" i="9"/>
  <c r="X152" i="39"/>
  <c r="AF137" i="39"/>
  <c r="AD10" i="9"/>
  <c r="C8" i="15"/>
  <c r="C8" i="9"/>
  <c r="AE150" i="39"/>
  <c r="AC23" i="9"/>
  <c r="H136" i="39"/>
  <c r="F9" i="9"/>
  <c r="N143" i="39"/>
  <c r="L16" i="9"/>
  <c r="U129" i="39"/>
  <c r="S139" i="39"/>
  <c r="Q12" i="9"/>
  <c r="AD129" i="39"/>
  <c r="Y129" i="39"/>
  <c r="Z143" i="39"/>
  <c r="X16" i="9"/>
  <c r="M137" i="39"/>
  <c r="K10" i="9"/>
  <c r="V143" i="39"/>
  <c r="T16" i="9"/>
  <c r="Y139" i="39"/>
  <c r="W12" i="9"/>
  <c r="V139" i="39"/>
  <c r="T12" i="9"/>
  <c r="D23" i="15"/>
  <c r="D23" i="9"/>
  <c r="S149" i="39"/>
  <c r="Q22" i="9"/>
  <c r="AG137" i="39"/>
  <c r="AE10" i="9"/>
  <c r="Z146" i="39"/>
  <c r="I5" i="9"/>
  <c r="K132" i="39"/>
  <c r="AF133" i="39"/>
  <c r="AE130" i="39"/>
  <c r="H137" i="39"/>
  <c r="F10" i="9"/>
  <c r="AA142" i="39"/>
  <c r="D22" i="15"/>
  <c r="D22" i="9"/>
  <c r="C11" i="9"/>
  <c r="C11" i="15"/>
  <c r="AA138" i="39"/>
  <c r="Y11" i="9"/>
  <c r="B3" i="15"/>
  <c r="B3" i="9"/>
  <c r="D16" i="15"/>
  <c r="D16" i="9"/>
  <c r="H129" i="39"/>
  <c r="Z139" i="39"/>
  <c r="X12" i="9"/>
  <c r="N132" i="39"/>
  <c r="AH145" i="39"/>
  <c r="AF18" i="9"/>
  <c r="AE143" i="39"/>
  <c r="AC16" i="9"/>
  <c r="R150" i="39"/>
  <c r="P23" i="9"/>
  <c r="V132" i="39"/>
  <c r="N145" i="39"/>
  <c r="L18" i="9"/>
  <c r="K138" i="39"/>
  <c r="AA143" i="39"/>
  <c r="R133" i="39"/>
  <c r="AG130" i="39"/>
  <c r="H142" i="39"/>
  <c r="AD151" i="39"/>
  <c r="V140" i="39"/>
  <c r="T13" i="9"/>
  <c r="V152" i="39"/>
  <c r="C22" i="15"/>
  <c r="Q5" i="9"/>
  <c r="S132" i="39"/>
  <c r="I132" i="39"/>
  <c r="AA152" i="39"/>
  <c r="AA130" i="39"/>
  <c r="I139" i="39"/>
  <c r="D24" i="9"/>
  <c r="D24" i="15"/>
  <c r="AA135" i="39"/>
  <c r="Y8" i="9"/>
  <c r="D11" i="15"/>
  <c r="D11" i="9"/>
  <c r="AF20" i="9"/>
  <c r="AH147" i="39"/>
  <c r="O143" i="39"/>
  <c r="M16" i="9"/>
  <c r="N139" i="39"/>
  <c r="L12" i="9"/>
  <c r="I129" i="39"/>
  <c r="P129" i="39"/>
  <c r="X143" i="39"/>
  <c r="V16" i="9"/>
  <c r="AH133" i="39"/>
  <c r="AF6" i="9"/>
  <c r="E3" i="15"/>
  <c r="H145" i="39"/>
  <c r="F18" i="9"/>
  <c r="AG149" i="39"/>
  <c r="AE22" i="9"/>
  <c r="E22" i="15"/>
  <c r="E22" i="9"/>
  <c r="Z135" i="39"/>
  <c r="X8" i="9"/>
  <c r="B18" i="9"/>
  <c r="Z149" i="39"/>
  <c r="X133" i="39"/>
  <c r="Y136" i="39"/>
  <c r="AA5" i="9"/>
  <c r="AC132" i="39"/>
  <c r="AD5" i="9"/>
  <c r="AF132" i="39"/>
  <c r="C21" i="15"/>
  <c r="AB145" i="39"/>
  <c r="I133" i="39"/>
  <c r="E25" i="15"/>
  <c r="I137" i="39"/>
  <c r="G10" i="9"/>
  <c r="AH135" i="39"/>
  <c r="AF8" i="9"/>
  <c r="X138" i="39"/>
  <c r="V11" i="9"/>
  <c r="Z138" i="39"/>
  <c r="X11" i="9"/>
  <c r="L145" i="39"/>
  <c r="J18" i="9"/>
  <c r="AG150" i="39"/>
  <c r="AE23" i="9"/>
  <c r="R143" i="39"/>
  <c r="P16" i="9"/>
  <c r="AG129" i="39"/>
  <c r="T139" i="39"/>
  <c r="R12" i="9"/>
  <c r="AC129" i="39"/>
  <c r="L129" i="39"/>
  <c r="AD137" i="39"/>
  <c r="AB10" i="9"/>
  <c r="S135" i="39"/>
  <c r="Q8" i="9"/>
  <c r="E12" i="15"/>
  <c r="E12" i="9"/>
  <c r="AF149" i="39"/>
  <c r="AD22" i="9"/>
  <c r="AE136" i="39"/>
  <c r="AC9" i="9"/>
  <c r="L135" i="39"/>
  <c r="N148" i="39"/>
  <c r="X130" i="39"/>
  <c r="AA149" i="39"/>
  <c r="Y22" i="9"/>
  <c r="W143" i="39"/>
  <c r="U16" i="9"/>
  <c r="AF143" i="39"/>
  <c r="AD16" i="9"/>
  <c r="Q139" i="39"/>
  <c r="O12" i="9"/>
  <c r="R129" i="39"/>
  <c r="N18" i="15" l="1"/>
  <c r="N28" i="46"/>
  <c r="N29" i="46" s="1"/>
  <c r="AB28" i="46"/>
  <c r="AB29" i="46" s="1"/>
  <c r="AB18" i="15"/>
  <c r="AC28" i="46"/>
  <c r="AC29" i="46" s="1"/>
  <c r="AC18" i="15"/>
  <c r="U28" i="46"/>
  <c r="U29" i="46" s="1"/>
  <c r="U18" i="15"/>
  <c r="X18" i="15"/>
  <c r="X28" i="46"/>
  <c r="X29" i="46" s="1"/>
  <c r="AD18" i="15"/>
  <c r="AD28" i="46"/>
  <c r="AD29" i="46" s="1"/>
  <c r="J28" i="46"/>
  <c r="J29" i="46" s="1"/>
  <c r="J18" i="15"/>
  <c r="P28" i="46"/>
  <c r="P29" i="46" s="1"/>
  <c r="P18" i="15"/>
  <c r="Y18" i="15"/>
  <c r="Y28" i="46"/>
  <c r="Y29" i="46" s="1"/>
  <c r="H18" i="15"/>
  <c r="H28" i="46"/>
  <c r="H29" i="46" s="1"/>
  <c r="AA28" i="46"/>
  <c r="AA29" i="46" s="1"/>
  <c r="AA18" i="15"/>
  <c r="Z18" i="15"/>
  <c r="Z28" i="46"/>
  <c r="Z29" i="46" s="1"/>
  <c r="AE18" i="15"/>
  <c r="AE28" i="46"/>
  <c r="AE29" i="46" s="1"/>
  <c r="S28" i="46"/>
  <c r="S29" i="46" s="1"/>
  <c r="S18" i="15"/>
  <c r="AF18" i="15"/>
  <c r="AF28" i="46"/>
  <c r="AF29" i="46" s="1"/>
  <c r="M18" i="15"/>
  <c r="M28" i="46"/>
  <c r="M29" i="46" s="1"/>
  <c r="K18" i="15"/>
  <c r="K28" i="46"/>
  <c r="K29" i="46" s="1"/>
  <c r="F28" i="46"/>
  <c r="F29" i="46" s="1"/>
  <c r="F18" i="15"/>
  <c r="V18" i="15"/>
  <c r="V28" i="46"/>
  <c r="V29" i="46" s="1"/>
  <c r="L28" i="46"/>
  <c r="L29" i="46" s="1"/>
  <c r="L18" i="15"/>
  <c r="O28" i="46"/>
  <c r="O29" i="46" s="1"/>
  <c r="O18" i="15"/>
  <c r="Q18" i="15"/>
  <c r="Q28" i="46"/>
  <c r="Q29" i="46" s="1"/>
  <c r="G18" i="15"/>
  <c r="G28" i="46"/>
  <c r="G29" i="46" s="1"/>
  <c r="R28" i="46"/>
  <c r="R29" i="46" s="1"/>
  <c r="R18" i="15"/>
  <c r="G263" i="42"/>
  <c r="O263" i="42"/>
  <c r="V263" i="42"/>
  <c r="J263" i="42"/>
  <c r="AD263" i="42"/>
  <c r="U263" i="42"/>
  <c r="AA263" i="42"/>
  <c r="AE263" i="42"/>
  <c r="L263" i="42"/>
  <c r="Z263" i="42"/>
  <c r="Q263" i="42"/>
  <c r="X263" i="42"/>
  <c r="S263" i="42"/>
  <c r="K263" i="42"/>
  <c r="T263" i="42"/>
  <c r="W263" i="42"/>
  <c r="AB263" i="42"/>
  <c r="I263" i="42"/>
  <c r="AG263" i="42"/>
  <c r="R263" i="42"/>
  <c r="AF263" i="42"/>
  <c r="AC263" i="42"/>
  <c r="Y263" i="42"/>
  <c r="N263" i="42"/>
  <c r="P263" i="42"/>
  <c r="H263" i="42"/>
  <c r="M263" i="42"/>
  <c r="I24" i="15"/>
  <c r="R2" i="15"/>
  <c r="H16" i="15"/>
  <c r="AE21" i="15"/>
  <c r="W23" i="15"/>
  <c r="Q7" i="15"/>
  <c r="AF26" i="15"/>
  <c r="I13" i="15"/>
  <c r="Z12" i="15"/>
  <c r="V4" i="15"/>
  <c r="AC12" i="15"/>
  <c r="AB17" i="15"/>
  <c r="T9" i="15"/>
  <c r="I3" i="15"/>
  <c r="S15" i="15"/>
  <c r="O21" i="15"/>
  <c r="AB8" i="15"/>
  <c r="G19" i="15"/>
  <c r="U17" i="15"/>
  <c r="O19" i="15"/>
  <c r="R26" i="15"/>
  <c r="W7" i="15"/>
  <c r="K3" i="15"/>
  <c r="J17" i="15"/>
  <c r="L25" i="15"/>
  <c r="U7" i="15"/>
  <c r="N22" i="15"/>
  <c r="I15" i="15"/>
  <c r="V19" i="15"/>
  <c r="R15" i="15"/>
  <c r="N3" i="15"/>
  <c r="S11" i="15"/>
  <c r="AB10" i="15"/>
  <c r="U16" i="15"/>
  <c r="G6" i="15"/>
  <c r="Y8" i="15"/>
  <c r="I11" i="15"/>
  <c r="L16" i="15"/>
  <c r="U22" i="15"/>
  <c r="AC26" i="15"/>
  <c r="P12" i="15"/>
  <c r="G22" i="15"/>
  <c r="J10" i="15"/>
  <c r="AE6" i="15"/>
  <c r="AA8" i="15"/>
  <c r="W21" i="15"/>
  <c r="AB21" i="15"/>
  <c r="AE26" i="15"/>
  <c r="Z5" i="15"/>
  <c r="AA17" i="15"/>
  <c r="H24" i="15"/>
  <c r="AB4" i="15"/>
  <c r="Q14" i="15"/>
  <c r="O4" i="15"/>
  <c r="AF7" i="15"/>
  <c r="T24" i="15"/>
  <c r="N25" i="15"/>
  <c r="X5" i="15"/>
  <c r="Z26" i="15"/>
  <c r="AF11" i="15"/>
  <c r="J14" i="15"/>
  <c r="G9" i="15"/>
  <c r="Z13" i="15"/>
  <c r="O15" i="15"/>
  <c r="V13" i="15"/>
  <c r="V5" i="15"/>
  <c r="M14" i="15"/>
  <c r="AF16" i="15"/>
  <c r="H11" i="15"/>
  <c r="AA25" i="15"/>
  <c r="L8" i="15"/>
  <c r="R16" i="15"/>
  <c r="K12" i="15"/>
  <c r="AF21" i="15"/>
  <c r="S16" i="15"/>
  <c r="P22" i="15"/>
  <c r="N9" i="15"/>
  <c r="K19" i="15"/>
  <c r="J6" i="15"/>
  <c r="S13" i="15"/>
  <c r="AB25" i="15"/>
  <c r="M17" i="15"/>
  <c r="O26" i="15"/>
  <c r="R21" i="15"/>
  <c r="R5" i="15"/>
  <c r="AD24" i="15"/>
  <c r="R20" i="15"/>
  <c r="AC21" i="15"/>
  <c r="I16" i="15"/>
  <c r="R17" i="15"/>
  <c r="P26" i="15"/>
  <c r="AE5" i="15"/>
  <c r="R14" i="15"/>
  <c r="Q15" i="15"/>
  <c r="Q9" i="15"/>
  <c r="M8" i="15"/>
  <c r="H17" i="15"/>
  <c r="N7" i="15"/>
  <c r="M7" i="15"/>
  <c r="T13" i="15"/>
  <c r="X12" i="15"/>
  <c r="Z3" i="15"/>
  <c r="AA16" i="15"/>
  <c r="O12" i="15"/>
  <c r="Y11" i="15"/>
  <c r="T6" i="15"/>
  <c r="K24" i="15"/>
  <c r="AD14" i="15"/>
  <c r="G26" i="15"/>
  <c r="AF13" i="15"/>
  <c r="AF15" i="15"/>
  <c r="Z15" i="15"/>
  <c r="H23" i="15"/>
  <c r="W8" i="15"/>
  <c r="S7" i="15"/>
  <c r="Y22" i="15"/>
  <c r="AE2" i="15"/>
  <c r="V3" i="15"/>
  <c r="AD5" i="15"/>
  <c r="G12" i="15"/>
  <c r="T5" i="15"/>
  <c r="T12" i="15"/>
  <c r="O24" i="15"/>
  <c r="L6" i="15"/>
  <c r="U21" i="15"/>
  <c r="H20" i="15"/>
  <c r="T21" i="15"/>
  <c r="G8" i="15"/>
  <c r="S20" i="15"/>
  <c r="L19" i="15"/>
  <c r="W6" i="15"/>
  <c r="AC17" i="15"/>
  <c r="P17" i="15"/>
  <c r="S17" i="15"/>
  <c r="AD25" i="15"/>
  <c r="H21" i="15"/>
  <c r="AB9" i="15"/>
  <c r="R24" i="15"/>
  <c r="AA20" i="15"/>
  <c r="S14" i="15"/>
  <c r="G24" i="15"/>
  <c r="AC20" i="15"/>
  <c r="Q19" i="15"/>
  <c r="P9" i="15"/>
  <c r="AE7" i="15"/>
  <c r="T14" i="15"/>
  <c r="L13" i="15"/>
  <c r="T15" i="15"/>
  <c r="V20" i="15"/>
  <c r="AE11" i="15"/>
  <c r="Z6" i="15"/>
  <c r="G21" i="15"/>
  <c r="X26" i="15"/>
  <c r="AA14" i="15"/>
  <c r="G20" i="15"/>
  <c r="Q20" i="15"/>
  <c r="J20" i="15"/>
  <c r="Z9" i="15"/>
  <c r="L3" i="15"/>
  <c r="T20" i="15"/>
  <c r="J19" i="15"/>
  <c r="L9" i="15"/>
  <c r="AD15" i="15"/>
  <c r="Z8" i="15"/>
  <c r="Z19" i="15"/>
  <c r="N20" i="15"/>
  <c r="H26" i="15"/>
  <c r="W15" i="15"/>
  <c r="G13" i="15"/>
  <c r="X13" i="15"/>
  <c r="H15" i="15"/>
  <c r="K17" i="15"/>
  <c r="AC15" i="15"/>
  <c r="G4" i="15"/>
  <c r="P5" i="15"/>
  <c r="N4" i="15"/>
  <c r="L15" i="15"/>
  <c r="U6" i="15"/>
  <c r="X8" i="15"/>
  <c r="AF20" i="15"/>
  <c r="AB24" i="15"/>
  <c r="AB12" i="15"/>
  <c r="K21" i="15"/>
  <c r="K9" i="15"/>
  <c r="AA22" i="15"/>
  <c r="U3" i="15"/>
  <c r="N13" i="15"/>
  <c r="AF10" i="15"/>
  <c r="P10" i="15"/>
  <c r="V22" i="15"/>
  <c r="Z24" i="15"/>
  <c r="I9" i="15"/>
  <c r="X17" i="15"/>
  <c r="Y5" i="15"/>
  <c r="I20" i="15"/>
  <c r="R19" i="15"/>
  <c r="S19" i="15"/>
  <c r="X3" i="15"/>
  <c r="H19" i="15"/>
  <c r="L17" i="15"/>
  <c r="X15" i="15"/>
  <c r="R23" i="15"/>
  <c r="AA9" i="15"/>
  <c r="M10" i="15"/>
  <c r="L10" i="15"/>
  <c r="AF8" i="15"/>
  <c r="O11" i="15"/>
  <c r="AC14" i="15"/>
  <c r="L21" i="15"/>
  <c r="Y3" i="15"/>
  <c r="AA5" i="15"/>
  <c r="P23" i="15"/>
  <c r="M2" i="15"/>
  <c r="P24" i="15"/>
  <c r="W19" i="15"/>
  <c r="AB19" i="15"/>
  <c r="T3" i="15"/>
  <c r="V26" i="15"/>
  <c r="I14" i="15"/>
  <c r="H8" i="15"/>
  <c r="O17" i="15"/>
  <c r="AC25" i="15"/>
  <c r="O2" i="15"/>
  <c r="AE13" i="15"/>
  <c r="W14" i="15"/>
  <c r="AB26" i="15"/>
  <c r="N11" i="15"/>
  <c r="AE17" i="15"/>
  <c r="Z17" i="15"/>
  <c r="G3" i="15"/>
  <c r="H10" i="15"/>
  <c r="AE25" i="15"/>
  <c r="Z14" i="15"/>
  <c r="J23" i="15"/>
  <c r="J16" i="15"/>
  <c r="Y15" i="15"/>
  <c r="L22" i="15"/>
  <c r="L2" i="15"/>
  <c r="W10" i="15"/>
  <c r="N10" i="15"/>
  <c r="Q16" i="15"/>
  <c r="AA10" i="15"/>
  <c r="L11" i="15"/>
  <c r="M25" i="15"/>
  <c r="G25" i="15"/>
  <c r="J24" i="15"/>
  <c r="V21" i="15"/>
  <c r="Q4" i="15"/>
  <c r="X6" i="15"/>
  <c r="Y14" i="15"/>
  <c r="H13" i="15"/>
  <c r="W11" i="15"/>
  <c r="AA6" i="15"/>
  <c r="AC10" i="15"/>
  <c r="Q17" i="15"/>
  <c r="I25" i="15"/>
  <c r="G15" i="15"/>
  <c r="Y9" i="15"/>
  <c r="AF19" i="15"/>
  <c r="G17" i="15"/>
  <c r="AD8" i="15"/>
  <c r="Q10" i="15"/>
  <c r="T10" i="15"/>
  <c r="W3" i="15"/>
  <c r="J26" i="15"/>
  <c r="I4" i="15"/>
  <c r="M15" i="15"/>
  <c r="AA15" i="15"/>
  <c r="AC23" i="15"/>
  <c r="Y23" i="15"/>
  <c r="O10" i="15"/>
  <c r="W12" i="15"/>
  <c r="X2" i="15"/>
  <c r="U20" i="15"/>
  <c r="O7" i="15"/>
  <c r="V16" i="15"/>
  <c r="G5" i="15"/>
  <c r="AC9" i="15"/>
  <c r="W9" i="15"/>
  <c r="N2" i="15"/>
  <c r="Q5" i="15"/>
  <c r="AC16" i="15"/>
  <c r="T16" i="15"/>
  <c r="AD11" i="15"/>
  <c r="U12" i="15"/>
  <c r="G16" i="15"/>
  <c r="N26" i="15"/>
  <c r="J22" i="15"/>
  <c r="S12" i="15"/>
  <c r="H9" i="15"/>
  <c r="U4" i="15"/>
  <c r="Q2" i="15"/>
  <c r="G11" i="15"/>
  <c r="O6" i="15"/>
  <c r="U26" i="15"/>
  <c r="L4" i="15"/>
  <c r="AA7" i="15"/>
  <c r="U23" i="15"/>
  <c r="X4" i="15"/>
  <c r="I26" i="15"/>
  <c r="P15" i="15"/>
  <c r="AE24" i="15"/>
  <c r="N14" i="15"/>
  <c r="J5" i="15"/>
  <c r="K4" i="15"/>
  <c r="AF3" i="15"/>
  <c r="M9" i="15"/>
  <c r="T19" i="15"/>
  <c r="K5" i="15"/>
  <c r="AB2" i="15"/>
  <c r="AF2" i="15"/>
  <c r="R12" i="15"/>
  <c r="X20" i="15"/>
  <c r="P14" i="15"/>
  <c r="AF6" i="15"/>
  <c r="I23" i="15"/>
  <c r="M12" i="15"/>
  <c r="M24" i="15"/>
  <c r="U11" i="15"/>
  <c r="Q6" i="15"/>
  <c r="J8" i="15"/>
  <c r="Y25" i="15"/>
  <c r="W24" i="15"/>
  <c r="K16" i="15"/>
  <c r="AD21" i="15"/>
  <c r="S3" i="15"/>
  <c r="O9" i="15"/>
  <c r="N24" i="15"/>
  <c r="AE23" i="15"/>
  <c r="AD10" i="15"/>
  <c r="AE16" i="15"/>
  <c r="H3" i="15"/>
  <c r="K2" i="15"/>
  <c r="T2" i="15"/>
  <c r="K11" i="15"/>
  <c r="N21" i="15"/>
  <c r="Y21" i="15"/>
  <c r="U15" i="15"/>
  <c r="X21" i="15"/>
  <c r="K20" i="15"/>
  <c r="AD19" i="15"/>
  <c r="S26" i="15"/>
  <c r="W20" i="15"/>
  <c r="I7" i="15"/>
  <c r="T17" i="15"/>
  <c r="V24" i="15"/>
  <c r="Y13" i="15"/>
  <c r="V14" i="15"/>
  <c r="AF17" i="15"/>
  <c r="Y7" i="15"/>
  <c r="V17" i="15"/>
  <c r="M19" i="15"/>
  <c r="P2" i="15"/>
  <c r="M16" i="15"/>
  <c r="Y10" i="15"/>
  <c r="Q8" i="15"/>
  <c r="X19" i="15"/>
  <c r="X24" i="15"/>
  <c r="AF22" i="15"/>
  <c r="AA21" i="15"/>
  <c r="T11" i="15"/>
  <c r="P16" i="15"/>
  <c r="W16" i="15"/>
  <c r="V8" i="15"/>
  <c r="U25" i="15"/>
  <c r="U24" i="15"/>
  <c r="U2" i="15"/>
  <c r="Z11" i="15"/>
  <c r="I2" i="15"/>
  <c r="R9" i="15"/>
  <c r="V6" i="15"/>
  <c r="G2" i="15"/>
  <c r="O22" i="15"/>
  <c r="AC2" i="15"/>
  <c r="AD22" i="15"/>
  <c r="X22" i="15"/>
  <c r="AC3" i="15"/>
  <c r="K10" i="15"/>
  <c r="V25" i="15"/>
  <c r="AC7" i="15"/>
  <c r="Q24" i="15"/>
  <c r="AA12" i="15"/>
  <c r="W22" i="15"/>
  <c r="AE12" i="15"/>
  <c r="J4" i="15"/>
  <c r="R3" i="15"/>
  <c r="AC4" i="15"/>
  <c r="AB6" i="15"/>
  <c r="Y2" i="15"/>
  <c r="Y17" i="15"/>
  <c r="AC19" i="15"/>
  <c r="U5" i="15"/>
  <c r="G23" i="15"/>
  <c r="T8" i="15"/>
  <c r="O23" i="15"/>
  <c r="W5" i="15"/>
  <c r="AC8" i="15"/>
  <c r="Q11" i="15"/>
  <c r="O20" i="15"/>
  <c r="P20" i="15"/>
  <c r="I10" i="15"/>
  <c r="W17" i="15"/>
  <c r="I19" i="15"/>
  <c r="S24" i="15"/>
  <c r="O25" i="15"/>
  <c r="AD13" i="15"/>
  <c r="X14" i="15"/>
  <c r="J15" i="15"/>
  <c r="L14" i="15"/>
  <c r="I6" i="15"/>
  <c r="X9" i="15"/>
  <c r="X23" i="15"/>
  <c r="AD2" i="15"/>
  <c r="Q25" i="15"/>
  <c r="K22" i="15"/>
  <c r="M22" i="15"/>
  <c r="K26" i="15"/>
  <c r="T26" i="15"/>
  <c r="M21" i="15"/>
  <c r="G14" i="15"/>
  <c r="Z20" i="15"/>
  <c r="N19" i="15"/>
  <c r="I17" i="15"/>
  <c r="P8" i="15"/>
  <c r="Z25" i="15"/>
  <c r="N8" i="15"/>
  <c r="AB22" i="15"/>
  <c r="L20" i="15"/>
  <c r="Z22" i="15"/>
  <c r="Z21" i="15"/>
  <c r="AA11" i="15"/>
  <c r="U9" i="15"/>
  <c r="M20" i="15"/>
  <c r="S9" i="15"/>
  <c r="J21" i="15"/>
  <c r="V11" i="15"/>
  <c r="W2" i="15"/>
  <c r="M26" i="15"/>
  <c r="S25" i="15"/>
  <c r="X11" i="15"/>
  <c r="L12" i="15"/>
  <c r="T25" i="15"/>
  <c r="L5" i="15"/>
  <c r="AD6" i="15"/>
  <c r="AA3" i="15"/>
  <c r="Y12" i="15"/>
  <c r="Z2" i="15"/>
  <c r="I5" i="15"/>
  <c r="X16" i="15"/>
  <c r="AF12" i="15"/>
  <c r="Z10" i="15"/>
  <c r="AD9" i="15"/>
  <c r="P11" i="15"/>
  <c r="H6" i="15"/>
  <c r="H12" i="15"/>
  <c r="AF5" i="15"/>
  <c r="P13" i="15"/>
  <c r="AE14" i="15"/>
  <c r="U14" i="15"/>
  <c r="N17" i="15"/>
  <c r="AE8" i="15"/>
  <c r="L26" i="15"/>
  <c r="K8" i="15"/>
  <c r="AC6" i="15"/>
  <c r="J13" i="15"/>
  <c r="AC11" i="15"/>
  <c r="AA24" i="15"/>
  <c r="R22" i="15"/>
  <c r="AF14" i="15"/>
  <c r="M6" i="15"/>
  <c r="O5" i="15"/>
  <c r="Y26" i="15"/>
  <c r="M5" i="15"/>
  <c r="N15" i="15"/>
  <c r="AD12" i="15"/>
  <c r="AB23" i="15"/>
  <c r="AE19" i="15"/>
  <c r="R8" i="15"/>
  <c r="Q12" i="15"/>
  <c r="AE3" i="15"/>
  <c r="J11" i="15"/>
  <c r="P25" i="15"/>
  <c r="V23" i="15"/>
  <c r="W4" i="15"/>
  <c r="J7" i="15"/>
  <c r="I12" i="15"/>
  <c r="W25" i="15"/>
  <c r="Q3" i="15"/>
  <c r="M3" i="15"/>
  <c r="K25" i="15"/>
  <c r="Q13" i="15"/>
  <c r="O13" i="15"/>
  <c r="O3" i="15"/>
  <c r="T7" i="15"/>
  <c r="AD16" i="15"/>
  <c r="J2" i="15"/>
  <c r="G10" i="15"/>
  <c r="P6" i="15"/>
  <c r="S2" i="15"/>
  <c r="R25" i="15"/>
  <c r="AC5" i="15"/>
  <c r="L24" i="15"/>
  <c r="S23" i="15"/>
  <c r="J25" i="15"/>
  <c r="O8" i="15"/>
  <c r="X10" i="15"/>
  <c r="V2" i="15"/>
  <c r="N16" i="15"/>
  <c r="T22" i="15"/>
  <c r="S22" i="15"/>
  <c r="V9" i="15"/>
  <c r="AB3" i="15"/>
  <c r="W13" i="15"/>
  <c r="Q21" i="15"/>
  <c r="M13" i="15"/>
  <c r="AD3" i="15"/>
  <c r="AE20" i="15"/>
  <c r="O14" i="15"/>
  <c r="K15" i="15"/>
  <c r="AF25" i="15"/>
  <c r="M23" i="15"/>
  <c r="K7" i="15"/>
  <c r="AD20" i="15"/>
  <c r="R13" i="15"/>
  <c r="AB5" i="15"/>
  <c r="V15" i="15"/>
  <c r="H5" i="15"/>
  <c r="P7" i="15"/>
  <c r="K6" i="15"/>
  <c r="AE10" i="15"/>
  <c r="H4" i="15"/>
  <c r="U8" i="15"/>
  <c r="Z7" i="15"/>
  <c r="R11" i="15"/>
  <c r="AB15" i="15"/>
  <c r="T23" i="15"/>
  <c r="N5" i="15"/>
  <c r="AD7" i="15"/>
  <c r="I22" i="15"/>
  <c r="AA2" i="15"/>
  <c r="AE22" i="15"/>
  <c r="Y16" i="15"/>
  <c r="Q22" i="15"/>
  <c r="AF24" i="15"/>
  <c r="S21" i="15"/>
  <c r="AC22" i="15"/>
  <c r="H2" i="15"/>
  <c r="P3" i="15"/>
  <c r="P21" i="15"/>
  <c r="R6" i="15"/>
  <c r="Q26" i="15"/>
  <c r="AD26" i="15"/>
  <c r="AA26" i="15"/>
  <c r="S6" i="15"/>
  <c r="X25" i="15"/>
  <c r="AB11" i="15"/>
  <c r="V7" i="15"/>
  <c r="N6" i="15"/>
  <c r="AF9" i="15"/>
  <c r="AE4" i="15"/>
  <c r="Y24" i="15"/>
  <c r="H14" i="15"/>
  <c r="Z4" i="15"/>
  <c r="AE15" i="15"/>
  <c r="K14" i="15"/>
  <c r="F13" i="15"/>
  <c r="F9" i="15"/>
  <c r="F3" i="15"/>
  <c r="F12" i="15"/>
  <c r="F4" i="15"/>
  <c r="F6" i="15"/>
  <c r="F5" i="15"/>
  <c r="F24" i="15"/>
  <c r="F11" i="15"/>
  <c r="F16" i="15"/>
  <c r="F2" i="15"/>
  <c r="F20" i="15"/>
  <c r="F15" i="15"/>
  <c r="F25" i="15"/>
  <c r="F17" i="15"/>
  <c r="F26" i="15"/>
  <c r="F10" i="15"/>
  <c r="F19" i="15"/>
  <c r="F22" i="15"/>
  <c r="F14" i="15"/>
  <c r="F8" i="15"/>
  <c r="F21" i="15"/>
  <c r="G154" i="39"/>
  <c r="G155" i="39" s="1"/>
  <c r="E154" i="39"/>
  <c r="E155" i="39" s="1"/>
  <c r="F154" i="39"/>
  <c r="F155" i="39" s="1"/>
  <c r="D154" i="39"/>
  <c r="D155" i="39" s="1"/>
  <c r="V154" i="39" l="1"/>
  <c r="V155" i="39" s="1"/>
  <c r="K154" i="39"/>
  <c r="K155" i="39" s="1"/>
  <c r="Z154" i="39"/>
  <c r="Z155" i="39" s="1"/>
  <c r="AD154" i="39"/>
  <c r="AD155" i="39" s="1"/>
  <c r="AC154" i="39"/>
  <c r="AC155" i="39" s="1"/>
  <c r="P154" i="39"/>
  <c r="P155" i="39" s="1"/>
  <c r="AF154" i="39"/>
  <c r="AF155" i="39" s="1"/>
  <c r="Y154" i="39"/>
  <c r="Y155" i="39" s="1"/>
  <c r="I154" i="39"/>
  <c r="I155" i="39" s="1"/>
  <c r="AA154" i="39"/>
  <c r="AA155" i="39" s="1"/>
  <c r="X154" i="39"/>
  <c r="X155" i="39" s="1"/>
  <c r="S154" i="39"/>
  <c r="S155" i="39" s="1"/>
  <c r="L154" i="39"/>
  <c r="L155" i="39" s="1"/>
  <c r="U154" i="39"/>
  <c r="U155" i="39" s="1"/>
  <c r="W154" i="39"/>
  <c r="W155" i="39" s="1"/>
  <c r="AB154" i="39"/>
  <c r="AB155" i="39" s="1"/>
  <c r="O154" i="39"/>
  <c r="O155" i="39" s="1"/>
  <c r="Q154" i="39"/>
  <c r="Q155" i="39" s="1"/>
  <c r="T154" i="39"/>
  <c r="T155" i="39" s="1"/>
  <c r="M154" i="39"/>
  <c r="M155" i="39" s="1"/>
  <c r="AH154" i="39"/>
  <c r="AH155" i="39" s="1"/>
  <c r="R154" i="39"/>
  <c r="R155" i="39" s="1"/>
  <c r="AG154" i="39"/>
  <c r="AG155" i="39" s="1"/>
  <c r="AE154" i="39"/>
  <c r="AE155" i="39" s="1"/>
  <c r="N154" i="39"/>
  <c r="N155" i="39" s="1"/>
  <c r="J154" i="39"/>
  <c r="J155" i="39" s="1"/>
  <c r="H154" i="39"/>
  <c r="H155"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tc={CF31477E-23A8-42B7-B3F9-FD4B8CC88626}</author>
  </authors>
  <commentList>
    <comment ref="AI3" authorId="0" shapeId="0" xr:uid="{CF31477E-23A8-42B7-B3F9-FD4B8CC88626}">
      <text>
        <t>[스레드 댓글]
사용 중인 버전의 Excel에서 이 스레드 댓글을 읽을 수 있지만 파일을 이후 버전의 Excel에서 열면 편집 내용이 모두 제거됩니다. 자세한 정보: https://go.microsoft.com/fwlink/?linkid=870924.
댓글:
    나프타 수요량 산출 방법:
한국석유공사의 ‘석유류수급통계’ 데이터를 재산출하여 적용
산출 공식: 
나프타 확정 수요량 = (수요/내수량) - (공급/타산업유입량)</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tc={6409ED7B-A427-4BE4-823E-DBB23EECA202}</author>
  </authors>
  <commentList>
    <comment ref="AI3" authorId="0" shapeId="0" xr:uid="{6409ED7B-A427-4BE4-823E-DBB23EECA202}">
      <text>
        <t>[스레드 댓글]
사용 중인 버전의 Excel에서 이 스레드 댓글을 읽을 수 있지만 파일을 이후 버전의 Excel에서 열면 편집 내용이 모두 제거됩니다. 자세한 정보: https://go.microsoft.com/fwlink/?linkid=870924.
댓글:
    나프타 수요량 산출 방법:
한국석유공사의 ‘석유류수급통계’ 데이터를 재산출하여 적용
산출 공식: 
나프타 확정 수요량 = (수요/내수량) - (공급/타산업유입량)</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tc={42DA03A9-04EA-4B5B-AB57-152768646AB7}</author>
  </authors>
  <commentList>
    <comment ref="AI3" authorId="0" shapeId="0" xr:uid="{42DA03A9-04EA-4B5B-AB57-152768646AB7}">
      <text>
        <t>[스레드 댓글]
사용 중인 버전의 Excel에서 이 스레드 댓글을 읽을 수 있지만 파일을 이후 버전의 Excel에서 열면 편집 내용이 모두 제거됩니다. 자세한 정보: https://go.microsoft.com/fwlink/?linkid=870924.
댓글:
    나프타 수요량 산출 방법:
한국석유공사의 ‘석유류수급통계’ 데이터를 재산출하여 적용
산출 공식: 
나프타 확정 수요량 = (수요/내수량) - (공급/타산업유입량)</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tc={7EA6916B-39BD-470F-BB28-71AD38AD9A82}</author>
  </authors>
  <commentList>
    <comment ref="AI3" authorId="0" shapeId="0" xr:uid="{7EA6916B-39BD-470F-BB28-71AD38AD9A82}">
      <text>
        <t>[스레드 댓글]
사용 중인 버전의 Excel에서 이 스레드 댓글을 읽을 수 있지만 파일을 이후 버전의 Excel에서 열면 편집 내용이 모두 제거됩니다. 자세한 정보: https://go.microsoft.com/fwlink/?linkid=870924.
댓글:
    나프타 수요량 산출 방법:
한국석유공사의 ‘석유류수급통계’ 데이터를 재산출하여 적용
산출 공식: 
나프타 확정 수요량 = (수요/내수량) - (공급/타산업유입량)</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tc={44C7C854-56B7-495F-ACF4-18C00EE8FAC6}</author>
  </authors>
  <commentList>
    <comment ref="AI3" authorId="0" shapeId="0" xr:uid="{44C7C854-56B7-495F-ACF4-18C00EE8FAC6}">
      <text>
        <t>[스레드 댓글]
사용 중인 버전의 Excel에서 이 스레드 댓글을 읽을 수 있지만 파일을 이후 버전의 Excel에서 열면 편집 내용이 모두 제거됩니다. 자세한 정보: https://go.microsoft.com/fwlink/?linkid=870924.
댓글:
    나프타 수요량 산출 방법:
한국석유공사의 ‘석유류수급통계’ 데이터를 재산출하여 적용
산출 공식: 
나프타 확정 수요량 = (수요/내수량) - (공급/타산업유입량)</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tc={B72C412B-D342-4637-A48A-D5E778AB431C}</author>
    <author>tc={4CB43BAB-00B8-4CF0-BA7F-DF779C8BF0D0}</author>
  </authors>
  <commentList>
    <comment ref="H6" authorId="0" shapeId="0" xr:uid="{B72C412B-D342-4637-A48A-D5E778AB431C}">
      <text>
        <t>[스레드 댓글]
사용 중인 버전의 Excel에서 이 스레드 댓글을 읽을 수 있지만 파일을 이후 버전의 Excel에서 열면 편집 내용이 모두 제거됩니다. 자세한 정보: https://go.microsoft.com/fwlink/?linkid=870924.
댓글:
    정의 : 석유화학사에서 생산된 부산물이 정유사로 유입된 물량을 의미</t>
      </text>
    </comment>
    <comment ref="W11" authorId="1" shapeId="0" xr:uid="{4CB43BAB-00B8-4CF0-BA7F-DF779C8BF0D0}">
      <text>
        <t>[스레드 댓글]
사용 중인 버전의 Excel에서 이 스레드 댓글을 읽을 수 있지만 파일을 이후 버전의 Excel에서 열면 편집 내용이 모두 제거됩니다. 자세한 정보: https://go.microsoft.com/fwlink/?linkid=870924.
댓글:
    추정치(KESIS납사 수요량 증감율 활용)</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tc={16B7A9A4-F493-4795-B7E1-6565A5535E4A}</author>
    <author>tc={D0699172-63E0-4F1D-8A60-FAD24CD256F7}</author>
    <author>tc={85516A1A-EC53-4ED4-AAA7-AC53A483494A}</author>
    <author>tc={68057DB6-1310-4AE9-98F8-1E85FB49E223}</author>
    <author>tc={74D943CF-665F-4EF0-8DED-6B3C84B5C51C}</author>
    <author>tc={13D4EEE8-3ADA-4718-82DC-BB6C17136AA9}</author>
  </authors>
  <commentList>
    <comment ref="B5" authorId="0" shapeId="0" xr:uid="{16B7A9A4-F493-4795-B7E1-6565A5535E4A}">
      <text>
        <t>[스레드 댓글]
사용 중인 버전의 Excel에서 이 스레드 댓글을 읽을 수 있지만 파일을 이후 버전의 Excel에서 열면 편집 내용이 모두 제거됩니다. 자세한 정보: https://go.microsoft.com/fwlink/?linkid=870924.
댓글:
    기준년도 2000의 값은 연도마다 조금씩 다른데, 가장 최근 자료 기준으로 작성(The values for the base year 2000 vary slightly by year; please prepare the report based on the most recent data)</t>
      </text>
    </comment>
    <comment ref="F6" authorId="1" shapeId="0" xr:uid="{D0699172-63E0-4F1D-8A60-FAD24CD256F7}">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 ref="A43" authorId="2" shapeId="0" xr:uid="{85516A1A-EC53-4ED4-AAA7-AC53A483494A}">
      <text>
        <t>[스레드 댓글]
사용 중인 버전의 Excel에서 이 스레드 댓글을 읽을 수 있지만 파일을 이후 버전의 Excel에서 열면 편집 내용이 모두 제거됩니다. 자세한 정보: https://go.microsoft.com/fwlink/?linkid=870924.
댓글:
    별도 계산하여 산출 항목</t>
      </text>
    </comment>
    <comment ref="G79" authorId="3" shapeId="0" xr:uid="{68057DB6-1310-4AE9-98F8-1E85FB49E223}">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 ref="A111" authorId="4" shapeId="0" xr:uid="{74D943CF-665F-4EF0-8DED-6B3C84B5C51C}">
      <text>
        <t>[스레드 댓글]
사용 중인 버전의 Excel에서 이 스레드 댓글을 읽을 수 있지만 파일을 이후 버전의 Excel에서 열면 편집 내용이 모두 제거됩니다. 자세한 정보: https://go.microsoft.com/fwlink/?linkid=870924.
댓글:
    별도 계산하여 산출 항목</t>
      </text>
    </comment>
    <comment ref="B111" authorId="5" shapeId="0" xr:uid="{13D4EEE8-3ADA-4718-82DC-BB6C17136AA9}">
      <text>
        <t>[스레드 댓글]
사용 중인 버전의 Excel에서 이 스레드 댓글을 읽을 수 있지만 파일을 이후 버전의 Excel에서 열면 편집 내용이 모두 제거됩니다. 자세한 정보: https://go.microsoft.com/fwlink/?linkid=870924.
댓글:
    별도 계산하여 산출 항목</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tc={57A681D4-0D78-4A55-B1F6-73396BA3D83F}</author>
  </authors>
  <commentList>
    <comment ref="E16" authorId="0" shapeId="0" xr:uid="{57A681D4-0D78-4A55-B1F6-73396BA3D83F}">
      <text>
        <t>[스레드 댓글]
사용 중인 버전의 Excel에서 이 스레드 댓글을 읽을 수 있지만 파일을 이후 버전의 Excel에서 열면 편집 내용이 모두 제거됩니다. 자세한 정보: https://go.microsoft.com/fwlink/?linkid=870924.
댓글:
    22 -&gt; 20 로 수정</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tc={F129D279-C417-4FBD-ACA5-6F1AAD02BF3E}</author>
  </authors>
  <commentList>
    <comment ref="E16" authorId="0" shapeId="0" xr:uid="{F129D279-C417-4FBD-ACA5-6F1AAD02BF3E}">
      <text>
        <t>[스레드 댓글]
사용 중인 버전의 Excel에서 이 스레드 댓글을 읽을 수 있지만 파일을 이후 버전의 Excel에서 열면 편집 내용이 모두 제거됩니다. 자세한 정보: https://go.microsoft.com/fwlink/?linkid=870924.
댓글:
    25 -&gt; 242</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tc={FB8F8198-C32A-41E3-A9C3-6806B8BC09A3}</author>
  </authors>
  <commentList>
    <comment ref="E60" authorId="0" shapeId="0" xr:uid="{FB8F8198-C32A-41E3-A9C3-6806B8BC09A3}">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tc={7D8F2B64-A74B-48E1-BD27-4DDF72CBBC34}</author>
  </authors>
  <commentList>
    <comment ref="E60" authorId="0" shapeId="0" xr:uid="{7D8F2B64-A74B-48E1-BD27-4DDF72CBBC34}">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tc={41CE15DF-60B9-4999-A0BC-244BCDA6E6F1}</author>
  </authors>
  <commentList>
    <comment ref="E60" authorId="0" shapeId="0" xr:uid="{41CE15DF-60B9-4999-A0BC-244BCDA6E6F1}">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tc={8F284139-B29B-4C70-821F-24F074BBC6E5}</author>
  </authors>
  <commentList>
    <comment ref="E60" authorId="0" shapeId="0" xr:uid="{8F284139-B29B-4C70-821F-24F074BBC6E5}">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tc={83163C97-FE08-4671-A970-874B111145B1}</author>
  </authors>
  <commentList>
    <comment ref="E60" authorId="0" shapeId="0" xr:uid="{83163C97-FE08-4671-A970-874B111145B1}">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tc={2209DB11-4E98-4AAD-910B-4233ADE0ED33}</author>
  </authors>
  <commentList>
    <comment ref="E60" authorId="0" shapeId="0" xr:uid="{2209DB11-4E98-4AAD-910B-4233ADE0ED33}">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tc={4F4AC56D-EFC6-47C2-B41D-7C429B86B69F}</author>
  </authors>
  <commentList>
    <comment ref="E60" authorId="0" shapeId="0" xr:uid="{4F4AC56D-EFC6-47C2-B41D-7C429B86B69F}">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tc={D320C584-ADA7-4DDD-A2E8-1DBB75561132}</author>
  </authors>
  <commentList>
    <comment ref="E32" authorId="0" shapeId="0" xr:uid="{D320C584-ADA7-4DDD-A2E8-1DBB75561132}">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tc={37053F6C-910E-4E7A-9585-F248374CD116}</author>
  </authors>
  <commentList>
    <comment ref="E60" authorId="0" shapeId="0" xr:uid="{37053F6C-910E-4E7A-9585-F248374CD116}">
      <text>
        <t>[스레드 댓글]
사용 중인 버전의 Excel에서 이 스레드 댓글을 읽을 수 있지만 파일을 이후 버전의 Excel에서 열면 편집 내용이 모두 제거됩니다. 자세한 정보: https://go.microsoft.com/fwlink/?linkid=870924.
댓글:
    2022년도 장기에너지 수요전망부터 조립금속 -&gt; ‘기계류 및 수송장비' 로 세분화됨(Starting with the 2022 Long-term Energy Demand Outlook, the 'Fabricated Metal' category has been subdivided into 'Machinery and Transport Equipment.)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<sst xmlns="http://schemas.openxmlformats.org/spreadsheetml/2006/main" count="27442" uniqueCount="1143">
  <si>
    <t>2019</t>
  </si>
  <si>
    <t>국내무연탄</t>
  </si>
  <si>
    <t>수입무연탄</t>
  </si>
  <si>
    <t>원료탄</t>
  </si>
  <si>
    <t>기타유연탄</t>
  </si>
  <si>
    <t>아역청탄</t>
  </si>
  <si>
    <t>갈탄</t>
  </si>
  <si>
    <t>토탄</t>
  </si>
  <si>
    <t>고형연료</t>
  </si>
  <si>
    <t>코크스</t>
  </si>
  <si>
    <t>콜타르</t>
  </si>
  <si>
    <t>코크스로가스</t>
  </si>
  <si>
    <t>고로가스</t>
  </si>
  <si>
    <t>기타석탄가스</t>
  </si>
  <si>
    <t>천연가스</t>
  </si>
  <si>
    <t>도시가스</t>
  </si>
  <si>
    <t>원유</t>
  </si>
  <si>
    <t>정제원료</t>
  </si>
  <si>
    <t>첨가물</t>
  </si>
  <si>
    <t>기타탄화수소</t>
  </si>
  <si>
    <t>정제가스</t>
  </si>
  <si>
    <t>프로판</t>
  </si>
  <si>
    <t>부탄</t>
  </si>
  <si>
    <t>휘발유</t>
  </si>
  <si>
    <t>항공휘발유</t>
  </si>
  <si>
    <t>휘발유형항공유</t>
  </si>
  <si>
    <t>등유형항공유</t>
  </si>
  <si>
    <t>등유</t>
  </si>
  <si>
    <t>경유</t>
  </si>
  <si>
    <t>B-A</t>
  </si>
  <si>
    <t>B-B</t>
  </si>
  <si>
    <t>B-C</t>
  </si>
  <si>
    <t>납사</t>
  </si>
  <si>
    <t>용제</t>
  </si>
  <si>
    <t>윤활유</t>
  </si>
  <si>
    <t>아스팔트</t>
  </si>
  <si>
    <t>파라핀왁스</t>
  </si>
  <si>
    <t>석유코크</t>
  </si>
  <si>
    <t>기타석유제품</t>
  </si>
  <si>
    <t>산업폐기물</t>
  </si>
  <si>
    <t>도시폐기물_재생</t>
  </si>
  <si>
    <t>도시폐기물_비재생</t>
  </si>
  <si>
    <t>고형바이오매스</t>
  </si>
  <si>
    <t>바이오가스</t>
  </si>
  <si>
    <t>매립지가스</t>
  </si>
  <si>
    <t>바이오휘발유</t>
  </si>
  <si>
    <t>바이오경유</t>
  </si>
  <si>
    <t>기타바이오연료</t>
  </si>
  <si>
    <t>목탄</t>
  </si>
  <si>
    <t>원자력</t>
  </si>
  <si>
    <t>수력</t>
  </si>
  <si>
    <t>지열</t>
  </si>
  <si>
    <t>태양광</t>
  </si>
  <si>
    <t>태양열</t>
  </si>
  <si>
    <t>해양</t>
  </si>
  <si>
    <t>풍력</t>
  </si>
  <si>
    <t>기타에너지원</t>
  </si>
  <si>
    <t>전기</t>
  </si>
  <si>
    <t>열</t>
  </si>
  <si>
    <t>총에너지</t>
  </si>
  <si>
    <t>메모: 신재생</t>
  </si>
  <si>
    <t>국내생산</t>
  </si>
  <si>
    <t>소계</t>
  </si>
  <si>
    <t>-</t>
  </si>
  <si>
    <t>수입</t>
  </si>
  <si>
    <t>수출</t>
  </si>
  <si>
    <t>국제해운벙커링</t>
  </si>
  <si>
    <t>국제항공벙커링</t>
  </si>
  <si>
    <t>재고변화</t>
  </si>
  <si>
    <t>일차에너지공급</t>
  </si>
  <si>
    <t>제품이동</t>
  </si>
  <si>
    <t>통계오차</t>
  </si>
  <si>
    <t>일차에너지소비</t>
  </si>
  <si>
    <t>전환공정</t>
  </si>
  <si>
    <t/>
  </si>
  <si>
    <t>발전전용</t>
  </si>
  <si>
    <t>발전전용_사업</t>
  </si>
  <si>
    <t>발전전용_자가</t>
  </si>
  <si>
    <t>열병합</t>
  </si>
  <si>
    <t>열병합_사업</t>
  </si>
  <si>
    <t>열병합_자가</t>
  </si>
  <si>
    <t>열전용</t>
  </si>
  <si>
    <t>열전용_사업</t>
  </si>
  <si>
    <t>열전용_자가</t>
  </si>
  <si>
    <t>화학반응열</t>
  </si>
  <si>
    <t>코크스로</t>
  </si>
  <si>
    <t>고로</t>
  </si>
  <si>
    <t>연탄제조</t>
  </si>
  <si>
    <t>석유정제</t>
  </si>
  <si>
    <t>석유화학</t>
  </si>
  <si>
    <t>가스제조</t>
  </si>
  <si>
    <t>석탄합성가스제조</t>
  </si>
  <si>
    <t>기타전환</t>
  </si>
  <si>
    <t>에너지산업자체소비</t>
  </si>
  <si>
    <t>석탄광업</t>
  </si>
  <si>
    <t>원유및천연가스채굴</t>
  </si>
  <si>
    <t>발전및열생산_자체소비</t>
  </si>
  <si>
    <t>양수투입</t>
  </si>
  <si>
    <t>코크스로_자체소비</t>
  </si>
  <si>
    <t>고로_자체소비</t>
  </si>
  <si>
    <t>연탄제조_자체소비</t>
  </si>
  <si>
    <t>석유정제_자체소비</t>
  </si>
  <si>
    <t>가스제조_자체소비</t>
  </si>
  <si>
    <t>석탄합성가스제조_자체소비</t>
  </si>
  <si>
    <t>기타전환_자체소비</t>
  </si>
  <si>
    <t>손실</t>
  </si>
  <si>
    <t>최종소비</t>
  </si>
  <si>
    <t>최종에너지소비</t>
  </si>
  <si>
    <t>산업</t>
  </si>
  <si>
    <t>농림업</t>
  </si>
  <si>
    <t>어업</t>
  </si>
  <si>
    <t>광업(석탄광업제외)</t>
  </si>
  <si>
    <t>제조업</t>
  </si>
  <si>
    <t>식품및담배</t>
  </si>
  <si>
    <t>섬유및가죽</t>
  </si>
  <si>
    <t>목재및나무제품</t>
  </si>
  <si>
    <t>제지및인쇄</t>
  </si>
  <si>
    <t>화학및석유화학</t>
  </si>
  <si>
    <t>비금속광물</t>
  </si>
  <si>
    <t>철강</t>
  </si>
  <si>
    <t>비철금속</t>
  </si>
  <si>
    <t>기계류</t>
  </si>
  <si>
    <t>수송장비</t>
  </si>
  <si>
    <t>기타제조</t>
  </si>
  <si>
    <t>건설업</t>
  </si>
  <si>
    <t>수송</t>
  </si>
  <si>
    <t>철도</t>
  </si>
  <si>
    <t>도로</t>
  </si>
  <si>
    <t>국내해운</t>
  </si>
  <si>
    <t>국내항공</t>
  </si>
  <si>
    <t>가정</t>
  </si>
  <si>
    <t>상업</t>
  </si>
  <si>
    <t>공공</t>
  </si>
  <si>
    <t>최종비에너지소비</t>
  </si>
  <si>
    <t>비에너지_산업및에너지</t>
  </si>
  <si>
    <t>비에너지_수송</t>
  </si>
  <si>
    <t>비에너지_가정</t>
  </si>
  <si>
    <t>비에너지_상업</t>
  </si>
  <si>
    <t>비에너지_공공</t>
  </si>
  <si>
    <t>메모: 석유화학원료</t>
  </si>
  <si>
    <t>전기생산 (GWh)</t>
  </si>
  <si>
    <t>발전전용발전_사업</t>
  </si>
  <si>
    <t>발전전용발전_자가</t>
  </si>
  <si>
    <t>열병합발전_사업</t>
  </si>
  <si>
    <t>열병합발전_자가</t>
  </si>
  <si>
    <t>기타발전</t>
  </si>
  <si>
    <t>열생산 (TJ)</t>
  </si>
  <si>
    <t>열병합열생산_사업</t>
  </si>
  <si>
    <t>열병합열생산_자가</t>
  </si>
  <si>
    <t>열전용열생산_사업</t>
  </si>
  <si>
    <t>열전용열생산_자가</t>
  </si>
  <si>
    <t>기타열생산</t>
  </si>
  <si>
    <t>○ 출처</t>
  </si>
  <si>
    <t>○ 자료다운일자</t>
  </si>
  <si>
    <t>○ 통계표URL</t>
  </si>
  <si>
    <t>2020</t>
  </si>
  <si>
    <t>2021</t>
  </si>
  <si>
    <t>2022</t>
  </si>
  <si>
    <t>2023</t>
  </si>
  <si>
    <t>Production</t>
  </si>
  <si>
    <t>Imports</t>
  </si>
  <si>
    <t>Exports</t>
  </si>
  <si>
    <t>International Marine Bunkers</t>
  </si>
  <si>
    <t>International Aviation Bunkers</t>
  </si>
  <si>
    <t>Stocks Changes</t>
  </si>
  <si>
    <t>Total Primary Energy Supply</t>
  </si>
  <si>
    <t>Transfers</t>
  </si>
  <si>
    <t>Statistical Differences</t>
  </si>
  <si>
    <t>Total Primary Energy Consumption</t>
  </si>
  <si>
    <t>Transformation Processes</t>
  </si>
  <si>
    <t>Electricity Plants (transf.)</t>
  </si>
  <si>
    <t>Main activity producer electricity plants (transf.)</t>
  </si>
  <si>
    <t>Autoproducer electricity plants (transf.)</t>
  </si>
  <si>
    <t>CHP Plants (transf.)</t>
  </si>
  <si>
    <t>Main activity producer CHP plants (transf.)</t>
  </si>
  <si>
    <t>Autoproducer CHP plants (transf.)</t>
  </si>
  <si>
    <t>Heat Plants (transf.)</t>
  </si>
  <si>
    <t>Main activity producer heat plants (transf.)</t>
  </si>
  <si>
    <t>Autoproducer heat plants (transf.)</t>
  </si>
  <si>
    <t>Chemical Heat for Electricity Production (transf.)</t>
  </si>
  <si>
    <t>Coke Ovens (transf.)</t>
  </si>
  <si>
    <t>Blast Furnace (transf.)</t>
  </si>
  <si>
    <t>Patent Fuel Plants (transf.)</t>
  </si>
  <si>
    <t>Oil Refineries (transf.)</t>
  </si>
  <si>
    <t>Petrochemical Plants (transf.)</t>
  </si>
  <si>
    <t>Gas Manufacturing (transf.)</t>
  </si>
  <si>
    <t>Coal-to-Gas plants (transf.)</t>
  </si>
  <si>
    <t>Non-specified Transformation (transf.)</t>
  </si>
  <si>
    <t>Energy Industry Own Use</t>
  </si>
  <si>
    <t>Coal Mining (energy)</t>
  </si>
  <si>
    <t>원유및천연가스채굴</t>
    <phoneticPr fontId="5" type="noConversion"/>
  </si>
  <si>
    <t>Oil &amp; Gas Extraction (energy)</t>
  </si>
  <si>
    <t>Electricity, CHP and heat plants (energy)</t>
  </si>
  <si>
    <t>Used for Pumped Storage (energy)</t>
  </si>
  <si>
    <t>Coke Ovens (energy)</t>
  </si>
  <si>
    <t>Blast Furnace (energy)</t>
  </si>
  <si>
    <t>Patent Fuel Plants (energy)</t>
  </si>
  <si>
    <t>Oil Refinery (energy)</t>
  </si>
  <si>
    <t>Gas Manufacturing (energy)</t>
  </si>
  <si>
    <t>Coal-to-Gas plants (energy)</t>
  </si>
  <si>
    <t>Non-specified Energy Industry (energy)</t>
  </si>
  <si>
    <t>Losses</t>
  </si>
  <si>
    <t>Total Final Consumption</t>
  </si>
  <si>
    <t>Final Energy Consumption</t>
  </si>
  <si>
    <t>Industry</t>
  </si>
  <si>
    <t>Agriculture/Forestry</t>
  </si>
  <si>
    <t>Fishing</t>
  </si>
  <si>
    <t>Mining and Quarrying</t>
  </si>
  <si>
    <t>Manufacturing</t>
  </si>
  <si>
    <t>Food and Tobacco</t>
  </si>
  <si>
    <t>Textile and Leather</t>
  </si>
  <si>
    <t>Wood and Wood Products</t>
  </si>
  <si>
    <t>Paper, Pulp and Print</t>
  </si>
  <si>
    <t>Chemical and Petrochemical</t>
  </si>
  <si>
    <t>Non-metallic Minerals</t>
  </si>
  <si>
    <t>Iron and Steel</t>
  </si>
  <si>
    <t>Non-ferrous Metals</t>
  </si>
  <si>
    <t>Machinery</t>
  </si>
  <si>
    <t>Transport Equipment</t>
  </si>
  <si>
    <t>Other Manufacturing</t>
  </si>
  <si>
    <t>Construction</t>
  </si>
  <si>
    <t>Transport</t>
  </si>
  <si>
    <t>Rail</t>
  </si>
  <si>
    <t>Road</t>
  </si>
  <si>
    <t>Domestic Navigation</t>
  </si>
  <si>
    <t>Domestic Aviation</t>
  </si>
  <si>
    <t>Residential</t>
  </si>
  <si>
    <t>Commercial</t>
  </si>
  <si>
    <t>Public Services</t>
  </si>
  <si>
    <t>Final Non-Energy Consumption</t>
  </si>
  <si>
    <t>Non-Energy Use in Industry &amp; Energy</t>
  </si>
  <si>
    <t>Non-Energy Use in Transport</t>
  </si>
  <si>
    <t>Non-Energy Use in Residential</t>
  </si>
  <si>
    <t>Non-Energy Use in Commercial</t>
  </si>
  <si>
    <t>Non-Energy Use in Public Service</t>
  </si>
  <si>
    <t>of which in Petrochemical Feedstock</t>
  </si>
  <si>
    <t>Electricity Output</t>
  </si>
  <si>
    <t>Main activity producer electricity plants</t>
  </si>
  <si>
    <t>Autoproducer electricity plants</t>
  </si>
  <si>
    <t>Main activity producer CHP plants</t>
  </si>
  <si>
    <t>Autoproducer CHP plants</t>
  </si>
  <si>
    <t>Other electricity output</t>
  </si>
  <si>
    <t>Heat Output</t>
  </si>
  <si>
    <t>Main activity producer heat plants</t>
  </si>
  <si>
    <t>Autoproducer heat plants</t>
  </si>
  <si>
    <t>Other heat output</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</si>
  <si>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</si>
  <si>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</si>
  <si>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</si>
  <si>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</si>
  <si>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</si>
  <si>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</si>
  <si>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</si>
  <si>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</si>
  <si>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</si>
  <si>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</si>
  <si>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chemicals 20, rubber and plastic products 22</t>
  </si>
  <si>
    <t>chemicals 20, rubber and plastic products 22</t>
    <phoneticPr fontId="5" type="noConversion"/>
  </si>
  <si>
    <t>glass and glass products 231</t>
  </si>
  <si>
    <t>iron and steel 241</t>
  </si>
  <si>
    <t>other metals 242</t>
  </si>
  <si>
    <t>other metals 242, metal products except machinery and vehicles 25</t>
    <phoneticPr fontId="5" type="noConversion"/>
  </si>
  <si>
    <t>computers and electronics 26, appliances and electrical equipment 27, other machinery 28</t>
    <phoneticPr fontId="5" type="noConversion"/>
  </si>
  <si>
    <t>road vehicles 29</t>
  </si>
  <si>
    <t>road vehicles 29</t>
    <phoneticPr fontId="5" type="noConversion"/>
  </si>
  <si>
    <t>road vehicles 29, nonroad vehicles 30</t>
    <phoneticPr fontId="5" type="noConversion"/>
  </si>
  <si>
    <t>other manufacturing 31T33</t>
  </si>
  <si>
    <t>energy pipelines and gas processing 352T353</t>
  </si>
  <si>
    <t>water and waste 36T39</t>
  </si>
  <si>
    <t>construction 41T43</t>
  </si>
  <si>
    <t>EPS Industry Category</t>
  </si>
  <si>
    <t>COAL</t>
    <phoneticPr fontId="5" type="noConversion"/>
  </si>
  <si>
    <t>NATURAL GAS</t>
    <phoneticPr fontId="5" type="noConversion"/>
  </si>
  <si>
    <t>Crude Oil</t>
    <phoneticPr fontId="5" type="noConversion"/>
  </si>
  <si>
    <t>N/A</t>
    <phoneticPr fontId="5" type="noConversion"/>
  </si>
  <si>
    <t>LPG Propane or butane</t>
    <phoneticPr fontId="5" type="noConversion"/>
  </si>
  <si>
    <t>Petroleum-diesel</t>
    <phoneticPr fontId="5" type="noConversion"/>
  </si>
  <si>
    <t>Heavy or Residual Oil</t>
    <phoneticPr fontId="5" type="noConversion"/>
  </si>
  <si>
    <t>BIOMASS</t>
    <phoneticPr fontId="5" type="noConversion"/>
  </si>
  <si>
    <t>Renewables - on-site generation</t>
    <phoneticPr fontId="5" type="noConversion"/>
  </si>
  <si>
    <t>Electricity</t>
    <phoneticPr fontId="5" type="noConversion"/>
  </si>
  <si>
    <t>Heat</t>
    <phoneticPr fontId="5" type="noConversion"/>
  </si>
  <si>
    <t>에너지 흐름별</t>
    <phoneticPr fontId="5" type="noConversion"/>
  </si>
  <si>
    <t>By energy flow</t>
  </si>
  <si>
    <t>Petroleum-diesel</t>
  </si>
  <si>
    <t>Heavy or Residual Oil</t>
  </si>
  <si>
    <t>BIFUbC BAU Industrial Fuel Use before CCS</t>
  </si>
  <si>
    <t>Sources:</t>
  </si>
  <si>
    <t>BAU Industrial Fuel Use</t>
    <phoneticPr fontId="5" type="noConversion"/>
  </si>
  <si>
    <t>Korea Energy Statistics Information System</t>
    <phoneticPr fontId="5" type="noConversion"/>
  </si>
  <si>
    <t>https://kesis.keei.re.kr/board.es?mid=a10302050000&amp;bid=0022</t>
  </si>
  <si>
    <t>Extended energy balance</t>
    <phoneticPr fontId="5" type="noConversion"/>
  </si>
  <si>
    <t>http://www.kesis.net/FileDownloadAction.do?file=/admin/admin_RegList.jsp/20210706/976071625505008233_01.xlsx&amp;oldFile=BAL_EXTEND_(1990~2019).xlsx</t>
    <phoneticPr fontId="5" type="noConversion"/>
  </si>
  <si>
    <t>KOSIS</t>
    <phoneticPr fontId="5" type="noConversion"/>
  </si>
  <si>
    <t>KEA Energy consumption and greenhouse-gas emission inventories</t>
    <phoneticPr fontId="5" type="noConversion"/>
  </si>
  <si>
    <t>https://kosis.kr/statHtml/statHtml.do?orgId=337&amp;tblId=DT_337_2019_H1017&amp;vw_cd=MT_ZTITLE&amp;list_id=337_33703_002&amp;seqNo=&amp;lang_mode=ko&amp;language=kor&amp;obj_var_id=&amp;itm_id=&amp;conn_path=MT_ZTITLE</t>
    <phoneticPr fontId="5" type="noConversion"/>
  </si>
  <si>
    <t>Final energy consumption by industry</t>
    <phoneticPr fontId="5" type="noConversion"/>
  </si>
  <si>
    <t>https://kosis.kr/statHtml/statHtml.do?orgId=339&amp;tblId=DT_F_M180&amp;vw_cd=MT_ZTITLE&amp;list_id=339_33901_03&amp;seqNo=&amp;lang_mode=ko&amp;language=kor&amp;obj_var_id=&amp;itm_id=&amp;conn_path=MT_ZTITLE</t>
    <phoneticPr fontId="5" type="noConversion"/>
  </si>
  <si>
    <t>Fuels Used for CHP</t>
  </si>
  <si>
    <t>IEA</t>
  </si>
  <si>
    <t>Energy Balances, Korea</t>
  </si>
  <si>
    <t xml:space="preserve"> </t>
    <phoneticPr fontId="5" type="noConversion"/>
  </si>
  <si>
    <t>Industry Category Mapping (in English)</t>
    <phoneticPr fontId="5" type="noConversion"/>
  </si>
  <si>
    <t>For further splits</t>
    <phoneticPr fontId="5" type="noConversion"/>
  </si>
  <si>
    <t>Not included</t>
  </si>
  <si>
    <t>rubber and plastic products 22</t>
  </si>
  <si>
    <t>cement and other nonmetallic minerals 239</t>
  </si>
  <si>
    <t>metal products except machinery and vehicles 25</t>
  </si>
  <si>
    <t>computers and electronics 26</t>
  </si>
  <si>
    <t>appliances and electrical equipment 27</t>
  </si>
  <si>
    <t>other machinery 28</t>
  </si>
  <si>
    <t>nonroad vehicles 30</t>
  </si>
  <si>
    <t>Fuel Mapping</t>
    <phoneticPr fontId="5" type="noConversion"/>
  </si>
  <si>
    <t>EPS fuel category</t>
    <phoneticPr fontId="5" type="noConversion"/>
  </si>
  <si>
    <t>Note</t>
    <phoneticPr fontId="5" type="noConversion"/>
  </si>
  <si>
    <t>electricity</t>
    <phoneticPr fontId="5" type="noConversion"/>
  </si>
  <si>
    <t>coal</t>
    <phoneticPr fontId="5" type="noConversion"/>
  </si>
  <si>
    <t>국내무연탄
수입무연탄
원료탄
기타유연탄
아역청탄
갈탄
토탄
고형연료
코크스
콜타르
코크스로가스
고로가스
기타석탄가스</t>
    <phoneticPr fontId="5" type="noConversion"/>
  </si>
  <si>
    <t>natural gas</t>
    <phoneticPr fontId="5" type="noConversion"/>
  </si>
  <si>
    <t>천연가스
도시가스</t>
    <phoneticPr fontId="5" type="noConversion"/>
  </si>
  <si>
    <t>biomass</t>
    <phoneticPr fontId="5" type="noConversion"/>
  </si>
  <si>
    <t>산업폐기물
도시폐기물_재생
도시폐기물_비재생
고형바이오매스
바이오가스
매립지가스
바이오휘발유
바이오경유
기타바이오연료</t>
    <phoneticPr fontId="5" type="noConversion"/>
  </si>
  <si>
    <t>renewables</t>
    <phoneticPr fontId="5" type="noConversion"/>
  </si>
  <si>
    <t>include waste</t>
    <phoneticPr fontId="5" type="noConversion"/>
  </si>
  <si>
    <t>heat</t>
    <phoneticPr fontId="5" type="noConversion"/>
  </si>
  <si>
    <t>due to the lack of forecast, we applied the energy demand growth rate between 2020 and 2050 to the demand in 2019</t>
    <phoneticPr fontId="5" type="noConversion"/>
  </si>
  <si>
    <t>crude oil</t>
    <phoneticPr fontId="5" type="noConversion"/>
  </si>
  <si>
    <t>원유</t>
    <phoneticPr fontId="5" type="noConversion"/>
  </si>
  <si>
    <t>oil</t>
    <phoneticPr fontId="5" type="noConversion"/>
  </si>
  <si>
    <t>petroleum refining only</t>
    <phoneticPr fontId="5" type="noConversion"/>
  </si>
  <si>
    <t>petroleum-diesel</t>
    <phoneticPr fontId="5" type="noConversion"/>
  </si>
  <si>
    <t>heavy-or-residual oil</t>
    <phoneticPr fontId="5" type="noConversion"/>
  </si>
  <si>
    <t>LPG-propane-butane</t>
    <phoneticPr fontId="5" type="noConversion"/>
  </si>
  <si>
    <t>hydrogen</t>
    <phoneticPr fontId="5" type="noConversion"/>
  </si>
  <si>
    <t xml:space="preserve">Conversion rate (1 MTOE =): </t>
    <phoneticPr fontId="5" type="noConversion"/>
  </si>
  <si>
    <t>BTU</t>
    <phoneticPr fontId="5" type="noConversion"/>
  </si>
  <si>
    <t>Industry Category Mapping (in Korean)</t>
    <phoneticPr fontId="5" type="noConversion"/>
  </si>
  <si>
    <t>산업&gt;기타</t>
    <phoneticPr fontId="5" type="noConversion"/>
  </si>
  <si>
    <t>최종소비&gt;산업&gt;농림업, 어업</t>
    <phoneticPr fontId="5" type="noConversion"/>
  </si>
  <si>
    <t>포함안됨</t>
    <phoneticPr fontId="5" type="noConversion"/>
  </si>
  <si>
    <t>에너지산업 자체소비&gt;석탄광업</t>
    <phoneticPr fontId="5" type="noConversion"/>
  </si>
  <si>
    <t>전망치 부재로 2019년 소비량에 KEEI 석탄 공급 BAU 성장률만큼 적용</t>
    <phoneticPr fontId="5" type="noConversion"/>
  </si>
  <si>
    <t>에너지산업 자체소비&gt;원유및천연가스채굴</t>
    <phoneticPr fontId="5" type="noConversion"/>
  </si>
  <si>
    <t>최종소비&gt;산업&gt;광업(석탄광업제외)</t>
    <phoneticPr fontId="5" type="noConversion"/>
  </si>
  <si>
    <t>최종소비&gt;산업&gt;식품및담배</t>
    <phoneticPr fontId="5" type="noConversion"/>
  </si>
  <si>
    <t>최종소비&gt;산업&gt;섬유및가죽</t>
    <phoneticPr fontId="5" type="noConversion"/>
  </si>
  <si>
    <t>최종소비&gt;산업&gt;목재및나무제품</t>
    <phoneticPr fontId="5" type="noConversion"/>
  </si>
  <si>
    <t>최종소비&gt;산업&gt;제지및인쇄</t>
    <phoneticPr fontId="5" type="noConversion"/>
  </si>
  <si>
    <t>전망치 부재로 2019년 소비량에 KEEI 석유 공급 BAU 성장률만큼 적용</t>
    <phoneticPr fontId="5" type="noConversion"/>
  </si>
  <si>
    <t>산업&gt;석유화학</t>
    <phoneticPr fontId="5" type="noConversion"/>
  </si>
  <si>
    <t>최종소비&gt;산업&gt;비금속광물</t>
    <phoneticPr fontId="5" type="noConversion"/>
  </si>
  <si>
    <t>iron and steel 241</t>
    <phoneticPr fontId="5" type="noConversion"/>
  </si>
  <si>
    <t>산업&gt;철강</t>
    <phoneticPr fontId="5" type="noConversion"/>
  </si>
  <si>
    <t>산업&gt;비철금속</t>
    <phoneticPr fontId="5" type="noConversion"/>
  </si>
  <si>
    <t>최종소비&gt;산업&gt;비철금속</t>
    <phoneticPr fontId="5" type="noConversion"/>
  </si>
  <si>
    <t>최종소비&gt;산업&gt;기계류</t>
    <phoneticPr fontId="5" type="noConversion"/>
  </si>
  <si>
    <t>최종소비&gt;산업&gt;수송장비</t>
    <phoneticPr fontId="5" type="noConversion"/>
  </si>
  <si>
    <t>최종소비&gt;산업&gt;기타제조</t>
    <phoneticPr fontId="5" type="noConversion"/>
  </si>
  <si>
    <t>전환공정&gt;가스제조
에너지산업 자체소비&gt;가스제조</t>
    <phoneticPr fontId="5" type="noConversion"/>
  </si>
  <si>
    <t>서비스&gt;공공</t>
    <phoneticPr fontId="5" type="noConversion"/>
  </si>
  <si>
    <t>최종소비&gt;공공</t>
    <phoneticPr fontId="5" type="noConversion"/>
  </si>
  <si>
    <t>전망치 부재로 2018년 소비량에 인구성장률만큼 적용</t>
    <phoneticPr fontId="5" type="noConversion"/>
  </si>
  <si>
    <t>최종소비&gt;산업&gt;건설업</t>
    <phoneticPr fontId="5" type="noConversion"/>
  </si>
  <si>
    <t>Notes</t>
  </si>
  <si>
    <t>메모: 석유화학원료</t>
    <phoneticPr fontId="5" type="noConversion"/>
  </si>
  <si>
    <t>KESIS Energy Balance (for BAU)</t>
    <phoneticPr fontId="5" type="noConversion"/>
  </si>
  <si>
    <t>KEEI Long-term Energy Outlook (for historical values)</t>
    <phoneticPr fontId="5" type="noConversion"/>
  </si>
  <si>
    <t>Energy Balance(for BAU)</t>
    <phoneticPr fontId="5" type="noConversion"/>
  </si>
  <si>
    <t>chemicals 20</t>
    <phoneticPr fontId="5" type="noConversion"/>
  </si>
  <si>
    <t>rubber and plastic products 22</t>
    <phoneticPr fontId="5" type="noConversion"/>
  </si>
  <si>
    <t>glass and glass products 231</t>
    <phoneticPr fontId="5" type="noConversion"/>
  </si>
  <si>
    <t xml:space="preserve">cement and other nonmetallic minerals 239 </t>
    <phoneticPr fontId="5" type="noConversion"/>
  </si>
  <si>
    <t>other metals 242</t>
    <phoneticPr fontId="5" type="noConversion"/>
  </si>
  <si>
    <t>metal products except machinery and vehicles 25</t>
    <phoneticPr fontId="5" type="noConversion"/>
  </si>
  <si>
    <t>computers and electronics 26</t>
    <phoneticPr fontId="5" type="noConversion"/>
  </si>
  <si>
    <t>appliances and electrical equipment 27</t>
    <phoneticPr fontId="5" type="noConversion"/>
  </si>
  <si>
    <t>other machinery 28</t>
    <phoneticPr fontId="5" type="noConversion"/>
  </si>
  <si>
    <t>nonroad vehicles 30</t>
    <phoneticPr fontId="5" type="noConversion"/>
  </si>
  <si>
    <t>BIOMASS</t>
  </si>
  <si>
    <t>COAL</t>
  </si>
  <si>
    <t>Crude Oil</t>
  </si>
  <si>
    <t>Electricity</t>
  </si>
  <si>
    <t>Heat</t>
  </si>
  <si>
    <t>LPG Propane or butane</t>
  </si>
  <si>
    <t>N/A</t>
  </si>
  <si>
    <t>NATURAL GAS</t>
  </si>
  <si>
    <t>Renewables - on-site generation</t>
  </si>
  <si>
    <t>Unit: BTU</t>
  </si>
  <si>
    <t>Industrial Fuel</t>
    <phoneticPr fontId="5" type="noConversion"/>
  </si>
  <si>
    <t>energy industries within industry</t>
    <phoneticPr fontId="5" type="noConversion"/>
  </si>
  <si>
    <t>o</t>
    <phoneticPr fontId="5" type="noConversion"/>
  </si>
  <si>
    <t>industries with process emissions policies</t>
    <phoneticPr fontId="5" type="noConversion"/>
  </si>
  <si>
    <t>refined petroleum and coke 19</t>
    <phoneticPr fontId="5" type="noConversion"/>
  </si>
  <si>
    <t>Others Split</t>
    <phoneticPr fontId="5" type="noConversion"/>
  </si>
  <si>
    <t>Machinery Split</t>
    <phoneticPr fontId="5" type="noConversion"/>
  </si>
  <si>
    <t>Non-ferrous Metals Split</t>
    <phoneticPr fontId="5" type="noConversion"/>
  </si>
  <si>
    <t>Petrochemicals Split</t>
    <phoneticPr fontId="5" type="noConversion"/>
  </si>
  <si>
    <t xml:space="preserve">glass and glass products 231, cement and other nonmetallic minerals 239 </t>
    <phoneticPr fontId="5" type="noConversion"/>
  </si>
  <si>
    <t>glass and glass products 231, cement and other nonmetallic minerals 239</t>
    <phoneticPr fontId="5" type="noConversion"/>
  </si>
  <si>
    <t>EPS 산업 분류 기준 (Industry Category)</t>
  </si>
  <si>
    <t>도축, 육류가공 및 저장처리업 / 수산물가공 및 저장처리업 / 과실, 채소가공 및 저장처리업 / 동물성 및 식물성 유지 제조업 / 낙농제품 및 식용빙과류 제조업 / 곡물가공품, 전분 및 전분제품 제조업 / 기타 식품 제조업 / 동물용 사료 및 조제식품 제조업</t>
  </si>
  <si>
    <t>알코올음료 제조업 / 비알코올음료 및 얼음 제조업 / 담배 제조업</t>
  </si>
  <si>
    <t>방적 및 가공사 제조업 / 직물직조 및 직물제품 제조업 / 편조원단 제조업 / 섬유제품 염색, 정리 및 마무리가공업 / 기타 섬유제품 제조업 / 봉제의복 제조업 / 모피제품 제조업 / 편조의복 제조업 / 의복액세서리 제조업 / 가죽, 가방 및 유사제품 제조업 / 신발 및 신발부분품 제조업</t>
  </si>
  <si>
    <t>제재 및 목재가공업 / 나무제품 제조업 / 코르크 및 조물제품 제조업</t>
  </si>
  <si>
    <t>펄프, 종이 및 판지 제조업 / 골판지, 종이상자 및 종이용기 제조업 / 기타 종이 및 판지 제품 제조업 / 인쇄 및 인쇄관련 산업 / 기록매체 복제업</t>
  </si>
  <si>
    <t>코크스 및 연탄 제조업 / 석유정제품 제조업</t>
  </si>
  <si>
    <t>고무제품 제조업 / 플라스틱제품 제조업</t>
  </si>
  <si>
    <t>유리 및 유리제품 제조업</t>
  </si>
  <si>
    <t>내화, 비내화 요업제품 제조업 / 시멘트, 석회, 플라스터 및 그 제품 제조업 / 시멘트 제조업 / 기타 비금속광물제품 제조업</t>
  </si>
  <si>
    <t>1차 철강 제조업</t>
  </si>
  <si>
    <t>구조용 금속제품, 탱크 및 증기발생기 제조업 / 무기 및 총포탄 제조업 / 기타 금속가공제품 제조업</t>
  </si>
  <si>
    <t>반도체 제조업 / 전자부품 제조업 / 컴퓨터 및 주변장치 제조업 / 통신 및 방송장비 제조업 / 영상 및 음향기기 제조업 / 마그네틱 및 광학매체 제조업 / 의료용기기 제조업 / 측정, 시험, 항해, 제어 및 기타 정밀기기 제조업 / 사진장비 및 광학기기 제조업 / 시계 및 시계부품 제조업</t>
  </si>
  <si>
    <t>전동기, 발전기 및 전기변환공급제어장치 제조업 / 일차전지 및 축전지 제조업 / 절연선 및 케이블 제조업 / 전구 및 조명장치 제조업 / 가정용기기 제조업 / 기타 전기장비 제조업</t>
  </si>
  <si>
    <t>일반목적용기계 제조업 / 특수목적용기계 제조업</t>
  </si>
  <si>
    <t>자동차용 엔진 및 자동차 제조업 / 자동차 차체 및 트레일러 제조업 / 자동차 신품 부품 제조업 / 자동차 재제조 부품 제조업</t>
  </si>
  <si>
    <t>선박 및 보트 건조업 / 철도장비 제조업 / 항공기, 우주선 및 부품 제조업 / 그 외 기타 운송장비 제조업</t>
  </si>
  <si>
    <t>가구 제조업 / 귀금속 및 장신용품 제조업 / 악기 제조업 / 운동 및 경기용구 제조업 / 인형, 장난감 및 오락용품 제조업 / 그 외 기타 제품 제조업 / 산업용 기계 및 장비 수리업</t>
  </si>
  <si>
    <t>KSIC 세부업종 (한국표준산업분류)</t>
  </si>
  <si>
    <t>chemicals 20 (또는 ISIC 21 분리)</t>
  </si>
  <si>
    <t>금속주조업</t>
  </si>
  <si>
    <t>가구제조업</t>
  </si>
  <si>
    <t>악기제조업</t>
  </si>
  <si>
    <t>도축,육류가공및저장처리업</t>
  </si>
  <si>
    <t>수산물가공및저장처리업</t>
  </si>
  <si>
    <t>과실,채소가공및저장처리업</t>
  </si>
  <si>
    <t>동물성및식물성유지제조업</t>
  </si>
  <si>
    <t>낙농제품및식용빙과류제조업</t>
  </si>
  <si>
    <t>곡물가공품,전분및전분제품제조업</t>
  </si>
  <si>
    <t>기타식품제조업</t>
  </si>
  <si>
    <t>동물용사료및조제식품제조업</t>
  </si>
  <si>
    <t>알코올음료제조업</t>
  </si>
  <si>
    <t>비알코올음료및얼음제조업</t>
  </si>
  <si>
    <t>담배제조업</t>
  </si>
  <si>
    <t>방적및가공사제조업</t>
  </si>
  <si>
    <t>직물직조및직물제품제조업</t>
  </si>
  <si>
    <t>편조원단제조업</t>
  </si>
  <si>
    <t>섬유제품염색,정리및마무리가공업</t>
  </si>
  <si>
    <t>기타섬유제품제조업</t>
  </si>
  <si>
    <t>봉제의복제조업</t>
  </si>
  <si>
    <t>모피제품제조업</t>
  </si>
  <si>
    <t>편조의복제조업</t>
  </si>
  <si>
    <t>의복액세서리제조업</t>
  </si>
  <si>
    <t>가죽,가방및유사제품제조업</t>
  </si>
  <si>
    <t>신발및신발부분품제조업</t>
  </si>
  <si>
    <t>제재및목재가공업</t>
  </si>
  <si>
    <t>나무제품제조업</t>
  </si>
  <si>
    <t>코르크및조물제품제조업</t>
  </si>
  <si>
    <t>펄프,종이및판지제조업</t>
  </si>
  <si>
    <t>골판지,종이상자및종이용기제조업</t>
  </si>
  <si>
    <t>기타종이및판지제품제조업</t>
  </si>
  <si>
    <t>인쇄및인쇄관련산업</t>
  </si>
  <si>
    <t>기록매체복제업</t>
  </si>
  <si>
    <t>코크스및연탄제조업</t>
  </si>
  <si>
    <t>석유정제품제조업</t>
  </si>
  <si>
    <t>기초화학물질제조업</t>
  </si>
  <si>
    <t>합성고무및플라스틱물질제조업</t>
  </si>
  <si>
    <t>비료,농약및살균·살충제제조업</t>
  </si>
  <si>
    <t>기타화학제품제조업</t>
  </si>
  <si>
    <t>화학섬유제조업</t>
  </si>
  <si>
    <t>기초의약물질및생물학적제제제조업</t>
  </si>
  <si>
    <t>의약품제조업</t>
  </si>
  <si>
    <t>의료용품및기타의약관련제품제조업</t>
  </si>
  <si>
    <t>고무제품제조업</t>
  </si>
  <si>
    <t>플라스틱제품제조업</t>
  </si>
  <si>
    <t>유리및유리제품제조업</t>
  </si>
  <si>
    <t>내화,비내화요업제품제조업</t>
  </si>
  <si>
    <t>시멘트,석회,플라스터및그제품제조업</t>
  </si>
  <si>
    <t>시멘트제조업</t>
  </si>
  <si>
    <t>기타비금속광물제품제조업</t>
  </si>
  <si>
    <t>1차철강제조업</t>
  </si>
  <si>
    <t>1차비철금속제조업</t>
  </si>
  <si>
    <t>구조용금속제품,탱크및증기발생기제조업</t>
  </si>
  <si>
    <t>무기및총포탄제조업</t>
  </si>
  <si>
    <t>기타금속가공제품제조업</t>
  </si>
  <si>
    <t>반도체제조업</t>
  </si>
  <si>
    <t>전자부품제조업</t>
  </si>
  <si>
    <t>컴퓨터및주변장치제조업</t>
  </si>
  <si>
    <t>통신및방송장비제조업</t>
  </si>
  <si>
    <t>영상및음향기기제조업</t>
  </si>
  <si>
    <t>마그네틱및광학매체제조업</t>
  </si>
  <si>
    <t>의료용기기제조업</t>
  </si>
  <si>
    <t>측정,시험,항해,제어및기타정밀기기제조업;광학기기제외</t>
  </si>
  <si>
    <t>사진장비및광학기기제조업</t>
  </si>
  <si>
    <t>시계및시계부품제조업</t>
  </si>
  <si>
    <t>전동기,발전기및전기변환공급제어장치제조업</t>
  </si>
  <si>
    <t>일차전지및축전지제조업</t>
  </si>
  <si>
    <t>절연선및케이블제조업</t>
  </si>
  <si>
    <t>전구및조명장치제조업</t>
  </si>
  <si>
    <t>가정용기기제조업</t>
  </si>
  <si>
    <t>기타전기장비제조업</t>
  </si>
  <si>
    <t>일반목적용기계제조업</t>
  </si>
  <si>
    <t>특수목적용기계제조업</t>
  </si>
  <si>
    <t>자동차용엔진및자동차제조업</t>
  </si>
  <si>
    <t>자동차차체및트레일러제조업</t>
  </si>
  <si>
    <t>자동차신품부품제조업</t>
  </si>
  <si>
    <t>자동차재제조부품제조업</t>
  </si>
  <si>
    <t>선박및보트건조업</t>
  </si>
  <si>
    <t>철도장비제조업</t>
  </si>
  <si>
    <t>항공기,우주선및부품제조업</t>
  </si>
  <si>
    <t>그외기타운송장비제조업</t>
  </si>
  <si>
    <t>귀금속및장신용품제조업</t>
  </si>
  <si>
    <t>운동및경기용구제조업</t>
  </si>
  <si>
    <t>인형,장난감및오락용품제조업</t>
  </si>
  <si>
    <t>그외기타제품제조업</t>
  </si>
  <si>
    <t>산업용기계및장비수리업</t>
  </si>
  <si>
    <t>Petroleum split (based on 2019 Energy Balance)</t>
    <phoneticPr fontId="5" type="noConversion"/>
  </si>
  <si>
    <t>unit: 1,000 TOE</t>
    <phoneticPr fontId="5" type="noConversion"/>
  </si>
  <si>
    <t>unit: %</t>
    <phoneticPr fontId="5" type="noConversion"/>
  </si>
  <si>
    <t>heavy or residual oil</t>
  </si>
  <si>
    <t>LPG propane or butane</t>
  </si>
  <si>
    <t>Petroleum split (based on 2022 Energy Balance)</t>
    <phoneticPr fontId="5" type="noConversion"/>
  </si>
  <si>
    <r>
      <t>2019</t>
    </r>
    <r>
      <rPr>
        <sz val="11"/>
        <color theme="1"/>
        <rFont val="맑은 고딕"/>
        <family val="2"/>
        <charset val="129"/>
      </rPr>
      <t>년은 개정전 에너지밸런스, 2022년은 개정에너지밸런스로 통계 집계 방식에 일부 차이 존재</t>
    </r>
    <phoneticPr fontId="5" type="noConversion"/>
  </si>
  <si>
    <t>Industry split by fuel (based on 2019 KEA Energy Use Survey)</t>
    <phoneticPr fontId="5" type="noConversion"/>
  </si>
  <si>
    <t>KESIS</t>
    <phoneticPr fontId="5" type="noConversion"/>
  </si>
  <si>
    <t>KEA</t>
    <phoneticPr fontId="5" type="noConversion"/>
  </si>
  <si>
    <t>electricity</t>
  </si>
  <si>
    <t>coal</t>
  </si>
  <si>
    <t>natural gas</t>
  </si>
  <si>
    <t>biomass</t>
  </si>
  <si>
    <t>petroleum-diesel</t>
  </si>
  <si>
    <t>heat</t>
  </si>
  <si>
    <t>crude oil</t>
  </si>
  <si>
    <t>hydrogen</t>
  </si>
  <si>
    <t>Petrochemicals Total</t>
    <phoneticPr fontId="5" type="noConversion"/>
  </si>
  <si>
    <t>2019 KEA Energy Use Survey</t>
    <phoneticPr fontId="5" type="noConversion"/>
  </si>
  <si>
    <t>한국에너지공단,「에너지사용및온실가스배출실태조사」</t>
  </si>
  <si>
    <t>2021.09.07 08:55</t>
  </si>
  <si>
    <t>https://kosis.kr/statHtml/statHtml.do?orgId=337&amp;tblId=DT_337_2019_H1017&amp;conn_path=I3</t>
  </si>
  <si>
    <t>○ 단위</t>
  </si>
  <si>
    <t>천toe</t>
  </si>
  <si>
    <t>에너지원별(1)</t>
  </si>
  <si>
    <t>에너지원별(2)</t>
  </si>
  <si>
    <t>비료,농약및살균,살충제제조업</t>
  </si>
  <si>
    <t>합계</t>
  </si>
  <si>
    <t>석탄류</t>
  </si>
  <si>
    <t>석유류</t>
  </si>
  <si>
    <t>실내등유</t>
  </si>
  <si>
    <t>경질중유</t>
  </si>
  <si>
    <t>중유</t>
  </si>
  <si>
    <t>중질중유</t>
  </si>
  <si>
    <t>기타석유</t>
  </si>
  <si>
    <t>기타연료</t>
  </si>
  <si>
    <t>열에너지</t>
  </si>
  <si>
    <t>전력</t>
  </si>
  <si>
    <t>Non-ferrous Metals Total</t>
    <phoneticPr fontId="5" type="noConversion"/>
  </si>
  <si>
    <t>2021.09.07 10:02</t>
  </si>
  <si>
    <t>https://kosis.kr/statHtml/statHtml.do?orgId=337&amp;tblId=DT_337_2019_H1017&amp;conn_path=I3</t>
    <phoneticPr fontId="5" type="noConversion"/>
  </si>
  <si>
    <t>연탄</t>
  </si>
  <si>
    <t>유연탄-연료</t>
  </si>
  <si>
    <t>유연탄-원료</t>
  </si>
  <si>
    <t>석탄코크스</t>
  </si>
  <si>
    <t>기타석탄</t>
  </si>
  <si>
    <t>DT_337_2019_H1017</t>
  </si>
  <si>
    <t xml:space="preserve"> Source</t>
  </si>
  <si>
    <t>Korea Energy Agency, “Survey on Energy Use and Greenhouse Gas Emissions”</t>
  </si>
  <si>
    <t>○ Data download date</t>
  </si>
  <si>
    <t>2021.09.06 19:25</t>
  </si>
  <si>
    <t>○ Statistical table URL</t>
  </si>
  <si>
    <t>○ Unit</t>
  </si>
  <si>
    <t>Coal</t>
  </si>
  <si>
    <t>Petroleum</t>
  </si>
  <si>
    <t>Gasoline</t>
  </si>
  <si>
    <t>City gas</t>
  </si>
  <si>
    <t>Machinery Total</t>
    <phoneticPr fontId="5" type="noConversion"/>
  </si>
  <si>
    <t>○ Source</t>
  </si>
  <si>
    <t>Korea Energy Agency, "Survey on Energy Use and Greenhouse Gas Emissions"</t>
  </si>
  <si>
    <t>○ Data Download Date</t>
  </si>
  <si>
    <t>2021.09.07 16:39</t>
  </si>
  <si>
    <t>○ Statistical Table URL</t>
  </si>
  <si>
    <t>Estimated ratio of energy sources in waste treatment facilities in 2018 (Source: Ministry of Environment, Korea Environment Corporation 2018)</t>
  </si>
  <si>
    <r>
      <rPr>
        <sz val="11"/>
        <color theme="1"/>
        <rFont val="맑은 고딕"/>
        <family val="3"/>
        <charset val="129"/>
      </rPr>
      <t>2018 폐기물처리사업장 에너지원별 비율 추정</t>
    </r>
    <r>
      <rPr>
        <sz val="11"/>
        <color theme="1"/>
        <rFont val="Calibri"/>
        <family val="3"/>
        <charset val="129"/>
      </rPr>
      <t xml:space="preserve"> (</t>
    </r>
    <r>
      <rPr>
        <sz val="11"/>
        <color theme="1"/>
        <rFont val="맑은 고딕"/>
        <family val="3"/>
        <charset val="129"/>
      </rPr>
      <t>출처: 환경부, 한국환경공단 2018)</t>
    </r>
  </si>
  <si>
    <t xml:space="preserve">Energy intensity (TOE/thousand tons) </t>
  </si>
  <si>
    <t xml:space="preserve">Throughput (thousand tons) </t>
  </si>
  <si>
    <t xml:space="preserve">Throughput (%) </t>
  </si>
  <si>
    <t xml:space="preserve">Energy usage (TOE) </t>
  </si>
  <si>
    <t xml:space="preserve">Electricity </t>
  </si>
  <si>
    <t>LNG</t>
  </si>
  <si>
    <t>Other</t>
  </si>
  <si>
    <t>에너지집약도(TOE/천톤)</t>
    <phoneticPr fontId="5" type="noConversion"/>
  </si>
  <si>
    <t>처리량(천톤)</t>
    <phoneticPr fontId="5" type="noConversion"/>
  </si>
  <si>
    <t>처리량(%)</t>
    <phoneticPr fontId="5" type="noConversion"/>
  </si>
  <si>
    <t>에너지사용량(TOE)</t>
    <phoneticPr fontId="5" type="noConversion"/>
  </si>
  <si>
    <t>전력</t>
    <phoneticPr fontId="5" type="noConversion"/>
  </si>
  <si>
    <t>경유</t>
    <phoneticPr fontId="5" type="noConversion"/>
  </si>
  <si>
    <t>LNG</t>
    <phoneticPr fontId="5" type="noConversion"/>
  </si>
  <si>
    <t>기타</t>
    <phoneticPr fontId="5" type="noConversion"/>
  </si>
  <si>
    <t>Incinerator</t>
  </si>
  <si>
    <t>소각시설</t>
    <phoneticPr fontId="5" type="noConversion"/>
  </si>
  <si>
    <t>추정</t>
    <phoneticPr fontId="5" type="noConversion"/>
  </si>
  <si>
    <t>Estimated</t>
  </si>
  <si>
    <t>48 tons/day or more</t>
  </si>
  <si>
    <t xml:space="preserve"> 48톤/일 이상</t>
    <phoneticPr fontId="5" type="noConversion"/>
  </si>
  <si>
    <t>Less than 48 tons/day</t>
  </si>
  <si>
    <t xml:space="preserve"> 48톤/일 미만</t>
    <phoneticPr fontId="5" type="noConversion"/>
  </si>
  <si>
    <t>Batch type</t>
  </si>
  <si>
    <t xml:space="preserve"> 회분식</t>
    <phoneticPr fontId="5" type="noConversion"/>
  </si>
  <si>
    <t>Landfill</t>
  </si>
  <si>
    <t>매립시설</t>
    <phoneticPr fontId="5" type="noConversion"/>
  </si>
  <si>
    <t>200,000 m2 or more</t>
  </si>
  <si>
    <t xml:space="preserve"> 20만m2 이상</t>
    <phoneticPr fontId="5" type="noConversion"/>
  </si>
  <si>
    <t>Less than 200,000 m2</t>
  </si>
  <si>
    <t xml:space="preserve"> 20만m2 미만</t>
    <phoneticPr fontId="5" type="noConversion"/>
  </si>
  <si>
    <t>Living Resource Recovery Center</t>
  </si>
  <si>
    <t>생활자원회수센터</t>
    <phoneticPr fontId="5" type="noConversion"/>
  </si>
  <si>
    <t>20 tons/day or more</t>
  </si>
  <si>
    <t xml:space="preserve"> 20톤/일 이상</t>
    <phoneticPr fontId="5" type="noConversion"/>
  </si>
  <si>
    <t>Less than 20 tons/day</t>
  </si>
  <si>
    <t xml:space="preserve"> 20톤/일 미만</t>
    <phoneticPr fontId="5" type="noConversion"/>
  </si>
  <si>
    <t>Food Waste</t>
  </si>
  <si>
    <t>음식물폐기물</t>
    <phoneticPr fontId="5" type="noConversion"/>
  </si>
  <si>
    <t>30 tons/day or more</t>
  </si>
  <si>
    <t xml:space="preserve"> 30톤/일 이상</t>
    <phoneticPr fontId="5" type="noConversion"/>
  </si>
  <si>
    <t>Less than 30 tons/day</t>
  </si>
  <si>
    <t xml:space="preserve"> 30톤/일 미만</t>
    <phoneticPr fontId="5" type="noConversion"/>
  </si>
  <si>
    <t>Combustible Waste Fuel</t>
  </si>
  <si>
    <t>가연성폐기물 연료화</t>
    <phoneticPr fontId="5" type="noConversion"/>
  </si>
  <si>
    <t>생활자원회수센터와 같은 것으로 가정</t>
    <phoneticPr fontId="5" type="noConversion"/>
  </si>
  <si>
    <t>Assumed to be something like a living resource recovery center</t>
  </si>
  <si>
    <t>100 tons/day or more</t>
  </si>
  <si>
    <t xml:space="preserve"> 100톤/일 이상</t>
    <phoneticPr fontId="5" type="noConversion"/>
  </si>
  <si>
    <t>Less than 100 tons/day</t>
  </si>
  <si>
    <t xml:space="preserve"> 100톤/일 미만</t>
    <phoneticPr fontId="5" type="noConversion"/>
  </si>
  <si>
    <t>Organic Waste Biogas</t>
  </si>
  <si>
    <t>유기성폐기물 바이오가스화</t>
    <phoneticPr fontId="5" type="noConversion"/>
  </si>
  <si>
    <t>음식물폐기물처리와 같은 것으로 가정</t>
    <phoneticPr fontId="5" type="noConversion"/>
  </si>
  <si>
    <t>Assumed to be something like food waste disposal</t>
  </si>
  <si>
    <t>Total</t>
    <phoneticPr fontId="5" type="noConversion"/>
  </si>
  <si>
    <t>Total energy consumption of waste/sewage treatment industry in 2018 (Source: Korea Energy Agency, 2019)</t>
  </si>
  <si>
    <r>
      <t xml:space="preserve">2018 </t>
    </r>
    <r>
      <rPr>
        <sz val="11"/>
        <color theme="1"/>
        <rFont val="맑은 고딕"/>
        <family val="3"/>
        <charset val="129"/>
      </rPr>
      <t>폐기물</t>
    </r>
    <r>
      <rPr>
        <sz val="11"/>
        <color theme="1"/>
        <rFont val="Calibri"/>
        <family val="2"/>
      </rPr>
      <t>/</t>
    </r>
    <r>
      <rPr>
        <sz val="11"/>
        <color theme="1"/>
        <rFont val="맑은 고딕"/>
        <family val="3"/>
        <charset val="129"/>
      </rPr>
      <t>하수처리업</t>
    </r>
    <r>
      <rPr>
        <sz val="11"/>
        <color theme="1"/>
        <rFont val="Calibri"/>
        <family val="2"/>
      </rPr>
      <t xml:space="preserve"> </t>
    </r>
    <r>
      <rPr>
        <sz val="11"/>
        <color theme="1"/>
        <rFont val="맑은 고딕"/>
        <family val="3"/>
        <charset val="129"/>
      </rPr>
      <t>에너지총사용량</t>
    </r>
    <r>
      <rPr>
        <sz val="11"/>
        <color theme="1"/>
        <rFont val="Calibri"/>
        <family val="2"/>
      </rPr>
      <t xml:space="preserve"> (</t>
    </r>
    <r>
      <rPr>
        <sz val="11"/>
        <color theme="1"/>
        <rFont val="맑은 고딕"/>
        <family val="3"/>
        <charset val="129"/>
      </rPr>
      <t>출처</t>
    </r>
    <r>
      <rPr>
        <sz val="11"/>
        <color theme="1"/>
        <rFont val="Calibri"/>
        <family val="2"/>
      </rPr>
      <t xml:space="preserve">: </t>
    </r>
    <r>
      <rPr>
        <sz val="11"/>
        <color theme="1"/>
        <rFont val="맑은 고딕"/>
        <family val="3"/>
        <charset val="129"/>
      </rPr>
      <t>에너지공단</t>
    </r>
    <r>
      <rPr>
        <sz val="11"/>
        <color theme="1"/>
        <rFont val="Calibri"/>
        <family val="2"/>
      </rPr>
      <t>, 2019)</t>
    </r>
    <phoneticPr fontId="5" type="noConversion"/>
  </si>
  <si>
    <t>천TOE</t>
    <phoneticPr fontId="5" type="noConversion"/>
  </si>
  <si>
    <t>Estimated energy consumption by source for total waste/wastewater treatment industry in 2018 (BTU)</t>
  </si>
  <si>
    <r>
      <t xml:space="preserve">2018 </t>
    </r>
    <r>
      <rPr>
        <sz val="11"/>
        <color theme="1"/>
        <rFont val="맑은 고딕"/>
        <family val="3"/>
        <charset val="129"/>
      </rPr>
      <t>전체</t>
    </r>
    <r>
      <rPr>
        <sz val="11"/>
        <color theme="1"/>
        <rFont val="Calibri"/>
        <family val="2"/>
      </rPr>
      <t xml:space="preserve"> </t>
    </r>
    <r>
      <rPr>
        <sz val="11"/>
        <color theme="1"/>
        <rFont val="맑은 고딕"/>
        <family val="3"/>
        <charset val="129"/>
      </rPr>
      <t>폐기물</t>
    </r>
    <r>
      <rPr>
        <sz val="11"/>
        <color theme="1"/>
        <rFont val="Calibri"/>
        <family val="2"/>
      </rPr>
      <t>/</t>
    </r>
    <r>
      <rPr>
        <sz val="11"/>
        <color theme="1"/>
        <rFont val="맑은 고딕"/>
        <family val="3"/>
        <charset val="129"/>
      </rPr>
      <t>하수처리업</t>
    </r>
    <r>
      <rPr>
        <sz val="11"/>
        <color theme="1"/>
        <rFont val="Calibri"/>
        <family val="2"/>
      </rPr>
      <t xml:space="preserve"> </t>
    </r>
    <r>
      <rPr>
        <sz val="11"/>
        <color theme="1"/>
        <rFont val="맑은 고딕"/>
        <family val="3"/>
        <charset val="129"/>
      </rPr>
      <t>원별</t>
    </r>
    <r>
      <rPr>
        <sz val="11"/>
        <color theme="1"/>
        <rFont val="Calibri"/>
        <family val="2"/>
      </rPr>
      <t xml:space="preserve"> 에너지</t>
    </r>
    <r>
      <rPr>
        <sz val="11"/>
        <color theme="1"/>
        <rFont val="맑은 고딕"/>
        <family val="3"/>
        <charset val="129"/>
      </rPr>
      <t>지사용량</t>
    </r>
    <r>
      <rPr>
        <sz val="11"/>
        <color theme="1"/>
        <rFont val="Calibri"/>
        <family val="2"/>
      </rPr>
      <t xml:space="preserve"> </t>
    </r>
    <r>
      <rPr>
        <sz val="11"/>
        <color theme="1"/>
        <rFont val="맑은 고딕"/>
        <family val="3"/>
        <charset val="129"/>
      </rPr>
      <t>추정</t>
    </r>
    <r>
      <rPr>
        <sz val="11"/>
        <color theme="1"/>
        <rFont val="Calibri"/>
        <family val="2"/>
      </rPr>
      <t>(BTU)</t>
    </r>
    <phoneticPr fontId="5" type="noConversion"/>
  </si>
  <si>
    <t>Population Outlook (Source: Statistics Korea, 2020)</t>
  </si>
  <si>
    <r>
      <rPr>
        <sz val="11"/>
        <color theme="1"/>
        <rFont val="맑은 고딕"/>
        <family val="3"/>
        <charset val="129"/>
      </rPr>
      <t>인구전망</t>
    </r>
    <r>
      <rPr>
        <sz val="11"/>
        <color theme="1"/>
        <rFont val="Calibri"/>
        <family val="2"/>
      </rPr>
      <t xml:space="preserve"> (</t>
    </r>
    <r>
      <rPr>
        <sz val="11"/>
        <color theme="1"/>
        <rFont val="맑은 고딕"/>
        <family val="2"/>
        <charset val="129"/>
      </rPr>
      <t>출처: 통계청, 2020)</t>
    </r>
    <phoneticPr fontId="5" type="noConversion"/>
  </si>
  <si>
    <t>(appointment)</t>
  </si>
  <si>
    <t>(천명)</t>
    <phoneticPr fontId="43" type="noConversion"/>
  </si>
  <si>
    <t>%YoY</t>
    <phoneticPr fontId="5" type="noConversion"/>
  </si>
  <si>
    <t>에너지원별(1)</t>
    <phoneticPr fontId="5" type="noConversion"/>
  </si>
  <si>
    <t>수입무연탄-연료</t>
  </si>
  <si>
    <t>수입무연탄-원료</t>
  </si>
  <si>
    <t>[KEEI 2024 장기 에너지 전망(2024 Long-Term Energy Outlook]</t>
    <phoneticPr fontId="5" type="noConversion"/>
  </si>
  <si>
    <t>A1.3) 최종소비 부문별·상품별 수요 - 기준 시나리오(REF)  Demand by final consumer sector and product - Reference Scenario (REF)</t>
    <phoneticPr fontId="5" type="noConversion"/>
  </si>
  <si>
    <r>
      <t xml:space="preserve">(단위: 백만 </t>
    </r>
    <r>
      <rPr>
        <sz val="7"/>
        <color theme="1"/>
        <rFont val="Century Gothic"/>
        <family val="2"/>
      </rPr>
      <t>toe</t>
    </r>
    <r>
      <rPr>
        <sz val="7"/>
        <color theme="1"/>
        <rFont val="맑은 고딕"/>
        <family val="3"/>
        <charset val="129"/>
      </rPr>
      <t>)</t>
    </r>
    <phoneticPr fontId="43" type="noConversion"/>
  </si>
  <si>
    <t>비중 (%)</t>
  </si>
  <si>
    <t>증가율 (%)</t>
  </si>
  <si>
    <t>00-23</t>
    <phoneticPr fontId="5" type="noConversion"/>
  </si>
  <si>
    <t>23-50</t>
    <phoneticPr fontId="5" type="noConversion"/>
  </si>
  <si>
    <t>석탄</t>
  </si>
  <si>
    <t>석유</t>
  </si>
  <si>
    <t>City Gas</t>
  </si>
  <si>
    <t>Thermal Energy</t>
  </si>
  <si>
    <t>제외</t>
    <phoneticPr fontId="5" type="noConversion"/>
  </si>
  <si>
    <t>Renewable Energy·Other</t>
  </si>
  <si>
    <t>신재생∙기타</t>
  </si>
  <si>
    <t>Transportation</t>
  </si>
  <si>
    <t>Household</t>
  </si>
  <si>
    <t>Services (Commercial, Public, Other)</t>
  </si>
  <si>
    <t>서비스 (상업, 공공, 기타)</t>
  </si>
  <si>
    <t>* 산업은 에너지전환산업으로 분류되는 석유정제의 에너지소비를 포함</t>
  </si>
  <si>
    <t>(참고) 2019년도 이전</t>
    <phoneticPr fontId="5" type="noConversion"/>
  </si>
  <si>
    <r>
      <t xml:space="preserve">최종 소비 부문별∙원별 수요 </t>
    </r>
    <r>
      <rPr>
        <i/>
        <sz val="10"/>
        <color theme="1"/>
        <rFont val="맑은 고딕"/>
        <family val="3"/>
        <charset val="129"/>
      </rPr>
      <t>- 기준 시나리오</t>
    </r>
    <r>
      <rPr>
        <b/>
        <sz val="10"/>
        <color theme="1"/>
        <rFont val="맑은 고딕"/>
        <family val="3"/>
        <charset val="129"/>
      </rPr>
      <t xml:space="preserve">   Demand by final consumption sector and source - Baseline scenario</t>
    </r>
  </si>
  <si>
    <t>00-18</t>
  </si>
  <si>
    <t>18-40</t>
  </si>
  <si>
    <t xml:space="preserve">[step1] </t>
    <phoneticPr fontId="5" type="noConversion"/>
  </si>
  <si>
    <t>Key Industrial Sector Indicators and Energy Demand (2) - Reference Scenario (REF)</t>
  </si>
  <si>
    <t>산업 부문 주요 지표 및 에너지 수요 (2) - 기준 시나리오(REF)</t>
    <phoneticPr fontId="5" type="noConversion"/>
  </si>
  <si>
    <t>unit: M TOE</t>
    <phoneticPr fontId="5" type="noConversion"/>
  </si>
  <si>
    <t>00-23</t>
  </si>
  <si>
    <t>23-50</t>
  </si>
  <si>
    <t>Energy demand by major industry</t>
  </si>
  <si>
    <t>petrochemical</t>
  </si>
  <si>
    <t>Coal</t>
    <phoneticPr fontId="5" type="noConversion"/>
  </si>
  <si>
    <t>Petroleum</t>
    <phoneticPr fontId="5" type="noConversion"/>
  </si>
  <si>
    <t>Gas</t>
    <phoneticPr fontId="5" type="noConversion"/>
  </si>
  <si>
    <t>Renewables</t>
    <phoneticPr fontId="5" type="noConversion"/>
  </si>
  <si>
    <t>Non-ferrous Metals</t>
    <phoneticPr fontId="5" type="noConversion"/>
  </si>
  <si>
    <t>Steel</t>
    <phoneticPr fontId="5" type="noConversion"/>
  </si>
  <si>
    <t>Oil</t>
  </si>
  <si>
    <t>Gas</t>
  </si>
  <si>
    <t>Renewable Energy</t>
  </si>
  <si>
    <t>Transportation Equipment</t>
  </si>
  <si>
    <t>Others</t>
    <phoneticPr fontId="5" type="noConversion"/>
  </si>
  <si>
    <t>* others 항목이 없어서 산업군 전체 에너지 수요량에서 각각 산업군을 제외하여 별도로 계산하고, 음수값이 나오는 경우는 0으로 만듬</t>
    <phoneticPr fontId="5" type="noConversion"/>
  </si>
  <si>
    <t>[step2] 2018~2021 Machinery &amp; transportation equipment estimation</t>
    <phoneticPr fontId="5" type="noConversion"/>
  </si>
  <si>
    <t>추정 방법: 2단계 조정 선형 보간법</t>
  </si>
  <si>
    <r>
      <t>1. 선형 추정:</t>
    </r>
    <r>
      <rPr>
        <sz val="11"/>
        <color indexed="8"/>
        <rFont val="맑은 고딕"/>
        <family val="2"/>
        <scheme val="minor"/>
      </rPr>
      <t xml:space="preserve"> 2000년과 2021년의 실측 데이터를 기준으로 선형 보간법을 적용하여 2018~2020년의 항목별(기계류, 수송장비) 임시 추정치를 산출함.</t>
    </r>
  </si>
  <si>
    <r>
      <t>2. 합계 정합성 조정:</t>
    </r>
    <r>
      <rPr>
        <sz val="11"/>
        <color indexed="8"/>
        <rFont val="맑은 고딕"/>
        <family val="2"/>
        <scheme val="minor"/>
      </rPr>
      <t xml:space="preserve"> 산출된 추정치 비중을 유지하되, 각 연도별 '조립금속' 총계와 일치하도록 비율 조정을 거쳐 최종값을 확정함.</t>
    </r>
  </si>
  <si>
    <t>Estimation Method:</t>
  </si>
  <si>
    <r>
      <t xml:space="preserve">1. Applied </t>
    </r>
    <r>
      <rPr>
        <b/>
        <sz val="11"/>
        <color theme="1"/>
        <rFont val="맑은 고딕"/>
        <family val="3"/>
        <charset val="129"/>
        <scheme val="minor"/>
      </rPr>
      <t>linear interpolation</t>
    </r>
    <r>
      <rPr>
        <sz val="11"/>
        <color indexed="8"/>
        <rFont val="맑은 고딕"/>
        <family val="2"/>
        <scheme val="minor"/>
      </rPr>
      <t xml:space="preserve"> between 2000 and 2021 to estimate breakdown values for 2018–2020.</t>
    </r>
  </si>
  <si>
    <r>
      <t>2. Reconciled</t>
    </r>
    <r>
      <rPr>
        <sz val="11"/>
        <color indexed="8"/>
        <rFont val="맑은 고딕"/>
        <family val="2"/>
        <scheme val="minor"/>
      </rPr>
      <t xml:space="preserve"> these values by applying proportional scaling to match the actual 'Fabricated Metal' annual totals.</t>
    </r>
  </si>
  <si>
    <t>[step2-1] 선형 추정용 데이터</t>
    <phoneticPr fontId="5" type="noConversion"/>
  </si>
  <si>
    <t>[step 2-2] 선형 추정</t>
    <phoneticPr fontId="5" type="noConversion"/>
  </si>
  <si>
    <t>[step2-3] 합계 조정용 데이터</t>
    <phoneticPr fontId="5" type="noConversion"/>
  </si>
  <si>
    <t>[step2-4] 합계 정합성 조정</t>
    <phoneticPr fontId="5" type="noConversion"/>
  </si>
  <si>
    <t>Fabricated Metal(조립금속)</t>
    <phoneticPr fontId="5" type="noConversion"/>
  </si>
  <si>
    <t>검산</t>
    <phoneticPr fontId="5" type="noConversion"/>
  </si>
  <si>
    <t>추정값 구하기 위한 참고셀</t>
    <phoneticPr fontId="5" type="noConversion"/>
  </si>
  <si>
    <t>unit: BTU</t>
    <phoneticPr fontId="5" type="noConversion"/>
  </si>
  <si>
    <r>
      <t xml:space="preserve">석유 공급 및 수요 </t>
    </r>
    <r>
      <rPr>
        <i/>
        <sz val="10"/>
        <color theme="1"/>
        <rFont val="맑은 고딕"/>
        <family val="3"/>
        <charset val="129"/>
      </rPr>
      <t>- 기준 시나리오</t>
    </r>
  </si>
  <si>
    <t>원유 수요*</t>
  </si>
  <si>
    <t>국제 벙커링</t>
    <phoneticPr fontId="43" type="noConversion"/>
  </si>
  <si>
    <t>총공급</t>
    <phoneticPr fontId="43" type="noConversion"/>
  </si>
  <si>
    <t>전환</t>
    <phoneticPr fontId="43" type="noConversion"/>
  </si>
  <si>
    <t>최종소비</t>
    <phoneticPr fontId="43" type="noConversion"/>
  </si>
  <si>
    <t>제품별 석유 수요**</t>
    <phoneticPr fontId="43" type="noConversion"/>
  </si>
  <si>
    <t>휘발유</t>
    <phoneticPr fontId="43" type="noConversion"/>
  </si>
  <si>
    <t>등유</t>
    <phoneticPr fontId="43" type="noConversion"/>
  </si>
  <si>
    <t>경유</t>
    <phoneticPr fontId="43" type="noConversion"/>
  </si>
  <si>
    <t>중유</t>
    <phoneticPr fontId="43" type="noConversion"/>
  </si>
  <si>
    <t>제트유</t>
    <phoneticPr fontId="43" type="noConversion"/>
  </si>
  <si>
    <t>프로판</t>
    <phoneticPr fontId="43" type="noConversion"/>
  </si>
  <si>
    <t>부탄</t>
    <phoneticPr fontId="43" type="noConversion"/>
  </si>
  <si>
    <t>납사</t>
    <phoneticPr fontId="43" type="noConversion"/>
  </si>
  <si>
    <t>기타 비에너지유</t>
    <phoneticPr fontId="43" type="noConversion"/>
  </si>
  <si>
    <t>용도별 석유 수요</t>
  </si>
  <si>
    <t>에너지산업</t>
  </si>
  <si>
    <t>산업</t>
    <phoneticPr fontId="43" type="noConversion"/>
  </si>
  <si>
    <t>(연료)</t>
    <phoneticPr fontId="43" type="noConversion"/>
  </si>
  <si>
    <t>(원료 / 석유화학연료)</t>
    <phoneticPr fontId="43" type="noConversion"/>
  </si>
  <si>
    <t>수송</t>
    <phoneticPr fontId="43" type="noConversion"/>
  </si>
  <si>
    <t>가정</t>
    <phoneticPr fontId="43" type="noConversion"/>
  </si>
  <si>
    <t>서비스</t>
  </si>
  <si>
    <t>전환</t>
  </si>
  <si>
    <t>* 원유 수입 및 재고 변화를 포함한 총수요
** 에너지전환공정 제외</t>
  </si>
  <si>
    <t>MTOE</t>
    <phoneticPr fontId="5" type="noConversion"/>
  </si>
  <si>
    <t>=</t>
    <phoneticPr fontId="5" type="noConversion"/>
  </si>
  <si>
    <t>CAGR(2020-2050)</t>
    <phoneticPr fontId="5" type="noConversion"/>
  </si>
  <si>
    <t>총공급</t>
  </si>
  <si>
    <t>전환 부문*</t>
  </si>
  <si>
    <t>YoY Growth Rate(%)</t>
    <phoneticPr fontId="5" type="noConversion"/>
  </si>
  <si>
    <t>카테고리 변경 - 기존 최종소비가 에너지산업자체소비와 최종소비, 두 카테고리로 나누어졌다고 추정함</t>
    <phoneticPr fontId="5" type="noConversion"/>
  </si>
  <si>
    <r>
      <t xml:space="preserve">석탄 공급 및 수요 </t>
    </r>
    <r>
      <rPr>
        <i/>
        <sz val="10"/>
        <color theme="1"/>
        <rFont val="맑은 고딕"/>
        <family val="3"/>
        <charset val="129"/>
      </rPr>
      <t>- 기준 시나리오</t>
    </r>
    <r>
      <rPr>
        <b/>
        <sz val="10"/>
        <color theme="1"/>
        <rFont val="맑은 고딕"/>
        <family val="3"/>
        <charset val="129"/>
      </rPr>
      <t xml:space="preserve">  Coal Supply and Demand - Baseline Scenario</t>
    </r>
  </si>
  <si>
    <t>Total supply</t>
  </si>
  <si>
    <t>Transition sector</t>
  </si>
  <si>
    <t>전환부문</t>
    <phoneticPr fontId="43" type="noConversion"/>
  </si>
  <si>
    <t>Final consumption sector</t>
  </si>
  <si>
    <t>최종소비부문</t>
    <phoneticPr fontId="43" type="noConversion"/>
  </si>
  <si>
    <t>Coal demand by product</t>
  </si>
  <si>
    <t>제품별 석탄 수요</t>
    <phoneticPr fontId="43" type="noConversion"/>
  </si>
  <si>
    <t>Domestic coal</t>
  </si>
  <si>
    <t>국내탄</t>
    <phoneticPr fontId="43" type="noConversion"/>
  </si>
  <si>
    <t>Imported anthracite coal</t>
  </si>
  <si>
    <t>수입무연탄</t>
    <phoneticPr fontId="43" type="noConversion"/>
  </si>
  <si>
    <t>Bituminous coal for fuel</t>
  </si>
  <si>
    <t>연료용 유연탄</t>
    <phoneticPr fontId="43" type="noConversion"/>
  </si>
  <si>
    <t>Bituminous coal for raw material</t>
  </si>
  <si>
    <t>원료용 유연탄</t>
    <phoneticPr fontId="43" type="noConversion"/>
  </si>
  <si>
    <t>Coal demand by use</t>
  </si>
  <si>
    <t>용도별 석탄 수요</t>
    <phoneticPr fontId="43" type="noConversion"/>
  </si>
  <si>
    <t>For power generation</t>
  </si>
  <si>
    <t>발전용</t>
    <phoneticPr fontId="43" type="noConversion"/>
  </si>
  <si>
    <t>For coke production and blast furnace</t>
  </si>
  <si>
    <t>코크스 제조 및 고로용</t>
    <phoneticPr fontId="43" type="noConversion"/>
  </si>
  <si>
    <t>For kiln heating</t>
  </si>
  <si>
    <t>킬른가열용</t>
    <phoneticPr fontId="43" type="noConversion"/>
  </si>
  <si>
    <t>For other industrial purposes</t>
  </si>
  <si>
    <t>기타 산업용</t>
    <phoneticPr fontId="43" type="noConversion"/>
  </si>
  <si>
    <t>For briquettes</t>
  </si>
  <si>
    <t>연탄용</t>
    <phoneticPr fontId="43" type="noConversion"/>
  </si>
  <si>
    <t>Reference Cell for Estimation</t>
  </si>
  <si>
    <t>new</t>
  </si>
  <si>
    <t>new</t>
    <phoneticPr fontId="5" type="noConversion"/>
  </si>
  <si>
    <t>Total Supply</t>
  </si>
  <si>
    <t>Transition Sector*</t>
  </si>
  <si>
    <t>Final Consumption Sector</t>
  </si>
  <si>
    <t>최종소비 부문</t>
  </si>
  <si>
    <r>
      <t xml:space="preserve">가스 공급 및 수요 </t>
    </r>
    <r>
      <rPr>
        <i/>
        <sz val="10"/>
        <color theme="1"/>
        <rFont val="맑은 고딕"/>
        <family val="3"/>
        <charset val="129"/>
      </rPr>
      <t>- 기준 시나리오</t>
    </r>
    <r>
      <rPr>
        <b/>
        <sz val="10"/>
        <color theme="1"/>
        <rFont val="맑은 고딕"/>
        <family val="3"/>
        <charset val="129"/>
      </rPr>
      <t xml:space="preserve">  Gas Supply and Demand - Baseline Scenario</t>
    </r>
  </si>
  <si>
    <t>Transition sector*</t>
  </si>
  <si>
    <t>Consumption by product</t>
  </si>
  <si>
    <t>제품별 소비</t>
  </si>
  <si>
    <t>Natural gas</t>
  </si>
  <si>
    <t>Consumption by use</t>
  </si>
  <si>
    <t>용도별 소비</t>
  </si>
  <si>
    <t>Power generation</t>
  </si>
  <si>
    <t>District heating</t>
  </si>
  <si>
    <t>지역난방</t>
    <phoneticPr fontId="43" type="noConversion"/>
  </si>
  <si>
    <t>Hydrogen production</t>
  </si>
  <si>
    <t>수소제조</t>
  </si>
  <si>
    <t>Energy industry</t>
  </si>
  <si>
    <t>Services</t>
  </si>
  <si>
    <t xml:space="preserve">1ton </t>
    <phoneticPr fontId="5" type="noConversion"/>
  </si>
  <si>
    <t>01</t>
    <phoneticPr fontId="5" type="noConversion"/>
  </si>
  <si>
    <t>02</t>
    <phoneticPr fontId="5" type="noConversion"/>
  </si>
  <si>
    <t>03</t>
    <phoneticPr fontId="5" type="noConversion"/>
  </si>
  <si>
    <t>04</t>
    <phoneticPr fontId="5" type="noConversion"/>
  </si>
  <si>
    <t>05</t>
    <phoneticPr fontId="5" type="noConversion"/>
  </si>
  <si>
    <t>06</t>
    <phoneticPr fontId="5" type="noConversion"/>
  </si>
  <si>
    <t>07</t>
    <phoneticPr fontId="5" type="noConversion"/>
  </si>
  <si>
    <t>08</t>
    <phoneticPr fontId="5" type="noConversion"/>
  </si>
  <si>
    <t>09</t>
    <phoneticPr fontId="5" type="noConversion"/>
  </si>
  <si>
    <t>10</t>
    <phoneticPr fontId="5" type="noConversion"/>
  </si>
  <si>
    <t>11</t>
    <phoneticPr fontId="5" type="noConversion"/>
  </si>
  <si>
    <t>12</t>
    <phoneticPr fontId="5" type="noConversion"/>
  </si>
  <si>
    <t>13</t>
    <phoneticPr fontId="5" type="noConversion"/>
  </si>
  <si>
    <t>14</t>
    <phoneticPr fontId="5" type="noConversion"/>
  </si>
  <si>
    <t>15</t>
    <phoneticPr fontId="5" type="noConversion"/>
  </si>
  <si>
    <t>16</t>
    <phoneticPr fontId="5" type="noConversion"/>
  </si>
  <si>
    <t>17</t>
    <phoneticPr fontId="5" type="noConversion"/>
  </si>
  <si>
    <t>18</t>
    <phoneticPr fontId="5" type="noConversion"/>
  </si>
  <si>
    <t>19</t>
    <phoneticPr fontId="5" type="noConversion"/>
  </si>
  <si>
    <t>Others</t>
  </si>
  <si>
    <t>Steel</t>
  </si>
  <si>
    <t>step2) 증감률(KEEI BAU - Industry)</t>
    <phoneticPr fontId="5" type="noConversion"/>
  </si>
  <si>
    <t>unit: M TOE</t>
  </si>
  <si>
    <t>Renewables</t>
  </si>
  <si>
    <t>* others 항목이 없어서 산업군 전체 에너지 수요량에서 각각 산업군을 제외하여 별도로 계산하고, 음수값이 나오는 경우는 0으로 만듬</t>
  </si>
  <si>
    <t>oil and gas extraction 06</t>
    <phoneticPr fontId="5" type="noConversion"/>
  </si>
  <si>
    <t>(UNIT : 1,000 toe, Gross)</t>
  </si>
  <si>
    <t>23~30 연평균 증감률</t>
    <phoneticPr fontId="5" type="noConversion"/>
  </si>
  <si>
    <t>30~40 연평균 증감률</t>
    <phoneticPr fontId="5" type="noConversion"/>
  </si>
  <si>
    <t>40~50 연평균 증감률</t>
    <phoneticPr fontId="5" type="noConversion"/>
  </si>
  <si>
    <t>water and waste sheet의 인구 증가율</t>
    <phoneticPr fontId="5" type="noConversion"/>
  </si>
  <si>
    <t xml:space="preserve">증감률 참고 </t>
    <phoneticPr fontId="5" type="noConversion"/>
  </si>
  <si>
    <t>KEEI BAU_Coal Supply sheet  증감률</t>
    <phoneticPr fontId="5" type="noConversion"/>
  </si>
  <si>
    <t>KEEI BAU_Oil Supply Sheet 증감률</t>
    <phoneticPr fontId="5" type="noConversion"/>
  </si>
  <si>
    <t>KEEI BAU_Gas Supply Sheet 증감률</t>
    <phoneticPr fontId="5" type="noConversion"/>
  </si>
  <si>
    <t>total(BTU)</t>
    <phoneticPr fontId="5" type="noConversion"/>
  </si>
  <si>
    <t>step1) Energy Balance Data 2019~2023 데이터 취합</t>
    <phoneticPr fontId="5" type="noConversion"/>
  </si>
  <si>
    <t>step3) 세부 분류</t>
    <phoneticPr fontId="5" type="noConversion"/>
  </si>
  <si>
    <t>Vehicles Split</t>
    <phoneticPr fontId="5" type="noConversion"/>
  </si>
  <si>
    <t>[step3] 최종 모음</t>
    <phoneticPr fontId="5" type="noConversion"/>
  </si>
  <si>
    <t>참고 번호</t>
    <phoneticPr fontId="5" type="noConversion"/>
  </si>
  <si>
    <t>산업 분류</t>
    <phoneticPr fontId="5" type="noConversion"/>
  </si>
  <si>
    <t>(UNIT : BTU, Gross)</t>
    <phoneticPr fontId="5" type="noConversion"/>
  </si>
  <si>
    <t>KEEI BAU - Industry</t>
    <phoneticPr fontId="5" type="noConversion"/>
  </si>
  <si>
    <t>Fual</t>
    <phoneticPr fontId="5" type="noConversion"/>
  </si>
  <si>
    <t>(unit: M TOE)</t>
    <phoneticPr fontId="5" type="noConversion"/>
  </si>
  <si>
    <t>total(M TOE)</t>
    <phoneticPr fontId="5" type="noConversion"/>
  </si>
  <si>
    <t xml:space="preserve">Conversion rate (1 1,000 TOE =): </t>
    <phoneticPr fontId="5" type="noConversion"/>
  </si>
  <si>
    <t>검산</t>
    <phoneticPr fontId="5" type="noConversion"/>
  </si>
  <si>
    <t>0petrochemical</t>
    <phoneticPr fontId="5" type="noConversion"/>
  </si>
  <si>
    <t>0Non-ferrous Metals</t>
    <phoneticPr fontId="5" type="noConversion"/>
  </si>
  <si>
    <t>0Steel</t>
    <phoneticPr fontId="5" type="noConversion"/>
  </si>
  <si>
    <t>0Machinery</t>
    <phoneticPr fontId="5" type="noConversion"/>
  </si>
  <si>
    <t>0Transportation Equipment</t>
    <phoneticPr fontId="5" type="noConversion"/>
  </si>
  <si>
    <t>0Others</t>
    <phoneticPr fontId="5" type="noConversion"/>
  </si>
  <si>
    <t>total</t>
    <phoneticPr fontId="5" type="noConversion"/>
  </si>
  <si>
    <t>산업&gt;기계류</t>
    <phoneticPr fontId="5" type="noConversion"/>
  </si>
  <si>
    <t>산업&gt;수송장비</t>
    <phoneticPr fontId="5" type="noConversion"/>
  </si>
  <si>
    <t>KEA Energy Use Survey (For further splits)</t>
    <phoneticPr fontId="5" type="noConversion"/>
  </si>
  <si>
    <t>For historical Values</t>
    <phoneticPr fontId="5" type="noConversion"/>
  </si>
  <si>
    <t>KEEI</t>
    <phoneticPr fontId="5" type="noConversion"/>
  </si>
  <si>
    <t>others</t>
    <phoneticPr fontId="5" type="noConversion"/>
  </si>
  <si>
    <t>Petrochemical</t>
    <phoneticPr fontId="5" type="noConversion"/>
  </si>
  <si>
    <t>steel</t>
    <phoneticPr fontId="5" type="noConversion"/>
  </si>
  <si>
    <t>Non-ferrors Metals</t>
    <phoneticPr fontId="5" type="noConversion"/>
  </si>
  <si>
    <t>Machinery</t>
    <phoneticPr fontId="5" type="noConversion"/>
  </si>
  <si>
    <t>Trasportation Equipment</t>
    <phoneticPr fontId="5" type="noConversion"/>
  </si>
  <si>
    <t>【기간】년도　</t>
  </si>
  <si>
    <t>~　</t>
  </si>
  <si>
    <t>【기준】단위　</t>
  </si>
  <si>
    <t>천Bbl</t>
  </si>
  <si>
    <t>환산계수(천Bbl -&gt; 천 TOE)</t>
    <phoneticPr fontId="98" type="noConversion"/>
  </si>
  <si>
    <t>2019~2021</t>
    <phoneticPr fontId="98" type="noConversion"/>
  </si>
  <si>
    <t>공급</t>
  </si>
  <si>
    <t>수요</t>
  </si>
  <si>
    <t>년도</t>
  </si>
  <si>
    <t>제품(대)</t>
  </si>
  <si>
    <t>제품(중)</t>
  </si>
  <si>
    <t>초재고량</t>
  </si>
  <si>
    <t>생산량</t>
  </si>
  <si>
    <t>수입량</t>
  </si>
  <si>
    <t>타산업유입량</t>
  </si>
  <si>
    <t>제품간이동량</t>
  </si>
  <si>
    <t>이동된제품량</t>
  </si>
  <si>
    <t>타사입하</t>
  </si>
  <si>
    <t>공급합계</t>
  </si>
  <si>
    <t>정제투입량</t>
  </si>
  <si>
    <t>내수량</t>
  </si>
  <si>
    <t>국제방카링량</t>
  </si>
  <si>
    <t>수출량</t>
  </si>
  <si>
    <t>타사출하량</t>
  </si>
  <si>
    <t>정제연료량</t>
  </si>
  <si>
    <t>자가소비량</t>
  </si>
  <si>
    <t>말재고량</t>
  </si>
  <si>
    <t>수요합계</t>
    <phoneticPr fontId="98" type="noConversion"/>
  </si>
  <si>
    <t>제품</t>
  </si>
  <si>
    <t>나프타</t>
  </si>
  <si>
    <t>동기</t>
  </si>
  <si>
    <t>[나프타 에너지 밸런스 기준(toe) 환산식]</t>
  </si>
  <si>
    <t>대상 연도</t>
  </si>
  <si>
    <t>부피 도출 (kl)</t>
  </si>
  <si>
    <t>열량 도출 (GJ)</t>
  </si>
  <si>
    <t>최종 산출 (toe)</t>
  </si>
  <si>
    <t>2019 ~ 2021년</t>
  </si>
  <si>
    <t>물량(bbl) ÷ 6.29</t>
  </si>
  <si>
    <t>부피(kl) × 32.3</t>
  </si>
  <si>
    <t>열량(GJ) ÷ 41.868</t>
  </si>
  <si>
    <t>2022년</t>
  </si>
  <si>
    <t>부피(kl) × 32.2</t>
  </si>
  <si>
    <r>
      <rPr>
        <b/>
        <sz val="13.5"/>
        <color theme="1"/>
        <rFont val="맑은 고딕"/>
        <family val="3"/>
        <charset val="129"/>
      </rPr>
      <t>* 데이터</t>
    </r>
    <r>
      <rPr>
        <b/>
        <sz val="13.5"/>
        <color theme="1"/>
        <rFont val="Calibri"/>
        <family val="2"/>
      </rPr>
      <t xml:space="preserve"> </t>
    </r>
    <r>
      <rPr>
        <b/>
        <sz val="13.5"/>
        <color theme="1"/>
        <rFont val="맑은 고딕"/>
        <family val="3"/>
        <charset val="129"/>
      </rPr>
      <t>변환</t>
    </r>
    <r>
      <rPr>
        <b/>
        <sz val="13.5"/>
        <color theme="1"/>
        <rFont val="Calibri"/>
        <family val="2"/>
      </rPr>
      <t xml:space="preserve"> </t>
    </r>
    <r>
      <rPr>
        <b/>
        <sz val="13.5"/>
        <color theme="1"/>
        <rFont val="맑은 고딕"/>
        <family val="3"/>
        <charset val="129"/>
      </rPr>
      <t>및</t>
    </r>
    <r>
      <rPr>
        <b/>
        <sz val="13.5"/>
        <color theme="1"/>
        <rFont val="Calibri"/>
        <family val="2"/>
      </rPr>
      <t xml:space="preserve"> </t>
    </r>
    <r>
      <rPr>
        <b/>
        <sz val="13.5"/>
        <color theme="1"/>
        <rFont val="맑은 고딕"/>
        <family val="3"/>
        <charset val="129"/>
      </rPr>
      <t>산출</t>
    </r>
    <r>
      <rPr>
        <b/>
        <sz val="13.5"/>
        <color theme="1"/>
        <rFont val="Calibri"/>
        <family val="2"/>
      </rPr>
      <t xml:space="preserve"> </t>
    </r>
    <r>
      <rPr>
        <b/>
        <sz val="13.5"/>
        <color theme="1"/>
        <rFont val="맑은 고딕"/>
        <family val="3"/>
        <charset val="129"/>
      </rPr>
      <t>근거</t>
    </r>
    <phoneticPr fontId="98" type="noConversion"/>
  </si>
  <si>
    <r>
      <t>1. 에너지수급통계(에너지밸런스)와의 정합성 확보 (총발열량 적용)</t>
    </r>
    <r>
      <rPr>
        <sz val="11"/>
        <color theme="1"/>
        <rFont val="Calibri"/>
        <family val="2"/>
      </rPr>
      <t xml:space="preserve"> 국가 온실가스 배출량이 아닌 '국가 에너지 수요(밸런스)' 통계에 숫자를 맞추기 위한 산출이므로, 수증기의 잠열을 제외한 순발열량이 아닌 상거래 기준의 **'총발열량(Gross Calorific Value)'**을 엄격히 적용했습니다.</t>
    </r>
  </si>
  <si>
    <r>
      <t>2. 연도별 국가 고유 발열량 변동분 반영 (시계열 오차 방지)</t>
    </r>
    <r>
      <rPr>
        <sz val="11"/>
        <color theme="1"/>
        <rFont val="Calibri"/>
        <family val="2"/>
      </rPr>
      <t xml:space="preserve"> 『에너지법 시행규칙』에 따라 연료의 물리적 품질 변화를 반영하여 국가 고유 발열량은 5년마다 갱신됩니다. 나프타의 총발열량은 </t>
    </r>
    <r>
      <rPr>
        <b/>
        <sz val="11"/>
        <color theme="1"/>
        <rFont val="Calibri"/>
        <family val="2"/>
      </rPr>
      <t>2017~2021년 구간에는 32.3 MJ/ℓ</t>
    </r>
    <r>
      <rPr>
        <sz val="11"/>
        <color theme="1"/>
        <rFont val="Calibri"/>
        <family val="2"/>
      </rPr>
      <t xml:space="preserve">가 적용되었으나, </t>
    </r>
    <r>
      <rPr>
        <b/>
        <sz val="11"/>
        <color theme="1"/>
        <rFont val="Calibri"/>
        <family val="2"/>
      </rPr>
      <t>2022년부터는 32.2 MJ/ℓ</t>
    </r>
    <r>
      <rPr>
        <sz val="11"/>
        <color theme="1"/>
        <rFont val="Calibri"/>
        <family val="2"/>
      </rPr>
      <t>로 소폭 하향 조정되었습니다. 이 시계열적 차이를 알고리즘에 반영하지 않으면 2022년 데이터 분석 시 통계적 과대 추정(Overestimation) 오류가 발생하므로 연도별로 계수를 분리하여 적용했습니다.</t>
    </r>
  </si>
  <si>
    <t>3. 단위 환산 파이프라인의 물리적 일관성 유지</t>
  </si>
  <si>
    <r>
      <t>부피 변환:</t>
    </r>
    <r>
      <rPr>
        <sz val="11"/>
        <color theme="1"/>
        <rFont val="Calibri"/>
        <family val="2"/>
      </rPr>
      <t xml:space="preserve"> 액체 석유류의 국제 공통 환산비인 </t>
    </r>
    <r>
      <rPr>
        <b/>
        <sz val="10"/>
        <color theme="1"/>
        <rFont val="Arial Unicode MS"/>
        <family val="2"/>
      </rPr>
      <t>1 킬로리터(kl) = 6.29 배럴(bbl)</t>
    </r>
    <r>
      <rPr>
        <sz val="11"/>
        <color theme="1"/>
        <rFont val="Calibri"/>
        <family val="2"/>
      </rPr>
      <t>을 적용하여 원시 데이터(bbl)를 표준 부피(kl)로 정규화했습니다.</t>
    </r>
  </si>
  <si>
    <r>
      <t>열량 및 toe 변환:</t>
    </r>
    <r>
      <rPr>
        <sz val="11"/>
        <color theme="1"/>
        <rFont val="Calibri"/>
        <family val="2"/>
      </rPr>
      <t xml:space="preserve"> 나프타 발열량 단위인 MJ/ℓ는 수학적으로 GJ/kl와 동일하므로 별도의 리터 단위 변환 없이 즉시 곱연산이 가능합니다. 산출된 열량(GJ)은 국제에너지기구(IEA) 및 에너지 밸런스 공통 기준인 </t>
    </r>
    <r>
      <rPr>
        <b/>
        <sz val="10"/>
        <color theme="1"/>
        <rFont val="Arial Unicode MS"/>
        <family val="2"/>
      </rPr>
      <t>1 toe = 41.868 GJ</t>
    </r>
    <r>
      <rPr>
        <sz val="11"/>
        <color theme="1"/>
        <rFont val="Calibri"/>
        <family val="2"/>
      </rPr>
      <t xml:space="preserve"> 상수를 적용해 최종 석유환산톤(toe)으로 도출했습니다.</t>
    </r>
  </si>
  <si>
    <t>나프타 수요량 산출 방법론 및 데이터 보정 기준
본 연구(또는 분석)에서는 나프타의 실질 소비량을 정밀하게 파악하기 위해 일반적인 에너지밸런스상의 수요 수치를 그대로 활용하지 않고, 한국석유공사의 ‘석유류수급통계’를 바탕으로 데이터를 재산출하여 적용하였습니다.
산출 공식: 
나프타 확정 수요량 = (수요/내수량) - (공급/타산업유입량)</t>
    <phoneticPr fontId="5" type="noConversion"/>
  </si>
  <si>
    <r>
      <t xml:space="preserve">KESIS </t>
    </r>
    <r>
      <rPr>
        <sz val="11"/>
        <color theme="1"/>
        <rFont val="맑은 고딕"/>
        <family val="2"/>
        <charset val="129"/>
      </rPr>
      <t>납사</t>
    </r>
    <r>
      <rPr>
        <sz val="11"/>
        <color theme="1"/>
        <rFont val="Calibri"/>
        <family val="2"/>
      </rPr>
      <t>_</t>
    </r>
    <r>
      <rPr>
        <sz val="11"/>
        <color theme="1"/>
        <rFont val="맑은 고딕"/>
        <family val="2"/>
        <charset val="129"/>
      </rPr>
      <t>비에너지</t>
    </r>
    <r>
      <rPr>
        <sz val="11"/>
        <color theme="1"/>
        <rFont val="Calibri"/>
        <family val="2"/>
      </rPr>
      <t>_</t>
    </r>
    <r>
      <rPr>
        <sz val="11"/>
        <color theme="1"/>
        <rFont val="맑은 고딕"/>
        <family val="2"/>
        <charset val="129"/>
      </rPr>
      <t>산업 및 에너지</t>
    </r>
    <phoneticPr fontId="5" type="noConversion"/>
  </si>
  <si>
    <r>
      <t xml:space="preserve"> </t>
    </r>
    <r>
      <rPr>
        <b/>
        <sz val="11"/>
        <color theme="1"/>
        <rFont val="맑은 고딕"/>
        <family val="3"/>
        <charset val="129"/>
      </rPr>
      <t>최종</t>
    </r>
    <r>
      <rPr>
        <b/>
        <sz val="11"/>
        <color theme="1"/>
        <rFont val="Calibri"/>
        <family val="2"/>
      </rPr>
      <t xml:space="preserve"> </t>
    </r>
    <r>
      <rPr>
        <b/>
        <sz val="11"/>
        <color theme="1"/>
        <rFont val="맑은 고딕"/>
        <family val="3"/>
        <charset val="129"/>
      </rPr>
      <t>나프타</t>
    </r>
    <r>
      <rPr>
        <b/>
        <sz val="11"/>
        <color theme="1"/>
        <rFont val="Calibri"/>
        <family val="2"/>
      </rPr>
      <t xml:space="preserve"> </t>
    </r>
    <r>
      <rPr>
        <b/>
        <sz val="11"/>
        <color theme="1"/>
        <rFont val="맑은 고딕"/>
        <family val="3"/>
        <charset val="129"/>
      </rPr>
      <t>수요량(천</t>
    </r>
    <r>
      <rPr>
        <b/>
        <sz val="11"/>
        <color theme="1"/>
        <rFont val="Calibri"/>
        <family val="3"/>
      </rPr>
      <t>Bbl)</t>
    </r>
    <phoneticPr fontId="98" type="noConversion"/>
  </si>
  <si>
    <t>toe/ton</t>
    <phoneticPr fontId="5" type="noConversion"/>
  </si>
  <si>
    <t>참고) KESIS 밸런스</t>
    <phoneticPr fontId="5" type="noConversion"/>
  </si>
  <si>
    <t>에너지밸런스 상에 발전전용, 열병합 및 열전용, 가스제조, 에너지산업자체소비, 산업이 모두 합쳐져 있어서 통계연보 값을 별도로 활용함
ton(2024통계연보/1.천연가스 수급/소비/에너지산업자체소비)
ton(2024 Statistical Yearbook/1. Natural gas supply/consumption/energy industry self-consumption)</t>
    <phoneticPr fontId="5" type="noConversion"/>
  </si>
  <si>
    <t>BTU</t>
  </si>
  <si>
    <t>1000 ton(2024통계연보/1.천연가스 수급/소비/에너지산업자체소비)   ton(2024 Statistical Yearbook/1. Natural gas supply/consumption/energy industry self-consumption)</t>
    <phoneticPr fontId="5" type="noConversion"/>
  </si>
  <si>
    <r>
      <t xml:space="preserve"> </t>
    </r>
    <r>
      <rPr>
        <b/>
        <sz val="11"/>
        <color rgb="FFFF0000"/>
        <rFont val="맑은 고딕"/>
        <family val="3"/>
        <charset val="129"/>
      </rPr>
      <t>최종</t>
    </r>
    <r>
      <rPr>
        <b/>
        <sz val="11"/>
        <color rgb="FFFF0000"/>
        <rFont val="Calibri"/>
        <family val="2"/>
      </rPr>
      <t xml:space="preserve"> </t>
    </r>
    <r>
      <rPr>
        <b/>
        <sz val="11"/>
        <color rgb="FFFF0000"/>
        <rFont val="맑은 고딕"/>
        <family val="3"/>
        <charset val="129"/>
      </rPr>
      <t>나프타</t>
    </r>
    <r>
      <rPr>
        <b/>
        <sz val="11"/>
        <color rgb="FFFF0000"/>
        <rFont val="Calibri"/>
        <family val="2"/>
      </rPr>
      <t xml:space="preserve"> </t>
    </r>
    <r>
      <rPr>
        <b/>
        <sz val="11"/>
        <color rgb="FFFF0000"/>
        <rFont val="맑은 고딕"/>
        <family val="3"/>
        <charset val="129"/>
      </rPr>
      <t>수요량(천TOE)</t>
    </r>
    <phoneticPr fontId="98" type="noConversion"/>
  </si>
  <si>
    <t>note</t>
    <phoneticPr fontId="5" type="noConversion"/>
  </si>
  <si>
    <t>비에너지 원료</t>
    <phoneticPr fontId="5" type="noConversion"/>
  </si>
  <si>
    <t>원료탄, 기타유연탄</t>
    <phoneticPr fontId="5" type="noConversion"/>
  </si>
  <si>
    <t>other manufacturing 31T33</t>
    <phoneticPr fontId="5" type="noConversion"/>
  </si>
  <si>
    <t>2024통계연보/1.천연가스 수급/소비/에너지산업자체소비 (KEEI BAU-Gas Supply sheet)</t>
    <phoneticPr fontId="5" type="noConversion"/>
  </si>
  <si>
    <t>energy pipelines and gas processing 352T353</t>
    <phoneticPr fontId="5" type="noConversion"/>
  </si>
  <si>
    <t>energy pipelines and gas processing 352T353:
에너지밸런스 상에 발전전용, 열병합 및 열전용, 가스제조, 에너지산업자체소비, 산업이 모두 합쳐져 있어서 통계연보 값을 별도로 활용함
ton(2024통계연보/1.천연가스 수급/소비/에너지산업자체소비)
ton(2024 Statistical Yearbook/1. Natural gas supply/consumption/energy industry self-consumption)</t>
    <phoneticPr fontId="5" type="noConversion"/>
  </si>
  <si>
    <t>비에너지 원료/나프타 수요량 산출 방법론 및 데이터 보정 기준
본 연구(또는 분석)에서는 나프타의 실질 소비량을 정밀하게 파악하기 위해 일반적인 에너지밸런스상의 수요 수치를 그대로 활용하지 않고, 한국석유공사의 ‘석유류수급통계’를 바탕으로 데이터를 재산출하여 적용하였습니다.</t>
    <phoneticPr fontId="5" type="noConversion"/>
  </si>
  <si>
    <t xml:space="preserve">1. KESIS 문의하여 해당 산출방식이 적절함을 확인함
2. 전기 수요량 통계 기준: 에너지 밸런스 상 최종 전기 수요량은 자가 발전 전력까지 모두 포함, 반면, 장기에너지 전망 통계의 전기수요량은 자가발전 전기 수요는 집계하지 않으며, 원시연료를 화석 연료 수요로 집계함. 따라서 코크스로와 고로의 수요량을 석탄에너지 항목에서 별도로 합산하여 분석하고 있으므로, 전력부분에서는 이와 중복되는 자가 발전량을 제외하기위해 장기에너지 전망 통계의 산업부문 전기 에너지 수요량 데이터를 참고함. </t>
    <phoneticPr fontId="5" type="noConversion"/>
  </si>
  <si>
    <r>
      <t xml:space="preserve">휘발유
항공휘발유
휘발유형항공유
등유형항공유
등유
경유
</t>
    </r>
    <r>
      <rPr>
        <sz val="10"/>
        <color rgb="FFFF0000"/>
        <rFont val="맑은 고딕"/>
        <family val="3"/>
        <charset val="129"/>
        <scheme val="minor"/>
      </rPr>
      <t>용제
아스팔트
석유코크</t>
    </r>
    <phoneticPr fontId="5" type="noConversion"/>
  </si>
  <si>
    <r>
      <t xml:space="preserve">B-A
B-B
B-C
</t>
    </r>
    <r>
      <rPr>
        <sz val="10"/>
        <color rgb="FFFF0000"/>
        <rFont val="맑은 고딕"/>
        <family val="3"/>
        <charset val="129"/>
        <scheme val="minor"/>
      </rPr>
      <t>윤활유
파라핀왁스
기타석유제품</t>
    </r>
    <phoneticPr fontId="5" type="noConversion"/>
  </si>
  <si>
    <r>
      <t xml:space="preserve">정제가스
프로판
부탄
</t>
    </r>
    <r>
      <rPr>
        <sz val="10"/>
        <color rgb="FFFF0000"/>
        <rFont val="맑은 고딕"/>
        <family val="3"/>
        <charset val="129"/>
        <scheme val="minor"/>
      </rPr>
      <t>납사</t>
    </r>
    <phoneticPr fontId="5" type="noConversion"/>
  </si>
  <si>
    <r>
      <t xml:space="preserve">최종소비&gt;산업&gt;화학및석유화학
</t>
    </r>
    <r>
      <rPr>
        <sz val="10"/>
        <color rgb="FFFF0000"/>
        <rFont val="맑은 고딕"/>
        <family val="3"/>
        <charset val="129"/>
      </rPr>
      <t>최종비에너지소비&gt;산업&gt;메모: 석유화학원료
에너지산업 자체소비&gt;석유정제</t>
    </r>
    <phoneticPr fontId="5" type="noConversion"/>
  </si>
  <si>
    <r>
      <t xml:space="preserve">기초화학물질 제조업 / </t>
    </r>
    <r>
      <rPr>
        <sz val="10"/>
        <color rgb="FFFF0000"/>
        <rFont val="맑은 고딕"/>
        <family val="3"/>
        <charset val="129"/>
      </rPr>
      <t>합성고무 및 플라스틱물질 제조업</t>
    </r>
    <r>
      <rPr>
        <sz val="10"/>
        <color theme="1"/>
        <rFont val="맑은 고딕"/>
        <family val="2"/>
        <charset val="129"/>
      </rPr>
      <t xml:space="preserve"> / 비료, 농약 및 살균·살충제 제조업 / 기타 화학제품 제조업 / 화학섬유 제조업/</t>
    </r>
    <r>
      <rPr>
        <sz val="10"/>
        <color rgb="FFFF0000"/>
        <rFont val="맑은 고딕"/>
        <family val="3"/>
        <charset val="129"/>
      </rPr>
      <t xml:space="preserve"> 기초의약물질및생물학적제제제조업/의약품제조업/ 의료용품및기타의약관련제품제조업</t>
    </r>
    <phoneticPr fontId="5" type="noConversion"/>
  </si>
  <si>
    <r>
      <t xml:space="preserve">최종소비&gt;산업&gt;화학및석유화학
</t>
    </r>
    <r>
      <rPr>
        <sz val="10"/>
        <color rgb="FFFF0000"/>
        <rFont val="맑은 고딕"/>
        <family val="3"/>
        <charset val="129"/>
      </rPr>
      <t>최종비에너지소비&gt;산업&gt;메모: 석유화학원료</t>
    </r>
    <r>
      <rPr>
        <sz val="10"/>
        <color theme="1"/>
        <rFont val="맑은 고딕"/>
        <family val="2"/>
        <charset val="129"/>
      </rPr>
      <t xml:space="preserve">
</t>
    </r>
    <r>
      <rPr>
        <sz val="10"/>
        <color rgb="FFFF0000"/>
        <rFont val="맑은 고딕"/>
        <family val="3"/>
        <charset val="129"/>
      </rPr>
      <t>에너지산업 자체소비&gt;석유정제</t>
    </r>
    <phoneticPr fontId="5" type="noConversion"/>
  </si>
  <si>
    <r>
      <t xml:space="preserve">최종소비&gt;산업&gt;철강
</t>
    </r>
    <r>
      <rPr>
        <sz val="10"/>
        <color rgb="FFFF0000"/>
        <rFont val="맑은 고딕"/>
        <family val="3"/>
        <charset val="129"/>
      </rPr>
      <t>전환공정&gt; 코크스로, 고로</t>
    </r>
    <phoneticPr fontId="5" type="noConversion"/>
  </si>
  <si>
    <r>
      <t>1차 비철금속 제조업 /</t>
    </r>
    <r>
      <rPr>
        <sz val="10"/>
        <color rgb="FFFF0000"/>
        <rFont val="맑은 고딕"/>
        <family val="3"/>
        <charset val="129"/>
      </rPr>
      <t xml:space="preserve"> 금속주조업</t>
    </r>
    <phoneticPr fontId="5" type="noConversion"/>
  </si>
  <si>
    <t>This analysis utilizes Energy Balance statistics as the foundation for the BAU (Business As Usual) scenario, incorporating actual observed data from 2019 to 2023 to enhance the model's realism. To forecast future demand, growth rates by industry were estimated using long-term energy outlook data from the Korea Energy Economics Institute (KEEI).</t>
  </si>
  <si>
    <t>To improve statistical precision in cases requiring more granular industry classifications than those provided by the standard Energy Balance, data were reclassified based on "Energy Consumption by Sector in the Manufacturing Industry." Particularly for the steel and petrochemical industries, where transformation processes are complex, energy demand classified as "transformation" in the Energy Balance was recalculated using data collected from professional institutions, such as the Korea National Oil Corporation (KNOC), to ensure higher analytical accuracy.</t>
  </si>
  <si>
    <t>KESIS Energy Balance (for BAU)</t>
  </si>
  <si>
    <t>KEEI Long-term Energy Outlook (for historical values)</t>
  </si>
  <si>
    <t>KEA Energy Use Survey (For further splits)</t>
  </si>
  <si>
    <t>Note (For historical Values)</t>
  </si>
  <si>
    <t>Final consumption &gt; Industry &gt; Agriculture &amp; forestry, Fishery</t>
  </si>
  <si>
    <t>Industry &gt; Other</t>
  </si>
  <si>
    <t>Slaughtering, meat processing &amp; preservation / Marine product processing &amp; preservation / Fruit &amp; vegetable processing &amp; preservation / Animal &amp; vegetable oil &amp; fat manufacturing / Dairy products &amp; edible ice manufacturing / Grain milling products, starch &amp; starch products / Other food manufacturing / Animal feed &amp; prepared food manufacturing</t>
  </si>
  <si>
    <t>Energy industry self-consumption &gt; Coal mining</t>
  </si>
  <si>
    <t>Applied KEEI coal supply BAU growth rate to 2019 consumption due to lack of forecast</t>
  </si>
  <si>
    <t>Energy industry self-consumption &gt; Crude oil &amp; natural gas extraction</t>
  </si>
  <si>
    <t>Applied KEEI oil supply BAU growth rate to 2019 consumption due to lack of forecast</t>
  </si>
  <si>
    <t>Final consumption &gt; Industry &gt; Mining (excl. coal mining)</t>
  </si>
  <si>
    <t>Final consumption &gt; Industry &gt; Food &amp; tobacco</t>
  </si>
  <si>
    <t>Alcoholic beverage manufacturing / Non-alcoholic beverage &amp; ice manufacturing / Tobacco manufacturing</t>
  </si>
  <si>
    <t>Final consumption &gt; Industry &gt; Textiles &amp; leather</t>
  </si>
  <si>
    <t>Spinning &amp; yarn processing / Fabric weaving &amp; textile products / Knitted fabric / Textile dyeing, finishing &amp; post-processing / Other textile products / Sewn apparel / Fur products / Knitted apparel / Apparel accessories / Leather, bags &amp; similar products / Footwear &amp; parts</t>
  </si>
  <si>
    <t>Final consumption &gt; Industry &gt; Wood &amp; wood products</t>
  </si>
  <si>
    <t>Sawmilling &amp; wood processing / Wood product manufacturing / Cork &amp; plaiting materials</t>
  </si>
  <si>
    <t>Final consumption &gt; Industry &gt; Paper &amp; printing</t>
  </si>
  <si>
    <t>Pulp, paper &amp; paperboard / Corrugated paper, paper boxes &amp; containers / Other paper &amp; paperboard products / Printing &amp; print-related industries / Recorded media reproduction</t>
  </si>
  <si>
    <t>Transformation process &gt; Petroleum refining</t>
  </si>
  <si>
    <t>Coke &amp; briquette manufacturing / Petroleum refined products manufacturing</t>
  </si>
  <si>
    <t>Final consumption &gt; Industry &gt; Chemicals &amp; petrochemicals
Final non-energy consumption &gt; Industry &gt; Memo: Petrochemical feedstocks
Energy industry self-consumption &gt; Petroleum refining</t>
  </si>
  <si>
    <t>Industry &gt; Petrochemicals</t>
  </si>
  <si>
    <t>Basic chemical manufacturing / Synthetic rubber &amp; plastics / Fertilizers, pesticides &amp; disinfectants / Other chemical products / Chemical fiber / Basic pharmaceutical substances &amp; biological preparations / Pharmaceutical manufacturing / Medical supplies &amp; other pharmaceutical-related products</t>
  </si>
  <si>
    <t>For heat and electricity fuel types, values under 'Energy industry self-consumption &gt; Petroleum refining' are excluded from final consumption</t>
  </si>
  <si>
    <t>Rubber products manufacturing / Plastic products manufacturing</t>
  </si>
  <si>
    <t>Final consumption &gt; Industry &gt; Non-metallic minerals</t>
  </si>
  <si>
    <t>Glass &amp; glass products manufacturing</t>
  </si>
  <si>
    <t>Refractory &amp; non-refractory ceramic products / Cement, lime, plaster &amp; products / Cement manufacturing / Other non-metallic mineral products</t>
  </si>
  <si>
    <t>Final consumption &gt; Industry &gt; Iron &amp; steel
Transformation process &gt; Coke ovens, Blast furnaces</t>
  </si>
  <si>
    <t>Industry &gt; Iron &amp; steel</t>
  </si>
  <si>
    <t>Primary iron &amp; steel manufacturing</t>
  </si>
  <si>
    <t>1. Confirmed with KESIS that this calculation method is appropriate
2. Electricity demand statistics basis: Final electricity demand in the energy balance includes all self-generated power, whereas the long-term energy outlook excludes self-generated electricity demand and instead counts the raw fuel inputs as fossil fuel demand. Since coke oven and blast furnace demand is separately aggregated under coal energy, the long-term energy outlook's industrial electricity demand data is referenced to exclude overlapping self-generation.</t>
  </si>
  <si>
    <t>Final consumption &gt; Industry &gt; Non-ferrous metals</t>
  </si>
  <si>
    <t>Industry &gt; Non-ferrous metals</t>
  </si>
  <si>
    <t>Primary non-ferrous metals manufacturing / Metal casting</t>
  </si>
  <si>
    <t>Structural metal products, tanks &amp; steam generators / Arms &amp; ammunition / Other fabricated metal products</t>
  </si>
  <si>
    <t>Final consumption &gt; Industry &gt; Machinery</t>
  </si>
  <si>
    <t>Industry &gt; Machinery</t>
  </si>
  <si>
    <t>Semiconductor manufacturing / Electronic components / Computers &amp; peripherals / Communication &amp; broadcasting equipment / Video &amp; audio devices / Magnetic &amp; optical media / Medical devices / Measuring, testing, navigation, control &amp; other precision instruments / Photographic equipment &amp; optical instruments / Clocks &amp; clock components</t>
  </si>
  <si>
    <t>Electric motors, generators, transformers &amp; power supply control devices / Primary batteries &amp; storage batteries / Insulated wire &amp; cable / Light bulbs &amp; lighting equipment / Household appliances / Other electrical equipment</t>
  </si>
  <si>
    <t>General-purpose machinery / Special-purpose machinery</t>
  </si>
  <si>
    <t>Final consumption &gt; Industry &gt; Transport equipment</t>
  </si>
  <si>
    <t>Industry &gt; Transport equipment</t>
  </si>
  <si>
    <t>Automotive engines &amp; vehicles / Vehicle bodies &amp; trailers / New automotive parts / Remanufactured automotive parts</t>
  </si>
  <si>
    <t>Ship &amp; boat building / Railway equipment / Aircraft, spacecraft &amp; parts / Other transport equipment</t>
  </si>
  <si>
    <t>Final consumption &gt; Industry &gt; Other manufacturing</t>
  </si>
  <si>
    <t>Furniture manufacturing / Jewelry &amp; personal accessories / Musical instruments / Sports &amp; recreation equipment / Dolls, toys &amp; amusement products / Other products / Industrial machinery &amp; equipment repair</t>
  </si>
  <si>
    <t>Transformation process &gt; Gas manufacturing
Energy industry self-consumption &gt; Gas manufacturing</t>
  </si>
  <si>
    <t>All categories in the energy balance (power generation, CHP, heat-only, gas manufacturing, energy industry self-consumption, and industry) are aggregated together, so statistical yearbook values are used separately</t>
  </si>
  <si>
    <t>Final consumption &gt; Public</t>
  </si>
  <si>
    <t>Services &gt; Public</t>
  </si>
  <si>
    <t>Applied population growth rate to 2018 consumption due to lack of forecast</t>
  </si>
  <si>
    <t>Final consumption &gt; Industry &gt; Construction</t>
  </si>
  <si>
    <t>Industry Category Mapping</t>
    <phoneticPr fontId="5" type="noConversion"/>
  </si>
  <si>
    <t>2019~2024</t>
    <phoneticPr fontId="5" type="noConversion"/>
  </si>
  <si>
    <t>2019~2023</t>
    <phoneticPr fontId="5" type="noConversion"/>
  </si>
  <si>
    <t>Industrial Fuel Use</t>
    <phoneticPr fontId="5" type="noConversion"/>
  </si>
  <si>
    <t>CHP Fuel Use Allocated by Industry - Coal</t>
  </si>
  <si>
    <t>CHP Fuel Use Allocated by Industry - Natural Gas</t>
  </si>
  <si>
    <t>CHP Fuel Use Allocated by Industry - Biomass</t>
  </si>
  <si>
    <t>step3) 세부 분류_pre CHP</t>
    <phoneticPr fontId="5" type="noConversion"/>
  </si>
  <si>
    <t xml:space="preserve">step4) 최종 </t>
    <phoneticPr fontId="5" type="noConversion"/>
  </si>
  <si>
    <t>electricity produced by autoproducers</t>
  </si>
  <si>
    <t>Energy Industry own consumption</t>
  </si>
  <si>
    <t>Net self consumption</t>
  </si>
  <si>
    <t>step3) 세부 분류</t>
  </si>
  <si>
    <t>step4) Reduce by CHP/autoproducer production</t>
  </si>
  <si>
    <t>CHP plants (1000 toe)</t>
  </si>
  <si>
    <t>Conversion rate (1000 TOE =):</t>
    <phoneticPr fontId="5" type="noConversion"/>
  </si>
  <si>
    <t>CHP Fuel Use Allocated by Industry - LPG Propane or butane</t>
    <phoneticPr fontId="5" type="noConversion"/>
  </si>
  <si>
    <t>CHP Fuel Use Allocated by Industry - Petroleum-diesel</t>
    <phoneticPr fontId="5" type="noConversion"/>
  </si>
  <si>
    <t>CHP Fuel Use Allocated by Industry - Heavy or Residual oil</t>
    <phoneticPr fontId="5" type="noConversion"/>
  </si>
  <si>
    <t>[step2] 전력 사용량 - 비율 활용</t>
    <phoneticPr fontId="5" type="noConversion"/>
  </si>
  <si>
    <t>check</t>
    <phoneticPr fontId="5" type="noConversion"/>
  </si>
  <si>
    <t>CHP Electricity Production Allocated by Industry_Electricity</t>
    <phoneticPr fontId="5" type="noConversion"/>
  </si>
  <si>
    <t>전력 부분에서만 이부분을 refined petroleum and coke19으로 분류</t>
    <phoneticPr fontId="5" type="noConversion"/>
  </si>
  <si>
    <t xml:space="preserve">연료가 열인 경우, 에너지산업 자체소비&gt; 석유정제_자제소비 항목의 값은 최종 소비에 포함시키지 않음 
연료가 전기인 경우, 에너지산업 자체소비&gt; 석유정제_자제소비 항목의 값은 refined petroleum and coke19 포함시킴 </t>
    <phoneticPr fontId="5" type="noConversion"/>
  </si>
  <si>
    <t>전환공정&gt;석유정제
에너지산업 자체소비&gt;석유정제</t>
    <phoneticPr fontId="5" type="noConversion"/>
  </si>
  <si>
    <t xml:space="preserve">전망치 부재로 2019년 소비량에 KEEI 석유 공급 BAU 성장률만큼 적용
연료가 전기인 경우, 에너지산업 자체소비&gt; 석유정제_자제소비 항목의 값은 refined petroleum and coke19 포함시킴 </t>
    <phoneticPr fontId="5" type="noConversion"/>
  </si>
  <si>
    <t>전력부분만 이부분 0으로 입력</t>
    <phoneticPr fontId="5" type="noConversion"/>
  </si>
  <si>
    <t>연도</t>
  </si>
  <si>
    <t>밸런스 산업
(ktoe)</t>
  </si>
  <si>
    <t>석유정제
자체소비 (ktoe)</t>
  </si>
  <si>
    <t>밸런스 산업
+정유 (ktoe)</t>
  </si>
  <si>
    <t>한전 판매 산업
(ktoe)</t>
  </si>
  <si>
    <t>산업 자가소비
(1,000 toe)</t>
  </si>
  <si>
    <t>산업 자가소비
(GWh, 참고)</t>
  </si>
  <si>
    <t>[출처] 밸런스 산업·석유정제_자체소비 = 확장 에너지밸런스(1,000 toe) '데이터' 시트 → '산업' 행 / '석유정제_자체소비' 행 × '전기'(61열). 이미 1,000 toe.</t>
  </si>
  <si>
    <t>[활용] 현재 BIFUbC 차감액(발전전용_자가+열병합_자가 총발전량, 2023 5,108 ktoe) → 위 자가소비(2023 3,373.6 ktoe)로 교체. 업종 비중 분배(제조업 위주 권장) 후 electricity step4 적용.</t>
  </si>
  <si>
    <t>[참고] 정유 제외 경계로 하려면(밸런스 산업 vs 한전 산업에서 정유 제외) 자가소비는 2023 기준 약 3,256 ktoe. 정유 포함/제외는 EPS 산업 gross에 정유를 넣었는지와 일치시킬 것.</t>
  </si>
  <si>
    <t>연도별 산업 자가소비 전력 (단위: 1,000 toe)</t>
    <phoneticPr fontId="5" type="noConversion"/>
  </si>
  <si>
    <t>한전 판매 산업
(GWh, 참고)</t>
    <phoneticPr fontId="5" type="noConversion"/>
  </si>
  <si>
    <t>석유정제(정유)는 에너지밸런스상 '에너지전환산업'이라 밸런스 '산업'(최종소비)에 없고 '에너지산업자체소비 &gt; 석유정제_자체소비'에 들어감(음수=소비).</t>
    <phoneticPr fontId="5" type="noConversion"/>
  </si>
  <si>
    <t xml:space="preserve">            반면 KEPCO 통계연보 Ⅴ-8은 정유(코크스·연탄·석유정제품, 2023 13,420 GWh)를 '제조업(→산업)'에 포함. EPS·KEEI도 정유를 산업에 포함.</t>
    <phoneticPr fontId="5" type="noConversion"/>
  </si>
  <si>
    <t xml:space="preserve">            → 두 소스의 경계를 맞추려면 밸런스 '산업'에 석유정제_자체소비(절대값)를 더해야 함.</t>
    <phoneticPr fontId="5" type="noConversion"/>
  </si>
  <si>
    <t>[출처] 한전 판매 산업 = 에너지통계연보 2024 'Ⅴ-8'(한국전력공사) → '산업'(농림어업+광업+제조업, 제조업엔 정유 포함) 행. 원자료 GWh.</t>
    <phoneticPr fontId="5" type="noConversion"/>
  </si>
  <si>
    <t>[환산] GWh → 1,000 toe : × 0.086 (1 kWh=860 kcal, 제8차 열량환산).</t>
    <phoneticPr fontId="5" type="noConversion"/>
  </si>
  <si>
    <t>[계산 방법] 산업전력(에너지 밸런스) = 계통구매(KEPCO) +자가소비</t>
    <phoneticPr fontId="5" type="noConversion"/>
  </si>
  <si>
    <r>
      <t xml:space="preserve">산업(정유 포함) 자가소비 = [밸런스 산업 + 석유정제 자체소비] </t>
    </r>
    <r>
      <rPr>
        <sz val="10"/>
        <color rgb="FF000000"/>
        <rFont val="Cambria Math"/>
        <family val="1"/>
      </rPr>
      <t>−</t>
    </r>
    <r>
      <rPr>
        <sz val="10"/>
        <color rgb="FF000000"/>
        <rFont val="맑은 고딕"/>
        <family val="3"/>
        <charset val="129"/>
        <scheme val="minor"/>
      </rPr>
      <t xml:space="preserve"> 한전 판매 산업.  ← CHP/Auto 총발전량 대신 이 값을 업종 비중으로 분배해 차감</t>
    </r>
    <phoneticPr fontId="5" type="noConversion"/>
  </si>
  <si>
    <t>단위: 1000 toe</t>
    <phoneticPr fontId="5" type="noConversion"/>
  </si>
  <si>
    <t>산업 자가소비</t>
    <phoneticPr fontId="5" type="noConversion"/>
  </si>
  <si>
    <t>발전전용_산업 자가</t>
    <phoneticPr fontId="5" type="noConversion"/>
  </si>
  <si>
    <t>열병합_산업 자가</t>
    <phoneticPr fontId="5" type="noConversion"/>
  </si>
  <si>
    <t>step3) 에너지밸런스 자가발전량 중 산업부문만 계산</t>
    <phoneticPr fontId="5" type="noConversion"/>
  </si>
  <si>
    <t>[step1] CHP X 산업 자가발전 비율</t>
    <phoneticPr fontId="5" type="noConversion"/>
  </si>
  <si>
    <t>[step1] Autoproducer X 산업 자가발전 비율</t>
    <phoneticPr fontId="5" type="noConversion"/>
  </si>
  <si>
    <t>Autoproducer plants (1000 toe)</t>
    <phoneticPr fontId="5" type="noConversion"/>
  </si>
  <si>
    <t>step2) 에너지밸런스의 자가소비(발전 + 산업)</t>
    <phoneticPr fontId="5" type="noConversion"/>
  </si>
  <si>
    <t>이 비중만큼 전체 에너지는 축소 되어야함.</t>
    <phoneticPr fontId="5" type="noConversion"/>
  </si>
  <si>
    <t>EPS 산업 분류</t>
  </si>
  <si>
    <t>KESIS 밸런스 업종 그룹 (KEPCO 경계 정합 단위)</t>
  </si>
  <si>
    <t>KESIS 그룹 전력 2023 (ktoe)</t>
  </si>
  <si>
    <t>KEPCO 그룹 판매 2023 (ktoe)</t>
  </si>
  <si>
    <t>자가발전율</t>
  </si>
  <si>
    <t>★CHP·Auto 참조</t>
  </si>
  <si>
    <t>농림어업</t>
  </si>
  <si>
    <t>(전력 미사용)</t>
  </si>
  <si>
    <t>광업</t>
  </si>
  <si>
    <t>목재</t>
  </si>
  <si>
    <t>석유정제+화학및석유화학</t>
  </si>
  <si>
    <t>철강+비철금속</t>
  </si>
  <si>
    <t>전체자가에서 산업자가 비중</t>
    <phoneticPr fontId="5" type="noConversion"/>
  </si>
  <si>
    <t>step4) 산업분류별 자가발전량 비중: 에너지밸런스 전력수요량에서 전력판매량을 빼서, 산업별 자가발전량을 추정. 이 값으로 자가발전 비율을 추정하여 각 산업군별 자가발전 에너지 분배</t>
    <phoneticPr fontId="5" type="noConversion"/>
  </si>
  <si>
    <t>[Electricity - CHP &amp; Autoproducer treatment]</t>
  </si>
  <si>
    <r>
      <t>1. Why an adjustment is needed.</t>
    </r>
    <r>
      <rPr>
        <sz val="10"/>
        <color rgb="FF616161"/>
        <rFont val="맑은 고딕"/>
        <family val="3"/>
        <charset val="129"/>
        <scheme val="major"/>
      </rPr>
      <t xml:space="preserve"> Industrial electricity in the KESIS energy balance includes BOTH grid purchases AND electricity self-consumed from on-site generation. EPS requires grid purchases only, otherwise the self-generated portion is counted twice (once here, once in the electricity sector).</t>
    </r>
  </si>
  <si>
    <r>
      <t>2. What is subtracted.</t>
    </r>
    <r>
      <rPr>
        <sz val="10"/>
        <color rgb="FF616161"/>
        <rFont val="맑은 고딕"/>
        <family val="3"/>
        <charset val="129"/>
        <scheme val="major"/>
      </rPr>
      <t xml:space="preserve"> </t>
    </r>
    <r>
      <rPr>
        <sz val="9.9"/>
        <color rgb="FFA31515"/>
        <rFont val="맑은 고딕"/>
        <family val="3"/>
        <charset val="129"/>
        <scheme val="major"/>
      </rPr>
      <t>'electricity' step4 = step3 - CHP - Autoproducer</t>
    </r>
    <r>
      <rPr>
        <sz val="10"/>
        <color rgb="FF616161"/>
        <rFont val="맑은 고딕"/>
        <family val="3"/>
        <charset val="129"/>
        <scheme val="major"/>
      </rPr>
      <t>, leaving grid-purchased electricity. Same concept as "purchased electricity" in the US AEO-based file.</t>
    </r>
  </si>
  <si>
    <r>
      <t>3. Paired treatment - no emissions are lost.</t>
    </r>
    <r>
      <rPr>
        <sz val="10"/>
        <color rgb="FF616161"/>
        <rFont val="맑은 고딕"/>
        <family val="3"/>
        <charset val="129"/>
        <scheme val="major"/>
      </rPr>
      <t xml:space="preserve"> The fuel burned by that same self-generation is ADDED BACK to industrial fuel use (</t>
    </r>
    <r>
      <rPr>
        <sz val="9.9"/>
        <color rgb="FFA31515"/>
        <rFont val="맑은 고딕"/>
        <family val="3"/>
        <charset val="129"/>
        <scheme val="major"/>
      </rPr>
      <t>coal / natural gas / etc. step4 = step3 + CHP + Autoproducer</t>
    </r>
    <r>
      <rPr>
        <sz val="10"/>
        <color rgb="FF616161"/>
        <rFont val="맑은 고딕"/>
        <family val="3"/>
        <charset val="129"/>
        <scheme val="major"/>
      </rPr>
      <t>). Electricity OUTPUT is subtracted; fuel INPUT is added. The difference (conversion losses + useful heat) correctly remains in industrial fuel.</t>
    </r>
  </si>
  <si>
    <r>
      <t>6. Why an industry-specific rate.</t>
    </r>
    <r>
      <rPr>
        <sz val="10"/>
        <color rgb="FF616161"/>
        <rFont val="맑은 고딕"/>
        <family val="3"/>
        <charset val="129"/>
        <scheme val="major"/>
      </rPr>
      <t xml:space="preserve"> Korean self-generation is heavily concentrated in primary metals, where blast-furnace and coke-oven by-product gases are burned on site; semiconductors, agriculture and motor vehicles have almost none. Weighting by electricity demand alone would imply the same self-generation share (~12%) for every industry and misallocate the fuel and emissions.</t>
    </r>
  </si>
  <si>
    <r>
      <t>7. Totals are preserved.</t>
    </r>
    <r>
      <rPr>
        <sz val="10"/>
        <color rgb="FF616161"/>
        <rFont val="맑은 고딕"/>
        <family val="3"/>
        <charset val="129"/>
        <scheme val="major"/>
      </rPr>
      <t xml:space="preserve"> Each allocation is divided by the sum of the weights, so the weighting changes only the distribution across industries — industrial electricity and fuel totals for 2019-2023 are unchanged.</t>
    </r>
  </si>
  <si>
    <r>
      <t>4. HOW MUCH in total</t>
    </r>
    <r>
      <rPr>
        <sz val="10"/>
        <color rgb="FF616161"/>
        <rFont val="맑은 고딕"/>
        <family val="3"/>
        <charset val="129"/>
        <scheme val="major"/>
      </rPr>
      <t xml:space="preserve"> — sheet </t>
    </r>
    <r>
      <rPr>
        <sz val="9.9"/>
        <color rgb="FFA31515"/>
        <rFont val="맑은 고딕"/>
        <family val="3"/>
        <charset val="129"/>
        <scheme val="major"/>
      </rPr>
      <t>산업자가소비_연도별</t>
    </r>
    <r>
      <rPr>
        <sz val="10"/>
        <color rgb="FF616161"/>
        <rFont val="맑은 고딕"/>
        <family val="3"/>
        <charset val="129"/>
        <scheme val="major"/>
      </rPr>
      <t>. Industrial self-consumption = [balance Industry + Oil refinery own use] − KEPCO sales to Industry (Energy Statistics Yearbook V-8, GWh × 0.086). Refinery own use is added because the balance books it under energy transformation, while KEPCO, KEEI and EPS all treat refining as manufacturing. The result is split between Autoproducer and CHP plants by their shares of total self-generation.</t>
    </r>
  </si>
  <si>
    <r>
      <t>5. HOW it is distributed across the 25 industries.</t>
    </r>
    <r>
      <rPr>
        <sz val="10"/>
        <color rgb="FF616161"/>
        <rFont val="맑은 고딕"/>
        <family val="3"/>
        <charset val="129"/>
        <scheme val="major"/>
      </rPr>
      <t xml:space="preserve"> </t>
    </r>
    <r>
      <rPr>
        <sz val="9.9"/>
        <color rgb="FFA31515"/>
        <rFont val="맑은 고딕"/>
        <family val="3"/>
        <charset val="129"/>
        <scheme val="major"/>
      </rPr>
      <t>weight_i = (industry i electricity demand) × (industry i self-generation rate)</t>
    </r>
    <r>
      <rPr>
        <sz val="10"/>
        <color rgb="FF616161"/>
        <rFont val="맑은 고딕"/>
        <family val="3"/>
        <charset val="129"/>
        <scheme val="major"/>
      </rPr>
      <t xml:space="preserve">. The rates are in </t>
    </r>
    <r>
      <rPr>
        <sz val="9.9"/>
        <color rgb="FFA31515"/>
        <rFont val="맑은 고딕"/>
        <family val="3"/>
        <charset val="129"/>
        <scheme val="major"/>
      </rPr>
      <t>산업자가소비_연도별</t>
    </r>
    <r>
      <rPr>
        <sz val="10"/>
        <color rgb="FF616161"/>
        <rFont val="맑은 고딕"/>
        <family val="3"/>
        <charset val="129"/>
        <scheme val="major"/>
      </rPr>
      <t xml:space="preserve"> E35:E59, derived as (KESIS balance electricity − KEPCO retail sales) / KESIS balance electricity. They are computed at the KESIS balance sector level — the level at which KESIS and KEPCO industry boundaries align 1:1 — so that classification-split error is not mistaken for self-generation, and are held at the 2023 value for all years.</t>
    </r>
  </si>
  <si>
    <t>Year</t>
  </si>
  <si>
    <t>증분 (BTU)   ★csv 로 나감</t>
  </si>
  <si>
    <t>[근거]</t>
  </si>
  <si>
    <t>1. 증분을 어디에 얹는가 — step4(자가발전 차감) 뒤</t>
  </si>
  <si>
    <t xml:space="preserve">   반도체 전력 계산 사슬:</t>
  </si>
  <si>
    <t xml:space="preserve">     electricity!26행   step1  KESIS '기계류' 실측 (C~G = 2019~2023)</t>
  </si>
  <si>
    <t xml:space="preserve">     electricity!86행   step2  × KEEI Machinery 증감률 복리 (=G86*(1+$K$64))</t>
  </si>
  <si>
    <t xml:space="preserve">     electricity!113행  step3  × 'Machinery Split'!$E$6 (=0.720611) 로 26 분리</t>
  </si>
  <si>
    <t xml:space="preserve">     electricity!145행  step4  − CHP!254 − Autoproducer!254  (자가발전 차감)</t>
  </si>
  <si>
    <t xml:space="preserve">   step2·step3 에 얹으면 Machinery Split 비율을 타고 27(가전)·28(기타기계)로 번진다.</t>
  </si>
  <si>
    <t xml:space="preserve">   step4 앞에 얹으면 자가발전 차감을 맞는다 — 신규 반도체 팹 수요는 한전 구입전력이며</t>
  </si>
  <si>
    <t xml:space="preserve">   자가발전 차감 대상이 아니다.</t>
  </si>
  <si>
    <t xml:space="preserve">   따라서 step4 뒤에 얹는다. CHP 업종배분 계산과도 완전히 분리된다.</t>
  </si>
  <si>
    <t xml:space="preserve">   'Machinery Split'!42행 (전력 소계, 2019 KEA 에너지사용및온실가스배출실태조사, 천toe)</t>
  </si>
  <si>
    <t xml:space="preserve">     반도체제조업        2,360.7   54.5%</t>
  </si>
  <si>
    <t xml:space="preserve">     전자부품제조업      1,803.7   41.6%</t>
  </si>
  <si>
    <t xml:space="preserve">     통신및방송장비         91.7    2.1%</t>
  </si>
  <si>
    <t xml:space="preserve">     영상및음향기기         65.4    1.5%</t>
  </si>
  <si>
    <t xml:space="preserve">     컴퓨터및주변장치        9.5    0.2%</t>
  </si>
  <si>
    <t xml:space="preserve">     합계                4,331.0</t>
  </si>
  <si>
    <t xml:space="preserve">   증분을 26행에 얹으면 전자부품·통신장비까지 함께 커진 것처럼 보인다.</t>
  </si>
  <si>
    <t xml:space="preserve">   EPS 에 더 세분된 산업분류가 없어 대안이 없다. 카드에 반드시 명시할 것.</t>
  </si>
  <si>
    <t>24~30 연평균 증감률</t>
    <phoneticPr fontId="5" type="noConversion"/>
  </si>
  <si>
    <t>2023 (2024전망·참고)</t>
  </si>
  <si>
    <t>23→24 브리지(=G/N)</t>
  </si>
  <si>
    <t>KEEI 2025 장기에너지전망(REF) 기준연도 2024 반영 (2026-09-03). G열=2024. C:F(2019~2022)는 2024전망 판(참고, 계산 미사용). H열(2024)=2023 KESIS 실적 x O열 브리지, I열 이후는 K/L/M CAGR.</t>
  </si>
  <si>
    <t>원본 0 유지(작성자 의도 override)</t>
  </si>
  <si>
    <t>00-24</t>
    <phoneticPr fontId="5" type="noConversion"/>
  </si>
  <si>
    <t>24-50</t>
    <phoneticPr fontId="5" type="noConversion"/>
  </si>
  <si>
    <t>2023 (2024판·브리지 분모)</t>
  </si>
  <si>
    <t>2023 BTU (2024판·브리지 분모)</t>
  </si>
  <si>
    <t>KEEI 2025판(기준 2024) 반영 2026-09-03. R열 = 2024판 2023년 값(브리지 분모). YoY 행의 2024열 = 2025판2024 / 2024판2023 = 브리지. TREND 는 2점 선형보간이고 앵커연도에서 평가하면 앵커값을 그대로 반환하므로 기준연도 셀만 2024로 바꾸면 나머지 수식은 자동 정합.</t>
  </si>
  <si>
    <t>-</t>
    <phoneticPr fontId="5" type="noConversion"/>
  </si>
  <si>
    <t>KEEI 2025 Long-Term Energy Outlook (REF), base year 2024</t>
    <phoneticPr fontId="5" type="noConversion"/>
  </si>
  <si>
    <t>[주의] 이 시트는 KEEI 2024 전망(기준연도 2023) 판이며 계산에 쓰이지 않는 참고용입니다. 실제 계산은 각 연료 시트 rows 61-66 (KEEI 2025 전망, 기준연도 2024) 및 KEEI BAU - Coal/Oil/Gas Supply(2025판)에서 이뤄집니다. 2026-09-03</t>
  </si>
  <si>
    <t>메가 프로젝트 기준 시나리오 반영 — 반도체(첨단산업) 전력수요 증분</t>
  </si>
  <si>
    <t>작성 2026-09-04 · 기반 _260903(KEEI 2025판 재기준화) · 원자료 = 메가_호남_용인_기준시나리오_연도별_20260904.xlsx (SHIFT 리포) 시트 'TWh (손실 및 소내 고려 X)' · 종전 'Semi_12차_260831' 시트를 대체(삭제) · 26행이 BIFUbC-electricity!18행(computers and electronics 26)에 가산됩니다</t>
  </si>
  <si>
    <t>[① 원자료 — 메가 프로젝트 기준 시나리오 (2040년)]</t>
  </si>
  <si>
    <t>★ 2040 증분 — 소비단 (TWh)</t>
  </si>
  <si>
    <t xml:space="preserve">  호남 팹 (TWh)</t>
  </si>
  <si>
    <t xml:space="preserve">  용인 (TWh)</t>
  </si>
  <si>
    <t>(참고) 발전단 (TWh)</t>
  </si>
  <si>
    <t>(참고) 2040 설비 합계 (GW)</t>
  </si>
  <si>
    <t xml:space="preserve">  호남 팹 (GW)</t>
  </si>
  <si>
    <t>모선 126(광주전남) 단독. 자료: '30 2기 3.15(정부 로드맵) · '34 4기 6.30(한전 추산 보도) / ★추정: '40 추가 2기 9.45 — 기사에 없어 도출값</t>
  </si>
  <si>
    <t xml:space="preserve">  용인 (GW)</t>
  </si>
  <si>
    <t>모선 46(동용인) 단독 = 삼성 국가산단 + SK 일반산단. 자료: 삼성 1단계 '28~'32 누적 3.0 · SK 1·2·4기 '27·'29·'33 / ★추정: SK 3기 '31(연도 미공개) · 삼성 2단계 '36 +4.0 · '40 +3.0 (배치)</t>
  </si>
  <si>
    <t>자료 범위 · 제외된 층</t>
  </si>
  <si>
    <t>2026~2040 · AIDC 와 EPS수요(앵커·EV) 제외</t>
  </si>
  <si>
    <t>AI 데이터센터는 BDCL 이 별도로 담당하므로 중복 없음. 2041 이후는 메가 확정 자료 범위 밖 → 2040 값 동결 (★가정, 근거 4)</t>
  </si>
  <si>
    <t>[② 단위 환산]</t>
  </si>
  <si>
    <t>★ TWh → BTU</t>
  </si>
  <si>
    <t>1 kWh = 3,412.142 BTU · TWh = 10^9 kWh. ★본 시트가 계산에 쓰는 유일한 환산이다 (원자료가 이미 TWh 이므로)</t>
  </si>
  <si>
    <t>(참고) GW → TWh (소비단)</t>
  </si>
  <si>
    <t>= 7.008. 원자료가 GW→TWh 에 쓴 계수. 본 시트는 계산에 쓰지 않는다</t>
  </si>
  <si>
    <t xml:space="preserve">  이용률</t>
  </si>
  <si>
    <t>메가 원자료 'GW'!A31 — 부하율이 아니라 GW→TWh 환산계수 (연중 24시간 평탄 전제, 2026-09-04 확정)</t>
  </si>
  <si>
    <t xml:space="preserve">  연간 시간 (h)</t>
  </si>
  <si>
    <t>(참고) 손실·소내 그로스업 (발전단)</t>
  </si>
  <si>
    <t>★BIFUbC 는 최종소비(소비단) 기준이므로 적용하지 않는다 — 근거 2</t>
  </si>
  <si>
    <t>[③ 연도별 증분 — 원자료 TWh 직접 인용 · 26행이 BIFUbC-electricity!18행에 가산됩니다]</t>
  </si>
  <si>
    <t>호남 팹 TWh(y) — 원자료 그대로</t>
  </si>
  <si>
    <t>용인 TWh(y) — 원자료 그대로</t>
  </si>
  <si>
    <t>★ 증분 (TWh, 소비단)</t>
  </si>
  <si>
    <t>현행 26 (TWh) — 증분 제외</t>
  </si>
  <si>
    <t>수정 후 26 (TWh)</t>
  </si>
  <si>
    <t xml:space="preserve">     BIFUbC-electricity!18행   = electricity!{열}145 + 본 시트 {열}26  → csv</t>
  </si>
  <si>
    <t>[원자료 지문 — 연도별 자료/추정 구분]</t>
  </si>
  <si>
    <t>호남 GW</t>
  </si>
  <si>
    <t>용인 GW</t>
  </si>
  <si>
    <t>합계 GW</t>
  </si>
  <si>
    <t>호남 TWh</t>
  </si>
  <si>
    <t>용인 TWh</t>
  </si>
  <si>
    <t>합계 TWh</t>
  </si>
  <si>
    <t>비고 (자료 / 추정)</t>
  </si>
  <si>
    <t>SK 1기 +1.0 (자료: '25-02 착공 → '27 준공)</t>
  </si>
  <si>
    <t>삼성 +0.5 (자료: 용인복합 준공 일정)</t>
  </si>
  <si>
    <t>SK 2기 +1.0 (자료)</t>
  </si>
  <si>
    <t>호남 2기 3.15 개시 (자료: 정부 로드맵) · 삼성 +0.5 (자료)</t>
  </si>
  <si>
    <t>삼성 +1.0 (자료) · SK 3기 +1.0 (추정: 연도 미공개)</t>
  </si>
  <si>
    <t>삼성 +1.0 (자료) → 삼성 1단계 3.0 완료</t>
  </si>
  <si>
    <t>SK 4기 +1.0 (자료) → SK 일반산단 4.0 완료</t>
  </si>
  <si>
    <t>호남 4기 6.30 (자료: 한전 추산 보도)</t>
  </si>
  <si>
    <t>삼성 2단계 +4.0 (추정 배치: '33 이후 공급 스케줄 없음)</t>
  </si>
  <si>
    <t>호남 6기 9.45 (용량은 도출값) · 삼성 +3.0 (추정 배치) → 용인 14.0 완성</t>
  </si>
  <si>
    <t>2. ★ 'computers and electronics 26' 은 반도체가 절반뿐이다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</si>
</sst>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1" formatCode="_-* #,##0_-;\-* #,##0_-;_-* &quot;-&quot;_-;_-@_-"/>
    <numFmt numFmtId="44" formatCode="_-&quot;₩&quot;* #,##0.00_-;\-&quot;₩&quot;* #,##0.00_-;_-&quot;₩&quot;* &quot;-&quot;??_-;_-@_-"/>
    <numFmt numFmtId="43" formatCode="_-* #,##0.00_-;\-* #,##0.00_-;_-* &quot;-&quot;??_-;_-@_-"/>
    <numFmt numFmtId="176" formatCode="#,##0.0"/>
    <numFmt numFmtId="177" formatCode="0.E+00"/>
    <numFmt numFmtId="178" formatCode="0_);[Red]\(0\)"/>
    <numFmt numFmtId="179" formatCode="0.000E+00"/>
    <numFmt numFmtId="180" formatCode="#,##0.00000"/>
    <numFmt numFmtId="181" formatCode="_-* #,##0.00000000000_-;\-* #,##0.00000000000_-;_-* &quot;-&quot;_-;_-@_-"/>
    <numFmt numFmtId="182" formatCode="_-* #,##0.00_-;\-* #,##0.00_-;_-* &quot;-&quot;_-;_-@_-"/>
    <numFmt numFmtId="183" formatCode="0.0%"/>
    <numFmt numFmtId="184" formatCode="#\ ##0"/>
    <numFmt numFmtId="185" formatCode="#\ ##0.0"/>
    <numFmt numFmtId="186" formatCode="#\ ##0.00"/>
    <numFmt numFmtId="187" formatCode="#\ ##0;\-#\ ##0;\-"/>
    <numFmt numFmtId="188" formatCode="0.0E+00"/>
    <numFmt numFmtId="189" formatCode="0.000"/>
    <numFmt numFmtId="190" formatCode="_-* #,##0.0_-;\-* #,##0.0_-;_-* &quot;-&quot;_-;_-@_-"/>
    <numFmt numFmtId="191" formatCode="_-* #,##0.000_-;\-* #,##0.000_-;_-* &quot;-&quot;_-;_-@_-"/>
    <numFmt numFmtId="192" formatCode="_-* #,##0.0_-;\-* #,##0.0_-;_-* &quot;-&quot;?_-;_-@_-"/>
    <numFmt numFmtId="193" formatCode="#.\ ##0;\-#.\ ##0;\-"/>
    <numFmt numFmtId="194" formatCode=".\ ###;\-.\ ###;\ȭ;_Ŀ"/>
    <numFmt numFmtId="195" formatCode="0.0"/>
    <numFmt numFmtId="196" formatCode="_ * #,##0_ ;_ * \-#,##0_ ;_ * &quot;-&quot;_ ;_ @_ "/>
    <numFmt numFmtId="197" formatCode="_ * #,##0.00_ ;_ * \-#,##0.00_ ;_ * &quot;-&quot;??_ ;_ @_ "/>
    <numFmt numFmtId="198" formatCode="&quot;₩&quot;#,##0.00;[Red]&quot;₩&quot;&quot;₩&quot;&quot;₩&quot;&quot;₩&quot;\-&quot;₩&quot;#,##0.00"/>
    <numFmt numFmtId="199" formatCode="_ &quot;₩&quot;* #,##0_ ;_ &quot;₩&quot;* \-#,##0_ ;_ &quot;₩&quot;* &quot;-&quot;_ ;_ @_ "/>
    <numFmt numFmtId="200" formatCode="_ &quot;₩&quot;* #,##0.00_ ;_ &quot;₩&quot;* \-#,##0.00_ ;_ &quot;₩&quot;* &quot;-&quot;??_ ;_ @_ "/>
    <numFmt numFmtId="201" formatCode="m&quot;/&quot;d;@"/>
    <numFmt numFmtId="202" formatCode="#,##0.0000;[Red]\-#,##0.0000"/>
    <numFmt numFmtId="203" formatCode="0.000000"/>
    <numFmt numFmtId="204" formatCode="_ * #,##0.0_ ;_ * &quot;▲&quot;#,##0.0_ ;_ * &quot;-&quot;_ ;_ @_ "/>
    <numFmt numFmtId="205" formatCode="&quot;₩&quot;#,##0.00;&quot;₩&quot;\-#,##0.00"/>
    <numFmt numFmtId="206" formatCode="&quot;₩&quot;#,##0;[Red]&quot;₩&quot;\-#,##0"/>
    <numFmt numFmtId="207" formatCode="&quot;₩&quot;#,##0.00;[Red]&quot;₩&quot;\-#,##0.00"/>
    <numFmt numFmtId="208" formatCode="&quot;₩&quot;#,##0;&quot;₩&quot;\-#,##0"/>
    <numFmt numFmtId="209" formatCode="#.#"/>
    <numFmt numFmtId="210" formatCode="_ * #,##0_ ;_ * &quot;▲&quot;#,##0_ ;_ * &quot;-&quot;_ ;_ @_ "/>
    <numFmt numFmtId="211" formatCode="0.0_);[Red]\(0.0\)"/>
    <numFmt numFmtId="212" formatCode="#,##0.0_ "/>
    <numFmt numFmtId="213" formatCode="#,##0.0000_ "/>
    <numFmt numFmtId="214" formatCode="0.000000E+00"/>
    <numFmt numFmtId="215" formatCode="0.00000000E+00"/>
    <numFmt numFmtId="216" formatCode="0.0000"/>
  </numFmts>
  <fonts count="224">
    <font>
      <sz val="11"/>
      <color indexed="8"/>
      <name val="맑은 고딕"/>
      <family val="2"/>
      <scheme val="minor"/>
    </font>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11"/>
      <color theme="1"/>
      <name val="맑은 고딕"/>
      <family val="2"/>
      <charset val="129"/>
    </font>
    <font>
      <sz val="10"/>
      <name val="맑은 고딕"/>
      <family val="2"/>
      <charset val="129"/>
      <scheme val="minor"/>
    </font>
    <font>
      <sz val="11"/>
      <color theme="1"/>
      <name val="맑은 고딕"/>
      <family val="3"/>
      <charset val="129"/>
      <scheme val="minor"/>
    </font>
    <font>
      <b/>
      <sz val="10"/>
      <name val="맑은 고딕"/>
      <family val="2"/>
      <scheme val="minor"/>
    </font>
    <font>
      <b/>
      <sz val="11"/>
      <color theme="1"/>
      <name val="맑은 고딕"/>
      <family val="2"/>
      <scheme val="minor"/>
    </font>
    <font>
      <b/>
      <sz val="10"/>
      <name val="맑은 고딕"/>
      <family val="3"/>
      <charset val="129"/>
      <scheme val="minor"/>
    </font>
    <font>
      <sz val="11"/>
      <color rgb="FFFF0000"/>
      <name val="맑은 고딕"/>
      <family val="2"/>
      <scheme val="minor"/>
    </font>
    <font>
      <sz val="11"/>
      <color rgb="FFFF0000"/>
      <name val="맑은 고딕"/>
      <family val="3"/>
      <charset val="129"/>
      <scheme val="minor"/>
    </font>
    <font>
      <sz val="11"/>
      <color theme="1"/>
      <name val="맑은 고딕"/>
      <family val="2"/>
      <scheme val="minor"/>
    </font>
    <font>
      <u/>
      <sz val="10"/>
      <color theme="4"/>
      <name val="맑은 고딕"/>
      <family val="2"/>
      <scheme val="minor"/>
    </font>
    <font>
      <sz val="9"/>
      <color indexed="8"/>
      <name val="Calibri"/>
      <family val="2"/>
    </font>
    <font>
      <b/>
      <sz val="9"/>
      <color indexed="8"/>
      <name val="Calibri"/>
      <family val="2"/>
    </font>
    <font>
      <sz val="11"/>
      <color theme="1"/>
      <name val="맑은 고딕"/>
      <family val="3"/>
      <charset val="129"/>
    </font>
    <font>
      <sz val="11"/>
      <color theme="1"/>
      <name val="Calibri"/>
      <family val="2"/>
    </font>
    <font>
      <b/>
      <sz val="11"/>
      <color theme="1"/>
      <name val="맑은 고딕"/>
      <family val="3"/>
      <charset val="129"/>
      <scheme val="minor"/>
    </font>
    <font>
      <sz val="11"/>
      <color rgb="FFFF0000"/>
      <name val="맑은 고딕"/>
      <family val="3"/>
      <charset val="129"/>
    </font>
    <font>
      <i/>
      <sz val="11"/>
      <color theme="1"/>
      <name val="맑은 고딕"/>
      <family val="2"/>
      <scheme val="minor"/>
    </font>
    <font>
      <sz val="10"/>
      <name val="맑은 고딕"/>
      <family val="3"/>
      <charset val="129"/>
      <scheme val="minor"/>
    </font>
    <font>
      <sz val="9"/>
      <color theme="1"/>
      <name val="맑은 고딕"/>
      <family val="2"/>
      <scheme val="minor"/>
    </font>
    <font>
      <b/>
      <sz val="9"/>
      <color theme="1"/>
      <name val="맑은 고딕"/>
      <family val="2"/>
      <scheme val="minor"/>
    </font>
    <font>
      <sz val="9"/>
      <color rgb="FF000000"/>
      <name val="Calibri"/>
      <family val="2"/>
    </font>
    <font>
      <sz val="10"/>
      <color theme="1"/>
      <name val="맑은 고딕"/>
      <family val="3"/>
      <charset val="129"/>
      <scheme val="minor"/>
    </font>
    <font>
      <sz val="10"/>
      <color indexed="8"/>
      <name val="맑은 고딕"/>
      <family val="3"/>
      <charset val="129"/>
      <scheme val="minor"/>
    </font>
    <font>
      <sz val="10"/>
      <color rgb="FFFF0000"/>
      <name val="맑은 고딕"/>
      <family val="3"/>
      <charset val="129"/>
      <scheme val="minor"/>
    </font>
    <font>
      <sz val="11"/>
      <color rgb="FF1F1F1F"/>
      <name val="Arial"/>
      <family val="2"/>
    </font>
    <font>
      <sz val="10"/>
      <color indexed="8"/>
      <name val="Arial"/>
      <family val="2"/>
    </font>
    <font>
      <b/>
      <sz val="11"/>
      <color theme="1"/>
      <name val="Calibri"/>
      <family val="2"/>
    </font>
    <font>
      <sz val="11"/>
      <color rgb="FF1F1F1F"/>
      <name val="Inherit"/>
    </font>
    <font>
      <b/>
      <sz val="11"/>
      <color theme="1"/>
      <name val="Calibri"/>
      <family val="3"/>
    </font>
    <font>
      <sz val="10"/>
      <color rgb="FF1F1F1F"/>
      <name val="Inherit"/>
    </font>
    <font>
      <sz val="10"/>
      <color rgb="FF1F1F1F"/>
      <name val="Arial"/>
      <family val="2"/>
    </font>
    <font>
      <sz val="17"/>
      <color rgb="FF1F1F1F"/>
      <name val="Inherit"/>
    </font>
    <font>
      <sz val="11"/>
      <color theme="1"/>
      <name val="Calibri"/>
      <family val="3"/>
      <charset val="129"/>
    </font>
    <font>
      <sz val="11"/>
      <color rgb="FF666666"/>
      <name val="����"/>
      <family val="2"/>
    </font>
    <font>
      <sz val="17"/>
      <color rgb="FF1F1F1F"/>
      <name val="Arial"/>
      <family val="2"/>
    </font>
    <font>
      <sz val="11"/>
      <color theme="0"/>
      <name val="맑은 고딕"/>
      <family val="2"/>
      <scheme val="minor"/>
    </font>
    <font>
      <sz val="8"/>
      <name val="맑은 고딕"/>
      <family val="2"/>
      <charset val="129"/>
      <scheme val="minor"/>
    </font>
    <font>
      <sz val="11"/>
      <color rgb="FFFF0000"/>
      <name val="Calibri"/>
      <family val="2"/>
    </font>
    <font>
      <sz val="1"/>
      <color theme="1"/>
      <name val="맑은 고딕"/>
      <family val="2"/>
      <charset val="129"/>
      <scheme val="minor"/>
    </font>
    <font>
      <b/>
      <sz val="10"/>
      <color theme="1"/>
      <name val="맑은 고딕"/>
      <family val="3"/>
      <charset val="129"/>
    </font>
    <font>
      <sz val="7"/>
      <color theme="1"/>
      <name val="맑은 고딕"/>
      <family val="3"/>
      <charset val="129"/>
    </font>
    <font>
      <sz val="7"/>
      <color theme="1"/>
      <name val="Century Gothic"/>
      <family val="2"/>
    </font>
    <font>
      <b/>
      <sz val="7.5"/>
      <color theme="0"/>
      <name val="맑은 고딕"/>
      <family val="2"/>
      <scheme val="minor"/>
    </font>
    <font>
      <b/>
      <sz val="8"/>
      <color theme="0"/>
      <name val="맑은 고딕"/>
      <family val="3"/>
      <charset val="129"/>
    </font>
    <font>
      <b/>
      <sz val="8"/>
      <color theme="0"/>
      <name val="맑은 고딕"/>
      <family val="2"/>
      <scheme val="minor"/>
    </font>
    <font>
      <b/>
      <sz val="7"/>
      <color theme="1"/>
      <name val="맑은 고딕"/>
      <family val="3"/>
      <charset val="129"/>
    </font>
    <font>
      <b/>
      <sz val="7.5"/>
      <color theme="1"/>
      <name val="맑은 고딕"/>
      <family val="2"/>
      <scheme val="minor"/>
    </font>
    <font>
      <b/>
      <sz val="7.5"/>
      <color indexed="8"/>
      <name val="맑은 고딕"/>
      <family val="2"/>
      <scheme val="minor"/>
    </font>
    <font>
      <sz val="7.5"/>
      <color theme="1"/>
      <name val="맑은 고딕"/>
      <family val="2"/>
      <scheme val="minor"/>
    </font>
    <font>
      <sz val="1"/>
      <color theme="1"/>
      <name val="맑은 고딕"/>
      <family val="3"/>
      <charset val="129"/>
    </font>
    <font>
      <sz val="1"/>
      <color theme="1"/>
      <name val="맑은 고딕"/>
      <family val="2"/>
      <scheme val="minor"/>
    </font>
    <font>
      <sz val="1"/>
      <color theme="1"/>
      <name val="맑은 고딕"/>
      <family val="3"/>
      <charset val="129"/>
      <scheme val="minor"/>
    </font>
    <font>
      <sz val="6"/>
      <color theme="1"/>
      <name val="맑은 고딕"/>
      <family val="3"/>
      <charset val="129"/>
    </font>
    <font>
      <sz val="6"/>
      <color theme="1"/>
      <name val="KoPub돋움체 Light"/>
      <family val="1"/>
      <charset val="129"/>
    </font>
    <font>
      <i/>
      <sz val="10"/>
      <color theme="1"/>
      <name val="맑은 고딕"/>
      <family val="3"/>
      <charset val="129"/>
    </font>
    <font>
      <b/>
      <sz val="1"/>
      <color theme="0"/>
      <name val="맑은 고딕"/>
      <family val="2"/>
      <scheme val="minor"/>
    </font>
    <font>
      <b/>
      <sz val="1"/>
      <color indexed="8"/>
      <name val="맑은 고딕"/>
      <family val="2"/>
      <scheme val="minor"/>
    </font>
    <font>
      <sz val="7"/>
      <color rgb="FF1F1F1F"/>
      <name val="맑은 고딕"/>
      <family val="3"/>
      <charset val="129"/>
    </font>
    <font>
      <sz val="8"/>
      <color theme="1"/>
      <name val="맑은 고딕"/>
      <family val="3"/>
      <charset val="129"/>
      <scheme val="minor"/>
    </font>
    <font>
      <sz val="9"/>
      <color rgb="FFFF0000"/>
      <name val="맑은 고딕"/>
      <family val="2"/>
      <charset val="129"/>
      <scheme val="minor"/>
    </font>
    <font>
      <sz val="9"/>
      <color theme="1"/>
      <name val="Malgun Gothic"/>
      <family val="3"/>
      <charset val="129"/>
    </font>
    <font>
      <sz val="7.5"/>
      <color theme="1"/>
      <name val="맑은 고딕"/>
      <family val="2"/>
      <charset val="129"/>
      <scheme val="minor"/>
    </font>
    <font>
      <sz val="7"/>
      <color theme="1"/>
      <name val="맑은 고딕"/>
      <family val="2"/>
      <scheme val="minor"/>
    </font>
    <font>
      <sz val="7.5"/>
      <color theme="1"/>
      <name val="맑은 고딕"/>
      <family val="3"/>
      <charset val="129"/>
      <scheme val="minor"/>
    </font>
    <font>
      <b/>
      <sz val="7.5"/>
      <color theme="1"/>
      <name val="맑은 고딕"/>
      <family val="3"/>
      <charset val="129"/>
      <scheme val="minor"/>
    </font>
    <font>
      <sz val="7"/>
      <color theme="1"/>
      <name val="맑은 고딕"/>
      <family val="3"/>
      <charset val="129"/>
      <scheme val="minor"/>
    </font>
    <font>
      <sz val="7.5"/>
      <name val="맑은 고딕"/>
      <family val="2"/>
      <scheme val="minor"/>
    </font>
    <font>
      <sz val="7.5"/>
      <color theme="1"/>
      <name val="맑은 고딕"/>
      <family val="3"/>
      <charset val="129"/>
    </font>
    <font>
      <b/>
      <sz val="7.5"/>
      <color theme="1"/>
      <name val="맑은 고딕"/>
      <family val="3"/>
      <charset val="129"/>
    </font>
    <font>
      <b/>
      <sz val="8"/>
      <color theme="1"/>
      <name val="맑은 고딕"/>
      <family val="2"/>
      <scheme val="minor"/>
    </font>
    <font>
      <sz val="10"/>
      <name val="Calibri"/>
      <family val="2"/>
    </font>
    <font>
      <b/>
      <sz val="8"/>
      <name val="맑은 고딕"/>
      <family val="3"/>
      <charset val="129"/>
    </font>
    <font>
      <sz val="9"/>
      <color indexed="8"/>
      <name val="맑은 고딕"/>
      <family val="2"/>
      <scheme val="minor"/>
    </font>
    <font>
      <sz val="9"/>
      <name val="Calibri"/>
      <family val="2"/>
    </font>
    <font>
      <sz val="9"/>
      <color theme="1"/>
      <name val="맑은 고딕"/>
      <family val="3"/>
      <charset val="129"/>
      <scheme val="minor"/>
    </font>
    <font>
      <sz val="9"/>
      <color rgb="FFFF0000"/>
      <name val="맑은 고딕"/>
      <family val="2"/>
      <scheme val="minor"/>
    </font>
    <font>
      <sz val="9"/>
      <color rgb="FFFF0000"/>
      <name val="맑은 고딕"/>
      <family val="3"/>
      <charset val="129"/>
      <scheme val="minor"/>
    </font>
    <font>
      <b/>
      <sz val="9"/>
      <color theme="0"/>
      <name val="맑은 고딕"/>
      <family val="3"/>
      <charset val="129"/>
    </font>
    <font>
      <b/>
      <sz val="9"/>
      <color theme="0"/>
      <name val="맑은 고딕"/>
      <family val="2"/>
      <scheme val="minor"/>
    </font>
    <font>
      <b/>
      <sz val="9"/>
      <name val="맑은 고딕"/>
      <family val="3"/>
      <charset val="129"/>
    </font>
    <font>
      <sz val="9"/>
      <color theme="1"/>
      <name val="맑은 고딕"/>
      <family val="3"/>
      <charset val="129"/>
    </font>
    <font>
      <b/>
      <sz val="9"/>
      <color indexed="8"/>
      <name val="맑은 고딕"/>
      <family val="3"/>
      <charset val="129"/>
      <scheme val="minor"/>
    </font>
    <font>
      <b/>
      <sz val="10"/>
      <color indexed="8"/>
      <name val="맑은 고딕"/>
      <family val="3"/>
      <charset val="129"/>
      <scheme val="minor"/>
    </font>
    <font>
      <b/>
      <sz val="9"/>
      <color theme="0"/>
      <name val="맑은 고딕"/>
      <family val="3"/>
      <charset val="129"/>
      <scheme val="minor"/>
    </font>
    <font>
      <b/>
      <sz val="9"/>
      <color theme="1"/>
      <name val="맑은 고딕"/>
      <family val="3"/>
      <charset val="129"/>
    </font>
    <font>
      <b/>
      <sz val="9"/>
      <color theme="1"/>
      <name val="맑은 고딕"/>
      <family val="3"/>
      <charset val="129"/>
      <scheme val="minor"/>
    </font>
    <font>
      <sz val="9"/>
      <color theme="2" tint="-0.249977111117893"/>
      <name val="맑은 고딕"/>
      <family val="2"/>
      <scheme val="minor"/>
    </font>
    <font>
      <b/>
      <sz val="11"/>
      <color theme="1"/>
      <name val="맑은 고딕"/>
      <family val="3"/>
      <charset val="129"/>
    </font>
    <font>
      <b/>
      <sz val="11"/>
      <color rgb="FFFF0000"/>
      <name val="맑은 고딕"/>
      <family val="2"/>
      <scheme val="minor"/>
    </font>
    <font>
      <b/>
      <sz val="10"/>
      <color theme="1"/>
      <name val="Albany WT K"/>
    </font>
    <font>
      <sz val="10"/>
      <color theme="1"/>
      <name val="Albany WT K"/>
    </font>
    <font>
      <sz val="8"/>
      <name val="돋움"/>
      <family val="3"/>
      <charset val="129"/>
    </font>
    <font>
      <sz val="10"/>
      <color theme="1"/>
      <name val="맑은 고딕"/>
      <family val="3"/>
      <charset val="129"/>
    </font>
    <font>
      <b/>
      <sz val="9"/>
      <color theme="1"/>
      <name val="Malgun Gothic"/>
      <family val="3"/>
      <charset val="129"/>
    </font>
    <font>
      <b/>
      <sz val="11"/>
      <color rgb="FFFFFFFF"/>
      <name val="Calibri"/>
      <family val="2"/>
    </font>
    <font>
      <b/>
      <sz val="13.5"/>
      <color theme="1"/>
      <name val="Calibri"/>
      <family val="2"/>
    </font>
    <font>
      <sz val="10"/>
      <color theme="1"/>
      <name val="Arial Unicode MS"/>
      <family val="2"/>
    </font>
    <font>
      <b/>
      <sz val="13.5"/>
      <color theme="1"/>
      <name val="Calibri"/>
      <family val="3"/>
      <charset val="129"/>
    </font>
    <font>
      <b/>
      <sz val="13.5"/>
      <color theme="1"/>
      <name val="맑은 고딕"/>
      <family val="3"/>
      <charset val="129"/>
    </font>
    <font>
      <b/>
      <sz val="10"/>
      <color theme="1"/>
      <name val="Arial Unicode MS"/>
      <family val="2"/>
    </font>
    <font>
      <sz val="10"/>
      <color theme="1"/>
      <name val="맑은 고딕"/>
      <family val="2"/>
      <charset val="129"/>
      <scheme val="minor"/>
    </font>
    <font>
      <sz val="10"/>
      <name val="Arial"/>
      <family val="2"/>
    </font>
    <font>
      <sz val="10"/>
      <name val="Tahoma"/>
      <family val="2"/>
    </font>
    <font>
      <sz val="11"/>
      <color indexed="8"/>
      <name val="맑은 고딕"/>
      <family val="3"/>
      <charset val="129"/>
    </font>
    <font>
      <sz val="11"/>
      <name val="돋움"/>
      <family val="3"/>
      <charset val="129"/>
    </font>
    <font>
      <sz val="11"/>
      <color theme="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sz val="11"/>
      <color rgb="FF7F7F7F"/>
      <name val="맑은 고딕"/>
      <family val="3"/>
      <charset val="129"/>
      <scheme val="minor"/>
    </font>
    <font>
      <sz val="11"/>
      <color theme="3"/>
      <name val="맑은 고딕"/>
      <family val="3"/>
      <charset val="129"/>
      <scheme val="major"/>
    </font>
    <font>
      <sz val="11"/>
      <color theme="3"/>
      <name val="맑은 고딕"/>
      <family val="3"/>
      <charset val="129"/>
      <scheme val="minor"/>
    </font>
    <font>
      <sz val="11"/>
      <color rgb="FF3F3F3F"/>
      <name val="맑은 고딕"/>
      <family val="3"/>
      <charset val="129"/>
      <scheme val="minor"/>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color indexed="63"/>
      <name val="맑은 고딕"/>
      <family val="3"/>
      <charset val="129"/>
    </font>
    <font>
      <b/>
      <sz val="18"/>
      <color indexed="62"/>
      <name val="맑은 고딕"/>
      <family val="3"/>
      <charset val="129"/>
      <scheme val="major"/>
    </font>
    <font>
      <b/>
      <sz val="15"/>
      <color indexed="62"/>
      <name val="맑은 고딕"/>
      <family val="3"/>
      <charset val="129"/>
      <scheme val="minor"/>
    </font>
    <font>
      <b/>
      <sz val="13"/>
      <color indexed="62"/>
      <name val="맑은 고딕"/>
      <family val="3"/>
      <charset val="129"/>
      <scheme val="minor"/>
    </font>
    <font>
      <b/>
      <sz val="11"/>
      <color indexed="62"/>
      <name val="맑은 고딕"/>
      <family val="3"/>
      <charset val="129"/>
      <scheme val="minor"/>
    </font>
    <font>
      <u/>
      <sz val="10"/>
      <color theme="10"/>
      <name val="맑은 고딕"/>
      <family val="2"/>
      <charset val="129"/>
      <scheme val="minor"/>
    </font>
    <font>
      <sz val="10"/>
      <color indexed="8"/>
      <name val="굴림체"/>
      <family val="3"/>
      <charset val="129"/>
    </font>
    <font>
      <sz val="12"/>
      <name val="뼻뮝"/>
      <family val="1"/>
      <charset val="129"/>
    </font>
    <font>
      <b/>
      <sz val="12"/>
      <name val="바탕체"/>
      <family val="1"/>
      <charset val="129"/>
    </font>
    <font>
      <b/>
      <sz val="9.5"/>
      <name val="Courier"/>
      <family val="3"/>
    </font>
    <font>
      <b/>
      <sz val="9.85"/>
      <name val="Times New Roman"/>
      <family val="1"/>
    </font>
    <font>
      <sz val="12"/>
      <name val="굴림체"/>
      <family val="3"/>
      <charset val="129"/>
    </font>
    <font>
      <b/>
      <sz val="12"/>
      <name val="Times New Roman"/>
      <family val="1"/>
    </font>
    <font>
      <sz val="12"/>
      <name val="바탕체"/>
      <family val="1"/>
      <charset val="129"/>
    </font>
    <font>
      <sz val="1"/>
      <color indexed="8"/>
      <name val="Courier"/>
      <family val="3"/>
    </font>
    <font>
      <sz val="12"/>
      <name val="¹ÙÅÁÃ¼"/>
      <family val="3"/>
      <charset val="129"/>
    </font>
    <font>
      <sz val="11"/>
      <name val="굴림"/>
      <family val="3"/>
      <charset val="129"/>
    </font>
    <font>
      <sz val="11"/>
      <name val="μ¸¿o"/>
      <family val="3"/>
      <charset val="129"/>
    </font>
    <font>
      <sz val="11"/>
      <name val="맑은 고딕"/>
      <family val="3"/>
      <charset val="129"/>
    </font>
    <font>
      <sz val="12"/>
      <name val="맑은 고딕"/>
      <family val="3"/>
      <charset val="129"/>
    </font>
    <font>
      <sz val="11"/>
      <name val="µ¸¿ò"/>
      <family val="3"/>
      <charset val="129"/>
    </font>
    <font>
      <sz val="12"/>
      <name val="±¼¸²A¼"/>
      <family val="2"/>
    </font>
    <font>
      <u/>
      <sz val="7.15"/>
      <color indexed="36"/>
      <name val="돋움"/>
      <family val="3"/>
      <charset val="129"/>
    </font>
    <font>
      <sz val="14"/>
      <name val="뼻뮝"/>
      <family val="3"/>
      <charset val="129"/>
    </font>
    <font>
      <b/>
      <u/>
      <sz val="16"/>
      <name val="굴림"/>
      <family val="3"/>
      <charset val="129"/>
    </font>
    <font>
      <b/>
      <sz val="12"/>
      <name val="Arial"/>
      <family val="2"/>
    </font>
    <font>
      <sz val="11"/>
      <color theme="0"/>
      <name val="맑은 고딕"/>
      <family val="3"/>
      <charset val="129"/>
    </font>
    <font>
      <b/>
      <sz val="11"/>
      <color theme="0"/>
      <name val="맑은 고딕"/>
      <family val="3"/>
      <charset val="129"/>
    </font>
    <font>
      <b/>
      <sz val="11"/>
      <color rgb="FFFA7D00"/>
      <name val="맑은 고딕"/>
      <family val="3"/>
      <charset val="129"/>
    </font>
    <font>
      <sz val="11"/>
      <color rgb="FF9C0006"/>
      <name val="맑은 고딕"/>
      <family val="3"/>
      <charset val="129"/>
    </font>
    <font>
      <sz val="12"/>
      <name val="맑은 고딕"/>
      <family val="3"/>
      <charset val="129"/>
      <scheme val="major"/>
    </font>
    <font>
      <sz val="11"/>
      <color rgb="FF9C6500"/>
      <name val="맑은 고딕"/>
      <family val="3"/>
      <charset val="129"/>
    </font>
    <font>
      <i/>
      <sz val="11"/>
      <color rgb="FF7F7F7F"/>
      <name val="맑은 고딕"/>
      <family val="3"/>
      <charset val="129"/>
    </font>
    <font>
      <sz val="11"/>
      <color rgb="FFFA7D00"/>
      <name val="맑은 고딕"/>
      <family val="3"/>
      <charset val="129"/>
    </font>
    <font>
      <sz val="11"/>
      <color rgb="FF3F3F76"/>
      <name val="맑은 고딕"/>
      <family val="3"/>
      <charset val="129"/>
    </font>
    <font>
      <b/>
      <sz val="15"/>
      <color theme="3"/>
      <name val="맑은 고딕"/>
      <family val="3"/>
      <charset val="129"/>
    </font>
    <font>
      <b/>
      <sz val="13"/>
      <color theme="3"/>
      <name val="맑은 고딕"/>
      <family val="3"/>
      <charset val="129"/>
    </font>
    <font>
      <b/>
      <sz val="11"/>
      <color theme="3"/>
      <name val="맑은 고딕"/>
      <family val="3"/>
      <charset val="129"/>
    </font>
    <font>
      <sz val="11"/>
      <color rgb="FF006100"/>
      <name val="맑은 고딕"/>
      <family val="3"/>
      <charset val="129"/>
    </font>
    <font>
      <b/>
      <sz val="11"/>
      <color rgb="FF3F3F3F"/>
      <name val="맑은 고딕"/>
      <family val="3"/>
      <charset val="129"/>
    </font>
    <font>
      <sz val="10"/>
      <name val="굴림"/>
      <family val="3"/>
      <charset val="129"/>
    </font>
    <font>
      <u/>
      <sz val="11"/>
      <color theme="10"/>
      <name val="굴림"/>
      <family val="3"/>
      <charset val="129"/>
    </font>
    <font>
      <u/>
      <sz val="11"/>
      <color theme="10"/>
      <name val="맑은 고딕"/>
      <family val="2"/>
      <charset val="129"/>
      <scheme val="minor"/>
    </font>
    <font>
      <b/>
      <sz val="11"/>
      <color rgb="FFFF0000"/>
      <name val="Calibri"/>
      <family val="2"/>
    </font>
    <font>
      <b/>
      <sz val="11"/>
      <color rgb="FFFF0000"/>
      <name val="맑은 고딕"/>
      <family val="3"/>
      <charset val="129"/>
    </font>
    <font>
      <sz val="10"/>
      <color rgb="FF141413"/>
      <name val="맑은 고딕"/>
      <family val="3"/>
      <charset val="129"/>
      <scheme val="minor"/>
    </font>
    <font>
      <sz val="10"/>
      <color theme="1"/>
      <name val="맑은 고딕"/>
      <family val="2"/>
      <scheme val="minor"/>
    </font>
    <font>
      <sz val="10"/>
      <color indexed="8"/>
      <name val="맑은 고딕"/>
      <family val="2"/>
      <scheme val="minor"/>
    </font>
    <font>
      <sz val="10"/>
      <color rgb="FFFF0000"/>
      <name val="맑은 고딕"/>
      <family val="2"/>
      <scheme val="minor"/>
    </font>
    <font>
      <b/>
      <sz val="10"/>
      <color theme="1"/>
      <name val="맑은 고딕"/>
      <family val="3"/>
      <charset val="129"/>
      <scheme val="minor"/>
    </font>
    <font>
      <b/>
      <sz val="10"/>
      <color theme="1"/>
      <name val="맑은 고딕"/>
      <family val="2"/>
      <scheme val="minor"/>
    </font>
    <font>
      <sz val="10"/>
      <color theme="1"/>
      <name val="맑은 고딕"/>
      <family val="2"/>
      <charset val="129"/>
    </font>
    <font>
      <sz val="10"/>
      <color theme="1"/>
      <name val="Calibri"/>
      <family val="2"/>
    </font>
    <font>
      <sz val="10"/>
      <color rgb="FFFF0000"/>
      <name val="맑은 고딕"/>
      <family val="3"/>
      <charset val="129"/>
    </font>
    <font>
      <sz val="10"/>
      <color rgb="FFFF0000"/>
      <name val="맑은 고딕"/>
      <family val="2"/>
      <charset val="129"/>
    </font>
    <font>
      <sz val="10"/>
      <color rgb="FF0B1D2F"/>
      <name val="맑은 고딕"/>
      <family val="3"/>
      <charset val="129"/>
      <scheme val="minor"/>
    </font>
    <font>
      <b/>
      <sz val="10"/>
      <color rgb="FF0B1D2F"/>
      <name val="맑은 고딕"/>
      <family val="3"/>
      <charset val="129"/>
      <scheme val="minor"/>
    </font>
    <font>
      <sz val="11"/>
      <color rgb="FF474747"/>
      <name val="Arial"/>
      <family val="2"/>
    </font>
    <font>
      <b/>
      <sz val="14"/>
      <name val="맑은 고딕"/>
      <family val="3"/>
      <charset val="129"/>
    </font>
    <font>
      <sz val="9"/>
      <color rgb="FF555555"/>
      <name val="맑은 고딕"/>
      <family val="3"/>
      <charset val="129"/>
    </font>
    <font>
      <b/>
      <sz val="10"/>
      <color rgb="FFFFFFFF"/>
      <name val="맑은 고딕"/>
      <family val="3"/>
      <charset val="129"/>
    </font>
    <font>
      <b/>
      <sz val="10"/>
      <name val="맑은 고딕"/>
      <family val="3"/>
      <charset val="129"/>
    </font>
    <font>
      <sz val="10"/>
      <name val="맑은 고딕"/>
      <family val="3"/>
      <charset val="129"/>
    </font>
    <font>
      <b/>
      <sz val="10"/>
      <color rgb="FFFF0000"/>
      <name val="맑은 고딕"/>
      <family val="3"/>
      <charset val="129"/>
      <scheme val="major"/>
    </font>
    <font>
      <sz val="10"/>
      <color rgb="FF000000"/>
      <name val="맑은 고딕"/>
      <family val="3"/>
      <charset val="129"/>
      <scheme val="minor"/>
    </font>
    <font>
      <sz val="10"/>
      <color rgb="FF000000"/>
      <name val="Cambria Math"/>
      <family val="1"/>
    </font>
    <font>
      <sz val="11"/>
      <color rgb="FF008000"/>
      <name val="맑은 고딕"/>
      <family val="2"/>
      <scheme val="minor"/>
    </font>
    <font>
      <b/>
      <sz val="10"/>
      <color rgb="FFFFFFFF"/>
      <name val="맑은 고딕"/>
      <family val="3"/>
      <charset val="129"/>
      <scheme val="minor"/>
    </font>
    <font>
      <sz val="11"/>
      <color rgb="FF0000FF"/>
      <name val="맑은 고딕"/>
      <family val="2"/>
      <scheme val="minor"/>
    </font>
    <font>
      <sz val="11"/>
      <color rgb="FF000000"/>
      <name val="맑은 고딕"/>
      <family val="2"/>
      <scheme val="minor"/>
    </font>
    <font>
      <sz val="11"/>
      <color rgb="FF000000"/>
      <name val="맑은 고딕"/>
      <family val="3"/>
      <charset val="129"/>
    </font>
    <font>
      <b/>
      <sz val="10"/>
      <color rgb="FF616161"/>
      <name val="맑은 고딕"/>
      <family val="3"/>
      <charset val="129"/>
      <scheme val="major"/>
    </font>
    <font>
      <sz val="11"/>
      <color indexed="8"/>
      <name val="맑은 고딕"/>
      <family val="3"/>
      <charset val="129"/>
      <scheme val="major"/>
    </font>
    <font>
      <sz val="10"/>
      <color rgb="FF616161"/>
      <name val="맑은 고딕"/>
      <family val="3"/>
      <charset val="129"/>
      <scheme val="major"/>
    </font>
    <font>
      <sz val="9.9"/>
      <color rgb="FFA31515"/>
      <name val="맑은 고딕"/>
      <family val="3"/>
      <charset val="129"/>
      <scheme val="major"/>
    </font>
    <font>
      <b/>
      <sz val="11"/>
      <color indexed="8"/>
      <name val="맑은 고딕"/>
      <family val="3"/>
      <charset val="129"/>
      <scheme val="minor"/>
    </font>
    <font>
      <b/>
      <sz val="12"/>
      <color indexed="8"/>
      <name val="맑은 고딕"/>
      <family val="3"/>
      <charset val="129"/>
      <scheme val="minor"/>
    </font>
    <font>
      <i/>
      <sz val="11"/>
      <color indexed="8"/>
      <name val="맑은 고딕"/>
      <family val="3"/>
      <charset val="129"/>
      <scheme val="minor"/>
    </font>
  </fonts>
  <fills count="100">
    <fill>
      <patternFill patternType="none"/>
    </fill>
    <fill>
      <patternFill patternType="gray125"/>
    </fill>
    <fill>
      <patternFill patternType="solid">
        <fgColor rgb="FFBCCCE0"/>
      </patternFill>
    </fill>
    <fill>
      <patternFill patternType="solid">
        <fgColor rgb="FFF0EBD7"/>
      </patternFill>
    </fill>
    <fill>
      <patternFill patternType="solid">
        <fgColor rgb="FFE2ECF8"/>
      </patternFill>
    </fill>
    <fill>
      <patternFill patternType="solid">
        <fgColor theme="5"/>
      </patternFill>
    </fill>
    <fill>
      <patternFill patternType="solid">
        <fgColor rgb="FFFFC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rgb="FFFF9B9B"/>
        <bgColor indexed="64"/>
      </patternFill>
    </fill>
    <fill>
      <patternFill patternType="solid">
        <fgColor theme="5"/>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rgb="FFF8F9FA"/>
        <bgColor indexed="64"/>
      </patternFill>
    </fill>
    <fill>
      <patternFill patternType="lightDown"/>
    </fill>
    <fill>
      <patternFill patternType="solid">
        <fgColor theme="4" tint="0.79998168889431442"/>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rgb="FFC5D9F1"/>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rgb="FF0B1D2F"/>
        <bgColor indexed="64"/>
      </patternFill>
    </fill>
    <fill>
      <patternFill patternType="solid">
        <fgColor theme="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5D9E2"/>
      </patternFill>
    </fill>
    <fill>
      <patternFill patternType="solid">
        <fgColor rgb="FFE3F1FB"/>
      </patternFill>
    </fill>
    <fill>
      <patternFill patternType="solid">
        <fgColor rgb="FF4472C4"/>
        <bgColor indexed="64"/>
      </patternFill>
    </fill>
    <fill>
      <patternFill patternType="solid">
        <fgColor rgb="FFF0EBD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9"/>
      </patternFill>
    </fill>
    <fill>
      <patternFill patternType="solid">
        <fgColor indexed="54"/>
      </patternFill>
    </fill>
    <fill>
      <patternFill patternType="solid">
        <fgColor indexed="9"/>
        <bgColor indexed="64"/>
      </patternFill>
    </fill>
    <fill>
      <patternFill patternType="solid">
        <fgColor rgb="FFE9EFF7"/>
        <bgColor indexed="64"/>
      </patternFill>
    </fill>
    <fill>
      <patternFill patternType="solid">
        <fgColor theme="4" tint="0.59996337778862885"/>
        <bgColor indexed="64"/>
      </patternFill>
    </fill>
    <fill>
      <patternFill patternType="solid">
        <fgColor theme="0" tint="-0.24994659260841701"/>
        <bgColor indexed="64"/>
      </patternFill>
    </fill>
    <fill>
      <patternFill patternType="solid">
        <fgColor rgb="FF4472C4"/>
      </patternFill>
    </fill>
  </fills>
  <borders count="8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bottom style="dashed">
        <color rgb="FFBFBFBF"/>
      </bottom>
      <diagonal/>
    </border>
    <border>
      <left/>
      <right/>
      <top/>
      <bottom style="thin">
        <color rgb="FFBFBFBF"/>
      </bottom>
      <diagonal/>
    </border>
    <border>
      <left/>
      <right/>
      <top/>
      <bottom style="thin">
        <color indexed="64"/>
      </bottom>
      <diagonal/>
    </border>
    <border>
      <left/>
      <right/>
      <top/>
      <bottom style="dashed">
        <color theme="0" tint="-0.24994659260841701"/>
      </bottom>
      <diagonal/>
    </border>
    <border>
      <left/>
      <right/>
      <top/>
      <bottom style="thin">
        <color theme="0" tint="-0.249977111117893"/>
      </bottom>
      <diagonal/>
    </border>
    <border>
      <left style="medium">
        <color rgb="FF000000"/>
      </left>
      <right style="medium">
        <color rgb="FF000000"/>
      </right>
      <top style="medium">
        <color rgb="FF000000"/>
      </top>
      <bottom style="medium">
        <color rgb="FF000000"/>
      </bottom>
      <diagonal/>
    </border>
    <border>
      <left style="medium">
        <color rgb="FF0070C0"/>
      </left>
      <right style="medium">
        <color rgb="FF0070C0"/>
      </right>
      <top style="medium">
        <color rgb="FF0070C0"/>
      </top>
      <bottom style="medium">
        <color rgb="FF0070C0"/>
      </bottom>
      <diagonal/>
    </border>
    <border>
      <left style="medium">
        <color rgb="FF00B050"/>
      </left>
      <right style="medium">
        <color rgb="FF00B050"/>
      </right>
      <top style="medium">
        <color rgb="FF00B050"/>
      </top>
      <bottom style="medium">
        <color rgb="FF00B050"/>
      </bottom>
      <diagonal/>
    </border>
    <border>
      <left style="medium">
        <color rgb="FFFFC000"/>
      </left>
      <right style="medium">
        <color rgb="FFFFC000"/>
      </right>
      <top style="medium">
        <color rgb="FFFFC000"/>
      </top>
      <bottom style="medium">
        <color rgb="FFFFC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7030A0"/>
      </left>
      <right style="medium">
        <color rgb="FF7030A0"/>
      </right>
      <top style="medium">
        <color rgb="FF7030A0"/>
      </top>
      <bottom style="medium">
        <color rgb="FF7030A0"/>
      </bottom>
      <diagonal/>
    </border>
    <border>
      <left/>
      <right style="thin">
        <color indexed="64"/>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bottom>
      <diagonal/>
    </border>
    <border>
      <left/>
      <right/>
      <top style="thin">
        <color rgb="FF002060"/>
      </top>
      <bottom/>
      <diagonal/>
    </border>
    <border>
      <left/>
      <right/>
      <top style="medium">
        <color theme="3" tint="-0.249977111117893"/>
      </top>
      <bottom/>
      <diagonal/>
    </border>
    <border>
      <left/>
      <right/>
      <top/>
      <bottom style="thin">
        <color theme="3" tint="-0.24994659260841701"/>
      </bottom>
      <diagonal/>
    </border>
    <border>
      <left/>
      <right/>
      <top style="thin">
        <color theme="3" tint="-0.249977111117893"/>
      </top>
      <bottom/>
      <diagonal/>
    </border>
    <border>
      <left/>
      <right style="thin">
        <color theme="3"/>
      </right>
      <top/>
      <bottom/>
      <diagonal/>
    </border>
    <border>
      <left/>
      <right/>
      <top/>
      <bottom style="medium">
        <color theme="6" tint="-0.2499465926084170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style="medium">
        <color rgb="FFFF0000"/>
      </left>
      <right/>
      <top style="medium">
        <color rgb="FFFF0000"/>
      </top>
      <bottom style="medium">
        <color indexed="64"/>
      </bottom>
      <diagonal/>
    </border>
    <border>
      <left/>
      <right style="medium">
        <color rgb="FFFF0000"/>
      </right>
      <top style="medium">
        <color rgb="FFFF0000"/>
      </top>
      <bottom style="medium">
        <color indexed="64"/>
      </bottom>
      <diagonal/>
    </border>
    <border>
      <left style="medium">
        <color rgb="FFFF0000"/>
      </left>
      <right style="thin">
        <color auto="1"/>
      </right>
      <top style="thin">
        <color auto="1"/>
      </top>
      <bottom style="thin">
        <color auto="1"/>
      </bottom>
      <diagonal/>
    </border>
    <border>
      <left style="thin">
        <color auto="1"/>
      </left>
      <right style="medium">
        <color rgb="FFFF0000"/>
      </right>
      <top style="thin">
        <color auto="1"/>
      </top>
      <bottom style="thin">
        <color auto="1"/>
      </bottom>
      <diagonal/>
    </border>
    <border>
      <left style="medium">
        <color rgb="FFFF0000"/>
      </left>
      <right style="thin">
        <color auto="1"/>
      </right>
      <top style="thin">
        <color auto="1"/>
      </top>
      <bottom style="medium">
        <color indexed="64"/>
      </bottom>
      <diagonal/>
    </border>
    <border>
      <left style="thin">
        <color auto="1"/>
      </left>
      <right style="medium">
        <color rgb="FFFF0000"/>
      </right>
      <top style="thin">
        <color auto="1"/>
      </top>
      <bottom style="medium">
        <color indexed="64"/>
      </bottom>
      <diagonal/>
    </border>
    <border>
      <left style="medium">
        <color rgb="FFFF0000"/>
      </left>
      <right/>
      <top/>
      <bottom/>
      <diagonal/>
    </border>
    <border>
      <left/>
      <right style="medium">
        <color rgb="FFFF0000"/>
      </right>
      <top/>
      <bottom/>
      <diagonal/>
    </border>
    <border>
      <left style="thin">
        <color auto="1"/>
      </left>
      <right style="thin">
        <color auto="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59595"/>
      </left>
      <right/>
      <top style="thin">
        <color rgb="FF959595"/>
      </top>
      <bottom/>
      <diagonal/>
    </border>
    <border>
      <left/>
      <right/>
      <top style="thin">
        <color rgb="FF959595"/>
      </top>
      <bottom/>
      <diagonal/>
    </border>
    <border>
      <left/>
      <right style="thin">
        <color rgb="FF959595"/>
      </right>
      <top style="thin">
        <color rgb="FF959595"/>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right/>
      <top/>
      <bottom style="thick">
        <color indexed="49"/>
      </bottom>
      <diagonal/>
    </border>
    <border>
      <left/>
      <right/>
      <top/>
      <bottom style="medium">
        <color indexed="49"/>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rgb="FFBFBFBF"/>
      </left>
      <right style="thin">
        <color rgb="FFBFBFBF"/>
      </right>
      <top style="thin">
        <color rgb="FFBFBFBF"/>
      </top>
      <bottom style="thin">
        <color rgb="FFBFBFBF"/>
      </bottom>
      <diagonal/>
    </border>
  </borders>
  <cellStyleXfs count="28322">
    <xf numFmtId="0" fontId="0" fillId="0" borderId="0">
      <alignment vertical="center"/>
    </xf>
    <xf numFmtId="41" fontId="6" fillId="0" borderId="0" applyFont="0" applyFill="0" applyBorder="0" applyAlignment="0" applyProtection="0">
      <alignment vertical="center"/>
    </xf>
    <xf numFmtId="0" fontId="9" fillId="0" borderId="0">
      <alignment vertical="center"/>
    </xf>
    <xf numFmtId="0" fontId="15" fillId="0" borderId="0"/>
    <xf numFmtId="0" fontId="16" fillId="0" borderId="0" applyNumberFormat="0" applyFill="0" applyBorder="0" applyAlignment="0" applyProtection="0">
      <alignment vertical="top"/>
      <protection locked="0"/>
    </xf>
    <xf numFmtId="0" fontId="17" fillId="0" borderId="7" applyNumberFormat="0" applyFont="0" applyProtection="0">
      <alignment wrapText="1"/>
    </xf>
    <xf numFmtId="0" fontId="18" fillId="0" borderId="8" applyNumberFormat="0" applyProtection="0">
      <alignment wrapText="1"/>
    </xf>
    <xf numFmtId="0" fontId="4" fillId="0" borderId="0"/>
    <xf numFmtId="41" fontId="15" fillId="0" borderId="0" applyFont="0" applyFill="0" applyBorder="0" applyAlignment="0" applyProtection="0">
      <alignment vertical="center"/>
    </xf>
    <xf numFmtId="9" fontId="15" fillId="0" borderId="0" applyFont="0" applyFill="0" applyBorder="0" applyAlignment="0" applyProtection="0"/>
    <xf numFmtId="0" fontId="25" fillId="0" borderId="10" applyNumberFormat="0" applyFont="0" applyProtection="0">
      <alignment wrapText="1"/>
    </xf>
    <xf numFmtId="0" fontId="26" fillId="0" borderId="11" applyNumberFormat="0" applyProtection="0">
      <alignment wrapText="1"/>
    </xf>
    <xf numFmtId="0" fontId="25" fillId="0" borderId="0" applyNumberFormat="0" applyFill="0" applyBorder="0" applyAlignment="0" applyProtection="0"/>
    <xf numFmtId="0" fontId="42" fillId="5" borderId="0" applyNumberFormat="0" applyBorder="0" applyAlignment="0" applyProtection="0"/>
    <xf numFmtId="0" fontId="4" fillId="0" borderId="0"/>
    <xf numFmtId="0" fontId="20" fillId="0" borderId="0"/>
    <xf numFmtId="0" fontId="2" fillId="0" borderId="0">
      <alignment vertical="center"/>
    </xf>
    <xf numFmtId="41" fontId="2" fillId="0" borderId="0" applyFont="0" applyFill="0" applyBorder="0" applyAlignment="0" applyProtection="0">
      <alignment vertical="center"/>
    </xf>
    <xf numFmtId="0" fontId="107" fillId="0" borderId="0">
      <alignment vertical="center"/>
    </xf>
    <xf numFmtId="0" fontId="2" fillId="0" borderId="0">
      <alignment vertical="center"/>
    </xf>
    <xf numFmtId="41" fontId="2" fillId="0" borderId="0" applyFont="0" applyFill="0" applyBorder="0" applyAlignment="0" applyProtection="0">
      <alignment vertical="center"/>
    </xf>
    <xf numFmtId="0" fontId="108" fillId="0" borderId="0"/>
    <xf numFmtId="0" fontId="109" fillId="0" borderId="0"/>
    <xf numFmtId="0" fontId="9" fillId="0" borderId="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5"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48"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2"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56"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49"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3"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57"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1"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9" fillId="65"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47"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0"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4"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58"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2"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66"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44"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1"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5"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59"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12" fillId="63"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3" fillId="41" borderId="57" applyNumberFormat="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4" fillId="38" borderId="0" applyNumberFormat="0" applyBorder="0" applyAlignment="0" applyProtection="0">
      <alignment vertical="center"/>
    </xf>
    <xf numFmtId="0" fontId="110"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110"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9" fillId="43" borderId="61" applyNumberFormat="0" applyFont="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5" fillId="39" borderId="0" applyNumberFormat="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0" fontId="117" fillId="42" borderId="60" applyNumberFormat="0" applyAlignment="0" applyProtection="0">
      <alignment vertical="center"/>
    </xf>
    <xf numFmtId="41" fontId="110" fillId="0" borderId="0" applyFont="0" applyFill="0" applyBorder="0" applyAlignment="0" applyProtection="0">
      <alignment vertical="center"/>
    </xf>
    <xf numFmtId="41" fontId="111" fillId="0" borderId="0" applyFont="0" applyFill="0" applyBorder="0" applyAlignment="0" applyProtection="0">
      <alignment vertical="center"/>
    </xf>
    <xf numFmtId="41" fontId="110" fillId="0" borderId="0" applyFont="0" applyFill="0" applyBorder="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21" fillId="0" borderId="62" applyNumberFormat="0" applyFill="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19" fillId="40" borderId="57" applyNumberFormat="0" applyAlignment="0" applyProtection="0">
      <alignment vertical="center"/>
    </xf>
    <xf numFmtId="0" fontId="120" fillId="0" borderId="0" applyNumberFormat="0" applyFill="0" applyBorder="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1" fillId="0" borderId="54" applyNumberFormat="0" applyFill="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2" fillId="0" borderId="55" applyNumberFormat="0" applyFill="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3" fillId="0" borderId="56" applyNumberFormat="0" applyFill="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4" fillId="37" borderId="0" applyNumberFormat="0" applyBorder="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125" fillId="41" borderId="58"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74"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2"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3"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74"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0"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64"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71"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46"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12"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8" fillId="0" borderId="57" applyNumberFormat="0" applyFill="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0" fillId="0" borderId="61" applyNumberFormat="0" applyFont="0" applyFill="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15"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26" fillId="0" borderId="0" applyNumberFormat="0" applyFill="0" applyBorder="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2" fillId="0" borderId="60" applyNumberFormat="0" applyFill="0" applyAlignment="0" applyProtection="0">
      <alignment vertical="center"/>
    </xf>
    <xf numFmtId="0" fontId="110" fillId="0" borderId="0" applyNumberFormat="0" applyFont="0" applyFill="0" applyBorder="0" applyAlignment="0" applyProtection="0">
      <alignment vertical="center"/>
    </xf>
    <xf numFmtId="0" fontId="110" fillId="0" borderId="0" applyNumberFormat="0" applyFont="0" applyFill="0" applyBorder="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118" fillId="0" borderId="59"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9" fillId="0" borderId="62"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19" fillId="0" borderId="57" applyNumberFormat="0" applyFill="0" applyAlignment="0" applyProtection="0">
      <alignment vertical="center"/>
    </xf>
    <xf numFmtId="0" fontId="127" fillId="0" borderId="0" applyNumberFormat="0" applyFill="0" applyBorder="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8" fillId="0" borderId="54" applyNumberFormat="0" applyFill="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8" fillId="0" borderId="55" applyNumberFormat="0" applyFill="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8" fillId="0" borderId="56" applyNumberFormat="0" applyFill="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7"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129" fillId="0" borderId="58" applyNumberFormat="0" applyFill="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11" fillId="0" borderId="0">
      <alignment vertical="center"/>
    </xf>
    <xf numFmtId="0" fontId="131" fillId="0" borderId="0" applyNumberFormat="0" applyFill="0" applyBorder="0" applyAlignment="0" applyProtection="0">
      <alignment vertical="center"/>
    </xf>
    <xf numFmtId="0" fontId="138" fillId="0" borderId="70" applyNumberFormat="0" applyFill="0" applyAlignment="0" applyProtection="0">
      <alignment vertical="center"/>
    </xf>
    <xf numFmtId="0" fontId="140" fillId="0" borderId="0" applyNumberFormat="0" applyFill="0" applyBorder="0" applyAlignment="0" applyProtection="0">
      <alignment vertical="center"/>
    </xf>
    <xf numFmtId="0" fontId="145" fillId="89" borderId="74" applyNumberFormat="0" applyAlignment="0" applyProtection="0">
      <alignment vertical="center"/>
    </xf>
    <xf numFmtId="0" fontId="111" fillId="90" borderId="67" applyNumberFormat="0" applyFont="0" applyAlignment="0" applyProtection="0">
      <alignment vertical="center"/>
    </xf>
    <xf numFmtId="0" fontId="134" fillId="91" borderId="0" applyNumberFormat="0" applyBorder="0" applyAlignment="0" applyProtection="0">
      <alignment vertical="center"/>
    </xf>
    <xf numFmtId="0" fontId="137" fillId="0" borderId="69" applyNumberFormat="0" applyFill="0" applyAlignment="0" applyProtection="0">
      <alignment vertical="center"/>
    </xf>
    <xf numFmtId="0" fontId="139" fillId="76" borderId="66" applyNumberFormat="0" applyAlignment="0" applyProtection="0">
      <alignment vertical="center"/>
    </xf>
    <xf numFmtId="0" fontId="143" fillId="0" borderId="0" applyNumberFormat="0" applyFill="0" applyBorder="0" applyAlignment="0" applyProtection="0">
      <alignment vertical="center"/>
    </xf>
    <xf numFmtId="0" fontId="143" fillId="0" borderId="73" applyNumberFormat="0" applyFill="0" applyAlignment="0" applyProtection="0">
      <alignment vertical="center"/>
    </xf>
    <xf numFmtId="0" fontId="142" fillId="0" borderId="72" applyNumberFormat="0" applyFill="0" applyAlignment="0" applyProtection="0">
      <alignment vertical="center"/>
    </xf>
    <xf numFmtId="0" fontId="141" fillId="0" borderId="71" applyNumberFormat="0" applyFill="0" applyAlignment="0" applyProtection="0">
      <alignment vertical="center"/>
    </xf>
    <xf numFmtId="0" fontId="144" fillId="73" borderId="0" applyNumberFormat="0" applyBorder="0" applyAlignment="0" applyProtection="0">
      <alignment vertical="center"/>
    </xf>
    <xf numFmtId="0" fontId="135" fillId="0" borderId="0" applyNumberFormat="0" applyFill="0" applyBorder="0" applyAlignment="0" applyProtection="0">
      <alignment vertical="center"/>
    </xf>
    <xf numFmtId="0" fontId="136" fillId="92" borderId="68" applyNumberFormat="0" applyAlignment="0" applyProtection="0">
      <alignment vertical="center"/>
    </xf>
    <xf numFmtId="0" fontId="132" fillId="89" borderId="66" applyNumberFormat="0" applyAlignment="0" applyProtection="0">
      <alignment vertical="center"/>
    </xf>
    <xf numFmtId="0" fontId="133" fillId="72" borderId="0" applyNumberFormat="0" applyBorder="0" applyAlignment="0" applyProtection="0">
      <alignment vertical="center"/>
    </xf>
    <xf numFmtId="0" fontId="130" fillId="88" borderId="0" applyNumberFormat="0" applyBorder="0" applyAlignment="0" applyProtection="0">
      <alignment vertical="center"/>
    </xf>
    <xf numFmtId="0" fontId="130" fillId="83" borderId="0" applyNumberFormat="0" applyBorder="0" applyAlignment="0" applyProtection="0">
      <alignment vertical="center"/>
    </xf>
    <xf numFmtId="0" fontId="130" fillId="82" borderId="0" applyNumberFormat="0" applyBorder="0" applyAlignment="0" applyProtection="0">
      <alignment vertical="center"/>
    </xf>
    <xf numFmtId="0" fontId="130" fillId="87" borderId="0" applyNumberFormat="0" applyBorder="0" applyAlignment="0" applyProtection="0">
      <alignment vertical="center"/>
    </xf>
    <xf numFmtId="0" fontId="130" fillId="86" borderId="0" applyNumberFormat="0" applyBorder="0" applyAlignment="0" applyProtection="0">
      <alignment vertical="center"/>
    </xf>
    <xf numFmtId="0" fontId="130" fillId="85" borderId="0" applyNumberFormat="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0" fillId="43" borderId="61" applyNumberFormat="0" applyFont="0" applyAlignment="0" applyProtection="0">
      <alignment vertical="center"/>
    </xf>
    <xf numFmtId="0" fontId="111" fillId="0" borderId="0"/>
    <xf numFmtId="41" fontId="111" fillId="0" borderId="0" applyFont="0" applyFill="0" applyBorder="0" applyAlignment="0" applyProtection="0"/>
    <xf numFmtId="0" fontId="125" fillId="93" borderId="58" applyNumberFormat="0" applyAlignment="0" applyProtection="0">
      <alignment vertical="center"/>
    </xf>
    <xf numFmtId="0" fontId="150" fillId="0" borderId="0" applyNumberFormat="0" applyFill="0" applyBorder="0" applyAlignment="0" applyProtection="0">
      <alignment vertical="center"/>
    </xf>
    <xf numFmtId="0" fontId="150" fillId="0" borderId="77" applyNumberFormat="0" applyFill="0" applyAlignment="0" applyProtection="0">
      <alignment vertical="center"/>
    </xf>
    <xf numFmtId="0" fontId="149" fillId="0" borderId="55" applyNumberFormat="0" applyFill="0" applyAlignment="0" applyProtection="0">
      <alignment vertical="center"/>
    </xf>
    <xf numFmtId="0" fontId="148" fillId="0" borderId="76" applyNumberFormat="0" applyFill="0" applyAlignment="0" applyProtection="0">
      <alignment vertical="center"/>
    </xf>
    <xf numFmtId="0" fontId="147" fillId="0" borderId="0" applyNumberFormat="0" applyFill="0" applyBorder="0" applyAlignment="0" applyProtection="0">
      <alignment vertical="center"/>
    </xf>
    <xf numFmtId="0" fontId="21" fillId="0" borderId="75" applyNumberFormat="0" applyFill="0" applyAlignment="0" applyProtection="0">
      <alignment vertical="center"/>
    </xf>
    <xf numFmtId="0" fontId="146" fillId="43" borderId="61" applyNumberFormat="0" applyFont="0" applyAlignment="0" applyProtection="0">
      <alignment vertical="center"/>
    </xf>
    <xf numFmtId="0" fontId="113" fillId="93" borderId="57" applyNumberFormat="0" applyAlignment="0" applyProtection="0">
      <alignment vertical="center"/>
    </xf>
    <xf numFmtId="0" fontId="112" fillId="94" borderId="0" applyNumberFormat="0" applyBorder="0" applyAlignment="0" applyProtection="0">
      <alignment vertical="center"/>
    </xf>
    <xf numFmtId="0" fontId="112" fillId="83" borderId="0" applyNumberFormat="0" applyBorder="0" applyAlignment="0" applyProtection="0">
      <alignment vertical="center"/>
    </xf>
    <xf numFmtId="0" fontId="112" fillId="83" borderId="0" applyNumberFormat="0" applyBorder="0" applyAlignment="0" applyProtection="0">
      <alignment vertical="center"/>
    </xf>
    <xf numFmtId="0" fontId="9" fillId="76" borderId="0" applyNumberFormat="0" applyBorder="0" applyAlignment="0" applyProtection="0">
      <alignment vertical="center"/>
    </xf>
    <xf numFmtId="0" fontId="9" fillId="89" borderId="0" applyNumberFormat="0" applyBorder="0" applyAlignment="0" applyProtection="0">
      <alignment vertical="center"/>
    </xf>
    <xf numFmtId="0" fontId="9" fillId="89" borderId="0" applyNumberFormat="0" applyBorder="0" applyAlignment="0" applyProtection="0">
      <alignment vertical="center"/>
    </xf>
    <xf numFmtId="0" fontId="130" fillId="84" borderId="0" applyNumberFormat="0" applyBorder="0" applyAlignment="0" applyProtection="0">
      <alignment vertical="center"/>
    </xf>
    <xf numFmtId="0" fontId="130" fillId="83" borderId="0" applyNumberFormat="0" applyBorder="0" applyAlignment="0" applyProtection="0">
      <alignment vertical="center"/>
    </xf>
    <xf numFmtId="0" fontId="130" fillId="82" borderId="0" applyNumberFormat="0" applyBorder="0" applyAlignment="0" applyProtection="0">
      <alignment vertical="center"/>
    </xf>
    <xf numFmtId="0" fontId="130" fillId="79" borderId="0" applyNumberFormat="0" applyBorder="0" applyAlignment="0" applyProtection="0">
      <alignment vertical="center"/>
    </xf>
    <xf numFmtId="0" fontId="130" fillId="78" borderId="0" applyNumberFormat="0" applyBorder="0" applyAlignment="0" applyProtection="0">
      <alignment vertical="center"/>
    </xf>
    <xf numFmtId="0" fontId="130" fillId="81"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4"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82"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2" fillId="79" borderId="0" applyNumberFormat="0" applyBorder="0" applyAlignment="0" applyProtection="0">
      <alignment vertical="center"/>
    </xf>
    <xf numFmtId="0" fontId="110" fillId="80" borderId="0" applyNumberFormat="0" applyBorder="0" applyAlignment="0" applyProtection="0">
      <alignment vertical="center"/>
    </xf>
    <xf numFmtId="0" fontId="110" fillId="77" borderId="0" applyNumberFormat="0" applyBorder="0" applyAlignment="0" applyProtection="0">
      <alignment vertical="center"/>
    </xf>
    <xf numFmtId="0" fontId="110" fillId="74" borderId="0" applyNumberFormat="0" applyBorder="0" applyAlignment="0" applyProtection="0">
      <alignment vertical="center"/>
    </xf>
    <xf numFmtId="0" fontId="110" fillId="79" borderId="0" applyNumberFormat="0" applyBorder="0" applyAlignment="0" applyProtection="0">
      <alignment vertical="center"/>
    </xf>
    <xf numFmtId="0" fontId="110" fillId="78" borderId="0" applyNumberFormat="0" applyBorder="0" applyAlignment="0" applyProtection="0">
      <alignment vertical="center"/>
    </xf>
    <xf numFmtId="0" fontId="110" fillId="77"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9" fillId="79" borderId="0" applyNumberFormat="0" applyBorder="0" applyAlignment="0" applyProtection="0">
      <alignment vertical="center"/>
    </xf>
    <xf numFmtId="0" fontId="110" fillId="76" borderId="0" applyNumberFormat="0" applyBorder="0" applyAlignment="0" applyProtection="0">
      <alignment vertical="center"/>
    </xf>
    <xf numFmtId="0" fontId="110" fillId="75" borderId="0" applyNumberFormat="0" applyBorder="0" applyAlignment="0" applyProtection="0">
      <alignment vertical="center"/>
    </xf>
    <xf numFmtId="0" fontId="110" fillId="74" borderId="0" applyNumberFormat="0" applyBorder="0" applyAlignment="0" applyProtection="0">
      <alignment vertical="center"/>
    </xf>
    <xf numFmtId="0" fontId="110" fillId="73" borderId="0" applyNumberFormat="0" applyBorder="0" applyAlignment="0" applyProtection="0">
      <alignment vertical="center"/>
    </xf>
    <xf numFmtId="0" fontId="110" fillId="72" borderId="0" applyNumberFormat="0" applyBorder="0" applyAlignment="0" applyProtection="0">
      <alignment vertical="center"/>
    </xf>
    <xf numFmtId="0" fontId="110" fillId="71" borderId="0" applyNumberFormat="0" applyBorder="0" applyAlignment="0" applyProtection="0">
      <alignment vertical="center"/>
    </xf>
    <xf numFmtId="0" fontId="108" fillId="0" borderId="0"/>
    <xf numFmtId="0" fontId="107" fillId="0" borderId="0">
      <alignment vertical="center"/>
    </xf>
    <xf numFmtId="41" fontId="107" fillId="0" borderId="0" applyFont="0" applyFill="0" applyBorder="0" applyAlignment="0" applyProtection="0">
      <alignment vertical="center"/>
    </xf>
    <xf numFmtId="0" fontId="151" fillId="0" borderId="0" applyNumberForma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0" fontId="107" fillId="0" borderId="0">
      <alignment vertical="center"/>
    </xf>
    <xf numFmtId="0" fontId="2" fillId="0" borderId="0">
      <alignment vertical="center"/>
    </xf>
    <xf numFmtId="0" fontId="108" fillId="0" borderId="0"/>
    <xf numFmtId="0" fontId="152" fillId="0" borderId="0"/>
    <xf numFmtId="0" fontId="152" fillId="0" borderId="0"/>
    <xf numFmtId="0" fontId="152" fillId="0" borderId="0"/>
    <xf numFmtId="41" fontId="152" fillId="0" borderId="0" applyFont="0" applyFill="0" applyBorder="0" applyAlignment="0" applyProtection="0">
      <alignment vertical="center"/>
    </xf>
    <xf numFmtId="0" fontId="152" fillId="0" borderId="0"/>
    <xf numFmtId="9" fontId="111" fillId="0" borderId="0" applyFont="0" applyFill="0" applyBorder="0" applyAlignment="0" applyProtection="0">
      <alignment vertical="center"/>
    </xf>
    <xf numFmtId="0" fontId="2" fillId="0" borderId="0">
      <alignment vertical="center"/>
    </xf>
    <xf numFmtId="0" fontId="111" fillId="0" borderId="0">
      <alignment vertical="center"/>
    </xf>
    <xf numFmtId="0" fontId="110" fillId="71" borderId="0" applyNumberFormat="0" applyBorder="0" applyAlignment="0" applyProtection="0">
      <alignment vertical="center"/>
    </xf>
    <xf numFmtId="0" fontId="110" fillId="72" borderId="0" applyNumberFormat="0" applyBorder="0" applyAlignment="0" applyProtection="0">
      <alignment vertical="center"/>
    </xf>
    <xf numFmtId="0" fontId="110" fillId="73" borderId="0" applyNumberFormat="0" applyBorder="0" applyAlignment="0" applyProtection="0">
      <alignment vertical="center"/>
    </xf>
    <xf numFmtId="0" fontId="110" fillId="74" borderId="0" applyNumberFormat="0" applyBorder="0" applyAlignment="0" applyProtection="0">
      <alignment vertical="center"/>
    </xf>
    <xf numFmtId="0" fontId="110" fillId="75" borderId="0" applyNumberFormat="0" applyBorder="0" applyAlignment="0" applyProtection="0">
      <alignment vertical="center"/>
    </xf>
    <xf numFmtId="0" fontId="110" fillId="76" borderId="0" applyNumberFormat="0" applyBorder="0" applyAlignment="0" applyProtection="0">
      <alignment vertical="center"/>
    </xf>
    <xf numFmtId="0" fontId="110" fillId="77" borderId="0" applyNumberFormat="0" applyBorder="0" applyAlignment="0" applyProtection="0">
      <alignment vertical="center"/>
    </xf>
    <xf numFmtId="0" fontId="110" fillId="78" borderId="0" applyNumberFormat="0" applyBorder="0" applyAlignment="0" applyProtection="0">
      <alignment vertical="center"/>
    </xf>
    <xf numFmtId="0" fontId="110" fillId="79" borderId="0" applyNumberFormat="0" applyBorder="0" applyAlignment="0" applyProtection="0">
      <alignment vertical="center"/>
    </xf>
    <xf numFmtId="0" fontId="110" fillId="74" borderId="0" applyNumberFormat="0" applyBorder="0" applyAlignment="0" applyProtection="0">
      <alignment vertical="center"/>
    </xf>
    <xf numFmtId="0" fontId="110" fillId="77" borderId="0" applyNumberFormat="0" applyBorder="0" applyAlignment="0" applyProtection="0">
      <alignment vertical="center"/>
    </xf>
    <xf numFmtId="0" fontId="110" fillId="80" borderId="0" applyNumberFormat="0" applyBorder="0" applyAlignment="0" applyProtection="0">
      <alignment vertical="center"/>
    </xf>
    <xf numFmtId="0" fontId="130" fillId="81" borderId="0" applyNumberFormat="0" applyBorder="0" applyAlignment="0" applyProtection="0">
      <alignment vertical="center"/>
    </xf>
    <xf numFmtId="0" fontId="130" fillId="78" borderId="0" applyNumberFormat="0" applyBorder="0" applyAlignment="0" applyProtection="0">
      <alignment vertical="center"/>
    </xf>
    <xf numFmtId="0" fontId="130" fillId="79" borderId="0" applyNumberFormat="0" applyBorder="0" applyAlignment="0" applyProtection="0">
      <alignment vertical="center"/>
    </xf>
    <xf numFmtId="0" fontId="130" fillId="82" borderId="0" applyNumberFormat="0" applyBorder="0" applyAlignment="0" applyProtection="0">
      <alignment vertical="center"/>
    </xf>
    <xf numFmtId="0" fontId="130" fillId="83" borderId="0" applyNumberFormat="0" applyBorder="0" applyAlignment="0" applyProtection="0">
      <alignment vertical="center"/>
    </xf>
    <xf numFmtId="0" fontId="130" fillId="84" borderId="0" applyNumberFormat="0" applyBorder="0" applyAlignment="0" applyProtection="0">
      <alignment vertical="center"/>
    </xf>
    <xf numFmtId="0" fontId="130" fillId="85" borderId="0" applyNumberFormat="0" applyBorder="0" applyAlignment="0" applyProtection="0">
      <alignment vertical="center"/>
    </xf>
    <xf numFmtId="0" fontId="130" fillId="86" borderId="0" applyNumberFormat="0" applyBorder="0" applyAlignment="0" applyProtection="0">
      <alignment vertical="center"/>
    </xf>
    <xf numFmtId="0" fontId="130" fillId="87" borderId="0" applyNumberFormat="0" applyBorder="0" applyAlignment="0" applyProtection="0">
      <alignment vertical="center"/>
    </xf>
    <xf numFmtId="0" fontId="130" fillId="82" borderId="0" applyNumberFormat="0" applyBorder="0" applyAlignment="0" applyProtection="0">
      <alignment vertical="center"/>
    </xf>
    <xf numFmtId="0" fontId="130" fillId="83" borderId="0" applyNumberFormat="0" applyBorder="0" applyAlignment="0" applyProtection="0">
      <alignment vertical="center"/>
    </xf>
    <xf numFmtId="0" fontId="130" fillId="88" borderId="0" applyNumberFormat="0" applyBorder="0" applyAlignment="0" applyProtection="0">
      <alignment vertical="center"/>
    </xf>
    <xf numFmtId="0" fontId="131" fillId="0" borderId="0" applyNumberFormat="0" applyFill="0" applyBorder="0" applyAlignment="0" applyProtection="0">
      <alignment vertical="center"/>
    </xf>
    <xf numFmtId="0" fontId="132" fillId="89" borderId="66" applyNumberFormat="0" applyAlignment="0" applyProtection="0">
      <alignment vertical="center"/>
    </xf>
    <xf numFmtId="0" fontId="133" fillId="72" borderId="0" applyNumberFormat="0" applyBorder="0" applyAlignment="0" applyProtection="0">
      <alignment vertical="center"/>
    </xf>
    <xf numFmtId="0" fontId="111" fillId="90" borderId="67" applyNumberFormat="0" applyFont="0" applyAlignment="0" applyProtection="0">
      <alignment vertical="center"/>
    </xf>
    <xf numFmtId="0" fontId="134" fillId="91" borderId="0" applyNumberFormat="0" applyBorder="0" applyAlignment="0" applyProtection="0">
      <alignment vertical="center"/>
    </xf>
    <xf numFmtId="0" fontId="153" fillId="0" borderId="0"/>
    <xf numFmtId="0" fontId="135" fillId="0" borderId="0" applyNumberFormat="0" applyFill="0" applyBorder="0" applyAlignment="0" applyProtection="0">
      <alignment vertical="center"/>
    </xf>
    <xf numFmtId="0" fontId="136" fillId="92" borderId="68" applyNumberFormat="0" applyAlignment="0" applyProtection="0">
      <alignment vertical="center"/>
    </xf>
    <xf numFmtId="41" fontId="111" fillId="0" borderId="0" applyFont="0" applyFill="0" applyBorder="0" applyAlignment="0" applyProtection="0">
      <alignment vertical="center"/>
    </xf>
    <xf numFmtId="0" fontId="137" fillId="0" borderId="69" applyNumberFormat="0" applyFill="0" applyAlignment="0" applyProtection="0">
      <alignment vertical="center"/>
    </xf>
    <xf numFmtId="0" fontId="138" fillId="0" borderId="70" applyNumberFormat="0" applyFill="0" applyAlignment="0" applyProtection="0">
      <alignment vertical="center"/>
    </xf>
    <xf numFmtId="0" fontId="139" fillId="76" borderId="66" applyNumberFormat="0" applyAlignment="0" applyProtection="0">
      <alignment vertical="center"/>
    </xf>
    <xf numFmtId="0" fontId="140" fillId="0" borderId="0" applyNumberFormat="0" applyFill="0" applyBorder="0" applyAlignment="0" applyProtection="0">
      <alignment vertical="center"/>
    </xf>
    <xf numFmtId="0" fontId="141" fillId="0" borderId="71" applyNumberFormat="0" applyFill="0" applyAlignment="0" applyProtection="0">
      <alignment vertical="center"/>
    </xf>
    <xf numFmtId="0" fontId="142" fillId="0" borderId="72" applyNumberFormat="0" applyFill="0" applyAlignment="0" applyProtection="0">
      <alignment vertical="center"/>
    </xf>
    <xf numFmtId="0" fontId="143" fillId="0" borderId="73" applyNumberFormat="0" applyFill="0" applyAlignment="0" applyProtection="0">
      <alignment vertical="center"/>
    </xf>
    <xf numFmtId="0" fontId="143" fillId="0" borderId="0" applyNumberFormat="0" applyFill="0" applyBorder="0" applyAlignment="0" applyProtection="0">
      <alignment vertical="center"/>
    </xf>
    <xf numFmtId="0" fontId="144" fillId="73" borderId="0" applyNumberFormat="0" applyBorder="0" applyAlignment="0" applyProtection="0">
      <alignment vertical="center"/>
    </xf>
    <xf numFmtId="0" fontId="145" fillId="89" borderId="74" applyNumberFormat="0" applyAlignment="0" applyProtection="0">
      <alignment vertical="center"/>
    </xf>
    <xf numFmtId="41" fontId="111" fillId="0" borderId="0" applyFont="0" applyFill="0" applyBorder="0" applyAlignment="0" applyProtection="0"/>
    <xf numFmtId="0" fontId="108" fillId="0" borderId="0"/>
    <xf numFmtId="38" fontId="155" fillId="95" borderId="0" applyNumberFormat="0" applyBorder="0" applyAlignment="0" applyProtection="0"/>
    <xf numFmtId="0" fontId="156" fillId="0" borderId="0">
      <alignment horizontal="left"/>
    </xf>
    <xf numFmtId="0" fontId="157" fillId="0" borderId="30" applyNumberFormat="0" applyAlignment="0" applyProtection="0">
      <alignment horizontal="left" vertical="center"/>
    </xf>
    <xf numFmtId="0" fontId="157" fillId="0" borderId="78">
      <alignment horizontal="left" vertical="center"/>
    </xf>
    <xf numFmtId="10" fontId="155" fillId="95" borderId="79" applyNumberFormat="0" applyBorder="0" applyAlignment="0" applyProtection="0"/>
    <xf numFmtId="0" fontId="158" fillId="0" borderId="6"/>
    <xf numFmtId="198" fontId="154" fillId="0" borderId="0"/>
    <xf numFmtId="9" fontId="111" fillId="0" borderId="0" applyFont="0" applyFill="0" applyBorder="0" applyAlignment="0" applyProtection="0"/>
    <xf numFmtId="0" fontId="111" fillId="0" borderId="0"/>
    <xf numFmtId="41" fontId="111" fillId="0" borderId="0" applyFont="0" applyFill="0" applyBorder="0" applyAlignment="0" applyProtection="0"/>
    <xf numFmtId="41" fontId="111" fillId="0" borderId="0" applyFont="0" applyFill="0" applyBorder="0" applyAlignment="0" applyProtection="0"/>
    <xf numFmtId="41" fontId="111"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9" fontId="111" fillId="0" borderId="0" applyFont="0" applyFill="0" applyBorder="0" applyAlignment="0" applyProtection="0">
      <alignment vertical="center"/>
    </xf>
    <xf numFmtId="41" fontId="9" fillId="0" borderId="0" applyFont="0" applyFill="0" applyBorder="0" applyAlignment="0" applyProtection="0">
      <alignment vertical="center"/>
    </xf>
    <xf numFmtId="0" fontId="111" fillId="0" borderId="0">
      <alignment vertical="center"/>
    </xf>
    <xf numFmtId="41" fontId="110" fillId="0" borderId="0" applyFont="0" applyFill="0" applyBorder="0" applyAlignment="0" applyProtection="0">
      <alignment vertical="center"/>
    </xf>
    <xf numFmtId="0" fontId="160" fillId="0" borderId="0">
      <protection locked="0"/>
    </xf>
    <xf numFmtId="205" fontId="111" fillId="0" borderId="0">
      <protection locked="0"/>
    </xf>
    <xf numFmtId="0" fontId="160" fillId="0" borderId="0">
      <protection locked="0"/>
    </xf>
    <xf numFmtId="0" fontId="160" fillId="0" borderId="0">
      <protection locked="0"/>
    </xf>
    <xf numFmtId="0" fontId="19" fillId="96" borderId="0" applyNumberFormat="0" applyBorder="0" applyAlignment="0" applyProtection="0">
      <alignment vertical="center"/>
    </xf>
    <xf numFmtId="0" fontId="19" fillId="48" borderId="0" applyNumberFormat="0" applyBorder="0" applyAlignment="0" applyProtection="0">
      <alignment vertical="center"/>
    </xf>
    <xf numFmtId="0" fontId="19" fillId="52" borderId="0" applyNumberFormat="0" applyBorder="0" applyAlignment="0" applyProtection="0">
      <alignment vertical="center"/>
    </xf>
    <xf numFmtId="0" fontId="19" fillId="56" borderId="0" applyNumberFormat="0" applyBorder="0" applyAlignment="0" applyProtection="0">
      <alignment vertical="center"/>
    </xf>
    <xf numFmtId="0" fontId="19" fillId="60" borderId="0" applyNumberFormat="0" applyBorder="0" applyAlignment="0" applyProtection="0">
      <alignment vertical="center"/>
    </xf>
    <xf numFmtId="0" fontId="19" fillId="64" borderId="0" applyNumberFormat="0" applyBorder="0" applyAlignment="0" applyProtection="0">
      <alignment vertical="center"/>
    </xf>
    <xf numFmtId="0" fontId="160" fillId="0" borderId="0">
      <protection locked="0"/>
    </xf>
    <xf numFmtId="0" fontId="19" fillId="29" borderId="0" applyNumberFormat="0" applyBorder="0" applyAlignment="0" applyProtection="0">
      <alignment vertical="center"/>
    </xf>
    <xf numFmtId="0" fontId="19" fillId="49" borderId="0" applyNumberFormat="0" applyBorder="0" applyAlignment="0" applyProtection="0">
      <alignment vertical="center"/>
    </xf>
    <xf numFmtId="0" fontId="19" fillId="53" borderId="0" applyNumberFormat="0" applyBorder="0" applyAlignment="0" applyProtection="0">
      <alignment vertical="center"/>
    </xf>
    <xf numFmtId="0" fontId="19" fillId="57" borderId="0" applyNumberFormat="0" applyBorder="0" applyAlignment="0" applyProtection="0">
      <alignment vertical="center"/>
    </xf>
    <xf numFmtId="0" fontId="19" fillId="61" borderId="0" applyNumberFormat="0" applyBorder="0" applyAlignment="0" applyProtection="0">
      <alignment vertical="center"/>
    </xf>
    <xf numFmtId="0" fontId="19" fillId="65" borderId="0" applyNumberFormat="0" applyBorder="0" applyAlignment="0" applyProtection="0">
      <alignment vertical="center"/>
    </xf>
    <xf numFmtId="0" fontId="164" fillId="97" borderId="0" applyNumberFormat="0" applyBorder="0" applyAlignment="0" applyProtection="0">
      <alignment vertical="center"/>
    </xf>
    <xf numFmtId="0" fontId="172" fillId="50" borderId="0" applyNumberFormat="0" applyBorder="0" applyAlignment="0" applyProtection="0">
      <alignment vertical="center"/>
    </xf>
    <xf numFmtId="0" fontId="172" fillId="54" borderId="0" applyNumberFormat="0" applyBorder="0" applyAlignment="0" applyProtection="0">
      <alignment vertical="center"/>
    </xf>
    <xf numFmtId="0" fontId="172" fillId="58" borderId="0" applyNumberFormat="0" applyBorder="0" applyAlignment="0" applyProtection="0">
      <alignment vertical="center"/>
    </xf>
    <xf numFmtId="0" fontId="172" fillId="62" borderId="0" applyNumberFormat="0" applyBorder="0" applyAlignment="0" applyProtection="0">
      <alignment vertical="center"/>
    </xf>
    <xf numFmtId="0" fontId="172" fillId="66" borderId="0" applyNumberFormat="0" applyBorder="0" applyAlignment="0" applyProtection="0">
      <alignment vertical="center"/>
    </xf>
    <xf numFmtId="0" fontId="173" fillId="44" borderId="0" applyNumberFormat="0" applyBorder="0" applyAlignment="0" applyProtection="0">
      <alignment vertical="center"/>
    </xf>
    <xf numFmtId="0" fontId="173" fillId="5" borderId="0" applyNumberFormat="0" applyBorder="0" applyAlignment="0" applyProtection="0">
      <alignment vertical="center"/>
    </xf>
    <xf numFmtId="0" fontId="172" fillId="51" borderId="0" applyNumberFormat="0" applyBorder="0" applyAlignment="0" applyProtection="0">
      <alignment vertical="center"/>
    </xf>
    <xf numFmtId="0" fontId="173" fillId="55" borderId="0" applyNumberFormat="0" applyBorder="0" applyAlignment="0" applyProtection="0">
      <alignment vertical="center"/>
    </xf>
    <xf numFmtId="0" fontId="173" fillId="59" borderId="0" applyNumberFormat="0" applyBorder="0" applyAlignment="0" applyProtection="0">
      <alignment vertical="center"/>
    </xf>
    <xf numFmtId="0" fontId="172" fillId="63" borderId="0" applyNumberFormat="0" applyBorder="0" applyAlignment="0" applyProtection="0">
      <alignment vertical="center"/>
    </xf>
    <xf numFmtId="0" fontId="22" fillId="0" borderId="0" applyNumberFormat="0" applyFill="0" applyBorder="0" applyAlignment="0" applyProtection="0">
      <alignment vertical="center"/>
    </xf>
    <xf numFmtId="0" fontId="174" fillId="41" borderId="57" applyNumberFormat="0" applyAlignment="0" applyProtection="0">
      <alignment vertical="center"/>
    </xf>
    <xf numFmtId="210" fontId="157" fillId="0" borderId="0" applyFill="0" applyBorder="0" applyProtection="0">
      <alignment horizontal="center" vertical="center"/>
    </xf>
    <xf numFmtId="0" fontId="175" fillId="38" borderId="0" applyNumberFormat="0" applyBorder="0" applyAlignment="0" applyProtection="0">
      <alignment vertical="center"/>
    </xf>
    <xf numFmtId="201" fontId="165" fillId="0" borderId="0">
      <alignment vertical="center"/>
    </xf>
    <xf numFmtId="202" fontId="176" fillId="98" borderId="0">
      <alignment vertical="center"/>
    </xf>
    <xf numFmtId="0" fontId="168" fillId="0" borderId="0" applyNumberFormat="0" applyFill="0" applyBorder="0" applyAlignment="0" applyProtection="0">
      <alignment vertical="top"/>
      <protection locked="0"/>
    </xf>
    <xf numFmtId="40" fontId="169" fillId="0" borderId="0" applyFont="0" applyFill="0" applyBorder="0" applyAlignment="0" applyProtection="0"/>
    <xf numFmtId="38" fontId="169" fillId="0" borderId="0" applyFont="0" applyFill="0" applyBorder="0" applyAlignment="0" applyProtection="0"/>
    <xf numFmtId="0" fontId="169" fillId="0" borderId="0" applyFont="0" applyFill="0" applyBorder="0" applyAlignment="0" applyProtection="0"/>
    <xf numFmtId="0" fontId="169" fillId="0" borderId="0" applyFont="0" applyFill="0" applyBorder="0" applyAlignment="0" applyProtection="0"/>
    <xf numFmtId="0" fontId="170" fillId="0" borderId="0" applyNumberFormat="0" applyFill="0" applyBorder="0" applyProtection="0">
      <alignment horizontal="centerContinuous"/>
    </xf>
    <xf numFmtId="0" fontId="177" fillId="39" borderId="0" applyNumberFormat="0" applyBorder="0" applyAlignment="0" applyProtection="0">
      <alignment vertical="center"/>
    </xf>
    <xf numFmtId="0" fontId="178" fillId="0" borderId="0" applyNumberFormat="0" applyFill="0" applyBorder="0" applyAlignment="0" applyProtection="0">
      <alignment vertical="center"/>
    </xf>
    <xf numFmtId="0" fontId="173" fillId="42" borderId="60" applyNumberFormat="0" applyAlignment="0" applyProtection="0">
      <alignment vertical="center"/>
    </xf>
    <xf numFmtId="40" fontId="165" fillId="0" borderId="0">
      <alignment vertical="center"/>
    </xf>
    <xf numFmtId="38" fontId="165" fillId="0" borderId="0">
      <alignment vertical="center"/>
    </xf>
    <xf numFmtId="41" fontId="111" fillId="0" borderId="0" applyFont="0" applyFill="0" applyBorder="0" applyAlignment="0" applyProtection="0"/>
    <xf numFmtId="43" fontId="164" fillId="0" borderId="0" applyFont="0" applyFill="0" applyBorder="0" applyAlignment="0" applyProtection="0">
      <alignment vertical="center"/>
    </xf>
    <xf numFmtId="0" fontId="179" fillId="0" borderId="59" applyNumberFormat="0" applyFill="0" applyAlignment="0" applyProtection="0">
      <alignment vertical="center"/>
    </xf>
    <xf numFmtId="0" fontId="94" fillId="0" borderId="62" applyNumberFormat="0" applyFill="0" applyAlignment="0" applyProtection="0">
      <alignment vertical="center"/>
    </xf>
    <xf numFmtId="0" fontId="180" fillId="40" borderId="57" applyNumberFormat="0" applyAlignment="0" applyProtection="0">
      <alignment vertical="center"/>
    </xf>
    <xf numFmtId="0" fontId="181" fillId="0" borderId="54" applyNumberFormat="0" applyFill="0" applyAlignment="0" applyProtection="0">
      <alignment vertical="center"/>
    </xf>
    <xf numFmtId="0" fontId="182" fillId="0" borderId="55" applyNumberFormat="0" applyFill="0" applyAlignment="0" applyProtection="0">
      <alignment vertical="center"/>
    </xf>
    <xf numFmtId="0" fontId="183" fillId="0" borderId="56" applyNumberFormat="0" applyFill="0" applyAlignment="0" applyProtection="0">
      <alignment vertical="center"/>
    </xf>
    <xf numFmtId="0" fontId="183" fillId="0" borderId="0" applyNumberFormat="0" applyFill="0" applyBorder="0" applyAlignment="0" applyProtection="0">
      <alignment vertical="center"/>
    </xf>
    <xf numFmtId="0" fontId="184" fillId="37" borderId="0" applyNumberFormat="0" applyBorder="0" applyAlignment="0" applyProtection="0">
      <alignment vertical="center"/>
    </xf>
    <xf numFmtId="0" fontId="185" fillId="41" borderId="58" applyNumberFormat="0" applyAlignment="0" applyProtection="0">
      <alignment vertical="center"/>
    </xf>
    <xf numFmtId="197" fontId="159" fillId="0" borderId="0" applyFont="0" applyFill="0" applyBorder="0" applyAlignment="0" applyProtection="0"/>
    <xf numFmtId="38" fontId="164" fillId="0" borderId="0" applyFont="0" applyFill="0" applyBorder="0" applyAlignment="0" applyProtection="0">
      <alignment vertical="center"/>
    </xf>
    <xf numFmtId="44" fontId="164" fillId="0" borderId="0" applyFont="0" applyFill="0" applyBorder="0" applyAlignment="0" applyProtection="0">
      <alignment vertical="center"/>
    </xf>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9" fillId="0" borderId="0">
      <alignment vertical="center"/>
    </xf>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199" fontId="161" fillId="0" borderId="0" applyFont="0" applyFill="0" applyBorder="0" applyAlignment="0" applyProtection="0"/>
    <xf numFmtId="0" fontId="111" fillId="0" borderId="0" applyFont="0" applyFill="0" applyBorder="0" applyAlignment="0" applyProtection="0"/>
    <xf numFmtId="200" fontId="161" fillId="0" borderId="0" applyFont="0" applyFill="0" applyBorder="0" applyAlignment="0" applyProtection="0"/>
    <xf numFmtId="0" fontId="111" fillId="0" borderId="0" applyFont="0" applyFill="0" applyBorder="0" applyAlignment="0" applyProtection="0"/>
    <xf numFmtId="206" fontId="111" fillId="0" borderId="0">
      <protection locked="0"/>
    </xf>
    <xf numFmtId="196" fontId="161" fillId="0" borderId="0" applyFont="0" applyFill="0" applyBorder="0" applyAlignment="0" applyProtection="0"/>
    <xf numFmtId="0" fontId="111" fillId="0" borderId="0" applyFont="0" applyFill="0" applyBorder="0" applyAlignment="0" applyProtection="0"/>
    <xf numFmtId="197" fontId="161" fillId="0" borderId="0" applyFont="0" applyFill="0" applyBorder="0" applyAlignment="0" applyProtection="0"/>
    <xf numFmtId="0" fontId="111" fillId="0" borderId="0" applyFont="0" applyFill="0" applyBorder="0" applyAlignment="0" applyProtection="0"/>
    <xf numFmtId="4" fontId="160" fillId="0" borderId="0">
      <protection locked="0"/>
    </xf>
    <xf numFmtId="207" fontId="111" fillId="0" borderId="0">
      <protection locked="0"/>
    </xf>
    <xf numFmtId="0" fontId="161" fillId="0" borderId="0"/>
    <xf numFmtId="0" fontId="163" fillId="0" borderId="0"/>
    <xf numFmtId="0" fontId="166" fillId="0" borderId="0"/>
    <xf numFmtId="0" fontId="167" fillId="0" borderId="0"/>
    <xf numFmtId="0" fontId="160" fillId="0" borderId="80">
      <protection locked="0"/>
    </xf>
    <xf numFmtId="4" fontId="160" fillId="0" borderId="0">
      <protection locked="0"/>
    </xf>
    <xf numFmtId="195" fontId="162" fillId="0" borderId="0">
      <protection locked="0"/>
    </xf>
    <xf numFmtId="203" fontId="162" fillId="0" borderId="0">
      <protection locked="0"/>
    </xf>
    <xf numFmtId="208" fontId="111" fillId="0" borderId="0">
      <protection locked="0"/>
    </xf>
    <xf numFmtId="199" fontId="111" fillId="0" borderId="0">
      <protection locked="0"/>
    </xf>
    <xf numFmtId="204" fontId="162" fillId="0" borderId="0">
      <protection locked="0"/>
    </xf>
    <xf numFmtId="0" fontId="171" fillId="0" borderId="30" applyNumberFormat="0" applyAlignment="0" applyProtection="0">
      <alignment horizontal="left" vertical="center"/>
    </xf>
    <xf numFmtId="0" fontId="171" fillId="0" borderId="78">
      <alignment horizontal="left" vertical="center"/>
    </xf>
    <xf numFmtId="183" fontId="162" fillId="0" borderId="0">
      <protection locked="0"/>
    </xf>
    <xf numFmtId="183" fontId="162" fillId="0" borderId="0">
      <protection locked="0"/>
    </xf>
    <xf numFmtId="209" fontId="159" fillId="0" borderId="0"/>
    <xf numFmtId="183" fontId="162" fillId="0" borderId="81">
      <protection locked="0"/>
    </xf>
    <xf numFmtId="0" fontId="19" fillId="96" borderId="0" applyNumberFormat="0" applyBorder="0" applyAlignment="0" applyProtection="0">
      <alignment vertical="center"/>
    </xf>
    <xf numFmtId="0" fontId="19" fillId="48" borderId="0" applyNumberFormat="0" applyBorder="0" applyAlignment="0" applyProtection="0">
      <alignment vertical="center"/>
    </xf>
    <xf numFmtId="0" fontId="19" fillId="52" borderId="0" applyNumberFormat="0" applyBorder="0" applyAlignment="0" applyProtection="0">
      <alignment vertical="center"/>
    </xf>
    <xf numFmtId="0" fontId="19" fillId="56" borderId="0" applyNumberFormat="0" applyBorder="0" applyAlignment="0" applyProtection="0">
      <alignment vertical="center"/>
    </xf>
    <xf numFmtId="0" fontId="19" fillId="60" borderId="0" applyNumberFormat="0" applyBorder="0" applyAlignment="0" applyProtection="0">
      <alignment vertical="center"/>
    </xf>
    <xf numFmtId="0" fontId="19" fillId="64" borderId="0" applyNumberFormat="0" applyBorder="0" applyAlignment="0" applyProtection="0">
      <alignment vertical="center"/>
    </xf>
    <xf numFmtId="0" fontId="19" fillId="29" borderId="0" applyNumberFormat="0" applyBorder="0" applyAlignment="0" applyProtection="0">
      <alignment vertical="center"/>
    </xf>
    <xf numFmtId="0" fontId="19" fillId="49" borderId="0" applyNumberFormat="0" applyBorder="0" applyAlignment="0" applyProtection="0">
      <alignment vertical="center"/>
    </xf>
    <xf numFmtId="0" fontId="19" fillId="53" borderId="0" applyNumberFormat="0" applyBorder="0" applyAlignment="0" applyProtection="0">
      <alignment vertical="center"/>
    </xf>
    <xf numFmtId="0" fontId="19" fillId="57" borderId="0" applyNumberFormat="0" applyBorder="0" applyAlignment="0" applyProtection="0">
      <alignment vertical="center"/>
    </xf>
    <xf numFmtId="0" fontId="19" fillId="61" borderId="0" applyNumberFormat="0" applyBorder="0" applyAlignment="0" applyProtection="0">
      <alignment vertical="center"/>
    </xf>
    <xf numFmtId="0" fontId="19" fillId="65" borderId="0" applyNumberFormat="0" applyBorder="0" applyAlignment="0" applyProtection="0">
      <alignment vertical="center"/>
    </xf>
    <xf numFmtId="0" fontId="164" fillId="97" borderId="0" applyNumberFormat="0" applyBorder="0" applyAlignment="0" applyProtection="0">
      <alignment vertical="center"/>
    </xf>
    <xf numFmtId="0" fontId="172" fillId="50" borderId="0" applyNumberFormat="0" applyBorder="0" applyAlignment="0" applyProtection="0">
      <alignment vertical="center"/>
    </xf>
    <xf numFmtId="0" fontId="172" fillId="54" borderId="0" applyNumberFormat="0" applyBorder="0" applyAlignment="0" applyProtection="0">
      <alignment vertical="center"/>
    </xf>
    <xf numFmtId="0" fontId="172" fillId="58" borderId="0" applyNumberFormat="0" applyBorder="0" applyAlignment="0" applyProtection="0">
      <alignment vertical="center"/>
    </xf>
    <xf numFmtId="0" fontId="172" fillId="62" borderId="0" applyNumberFormat="0" applyBorder="0" applyAlignment="0" applyProtection="0">
      <alignment vertical="center"/>
    </xf>
    <xf numFmtId="0" fontId="172" fillId="66" borderId="0" applyNumberFormat="0" applyBorder="0" applyAlignment="0" applyProtection="0">
      <alignment vertical="center"/>
    </xf>
    <xf numFmtId="0" fontId="173" fillId="44" borderId="0" applyNumberFormat="0" applyBorder="0" applyAlignment="0" applyProtection="0">
      <alignment vertical="center"/>
    </xf>
    <xf numFmtId="0" fontId="173" fillId="5" borderId="0" applyNumberFormat="0" applyBorder="0" applyAlignment="0" applyProtection="0">
      <alignment vertical="center"/>
    </xf>
    <xf numFmtId="0" fontId="172" fillId="51" borderId="0" applyNumberFormat="0" applyBorder="0" applyAlignment="0" applyProtection="0">
      <alignment vertical="center"/>
    </xf>
    <xf numFmtId="0" fontId="173" fillId="55" borderId="0" applyNumberFormat="0" applyBorder="0" applyAlignment="0" applyProtection="0">
      <alignment vertical="center"/>
    </xf>
    <xf numFmtId="0" fontId="173" fillId="59" borderId="0" applyNumberFormat="0" applyBorder="0" applyAlignment="0" applyProtection="0">
      <alignment vertical="center"/>
    </xf>
    <xf numFmtId="0" fontId="172" fillId="63" borderId="0" applyNumberFormat="0" applyBorder="0" applyAlignment="0" applyProtection="0">
      <alignment vertical="center"/>
    </xf>
    <xf numFmtId="0" fontId="22" fillId="0" borderId="0" applyNumberFormat="0" applyFill="0" applyBorder="0" applyAlignment="0" applyProtection="0">
      <alignment vertical="center"/>
    </xf>
    <xf numFmtId="0" fontId="174" fillId="41" borderId="57" applyNumberFormat="0" applyAlignment="0" applyProtection="0">
      <alignment vertical="center"/>
    </xf>
    <xf numFmtId="0" fontId="175" fillId="38" borderId="0" applyNumberFormat="0" applyBorder="0" applyAlignment="0" applyProtection="0">
      <alignment vertical="center"/>
    </xf>
    <xf numFmtId="201" fontId="165" fillId="0" borderId="0">
      <alignment vertical="center"/>
    </xf>
    <xf numFmtId="0" fontId="177" fillId="39" borderId="0" applyNumberFormat="0" applyBorder="0" applyAlignment="0" applyProtection="0">
      <alignment vertical="center"/>
    </xf>
    <xf numFmtId="0" fontId="178" fillId="0" borderId="0" applyNumberFormat="0" applyFill="0" applyBorder="0" applyAlignment="0" applyProtection="0">
      <alignment vertical="center"/>
    </xf>
    <xf numFmtId="0" fontId="173" fillId="42" borderId="60" applyNumberFormat="0" applyAlignment="0" applyProtection="0">
      <alignment vertical="center"/>
    </xf>
    <xf numFmtId="40" fontId="165" fillId="0" borderId="0">
      <alignment vertical="center"/>
    </xf>
    <xf numFmtId="38" fontId="165" fillId="0" borderId="0">
      <alignment vertical="center"/>
    </xf>
    <xf numFmtId="0" fontId="179" fillId="0" borderId="59" applyNumberFormat="0" applyFill="0" applyAlignment="0" applyProtection="0">
      <alignment vertical="center"/>
    </xf>
    <xf numFmtId="0" fontId="94" fillId="0" borderId="62" applyNumberFormat="0" applyFill="0" applyAlignment="0" applyProtection="0">
      <alignment vertical="center"/>
    </xf>
    <xf numFmtId="0" fontId="180" fillId="40" borderId="57" applyNumberFormat="0" applyAlignment="0" applyProtection="0">
      <alignment vertical="center"/>
    </xf>
    <xf numFmtId="0" fontId="181" fillId="0" borderId="54" applyNumberFormat="0" applyFill="0" applyAlignment="0" applyProtection="0">
      <alignment vertical="center"/>
    </xf>
    <xf numFmtId="0" fontId="182" fillId="0" borderId="55" applyNumberFormat="0" applyFill="0" applyAlignment="0" applyProtection="0">
      <alignment vertical="center"/>
    </xf>
    <xf numFmtId="0" fontId="183" fillId="0" borderId="56" applyNumberFormat="0" applyFill="0" applyAlignment="0" applyProtection="0">
      <alignment vertical="center"/>
    </xf>
    <xf numFmtId="0" fontId="183" fillId="0" borderId="0" applyNumberFormat="0" applyFill="0" applyBorder="0" applyAlignment="0" applyProtection="0">
      <alignment vertical="center"/>
    </xf>
    <xf numFmtId="0" fontId="184" fillId="37" borderId="0" applyNumberFormat="0" applyBorder="0" applyAlignment="0" applyProtection="0">
      <alignment vertical="center"/>
    </xf>
    <xf numFmtId="0" fontId="185" fillId="41" borderId="58" applyNumberFormat="0" applyAlignment="0" applyProtection="0">
      <alignment vertical="center"/>
    </xf>
    <xf numFmtId="0" fontId="19" fillId="0" borderId="0">
      <alignment vertical="center"/>
    </xf>
    <xf numFmtId="41" fontId="110" fillId="0" borderId="0" applyFont="0" applyFill="0" applyBorder="0" applyAlignment="0" applyProtection="0">
      <alignment vertical="center"/>
    </xf>
    <xf numFmtId="0" fontId="187" fillId="0" borderId="0" applyNumberFormat="0" applyFill="0" applyBorder="0" applyAlignment="0" applyProtection="0">
      <alignment vertical="top"/>
      <protection locked="0"/>
    </xf>
    <xf numFmtId="41" fontId="186" fillId="0" borderId="0" applyFont="0" applyFill="0" applyBorder="0" applyAlignment="0" applyProtection="0">
      <alignment vertical="center"/>
    </xf>
    <xf numFmtId="0" fontId="132" fillId="89" borderId="66" applyNumberFormat="0" applyAlignment="0" applyProtection="0">
      <alignment vertical="center"/>
    </xf>
    <xf numFmtId="10" fontId="155" fillId="95" borderId="79" applyNumberFormat="0" applyBorder="0" applyAlignment="0" applyProtection="0"/>
    <xf numFmtId="0" fontId="157" fillId="0" borderId="78">
      <alignment horizontal="left" vertical="center"/>
    </xf>
    <xf numFmtId="0" fontId="139" fillId="76" borderId="66" applyNumberFormat="0" applyAlignment="0" applyProtection="0">
      <alignment vertical="center"/>
    </xf>
    <xf numFmtId="0" fontId="171" fillId="0" borderId="78">
      <alignment horizontal="left" vertical="center"/>
    </xf>
    <xf numFmtId="0" fontId="186" fillId="0" borderId="0">
      <alignment vertical="center"/>
    </xf>
    <xf numFmtId="0" fontId="138" fillId="0" borderId="70" applyNumberFormat="0" applyFill="0" applyAlignment="0" applyProtection="0">
      <alignment vertical="center"/>
    </xf>
    <xf numFmtId="0" fontId="111" fillId="90" borderId="67" applyNumberFormat="0" applyFont="0" applyAlignment="0" applyProtection="0">
      <alignment vertical="center"/>
    </xf>
    <xf numFmtId="41" fontId="162" fillId="0" borderId="0" applyFont="0" applyFill="0" applyBorder="0" applyAlignment="0" applyProtection="0">
      <alignment vertical="center"/>
    </xf>
    <xf numFmtId="9" fontId="186" fillId="0" borderId="0" applyFont="0" applyFill="0" applyBorder="0" applyAlignment="0" applyProtection="0">
      <alignment vertical="center"/>
    </xf>
    <xf numFmtId="0" fontId="162" fillId="0" borderId="0">
      <alignment vertical="center"/>
    </xf>
    <xf numFmtId="0" fontId="145" fillId="89" borderId="74" applyNumberFormat="0" applyAlignment="0" applyProtection="0">
      <alignment vertical="center"/>
    </xf>
    <xf numFmtId="9" fontId="2" fillId="0" borderId="0" applyFont="0" applyFill="0" applyBorder="0" applyAlignment="0" applyProtection="0">
      <alignment vertical="center"/>
    </xf>
    <xf numFmtId="0" fontId="111" fillId="0" borderId="0"/>
    <xf numFmtId="41" fontId="111" fillId="0" borderId="0" applyFont="0" applyFill="0" applyBorder="0" applyAlignment="0" applyProtection="0"/>
    <xf numFmtId="41" fontId="107" fillId="0" borderId="0" applyFont="0" applyFill="0" applyBorder="0" applyAlignment="0" applyProtection="0">
      <alignment vertical="center"/>
    </xf>
    <xf numFmtId="0" fontId="107" fillId="0" borderId="0">
      <alignment vertical="center"/>
    </xf>
    <xf numFmtId="0" fontId="188" fillId="0" borderId="0" applyNumberForma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110" fillId="0" borderId="0" applyFont="0" applyFill="0" applyBorder="0" applyAlignment="0" applyProtection="0">
      <alignment vertical="center"/>
    </xf>
    <xf numFmtId="41" fontId="111" fillId="0" borderId="0" applyFont="0" applyFill="0" applyBorder="0" applyAlignment="0" applyProtection="0">
      <alignment vertical="center"/>
    </xf>
    <xf numFmtId="41" fontId="110" fillId="0" borderId="0" applyFont="0" applyFill="0" applyBorder="0" applyAlignment="0" applyProtection="0">
      <alignment vertical="center"/>
    </xf>
    <xf numFmtId="0" fontId="160" fillId="0" borderId="80">
      <protection locked="0"/>
    </xf>
    <xf numFmtId="0" fontId="136" fillId="92" borderId="68" applyNumberFormat="0" applyAlignment="0" applyProtection="0">
      <alignment vertical="center"/>
    </xf>
    <xf numFmtId="0" fontId="136" fillId="92" borderId="68" applyNumberFormat="0" applyAlignment="0" applyProtection="0">
      <alignment vertical="center"/>
    </xf>
    <xf numFmtId="0" fontId="139" fillId="76" borderId="82" applyNumberFormat="0" applyAlignment="0" applyProtection="0">
      <alignment vertical="center"/>
    </xf>
    <xf numFmtId="0" fontId="139" fillId="76" borderId="82" applyNumberFormat="0" applyAlignment="0" applyProtection="0">
      <alignment vertical="center"/>
    </xf>
    <xf numFmtId="0" fontId="139" fillId="76" borderId="82" applyNumberFormat="0" applyAlignment="0" applyProtection="0">
      <alignment vertical="center"/>
    </xf>
    <xf numFmtId="0" fontId="136" fillId="92" borderId="68" applyNumberFormat="0" applyAlignment="0" applyProtection="0">
      <alignment vertical="center"/>
    </xf>
    <xf numFmtId="0" fontId="136" fillId="92" borderId="68" applyNumberFormat="0" applyAlignment="0" applyProtection="0">
      <alignment vertical="center"/>
    </xf>
    <xf numFmtId="0" fontId="138" fillId="0" borderId="84" applyNumberFormat="0" applyFill="0" applyAlignment="0" applyProtection="0">
      <alignment vertical="center"/>
    </xf>
    <xf numFmtId="0" fontId="145" fillId="89" borderId="85" applyNumberFormat="0" applyAlignment="0" applyProtection="0">
      <alignment vertical="center"/>
    </xf>
    <xf numFmtId="0" fontId="111" fillId="90" borderId="83" applyNumberFormat="0" applyFont="0" applyAlignment="0" applyProtection="0">
      <alignment vertical="center"/>
    </xf>
    <xf numFmtId="0" fontId="137" fillId="0" borderId="69" applyNumberFormat="0" applyFill="0" applyAlignment="0" applyProtection="0">
      <alignment vertical="center"/>
    </xf>
    <xf numFmtId="0" fontId="139" fillId="76" borderId="82" applyNumberFormat="0" applyAlignment="0" applyProtection="0">
      <alignment vertical="center"/>
    </xf>
    <xf numFmtId="0" fontId="143" fillId="0" borderId="73" applyNumberFormat="0" applyFill="0" applyAlignment="0" applyProtection="0">
      <alignment vertical="center"/>
    </xf>
    <xf numFmtId="0" fontId="132" fillId="89" borderId="82" applyNumberFormat="0" applyAlignment="0" applyProtection="0">
      <alignment vertical="center"/>
    </xf>
    <xf numFmtId="41" fontId="111" fillId="0" borderId="0" applyFont="0" applyFill="0" applyBorder="0" applyAlignment="0" applyProtection="0"/>
    <xf numFmtId="0" fontId="150" fillId="0" borderId="77" applyNumberFormat="0" applyFill="0" applyAlignment="0" applyProtection="0">
      <alignment vertical="center"/>
    </xf>
    <xf numFmtId="0" fontId="21" fillId="0" borderId="86" applyNumberFormat="0" applyFill="0" applyAlignment="0" applyProtection="0">
      <alignment vertical="center"/>
    </xf>
    <xf numFmtId="41" fontId="107" fillId="0" borderId="0" applyFont="0" applyFill="0" applyBorder="0" applyAlignment="0" applyProtection="0">
      <alignment vertical="center"/>
    </xf>
    <xf numFmtId="41" fontId="2" fillId="0" borderId="0" applyFont="0" applyFill="0" applyBorder="0" applyAlignment="0" applyProtection="0">
      <alignment vertical="center"/>
    </xf>
    <xf numFmtId="0" fontId="108" fillId="0" borderId="0"/>
    <xf numFmtId="41" fontId="152" fillId="0" borderId="0" applyFont="0" applyFill="0" applyBorder="0" applyAlignment="0" applyProtection="0">
      <alignment vertical="center"/>
    </xf>
    <xf numFmtId="0" fontId="132" fillId="89" borderId="82" applyNumberFormat="0" applyAlignment="0" applyProtection="0">
      <alignment vertical="center"/>
    </xf>
    <xf numFmtId="0" fontId="111" fillId="90" borderId="83" applyNumberFormat="0" applyFont="0" applyAlignment="0" applyProtection="0">
      <alignment vertical="center"/>
    </xf>
    <xf numFmtId="41" fontId="111" fillId="0" borderId="0" applyFont="0" applyFill="0" applyBorder="0" applyAlignment="0" applyProtection="0">
      <alignment vertical="center"/>
    </xf>
    <xf numFmtId="0" fontId="137" fillId="0" borderId="69" applyNumberFormat="0" applyFill="0" applyAlignment="0" applyProtection="0">
      <alignment vertical="center"/>
    </xf>
    <xf numFmtId="0" fontId="138" fillId="0" borderId="84" applyNumberFormat="0" applyFill="0" applyAlignment="0" applyProtection="0">
      <alignment vertical="center"/>
    </xf>
    <xf numFmtId="0" fontId="139" fillId="76" borderId="82" applyNumberFormat="0" applyAlignment="0" applyProtection="0">
      <alignment vertical="center"/>
    </xf>
    <xf numFmtId="0" fontId="143" fillId="0" borderId="73" applyNumberFormat="0" applyFill="0" applyAlignment="0" applyProtection="0">
      <alignment vertical="center"/>
    </xf>
    <xf numFmtId="0" fontId="145" fillId="89" borderId="85" applyNumberFormat="0" applyAlignment="0" applyProtection="0">
      <alignment vertical="center"/>
    </xf>
    <xf numFmtId="41" fontId="111" fillId="0" borderId="0" applyFont="0" applyFill="0" applyBorder="0" applyAlignment="0" applyProtection="0"/>
    <xf numFmtId="0" fontId="158" fillId="0" borderId="6"/>
    <xf numFmtId="41" fontId="111" fillId="0" borderId="0" applyFont="0" applyFill="0" applyBorder="0" applyAlignment="0" applyProtection="0"/>
    <xf numFmtId="41" fontId="111" fillId="0" borderId="0" applyFont="0" applyFill="0" applyBorder="0" applyAlignment="0" applyProtection="0"/>
    <xf numFmtId="41" fontId="111" fillId="0" borderId="0" applyFont="0" applyFill="0" applyBorder="0" applyAlignment="0" applyProtection="0"/>
    <xf numFmtId="41" fontId="9" fillId="0" borderId="0" applyFont="0" applyFill="0" applyBorder="0" applyAlignment="0" applyProtection="0">
      <alignment vertical="center"/>
    </xf>
    <xf numFmtId="41" fontId="110" fillId="0" borderId="0" applyFont="0" applyFill="0" applyBorder="0" applyAlignment="0" applyProtection="0">
      <alignment vertical="center"/>
    </xf>
    <xf numFmtId="41" fontId="111" fillId="0" borderId="0" applyFont="0" applyFill="0" applyBorder="0" applyAlignment="0" applyProtection="0"/>
    <xf numFmtId="43" fontId="164" fillId="0" borderId="0" applyFont="0" applyFill="0" applyBorder="0" applyAlignment="0" applyProtection="0">
      <alignment vertical="center"/>
    </xf>
    <xf numFmtId="44" fontId="164" fillId="0" borderId="0" applyFont="0" applyFill="0" applyBorder="0" applyAlignment="0" applyProtection="0">
      <alignment vertical="center"/>
    </xf>
    <xf numFmtId="41" fontId="110" fillId="0" borderId="0" applyFont="0" applyFill="0" applyBorder="0" applyAlignment="0" applyProtection="0">
      <alignment vertical="center"/>
    </xf>
    <xf numFmtId="41" fontId="186" fillId="0" borderId="0" applyFont="0" applyFill="0" applyBorder="0" applyAlignment="0" applyProtection="0">
      <alignment vertical="center"/>
    </xf>
    <xf numFmtId="0" fontId="132" fillId="89" borderId="82" applyNumberFormat="0" applyAlignment="0" applyProtection="0">
      <alignment vertical="center"/>
    </xf>
    <xf numFmtId="0" fontId="139" fillId="76" borderId="82" applyNumberFormat="0" applyAlignment="0" applyProtection="0">
      <alignment vertical="center"/>
    </xf>
    <xf numFmtId="0" fontId="138" fillId="0" borderId="84" applyNumberFormat="0" applyFill="0" applyAlignment="0" applyProtection="0">
      <alignment vertical="center"/>
    </xf>
    <xf numFmtId="0" fontId="111" fillId="90" borderId="83" applyNumberFormat="0" applyFont="0" applyAlignment="0" applyProtection="0">
      <alignment vertical="center"/>
    </xf>
    <xf numFmtId="41" fontId="162" fillId="0" borderId="0" applyFont="0" applyFill="0" applyBorder="0" applyAlignment="0" applyProtection="0">
      <alignment vertical="center"/>
    </xf>
    <xf numFmtId="0" fontId="145" fillId="89" borderId="85" applyNumberFormat="0" applyAlignment="0" applyProtection="0">
      <alignment vertical="center"/>
    </xf>
    <xf numFmtId="0" fontId="2" fillId="0" borderId="0">
      <alignment vertical="center"/>
    </xf>
    <xf numFmtId="0" fontId="2" fillId="0" borderId="0">
      <alignment vertical="center"/>
    </xf>
    <xf numFmtId="0" fontId="111" fillId="0" borderId="0"/>
    <xf numFmtId="0" fontId="111" fillId="0" borderId="0"/>
    <xf numFmtId="41" fontId="111" fillId="0" borderId="0" applyFont="0" applyFill="0" applyBorder="0" applyAlignment="0" applyProtection="0"/>
    <xf numFmtId="0" fontId="2" fillId="0" borderId="0"/>
    <xf numFmtId="41" fontId="2" fillId="0" borderId="0" applyFont="0" applyFill="0" applyBorder="0" applyAlignment="0" applyProtection="0">
      <alignment vertical="center"/>
    </xf>
    <xf numFmtId="9" fontId="6" fillId="0" borderId="0" applyFont="0" applyFill="0" applyBorder="0" applyAlignment="0" applyProtection="0">
      <alignment vertical="center"/>
    </xf>
    <xf numFmtId="0" fontId="1" fillId="0" borderId="0"/>
    <xf numFmtId="0" fontId="209" fillId="0" borderId="0">
      <alignment horizontal="left" vertical="top" wrapText="1"/>
    </xf>
  </cellStyleXfs>
  <cellXfs count="806">
    <xf numFmtId="0" fontId="0" fillId="0" borderId="0" xfId="0">
      <alignment vertical="center"/>
    </xf>
    <xf numFmtId="0" fontId="0" fillId="3" borderId="1" xfId="0" applyFill="1" applyBorder="1" applyAlignment="1"/>
    <xf numFmtId="3" fontId="0" fillId="0" borderId="1" xfId="0" applyNumberFormat="1" applyBorder="1" applyAlignment="1">
      <alignment horizontal="right"/>
    </xf>
    <xf numFmtId="176" fontId="0" fillId="0" borderId="1" xfId="0" applyNumberFormat="1" applyBorder="1" applyAlignment="1">
      <alignment horizontal="right"/>
    </xf>
    <xf numFmtId="0" fontId="0" fillId="4" borderId="3" xfId="0" applyFill="1" applyBorder="1" applyAlignment="1"/>
    <xf numFmtId="0" fontId="0" fillId="4" borderId="1" xfId="0" applyFill="1" applyBorder="1" applyAlignment="1"/>
    <xf numFmtId="0" fontId="0" fillId="4" borderId="2" xfId="0" applyFill="1" applyBorder="1" applyAlignment="1"/>
    <xf numFmtId="0" fontId="12" fillId="8" borderId="0" xfId="2" applyFont="1" applyFill="1" applyAlignment="1">
      <alignment horizontal="center" vertical="center"/>
    </xf>
    <xf numFmtId="0" fontId="12" fillId="20" borderId="6" xfId="2" applyFont="1" applyFill="1" applyBorder="1">
      <alignment vertical="center"/>
    </xf>
    <xf numFmtId="0" fontId="12" fillId="18" borderId="0" xfId="2" applyFont="1" applyFill="1" applyAlignment="1">
      <alignment horizontal="center" vertical="center"/>
    </xf>
    <xf numFmtId="0" fontId="13" fillId="4" borderId="3" xfId="0" applyFont="1" applyFill="1" applyBorder="1" applyAlignment="1"/>
    <xf numFmtId="3" fontId="14" fillId="0" borderId="1" xfId="0" applyNumberFormat="1" applyFont="1" applyBorder="1" applyAlignment="1">
      <alignment horizontal="right"/>
    </xf>
    <xf numFmtId="176" fontId="14" fillId="0" borderId="1" xfId="0" applyNumberFormat="1" applyFont="1" applyBorder="1" applyAlignment="1">
      <alignment horizontal="right"/>
    </xf>
    <xf numFmtId="0" fontId="14" fillId="0" borderId="0" xfId="0" applyFont="1">
      <alignment vertical="center"/>
    </xf>
    <xf numFmtId="0" fontId="14" fillId="3" borderId="1" xfId="0" applyFont="1" applyFill="1" applyBorder="1" applyAlignment="1"/>
    <xf numFmtId="0" fontId="13" fillId="4" borderId="2" xfId="0" applyFont="1" applyFill="1" applyBorder="1" applyAlignment="1"/>
    <xf numFmtId="0" fontId="12" fillId="17" borderId="6" xfId="2" applyFont="1" applyFill="1" applyBorder="1">
      <alignment vertical="center"/>
    </xf>
    <xf numFmtId="0" fontId="12" fillId="18" borderId="6" xfId="2" applyFont="1" applyFill="1" applyBorder="1">
      <alignment vertical="center"/>
    </xf>
    <xf numFmtId="0" fontId="12" fillId="21" borderId="6" xfId="2" applyFont="1" applyFill="1" applyBorder="1">
      <alignment vertical="center"/>
    </xf>
    <xf numFmtId="0" fontId="11" fillId="0" borderId="0" xfId="3" applyFont="1"/>
    <xf numFmtId="0" fontId="15" fillId="0" borderId="0" xfId="3"/>
    <xf numFmtId="0" fontId="11" fillId="16" borderId="0" xfId="3" applyFont="1" applyFill="1"/>
    <xf numFmtId="0" fontId="15" fillId="0" borderId="0" xfId="3" applyAlignment="1">
      <alignment horizontal="left"/>
    </xf>
    <xf numFmtId="0" fontId="16" fillId="0" borderId="0" xfId="4" applyAlignment="1" applyProtection="1"/>
    <xf numFmtId="0" fontId="0" fillId="0" borderId="7" xfId="5" applyFont="1">
      <alignment wrapText="1"/>
    </xf>
    <xf numFmtId="0" fontId="18" fillId="0" borderId="8" xfId="6">
      <alignment wrapText="1"/>
    </xf>
    <xf numFmtId="0" fontId="8" fillId="0" borderId="4" xfId="3" applyFont="1" applyBorder="1" applyAlignment="1">
      <alignment horizontal="left" vertical="top"/>
    </xf>
    <xf numFmtId="0" fontId="21" fillId="22" borderId="0" xfId="7" applyFont="1" applyFill="1"/>
    <xf numFmtId="177" fontId="9" fillId="22" borderId="0" xfId="8" applyNumberFormat="1" applyFont="1" applyFill="1" applyBorder="1" applyAlignment="1"/>
    <xf numFmtId="177" fontId="9" fillId="22" borderId="0" xfId="3" applyNumberFormat="1" applyFont="1" applyFill="1"/>
    <xf numFmtId="0" fontId="15" fillId="0" borderId="0" xfId="3" applyAlignment="1">
      <alignment vertical="top"/>
    </xf>
    <xf numFmtId="177" fontId="15" fillId="0" borderId="0" xfId="3" applyNumberFormat="1"/>
    <xf numFmtId="0" fontId="23" fillId="0" borderId="0" xfId="3" applyFont="1"/>
    <xf numFmtId="0" fontId="15" fillId="15" borderId="0" xfId="3" applyFill="1"/>
    <xf numFmtId="9" fontId="0" fillId="0" borderId="0" xfId="9" applyFont="1"/>
    <xf numFmtId="0" fontId="15" fillId="24" borderId="0" xfId="3" applyFill="1"/>
    <xf numFmtId="0" fontId="12" fillId="19" borderId="6" xfId="2" applyFont="1" applyFill="1" applyBorder="1">
      <alignment vertical="center"/>
    </xf>
    <xf numFmtId="0" fontId="24" fillId="0" borderId="1" xfId="2" applyFont="1" applyBorder="1" applyAlignment="1">
      <alignment horizontal="left" vertical="center"/>
    </xf>
    <xf numFmtId="41" fontId="0" fillId="0" borderId="0" xfId="8" applyFont="1" applyAlignment="1"/>
    <xf numFmtId="11" fontId="15" fillId="0" borderId="0" xfId="3" applyNumberFormat="1"/>
    <xf numFmtId="1" fontId="11" fillId="0" borderId="0" xfId="3" applyNumberFormat="1" applyFont="1"/>
    <xf numFmtId="0" fontId="21" fillId="15" borderId="0" xfId="3" applyFont="1" applyFill="1"/>
    <xf numFmtId="0" fontId="21" fillId="0" borderId="0" xfId="3" applyFont="1"/>
    <xf numFmtId="41" fontId="0" fillId="15" borderId="0" xfId="8" applyFont="1" applyFill="1" applyAlignment="1"/>
    <xf numFmtId="0" fontId="0" fillId="0" borderId="7" xfId="10" applyFont="1" applyBorder="1">
      <alignment wrapText="1"/>
    </xf>
    <xf numFmtId="11" fontId="0" fillId="0" borderId="10" xfId="10" applyNumberFormat="1" applyFont="1" applyAlignment="1">
      <alignment horizontal="right" wrapText="1"/>
    </xf>
    <xf numFmtId="176" fontId="0" fillId="0" borderId="10" xfId="10" applyNumberFormat="1" applyFont="1" applyAlignment="1">
      <alignment horizontal="right" wrapText="1"/>
    </xf>
    <xf numFmtId="0" fontId="18" fillId="0" borderId="8" xfId="11" applyFont="1" applyBorder="1">
      <alignment wrapText="1"/>
    </xf>
    <xf numFmtId="11" fontId="26" fillId="0" borderId="11" xfId="11" applyNumberFormat="1" applyAlignment="1">
      <alignment horizontal="right" wrapText="1"/>
    </xf>
    <xf numFmtId="176" fontId="26" fillId="0" borderId="11" xfId="11" applyNumberFormat="1" applyAlignment="1">
      <alignment horizontal="right" wrapText="1"/>
    </xf>
    <xf numFmtId="0" fontId="13" fillId="0" borderId="7" xfId="10" applyFont="1" applyBorder="1">
      <alignment wrapText="1"/>
    </xf>
    <xf numFmtId="9" fontId="0" fillId="0" borderId="10" xfId="9" applyFont="1" applyFill="1" applyBorder="1" applyAlignment="1">
      <alignment horizontal="right" wrapText="1"/>
    </xf>
    <xf numFmtId="0" fontId="11" fillId="0" borderId="0" xfId="12" applyFont="1" applyFill="1"/>
    <xf numFmtId="0" fontId="11" fillId="0" borderId="0" xfId="10" applyFont="1" applyBorder="1">
      <alignment wrapText="1"/>
    </xf>
    <xf numFmtId="0" fontId="27" fillId="0" borderId="0" xfId="10" applyFont="1" applyBorder="1">
      <alignment wrapText="1"/>
    </xf>
    <xf numFmtId="11" fontId="25" fillId="0" borderId="0" xfId="3" applyNumberFormat="1" applyFont="1" applyAlignment="1" applyProtection="1">
      <alignment horizontal="right"/>
      <protection locked="0"/>
    </xf>
    <xf numFmtId="0" fontId="25" fillId="0" borderId="0" xfId="3" applyFont="1" applyAlignment="1" applyProtection="1">
      <alignment horizontal="right"/>
      <protection locked="0"/>
    </xf>
    <xf numFmtId="0" fontId="25" fillId="0" borderId="0" xfId="3" applyFont="1"/>
    <xf numFmtId="11" fontId="25" fillId="0" borderId="0" xfId="3" applyNumberFormat="1" applyFont="1"/>
    <xf numFmtId="1" fontId="25" fillId="0" borderId="0" xfId="3" applyNumberFormat="1" applyFont="1"/>
    <xf numFmtId="4" fontId="0" fillId="0" borderId="10" xfId="10" applyNumberFormat="1" applyFont="1" applyAlignment="1">
      <alignment horizontal="right" wrapText="1"/>
    </xf>
    <xf numFmtId="4" fontId="26" fillId="0" borderId="11" xfId="11" applyNumberFormat="1" applyAlignment="1">
      <alignment horizontal="right" wrapText="1"/>
    </xf>
    <xf numFmtId="180" fontId="15" fillId="0" borderId="0" xfId="3" applyNumberFormat="1"/>
    <xf numFmtId="181" fontId="0" fillId="0" borderId="0" xfId="8" applyNumberFormat="1" applyFont="1" applyAlignment="1"/>
    <xf numFmtId="0" fontId="13" fillId="15" borderId="0" xfId="3" applyFont="1" applyFill="1"/>
    <xf numFmtId="0" fontId="15" fillId="23" borderId="0" xfId="3" applyFill="1"/>
    <xf numFmtId="0" fontId="24" fillId="0" borderId="1" xfId="0" applyFont="1" applyBorder="1" applyAlignment="1">
      <alignment horizontal="left" vertical="center"/>
    </xf>
    <xf numFmtId="49" fontId="24" fillId="0" borderId="1" xfId="2" applyNumberFormat="1" applyFont="1" applyBorder="1">
      <alignment vertical="center"/>
    </xf>
    <xf numFmtId="49" fontId="24" fillId="0" borderId="1" xfId="2" applyNumberFormat="1" applyFont="1" applyBorder="1" applyAlignment="1">
      <alignment vertical="center" wrapText="1"/>
    </xf>
    <xf numFmtId="49" fontId="24" fillId="0" borderId="1" xfId="2" applyNumberFormat="1" applyFont="1" applyBorder="1" applyAlignment="1">
      <alignment horizontal="left" vertical="center" wrapText="1"/>
    </xf>
    <xf numFmtId="49" fontId="24" fillId="0" borderId="1" xfId="0" applyNumberFormat="1" applyFont="1" applyBorder="1">
      <alignment vertical="center"/>
    </xf>
    <xf numFmtId="0" fontId="24" fillId="0" borderId="1" xfId="0" applyFont="1" applyBorder="1" applyAlignment="1">
      <alignment horizontal="left" vertical="center" indent="1"/>
    </xf>
    <xf numFmtId="49" fontId="24" fillId="0" borderId="1" xfId="2" applyNumberFormat="1" applyFont="1" applyBorder="1" applyAlignment="1">
      <alignment horizontal="left" vertical="center" indent="1"/>
    </xf>
    <xf numFmtId="0" fontId="24" fillId="0" borderId="1" xfId="0" applyFont="1" applyBorder="1" applyAlignment="1">
      <alignment horizontal="left" vertical="center" indent="2"/>
    </xf>
    <xf numFmtId="49" fontId="24" fillId="0" borderId="1" xfId="2" applyNumberFormat="1" applyFont="1" applyBorder="1" applyAlignment="1">
      <alignment horizontal="left" vertical="center" indent="2"/>
    </xf>
    <xf numFmtId="0" fontId="24" fillId="6" borderId="1" xfId="0" applyFont="1" applyFill="1" applyBorder="1" applyAlignment="1">
      <alignment horizontal="left" vertical="center" indent="1"/>
    </xf>
    <xf numFmtId="49" fontId="24" fillId="6" borderId="1" xfId="2" applyNumberFormat="1" applyFont="1" applyFill="1" applyBorder="1" applyAlignment="1">
      <alignment horizontal="left" vertical="center" indent="1"/>
    </xf>
    <xf numFmtId="0" fontId="24" fillId="7" borderId="1" xfId="0" applyFont="1" applyFill="1" applyBorder="1" applyAlignment="1">
      <alignment horizontal="left" vertical="center" indent="1"/>
    </xf>
    <xf numFmtId="49" fontId="24" fillId="7" borderId="1" xfId="2" applyNumberFormat="1" applyFont="1" applyFill="1" applyBorder="1" applyAlignment="1">
      <alignment horizontal="left" vertical="center" indent="1"/>
    </xf>
    <xf numFmtId="0" fontId="24" fillId="8" borderId="1" xfId="0" applyFont="1" applyFill="1" applyBorder="1" applyAlignment="1">
      <alignment horizontal="left" vertical="center" indent="1"/>
    </xf>
    <xf numFmtId="49" fontId="24" fillId="8" borderId="1" xfId="2" applyNumberFormat="1" applyFont="1" applyFill="1" applyBorder="1" applyAlignment="1">
      <alignment horizontal="left" vertical="center" indent="1"/>
    </xf>
    <xf numFmtId="0" fontId="24" fillId="9" borderId="1" xfId="0" applyFont="1" applyFill="1" applyBorder="1" applyAlignment="1">
      <alignment horizontal="left" vertical="center" indent="1"/>
    </xf>
    <xf numFmtId="49" fontId="24" fillId="9" borderId="1" xfId="2" applyNumberFormat="1" applyFont="1" applyFill="1" applyBorder="1" applyAlignment="1">
      <alignment horizontal="left" vertical="center" indent="1"/>
    </xf>
    <xf numFmtId="49" fontId="24" fillId="0" borderId="1" xfId="2" applyNumberFormat="1" applyFont="1" applyBorder="1" applyAlignment="1">
      <alignment horizontal="left" vertical="center"/>
    </xf>
    <xf numFmtId="49" fontId="24" fillId="0" borderId="1" xfId="2" applyNumberFormat="1" applyFont="1" applyBorder="1" applyAlignment="1">
      <alignment horizontal="left" vertical="center" wrapText="1" indent="1"/>
    </xf>
    <xf numFmtId="49" fontId="24" fillId="0" borderId="1" xfId="2" applyNumberFormat="1" applyFont="1" applyBorder="1" applyAlignment="1">
      <alignment horizontal="left" vertical="center" wrapText="1" indent="2"/>
    </xf>
    <xf numFmtId="0" fontId="24" fillId="10" borderId="1" xfId="0" applyFont="1" applyFill="1" applyBorder="1" applyAlignment="1">
      <alignment horizontal="left" vertical="center" indent="3"/>
    </xf>
    <xf numFmtId="49" fontId="24" fillId="10" borderId="1" xfId="2" applyNumberFormat="1" applyFont="1" applyFill="1" applyBorder="1" applyAlignment="1">
      <alignment horizontal="left" vertical="center" wrapText="1" indent="3"/>
    </xf>
    <xf numFmtId="0" fontId="24" fillId="0" borderId="1" xfId="0" applyFont="1" applyBorder="1" applyAlignment="1">
      <alignment horizontal="left" vertical="center" indent="3"/>
    </xf>
    <xf numFmtId="49" fontId="24" fillId="0" borderId="1" xfId="2" applyNumberFormat="1" applyFont="1" applyBorder="1" applyAlignment="1">
      <alignment horizontal="left" vertical="center" wrapText="1" indent="3"/>
    </xf>
    <xf numFmtId="0" fontId="24" fillId="10" borderId="1" xfId="0" applyFont="1" applyFill="1" applyBorder="1" applyAlignment="1">
      <alignment horizontal="left" vertical="center" indent="4"/>
    </xf>
    <xf numFmtId="49" fontId="24" fillId="10" borderId="1" xfId="2" applyNumberFormat="1" applyFont="1" applyFill="1" applyBorder="1" applyAlignment="1">
      <alignment horizontal="left" vertical="center" wrapText="1" indent="4"/>
    </xf>
    <xf numFmtId="0" fontId="24" fillId="11" borderId="1" xfId="0" applyFont="1" applyFill="1" applyBorder="1" applyAlignment="1">
      <alignment horizontal="left" vertical="center" indent="4"/>
    </xf>
    <xf numFmtId="49" fontId="24" fillId="11" borderId="1" xfId="2" applyNumberFormat="1" applyFont="1" applyFill="1" applyBorder="1" applyAlignment="1">
      <alignment horizontal="left" vertical="center" wrapText="1" indent="4"/>
    </xf>
    <xf numFmtId="0" fontId="24" fillId="12" borderId="1" xfId="0" applyFont="1" applyFill="1" applyBorder="1" applyAlignment="1">
      <alignment horizontal="left" vertical="center" indent="4"/>
    </xf>
    <xf numFmtId="49" fontId="24" fillId="12" borderId="1" xfId="2" applyNumberFormat="1" applyFont="1" applyFill="1" applyBorder="1" applyAlignment="1">
      <alignment horizontal="left" vertical="center" wrapText="1" indent="4"/>
    </xf>
    <xf numFmtId="0" fontId="24" fillId="13" borderId="1" xfId="0" applyFont="1" applyFill="1" applyBorder="1" applyAlignment="1">
      <alignment horizontal="left" vertical="center" indent="4"/>
    </xf>
    <xf numFmtId="49" fontId="24" fillId="13" borderId="1" xfId="2" applyNumberFormat="1" applyFont="1" applyFill="1" applyBorder="1" applyAlignment="1">
      <alignment horizontal="left" vertical="center" wrapText="1" indent="4"/>
    </xf>
    <xf numFmtId="0" fontId="24" fillId="14" borderId="1" xfId="0" applyFont="1" applyFill="1" applyBorder="1" applyAlignment="1">
      <alignment horizontal="left" vertical="center" indent="4"/>
    </xf>
    <xf numFmtId="49" fontId="24" fillId="14" borderId="1" xfId="2" applyNumberFormat="1" applyFont="1" applyFill="1" applyBorder="1" applyAlignment="1">
      <alignment horizontal="left" vertical="center" wrapText="1" indent="4"/>
    </xf>
    <xf numFmtId="49" fontId="24" fillId="0" borderId="1" xfId="2" applyNumberFormat="1" applyFont="1" applyBorder="1" applyAlignment="1">
      <alignment horizontal="left" vertical="center" indent="3"/>
    </xf>
    <xf numFmtId="0" fontId="24" fillId="15" borderId="1" xfId="0" applyFont="1" applyFill="1" applyBorder="1" applyAlignment="1">
      <alignment horizontal="left" vertical="center" indent="2"/>
    </xf>
    <xf numFmtId="49" fontId="24" fillId="15" borderId="1" xfId="2" applyNumberFormat="1" applyFont="1" applyFill="1" applyBorder="1" applyAlignment="1">
      <alignment horizontal="left" vertical="center" indent="2"/>
    </xf>
    <xf numFmtId="49" fontId="24" fillId="0" borderId="1" xfId="0" applyNumberFormat="1" applyFont="1" applyBorder="1" applyAlignment="1">
      <alignment horizontal="left" vertical="center" indent="2"/>
    </xf>
    <xf numFmtId="0" fontId="24" fillId="11" borderId="1" xfId="0" applyFont="1" applyFill="1" applyBorder="1" applyAlignment="1">
      <alignment horizontal="left" vertical="center" indent="2"/>
    </xf>
    <xf numFmtId="49" fontId="24" fillId="11" borderId="1" xfId="0" applyNumberFormat="1" applyFont="1" applyFill="1" applyBorder="1" applyAlignment="1">
      <alignment horizontal="left" vertical="center" indent="2"/>
    </xf>
    <xf numFmtId="0" fontId="29" fillId="0" borderId="1" xfId="0" applyFont="1" applyBorder="1">
      <alignment vertical="center"/>
    </xf>
    <xf numFmtId="0" fontId="29" fillId="0" borderId="1" xfId="0" applyFont="1" applyBorder="1" applyAlignment="1">
      <alignment vertical="top"/>
    </xf>
    <xf numFmtId="0" fontId="30" fillId="0" borderId="1" xfId="0" applyFont="1" applyBorder="1" applyAlignment="1">
      <alignment vertical="top"/>
    </xf>
    <xf numFmtId="0" fontId="30" fillId="0" borderId="1" xfId="0" applyFont="1" applyBorder="1">
      <alignment vertical="center"/>
    </xf>
    <xf numFmtId="0" fontId="28" fillId="23" borderId="1" xfId="0" applyFont="1" applyFill="1" applyBorder="1" applyAlignment="1"/>
    <xf numFmtId="0" fontId="29" fillId="23" borderId="1" xfId="0" applyFont="1" applyFill="1" applyBorder="1">
      <alignment vertical="center"/>
    </xf>
    <xf numFmtId="0" fontId="20" fillId="0" borderId="0" xfId="3" applyFont="1"/>
    <xf numFmtId="0" fontId="20" fillId="0" borderId="0" xfId="3" applyFont="1" applyAlignment="1">
      <alignment horizontal="right"/>
    </xf>
    <xf numFmtId="0" fontId="20" fillId="22" borderId="1" xfId="7" applyFont="1" applyFill="1" applyBorder="1"/>
    <xf numFmtId="41" fontId="20" fillId="0" borderId="1" xfId="8" applyFont="1" applyBorder="1" applyAlignment="1"/>
    <xf numFmtId="2" fontId="20" fillId="0" borderId="1" xfId="3" applyNumberFormat="1" applyFont="1" applyBorder="1"/>
    <xf numFmtId="0" fontId="10" fillId="0" borderId="13" xfId="2" applyFont="1" applyBorder="1" applyAlignment="1">
      <alignment horizontal="left" vertical="center"/>
    </xf>
    <xf numFmtId="0" fontId="20" fillId="0" borderId="4" xfId="3" applyFont="1" applyBorder="1" applyAlignment="1">
      <alignment wrapText="1"/>
    </xf>
    <xf numFmtId="0" fontId="20" fillId="0" borderId="4" xfId="3" applyFont="1" applyBorder="1" applyAlignment="1">
      <alignment horizontal="right" wrapText="1"/>
    </xf>
    <xf numFmtId="0" fontId="20" fillId="22" borderId="4" xfId="7" applyFont="1" applyFill="1" applyBorder="1" applyAlignment="1">
      <alignment horizontal="right" wrapText="1"/>
    </xf>
    <xf numFmtId="0" fontId="20" fillId="0" borderId="0" xfId="3" applyFont="1" applyAlignment="1">
      <alignment wrapText="1"/>
    </xf>
    <xf numFmtId="0" fontId="20" fillId="17" borderId="4" xfId="3" applyFont="1" applyFill="1" applyBorder="1" applyAlignment="1">
      <alignment vertical="top"/>
    </xf>
    <xf numFmtId="0" fontId="7" fillId="17" borderId="4" xfId="7" applyFont="1" applyFill="1" applyBorder="1" applyAlignment="1">
      <alignment vertical="top" wrapText="1"/>
    </xf>
    <xf numFmtId="2" fontId="20" fillId="17" borderId="4" xfId="3" applyNumberFormat="1" applyFont="1" applyFill="1" applyBorder="1" applyAlignment="1">
      <alignment vertical="top"/>
    </xf>
    <xf numFmtId="0" fontId="20" fillId="17" borderId="4" xfId="3" applyFont="1" applyFill="1" applyBorder="1" applyAlignment="1">
      <alignment horizontal="right" vertical="top"/>
    </xf>
    <xf numFmtId="0" fontId="20" fillId="0" borderId="0" xfId="3" applyFont="1" applyAlignment="1">
      <alignment vertical="top"/>
    </xf>
    <xf numFmtId="0" fontId="20" fillId="26" borderId="4" xfId="3" applyFont="1" applyFill="1" applyBorder="1" applyAlignment="1">
      <alignment vertical="top"/>
    </xf>
    <xf numFmtId="0" fontId="7" fillId="26" borderId="4" xfId="7" applyFont="1" applyFill="1" applyBorder="1" applyAlignment="1">
      <alignment vertical="top" wrapText="1"/>
    </xf>
    <xf numFmtId="2" fontId="20" fillId="26" borderId="4" xfId="3" applyNumberFormat="1" applyFont="1" applyFill="1" applyBorder="1" applyAlignment="1">
      <alignment vertical="top"/>
    </xf>
    <xf numFmtId="2" fontId="20" fillId="26" borderId="4" xfId="7" applyNumberFormat="1" applyFont="1" applyFill="1" applyBorder="1" applyAlignment="1">
      <alignment vertical="top"/>
    </xf>
    <xf numFmtId="182" fontId="20" fillId="26" borderId="4" xfId="3" applyNumberFormat="1" applyFont="1" applyFill="1" applyBorder="1" applyAlignment="1">
      <alignment vertical="top"/>
    </xf>
    <xf numFmtId="182" fontId="20" fillId="26" borderId="4" xfId="8" applyNumberFormat="1" applyFont="1" applyFill="1" applyBorder="1" applyAlignment="1">
      <alignment vertical="top"/>
    </xf>
    <xf numFmtId="0" fontId="20" fillId="26" borderId="4" xfId="3" applyFont="1" applyFill="1" applyBorder="1" applyAlignment="1">
      <alignment horizontal="right" vertical="top"/>
    </xf>
    <xf numFmtId="0" fontId="33" fillId="0" borderId="4" xfId="3" applyFont="1" applyBorder="1"/>
    <xf numFmtId="2" fontId="33" fillId="0" borderId="4" xfId="3" applyNumberFormat="1" applyFont="1" applyBorder="1"/>
    <xf numFmtId="0" fontId="20" fillId="0" borderId="4" xfId="3" applyFont="1" applyBorder="1" applyAlignment="1">
      <alignment horizontal="right"/>
    </xf>
    <xf numFmtId="0" fontId="33" fillId="0" borderId="0" xfId="3" applyFont="1"/>
    <xf numFmtId="0" fontId="15" fillId="0" borderId="0" xfId="3" applyAlignment="1">
      <alignment vertical="center"/>
    </xf>
    <xf numFmtId="0" fontId="15" fillId="0" borderId="1" xfId="3" applyBorder="1"/>
    <xf numFmtId="0" fontId="15" fillId="17" borderId="1" xfId="3" applyFill="1" applyBorder="1"/>
    <xf numFmtId="0" fontId="15" fillId="26" borderId="1" xfId="3" applyFill="1" applyBorder="1"/>
    <xf numFmtId="0" fontId="15" fillId="0" borderId="3" xfId="3" applyBorder="1"/>
    <xf numFmtId="176" fontId="15" fillId="0" borderId="1" xfId="3" applyNumberFormat="1" applyBorder="1" applyAlignment="1">
      <alignment horizontal="right"/>
    </xf>
    <xf numFmtId="3" fontId="15" fillId="0" borderId="1" xfId="3" applyNumberFormat="1" applyBorder="1" applyAlignment="1">
      <alignment horizontal="right"/>
    </xf>
    <xf numFmtId="0" fontId="15" fillId="0" borderId="2" xfId="3" applyBorder="1"/>
    <xf numFmtId="0" fontId="10" fillId="0" borderId="14" xfId="2" applyFont="1" applyBorder="1" applyAlignment="1">
      <alignment horizontal="left" vertical="center"/>
    </xf>
    <xf numFmtId="0" fontId="20" fillId="0" borderId="4" xfId="7" applyFont="1" applyBorder="1" applyAlignment="1">
      <alignment wrapText="1"/>
    </xf>
    <xf numFmtId="0" fontId="20" fillId="17" borderId="4" xfId="3" applyFont="1" applyFill="1" applyBorder="1" applyAlignment="1">
      <alignment vertical="top" wrapText="1"/>
    </xf>
    <xf numFmtId="0" fontId="20" fillId="17" borderId="4" xfId="7" applyFont="1" applyFill="1" applyBorder="1" applyAlignment="1">
      <alignment vertical="top" wrapText="1"/>
    </xf>
    <xf numFmtId="0" fontId="20" fillId="0" borderId="0" xfId="3" applyFont="1" applyAlignment="1">
      <alignment vertical="top" wrapText="1"/>
    </xf>
    <xf numFmtId="0" fontId="20" fillId="26" borderId="4" xfId="3" applyFont="1" applyFill="1" applyBorder="1" applyAlignment="1">
      <alignment vertical="top" wrapText="1"/>
    </xf>
    <xf numFmtId="0" fontId="20" fillId="26" borderId="4" xfId="7" applyFont="1" applyFill="1" applyBorder="1" applyAlignment="1">
      <alignment vertical="top" wrapText="1"/>
    </xf>
    <xf numFmtId="2" fontId="33" fillId="0" borderId="0" xfId="3" applyNumberFormat="1" applyFont="1"/>
    <xf numFmtId="0" fontId="16" fillId="0" borderId="0" xfId="4" applyAlignment="1" applyProtection="1">
      <alignment horizontal="left"/>
    </xf>
    <xf numFmtId="0" fontId="10" fillId="0" borderId="15" xfId="2" applyFont="1" applyBorder="1" applyAlignment="1">
      <alignment horizontal="left" vertical="center"/>
    </xf>
    <xf numFmtId="0" fontId="34" fillId="0" borderId="0" xfId="3" applyFont="1" applyAlignment="1">
      <alignment horizontal="left" vertical="center"/>
    </xf>
    <xf numFmtId="0" fontId="15" fillId="0" borderId="0" xfId="3" applyAlignment="1">
      <alignment horizontal="left" vertical="center"/>
    </xf>
    <xf numFmtId="0" fontId="34" fillId="27" borderId="0" xfId="3" applyFont="1" applyFill="1" applyAlignment="1">
      <alignment horizontal="left" vertical="center"/>
    </xf>
    <xf numFmtId="0" fontId="10" fillId="0" borderId="18" xfId="2" applyFont="1" applyBorder="1" applyAlignment="1">
      <alignment horizontal="left" vertical="center"/>
    </xf>
    <xf numFmtId="0" fontId="15" fillId="11" borderId="4" xfId="3" applyFill="1" applyBorder="1" applyAlignment="1">
      <alignment wrapText="1"/>
    </xf>
    <xf numFmtId="0" fontId="20" fillId="11" borderId="4" xfId="7" applyFont="1" applyFill="1" applyBorder="1" applyAlignment="1">
      <alignment vertical="top" wrapText="1"/>
    </xf>
    <xf numFmtId="2" fontId="20" fillId="11" borderId="4" xfId="3" applyNumberFormat="1" applyFont="1" applyFill="1" applyBorder="1"/>
    <xf numFmtId="0" fontId="20" fillId="11" borderId="4" xfId="3" applyFont="1" applyFill="1" applyBorder="1"/>
    <xf numFmtId="0" fontId="35" fillId="0" borderId="4" xfId="3" applyFont="1" applyBorder="1"/>
    <xf numFmtId="0" fontId="20" fillId="0" borderId="4" xfId="3" applyFont="1" applyBorder="1"/>
    <xf numFmtId="0" fontId="36" fillId="0" borderId="0" xfId="3" applyFont="1" applyAlignment="1">
      <alignment horizontal="left" vertical="center"/>
    </xf>
    <xf numFmtId="0" fontId="37" fillId="0" borderId="0" xfId="3" applyFont="1"/>
    <xf numFmtId="0" fontId="36" fillId="27" borderId="0" xfId="3" applyFont="1" applyFill="1" applyAlignment="1">
      <alignment horizontal="left" vertical="center"/>
    </xf>
    <xf numFmtId="0" fontId="38" fillId="0" borderId="0" xfId="3" applyFont="1" applyAlignment="1">
      <alignment horizontal="left" vertical="center"/>
    </xf>
    <xf numFmtId="0" fontId="20" fillId="24" borderId="0" xfId="3" applyFont="1" applyFill="1"/>
    <xf numFmtId="0" fontId="39" fillId="24" borderId="0" xfId="3" applyFont="1" applyFill="1"/>
    <xf numFmtId="0" fontId="31" fillId="0" borderId="0" xfId="3" applyFont="1"/>
    <xf numFmtId="0" fontId="15" fillId="0" borderId="1" xfId="3" applyBorder="1" applyAlignment="1">
      <alignment horizontal="right"/>
    </xf>
    <xf numFmtId="3" fontId="40" fillId="0" borderId="1" xfId="3" applyNumberFormat="1" applyFont="1" applyBorder="1" applyAlignment="1">
      <alignment horizontal="center" vertical="center" wrapText="1"/>
    </xf>
    <xf numFmtId="0" fontId="15" fillId="0" borderId="19" xfId="3" applyBorder="1" applyAlignment="1">
      <alignment horizontal="right"/>
    </xf>
    <xf numFmtId="41" fontId="0" fillId="17" borderId="1" xfId="8" applyFont="1" applyFill="1" applyBorder="1" applyAlignment="1"/>
    <xf numFmtId="9" fontId="0" fillId="17" borderId="1" xfId="9" applyFont="1" applyFill="1" applyBorder="1"/>
    <xf numFmtId="41" fontId="15" fillId="17" borderId="1" xfId="3" applyNumberFormat="1" applyFill="1" applyBorder="1"/>
    <xf numFmtId="9" fontId="15" fillId="17" borderId="1" xfId="9" applyFont="1" applyFill="1" applyBorder="1"/>
    <xf numFmtId="9" fontId="9" fillId="17" borderId="1" xfId="9" applyFont="1" applyFill="1" applyBorder="1"/>
    <xf numFmtId="9" fontId="9" fillId="17" borderId="1" xfId="3" applyNumberFormat="1" applyFont="1" applyFill="1" applyBorder="1"/>
    <xf numFmtId="41" fontId="0" fillId="28" borderId="1" xfId="8" applyFont="1" applyFill="1" applyBorder="1" applyAlignment="1"/>
    <xf numFmtId="0" fontId="15" fillId="28" borderId="1" xfId="3" applyFill="1" applyBorder="1"/>
    <xf numFmtId="3" fontId="40" fillId="28" borderId="1" xfId="3" applyNumberFormat="1" applyFont="1" applyFill="1" applyBorder="1" applyAlignment="1">
      <alignment horizontal="center" vertical="center" wrapText="1"/>
    </xf>
    <xf numFmtId="0" fontId="40" fillId="28" borderId="1" xfId="3" applyFont="1" applyFill="1" applyBorder="1" applyAlignment="1">
      <alignment horizontal="center" vertical="center" wrapText="1"/>
    </xf>
    <xf numFmtId="9" fontId="15" fillId="0" borderId="1" xfId="3" applyNumberFormat="1" applyBorder="1"/>
    <xf numFmtId="9" fontId="15" fillId="17" borderId="1" xfId="3" applyNumberFormat="1" applyFill="1" applyBorder="1"/>
    <xf numFmtId="0" fontId="15" fillId="27" borderId="0" xfId="3" applyFill="1" applyAlignment="1">
      <alignment horizontal="left" vertical="center"/>
    </xf>
    <xf numFmtId="0" fontId="21" fillId="17" borderId="1" xfId="3" applyFont="1" applyFill="1" applyBorder="1"/>
    <xf numFmtId="0" fontId="21" fillId="28" borderId="1" xfId="3" applyFont="1" applyFill="1" applyBorder="1"/>
    <xf numFmtId="41" fontId="9" fillId="17" borderId="1" xfId="8" applyFont="1" applyFill="1" applyBorder="1" applyAlignment="1"/>
    <xf numFmtId="9" fontId="21" fillId="17" borderId="1" xfId="9" applyFont="1" applyFill="1" applyBorder="1"/>
    <xf numFmtId="41" fontId="15" fillId="0" borderId="0" xfId="8" applyFont="1" applyFill="1" applyBorder="1" applyAlignment="1"/>
    <xf numFmtId="41" fontId="15" fillId="0" borderId="0" xfId="3" applyNumberFormat="1"/>
    <xf numFmtId="9" fontId="15" fillId="0" borderId="0" xfId="9" applyFont="1" applyFill="1" applyBorder="1"/>
    <xf numFmtId="0" fontId="41" fillId="0" borderId="0" xfId="3" applyFont="1"/>
    <xf numFmtId="41" fontId="0" fillId="0" borderId="1" xfId="8" applyFont="1" applyBorder="1" applyAlignment="1"/>
    <xf numFmtId="11" fontId="42" fillId="5" borderId="1" xfId="13" applyNumberFormat="1" applyBorder="1"/>
    <xf numFmtId="11" fontId="42" fillId="22" borderId="0" xfId="13" applyNumberFormat="1" applyFill="1" applyBorder="1"/>
    <xf numFmtId="0" fontId="20" fillId="22" borderId="0" xfId="3" applyFont="1" applyFill="1"/>
    <xf numFmtId="0" fontId="15" fillId="22" borderId="0" xfId="3" applyFill="1"/>
    <xf numFmtId="11" fontId="15" fillId="0" borderId="1" xfId="3" applyNumberFormat="1" applyBorder="1"/>
    <xf numFmtId="11" fontId="15" fillId="15" borderId="1" xfId="3" applyNumberFormat="1" applyFill="1" applyBorder="1"/>
    <xf numFmtId="0" fontId="9" fillId="22" borderId="0" xfId="3" applyFont="1" applyFill="1" applyAlignment="1">
      <alignment vertical="center"/>
    </xf>
    <xf numFmtId="0" fontId="9" fillId="22" borderId="20" xfId="3" applyFont="1" applyFill="1" applyBorder="1" applyAlignment="1">
      <alignment vertical="center"/>
    </xf>
    <xf numFmtId="0" fontId="9" fillId="11" borderId="20" xfId="3" applyFont="1" applyFill="1" applyBorder="1" applyAlignment="1">
      <alignment vertical="center"/>
    </xf>
    <xf numFmtId="0" fontId="21" fillId="22" borderId="20" xfId="3" applyFont="1" applyFill="1" applyBorder="1" applyAlignment="1">
      <alignment vertical="center"/>
    </xf>
    <xf numFmtId="41" fontId="0" fillId="0" borderId="0" xfId="8" applyFont="1">
      <alignment vertical="center"/>
    </xf>
    <xf numFmtId="41" fontId="9" fillId="22" borderId="20" xfId="8" applyFont="1" applyFill="1" applyBorder="1">
      <alignment vertical="center"/>
    </xf>
    <xf numFmtId="183" fontId="0" fillId="0" borderId="0" xfId="9" applyNumberFormat="1" applyFont="1"/>
    <xf numFmtId="182" fontId="20" fillId="17" borderId="4" xfId="1" applyNumberFormat="1" applyFont="1" applyFill="1" applyBorder="1" applyAlignment="1">
      <alignment vertical="top" wrapText="1"/>
    </xf>
    <xf numFmtId="182" fontId="20" fillId="26" borderId="4" xfId="1" applyNumberFormat="1" applyFont="1" applyFill="1" applyBorder="1" applyAlignment="1">
      <alignment vertical="top" wrapText="1"/>
    </xf>
    <xf numFmtId="0" fontId="15" fillId="17" borderId="4" xfId="3" applyFill="1" applyBorder="1" applyAlignment="1">
      <alignment vertical="top"/>
    </xf>
    <xf numFmtId="0" fontId="0" fillId="17" borderId="1" xfId="0" applyFill="1" applyBorder="1" applyAlignment="1"/>
    <xf numFmtId="0" fontId="15" fillId="14" borderId="4" xfId="3" applyFill="1" applyBorder="1" applyAlignment="1">
      <alignment vertical="top"/>
    </xf>
    <xf numFmtId="0" fontId="0" fillId="14" borderId="1" xfId="0" applyFill="1" applyBorder="1" applyAlignment="1"/>
    <xf numFmtId="0" fontId="0" fillId="11" borderId="1" xfId="0" applyFill="1" applyBorder="1" applyAlignment="1"/>
    <xf numFmtId="0" fontId="15" fillId="10" borderId="4" xfId="3" applyFill="1" applyBorder="1" applyAlignment="1">
      <alignment wrapText="1"/>
    </xf>
    <xf numFmtId="0" fontId="20" fillId="10" borderId="4" xfId="7" applyFont="1" applyFill="1" applyBorder="1" applyAlignment="1">
      <alignment vertical="top" wrapText="1"/>
    </xf>
    <xf numFmtId="2" fontId="20" fillId="10" borderId="4" xfId="3" applyNumberFormat="1" applyFont="1" applyFill="1" applyBorder="1"/>
    <xf numFmtId="0" fontId="20" fillId="10" borderId="4" xfId="3" applyFont="1" applyFill="1" applyBorder="1"/>
    <xf numFmtId="0" fontId="0" fillId="10" borderId="1" xfId="0" applyFill="1" applyBorder="1" applyAlignment="1"/>
    <xf numFmtId="0" fontId="0" fillId="13" borderId="1" xfId="0" applyFill="1" applyBorder="1" applyAlignment="1"/>
    <xf numFmtId="0" fontId="15" fillId="13" borderId="4" xfId="3" applyFill="1" applyBorder="1"/>
    <xf numFmtId="0" fontId="20" fillId="13" borderId="4" xfId="7" applyFont="1" applyFill="1" applyBorder="1" applyAlignment="1">
      <alignment vertical="top" wrapText="1"/>
    </xf>
    <xf numFmtId="2" fontId="20" fillId="13" borderId="4" xfId="3" applyNumberFormat="1" applyFont="1" applyFill="1" applyBorder="1"/>
    <xf numFmtId="0" fontId="20" fillId="13" borderId="4" xfId="3" applyFont="1" applyFill="1" applyBorder="1"/>
    <xf numFmtId="0" fontId="0" fillId="29" borderId="1" xfId="0" applyFill="1" applyBorder="1" applyAlignment="1"/>
    <xf numFmtId="0" fontId="15" fillId="29" borderId="4" xfId="3" applyFill="1" applyBorder="1"/>
    <xf numFmtId="0" fontId="20" fillId="29" borderId="4" xfId="7" applyFont="1" applyFill="1" applyBorder="1" applyAlignment="1">
      <alignment vertical="top" wrapText="1"/>
    </xf>
    <xf numFmtId="2" fontId="20" fillId="29" borderId="4" xfId="3" applyNumberFormat="1" applyFont="1" applyFill="1" applyBorder="1"/>
    <xf numFmtId="0" fontId="20" fillId="29" borderId="4" xfId="3" applyFont="1" applyFill="1" applyBorder="1"/>
    <xf numFmtId="0" fontId="15" fillId="17" borderId="4" xfId="3" applyFill="1" applyBorder="1"/>
    <xf numFmtId="2" fontId="20" fillId="17" borderId="4" xfId="3" applyNumberFormat="1" applyFont="1" applyFill="1" applyBorder="1"/>
    <xf numFmtId="0" fontId="20" fillId="17" borderId="4" xfId="3" applyFont="1" applyFill="1" applyBorder="1"/>
    <xf numFmtId="0" fontId="11" fillId="4" borderId="3" xfId="0" applyFont="1" applyFill="1" applyBorder="1" applyAlignment="1"/>
    <xf numFmtId="3" fontId="11" fillId="0" borderId="1" xfId="0" applyNumberFormat="1" applyFont="1" applyBorder="1" applyAlignment="1">
      <alignment horizontal="right"/>
    </xf>
    <xf numFmtId="0" fontId="11" fillId="0" borderId="0" xfId="3" applyFont="1" applyAlignment="1">
      <alignment vertical="center"/>
    </xf>
    <xf numFmtId="176" fontId="13" fillId="0" borderId="1" xfId="0" applyNumberFormat="1" applyFont="1" applyBorder="1" applyAlignment="1">
      <alignment horizontal="right"/>
    </xf>
    <xf numFmtId="3" fontId="13" fillId="0" borderId="1" xfId="0" applyNumberFormat="1" applyFont="1" applyBorder="1" applyAlignment="1">
      <alignment horizontal="right"/>
    </xf>
    <xf numFmtId="0" fontId="44" fillId="0" borderId="4" xfId="7" applyFont="1" applyBorder="1" applyAlignment="1">
      <alignment wrapText="1"/>
    </xf>
    <xf numFmtId="0" fontId="44" fillId="0" borderId="0" xfId="3" applyFont="1"/>
    <xf numFmtId="0" fontId="13" fillId="0" borderId="0" xfId="3" applyFont="1" applyAlignment="1">
      <alignment vertical="center"/>
    </xf>
    <xf numFmtId="0" fontId="13" fillId="4" borderId="1" xfId="0" applyFont="1" applyFill="1" applyBorder="1" applyAlignment="1"/>
    <xf numFmtId="0" fontId="4" fillId="22" borderId="0" xfId="7" applyFill="1"/>
    <xf numFmtId="0" fontId="45" fillId="22" borderId="0" xfId="7" applyFont="1" applyFill="1"/>
    <xf numFmtId="0" fontId="4" fillId="22" borderId="0" xfId="7" applyFill="1" applyAlignment="1">
      <alignment horizontal="right" indent="1"/>
    </xf>
    <xf numFmtId="0" fontId="47" fillId="22" borderId="0" xfId="3" applyFont="1" applyFill="1" applyAlignment="1">
      <alignment wrapText="1"/>
    </xf>
    <xf numFmtId="184" fontId="47" fillId="22" borderId="0" xfId="3" applyNumberFormat="1" applyFont="1" applyFill="1" applyAlignment="1">
      <alignment wrapText="1"/>
    </xf>
    <xf numFmtId="0" fontId="49" fillId="30" borderId="0" xfId="2" applyFont="1" applyFill="1" applyAlignment="1">
      <alignment vertical="center" wrapText="1"/>
    </xf>
    <xf numFmtId="0" fontId="50" fillId="30" borderId="0" xfId="2" applyFont="1" applyFill="1" applyAlignment="1">
      <alignment horizontal="centerContinuous" vertical="center" wrapText="1"/>
    </xf>
    <xf numFmtId="0" fontId="49" fillId="30" borderId="21" xfId="2" applyFont="1" applyFill="1" applyBorder="1" applyAlignment="1">
      <alignment horizontal="center" vertical="center" wrapText="1"/>
    </xf>
    <xf numFmtId="0" fontId="51" fillId="30" borderId="0" xfId="2" applyFont="1" applyFill="1" applyAlignment="1">
      <alignment vertical="center" wrapText="1"/>
    </xf>
    <xf numFmtId="0" fontId="51" fillId="30" borderId="0" xfId="2" applyFont="1" applyFill="1" applyAlignment="1">
      <alignment horizontal="center" vertical="center" wrapText="1"/>
    </xf>
    <xf numFmtId="0" fontId="52" fillId="22" borderId="0" xfId="2" applyFont="1" applyFill="1" applyAlignment="1">
      <alignment vertical="center" wrapText="1"/>
    </xf>
    <xf numFmtId="184" fontId="53" fillId="31" borderId="0" xfId="2" applyNumberFormat="1" applyFont="1" applyFill="1" applyAlignment="1">
      <alignment horizontal="right" vertical="center" wrapText="1"/>
    </xf>
    <xf numFmtId="184" fontId="53" fillId="22" borderId="0" xfId="2" applyNumberFormat="1" applyFont="1" applyFill="1" applyAlignment="1">
      <alignment horizontal="right" vertical="center" wrapText="1"/>
    </xf>
    <xf numFmtId="184" fontId="54" fillId="22" borderId="0" xfId="2" applyNumberFormat="1" applyFont="1" applyFill="1" applyAlignment="1">
      <alignment horizontal="right" vertical="center" wrapText="1"/>
    </xf>
    <xf numFmtId="185" fontId="54" fillId="22" borderId="0" xfId="2" applyNumberFormat="1" applyFont="1" applyFill="1" applyAlignment="1">
      <alignment horizontal="right" vertical="center" wrapText="1"/>
    </xf>
    <xf numFmtId="0" fontId="47" fillId="22" borderId="0" xfId="2" applyFont="1" applyFill="1" applyAlignment="1">
      <alignment horizontal="left" vertical="center" wrapText="1" indent="1"/>
    </xf>
    <xf numFmtId="184" fontId="55" fillId="31" borderId="0" xfId="2" applyNumberFormat="1" applyFont="1" applyFill="1" applyAlignment="1">
      <alignment horizontal="right" vertical="center" wrapText="1"/>
    </xf>
    <xf numFmtId="184" fontId="55" fillId="22" borderId="0" xfId="2" applyNumberFormat="1" applyFont="1" applyFill="1" applyAlignment="1">
      <alignment horizontal="right" vertical="center" wrapText="1"/>
    </xf>
    <xf numFmtId="185" fontId="55" fillId="22" borderId="0" xfId="2" applyNumberFormat="1" applyFont="1" applyFill="1" applyAlignment="1">
      <alignment horizontal="right" vertical="center" wrapText="1"/>
    </xf>
    <xf numFmtId="0" fontId="47" fillId="24" borderId="0" xfId="2" applyFont="1" applyFill="1" applyAlignment="1">
      <alignment horizontal="left" vertical="center" wrapText="1" indent="1"/>
    </xf>
    <xf numFmtId="184" fontId="55" fillId="24" borderId="0" xfId="2" applyNumberFormat="1" applyFont="1" applyFill="1" applyAlignment="1">
      <alignment horizontal="right" vertical="center" wrapText="1"/>
    </xf>
    <xf numFmtId="185" fontId="55" fillId="24" borderId="0" xfId="2" applyNumberFormat="1" applyFont="1" applyFill="1" applyAlignment="1">
      <alignment horizontal="right" vertical="center" wrapText="1"/>
    </xf>
    <xf numFmtId="0" fontId="4" fillId="24" borderId="0" xfId="7" applyFill="1" applyAlignment="1">
      <alignment horizontal="right" indent="1"/>
    </xf>
    <xf numFmtId="0" fontId="56" fillId="22" borderId="22" xfId="2" applyFont="1" applyFill="1" applyBorder="1" applyAlignment="1">
      <alignment vertical="center" wrapText="1"/>
    </xf>
    <xf numFmtId="184" fontId="57" fillId="31" borderId="22" xfId="2" applyNumberFormat="1" applyFont="1" applyFill="1" applyBorder="1" applyAlignment="1">
      <alignment horizontal="right" vertical="center" wrapText="1"/>
    </xf>
    <xf numFmtId="184" fontId="57" fillId="22" borderId="22" xfId="2" applyNumberFormat="1" applyFont="1" applyFill="1" applyBorder="1" applyAlignment="1">
      <alignment horizontal="right" vertical="center" wrapText="1"/>
    </xf>
    <xf numFmtId="186" fontId="58" fillId="22" borderId="22" xfId="2" applyNumberFormat="1" applyFont="1" applyFill="1" applyBorder="1" applyAlignment="1">
      <alignment horizontal="right" vertical="center" wrapText="1"/>
    </xf>
    <xf numFmtId="0" fontId="45" fillId="22" borderId="0" xfId="7" applyFont="1" applyFill="1" applyAlignment="1">
      <alignment horizontal="right" indent="1"/>
    </xf>
    <xf numFmtId="0" fontId="62" fillId="30" borderId="0" xfId="2" applyFont="1" applyFill="1" applyAlignment="1">
      <alignment vertical="center" wrapText="1"/>
    </xf>
    <xf numFmtId="0" fontId="62" fillId="30" borderId="0" xfId="2" applyFont="1" applyFill="1" applyAlignment="1">
      <alignment horizontal="center" vertical="center" wrapText="1"/>
    </xf>
    <xf numFmtId="186" fontId="63" fillId="22" borderId="0" xfId="2" applyNumberFormat="1" applyFont="1" applyFill="1" applyAlignment="1">
      <alignment horizontal="right" vertical="center" wrapText="1"/>
    </xf>
    <xf numFmtId="186" fontId="57" fillId="22" borderId="0" xfId="2" applyNumberFormat="1" applyFont="1" applyFill="1" applyAlignment="1">
      <alignment horizontal="right" vertical="center" wrapText="1"/>
    </xf>
    <xf numFmtId="177" fontId="4" fillId="22" borderId="0" xfId="7" applyNumberFormat="1" applyFill="1"/>
    <xf numFmtId="183" fontId="4" fillId="22" borderId="0" xfId="7" applyNumberFormat="1" applyFill="1"/>
    <xf numFmtId="0" fontId="47" fillId="22" borderId="0" xfId="7" applyFont="1" applyFill="1" applyAlignment="1">
      <alignment wrapText="1"/>
    </xf>
    <xf numFmtId="0" fontId="50" fillId="30" borderId="0" xfId="2" applyFont="1" applyFill="1" applyAlignment="1">
      <alignment horizontal="center" vertical="center" wrapText="1"/>
    </xf>
    <xf numFmtId="0" fontId="64" fillId="0" borderId="0" xfId="3" applyFont="1" applyAlignment="1">
      <alignment horizontal="left" vertical="center"/>
    </xf>
    <xf numFmtId="186" fontId="65" fillId="22" borderId="0" xfId="2" applyNumberFormat="1" applyFont="1" applyFill="1" applyAlignment="1">
      <alignment horizontal="right" vertical="center" wrapText="1"/>
    </xf>
    <xf numFmtId="187" fontId="55" fillId="31" borderId="0" xfId="2" applyNumberFormat="1" applyFont="1" applyFill="1" applyAlignment="1">
      <alignment horizontal="right" vertical="center" wrapText="1"/>
    </xf>
    <xf numFmtId="187" fontId="55" fillId="22" borderId="0" xfId="2" applyNumberFormat="1" applyFont="1" applyFill="1" applyAlignment="1">
      <alignment horizontal="right" vertical="center" wrapText="1"/>
    </xf>
    <xf numFmtId="0" fontId="47" fillId="22" borderId="0" xfId="2" applyFont="1" applyFill="1" applyAlignment="1">
      <alignment horizontal="left" vertical="center" wrapText="1" indent="2"/>
    </xf>
    <xf numFmtId="0" fontId="47" fillId="22" borderId="24" xfId="2" applyFont="1" applyFill="1" applyBorder="1" applyAlignment="1">
      <alignment horizontal="left" vertical="center" wrapText="1" indent="2"/>
    </xf>
    <xf numFmtId="0" fontId="56" fillId="22" borderId="25" xfId="2" applyFont="1" applyFill="1" applyBorder="1" applyAlignment="1">
      <alignment vertical="center" wrapText="1"/>
    </xf>
    <xf numFmtId="184" fontId="57" fillId="31" borderId="25" xfId="2" applyNumberFormat="1" applyFont="1" applyFill="1" applyBorder="1" applyAlignment="1">
      <alignment horizontal="right" vertical="center" wrapText="1"/>
    </xf>
    <xf numFmtId="184" fontId="57" fillId="22" borderId="25" xfId="2" applyNumberFormat="1" applyFont="1" applyFill="1" applyBorder="1" applyAlignment="1">
      <alignment horizontal="right" vertical="center" wrapText="1"/>
    </xf>
    <xf numFmtId="186" fontId="57" fillId="22" borderId="25" xfId="2" applyNumberFormat="1" applyFont="1" applyFill="1" applyBorder="1" applyAlignment="1">
      <alignment horizontal="right" vertical="center" wrapText="1"/>
    </xf>
    <xf numFmtId="185" fontId="57" fillId="22" borderId="25" xfId="2" applyNumberFormat="1" applyFont="1" applyFill="1" applyBorder="1" applyAlignment="1">
      <alignment horizontal="right" vertical="center" wrapText="1"/>
    </xf>
    <xf numFmtId="187" fontId="55" fillId="31" borderId="24" xfId="2" applyNumberFormat="1" applyFont="1" applyFill="1" applyBorder="1" applyAlignment="1">
      <alignment horizontal="right" vertical="center" wrapText="1"/>
    </xf>
    <xf numFmtId="187" fontId="55" fillId="0" borderId="0" xfId="2" applyNumberFormat="1" applyFont="1" applyAlignment="1">
      <alignment horizontal="right" vertical="center" wrapText="1"/>
    </xf>
    <xf numFmtId="0" fontId="47" fillId="0" borderId="0" xfId="2" applyFont="1" applyAlignment="1">
      <alignment horizontal="left" vertical="center" wrapText="1" indent="2"/>
    </xf>
    <xf numFmtId="0" fontId="4" fillId="0" borderId="0" xfId="7"/>
    <xf numFmtId="0" fontId="47" fillId="24" borderId="24" xfId="2" applyFont="1" applyFill="1" applyBorder="1" applyAlignment="1">
      <alignment horizontal="left" vertical="center" wrapText="1" indent="2"/>
    </xf>
    <xf numFmtId="187" fontId="55" fillId="24" borderId="0" xfId="2" applyNumberFormat="1" applyFont="1" applyFill="1" applyAlignment="1">
      <alignment horizontal="right" vertical="center" wrapText="1"/>
    </xf>
    <xf numFmtId="0" fontId="66" fillId="0" borderId="0" xfId="7" applyFont="1"/>
    <xf numFmtId="184" fontId="55" fillId="0" borderId="0" xfId="2" applyNumberFormat="1" applyFont="1" applyAlignment="1">
      <alignment horizontal="right" vertical="center" wrapText="1"/>
    </xf>
    <xf numFmtId="185" fontId="55" fillId="0" borderId="0" xfId="2" applyNumberFormat="1" applyFont="1" applyAlignment="1">
      <alignment horizontal="right" vertical="center" wrapText="1"/>
    </xf>
    <xf numFmtId="0" fontId="21" fillId="10" borderId="0" xfId="3" applyFont="1" applyFill="1"/>
    <xf numFmtId="187" fontId="55" fillId="10" borderId="0" xfId="2" applyNumberFormat="1" applyFont="1" applyFill="1" applyAlignment="1">
      <alignment horizontal="right" vertical="center" wrapText="1"/>
    </xf>
    <xf numFmtId="0" fontId="4" fillId="10" borderId="0" xfId="7" applyFill="1"/>
    <xf numFmtId="184" fontId="55" fillId="10" borderId="0" xfId="2" applyNumberFormat="1" applyFont="1" applyFill="1" applyAlignment="1">
      <alignment horizontal="right" vertical="center" wrapText="1"/>
    </xf>
    <xf numFmtId="0" fontId="21" fillId="10" borderId="0" xfId="3" applyFont="1" applyFill="1" applyAlignment="1">
      <alignment horizontal="left" vertical="center" indent="1"/>
    </xf>
    <xf numFmtId="0" fontId="15" fillId="10" borderId="0" xfId="3" applyFill="1" applyAlignment="1">
      <alignment horizontal="left" vertical="center" indent="1"/>
    </xf>
    <xf numFmtId="0" fontId="21" fillId="0" borderId="0" xfId="3" applyFont="1" applyAlignment="1">
      <alignment horizontal="left" vertical="center" indent="1"/>
    </xf>
    <xf numFmtId="0" fontId="67" fillId="0" borderId="0" xfId="3" applyFont="1"/>
    <xf numFmtId="187" fontId="4" fillId="0" borderId="0" xfId="7" applyNumberFormat="1"/>
    <xf numFmtId="177" fontId="50" fillId="30" borderId="0" xfId="2" applyNumberFormat="1" applyFont="1" applyFill="1" applyAlignment="1">
      <alignment horizontal="centerContinuous" vertical="center" wrapText="1"/>
    </xf>
    <xf numFmtId="178" fontId="51" fillId="30" borderId="0" xfId="2" applyNumberFormat="1" applyFont="1" applyFill="1" applyAlignment="1">
      <alignment vertical="center" wrapText="1"/>
    </xf>
    <xf numFmtId="178" fontId="51" fillId="30" borderId="26" xfId="2" applyNumberFormat="1" applyFont="1" applyFill="1" applyBorder="1" applyAlignment="1">
      <alignment vertical="center" wrapText="1"/>
    </xf>
    <xf numFmtId="0" fontId="69" fillId="0" borderId="0" xfId="3" applyFont="1"/>
    <xf numFmtId="0" fontId="4" fillId="22" borderId="0" xfId="14" applyFill="1"/>
    <xf numFmtId="0" fontId="47" fillId="22" borderId="0" xfId="14" applyFont="1" applyFill="1" applyAlignment="1">
      <alignment wrapText="1"/>
    </xf>
    <xf numFmtId="0" fontId="52" fillId="22" borderId="0" xfId="2" applyFont="1" applyFill="1" applyAlignment="1">
      <alignment horizontal="left" vertical="center" wrapText="1"/>
    </xf>
    <xf numFmtId="187" fontId="70" fillId="31" borderId="0" xfId="2" applyNumberFormat="1" applyFont="1" applyFill="1" applyAlignment="1">
      <alignment horizontal="right" vertical="center" wrapText="1"/>
    </xf>
    <xf numFmtId="187" fontId="70" fillId="22" borderId="0" xfId="2" applyNumberFormat="1" applyFont="1" applyFill="1" applyAlignment="1">
      <alignment horizontal="right" vertical="center" wrapText="1"/>
    </xf>
    <xf numFmtId="184" fontId="70" fillId="22" borderId="0" xfId="2" applyNumberFormat="1" applyFont="1" applyFill="1" applyAlignment="1">
      <alignment horizontal="right" vertical="center" wrapText="1"/>
    </xf>
    <xf numFmtId="185" fontId="70" fillId="22" borderId="0" xfId="2" applyNumberFormat="1" applyFont="1" applyFill="1" applyAlignment="1">
      <alignment horizontal="right" vertical="center" wrapText="1"/>
    </xf>
    <xf numFmtId="187" fontId="53" fillId="31" borderId="0" xfId="2" applyNumberFormat="1" applyFont="1" applyFill="1" applyAlignment="1">
      <alignment horizontal="right" vertical="center" wrapText="1"/>
    </xf>
    <xf numFmtId="187" fontId="53" fillId="22" borderId="0" xfId="2" applyNumberFormat="1" applyFont="1" applyFill="1" applyAlignment="1">
      <alignment horizontal="right" vertical="center" wrapText="1"/>
    </xf>
    <xf numFmtId="185" fontId="53" fillId="22" borderId="0" xfId="2" applyNumberFormat="1" applyFont="1" applyFill="1" applyAlignment="1">
      <alignment horizontal="right" vertical="center" wrapText="1"/>
    </xf>
    <xf numFmtId="0" fontId="45" fillId="22" borderId="0" xfId="14" applyFont="1" applyFill="1"/>
    <xf numFmtId="187" fontId="71" fillId="31" borderId="0" xfId="2" applyNumberFormat="1" applyFont="1" applyFill="1" applyAlignment="1">
      <alignment horizontal="right" vertical="center" wrapText="1"/>
    </xf>
    <xf numFmtId="187" fontId="71" fillId="22" borderId="0" xfId="2" applyNumberFormat="1" applyFont="1" applyFill="1" applyAlignment="1">
      <alignment horizontal="right" vertical="center" wrapText="1"/>
    </xf>
    <xf numFmtId="0" fontId="56" fillId="22" borderId="0" xfId="2" applyFont="1" applyFill="1" applyAlignment="1">
      <alignment vertical="center" wrapText="1"/>
    </xf>
    <xf numFmtId="177" fontId="55" fillId="22" borderId="0" xfId="8" applyNumberFormat="1" applyFont="1" applyFill="1" applyBorder="1" applyAlignment="1">
      <alignment horizontal="right" vertical="center" wrapText="1"/>
    </xf>
    <xf numFmtId="177" fontId="55" fillId="22" borderId="0" xfId="2" applyNumberFormat="1" applyFont="1" applyFill="1" applyAlignment="1">
      <alignment horizontal="right" vertical="center" wrapText="1"/>
    </xf>
    <xf numFmtId="177" fontId="57" fillId="22" borderId="0" xfId="2" applyNumberFormat="1" applyFont="1" applyFill="1" applyAlignment="1">
      <alignment horizontal="right" vertical="center" wrapText="1"/>
    </xf>
    <xf numFmtId="9" fontId="4" fillId="22" borderId="0" xfId="7" applyNumberFormat="1" applyFill="1"/>
    <xf numFmtId="183" fontId="68" fillId="22" borderId="0" xfId="7" applyNumberFormat="1" applyFont="1" applyFill="1"/>
    <xf numFmtId="182" fontId="4" fillId="22" borderId="0" xfId="8" applyNumberFormat="1" applyFont="1" applyFill="1" applyAlignment="1"/>
    <xf numFmtId="182" fontId="55" fillId="22" borderId="0" xfId="8" applyNumberFormat="1" applyFont="1" applyFill="1" applyBorder="1" applyAlignment="1">
      <alignment horizontal="right" vertical="center" wrapText="1"/>
    </xf>
    <xf numFmtId="41" fontId="4" fillId="22" borderId="0" xfId="8" applyFont="1" applyFill="1" applyAlignment="1"/>
    <xf numFmtId="0" fontId="47" fillId="22" borderId="27" xfId="2" applyFont="1" applyFill="1" applyBorder="1" applyAlignment="1">
      <alignment horizontal="left" vertical="center" wrapText="1" indent="1"/>
    </xf>
    <xf numFmtId="0" fontId="60" fillId="22" borderId="23" xfId="2" applyFont="1" applyFill="1" applyBorder="1">
      <alignment vertical="center"/>
    </xf>
    <xf numFmtId="0" fontId="4" fillId="22" borderId="0" xfId="14" applyFill="1" applyAlignment="1">
      <alignment horizontal="right" indent="1"/>
    </xf>
    <xf numFmtId="0" fontId="45" fillId="22" borderId="0" xfId="14" applyFont="1" applyFill="1" applyAlignment="1">
      <alignment horizontal="right" indent="1"/>
    </xf>
    <xf numFmtId="177" fontId="42" fillId="5" borderId="0" xfId="13" applyNumberFormat="1" applyBorder="1" applyAlignment="1"/>
    <xf numFmtId="177" fontId="53" fillId="31" borderId="0" xfId="2" applyNumberFormat="1" applyFont="1" applyFill="1" applyAlignment="1">
      <alignment horizontal="right" vertical="center" wrapText="1"/>
    </xf>
    <xf numFmtId="177" fontId="69" fillId="0" borderId="0" xfId="3" applyNumberFormat="1" applyFont="1"/>
    <xf numFmtId="177" fontId="72" fillId="0" borderId="0" xfId="8" quotePrefix="1" applyNumberFormat="1" applyFont="1" applyAlignment="1"/>
    <xf numFmtId="177" fontId="72" fillId="0" borderId="0" xfId="3" applyNumberFormat="1" applyFont="1"/>
    <xf numFmtId="177" fontId="0" fillId="0" borderId="0" xfId="8" quotePrefix="1" applyNumberFormat="1" applyFont="1" applyAlignment="1"/>
    <xf numFmtId="177" fontId="0" fillId="0" borderId="0" xfId="8" applyNumberFormat="1" applyFont="1" applyAlignment="1"/>
    <xf numFmtId="177" fontId="0" fillId="0" borderId="0" xfId="8" applyNumberFormat="1" applyFont="1" applyAlignment="1">
      <alignment horizontal="center"/>
    </xf>
    <xf numFmtId="177" fontId="73" fillId="32" borderId="0" xfId="8" applyNumberFormat="1" applyFont="1" applyFill="1" applyBorder="1" applyAlignment="1">
      <alignment horizontal="right" vertical="center" wrapText="1"/>
    </xf>
    <xf numFmtId="177" fontId="55" fillId="32" borderId="26" xfId="2" applyNumberFormat="1" applyFont="1" applyFill="1" applyBorder="1" applyAlignment="1">
      <alignment horizontal="right" vertical="center" wrapText="1"/>
    </xf>
    <xf numFmtId="177" fontId="55" fillId="31" borderId="0" xfId="8" applyNumberFormat="1" applyFont="1" applyFill="1" applyBorder="1" applyAlignment="1">
      <alignment horizontal="right" vertical="center" wrapText="1"/>
    </xf>
    <xf numFmtId="177" fontId="55" fillId="31" borderId="0" xfId="2" applyNumberFormat="1" applyFont="1" applyFill="1" applyAlignment="1">
      <alignment horizontal="right" vertical="center" wrapText="1"/>
    </xf>
    <xf numFmtId="177" fontId="55" fillId="22" borderId="26" xfId="2" applyNumberFormat="1" applyFont="1" applyFill="1" applyBorder="1" applyAlignment="1">
      <alignment horizontal="right" vertical="center" wrapText="1"/>
    </xf>
    <xf numFmtId="183" fontId="55" fillId="22" borderId="0" xfId="9" applyNumberFormat="1" applyFont="1" applyFill="1" applyBorder="1" applyAlignment="1">
      <alignment horizontal="right" vertical="center" wrapText="1"/>
    </xf>
    <xf numFmtId="183" fontId="55" fillId="31" borderId="0" xfId="9" applyNumberFormat="1" applyFont="1" applyFill="1" applyBorder="1" applyAlignment="1">
      <alignment horizontal="right" vertical="center" wrapText="1"/>
    </xf>
    <xf numFmtId="0" fontId="47" fillId="22" borderId="0" xfId="2" applyFont="1" applyFill="1" applyAlignment="1">
      <alignment horizontal="left" vertical="center" indent="1"/>
    </xf>
    <xf numFmtId="0" fontId="74" fillId="22" borderId="0" xfId="2" applyFont="1" applyFill="1" applyAlignment="1">
      <alignment horizontal="left" vertical="center" wrapText="1" indent="1"/>
    </xf>
    <xf numFmtId="0" fontId="75" fillId="22" borderId="0" xfId="2" applyFont="1" applyFill="1" applyAlignment="1">
      <alignment vertical="center" wrapText="1"/>
    </xf>
    <xf numFmtId="187" fontId="76" fillId="31" borderId="0" xfId="2" applyNumberFormat="1" applyFont="1" applyFill="1" applyAlignment="1">
      <alignment horizontal="right" vertical="center" wrapText="1"/>
    </xf>
    <xf numFmtId="187" fontId="76" fillId="22" borderId="0" xfId="2" applyNumberFormat="1" applyFont="1" applyFill="1" applyAlignment="1">
      <alignment horizontal="right" vertical="center" wrapText="1"/>
    </xf>
    <xf numFmtId="0" fontId="4" fillId="22" borderId="0" xfId="14" applyFill="1" applyAlignment="1">
      <alignment horizontal="right"/>
    </xf>
    <xf numFmtId="0" fontId="45" fillId="22" borderId="0" xfId="14" applyFont="1" applyFill="1" applyAlignment="1">
      <alignment horizontal="right"/>
    </xf>
    <xf numFmtId="0" fontId="9" fillId="22" borderId="0" xfId="7" applyFont="1" applyFill="1"/>
    <xf numFmtId="177" fontId="42" fillId="5" borderId="28" xfId="13" applyNumberFormat="1" applyBorder="1" applyAlignment="1"/>
    <xf numFmtId="177" fontId="53" fillId="22" borderId="0" xfId="2" applyNumberFormat="1" applyFont="1" applyFill="1" applyAlignment="1">
      <alignment horizontal="right" vertical="center" wrapText="1"/>
    </xf>
    <xf numFmtId="177" fontId="55" fillId="32" borderId="0" xfId="2" applyNumberFormat="1" applyFont="1" applyFill="1" applyAlignment="1">
      <alignment horizontal="right" vertical="center" wrapText="1"/>
    </xf>
    <xf numFmtId="0" fontId="15" fillId="22" borderId="0" xfId="3" applyFill="1" applyAlignment="1">
      <alignment horizontal="left" vertical="center"/>
    </xf>
    <xf numFmtId="177" fontId="55" fillId="32" borderId="0" xfId="8" applyNumberFormat="1" applyFont="1" applyFill="1" applyBorder="1" applyAlignment="1">
      <alignment horizontal="right" vertical="center" wrapText="1"/>
    </xf>
    <xf numFmtId="183" fontId="55" fillId="32" borderId="0" xfId="9" applyNumberFormat="1" applyFont="1" applyFill="1" applyBorder="1" applyAlignment="1">
      <alignment horizontal="right" vertical="center" wrapText="1"/>
    </xf>
    <xf numFmtId="177" fontId="42" fillId="5" borderId="0" xfId="13" applyNumberFormat="1" applyAlignment="1"/>
    <xf numFmtId="188" fontId="53" fillId="31" borderId="0" xfId="2" applyNumberFormat="1" applyFont="1" applyFill="1" applyAlignment="1">
      <alignment horizontal="right" vertical="center" wrapText="1"/>
    </xf>
    <xf numFmtId="188" fontId="53" fillId="22" borderId="0" xfId="2" applyNumberFormat="1" applyFont="1" applyFill="1" applyAlignment="1">
      <alignment horizontal="right" vertical="center" wrapText="1"/>
    </xf>
    <xf numFmtId="0" fontId="64" fillId="0" borderId="0" xfId="0" applyFont="1" applyAlignment="1">
      <alignment horizontal="left" vertical="center"/>
    </xf>
    <xf numFmtId="187" fontId="0" fillId="0" borderId="0" xfId="0" applyNumberFormat="1">
      <alignment vertical="center"/>
    </xf>
    <xf numFmtId="0" fontId="77" fillId="0" borderId="6" xfId="7" applyFont="1" applyBorder="1" applyAlignment="1">
      <alignment horizontal="center" vertical="center"/>
    </xf>
    <xf numFmtId="0" fontId="29" fillId="23" borderId="16" xfId="0" applyFont="1" applyFill="1" applyBorder="1">
      <alignment vertical="center"/>
    </xf>
    <xf numFmtId="49" fontId="24" fillId="0" borderId="16" xfId="2" applyNumberFormat="1" applyFont="1" applyBorder="1">
      <alignment vertical="center"/>
    </xf>
    <xf numFmtId="49" fontId="24" fillId="0" borderId="16" xfId="2" applyNumberFormat="1" applyFont="1" applyBorder="1" applyAlignment="1">
      <alignment vertical="center" wrapText="1"/>
    </xf>
    <xf numFmtId="49" fontId="24" fillId="0" borderId="16" xfId="2" applyNumberFormat="1" applyFont="1" applyBorder="1" applyAlignment="1">
      <alignment horizontal="left" vertical="center" wrapText="1"/>
    </xf>
    <xf numFmtId="49" fontId="24" fillId="0" borderId="16" xfId="0" applyNumberFormat="1" applyFont="1" applyBorder="1">
      <alignment vertical="center"/>
    </xf>
    <xf numFmtId="49" fontId="24" fillId="0" borderId="16" xfId="2" applyNumberFormat="1" applyFont="1" applyBorder="1" applyAlignment="1">
      <alignment horizontal="left" vertical="center" indent="1"/>
    </xf>
    <xf numFmtId="49" fontId="24" fillId="0" borderId="16" xfId="2" applyNumberFormat="1" applyFont="1" applyBorder="1" applyAlignment="1">
      <alignment horizontal="left" vertical="center" indent="2"/>
    </xf>
    <xf numFmtId="49" fontId="24" fillId="6" borderId="16" xfId="2" applyNumberFormat="1" applyFont="1" applyFill="1" applyBorder="1" applyAlignment="1">
      <alignment horizontal="left" vertical="center" indent="1"/>
    </xf>
    <xf numFmtId="49" fontId="24" fillId="7" borderId="16" xfId="2" applyNumberFormat="1" applyFont="1" applyFill="1" applyBorder="1" applyAlignment="1">
      <alignment horizontal="left" vertical="center" indent="1"/>
    </xf>
    <xf numFmtId="49" fontId="24" fillId="8" borderId="16" xfId="2" applyNumberFormat="1" applyFont="1" applyFill="1" applyBorder="1" applyAlignment="1">
      <alignment horizontal="left" vertical="center" indent="1"/>
    </xf>
    <xf numFmtId="49" fontId="24" fillId="9" borderId="16" xfId="2" applyNumberFormat="1" applyFont="1" applyFill="1" applyBorder="1" applyAlignment="1">
      <alignment horizontal="left" vertical="center" indent="1"/>
    </xf>
    <xf numFmtId="49" fontId="24" fillId="0" borderId="16" xfId="2" applyNumberFormat="1" applyFont="1" applyBorder="1" applyAlignment="1">
      <alignment horizontal="left" vertical="center"/>
    </xf>
    <xf numFmtId="49" fontId="24" fillId="0" borderId="16" xfId="2" applyNumberFormat="1" applyFont="1" applyBorder="1" applyAlignment="1">
      <alignment horizontal="left" vertical="center" wrapText="1" indent="1"/>
    </xf>
    <xf numFmtId="49" fontId="24" fillId="0" borderId="16" xfId="2" applyNumberFormat="1" applyFont="1" applyBorder="1" applyAlignment="1">
      <alignment horizontal="left" vertical="center" wrapText="1" indent="2"/>
    </xf>
    <xf numFmtId="49" fontId="24" fillId="10" borderId="16" xfId="2" applyNumberFormat="1" applyFont="1" applyFill="1" applyBorder="1" applyAlignment="1">
      <alignment horizontal="left" vertical="center" wrapText="1" indent="3"/>
    </xf>
    <xf numFmtId="49" fontId="24" fillId="0" borderId="16" xfId="2" applyNumberFormat="1" applyFont="1" applyBorder="1" applyAlignment="1">
      <alignment horizontal="left" vertical="center" wrapText="1" indent="3"/>
    </xf>
    <xf numFmtId="49" fontId="24" fillId="10" borderId="16" xfId="2" applyNumberFormat="1" applyFont="1" applyFill="1" applyBorder="1" applyAlignment="1">
      <alignment horizontal="left" vertical="center" wrapText="1" indent="4"/>
    </xf>
    <xf numFmtId="49" fontId="24" fillId="11" borderId="16" xfId="2" applyNumberFormat="1" applyFont="1" applyFill="1" applyBorder="1" applyAlignment="1">
      <alignment horizontal="left" vertical="center" wrapText="1" indent="4"/>
    </xf>
    <xf numFmtId="49" fontId="24" fillId="13" borderId="16" xfId="2" applyNumberFormat="1" applyFont="1" applyFill="1" applyBorder="1" applyAlignment="1">
      <alignment horizontal="left" vertical="center" wrapText="1" indent="4"/>
    </xf>
    <xf numFmtId="49" fontId="24" fillId="14" borderId="16" xfId="2" applyNumberFormat="1" applyFont="1" applyFill="1" applyBorder="1" applyAlignment="1">
      <alignment horizontal="left" vertical="center" wrapText="1" indent="4"/>
    </xf>
    <xf numFmtId="49" fontId="24" fillId="0" borderId="16" xfId="2" applyNumberFormat="1" applyFont="1" applyBorder="1" applyAlignment="1">
      <alignment horizontal="left" vertical="center" indent="3"/>
    </xf>
    <xf numFmtId="49" fontId="24" fillId="15" borderId="16" xfId="2" applyNumberFormat="1" applyFont="1" applyFill="1" applyBorder="1" applyAlignment="1">
      <alignment horizontal="left" vertical="center" indent="2"/>
    </xf>
    <xf numFmtId="49" fontId="24" fillId="0" borderId="16" xfId="0" applyNumberFormat="1" applyFont="1" applyBorder="1" applyAlignment="1">
      <alignment horizontal="left" vertical="center" indent="2"/>
    </xf>
    <xf numFmtId="0" fontId="12" fillId="17" borderId="29" xfId="2" applyFont="1" applyFill="1" applyBorder="1">
      <alignment vertical="center"/>
    </xf>
    <xf numFmtId="0" fontId="12" fillId="17" borderId="30" xfId="2" applyFont="1" applyFill="1" applyBorder="1">
      <alignment vertical="center"/>
    </xf>
    <xf numFmtId="0" fontId="12" fillId="18" borderId="30" xfId="2" applyFont="1" applyFill="1" applyBorder="1">
      <alignment vertical="center"/>
    </xf>
    <xf numFmtId="0" fontId="12" fillId="8" borderId="31" xfId="2" applyFont="1" applyFill="1" applyBorder="1" applyAlignment="1">
      <alignment horizontal="center" vertical="center"/>
    </xf>
    <xf numFmtId="0" fontId="12" fillId="19" borderId="30" xfId="2" applyFont="1" applyFill="1" applyBorder="1">
      <alignment vertical="center"/>
    </xf>
    <xf numFmtId="0" fontId="12" fillId="21" borderId="30" xfId="2" applyFont="1" applyFill="1" applyBorder="1">
      <alignment vertical="center"/>
    </xf>
    <xf numFmtId="0" fontId="12" fillId="20" borderId="30" xfId="2" applyFont="1" applyFill="1" applyBorder="1">
      <alignment vertical="center"/>
    </xf>
    <xf numFmtId="0" fontId="12" fillId="18" borderId="31" xfId="2" applyFont="1" applyFill="1" applyBorder="1" applyAlignment="1">
      <alignment horizontal="center" vertical="center"/>
    </xf>
    <xf numFmtId="0" fontId="0" fillId="0" borderId="31" xfId="0" applyBorder="1">
      <alignment vertical="center"/>
    </xf>
    <xf numFmtId="0" fontId="0" fillId="0" borderId="32" xfId="0" applyBorder="1">
      <alignment vertical="center"/>
    </xf>
    <xf numFmtId="0" fontId="0" fillId="3" borderId="34" xfId="0" applyFill="1" applyBorder="1" applyAlignment="1"/>
    <xf numFmtId="176" fontId="0" fillId="0" borderId="33" xfId="0" applyNumberFormat="1" applyBorder="1" applyAlignment="1">
      <alignment horizontal="right"/>
    </xf>
    <xf numFmtId="176" fontId="0" fillId="0" borderId="34" xfId="0" applyNumberFormat="1" applyBorder="1" applyAlignment="1">
      <alignment horizontal="right"/>
    </xf>
    <xf numFmtId="3" fontId="0" fillId="0" borderId="33" xfId="0" applyNumberFormat="1" applyBorder="1" applyAlignment="1">
      <alignment horizontal="right"/>
    </xf>
    <xf numFmtId="3" fontId="0" fillId="0" borderId="34" xfId="0" applyNumberFormat="1" applyBorder="1" applyAlignment="1">
      <alignment horizontal="right"/>
    </xf>
    <xf numFmtId="3" fontId="0" fillId="0" borderId="35" xfId="0" applyNumberFormat="1" applyBorder="1" applyAlignment="1">
      <alignment horizontal="right"/>
    </xf>
    <xf numFmtId="3" fontId="0" fillId="0" borderId="36" xfId="0" applyNumberFormat="1" applyBorder="1" applyAlignment="1">
      <alignment horizontal="right"/>
    </xf>
    <xf numFmtId="176" fontId="0" fillId="0" borderId="36" xfId="0" applyNumberFormat="1" applyBorder="1" applyAlignment="1">
      <alignment horizontal="right"/>
    </xf>
    <xf numFmtId="3" fontId="0" fillId="0" borderId="37" xfId="0" applyNumberFormat="1" applyBorder="1" applyAlignment="1">
      <alignment horizontal="right"/>
    </xf>
    <xf numFmtId="0" fontId="0" fillId="3" borderId="17" xfId="0" applyFill="1" applyBorder="1" applyAlignment="1"/>
    <xf numFmtId="176" fontId="0" fillId="0" borderId="17" xfId="0" applyNumberFormat="1" applyBorder="1" applyAlignment="1">
      <alignment horizontal="right"/>
    </xf>
    <xf numFmtId="3" fontId="0" fillId="0" borderId="17" xfId="0" applyNumberFormat="1" applyBorder="1" applyAlignment="1">
      <alignment horizontal="right"/>
    </xf>
    <xf numFmtId="3" fontId="0" fillId="0" borderId="38" xfId="0" applyNumberFormat="1" applyBorder="1" applyAlignment="1">
      <alignment horizontal="right"/>
    </xf>
    <xf numFmtId="0" fontId="0" fillId="3" borderId="40" xfId="0" applyFill="1" applyBorder="1" applyAlignment="1"/>
    <xf numFmtId="0" fontId="0" fillId="3" borderId="41" xfId="0" applyFill="1" applyBorder="1" applyAlignment="1"/>
    <xf numFmtId="188" fontId="0" fillId="0" borderId="0" xfId="0" applyNumberFormat="1">
      <alignment vertical="center"/>
    </xf>
    <xf numFmtId="0" fontId="78" fillId="0" borderId="0" xfId="2" applyFont="1" applyAlignment="1">
      <alignment horizontal="left" vertical="center" wrapText="1"/>
    </xf>
    <xf numFmtId="189" fontId="0" fillId="0" borderId="0" xfId="1" applyNumberFormat="1" applyFont="1" applyFill="1">
      <alignment vertical="center"/>
    </xf>
    <xf numFmtId="191" fontId="0" fillId="0" borderId="0" xfId="1" applyNumberFormat="1" applyFont="1" applyFill="1">
      <alignment vertical="center"/>
    </xf>
    <xf numFmtId="0" fontId="3" fillId="22" borderId="0" xfId="7" applyFont="1" applyFill="1"/>
    <xf numFmtId="0" fontId="47" fillId="22" borderId="1" xfId="2" applyFont="1" applyFill="1" applyBorder="1" applyAlignment="1">
      <alignment horizontal="left" vertical="center" wrapText="1" indent="2"/>
    </xf>
    <xf numFmtId="0" fontId="79" fillId="0" borderId="0" xfId="0" applyFont="1">
      <alignment vertical="center"/>
    </xf>
    <xf numFmtId="0" fontId="80" fillId="0" borderId="0" xfId="7" applyFont="1" applyAlignment="1">
      <alignment horizontal="left" vertical="center"/>
    </xf>
    <xf numFmtId="0" fontId="79" fillId="0" borderId="1" xfId="0" applyFont="1" applyBorder="1">
      <alignment vertical="center"/>
    </xf>
    <xf numFmtId="0" fontId="26" fillId="16" borderId="1" xfId="0" applyFont="1" applyFill="1" applyBorder="1" applyAlignment="1"/>
    <xf numFmtId="49" fontId="79" fillId="0" borderId="1" xfId="0" applyNumberFormat="1" applyFont="1" applyBorder="1">
      <alignment vertical="center"/>
    </xf>
    <xf numFmtId="0" fontId="79" fillId="0" borderId="1" xfId="0" applyFont="1" applyBorder="1" applyAlignment="1">
      <alignment vertical="top"/>
    </xf>
    <xf numFmtId="0" fontId="79" fillId="23" borderId="1" xfId="0" applyFont="1" applyFill="1" applyBorder="1" applyAlignment="1">
      <alignment vertical="top"/>
    </xf>
    <xf numFmtId="0" fontId="25" fillId="17" borderId="1" xfId="0" applyFont="1" applyFill="1" applyBorder="1" applyAlignment="1">
      <alignment vertical="top"/>
    </xf>
    <xf numFmtId="0" fontId="81" fillId="10" borderId="1" xfId="0" applyFont="1" applyFill="1" applyBorder="1">
      <alignment vertical="center"/>
    </xf>
    <xf numFmtId="0" fontId="82" fillId="0" borderId="1" xfId="0" applyFont="1" applyBorder="1" applyAlignment="1">
      <alignment vertical="top"/>
    </xf>
    <xf numFmtId="0" fontId="25" fillId="25" borderId="1" xfId="0" applyFont="1" applyFill="1" applyBorder="1">
      <alignment vertical="center"/>
    </xf>
    <xf numFmtId="0" fontId="81" fillId="14" borderId="1" xfId="0" applyFont="1" applyFill="1" applyBorder="1" applyAlignment="1">
      <alignment vertical="top"/>
    </xf>
    <xf numFmtId="0" fontId="81" fillId="17" borderId="1" xfId="0" applyFont="1" applyFill="1" applyBorder="1">
      <alignment vertical="center"/>
    </xf>
    <xf numFmtId="0" fontId="79" fillId="0" borderId="0" xfId="0" applyFont="1" applyAlignment="1">
      <alignment vertical="top"/>
    </xf>
    <xf numFmtId="0" fontId="84" fillId="30" borderId="1" xfId="2" applyFont="1" applyFill="1" applyBorder="1" applyAlignment="1">
      <alignment horizontal="centerContinuous" vertical="center" wrapText="1"/>
    </xf>
    <xf numFmtId="0" fontId="85" fillId="30" borderId="1" xfId="2" applyFont="1" applyFill="1" applyBorder="1" applyAlignment="1">
      <alignment vertical="center" wrapText="1"/>
    </xf>
    <xf numFmtId="0" fontId="86" fillId="0" borderId="1" xfId="2" applyFont="1" applyBorder="1" applyAlignment="1">
      <alignment horizontal="left" vertical="center" wrapText="1"/>
    </xf>
    <xf numFmtId="0" fontId="84" fillId="0" borderId="0" xfId="2" applyFont="1" applyAlignment="1">
      <alignment horizontal="centerContinuous" vertical="center" wrapText="1"/>
    </xf>
    <xf numFmtId="0" fontId="85" fillId="0" borderId="0" xfId="2" applyFont="1" applyAlignment="1">
      <alignment vertical="center" wrapText="1"/>
    </xf>
    <xf numFmtId="0" fontId="87" fillId="22" borderId="1" xfId="2" applyFont="1" applyFill="1" applyBorder="1" applyAlignment="1">
      <alignment horizontal="left" vertical="center" wrapText="1" indent="1"/>
    </xf>
    <xf numFmtId="0" fontId="87" fillId="22" borderId="1" xfId="2" applyFont="1" applyFill="1" applyBorder="1" applyAlignment="1">
      <alignment horizontal="left" vertical="center" wrapText="1" indent="2"/>
    </xf>
    <xf numFmtId="187" fontId="25" fillId="31" borderId="1" xfId="2" applyNumberFormat="1" applyFont="1" applyFill="1" applyBorder="1" applyAlignment="1">
      <alignment horizontal="right" vertical="center" wrapText="1"/>
    </xf>
    <xf numFmtId="187" fontId="25" fillId="22" borderId="1" xfId="2" applyNumberFormat="1" applyFont="1" applyFill="1" applyBorder="1" applyAlignment="1">
      <alignment horizontal="right" vertical="center" wrapText="1"/>
    </xf>
    <xf numFmtId="188" fontId="79" fillId="0" borderId="1" xfId="0" applyNumberFormat="1" applyFont="1" applyBorder="1">
      <alignment vertical="center"/>
    </xf>
    <xf numFmtId="188" fontId="79" fillId="0" borderId="0" xfId="0" applyNumberFormat="1" applyFont="1">
      <alignment vertical="center"/>
    </xf>
    <xf numFmtId="187" fontId="25" fillId="0" borderId="1" xfId="2" applyNumberFormat="1" applyFont="1" applyBorder="1" applyAlignment="1">
      <alignment horizontal="right" vertical="center" wrapText="1"/>
    </xf>
    <xf numFmtId="0" fontId="79" fillId="17" borderId="1" xfId="0" applyFont="1" applyFill="1" applyBorder="1">
      <alignment vertical="center"/>
    </xf>
    <xf numFmtId="188" fontId="79" fillId="33" borderId="1" xfId="0" applyNumberFormat="1" applyFont="1" applyFill="1" applyBorder="1">
      <alignment vertical="center"/>
    </xf>
    <xf numFmtId="0" fontId="79" fillId="10" borderId="1" xfId="0" applyFont="1" applyFill="1" applyBorder="1">
      <alignment vertical="center"/>
    </xf>
    <xf numFmtId="0" fontId="79" fillId="25" borderId="1" xfId="0" applyFont="1" applyFill="1" applyBorder="1">
      <alignment vertical="center"/>
    </xf>
    <xf numFmtId="0" fontId="79" fillId="14" borderId="1" xfId="0" applyFont="1" applyFill="1" applyBorder="1">
      <alignment vertical="center"/>
    </xf>
    <xf numFmtId="0" fontId="79" fillId="0" borderId="42" xfId="0" applyFont="1" applyBorder="1">
      <alignment vertical="center"/>
    </xf>
    <xf numFmtId="0" fontId="79" fillId="15" borderId="28" xfId="0" applyFont="1" applyFill="1" applyBorder="1">
      <alignment vertical="center"/>
    </xf>
    <xf numFmtId="0" fontId="89" fillId="0" borderId="0" xfId="0" applyFont="1">
      <alignment vertical="center"/>
    </xf>
    <xf numFmtId="0" fontId="89" fillId="0" borderId="0" xfId="0" applyFont="1" applyAlignment="1">
      <alignment vertical="top"/>
    </xf>
    <xf numFmtId="188" fontId="79" fillId="0" borderId="42" xfId="0" applyNumberFormat="1" applyFont="1" applyBorder="1" applyAlignment="1">
      <alignment vertical="top"/>
    </xf>
    <xf numFmtId="0" fontId="79" fillId="15" borderId="28" xfId="0" applyFont="1" applyFill="1" applyBorder="1" applyAlignment="1">
      <alignment vertical="top"/>
    </xf>
    <xf numFmtId="0" fontId="90" fillId="21" borderId="1" xfId="0" applyFont="1" applyFill="1" applyBorder="1" applyAlignment="1">
      <alignment horizontal="center" vertical="center"/>
    </xf>
    <xf numFmtId="0" fontId="84" fillId="21" borderId="1" xfId="2" applyFont="1" applyFill="1" applyBorder="1" applyAlignment="1">
      <alignment horizontal="centerContinuous" vertical="center" wrapText="1"/>
    </xf>
    <xf numFmtId="0" fontId="91" fillId="34" borderId="1" xfId="2" applyFont="1" applyFill="1" applyBorder="1" applyAlignment="1">
      <alignment horizontal="left" vertical="center" wrapText="1"/>
    </xf>
    <xf numFmtId="0" fontId="91" fillId="34" borderId="1" xfId="2" applyFont="1" applyFill="1" applyBorder="1" applyAlignment="1">
      <alignment horizontal="left" vertical="center" wrapText="1" indent="2"/>
    </xf>
    <xf numFmtId="187" fontId="92" fillId="34" borderId="1" xfId="2" applyNumberFormat="1" applyFont="1" applyFill="1" applyBorder="1" applyAlignment="1">
      <alignment horizontal="right" vertical="center" wrapText="1"/>
    </xf>
    <xf numFmtId="188" fontId="88" fillId="34" borderId="1" xfId="0" applyNumberFormat="1" applyFont="1" applyFill="1" applyBorder="1">
      <alignment vertical="center"/>
    </xf>
    <xf numFmtId="0" fontId="88" fillId="34" borderId="1" xfId="0" applyFont="1" applyFill="1" applyBorder="1" applyAlignment="1">
      <alignment vertical="top"/>
    </xf>
    <xf numFmtId="0" fontId="88" fillId="34" borderId="1" xfId="0" applyFont="1" applyFill="1" applyBorder="1">
      <alignment vertical="center"/>
    </xf>
    <xf numFmtId="187" fontId="88" fillId="34" borderId="1" xfId="0" applyNumberFormat="1" applyFont="1" applyFill="1" applyBorder="1">
      <alignment vertical="center"/>
    </xf>
    <xf numFmtId="0" fontId="84" fillId="35" borderId="1" xfId="2" applyFont="1" applyFill="1" applyBorder="1" applyAlignment="1">
      <alignment horizontal="centerContinuous" vertical="center" wrapText="1"/>
    </xf>
    <xf numFmtId="0" fontId="90" fillId="35" borderId="1" xfId="0" applyFont="1" applyFill="1" applyBorder="1" applyAlignment="1">
      <alignment horizontal="center" vertical="center"/>
    </xf>
    <xf numFmtId="0" fontId="88" fillId="0" borderId="1" xfId="0" applyFont="1" applyBorder="1" applyAlignment="1">
      <alignment horizontal="center" vertical="center"/>
    </xf>
    <xf numFmtId="0" fontId="92" fillId="16" borderId="1" xfId="0" applyFont="1" applyFill="1" applyBorder="1" applyAlignment="1">
      <alignment horizontal="center"/>
    </xf>
    <xf numFmtId="0" fontId="88" fillId="0" borderId="0" xfId="0" applyFont="1" applyAlignment="1">
      <alignment horizontal="center" vertical="center"/>
    </xf>
    <xf numFmtId="0" fontId="88" fillId="36" borderId="1" xfId="0" applyFont="1" applyFill="1" applyBorder="1">
      <alignment vertical="center"/>
    </xf>
    <xf numFmtId="188" fontId="88" fillId="36" borderId="1" xfId="0" applyNumberFormat="1" applyFont="1" applyFill="1" applyBorder="1">
      <alignment vertical="center"/>
    </xf>
    <xf numFmtId="179" fontId="79" fillId="0" borderId="1" xfId="1" applyNumberFormat="1" applyFont="1" applyBorder="1">
      <alignment vertical="center"/>
    </xf>
    <xf numFmtId="188" fontId="79" fillId="0" borderId="1" xfId="1" applyNumberFormat="1" applyFont="1" applyBorder="1">
      <alignment vertical="center"/>
    </xf>
    <xf numFmtId="188" fontId="88" fillId="36" borderId="0" xfId="1" applyNumberFormat="1" applyFont="1" applyFill="1">
      <alignment vertical="center"/>
    </xf>
    <xf numFmtId="0" fontId="82" fillId="0" borderId="0" xfId="0" applyFont="1">
      <alignment vertical="center"/>
    </xf>
    <xf numFmtId="41" fontId="83" fillId="0" borderId="0" xfId="1" applyFont="1">
      <alignment vertical="center"/>
    </xf>
    <xf numFmtId="0" fontId="93" fillId="0" borderId="0" xfId="0" applyFont="1">
      <alignment vertical="center"/>
    </xf>
    <xf numFmtId="190" fontId="79" fillId="0" borderId="1" xfId="1" applyNumberFormat="1" applyFont="1" applyBorder="1">
      <alignment vertical="center"/>
    </xf>
    <xf numFmtId="190" fontId="83" fillId="0" borderId="1" xfId="1" applyNumberFormat="1" applyFont="1" applyBorder="1">
      <alignment vertical="center"/>
    </xf>
    <xf numFmtId="190" fontId="79" fillId="0" borderId="0" xfId="1" applyNumberFormat="1" applyFont="1">
      <alignment vertical="center"/>
    </xf>
    <xf numFmtId="0" fontId="0" fillId="3" borderId="43" xfId="0" applyFill="1" applyBorder="1" applyAlignment="1"/>
    <xf numFmtId="3" fontId="0" fillId="0" borderId="16" xfId="0" applyNumberFormat="1" applyBorder="1" applyAlignment="1">
      <alignment horizontal="right"/>
    </xf>
    <xf numFmtId="176" fontId="0" fillId="0" borderId="16" xfId="0" applyNumberFormat="1" applyBorder="1" applyAlignment="1">
      <alignment horizontal="right"/>
    </xf>
    <xf numFmtId="3" fontId="0" fillId="0" borderId="44" xfId="0" applyNumberFormat="1" applyBorder="1" applyAlignment="1">
      <alignment horizontal="right"/>
    </xf>
    <xf numFmtId="0" fontId="12" fillId="18" borderId="45" xfId="2" applyFont="1" applyFill="1" applyBorder="1">
      <alignment vertical="center"/>
    </xf>
    <xf numFmtId="0" fontId="12" fillId="18" borderId="46" xfId="2" applyFont="1" applyFill="1" applyBorder="1">
      <alignment vertical="center"/>
    </xf>
    <xf numFmtId="0" fontId="0" fillId="3" borderId="47" xfId="0" applyFill="1" applyBorder="1" applyAlignment="1"/>
    <xf numFmtId="0" fontId="0" fillId="3" borderId="48" xfId="0" applyFill="1" applyBorder="1" applyAlignment="1"/>
    <xf numFmtId="176" fontId="0" fillId="0" borderId="47" xfId="0" applyNumberFormat="1" applyBorder="1" applyAlignment="1">
      <alignment horizontal="right"/>
    </xf>
    <xf numFmtId="3" fontId="0" fillId="0" borderId="48" xfId="0" applyNumberFormat="1" applyBorder="1" applyAlignment="1">
      <alignment horizontal="right"/>
    </xf>
    <xf numFmtId="3" fontId="0" fillId="0" borderId="47" xfId="0" applyNumberFormat="1" applyBorder="1" applyAlignment="1">
      <alignment horizontal="right"/>
    </xf>
    <xf numFmtId="176" fontId="0" fillId="0" borderId="48" xfId="0" applyNumberFormat="1" applyBorder="1" applyAlignment="1">
      <alignment horizontal="right"/>
    </xf>
    <xf numFmtId="3" fontId="0" fillId="0" borderId="49" xfId="0" applyNumberFormat="1" applyBorder="1" applyAlignment="1">
      <alignment horizontal="right"/>
    </xf>
    <xf numFmtId="3" fontId="0" fillId="0" borderId="50" xfId="0" applyNumberFormat="1" applyBorder="1" applyAlignment="1">
      <alignment horizontal="right"/>
    </xf>
    <xf numFmtId="0" fontId="0" fillId="0" borderId="51" xfId="0" applyBorder="1">
      <alignment vertical="center"/>
    </xf>
    <xf numFmtId="0" fontId="0" fillId="0" borderId="52" xfId="0" applyBorder="1">
      <alignment vertical="center"/>
    </xf>
    <xf numFmtId="0" fontId="82" fillId="0" borderId="1" xfId="0" applyFont="1" applyBorder="1">
      <alignment vertical="center"/>
    </xf>
    <xf numFmtId="188" fontId="83" fillId="0" borderId="1" xfId="1" applyNumberFormat="1" applyFont="1" applyFill="1" applyBorder="1">
      <alignment vertical="center"/>
    </xf>
    <xf numFmtId="0" fontId="83" fillId="0" borderId="0" xfId="0" applyFont="1">
      <alignment vertical="center"/>
    </xf>
    <xf numFmtId="0" fontId="87" fillId="22" borderId="16" xfId="2" applyFont="1" applyFill="1" applyBorder="1" applyAlignment="1">
      <alignment horizontal="left" vertical="center" wrapText="1" indent="1"/>
    </xf>
    <xf numFmtId="187" fontId="25" fillId="31" borderId="17" xfId="2" applyNumberFormat="1" applyFont="1" applyFill="1" applyBorder="1" applyAlignment="1">
      <alignment horizontal="right" vertical="center" wrapText="1"/>
    </xf>
    <xf numFmtId="187" fontId="25" fillId="0" borderId="17" xfId="2" applyNumberFormat="1" applyFont="1" applyBorder="1" applyAlignment="1">
      <alignment horizontal="right" vertical="center" wrapText="1"/>
    </xf>
    <xf numFmtId="0" fontId="84" fillId="21" borderId="3" xfId="2" applyFont="1" applyFill="1" applyBorder="1" applyAlignment="1">
      <alignment horizontal="centerContinuous" vertical="center" wrapText="1"/>
    </xf>
    <xf numFmtId="0" fontId="91" fillId="34" borderId="53" xfId="2" applyFont="1" applyFill="1" applyBorder="1" applyAlignment="1">
      <alignment horizontal="left" vertical="center" wrapText="1" indent="2"/>
    </xf>
    <xf numFmtId="192" fontId="79" fillId="0" borderId="0" xfId="0" applyNumberFormat="1" applyFont="1">
      <alignment vertical="center"/>
    </xf>
    <xf numFmtId="0" fontId="24" fillId="12" borderId="1" xfId="0" applyFont="1" applyFill="1" applyBorder="1" applyAlignment="1">
      <alignment horizontal="left" vertical="center" indent="1"/>
    </xf>
    <xf numFmtId="49" fontId="24" fillId="12" borderId="16" xfId="2" applyNumberFormat="1" applyFont="1" applyFill="1" applyBorder="1" applyAlignment="1">
      <alignment horizontal="left" vertical="center" indent="1"/>
    </xf>
    <xf numFmtId="0" fontId="15" fillId="24" borderId="0" xfId="3" applyFill="1" applyAlignment="1">
      <alignment horizontal="left"/>
    </xf>
    <xf numFmtId="0" fontId="15" fillId="24" borderId="0" xfId="3" applyFill="1" applyAlignment="1">
      <alignment vertical="center"/>
    </xf>
    <xf numFmtId="0" fontId="95" fillId="0" borderId="0" xfId="3" applyFont="1"/>
    <xf numFmtId="0" fontId="29" fillId="16" borderId="1" xfId="0" applyFont="1" applyFill="1" applyBorder="1">
      <alignment vertical="center"/>
    </xf>
    <xf numFmtId="0" fontId="24" fillId="16" borderId="1" xfId="0" applyFont="1" applyFill="1" applyBorder="1" applyAlignment="1">
      <alignment horizontal="left" vertical="center" indent="2"/>
    </xf>
    <xf numFmtId="49" fontId="24" fillId="16" borderId="16" xfId="2" applyNumberFormat="1" applyFont="1" applyFill="1" applyBorder="1" applyAlignment="1">
      <alignment horizontal="left" vertical="center" wrapText="1" indent="2"/>
    </xf>
    <xf numFmtId="3" fontId="0" fillId="16" borderId="33" xfId="0" applyNumberFormat="1" applyFill="1" applyBorder="1" applyAlignment="1">
      <alignment horizontal="right"/>
    </xf>
    <xf numFmtId="176" fontId="0" fillId="16" borderId="1" xfId="0" applyNumberFormat="1" applyFill="1" applyBorder="1" applyAlignment="1">
      <alignment horizontal="right"/>
    </xf>
    <xf numFmtId="3" fontId="0" fillId="16" borderId="1" xfId="0" applyNumberFormat="1" applyFill="1" applyBorder="1" applyAlignment="1">
      <alignment horizontal="right"/>
    </xf>
    <xf numFmtId="176" fontId="0" fillId="16" borderId="16" xfId="0" applyNumberFormat="1" applyFill="1" applyBorder="1" applyAlignment="1">
      <alignment horizontal="right"/>
    </xf>
    <xf numFmtId="176" fontId="0" fillId="16" borderId="47" xfId="0" applyNumberFormat="1" applyFill="1" applyBorder="1" applyAlignment="1">
      <alignment horizontal="right"/>
    </xf>
    <xf numFmtId="176" fontId="0" fillId="16" borderId="48" xfId="0" applyNumberFormat="1" applyFill="1" applyBorder="1" applyAlignment="1">
      <alignment horizontal="right"/>
    </xf>
    <xf numFmtId="3" fontId="0" fillId="16" borderId="17" xfId="0" applyNumberFormat="1" applyFill="1" applyBorder="1" applyAlignment="1">
      <alignment horizontal="right"/>
    </xf>
    <xf numFmtId="176" fontId="0" fillId="16" borderId="34" xfId="0" applyNumberFormat="1" applyFill="1" applyBorder="1" applyAlignment="1">
      <alignment horizontal="right"/>
    </xf>
    <xf numFmtId="0" fontId="0" fillId="16" borderId="0" xfId="0" applyFill="1">
      <alignment vertical="center"/>
    </xf>
    <xf numFmtId="193" fontId="92" fillId="34" borderId="1" xfId="2" applyNumberFormat="1" applyFont="1" applyFill="1" applyBorder="1" applyAlignment="1">
      <alignment horizontal="right" vertical="center" wrapText="1"/>
    </xf>
    <xf numFmtId="194" fontId="92" fillId="34" borderId="1" xfId="2" applyNumberFormat="1" applyFont="1" applyFill="1" applyBorder="1" applyAlignment="1">
      <alignment horizontal="right" vertical="center" wrapText="1"/>
    </xf>
    <xf numFmtId="11" fontId="79" fillId="0" borderId="1" xfId="1" applyNumberFormat="1" applyFont="1" applyBorder="1">
      <alignment vertical="center"/>
    </xf>
    <xf numFmtId="11" fontId="83" fillId="0" borderId="1" xfId="1" applyNumberFormat="1" applyFont="1" applyFill="1" applyBorder="1">
      <alignment vertical="center"/>
    </xf>
    <xf numFmtId="11" fontId="88" fillId="36" borderId="0" xfId="1" applyNumberFormat="1" applyFont="1" applyFill="1">
      <alignment vertical="center"/>
    </xf>
    <xf numFmtId="0" fontId="29" fillId="15" borderId="1" xfId="0" applyFont="1" applyFill="1" applyBorder="1" applyAlignment="1">
      <alignment vertical="top"/>
    </xf>
    <xf numFmtId="0" fontId="24" fillId="15" borderId="1" xfId="0" applyFont="1" applyFill="1" applyBorder="1" applyAlignment="1">
      <alignment horizontal="left" vertical="center" indent="4"/>
    </xf>
    <xf numFmtId="49" fontId="24" fillId="15" borderId="16" xfId="2" applyNumberFormat="1" applyFont="1" applyFill="1" applyBorder="1" applyAlignment="1">
      <alignment horizontal="left" vertical="center" wrapText="1" indent="4"/>
    </xf>
    <xf numFmtId="3" fontId="0" fillId="15" borderId="33" xfId="0" applyNumberFormat="1" applyFill="1" applyBorder="1" applyAlignment="1">
      <alignment horizontal="right"/>
    </xf>
    <xf numFmtId="176" fontId="0" fillId="15" borderId="1" xfId="0" applyNumberFormat="1" applyFill="1" applyBorder="1" applyAlignment="1">
      <alignment horizontal="right"/>
    </xf>
    <xf numFmtId="3" fontId="0" fillId="15" borderId="1" xfId="0" applyNumberFormat="1" applyFill="1" applyBorder="1" applyAlignment="1">
      <alignment horizontal="right"/>
    </xf>
    <xf numFmtId="176" fontId="0" fillId="15" borderId="16" xfId="0" applyNumberFormat="1" applyFill="1" applyBorder="1" applyAlignment="1">
      <alignment horizontal="right"/>
    </xf>
    <xf numFmtId="176" fontId="0" fillId="15" borderId="47" xfId="0" applyNumberFormat="1" applyFill="1" applyBorder="1" applyAlignment="1">
      <alignment horizontal="right"/>
    </xf>
    <xf numFmtId="176" fontId="0" fillId="15" borderId="48" xfId="0" applyNumberFormat="1" applyFill="1" applyBorder="1" applyAlignment="1">
      <alignment horizontal="right"/>
    </xf>
    <xf numFmtId="3" fontId="0" fillId="15" borderId="17" xfId="0" applyNumberFormat="1" applyFill="1" applyBorder="1" applyAlignment="1">
      <alignment horizontal="right"/>
    </xf>
    <xf numFmtId="176" fontId="0" fillId="15" borderId="34" xfId="0" applyNumberFormat="1" applyFill="1" applyBorder="1" applyAlignment="1">
      <alignment horizontal="right"/>
    </xf>
    <xf numFmtId="0" fontId="0" fillId="15" borderId="0" xfId="0" applyFill="1">
      <alignment vertical="center"/>
    </xf>
    <xf numFmtId="0" fontId="96" fillId="0" borderId="0" xfId="15" applyFont="1" applyAlignment="1">
      <alignment horizontal="left" vertical="top" wrapText="1"/>
    </xf>
    <xf numFmtId="0" fontId="97" fillId="0" borderId="0" xfId="15" applyFont="1" applyAlignment="1">
      <alignment horizontal="left" vertical="top" wrapText="1"/>
    </xf>
    <xf numFmtId="0" fontId="20" fillId="0" borderId="0" xfId="15"/>
    <xf numFmtId="0" fontId="99" fillId="0" borderId="0" xfId="15" applyFont="1" applyAlignment="1">
      <alignment horizontal="left" vertical="top" wrapText="1"/>
    </xf>
    <xf numFmtId="0" fontId="20" fillId="67" borderId="63" xfId="15" applyFill="1" applyBorder="1" applyAlignment="1">
      <alignment horizontal="left" vertical="top" wrapText="1"/>
    </xf>
    <xf numFmtId="0" fontId="20" fillId="67" borderId="64" xfId="15" applyFill="1" applyBorder="1" applyAlignment="1">
      <alignment horizontal="left" vertical="top" wrapText="1"/>
    </xf>
    <xf numFmtId="0" fontId="101" fillId="69" borderId="0" xfId="15" applyFont="1" applyFill="1"/>
    <xf numFmtId="0" fontId="100" fillId="15" borderId="63" xfId="15" applyFont="1" applyFill="1" applyBorder="1" applyAlignment="1">
      <alignment horizontal="center" vertical="center" wrapText="1"/>
    </xf>
    <xf numFmtId="0" fontId="33" fillId="15" borderId="0" xfId="15" applyFont="1" applyFill="1" applyAlignment="1">
      <alignment horizontal="center"/>
    </xf>
    <xf numFmtId="0" fontId="19" fillId="0" borderId="0" xfId="15" applyFont="1"/>
    <xf numFmtId="0" fontId="102" fillId="0" borderId="0" xfId="15" applyFont="1" applyAlignment="1">
      <alignment vertical="center"/>
    </xf>
    <xf numFmtId="0" fontId="33" fillId="0" borderId="0" xfId="15" applyFont="1" applyAlignment="1">
      <alignment horizontal="left" vertical="center" wrapText="1"/>
    </xf>
    <xf numFmtId="0" fontId="103" fillId="0" borderId="0" xfId="15" applyFont="1" applyAlignment="1">
      <alignment horizontal="left" vertical="center" wrapText="1"/>
    </xf>
    <xf numFmtId="0" fontId="104" fillId="0" borderId="0" xfId="15" applyFont="1" applyAlignment="1">
      <alignment vertical="center"/>
    </xf>
    <xf numFmtId="0" fontId="33" fillId="0" borderId="0" xfId="15" applyFont="1"/>
    <xf numFmtId="0" fontId="33" fillId="0" borderId="0" xfId="15" applyFont="1" applyAlignment="1">
      <alignment horizontal="left" vertical="center" indent="1"/>
    </xf>
    <xf numFmtId="49" fontId="24" fillId="11" borderId="16" xfId="0" applyNumberFormat="1" applyFont="1" applyFill="1" applyBorder="1" applyAlignment="1">
      <alignment horizontal="left" vertical="center" indent="2"/>
    </xf>
    <xf numFmtId="0" fontId="33" fillId="18" borderId="0" xfId="15" applyFont="1" applyFill="1" applyAlignment="1">
      <alignment wrapText="1"/>
    </xf>
    <xf numFmtId="0" fontId="20" fillId="18" borderId="0" xfId="15" applyFill="1" applyAlignment="1">
      <alignment wrapText="1"/>
    </xf>
    <xf numFmtId="0" fontId="0" fillId="70" borderId="1" xfId="0" applyFill="1" applyBorder="1" applyAlignment="1"/>
    <xf numFmtId="0" fontId="52" fillId="0" borderId="0" xfId="2" applyFont="1" applyAlignment="1">
      <alignment vertical="center" wrapText="1"/>
    </xf>
    <xf numFmtId="177" fontId="55" fillId="0" borderId="0" xfId="8" applyNumberFormat="1" applyFont="1" applyFill="1" applyBorder="1" applyAlignment="1">
      <alignment horizontal="right" vertical="center" wrapText="1"/>
    </xf>
    <xf numFmtId="183" fontId="55" fillId="0" borderId="0" xfId="9" applyNumberFormat="1" applyFont="1" applyFill="1" applyBorder="1" applyAlignment="1">
      <alignment horizontal="right" vertical="center" wrapText="1"/>
    </xf>
    <xf numFmtId="9" fontId="4" fillId="0" borderId="0" xfId="7" applyNumberFormat="1"/>
    <xf numFmtId="177" fontId="4" fillId="0" borderId="0" xfId="7" applyNumberFormat="1"/>
    <xf numFmtId="0" fontId="4" fillId="0" borderId="0" xfId="14"/>
    <xf numFmtId="0" fontId="4" fillId="24" borderId="0" xfId="7" applyFill="1"/>
    <xf numFmtId="177" fontId="55" fillId="24" borderId="0" xfId="8" applyNumberFormat="1" applyFont="1" applyFill="1" applyBorder="1" applyAlignment="1">
      <alignment horizontal="right" vertical="center" wrapText="1"/>
    </xf>
    <xf numFmtId="177" fontId="55" fillId="24" borderId="0" xfId="2" applyNumberFormat="1" applyFont="1" applyFill="1" applyAlignment="1">
      <alignment horizontal="right" vertical="center" wrapText="1"/>
    </xf>
    <xf numFmtId="9" fontId="4" fillId="24" borderId="0" xfId="7" applyNumberFormat="1" applyFill="1"/>
    <xf numFmtId="177" fontId="4" fillId="24" borderId="0" xfId="7" applyNumberFormat="1" applyFill="1"/>
    <xf numFmtId="0" fontId="4" fillId="24" borderId="0" xfId="14" applyFill="1"/>
    <xf numFmtId="41" fontId="4" fillId="22" borderId="0" xfId="1" applyFont="1" applyFill="1" applyAlignment="1"/>
    <xf numFmtId="41" fontId="55" fillId="22" borderId="0" xfId="1" applyFont="1" applyFill="1" applyBorder="1" applyAlignment="1">
      <alignment horizontal="right" vertical="center" wrapText="1"/>
    </xf>
    <xf numFmtId="41" fontId="55" fillId="22" borderId="0" xfId="1" applyFont="1" applyFill="1" applyAlignment="1">
      <alignment horizontal="right" vertical="center" wrapText="1"/>
    </xf>
    <xf numFmtId="0" fontId="2" fillId="22" borderId="0" xfId="14" applyFont="1" applyFill="1"/>
    <xf numFmtId="0" fontId="79" fillId="23" borderId="79" xfId="0" applyFont="1" applyFill="1" applyBorder="1" applyAlignment="1">
      <alignment vertical="top"/>
    </xf>
    <xf numFmtId="43" fontId="4" fillId="22" borderId="0" xfId="14" applyNumberFormat="1" applyFill="1"/>
    <xf numFmtId="190" fontId="55" fillId="22" borderId="0" xfId="8" applyNumberFormat="1" applyFont="1" applyFill="1" applyBorder="1" applyAlignment="1">
      <alignment horizontal="right" vertical="center" wrapText="1"/>
    </xf>
    <xf numFmtId="0" fontId="189" fillId="18" borderId="0" xfId="15" applyFont="1" applyFill="1" applyAlignment="1">
      <alignment wrapText="1"/>
    </xf>
    <xf numFmtId="0" fontId="44" fillId="0" borderId="0" xfId="15" applyFont="1"/>
    <xf numFmtId="188" fontId="4" fillId="22" borderId="0" xfId="1" applyNumberFormat="1" applyFont="1" applyFill="1" applyAlignment="1"/>
    <xf numFmtId="188" fontId="4" fillId="22" borderId="0" xfId="14" applyNumberFormat="1" applyFill="1"/>
    <xf numFmtId="0" fontId="15" fillId="0" borderId="0" xfId="1" applyNumberFormat="1" applyFont="1" applyAlignment="1"/>
    <xf numFmtId="11" fontId="0" fillId="0" borderId="0" xfId="8" applyNumberFormat="1" applyFont="1" applyAlignment="1"/>
    <xf numFmtId="0" fontId="24" fillId="12" borderId="1" xfId="0" applyFont="1" applyFill="1" applyBorder="1" applyAlignment="1">
      <alignment horizontal="left" vertical="center"/>
    </xf>
    <xf numFmtId="0" fontId="24" fillId="6" borderId="1" xfId="0" applyFont="1" applyFill="1" applyBorder="1" applyAlignment="1">
      <alignment horizontal="left" vertical="center"/>
    </xf>
    <xf numFmtId="0" fontId="24" fillId="7" borderId="1" xfId="0" applyFont="1" applyFill="1" applyBorder="1" applyAlignment="1">
      <alignment horizontal="left" vertical="center"/>
    </xf>
    <xf numFmtId="0" fontId="24" fillId="8" borderId="1" xfId="0" applyFont="1" applyFill="1" applyBorder="1" applyAlignment="1">
      <alignment horizontal="left" vertical="center"/>
    </xf>
    <xf numFmtId="0" fontId="24" fillId="9" borderId="1" xfId="0" applyFont="1" applyFill="1" applyBorder="1" applyAlignment="1">
      <alignment horizontal="left" vertical="center"/>
    </xf>
    <xf numFmtId="0" fontId="24" fillId="10" borderId="1" xfId="0" applyFont="1" applyFill="1" applyBorder="1" applyAlignment="1">
      <alignment horizontal="left" vertical="center"/>
    </xf>
    <xf numFmtId="0" fontId="24" fillId="11" borderId="1" xfId="0" applyFont="1" applyFill="1" applyBorder="1" applyAlignment="1">
      <alignment horizontal="left" vertical="center"/>
    </xf>
    <xf numFmtId="0" fontId="24" fillId="15" borderId="1" xfId="0" applyFont="1" applyFill="1" applyBorder="1" applyAlignment="1">
      <alignment horizontal="left" vertical="center"/>
    </xf>
    <xf numFmtId="0" fontId="24" fillId="13" borderId="1" xfId="0" applyFont="1" applyFill="1" applyBorder="1" applyAlignment="1">
      <alignment horizontal="left" vertical="center"/>
    </xf>
    <xf numFmtId="0" fontId="24" fillId="14" borderId="1" xfId="0" applyFont="1" applyFill="1" applyBorder="1" applyAlignment="1">
      <alignment horizontal="left" vertical="center"/>
    </xf>
    <xf numFmtId="0" fontId="30" fillId="0" borderId="0" xfId="0" applyFont="1" applyAlignment="1">
      <alignment vertical="top"/>
    </xf>
    <xf numFmtId="0" fontId="24" fillId="0" borderId="0" xfId="0" applyFont="1" applyAlignment="1">
      <alignment horizontal="left" vertical="center"/>
    </xf>
    <xf numFmtId="0" fontId="29" fillId="24" borderId="1" xfId="0" applyFont="1" applyFill="1" applyBorder="1" applyAlignment="1">
      <alignment vertical="top"/>
    </xf>
    <xf numFmtId="0" fontId="30" fillId="24" borderId="1" xfId="0" applyFont="1" applyFill="1" applyBorder="1" applyAlignment="1">
      <alignment vertical="top"/>
    </xf>
    <xf numFmtId="0" fontId="77" fillId="0" borderId="0" xfId="7" applyFont="1" applyAlignment="1">
      <alignment horizontal="center" vertical="center"/>
    </xf>
    <xf numFmtId="178" fontId="24" fillId="0" borderId="1" xfId="2" applyNumberFormat="1" applyFont="1" applyBorder="1" applyAlignment="1">
      <alignment horizontal="left" vertical="center" wrapText="1"/>
    </xf>
    <xf numFmtId="211" fontId="24" fillId="0" borderId="1" xfId="2" applyNumberFormat="1" applyFont="1" applyBorder="1" applyAlignment="1">
      <alignment horizontal="left" vertical="center" wrapText="1"/>
    </xf>
    <xf numFmtId="211" fontId="24" fillId="0" borderId="0" xfId="0" applyNumberFormat="1" applyFont="1" applyAlignment="1">
      <alignment horizontal="left" vertical="center"/>
    </xf>
    <xf numFmtId="211" fontId="79" fillId="0" borderId="0" xfId="0" applyNumberFormat="1" applyFont="1">
      <alignment vertical="center"/>
    </xf>
    <xf numFmtId="0" fontId="79" fillId="0" borderId="79" xfId="0" applyFont="1" applyBorder="1">
      <alignment vertical="center"/>
    </xf>
    <xf numFmtId="0" fontId="26" fillId="16" borderId="79" xfId="0" applyFont="1" applyFill="1" applyBorder="1" applyAlignment="1"/>
    <xf numFmtId="49" fontId="79" fillId="0" borderId="79" xfId="0" applyNumberFormat="1" applyFont="1" applyBorder="1">
      <alignment vertical="center"/>
    </xf>
    <xf numFmtId="0" fontId="79" fillId="0" borderId="79" xfId="0" applyFont="1" applyBorder="1" applyAlignment="1">
      <alignment vertical="top"/>
    </xf>
    <xf numFmtId="0" fontId="25" fillId="17" borderId="79" xfId="0" applyFont="1" applyFill="1" applyBorder="1" applyAlignment="1">
      <alignment vertical="top"/>
    </xf>
    <xf numFmtId="0" fontId="81" fillId="10" borderId="79" xfId="0" applyFont="1" applyFill="1" applyBorder="1">
      <alignment vertical="center"/>
    </xf>
    <xf numFmtId="0" fontId="82" fillId="0" borderId="79" xfId="0" applyFont="1" applyBorder="1" applyAlignment="1">
      <alignment vertical="top"/>
    </xf>
    <xf numFmtId="0" fontId="25" fillId="25" borderId="79" xfId="0" applyFont="1" applyFill="1" applyBorder="1">
      <alignment vertical="center"/>
    </xf>
    <xf numFmtId="0" fontId="81" fillId="14" borderId="79" xfId="0" applyFont="1" applyFill="1" applyBorder="1" applyAlignment="1">
      <alignment vertical="top"/>
    </xf>
    <xf numFmtId="0" fontId="81" fillId="17" borderId="79" xfId="0" applyFont="1" applyFill="1" applyBorder="1">
      <alignment vertical="center"/>
    </xf>
    <xf numFmtId="0" fontId="24" fillId="11" borderId="0" xfId="0" applyFont="1" applyFill="1" applyAlignment="1">
      <alignment horizontal="left" vertical="center"/>
    </xf>
    <xf numFmtId="211" fontId="24" fillId="0" borderId="0" xfId="2" applyNumberFormat="1" applyFont="1" applyAlignment="1">
      <alignment horizontal="left" vertical="center" wrapText="1"/>
    </xf>
    <xf numFmtId="190" fontId="82" fillId="0" borderId="1" xfId="1" applyNumberFormat="1" applyFont="1" applyBorder="1">
      <alignment vertical="center"/>
    </xf>
    <xf numFmtId="0" fontId="191" fillId="0" borderId="79" xfId="0" applyFont="1" applyBorder="1">
      <alignment vertical="center"/>
    </xf>
    <xf numFmtId="0" fontId="30" fillId="6" borderId="1" xfId="0" applyFont="1" applyFill="1" applyBorder="1" applyAlignment="1">
      <alignment horizontal="left" vertical="center"/>
    </xf>
    <xf numFmtId="178" fontId="30" fillId="0" borderId="1" xfId="2" applyNumberFormat="1" applyFont="1" applyBorder="1" applyAlignment="1">
      <alignment horizontal="left" vertical="center"/>
    </xf>
    <xf numFmtId="0" fontId="30" fillId="11" borderId="1" xfId="0" applyFont="1" applyFill="1" applyBorder="1" applyAlignment="1">
      <alignment vertical="top"/>
    </xf>
    <xf numFmtId="3" fontId="0" fillId="11" borderId="33" xfId="0" applyNumberFormat="1" applyFill="1" applyBorder="1" applyAlignment="1">
      <alignment horizontal="right"/>
    </xf>
    <xf numFmtId="3" fontId="0" fillId="11" borderId="1" xfId="0" applyNumberFormat="1" applyFill="1" applyBorder="1" applyAlignment="1">
      <alignment horizontal="right"/>
    </xf>
    <xf numFmtId="176" fontId="0" fillId="11" borderId="1" xfId="0" applyNumberFormat="1" applyFill="1" applyBorder="1" applyAlignment="1">
      <alignment horizontal="right"/>
    </xf>
    <xf numFmtId="3" fontId="0" fillId="11" borderId="16" xfId="0" applyNumberFormat="1" applyFill="1" applyBorder="1" applyAlignment="1">
      <alignment horizontal="right"/>
    </xf>
    <xf numFmtId="176" fontId="0" fillId="11" borderId="47" xfId="0" applyNumberFormat="1" applyFill="1" applyBorder="1" applyAlignment="1">
      <alignment horizontal="right"/>
    </xf>
    <xf numFmtId="3" fontId="0" fillId="11" borderId="48" xfId="0" applyNumberFormat="1" applyFill="1" applyBorder="1" applyAlignment="1">
      <alignment horizontal="right"/>
    </xf>
    <xf numFmtId="3" fontId="0" fillId="11" borderId="17" xfId="0" applyNumberFormat="1" applyFill="1" applyBorder="1" applyAlignment="1">
      <alignment horizontal="right"/>
    </xf>
    <xf numFmtId="3" fontId="0" fillId="11" borderId="34" xfId="0" applyNumberFormat="1" applyFill="1" applyBorder="1" applyAlignment="1">
      <alignment horizontal="right"/>
    </xf>
    <xf numFmtId="0" fontId="0" fillId="11" borderId="0" xfId="0" applyFill="1">
      <alignment vertical="center"/>
    </xf>
    <xf numFmtId="0" fontId="8" fillId="0" borderId="4" xfId="3" applyFont="1" applyBorder="1" applyAlignment="1">
      <alignment horizontal="left" vertical="top" wrapText="1"/>
    </xf>
    <xf numFmtId="212" fontId="0" fillId="15" borderId="0" xfId="0" applyNumberFormat="1" applyFill="1">
      <alignment vertical="center"/>
    </xf>
    <xf numFmtId="11" fontId="79" fillId="0" borderId="0" xfId="0" applyNumberFormat="1" applyFont="1">
      <alignment vertical="center"/>
    </xf>
    <xf numFmtId="9" fontId="79" fillId="0" borderId="0" xfId="28319" applyFont="1">
      <alignment vertical="center"/>
    </xf>
    <xf numFmtId="0" fontId="193" fillId="0" borderId="0" xfId="0" applyFont="1">
      <alignment vertical="center"/>
    </xf>
    <xf numFmtId="0" fontId="192" fillId="16" borderId="79" xfId="3" applyFont="1" applyFill="1" applyBorder="1"/>
    <xf numFmtId="0" fontId="193" fillId="0" borderId="79" xfId="0" applyFont="1" applyBorder="1">
      <alignment vertical="center"/>
    </xf>
    <xf numFmtId="0" fontId="194" fillId="0" borderId="79" xfId="0" applyFont="1" applyBorder="1">
      <alignment vertical="center"/>
    </xf>
    <xf numFmtId="0" fontId="193" fillId="24" borderId="79" xfId="0" applyFont="1" applyFill="1" applyBorder="1">
      <alignment vertical="center"/>
    </xf>
    <xf numFmtId="0" fontId="32" fillId="0" borderId="79" xfId="0" applyFont="1" applyBorder="1" applyAlignment="1"/>
    <xf numFmtId="0" fontId="32" fillId="24" borderId="79" xfId="0" applyFont="1" applyFill="1" applyBorder="1" applyAlignment="1"/>
    <xf numFmtId="0" fontId="195" fillId="0" borderId="0" xfId="3" applyFont="1"/>
    <xf numFmtId="0" fontId="28" fillId="0" borderId="0" xfId="3" applyFont="1"/>
    <xf numFmtId="0" fontId="195" fillId="16" borderId="4" xfId="3" applyFont="1" applyFill="1" applyBorder="1"/>
    <xf numFmtId="0" fontId="28" fillId="0" borderId="4" xfId="3" applyFont="1" applyBorder="1" applyAlignment="1">
      <alignment vertical="top"/>
    </xf>
    <xf numFmtId="0" fontId="99" fillId="0" borderId="4" xfId="7" applyFont="1" applyBorder="1" applyAlignment="1">
      <alignment vertical="top"/>
    </xf>
    <xf numFmtId="0" fontId="28" fillId="0" borderId="4" xfId="3" applyFont="1" applyBorder="1" applyAlignment="1">
      <alignment vertical="top" wrapText="1"/>
    </xf>
    <xf numFmtId="0" fontId="99" fillId="0" borderId="4" xfId="7" applyFont="1" applyBorder="1" applyAlignment="1">
      <alignment vertical="top" wrapText="1"/>
    </xf>
    <xf numFmtId="0" fontId="28" fillId="0" borderId="4" xfId="7" applyFont="1" applyBorder="1" applyAlignment="1">
      <alignment vertical="top" wrapText="1"/>
    </xf>
    <xf numFmtId="0" fontId="196" fillId="16" borderId="4" xfId="3" applyFont="1" applyFill="1" applyBorder="1"/>
    <xf numFmtId="0" fontId="46" fillId="16" borderId="4" xfId="7" applyFont="1" applyFill="1" applyBorder="1" applyAlignment="1">
      <alignment vertical="top"/>
    </xf>
    <xf numFmtId="0" fontId="192" fillId="0" borderId="0" xfId="3" applyFont="1"/>
    <xf numFmtId="0" fontId="192" fillId="0" borderId="4" xfId="3" applyFont="1" applyBorder="1" applyAlignment="1">
      <alignment vertical="top"/>
    </xf>
    <xf numFmtId="0" fontId="197" fillId="0" borderId="4" xfId="7" applyFont="1" applyBorder="1" applyAlignment="1">
      <alignment vertical="top"/>
    </xf>
    <xf numFmtId="0" fontId="197" fillId="0" borderId="4" xfId="7" applyFont="1" applyBorder="1" applyAlignment="1">
      <alignment vertical="top" wrapText="1"/>
    </xf>
    <xf numFmtId="0" fontId="198" fillId="0" borderId="4" xfId="7" applyFont="1" applyBorder="1" applyAlignment="1">
      <alignment vertical="top"/>
    </xf>
    <xf numFmtId="0" fontId="197" fillId="23" borderId="4" xfId="7" applyFont="1" applyFill="1" applyBorder="1" applyAlignment="1">
      <alignment vertical="top"/>
    </xf>
    <xf numFmtId="0" fontId="192" fillId="17" borderId="4" xfId="3" applyFont="1" applyFill="1" applyBorder="1" applyAlignment="1">
      <alignment vertical="top"/>
    </xf>
    <xf numFmtId="0" fontId="37" fillId="0" borderId="12" xfId="0" applyFont="1" applyBorder="1" applyAlignment="1">
      <alignment vertical="center" readingOrder="1"/>
    </xf>
    <xf numFmtId="0" fontId="200" fillId="0" borderId="4" xfId="7" applyFont="1" applyBorder="1" applyAlignment="1">
      <alignment vertical="top"/>
    </xf>
    <xf numFmtId="0" fontId="199" fillId="0" borderId="4" xfId="7" applyFont="1" applyBorder="1" applyAlignment="1">
      <alignment vertical="top"/>
    </xf>
    <xf numFmtId="0" fontId="201" fillId="0" borderId="79" xfId="3" applyFont="1" applyBorder="1"/>
    <xf numFmtId="0" fontId="201" fillId="0" borderId="79" xfId="3" applyFont="1" applyBorder="1" applyAlignment="1">
      <alignment wrapText="1"/>
    </xf>
    <xf numFmtId="0" fontId="202" fillId="24" borderId="79" xfId="3" applyFont="1" applyFill="1" applyBorder="1"/>
    <xf numFmtId="191" fontId="79" fillId="0" borderId="0" xfId="1" applyNumberFormat="1" applyFont="1">
      <alignment vertical="center"/>
    </xf>
    <xf numFmtId="176" fontId="0" fillId="0" borderId="0" xfId="0" applyNumberFormat="1">
      <alignment vertical="center"/>
    </xf>
    <xf numFmtId="0" fontId="1" fillId="0" borderId="0" xfId="3" applyFont="1"/>
    <xf numFmtId="176" fontId="0" fillId="21" borderId="1" xfId="0" applyNumberFormat="1" applyFill="1" applyBorder="1" applyAlignment="1">
      <alignment horizontal="right"/>
    </xf>
    <xf numFmtId="0" fontId="30" fillId="0" borderId="1" xfId="0" applyFont="1" applyBorder="1" applyAlignment="1">
      <alignment horizontal="left" vertical="center"/>
    </xf>
    <xf numFmtId="49" fontId="30" fillId="0" borderId="16" xfId="2" applyNumberFormat="1" applyFont="1" applyBorder="1">
      <alignment vertical="center"/>
    </xf>
    <xf numFmtId="3" fontId="14" fillId="0" borderId="33" xfId="0" applyNumberFormat="1" applyFont="1" applyBorder="1" applyAlignment="1">
      <alignment horizontal="right"/>
    </xf>
    <xf numFmtId="176" fontId="14" fillId="0" borderId="16" xfId="0" applyNumberFormat="1" applyFont="1" applyBorder="1" applyAlignment="1">
      <alignment horizontal="right"/>
    </xf>
    <xf numFmtId="176" fontId="14" fillId="0" borderId="47" xfId="0" applyNumberFormat="1" applyFont="1" applyBorder="1" applyAlignment="1">
      <alignment horizontal="right"/>
    </xf>
    <xf numFmtId="176" fontId="14" fillId="0" borderId="48" xfId="0" applyNumberFormat="1" applyFont="1" applyBorder="1" applyAlignment="1">
      <alignment horizontal="right"/>
    </xf>
    <xf numFmtId="3" fontId="14" fillId="0" borderId="17" xfId="0" applyNumberFormat="1" applyFont="1" applyBorder="1" applyAlignment="1">
      <alignment horizontal="right"/>
    </xf>
    <xf numFmtId="176" fontId="14" fillId="15" borderId="1" xfId="0" applyNumberFormat="1" applyFont="1" applyFill="1" applyBorder="1" applyAlignment="1">
      <alignment horizontal="right"/>
    </xf>
    <xf numFmtId="176" fontId="14" fillId="0" borderId="34" xfId="0" applyNumberFormat="1" applyFont="1" applyBorder="1" applyAlignment="1">
      <alignment horizontal="right"/>
    </xf>
    <xf numFmtId="176" fontId="14" fillId="0" borderId="33" xfId="0" applyNumberFormat="1" applyFont="1" applyBorder="1" applyAlignment="1">
      <alignment horizontal="right"/>
    </xf>
    <xf numFmtId="176" fontId="14" fillId="0" borderId="17" xfId="0" applyNumberFormat="1" applyFont="1" applyBorder="1" applyAlignment="1">
      <alignment horizontal="right"/>
    </xf>
    <xf numFmtId="0" fontId="30" fillId="15" borderId="1" xfId="0" applyFont="1" applyFill="1" applyBorder="1">
      <alignment vertical="center"/>
    </xf>
    <xf numFmtId="0" fontId="30" fillId="15" borderId="1" xfId="0" applyFont="1" applyFill="1" applyBorder="1" applyAlignment="1">
      <alignment horizontal="left" vertical="center"/>
    </xf>
    <xf numFmtId="49" fontId="30" fillId="15" borderId="16" xfId="2" applyNumberFormat="1" applyFont="1" applyFill="1" applyBorder="1">
      <alignment vertical="center"/>
    </xf>
    <xf numFmtId="176" fontId="14" fillId="15" borderId="33" xfId="0" applyNumberFormat="1" applyFont="1" applyFill="1" applyBorder="1" applyAlignment="1">
      <alignment horizontal="right"/>
    </xf>
    <xf numFmtId="3" fontId="14" fillId="15" borderId="1" xfId="0" applyNumberFormat="1" applyFont="1" applyFill="1" applyBorder="1" applyAlignment="1">
      <alignment horizontal="right"/>
    </xf>
    <xf numFmtId="3" fontId="14" fillId="15" borderId="16" xfId="0" applyNumberFormat="1" applyFont="1" applyFill="1" applyBorder="1" applyAlignment="1">
      <alignment horizontal="right"/>
    </xf>
    <xf numFmtId="176" fontId="14" fillId="15" borderId="47" xfId="0" applyNumberFormat="1" applyFont="1" applyFill="1" applyBorder="1" applyAlignment="1">
      <alignment horizontal="right"/>
    </xf>
    <xf numFmtId="176" fontId="14" fillId="15" borderId="17" xfId="0" applyNumberFormat="1" applyFont="1" applyFill="1" applyBorder="1" applyAlignment="1">
      <alignment horizontal="right"/>
    </xf>
    <xf numFmtId="176" fontId="14" fillId="15" borderId="34" xfId="0" applyNumberFormat="1" applyFont="1" applyFill="1" applyBorder="1" applyAlignment="1">
      <alignment horizontal="right"/>
    </xf>
    <xf numFmtId="0" fontId="14" fillId="15" borderId="0" xfId="0" applyFont="1" applyFill="1">
      <alignment vertical="center"/>
    </xf>
    <xf numFmtId="0" fontId="28" fillId="0" borderId="1" xfId="0" applyFont="1" applyBorder="1">
      <alignment vertical="center"/>
    </xf>
    <xf numFmtId="0" fontId="28" fillId="0" borderId="1" xfId="0" applyFont="1" applyBorder="1" applyAlignment="1">
      <alignment horizontal="left" vertical="center"/>
    </xf>
    <xf numFmtId="49" fontId="28" fillId="0" borderId="16" xfId="2" applyNumberFormat="1" applyFont="1" applyBorder="1">
      <alignment vertical="center"/>
    </xf>
    <xf numFmtId="176" fontId="9" fillId="0" borderId="33" xfId="0" applyNumberFormat="1" applyFont="1" applyBorder="1" applyAlignment="1">
      <alignment horizontal="right"/>
    </xf>
    <xf numFmtId="176" fontId="9" fillId="0" borderId="1" xfId="0" applyNumberFormat="1" applyFont="1" applyBorder="1" applyAlignment="1">
      <alignment horizontal="right"/>
    </xf>
    <xf numFmtId="3" fontId="9" fillId="0" borderId="1" xfId="0" applyNumberFormat="1" applyFont="1" applyBorder="1" applyAlignment="1">
      <alignment horizontal="right"/>
    </xf>
    <xf numFmtId="3" fontId="9" fillId="0" borderId="16" xfId="0" applyNumberFormat="1" applyFont="1" applyBorder="1" applyAlignment="1">
      <alignment horizontal="right"/>
    </xf>
    <xf numFmtId="176" fontId="9" fillId="0" borderId="47" xfId="0" applyNumberFormat="1" applyFont="1" applyBorder="1" applyAlignment="1">
      <alignment horizontal="right"/>
    </xf>
    <xf numFmtId="3" fontId="9" fillId="0" borderId="48" xfId="0" applyNumberFormat="1" applyFont="1" applyBorder="1" applyAlignment="1">
      <alignment horizontal="right"/>
    </xf>
    <xf numFmtId="176" fontId="9" fillId="0" borderId="17" xfId="0" applyNumberFormat="1" applyFont="1" applyBorder="1" applyAlignment="1">
      <alignment horizontal="right"/>
    </xf>
    <xf numFmtId="176" fontId="9" fillId="0" borderId="34" xfId="0" applyNumberFormat="1" applyFont="1" applyBorder="1" applyAlignment="1">
      <alignment horizontal="right"/>
    </xf>
    <xf numFmtId="0" fontId="9" fillId="0" borderId="0" xfId="0" applyFont="1">
      <alignment vertical="center"/>
    </xf>
    <xf numFmtId="176" fontId="14" fillId="15" borderId="48" xfId="0" applyNumberFormat="1" applyFont="1" applyFill="1" applyBorder="1" applyAlignment="1">
      <alignment horizontal="right"/>
    </xf>
    <xf numFmtId="0" fontId="29" fillId="29" borderId="1" xfId="0" applyFont="1" applyFill="1" applyBorder="1">
      <alignment vertical="center"/>
    </xf>
    <xf numFmtId="0" fontId="24" fillId="29" borderId="1" xfId="0" applyFont="1" applyFill="1" applyBorder="1" applyAlignment="1">
      <alignment horizontal="left" vertical="center" indent="1"/>
    </xf>
    <xf numFmtId="49" fontId="24" fillId="29" borderId="16" xfId="2" applyNumberFormat="1" applyFont="1" applyFill="1" applyBorder="1" applyAlignment="1">
      <alignment horizontal="left" vertical="center" indent="1"/>
    </xf>
    <xf numFmtId="3" fontId="0" fillId="29" borderId="33" xfId="0" applyNumberFormat="1" applyFill="1" applyBorder="1" applyAlignment="1">
      <alignment horizontal="right"/>
    </xf>
    <xf numFmtId="3" fontId="0" fillId="29" borderId="1" xfId="0" applyNumberFormat="1" applyFill="1" applyBorder="1" applyAlignment="1">
      <alignment horizontal="right"/>
    </xf>
    <xf numFmtId="176" fontId="0" fillId="29" borderId="1" xfId="0" applyNumberFormat="1" applyFill="1" applyBorder="1" applyAlignment="1">
      <alignment horizontal="right"/>
    </xf>
    <xf numFmtId="3" fontId="0" fillId="29" borderId="16" xfId="0" applyNumberFormat="1" applyFill="1" applyBorder="1" applyAlignment="1">
      <alignment horizontal="right"/>
    </xf>
    <xf numFmtId="176" fontId="0" fillId="29" borderId="47" xfId="0" applyNumberFormat="1" applyFill="1" applyBorder="1" applyAlignment="1">
      <alignment horizontal="right"/>
    </xf>
    <xf numFmtId="176" fontId="0" fillId="29" borderId="48" xfId="0" applyNumberFormat="1" applyFill="1" applyBorder="1" applyAlignment="1">
      <alignment horizontal="right"/>
    </xf>
    <xf numFmtId="3" fontId="0" fillId="29" borderId="17" xfId="0" applyNumberFormat="1" applyFill="1" applyBorder="1" applyAlignment="1">
      <alignment horizontal="right"/>
    </xf>
    <xf numFmtId="176" fontId="0" fillId="29" borderId="34" xfId="0" applyNumberFormat="1" applyFill="1" applyBorder="1" applyAlignment="1">
      <alignment horizontal="right"/>
    </xf>
    <xf numFmtId="0" fontId="0" fillId="29" borderId="0" xfId="0" applyFill="1">
      <alignment vertical="center"/>
    </xf>
    <xf numFmtId="41" fontId="203" fillId="0" borderId="0" xfId="1" applyFont="1">
      <alignment vertical="center"/>
    </xf>
    <xf numFmtId="0" fontId="0" fillId="0" borderId="79" xfId="0" applyBorder="1">
      <alignment vertical="center"/>
    </xf>
    <xf numFmtId="0" fontId="1" fillId="0" borderId="79" xfId="3" applyFont="1" applyBorder="1"/>
    <xf numFmtId="41" fontId="0" fillId="0" borderId="79" xfId="0" applyNumberFormat="1" applyBorder="1">
      <alignment vertical="center"/>
    </xf>
    <xf numFmtId="0" fontId="194" fillId="0" borderId="0" xfId="3" applyFont="1"/>
    <xf numFmtId="11" fontId="30" fillId="0" borderId="0" xfId="3" applyNumberFormat="1" applyFont="1"/>
    <xf numFmtId="41" fontId="30" fillId="0" borderId="0" xfId="1" applyFont="1" applyAlignment="1"/>
    <xf numFmtId="0" fontId="88" fillId="0" borderId="0" xfId="0" applyFont="1">
      <alignment vertical="center"/>
    </xf>
    <xf numFmtId="0" fontId="204" fillId="0" borderId="0" xfId="28320" applyFont="1"/>
    <xf numFmtId="0" fontId="1" fillId="0" borderId="0" xfId="28320"/>
    <xf numFmtId="0" fontId="206" fillId="99" borderId="87" xfId="28320" applyFont="1" applyFill="1" applyBorder="1" applyAlignment="1">
      <alignment horizontal="center" vertical="center" wrapText="1"/>
    </xf>
    <xf numFmtId="0" fontId="207" fillId="0" borderId="87" xfId="28320" applyFont="1" applyBorder="1" applyAlignment="1">
      <alignment horizontal="center" vertical="center" wrapText="1"/>
    </xf>
    <xf numFmtId="176" fontId="208" fillId="0" borderId="87" xfId="28320" applyNumberFormat="1" applyFont="1" applyBorder="1" applyAlignment="1">
      <alignment horizontal="right" vertical="center"/>
    </xf>
    <xf numFmtId="3" fontId="208" fillId="0" borderId="87" xfId="28320" applyNumberFormat="1" applyFont="1" applyBorder="1" applyAlignment="1">
      <alignment horizontal="right" vertical="center"/>
    </xf>
    <xf numFmtId="176" fontId="208" fillId="39" borderId="87" xfId="28320" applyNumberFormat="1" applyFont="1" applyFill="1" applyBorder="1" applyAlignment="1">
      <alignment horizontal="right" vertical="center"/>
    </xf>
    <xf numFmtId="213" fontId="1" fillId="0" borderId="0" xfId="28320" applyNumberFormat="1"/>
    <xf numFmtId="0" fontId="206" fillId="21" borderId="87" xfId="28320" applyFont="1" applyFill="1" applyBorder="1" applyAlignment="1">
      <alignment horizontal="center" vertical="center" wrapText="1"/>
    </xf>
    <xf numFmtId="0" fontId="110" fillId="22" borderId="0" xfId="27845" applyFill="1" applyAlignment="1">
      <alignment vertical="top"/>
    </xf>
    <xf numFmtId="0" fontId="1" fillId="22" borderId="0" xfId="28320" applyFill="1"/>
    <xf numFmtId="0" fontId="24" fillId="0" borderId="0" xfId="28320" applyFont="1"/>
    <xf numFmtId="0" fontId="29" fillId="22" borderId="0" xfId="27845" applyFont="1" applyFill="1" applyAlignment="1">
      <alignment vertical="top"/>
    </xf>
    <xf numFmtId="0" fontId="1" fillId="0" borderId="79" xfId="28320" applyBorder="1"/>
    <xf numFmtId="0" fontId="212" fillId="0" borderId="79" xfId="28320" applyFont="1" applyBorder="1"/>
    <xf numFmtId="176" fontId="1" fillId="0" borderId="79" xfId="28320" applyNumberFormat="1" applyBorder="1"/>
    <xf numFmtId="0" fontId="1" fillId="23" borderId="0" xfId="28320" applyFill="1"/>
    <xf numFmtId="0" fontId="206" fillId="69" borderId="0" xfId="0" applyFont="1" applyFill="1" applyAlignment="1">
      <alignment horizontal="center" vertical="center"/>
    </xf>
    <xf numFmtId="0" fontId="213" fillId="69" borderId="0" xfId="28320" applyFont="1" applyFill="1" applyAlignment="1">
      <alignment horizontal="center"/>
    </xf>
    <xf numFmtId="176" fontId="212" fillId="0" borderId="0" xfId="28320" applyNumberFormat="1" applyFont="1"/>
    <xf numFmtId="176" fontId="214" fillId="0" borderId="0" xfId="28320" applyNumberFormat="1" applyFont="1"/>
    <xf numFmtId="183" fontId="215" fillId="0" borderId="0" xfId="28320" applyNumberFormat="1" applyFont="1"/>
    <xf numFmtId="176" fontId="215" fillId="0" borderId="0" xfId="28320" applyNumberFormat="1" applyFont="1"/>
    <xf numFmtId="0" fontId="216" fillId="0" borderId="0" xfId="0" applyFont="1">
      <alignment vertical="center"/>
    </xf>
    <xf numFmtId="0" fontId="1" fillId="0" borderId="0" xfId="28320" applyAlignment="1">
      <alignment horizontal="left"/>
    </xf>
    <xf numFmtId="214" fontId="79" fillId="0" borderId="1" xfId="1" applyNumberFormat="1" applyFont="1" applyBorder="1">
      <alignment vertical="center"/>
    </xf>
    <xf numFmtId="215" fontId="0" fillId="0" borderId="0" xfId="8" applyNumberFormat="1" applyFont="1" applyAlignment="1"/>
    <xf numFmtId="0" fontId="217" fillId="0" borderId="0" xfId="0" applyFont="1">
      <alignment vertical="center"/>
    </xf>
    <xf numFmtId="0" fontId="218" fillId="0" borderId="0" xfId="0" applyFont="1" applyAlignment="1">
      <alignment horizontal="left" vertical="center"/>
    </xf>
    <xf numFmtId="0" fontId="217" fillId="0" borderId="0" xfId="0" applyFont="1" applyAlignment="1">
      <alignment horizontal="left" vertical="center"/>
    </xf>
    <xf numFmtId="0" fontId="221" fillId="0" borderId="0" xfId="0" applyFont="1">
      <alignment vertical="center"/>
    </xf>
    <xf numFmtId="0" fontId="222" fillId="0" borderId="0" xfId="0" applyFont="1">
      <alignment vertical="center"/>
    </xf>
    <xf numFmtId="0" fontId="0" fillId="0" borderId="0" xfId="0" quotePrefix="1">
      <alignment vertical="center"/>
    </xf>
    <xf numFmtId="216" fontId="0" fillId="0" borderId="0" xfId="0" applyNumberFormat="1">
      <alignment vertical="center"/>
    </xf>
    <xf numFmtId="2" fontId="0" fillId="0" borderId="0" xfId="0" applyNumberFormat="1">
      <alignment vertical="center"/>
    </xf>
    <xf numFmtId="1" fontId="221" fillId="0" borderId="0" xfId="0" applyNumberFormat="1" applyFont="1">
      <alignment vertical="center"/>
    </xf>
    <xf numFmtId="11" fontId="0" fillId="15" borderId="0" xfId="8" applyNumberFormat="1" applyFont="1" applyFill="1" applyAlignment="1"/>
    <xf numFmtId="0" fontId="223" fillId="0" borderId="0" xfId="0" applyFont="1">
      <alignment vertical="center"/>
    </xf>
    <xf numFmtId="1" fontId="0" fillId="0" borderId="0" xfId="0" applyNumberFormat="1">
      <alignment vertical="center"/>
    </xf>
    <xf numFmtId="179" fontId="0" fillId="0" borderId="0" xfId="0" applyNumberFormat="1">
      <alignment vertical="center"/>
    </xf>
    <xf numFmtId="216" fontId="0" fillId="15" borderId="0" xfId="0" applyNumberFormat="1" applyFill="1">
      <alignment vertical="center"/>
    </xf>
    <xf numFmtId="0" fontId="221" fillId="15" borderId="0" xfId="0" applyFont="1" applyFill="1">
      <alignment vertical="center"/>
    </xf>
    <xf numFmtId="1" fontId="221" fillId="15" borderId="0" xfId="0" applyNumberFormat="1" applyFont="1" applyFill="1">
      <alignment vertical="center"/>
    </xf>
    <xf numFmtId="0" fontId="99" fillId="0" borderId="5" xfId="7" applyFont="1" applyBorder="1" applyAlignment="1">
      <alignment horizontal="left" vertical="top" wrapText="1"/>
    </xf>
    <xf numFmtId="0" fontId="99" fillId="0" borderId="0" xfId="7" applyFont="1" applyAlignment="1">
      <alignment horizontal="left" vertical="top" wrapText="1"/>
    </xf>
    <xf numFmtId="0" fontId="99" fillId="0" borderId="9" xfId="7" applyFont="1" applyBorder="1" applyAlignment="1">
      <alignment horizontal="left" vertical="top" wrapText="1"/>
    </xf>
    <xf numFmtId="0" fontId="15" fillId="0" borderId="0" xfId="3" applyAlignment="1">
      <alignment horizontal="left" vertical="top" wrapText="1"/>
    </xf>
    <xf numFmtId="0" fontId="15" fillId="0" borderId="0" xfId="3" applyAlignment="1">
      <alignment horizontal="left" wrapText="1"/>
    </xf>
    <xf numFmtId="0" fontId="0" fillId="3" borderId="39" xfId="0" applyFill="1" applyBorder="1" applyAlignment="1"/>
    <xf numFmtId="0" fontId="0" fillId="3" borderId="3" xfId="0" applyFill="1" applyBorder="1" applyAlignment="1"/>
    <xf numFmtId="0" fontId="0" fillId="3" borderId="1" xfId="0" applyFill="1" applyBorder="1" applyAlignment="1"/>
    <xf numFmtId="0" fontId="0" fillId="3" borderId="34" xfId="0" applyFill="1" applyBorder="1" applyAlignment="1"/>
    <xf numFmtId="0" fontId="100" fillId="68" borderId="63" xfId="15" applyFont="1" applyFill="1" applyBorder="1" applyAlignment="1">
      <alignment horizontal="center" vertical="center" wrapText="1"/>
    </xf>
    <xf numFmtId="0" fontId="100" fillId="68" borderId="64" xfId="15" applyFont="1" applyFill="1" applyBorder="1" applyAlignment="1">
      <alignment horizontal="center" vertical="center" wrapText="1"/>
    </xf>
    <xf numFmtId="0" fontId="100" fillId="68" borderId="65" xfId="15" applyFont="1" applyFill="1" applyBorder="1" applyAlignment="1">
      <alignment horizontal="center" vertical="center" wrapText="1"/>
    </xf>
    <xf numFmtId="0" fontId="49" fillId="30" borderId="21" xfId="2" applyFont="1" applyFill="1" applyBorder="1" applyAlignment="1">
      <alignment horizontal="center" vertical="center" wrapText="1"/>
    </xf>
    <xf numFmtId="0" fontId="46" fillId="22" borderId="0" xfId="3" applyFont="1" applyFill="1" applyAlignment="1">
      <alignment horizontal="center" wrapText="1"/>
    </xf>
    <xf numFmtId="0" fontId="46" fillId="22" borderId="0" xfId="3" applyFont="1" applyFill="1" applyAlignment="1">
      <alignment horizontal="center"/>
    </xf>
    <xf numFmtId="0" fontId="59" fillId="22" borderId="23" xfId="2" applyFont="1" applyFill="1" applyBorder="1" applyAlignment="1">
      <alignment horizontal="left" vertical="center" wrapText="1"/>
    </xf>
    <xf numFmtId="0" fontId="60" fillId="22" borderId="23" xfId="2" applyFont="1" applyFill="1" applyBorder="1" applyAlignment="1">
      <alignment horizontal="left" vertical="center"/>
    </xf>
    <xf numFmtId="0" fontId="46" fillId="22" borderId="0" xfId="7" applyFont="1" applyFill="1" applyAlignment="1">
      <alignment horizontal="center" wrapText="1"/>
    </xf>
    <xf numFmtId="0" fontId="47" fillId="22" borderId="0" xfId="7" applyFont="1" applyFill="1" applyAlignment="1">
      <alignment horizontal="right" wrapText="1"/>
    </xf>
    <xf numFmtId="0" fontId="46" fillId="22" borderId="0" xfId="7" applyFont="1" applyFill="1" applyAlignment="1">
      <alignment horizontal="center"/>
    </xf>
    <xf numFmtId="0" fontId="46" fillId="22" borderId="0" xfId="14" applyFont="1" applyFill="1" applyAlignment="1">
      <alignment horizontal="center" wrapText="1"/>
    </xf>
    <xf numFmtId="0" fontId="46" fillId="22" borderId="0" xfId="14" applyFont="1" applyFill="1" applyAlignment="1">
      <alignment horizontal="center"/>
    </xf>
    <xf numFmtId="0" fontId="60" fillId="22" borderId="23" xfId="2" applyFont="1" applyFill="1" applyBorder="1" applyAlignment="1">
      <alignment horizontal="left" vertical="center" wrapText="1"/>
    </xf>
    <xf numFmtId="0" fontId="47" fillId="22" borderId="0" xfId="14" applyFont="1" applyFill="1" applyAlignment="1">
      <alignment horizontal="right" wrapText="1"/>
    </xf>
    <xf numFmtId="0" fontId="15" fillId="0" borderId="1" xfId="3" applyBorder="1" applyAlignment="1">
      <alignment vertical="center"/>
    </xf>
    <xf numFmtId="0" fontId="15" fillId="0" borderId="1" xfId="3" applyBorder="1"/>
    <xf numFmtId="0" fontId="0" fillId="2" borderId="1" xfId="0" applyFill="1" applyBorder="1">
      <alignment vertical="center"/>
    </xf>
    <xf numFmtId="0" fontId="15" fillId="3" borderId="1" xfId="3" applyFill="1" applyBorder="1"/>
    <xf numFmtId="0" fontId="205" fillId="0" borderId="0" xfId="28320" applyFont="1" applyAlignment="1">
      <alignment horizontal="left" vertical="center"/>
    </xf>
    <xf numFmtId="0" fontId="1" fillId="0" borderId="0" xfId="28320"/>
    <xf numFmtId="0" fontId="205" fillId="0" borderId="0" xfId="28320" applyFont="1" applyAlignment="1">
      <alignment horizontal="left" vertical="center" wrapText="1"/>
    </xf>
  </cellXfs>
  <cellStyles count="28322">
    <cellStyle name="´þ·¯" xfId="27935" xr:uid="{941841BA-D53B-4C7D-A6A2-0DE94650A285}"/>
    <cellStyle name="°íá¤¼ò¼ýá¡" xfId="27936" xr:uid="{C75F0FE0-A8FB-4313-B74C-7A818B14705C}"/>
    <cellStyle name="°íá¤ãâ·â1" xfId="27937" xr:uid="{9A87EC18-1AA2-4AFD-A9C2-E83FC6D50443}"/>
    <cellStyle name="°íá¤ãâ·â2" xfId="27938" xr:uid="{A50CE6F3-DDB6-4302-89AB-74A84C6DB6AE}"/>
    <cellStyle name="20% - Accent1" xfId="27845" xr:uid="{91EABA5C-7CB8-4BC7-B97E-53F8EF20490C}"/>
    <cellStyle name="20% - Accent2" xfId="27844" xr:uid="{1E05267C-0B13-48F7-A243-B3E4C2EA0FEE}"/>
    <cellStyle name="20% - Accent3" xfId="27843" xr:uid="{71E0A517-2734-45CA-BDAA-F2E4185D7363}"/>
    <cellStyle name="20% - Accent4" xfId="27842" xr:uid="{67231B76-C496-4CBF-A078-55B07BD637AA}"/>
    <cellStyle name="20% - Accent5" xfId="27841" xr:uid="{47E8329F-11DA-4CB3-A6A3-54A27BA150F4}"/>
    <cellStyle name="20% - Accent6" xfId="27840" xr:uid="{8F9AFA09-1407-420F-AEDC-3FEE8AA2C935}"/>
    <cellStyle name="20% - 강조색1 10" xfId="25" xr:uid="{2C15F6C5-EDDC-4000-A618-0E08ACB5C4E3}"/>
    <cellStyle name="20% - 강조색1 10 10" xfId="7000" xr:uid="{D93AB5F5-470B-4582-B6F0-737B4C0A9FC4}"/>
    <cellStyle name="20% - 강조색1 10 11" xfId="6999" xr:uid="{FC91F3B3-4C3C-43E0-AEEC-3252D288C94E}"/>
    <cellStyle name="20% - 강조색1 10 12" xfId="6998" xr:uid="{E72D37A9-5743-49A3-AE46-FDD2BAB6008C}"/>
    <cellStyle name="20% - 강조색1 10 13" xfId="6997" xr:uid="{49D876E3-0471-482A-98B8-86AEA689FCFF}"/>
    <cellStyle name="20% - 강조색1 10 14" xfId="6996" xr:uid="{FA198392-83A1-4A3D-94A7-44D3468FF3CC}"/>
    <cellStyle name="20% - 강조색1 10 15" xfId="3609" xr:uid="{81080C1E-65FE-4312-B30E-E6B2CE4C183D}"/>
    <cellStyle name="20% - 강조색1 10 2" xfId="26" xr:uid="{76D611FC-3410-46C7-AB24-C6FEAB684166}"/>
    <cellStyle name="20% - 강조색1 10 2 2" xfId="6995" xr:uid="{C98DADB0-041D-453F-A540-CE2C4647DFFA}"/>
    <cellStyle name="20% - 강조색1 10 3" xfId="6994" xr:uid="{3EA7DB6F-542F-445F-B077-B3919748184F}"/>
    <cellStyle name="20% - 강조색1 10 4" xfId="3610" xr:uid="{93884888-79F9-426C-85C1-C686B7EF94EE}"/>
    <cellStyle name="20% - 강조색1 10 5" xfId="3611" xr:uid="{DD3BCCA7-756D-4B2D-BEF9-B15493D0944A}"/>
    <cellStyle name="20% - 강조색1 10 6" xfId="3612" xr:uid="{6B429943-A045-4800-9C80-5DFE35E90417}"/>
    <cellStyle name="20% - 강조색1 10 7" xfId="3613" xr:uid="{8C5EAE72-F519-4C21-AFB7-07DE27C9FB96}"/>
    <cellStyle name="20% - 강조색1 10 8" xfId="3614" xr:uid="{2E6FC076-34BB-48A6-B71B-88B8F6BF3CEE}"/>
    <cellStyle name="20% - 강조색1 10 9" xfId="3615" xr:uid="{52FFBBB1-F4EE-469B-AAA1-B5F115534EEB}"/>
    <cellStyle name="20% - 강조색1 11" xfId="27" xr:uid="{8A355715-19D4-46B1-B778-91E60ABEC2B6}"/>
    <cellStyle name="20% - 강조색1 11 10" xfId="3617" xr:uid="{DA7BCA2A-786B-4AB5-B222-2C50F0541653}"/>
    <cellStyle name="20% - 강조색1 11 11" xfId="3618" xr:uid="{75DDAE1A-6CDE-463A-9751-8E376CE9DE63}"/>
    <cellStyle name="20% - 강조색1 11 12" xfId="3619" xr:uid="{8C9982D3-0F00-4313-A5B8-65E2C7277E47}"/>
    <cellStyle name="20% - 강조색1 11 13" xfId="3620" xr:uid="{2067B032-4EB7-45D1-8E33-82C91E13C866}"/>
    <cellStyle name="20% - 강조색1 11 14" xfId="3621" xr:uid="{0DC4980F-BA89-43B8-92B2-AF3E3E8A0F2F}"/>
    <cellStyle name="20% - 강조색1 11 15" xfId="3616" xr:uid="{7F3839D8-5974-481B-8751-478754466816}"/>
    <cellStyle name="20% - 강조색1 11 2" xfId="28" xr:uid="{E7CC676A-464D-46DD-B5ED-FA3AD3B696F2}"/>
    <cellStyle name="20% - 강조색1 11 2 2" xfId="3622" xr:uid="{A105FB85-FA6B-4B2B-BF99-2FD2BA92A26E}"/>
    <cellStyle name="20% - 강조색1 11 3" xfId="3623" xr:uid="{C1231CA7-D760-448D-8544-3E1647B2077B}"/>
    <cellStyle name="20% - 강조색1 11 4" xfId="3624" xr:uid="{02E599CD-D814-449C-8CC1-9A0461AE16BC}"/>
    <cellStyle name="20% - 강조색1 11 5" xfId="3625" xr:uid="{0408D21E-5ED8-43C6-AFE6-F5B5E35D7CB4}"/>
    <cellStyle name="20% - 강조색1 11 6" xfId="3626" xr:uid="{50EB7A16-5FA5-47A7-A4B3-D8C0288CAF0D}"/>
    <cellStyle name="20% - 강조색1 11 7" xfId="3627" xr:uid="{30422D2A-6426-4312-A0C3-A742E9A83DD7}"/>
    <cellStyle name="20% - 강조색1 11 8" xfId="3628" xr:uid="{870ADE84-7F06-4E82-8512-8B9C6CFA4AA1}"/>
    <cellStyle name="20% - 강조색1 11 9" xfId="3629" xr:uid="{1E8A9CA1-B9D3-43E5-9760-48BB9D4D4B28}"/>
    <cellStyle name="20% - 강조색1 12" xfId="29" xr:uid="{A52E45D8-047A-43BE-869A-2835E9C0AADE}"/>
    <cellStyle name="20% - 강조색1 12 10" xfId="3631" xr:uid="{1C1C97FD-B6DC-4C89-8EA0-065CDA72E923}"/>
    <cellStyle name="20% - 강조색1 12 11" xfId="3632" xr:uid="{A94220A1-0237-4423-B1B5-D900697E7253}"/>
    <cellStyle name="20% - 강조색1 12 12" xfId="3633" xr:uid="{6E561920-FC08-4F88-A905-E0BD51A04C8C}"/>
    <cellStyle name="20% - 강조색1 12 13" xfId="3634" xr:uid="{0B35589F-0F97-4F4A-97D6-BB27C02F8D3D}"/>
    <cellStyle name="20% - 강조색1 12 14" xfId="3635" xr:uid="{12462BA4-9394-403D-9F63-D24960767F85}"/>
    <cellStyle name="20% - 강조색1 12 15" xfId="3630" xr:uid="{F49D1456-22E2-453F-9B17-5990261CAA86}"/>
    <cellStyle name="20% - 강조색1 12 2" xfId="30" xr:uid="{C10BC737-C571-409C-A985-66524C7D818F}"/>
    <cellStyle name="20% - 강조색1 12 2 2" xfId="3636" xr:uid="{C2A2445D-D99D-4E37-B405-8D8676921B7B}"/>
    <cellStyle name="20% - 강조색1 12 3" xfId="3637" xr:uid="{B052F6A2-2499-4960-974F-41AFFBDBD597}"/>
    <cellStyle name="20% - 강조색1 12 4" xfId="3638" xr:uid="{486F2955-4912-4D3E-B875-FD82428517D6}"/>
    <cellStyle name="20% - 강조색1 12 5" xfId="3639" xr:uid="{5AF45158-7D5A-4831-A2DF-1D2B8F1C9EAF}"/>
    <cellStyle name="20% - 강조색1 12 6" xfId="3640" xr:uid="{82A3DF03-22AF-4F73-8C03-3DB6F8142EC6}"/>
    <cellStyle name="20% - 강조색1 12 7" xfId="3641" xr:uid="{EBE360A6-292F-4968-A0C7-3C98F4583F8C}"/>
    <cellStyle name="20% - 강조색1 12 8" xfId="3642" xr:uid="{9171CA63-A02F-47FB-BC23-0482E90AEC34}"/>
    <cellStyle name="20% - 강조색1 12 9" xfId="3643" xr:uid="{03BE55FD-4EE9-4664-9E9E-B6D0D189AAC2}"/>
    <cellStyle name="20% - 강조색1 13" xfId="31" xr:uid="{D0039B8F-B850-4209-9CB0-D71736387F9F}"/>
    <cellStyle name="20% - 강조색1 13 10" xfId="3645" xr:uid="{3EE34235-9CA7-438F-A024-180B19D072F1}"/>
    <cellStyle name="20% - 강조색1 13 11" xfId="3646" xr:uid="{3B9293B2-54E1-4625-B697-C81A7C4A52E1}"/>
    <cellStyle name="20% - 강조색1 13 12" xfId="3647" xr:uid="{3BB514DC-FD35-4D4A-9B1B-B5F7480BD681}"/>
    <cellStyle name="20% - 강조색1 13 13" xfId="3648" xr:uid="{149534D1-1DB8-45A7-B0B8-358BF9290053}"/>
    <cellStyle name="20% - 강조색1 13 14" xfId="3649" xr:uid="{7C993E6F-4C01-438D-BEF8-6B371BA76F01}"/>
    <cellStyle name="20% - 강조색1 13 15" xfId="3644" xr:uid="{026B906E-D559-415F-B8E7-7E6D512AFDE0}"/>
    <cellStyle name="20% - 강조색1 13 2" xfId="32" xr:uid="{517FF370-865A-4DFC-8DEA-4255BD77DA45}"/>
    <cellStyle name="20% - 강조색1 13 2 2" xfId="3650" xr:uid="{BDC6F7B1-5419-4F16-BF79-2DBFA3CA7F15}"/>
    <cellStyle name="20% - 강조색1 13 3" xfId="3651" xr:uid="{DC69F155-1573-49A7-B73B-A896FABF4519}"/>
    <cellStyle name="20% - 강조색1 13 4" xfId="3652" xr:uid="{FD1D6C78-4CDA-4024-8DE9-62647EBACED4}"/>
    <cellStyle name="20% - 강조색1 13 5" xfId="3653" xr:uid="{8244D78B-454B-4407-B298-75AC170A06D7}"/>
    <cellStyle name="20% - 강조색1 13 6" xfId="3654" xr:uid="{E295D9ED-D88E-4717-81F4-E21D5E20506E}"/>
    <cellStyle name="20% - 강조색1 13 7" xfId="3655" xr:uid="{C8D81F24-8DAD-4C1F-ABF9-40DC68977DB0}"/>
    <cellStyle name="20% - 강조색1 13 8" xfId="3656" xr:uid="{69D55D86-EDEB-471A-8A18-FA12D045118D}"/>
    <cellStyle name="20% - 강조색1 13 9" xfId="3657" xr:uid="{BA66203E-82B1-4E5C-8239-D457F71639BD}"/>
    <cellStyle name="20% - 강조색1 14" xfId="33" xr:uid="{FA1B4EBE-F174-4DD5-B022-12D4F3E9E559}"/>
    <cellStyle name="20% - 강조색1 14 10" xfId="3659" xr:uid="{2919780E-EA2B-4BD1-BB59-D0E599DB1F15}"/>
    <cellStyle name="20% - 강조색1 14 11" xfId="3660" xr:uid="{3A67F488-1B7F-4479-A618-CB9537558D0F}"/>
    <cellStyle name="20% - 강조색1 14 12" xfId="3661" xr:uid="{2D03E66C-9722-47B1-8691-9E4DF05BDE82}"/>
    <cellStyle name="20% - 강조색1 14 13" xfId="3662" xr:uid="{229906FC-E02B-4C9C-B9B3-25AC9BADC3A2}"/>
    <cellStyle name="20% - 강조색1 14 14" xfId="3663" xr:uid="{05D27040-A0E2-4A18-B2A7-21A9A25C39A9}"/>
    <cellStyle name="20% - 강조색1 14 15" xfId="3658" xr:uid="{7C644674-9AE9-4D86-8991-57AAD7A48996}"/>
    <cellStyle name="20% - 강조색1 14 2" xfId="34" xr:uid="{EB9DD1E9-407D-4774-A48B-CA7796547326}"/>
    <cellStyle name="20% - 강조색1 14 2 2" xfId="3664" xr:uid="{469665A5-10D1-4BDF-BEBB-ED566BF6C21B}"/>
    <cellStyle name="20% - 강조색1 14 3" xfId="3665" xr:uid="{6D051004-705C-49D9-80DC-D1CAB52180AB}"/>
    <cellStyle name="20% - 강조색1 14 4" xfId="3666" xr:uid="{2C9004D2-3A20-4CD6-B5FE-C4C987B3FF3B}"/>
    <cellStyle name="20% - 강조색1 14 5" xfId="3667" xr:uid="{6BF5516F-F59D-4A7F-B05F-E0508B1A262A}"/>
    <cellStyle name="20% - 강조색1 14 6" xfId="3668" xr:uid="{6159AB61-0C9E-4EB4-8674-B9A04E41D943}"/>
    <cellStyle name="20% - 강조색1 14 7" xfId="3669" xr:uid="{D101B18F-9339-4D47-BDC8-2B3D00709509}"/>
    <cellStyle name="20% - 강조색1 14 8" xfId="3670" xr:uid="{4AFE0CC0-F18F-4959-A0DC-DFFC3F281125}"/>
    <cellStyle name="20% - 강조색1 14 9" xfId="3671" xr:uid="{0E265BB2-0F27-4340-B354-93BAC649036E}"/>
    <cellStyle name="20% - 강조색1 15" xfId="35" xr:uid="{CB6C9718-F325-47B8-BDA1-C2B13C1F4354}"/>
    <cellStyle name="20% - 강조색1 15 10" xfId="3673" xr:uid="{D178682B-FD52-4466-95B1-41EF9A8856D0}"/>
    <cellStyle name="20% - 강조색1 15 11" xfId="3674" xr:uid="{2D54FAE9-5EA1-4739-98BE-A1D73EADEBE1}"/>
    <cellStyle name="20% - 강조색1 15 12" xfId="3675" xr:uid="{6DBDC459-C59B-4D73-AB6E-ABB37CB0323E}"/>
    <cellStyle name="20% - 강조색1 15 13" xfId="3676" xr:uid="{AC3360AD-3231-4140-811D-4ACE40A189D2}"/>
    <cellStyle name="20% - 강조색1 15 14" xfId="3677" xr:uid="{ED625B0E-CC08-47FF-914D-BB3849B64FA2}"/>
    <cellStyle name="20% - 강조색1 15 15" xfId="3672" xr:uid="{4D648197-0734-4D2C-8545-274010F6A665}"/>
    <cellStyle name="20% - 강조색1 15 2" xfId="36" xr:uid="{CF8C3474-5336-446A-93CC-29047F3EFF1F}"/>
    <cellStyle name="20% - 강조색1 15 2 2" xfId="3678" xr:uid="{07AFAC7E-0705-481E-9DDA-DE754F853A58}"/>
    <cellStyle name="20% - 강조색1 15 3" xfId="3679" xr:uid="{C060BD4B-A3B9-4228-A3A7-8AE2C4DD67BF}"/>
    <cellStyle name="20% - 강조색1 15 4" xfId="3680" xr:uid="{36B60B2C-B301-4DA5-BF72-C98CE0F76059}"/>
    <cellStyle name="20% - 강조색1 15 5" xfId="3681" xr:uid="{D8C7C4EE-138C-4C08-91E2-10C54449A790}"/>
    <cellStyle name="20% - 강조색1 15 6" xfId="3682" xr:uid="{6AA44C17-4F0B-43CB-9B0A-D12AAF370FF3}"/>
    <cellStyle name="20% - 강조색1 15 7" xfId="3683" xr:uid="{738A834D-9B12-45BA-AC8A-7CA7DE1A6C67}"/>
    <cellStyle name="20% - 강조색1 15 8" xfId="3684" xr:uid="{E6B6C1C9-F9E3-4AB4-9FA1-86C42F6B0107}"/>
    <cellStyle name="20% - 강조색1 15 9" xfId="3685" xr:uid="{5DF2A158-4F0A-4CB1-8ADE-8398CCFE4708}"/>
    <cellStyle name="20% - 강조색1 16" xfId="37" xr:uid="{C97AB650-B05C-40B6-BEA1-8D5E75D1B57F}"/>
    <cellStyle name="20% - 강조색1 16 10" xfId="3687" xr:uid="{CA55FBCC-E4B9-4921-8CD2-230A74BEF307}"/>
    <cellStyle name="20% - 강조색1 16 11" xfId="3688" xr:uid="{E36989F7-F9D9-4229-9865-94DA3A84E03D}"/>
    <cellStyle name="20% - 강조색1 16 12" xfId="3689" xr:uid="{133EC10E-0313-4435-AE0C-19684F1C4839}"/>
    <cellStyle name="20% - 강조색1 16 13" xfId="3690" xr:uid="{74EDC8CE-0B1D-456C-BAB7-B7B552CE7ADD}"/>
    <cellStyle name="20% - 강조색1 16 14" xfId="3691" xr:uid="{68D62FFA-1455-4150-A6EB-59A288AA5A83}"/>
    <cellStyle name="20% - 강조색1 16 15" xfId="3686" xr:uid="{72987A29-2A78-4132-8952-BD068D8861B9}"/>
    <cellStyle name="20% - 강조색1 16 2" xfId="38" xr:uid="{ECFCC5C9-ACBD-4B95-ABD3-1313332ECBC4}"/>
    <cellStyle name="20% - 강조색1 16 2 2" xfId="3692" xr:uid="{CCA938BA-B5EA-4B6A-917D-440560E0A1AE}"/>
    <cellStyle name="20% - 강조색1 16 3" xfId="3693" xr:uid="{4231EC93-2134-453E-96FA-C5A798ACF097}"/>
    <cellStyle name="20% - 강조색1 16 4" xfId="3694" xr:uid="{9D8B8404-2AD7-4967-B847-AC9FC4282004}"/>
    <cellStyle name="20% - 강조색1 16 5" xfId="3695" xr:uid="{01F13AB1-0FB6-4E87-92EF-D5A7B5BC1A99}"/>
    <cellStyle name="20% - 강조색1 16 6" xfId="3696" xr:uid="{53465456-6A69-4DCC-8A5B-74988B553708}"/>
    <cellStyle name="20% - 강조색1 16 7" xfId="3697" xr:uid="{9D715486-084E-473A-9F10-FD30C47A0C0B}"/>
    <cellStyle name="20% - 강조색1 16 8" xfId="3698" xr:uid="{B71A0D04-0AC8-4268-B9C5-7CEEC2C9A277}"/>
    <cellStyle name="20% - 강조색1 16 9" xfId="3699" xr:uid="{A9D86C76-C9B7-45F0-ABD3-99297405130A}"/>
    <cellStyle name="20% - 강조색1 17" xfId="39" xr:uid="{9BC40F27-1FE9-4043-8B3D-2F6E6E3FADCD}"/>
    <cellStyle name="20% - 강조색1 17 10" xfId="3701" xr:uid="{1E3E53B3-A09C-48E0-9D6E-C67D4B7FFA55}"/>
    <cellStyle name="20% - 강조색1 17 11" xfId="3702" xr:uid="{A3F3C05C-478E-4EE4-8D43-B1C44EA0F5E9}"/>
    <cellStyle name="20% - 강조색1 17 12" xfId="3703" xr:uid="{6616BD60-BEF0-4CB6-8D18-C8607E42AA39}"/>
    <cellStyle name="20% - 강조색1 17 13" xfId="3704" xr:uid="{9CA689AB-FDB6-4427-8403-4E23C30071C5}"/>
    <cellStyle name="20% - 강조색1 17 14" xfId="3705" xr:uid="{D051D472-9174-4228-A44B-E9AAAE76EF7E}"/>
    <cellStyle name="20% - 강조색1 17 15" xfId="3700" xr:uid="{D85E8600-4951-4B53-AF87-C96572A329AD}"/>
    <cellStyle name="20% - 강조색1 17 2" xfId="40" xr:uid="{7490766A-ACF5-4098-AB52-2FD8D00ED65D}"/>
    <cellStyle name="20% - 강조색1 17 2 2" xfId="3706" xr:uid="{1E65EAA7-84A9-4606-A92E-44058B2D7C41}"/>
    <cellStyle name="20% - 강조색1 17 3" xfId="3707" xr:uid="{23534C8E-E883-48BD-8341-33C534DAC81D}"/>
    <cellStyle name="20% - 강조색1 17 4" xfId="3708" xr:uid="{3A35AEBE-8235-4FDC-BF57-7094D184D76D}"/>
    <cellStyle name="20% - 강조색1 17 5" xfId="3709" xr:uid="{FA6FBAC0-CA3C-4DC1-A6F0-508D62376F12}"/>
    <cellStyle name="20% - 강조색1 17 6" xfId="3710" xr:uid="{3CEB12DB-37C6-44F4-9C54-B730693366AB}"/>
    <cellStyle name="20% - 강조색1 17 7" xfId="3711" xr:uid="{4B61F133-465F-4A0B-B07A-4E2892A2A70D}"/>
    <cellStyle name="20% - 강조색1 17 8" xfId="3712" xr:uid="{96222C9D-E4CA-40A0-B304-B84DA46D0C3D}"/>
    <cellStyle name="20% - 강조색1 17 9" xfId="3713" xr:uid="{3CF62D63-DE64-4F11-AA2E-DC7449237211}"/>
    <cellStyle name="20% - 강조색1 18" xfId="41" xr:uid="{67026124-8221-4364-B94D-837B231BB7D8}"/>
    <cellStyle name="20% - 강조색1 18 10" xfId="3715" xr:uid="{B3E056B1-DBBE-429B-AB08-C8B1B17776B2}"/>
    <cellStyle name="20% - 강조색1 18 11" xfId="3716" xr:uid="{2C6BEAFE-DAE9-4927-AD53-CC234808D4E1}"/>
    <cellStyle name="20% - 강조색1 18 12" xfId="3717" xr:uid="{8C432B8E-C317-450B-BE83-5BE59ACF12EB}"/>
    <cellStyle name="20% - 강조색1 18 13" xfId="3718" xr:uid="{8192539C-1EAD-46C5-A795-25F035A0D9E1}"/>
    <cellStyle name="20% - 강조색1 18 14" xfId="3719" xr:uid="{DF60FF7F-F6C2-4BE2-8712-B5D983A8EEA2}"/>
    <cellStyle name="20% - 강조색1 18 15" xfId="3714" xr:uid="{16D1FC49-D359-4C41-B6C5-9CE862DF5D95}"/>
    <cellStyle name="20% - 강조색1 18 2" xfId="42" xr:uid="{C1C838D6-3AA1-49C1-BB8C-691D8B7830A3}"/>
    <cellStyle name="20% - 강조색1 18 2 2" xfId="3720" xr:uid="{22D659EC-0935-4525-B80D-1302E90BB95B}"/>
    <cellStyle name="20% - 강조색1 18 3" xfId="3721" xr:uid="{15CB6F86-1420-427E-8112-8BAD59C7468B}"/>
    <cellStyle name="20% - 강조색1 18 4" xfId="3722" xr:uid="{93733247-31A2-4677-826E-31D09F010824}"/>
    <cellStyle name="20% - 강조색1 18 5" xfId="3723" xr:uid="{ABF2FBE0-A6D8-4876-8CD8-ECB6A23EF71F}"/>
    <cellStyle name="20% - 강조색1 18 6" xfId="3724" xr:uid="{CFC9A9F6-6AA8-4ED3-91C5-C1226B5BAFCD}"/>
    <cellStyle name="20% - 강조색1 18 7" xfId="3725" xr:uid="{96F3A7FA-D7DE-45D7-BE3D-65210E851526}"/>
    <cellStyle name="20% - 강조색1 18 8" xfId="3726" xr:uid="{E6E38E06-69CA-4220-ACBE-C053291BADA1}"/>
    <cellStyle name="20% - 강조색1 18 9" xfId="3727" xr:uid="{1A2DE680-A9CA-42B3-AF8C-5D9DE763F5A8}"/>
    <cellStyle name="20% - 강조색1 19" xfId="43" xr:uid="{7E94F73A-272B-4DD5-A7CE-4CB181E1E9BF}"/>
    <cellStyle name="20% - 강조색1 19 10" xfId="3729" xr:uid="{51BFEB76-E180-4365-A899-B1678B8D8BA8}"/>
    <cellStyle name="20% - 강조색1 19 11" xfId="3730" xr:uid="{71DD6CC5-DCEB-4AF2-B611-8EB0293A7850}"/>
    <cellStyle name="20% - 강조색1 19 12" xfId="3731" xr:uid="{8349D34F-699D-4687-B171-61853688ED6A}"/>
    <cellStyle name="20% - 강조색1 19 13" xfId="3732" xr:uid="{A6CE7DB5-37B2-42C7-A4BD-885F59DA5941}"/>
    <cellStyle name="20% - 강조색1 19 14" xfId="3733" xr:uid="{78F85C71-09E6-4F00-B24D-7DA15B51B3D0}"/>
    <cellStyle name="20% - 강조색1 19 15" xfId="3728" xr:uid="{A6F93E51-3F4F-45C9-AB51-26EE9878E781}"/>
    <cellStyle name="20% - 강조색1 19 2" xfId="44" xr:uid="{C073B18E-6E7E-4CCB-B5DA-0A1069EC23DD}"/>
    <cellStyle name="20% - 강조색1 19 2 2" xfId="3734" xr:uid="{94A06AD6-CC3E-4BBB-A684-A51555CB9277}"/>
    <cellStyle name="20% - 강조색1 19 3" xfId="3735" xr:uid="{5F997BBB-DF1A-4097-A3F6-5570068FA9D6}"/>
    <cellStyle name="20% - 강조색1 19 4" xfId="3736" xr:uid="{01A9FAE4-7CE8-48DF-9DC1-1FB87EB2CF21}"/>
    <cellStyle name="20% - 강조색1 19 5" xfId="3737" xr:uid="{508105A8-F950-41DA-94BD-EEB52B51723E}"/>
    <cellStyle name="20% - 강조색1 19 6" xfId="3738" xr:uid="{4CC2311A-A32C-4DFE-8834-336B9AB1126A}"/>
    <cellStyle name="20% - 강조색1 19 7" xfId="3739" xr:uid="{BE3D682B-2739-48A5-ACC5-95212F72B451}"/>
    <cellStyle name="20% - 강조색1 19 8" xfId="3740" xr:uid="{634683C3-3AB2-4535-868D-7B2FF4C0FA2D}"/>
    <cellStyle name="20% - 강조색1 19 9" xfId="3741" xr:uid="{EF9FA9EB-7CF8-420C-B06E-0209CF263315}"/>
    <cellStyle name="20% - 강조색1 2" xfId="45" xr:uid="{868DD024-5342-40A7-BE0C-78D5F99980EB}"/>
    <cellStyle name="20% - 강조색1 2 10" xfId="3743" xr:uid="{4D3867B7-CC30-4E12-96BE-6BFCFDFB08A0}"/>
    <cellStyle name="20% - 강조색1 2 11" xfId="3744" xr:uid="{0E9D36A2-F028-43CE-A0C8-55D5EC433F66}"/>
    <cellStyle name="20% - 강조색1 2 12" xfId="3745" xr:uid="{CE10D548-114D-4472-903C-9C5D1CB67956}"/>
    <cellStyle name="20% - 강조색1 2 13" xfId="3746" xr:uid="{C74AEB04-B8E0-4C54-84E1-1C98B87EA7D8}"/>
    <cellStyle name="20% - 강조색1 2 14" xfId="3747" xr:uid="{ED167064-EA1F-4AD2-98C1-D9D7DEFFB932}"/>
    <cellStyle name="20% - 강조색1 2 15" xfId="3742" xr:uid="{4C9E054B-4E1D-4278-9B0E-5ABC6240EDE3}"/>
    <cellStyle name="20% - 강조색1 2 16" xfId="27939" xr:uid="{82756FE2-14C6-45FD-966C-F1A196C94E06}"/>
    <cellStyle name="20% - 강조색1 2 2" xfId="46" xr:uid="{AD49F644-AC2F-4048-B117-1C33C097876D}"/>
    <cellStyle name="20% - 강조색1 2 2 2" xfId="3748" xr:uid="{D7767CEF-A117-490F-9CFC-CE0D9DDB20B1}"/>
    <cellStyle name="20% - 강조색1 2 3" xfId="3749" xr:uid="{7B2DB2FC-E91F-409B-9C23-D29FC1921DC4}"/>
    <cellStyle name="20% - 강조색1 2 4" xfId="3750" xr:uid="{68191B10-1DA0-4612-A1CA-528A75D1F47D}"/>
    <cellStyle name="20% - 강조색1 2 5" xfId="3751" xr:uid="{44BAD016-05C6-4019-BAC1-4F434FCCD32B}"/>
    <cellStyle name="20% - 강조색1 2 6" xfId="3752" xr:uid="{9ED69F2F-61D2-4966-A469-48F9FFA020F9}"/>
    <cellStyle name="20% - 강조색1 2 7" xfId="3753" xr:uid="{0FC7FAB4-DF2E-421C-8EF1-293845D5222F}"/>
    <cellStyle name="20% - 강조색1 2 8" xfId="3754" xr:uid="{070183A4-23F5-4FC8-9F5D-0FD50B881395}"/>
    <cellStyle name="20% - 강조색1 2 9" xfId="3755" xr:uid="{FE7B4C99-3066-476F-B890-435C188E9A0F}"/>
    <cellStyle name="20% - 강조색1 20" xfId="47" xr:uid="{E9B9AA49-FFB6-41AC-883B-90501B4AA8B4}"/>
    <cellStyle name="20% - 강조색1 20 10" xfId="3757" xr:uid="{19D61F1B-79A9-437E-9FCA-92A8E685EF75}"/>
    <cellStyle name="20% - 강조색1 20 11" xfId="3758" xr:uid="{A46BC879-C1F7-4998-ABB7-194A3E581590}"/>
    <cellStyle name="20% - 강조색1 20 12" xfId="3759" xr:uid="{4DCEEEE5-B36B-4E9C-9E90-A38A3D4D80C2}"/>
    <cellStyle name="20% - 강조색1 20 13" xfId="3760" xr:uid="{F3B42152-9F45-4D49-914A-1D08D8BFF85B}"/>
    <cellStyle name="20% - 강조색1 20 14" xfId="3761" xr:uid="{E836FCA6-CD34-4AE6-B224-1B129D7BDCCB}"/>
    <cellStyle name="20% - 강조색1 20 15" xfId="3756" xr:uid="{B46575FA-70ED-460F-AB57-D91A7617BB8B}"/>
    <cellStyle name="20% - 강조색1 20 2" xfId="48" xr:uid="{36620C92-8488-46F6-9D04-07CB5AD9264C}"/>
    <cellStyle name="20% - 강조색1 20 2 2" xfId="3762" xr:uid="{267C0065-7675-4153-B0E7-B204FE85FF97}"/>
    <cellStyle name="20% - 강조색1 20 3" xfId="3763" xr:uid="{28EDC6E7-A0DA-42C0-B951-E5ECAF50DE02}"/>
    <cellStyle name="20% - 강조색1 20 4" xfId="3764" xr:uid="{95D1F9BC-E768-4053-B004-6407A146A652}"/>
    <cellStyle name="20% - 강조색1 20 5" xfId="3765" xr:uid="{AB9DFAFB-CD62-4F53-83CC-A8D52D241835}"/>
    <cellStyle name="20% - 강조색1 20 6" xfId="3766" xr:uid="{FB6E5297-CCD2-42E4-B346-51A19EEB4D7D}"/>
    <cellStyle name="20% - 강조색1 20 7" xfId="3767" xr:uid="{3617BFB4-BE0B-408F-A6BE-BFC6429A52DA}"/>
    <cellStyle name="20% - 강조색1 20 8" xfId="3768" xr:uid="{A907782A-6A29-4F7D-BFA2-CFDA255781E1}"/>
    <cellStyle name="20% - 강조색1 20 9" xfId="3769" xr:uid="{99A46E10-47AA-4CED-8572-7B6F100C75AE}"/>
    <cellStyle name="20% - 강조색1 21" xfId="49" xr:uid="{B6EFBD9A-8560-4ED8-A2E0-D5B9B0FC94F3}"/>
    <cellStyle name="20% - 강조색1 21 10" xfId="3771" xr:uid="{F01BFC4E-C254-4021-8D1C-423B9A6776CB}"/>
    <cellStyle name="20% - 강조색1 21 11" xfId="3772" xr:uid="{DE902827-112B-458D-A173-4F29E4064BFC}"/>
    <cellStyle name="20% - 강조색1 21 12" xfId="3773" xr:uid="{7600E61F-1359-4657-864D-02DDC0E90E2B}"/>
    <cellStyle name="20% - 강조색1 21 13" xfId="3774" xr:uid="{C2264841-FCBA-4C7E-977D-EFAC7E6E1F28}"/>
    <cellStyle name="20% - 강조색1 21 14" xfId="3775" xr:uid="{753CCAEF-55DE-46E8-85FC-45DCC5574197}"/>
    <cellStyle name="20% - 강조색1 21 15" xfId="3770" xr:uid="{9A20D055-3534-46BD-A084-235A17D1E82B}"/>
    <cellStyle name="20% - 강조색1 21 2" xfId="50" xr:uid="{CA2CCB5F-A6FA-4032-8379-70209153F7D7}"/>
    <cellStyle name="20% - 강조색1 21 2 2" xfId="3776" xr:uid="{81B9C084-8CC7-4F50-8F8F-9DC566411B1E}"/>
    <cellStyle name="20% - 강조색1 21 3" xfId="3777" xr:uid="{6A634812-7DAD-40A5-BE57-7D7E9F7CA370}"/>
    <cellStyle name="20% - 강조색1 21 4" xfId="3778" xr:uid="{FAE0A29A-1403-4B3B-B305-20D628B99140}"/>
    <cellStyle name="20% - 강조색1 21 5" xfId="3779" xr:uid="{756F9FC6-ABFD-4C3C-9457-5840FB40423E}"/>
    <cellStyle name="20% - 강조색1 21 6" xfId="3780" xr:uid="{B6CC4488-01AD-4727-9B9E-F70AA876A6C9}"/>
    <cellStyle name="20% - 강조색1 21 7" xfId="3781" xr:uid="{529025C4-1469-45B6-BA7A-D16400C6FD28}"/>
    <cellStyle name="20% - 강조색1 21 8" xfId="3782" xr:uid="{AF163A94-3042-42C2-A6E3-578978594538}"/>
    <cellStyle name="20% - 강조색1 21 9" xfId="3783" xr:uid="{A6C86245-2443-4726-B924-83E82D00A774}"/>
    <cellStyle name="20% - 강조색1 22" xfId="51" xr:uid="{71519EFB-7256-4E48-B8B2-3BC770EAD110}"/>
    <cellStyle name="20% - 강조색1 22 10" xfId="3785" xr:uid="{8C8FA52A-2D31-4186-BE10-8FD1BCF2970C}"/>
    <cellStyle name="20% - 강조색1 22 11" xfId="3786" xr:uid="{30429968-AE0A-4201-8E87-9983CB2B28A1}"/>
    <cellStyle name="20% - 강조색1 22 12" xfId="3787" xr:uid="{270DA105-A4AB-4CB8-B18E-462720159FF2}"/>
    <cellStyle name="20% - 강조색1 22 13" xfId="3788" xr:uid="{7933651A-F42B-43ED-84DB-2E566F7701A8}"/>
    <cellStyle name="20% - 강조색1 22 14" xfId="3789" xr:uid="{DBF579DF-EB8D-4E38-AB46-5674A353E996}"/>
    <cellStyle name="20% - 강조색1 22 15" xfId="3784" xr:uid="{BEFAD317-3FBE-4DF1-8D40-6B8142320FDB}"/>
    <cellStyle name="20% - 강조색1 22 2" xfId="52" xr:uid="{0EDE5477-087D-414F-B166-6CB321CFA54B}"/>
    <cellStyle name="20% - 강조색1 22 2 2" xfId="3790" xr:uid="{19157876-16CB-48F0-9397-E1D09F4448E2}"/>
    <cellStyle name="20% - 강조색1 22 3" xfId="3791" xr:uid="{E7A89129-E0D0-41C1-9AAD-350E1E8DF19C}"/>
    <cellStyle name="20% - 강조색1 22 4" xfId="3792" xr:uid="{E7E5E79F-3089-4E38-B723-7B8F48C0CE75}"/>
    <cellStyle name="20% - 강조색1 22 5" xfId="3793" xr:uid="{E08CBF03-6529-41E8-8FA5-D74DEC0A2FC8}"/>
    <cellStyle name="20% - 강조색1 22 6" xfId="3794" xr:uid="{635D1FA5-0E46-4487-92EB-D5E07DF35F23}"/>
    <cellStyle name="20% - 강조색1 22 7" xfId="3795" xr:uid="{E259B47B-A8B6-4402-A2A0-3F0200C95861}"/>
    <cellStyle name="20% - 강조색1 22 8" xfId="3796" xr:uid="{AC0D2D71-D887-40FE-9E41-554EA20BC23A}"/>
    <cellStyle name="20% - 강조색1 22 9" xfId="3797" xr:uid="{11473EFD-428F-4230-870B-012BB488ABE9}"/>
    <cellStyle name="20% - 강조색1 23" xfId="53" xr:uid="{3832BD4B-9016-49C7-8354-BFAB21C53E15}"/>
    <cellStyle name="20% - 강조색1 23 10" xfId="3799" xr:uid="{69FEAB9D-16C7-475F-AAB7-A19A402EF633}"/>
    <cellStyle name="20% - 강조색1 23 11" xfId="3800" xr:uid="{3B091FD1-229F-4267-BF9C-CCC22C6640AD}"/>
    <cellStyle name="20% - 강조색1 23 12" xfId="3801" xr:uid="{D85CA968-8EEC-49E7-89DF-E103DECB46B7}"/>
    <cellStyle name="20% - 강조색1 23 13" xfId="3802" xr:uid="{4353EDD3-AA29-4320-AC22-36B5DED16260}"/>
    <cellStyle name="20% - 강조색1 23 14" xfId="3803" xr:uid="{41E69F7C-5430-48D6-BA80-4D683611F28A}"/>
    <cellStyle name="20% - 강조색1 23 15" xfId="3798" xr:uid="{8AE16D77-BBA2-468E-9165-4D0504A0EEE4}"/>
    <cellStyle name="20% - 강조색1 23 2" xfId="54" xr:uid="{3E0165BF-CB45-4EBE-899F-66AED38F2BCA}"/>
    <cellStyle name="20% - 강조색1 23 2 2" xfId="3804" xr:uid="{62F62993-2759-48A0-9E0A-4D9319383824}"/>
    <cellStyle name="20% - 강조색1 23 3" xfId="3805" xr:uid="{055D7129-BD5E-4557-9FF3-41C6BFA13ADF}"/>
    <cellStyle name="20% - 강조색1 23 4" xfId="3806" xr:uid="{E917FE66-BAA4-4305-B596-0FD2B39E37B5}"/>
    <cellStyle name="20% - 강조색1 23 5" xfId="3807" xr:uid="{4E3DC4F3-6AC0-4087-8F0D-2FEA21C0143C}"/>
    <cellStyle name="20% - 강조색1 23 6" xfId="3808" xr:uid="{06B46A87-8966-41E4-9F54-CC849AE4CCCD}"/>
    <cellStyle name="20% - 강조색1 23 7" xfId="3809" xr:uid="{F3601A6F-BBA9-4163-88C3-702EFC9ED016}"/>
    <cellStyle name="20% - 강조색1 23 8" xfId="3810" xr:uid="{389CFEFE-E681-4B00-BEB3-A93EA2042AA3}"/>
    <cellStyle name="20% - 강조색1 23 9" xfId="3811" xr:uid="{076FBDF5-023E-49BC-A0B2-E591F55E0C79}"/>
    <cellStyle name="20% - 강조색1 24" xfId="55" xr:uid="{309E424D-65C9-4F99-AD04-8658F9A0A2BA}"/>
    <cellStyle name="20% - 강조색1 24 10" xfId="3813" xr:uid="{D201068C-B570-4328-917E-9338B21F6023}"/>
    <cellStyle name="20% - 강조색1 24 11" xfId="3814" xr:uid="{34AF22FE-25A8-4F84-8E47-A040CBA0FD70}"/>
    <cellStyle name="20% - 강조색1 24 12" xfId="3815" xr:uid="{DFDA3D63-1AF1-44D7-928E-B5181662934C}"/>
    <cellStyle name="20% - 강조색1 24 13" xfId="3816" xr:uid="{642694E5-C260-442B-90B9-973FB0D3C87F}"/>
    <cellStyle name="20% - 강조색1 24 14" xfId="3817" xr:uid="{3961B184-8C9A-44D9-8BE6-7BA8724449EF}"/>
    <cellStyle name="20% - 강조색1 24 15" xfId="3812" xr:uid="{E8407363-A767-4386-8766-B32062496E52}"/>
    <cellStyle name="20% - 강조색1 24 2" xfId="56" xr:uid="{98B0A09B-13F0-4FFC-AA27-DCE23C669EA8}"/>
    <cellStyle name="20% - 강조색1 24 2 2" xfId="3818" xr:uid="{A5E8015E-8496-48C9-B049-E2A0CF1EAD1B}"/>
    <cellStyle name="20% - 강조색1 24 3" xfId="3819" xr:uid="{FD6EA2D0-3672-4927-A9C1-6E07189C2BA7}"/>
    <cellStyle name="20% - 강조색1 24 4" xfId="3820" xr:uid="{01DF9354-A3F0-4C28-BE07-438137D0DFBF}"/>
    <cellStyle name="20% - 강조색1 24 5" xfId="3821" xr:uid="{9B896251-48B7-45D1-9978-CBCD2EBD6375}"/>
    <cellStyle name="20% - 강조색1 24 6" xfId="3822" xr:uid="{271A690F-A757-47AC-9385-DA57CBC4ACC9}"/>
    <cellStyle name="20% - 강조색1 24 7" xfId="3823" xr:uid="{7FC0793A-B8BF-4BF2-9D0B-7BA83068A00C}"/>
    <cellStyle name="20% - 강조색1 24 8" xfId="3824" xr:uid="{0BFAEAD3-94E5-4A99-99F6-34A168508213}"/>
    <cellStyle name="20% - 강조색1 24 9" xfId="3825" xr:uid="{474CB34E-76B1-49E1-A210-FF9F1B832E8D}"/>
    <cellStyle name="20% - 강조색1 25" xfId="57" xr:uid="{C03DF39A-9261-42A5-833B-78C113C31EBA}"/>
    <cellStyle name="20% - 강조색1 25 10" xfId="3827" xr:uid="{B86B6485-942B-4A37-A56B-CB3D3D103748}"/>
    <cellStyle name="20% - 강조색1 25 11" xfId="3828" xr:uid="{3178CD36-66E7-4FDB-B2C8-C85F31368AD2}"/>
    <cellStyle name="20% - 강조색1 25 12" xfId="3829" xr:uid="{1C9F349B-F775-4FBB-8606-C4485C10652D}"/>
    <cellStyle name="20% - 강조색1 25 13" xfId="3830" xr:uid="{70F18C2E-5C13-4556-8F0F-0CE79E2EADED}"/>
    <cellStyle name="20% - 강조색1 25 14" xfId="3831" xr:uid="{88689F6F-7838-4830-869C-7063731E9C73}"/>
    <cellStyle name="20% - 강조색1 25 15" xfId="3826" xr:uid="{05970C66-15B3-4D59-9461-AEEB7F0442E6}"/>
    <cellStyle name="20% - 강조색1 25 2" xfId="58" xr:uid="{7A85DC96-E0C3-4FBE-86D8-28D52D4D59B3}"/>
    <cellStyle name="20% - 강조색1 25 2 2" xfId="3832" xr:uid="{027E4BCC-C1C0-4DA5-9B6E-D9623F35D7B1}"/>
    <cellStyle name="20% - 강조색1 25 3" xfId="3833" xr:uid="{666460F2-CD04-4574-BF72-B5126464F693}"/>
    <cellStyle name="20% - 강조색1 25 4" xfId="3834" xr:uid="{7A984C55-DCDC-4A1E-85C4-7E36AA540ECA}"/>
    <cellStyle name="20% - 강조색1 25 5" xfId="3835" xr:uid="{6C44BB61-F188-47D6-BEE0-67861CFA9B31}"/>
    <cellStyle name="20% - 강조색1 25 6" xfId="3836" xr:uid="{0F6DD329-95E0-4060-A5A1-3E2253BAB984}"/>
    <cellStyle name="20% - 강조색1 25 7" xfId="3837" xr:uid="{2C93AB4C-A923-4414-93BC-C368680759B1}"/>
    <cellStyle name="20% - 강조색1 25 8" xfId="3838" xr:uid="{BF813353-8CE1-4A06-97C4-C5A197C32B16}"/>
    <cellStyle name="20% - 강조색1 25 9" xfId="3839" xr:uid="{D22BB899-2C16-40F3-8EDB-10A7EDE83C65}"/>
    <cellStyle name="20% - 강조색1 26" xfId="59" xr:uid="{64775237-8175-4113-95C9-E608EC2BFF80}"/>
    <cellStyle name="20% - 강조색1 26 10" xfId="3841" xr:uid="{ABB6CEC5-D088-4FF2-BAD4-13325365BF54}"/>
    <cellStyle name="20% - 강조색1 26 11" xfId="3842" xr:uid="{C249D231-2C05-4C1F-B875-18FE268ECC8C}"/>
    <cellStyle name="20% - 강조색1 26 12" xfId="3843" xr:uid="{9B386695-98A2-42C1-BF64-A497C805A7DD}"/>
    <cellStyle name="20% - 강조색1 26 13" xfId="3844" xr:uid="{3635AA6D-BAA3-408A-BF39-21FBDD8FD55E}"/>
    <cellStyle name="20% - 강조색1 26 14" xfId="3845" xr:uid="{84BAF715-2652-4DA8-A37C-8D8B91FCF486}"/>
    <cellStyle name="20% - 강조색1 26 15" xfId="3840" xr:uid="{D5709B87-F432-4679-ABFA-F555A6FFD32B}"/>
    <cellStyle name="20% - 강조색1 26 2" xfId="60" xr:uid="{5BC64B4B-3D7D-4EC9-9168-D148F4D5B76D}"/>
    <cellStyle name="20% - 강조색1 26 2 2" xfId="3846" xr:uid="{C5EBD263-2F48-4B57-8FE1-1868A9426044}"/>
    <cellStyle name="20% - 강조색1 26 3" xfId="3847" xr:uid="{E9C5668C-D469-4FCD-8295-6AF8B98C28C5}"/>
    <cellStyle name="20% - 강조색1 26 4" xfId="3848" xr:uid="{E05BF310-3287-4E69-841A-DDAB9D0307AE}"/>
    <cellStyle name="20% - 강조색1 26 5" xfId="3849" xr:uid="{B0AA86C1-54A7-4D71-B1D2-87A4EF9C8835}"/>
    <cellStyle name="20% - 강조색1 26 6" xfId="3850" xr:uid="{7D1EE138-0CFC-4EF2-B7E1-E54C0F37C0AC}"/>
    <cellStyle name="20% - 강조색1 26 7" xfId="3851" xr:uid="{E824EF8C-A0D5-4F1A-BD8F-2AED8C4B96A8}"/>
    <cellStyle name="20% - 강조색1 26 8" xfId="3852" xr:uid="{3293D1EB-5905-479E-85EB-9F67820E8F54}"/>
    <cellStyle name="20% - 강조색1 26 9" xfId="3853" xr:uid="{870B6453-CB75-4928-AE69-8BA8E442E3D8}"/>
    <cellStyle name="20% - 강조색1 27" xfId="61" xr:uid="{80DC4280-87F7-4347-85DD-00E4390689F5}"/>
    <cellStyle name="20% - 강조색1 27 10" xfId="3855" xr:uid="{60432AAD-BB65-4F0F-868B-A3E3E83EF552}"/>
    <cellStyle name="20% - 강조색1 27 11" xfId="3856" xr:uid="{61CC4008-6A04-4AE7-96B8-98DE3F31B521}"/>
    <cellStyle name="20% - 강조색1 27 12" xfId="3857" xr:uid="{ABB54A76-45A7-4F9F-9D78-C2EB2F81015E}"/>
    <cellStyle name="20% - 강조색1 27 13" xfId="3858" xr:uid="{F5AF91D3-A9DB-4C07-92E1-FB04B18ACEBC}"/>
    <cellStyle name="20% - 강조색1 27 14" xfId="3859" xr:uid="{E40CD4EB-2928-4FDB-891F-F6D3EA23D8CA}"/>
    <cellStyle name="20% - 강조색1 27 15" xfId="3854" xr:uid="{962D93B2-4906-4955-80D1-F32D42D1094C}"/>
    <cellStyle name="20% - 강조색1 27 2" xfId="62" xr:uid="{EC082781-E6BF-4296-B541-6084A09ACA19}"/>
    <cellStyle name="20% - 강조색1 27 2 2" xfId="3860" xr:uid="{3B5DFEC0-9B15-47B3-8262-AEE28659F12A}"/>
    <cellStyle name="20% - 강조색1 27 3" xfId="3861" xr:uid="{00CCBB17-0318-4EF4-9C91-2BE4C7E10F0D}"/>
    <cellStyle name="20% - 강조색1 27 4" xfId="3862" xr:uid="{3D21A5FB-EF8B-4706-BED6-1A9052ABF38B}"/>
    <cellStyle name="20% - 강조색1 27 5" xfId="3863" xr:uid="{3A62D3F4-8020-4273-A6BC-8A31E2B2AD1B}"/>
    <cellStyle name="20% - 강조색1 27 6" xfId="3864" xr:uid="{0BB49BEF-9675-40AF-8148-C61A7F9131A6}"/>
    <cellStyle name="20% - 강조색1 27 7" xfId="3865" xr:uid="{F9750B59-799E-4FFD-B9B7-DA336388FA72}"/>
    <cellStyle name="20% - 강조색1 27 8" xfId="3866" xr:uid="{880BEFE3-5BE7-4C37-AB8C-F58658E209CB}"/>
    <cellStyle name="20% - 강조색1 27 9" xfId="3867" xr:uid="{B383D6CD-387A-4699-8030-6D233C84CE48}"/>
    <cellStyle name="20% - 강조색1 28" xfId="63" xr:uid="{1300B249-169C-4169-94BF-24BBAF4339CC}"/>
    <cellStyle name="20% - 강조색1 28 10" xfId="3869" xr:uid="{196D9D75-9DD0-44B7-AAC6-0FFEEB51CF82}"/>
    <cellStyle name="20% - 강조색1 28 11" xfId="3870" xr:uid="{41E2E867-01DB-4D20-A43B-F56922CE7C79}"/>
    <cellStyle name="20% - 강조색1 28 12" xfId="3871" xr:uid="{43391248-66C6-44BC-BFC0-F8787C7A10F2}"/>
    <cellStyle name="20% - 강조색1 28 13" xfId="3872" xr:uid="{955C5818-94C7-4B0D-AF3E-A12CC12539A1}"/>
    <cellStyle name="20% - 강조색1 28 14" xfId="3873" xr:uid="{0255CCC3-7D8C-4F9A-B0E9-690CDD4FED59}"/>
    <cellStyle name="20% - 강조색1 28 15" xfId="3868" xr:uid="{0BE70B29-B11E-4031-AD61-2D64C6902E7A}"/>
    <cellStyle name="20% - 강조색1 28 2" xfId="64" xr:uid="{55A06C43-0D3C-4C35-9EE8-B576B75BF7B5}"/>
    <cellStyle name="20% - 강조색1 28 2 2" xfId="3874" xr:uid="{9F51DC2B-3289-422C-BDAB-4D1F00CD0359}"/>
    <cellStyle name="20% - 강조색1 28 3" xfId="3875" xr:uid="{D6BA7A1C-B866-4B46-8025-08A20312B5E8}"/>
    <cellStyle name="20% - 강조색1 28 4" xfId="3876" xr:uid="{9ACC424F-47E7-4E84-8AFF-8EDB2E992169}"/>
    <cellStyle name="20% - 강조색1 28 5" xfId="3877" xr:uid="{D810B69B-ACEC-4F6B-8CF3-07A0182A2A15}"/>
    <cellStyle name="20% - 강조색1 28 6" xfId="3878" xr:uid="{EFFBF7FB-7B00-45B5-9F56-173A78E53815}"/>
    <cellStyle name="20% - 강조색1 28 7" xfId="3879" xr:uid="{837FAEDE-E046-4EE2-8BF9-E245FB73AB02}"/>
    <cellStyle name="20% - 강조색1 28 8" xfId="3880" xr:uid="{9414004A-25A9-4739-96C2-D10C00605363}"/>
    <cellStyle name="20% - 강조색1 28 9" xfId="3881" xr:uid="{A180A623-919D-42F3-8605-DC01703D322E}"/>
    <cellStyle name="20% - 강조색1 29" xfId="65" xr:uid="{D845796B-E287-4741-8BFF-541B9BB1AFD7}"/>
    <cellStyle name="20% - 강조색1 29 10" xfId="3883" xr:uid="{7315228D-EDD5-4C08-AB4A-6258743F4837}"/>
    <cellStyle name="20% - 강조색1 29 11" xfId="3884" xr:uid="{86AD9383-30B6-4453-80BC-4215529A2546}"/>
    <cellStyle name="20% - 강조색1 29 12" xfId="3885" xr:uid="{B16B0CC2-E434-4595-83AD-894951DBD087}"/>
    <cellStyle name="20% - 강조색1 29 13" xfId="3886" xr:uid="{94D16F8D-2C04-46C8-9A37-A287A6B7C014}"/>
    <cellStyle name="20% - 강조색1 29 14" xfId="3887" xr:uid="{750981AB-6D94-49A3-B5B5-FDF91EEE9FE1}"/>
    <cellStyle name="20% - 강조색1 29 15" xfId="3882" xr:uid="{CF49CC72-2E73-4C05-91EF-B3D4E8E3FA70}"/>
    <cellStyle name="20% - 강조색1 29 2" xfId="66" xr:uid="{E851F307-04E0-4BC2-B969-45A91552F1B6}"/>
    <cellStyle name="20% - 강조색1 29 2 2" xfId="3888" xr:uid="{5F021579-8E2E-4788-9D92-8410B4877A65}"/>
    <cellStyle name="20% - 강조색1 29 3" xfId="3889" xr:uid="{395A7E82-86C7-4E98-B8DC-AC32FE766341}"/>
    <cellStyle name="20% - 강조색1 29 4" xfId="3890" xr:uid="{8EA10B96-6311-4EA4-9C6E-6F28DA9847B4}"/>
    <cellStyle name="20% - 강조색1 29 5" xfId="3891" xr:uid="{5F77F65D-0B81-4432-9F28-5C00EAF09287}"/>
    <cellStyle name="20% - 강조색1 29 6" xfId="3892" xr:uid="{941F94FE-E5D6-47FA-B827-E5FF47E5F30C}"/>
    <cellStyle name="20% - 강조색1 29 7" xfId="3893" xr:uid="{CE85550A-C70B-49CE-B862-49CF391CB39A}"/>
    <cellStyle name="20% - 강조색1 29 8" xfId="3894" xr:uid="{B7B4DC1E-FFEE-4BA0-983A-C3F18C5E51DC}"/>
    <cellStyle name="20% - 강조색1 29 9" xfId="3895" xr:uid="{D946B7E1-B34F-4129-912D-1B784E08E10F}"/>
    <cellStyle name="20% - 강조색1 3" xfId="67" xr:uid="{C88C82EC-25D1-40EC-A9AB-38B448917CBE}"/>
    <cellStyle name="20% - 강조색1 3 10" xfId="3897" xr:uid="{BD479205-F1A9-4798-9E99-3695A938AF6E}"/>
    <cellStyle name="20% - 강조색1 3 11" xfId="3898" xr:uid="{7071BF8E-6A56-4FFD-B8E0-4C289F9E0F48}"/>
    <cellStyle name="20% - 강조색1 3 12" xfId="3899" xr:uid="{4FA2115B-CDD8-475B-8FB6-3371039B42CE}"/>
    <cellStyle name="20% - 강조색1 3 13" xfId="3900" xr:uid="{2D3C92C9-FA22-4FBB-B3C9-5AEBF9CA77ED}"/>
    <cellStyle name="20% - 강조색1 3 14" xfId="3901" xr:uid="{4FB5C7D1-1C0E-48EC-9921-C2F0D5747D12}"/>
    <cellStyle name="20% - 강조색1 3 15" xfId="3896" xr:uid="{259B9FC4-6993-422B-A2BE-CF1C7FB2386B}"/>
    <cellStyle name="20% - 강조색1 3 16" xfId="28195" xr:uid="{77AFFDE6-5E75-47A2-8CB9-BB90E67E4769}"/>
    <cellStyle name="20% - 강조색1 3 2" xfId="68" xr:uid="{D4C06F37-9403-4AEF-9890-E84ED54B391D}"/>
    <cellStyle name="20% - 강조색1 3 2 2" xfId="3902" xr:uid="{F71696A2-EEF6-4E44-AFCF-7D8A3736942A}"/>
    <cellStyle name="20% - 강조색1 3 3" xfId="3903" xr:uid="{248AF494-55F6-4330-96F0-4E7B908C87BA}"/>
    <cellStyle name="20% - 강조색1 3 4" xfId="3904" xr:uid="{FF6695B4-EB10-4440-9E4D-5DBD8322333B}"/>
    <cellStyle name="20% - 강조색1 3 5" xfId="3905" xr:uid="{B4FD629A-CEF4-4652-92A2-35801237334F}"/>
    <cellStyle name="20% - 강조색1 3 6" xfId="3906" xr:uid="{E98EBD1E-E7E0-417B-B83D-A7321F92B92D}"/>
    <cellStyle name="20% - 강조색1 3 7" xfId="3907" xr:uid="{065A2101-32B2-496E-8E61-36F39B684737}"/>
    <cellStyle name="20% - 강조색1 3 8" xfId="3908" xr:uid="{849CF2B7-E0DA-46BD-89F9-EE9CBC8F1327}"/>
    <cellStyle name="20% - 강조색1 3 9" xfId="3909" xr:uid="{BBA7DB1F-D817-4936-8CEF-EB41B1CD0950}"/>
    <cellStyle name="20% - 강조색1 30" xfId="69" xr:uid="{C11FA109-A0AE-472E-8F7E-4F73E9CED708}"/>
    <cellStyle name="20% - 강조색1 30 10" xfId="3911" xr:uid="{8381D88A-8F04-4B76-B334-16E5B95296D9}"/>
    <cellStyle name="20% - 강조색1 30 11" xfId="3912" xr:uid="{81D36DC8-AC3F-4E8E-9797-04491A5FFF82}"/>
    <cellStyle name="20% - 강조색1 30 12" xfId="3913" xr:uid="{9D4617AE-B4F9-418B-A4FF-437727D5D433}"/>
    <cellStyle name="20% - 강조색1 30 13" xfId="3914" xr:uid="{E7EEBCDA-1685-4CF2-83E2-777C3246330B}"/>
    <cellStyle name="20% - 강조색1 30 14" xfId="3915" xr:uid="{66A87A9D-4C9E-4DB0-8182-F98A4DBA13F2}"/>
    <cellStyle name="20% - 강조색1 30 15" xfId="3910" xr:uid="{A5B8B6DD-E5DF-4B92-903B-2B63A5108094}"/>
    <cellStyle name="20% - 강조색1 30 2" xfId="70" xr:uid="{3D4F95FC-8883-47CE-B3E9-6D95DFD5855E}"/>
    <cellStyle name="20% - 강조색1 30 2 2" xfId="3916" xr:uid="{95D207AB-A87A-424E-96B8-6038A1342221}"/>
    <cellStyle name="20% - 강조색1 30 3" xfId="3917" xr:uid="{A6D4950F-2F4C-482B-B78C-04670E995061}"/>
    <cellStyle name="20% - 강조색1 30 4" xfId="3918" xr:uid="{1D8166A5-8C1F-40BA-80B3-EF1CF251C2BE}"/>
    <cellStyle name="20% - 강조색1 30 5" xfId="3919" xr:uid="{7C96E9BD-ADA5-4C13-9FC6-3576584491B3}"/>
    <cellStyle name="20% - 강조색1 30 6" xfId="3920" xr:uid="{D80EE23C-D4A5-4EF9-917A-E2C2F2804097}"/>
    <cellStyle name="20% - 강조색1 30 7" xfId="3921" xr:uid="{C32FDCFA-EEF5-4050-AE94-4974C469428F}"/>
    <cellStyle name="20% - 강조색1 30 8" xfId="3922" xr:uid="{CA4302D3-4320-4753-9B30-B84C12138D06}"/>
    <cellStyle name="20% - 강조색1 30 9" xfId="3923" xr:uid="{62759067-2525-4DC7-9440-DB251A3107AA}"/>
    <cellStyle name="20% - 강조색1 31" xfId="71" xr:uid="{024BAB87-B583-4421-8A6C-F58D60E1A68F}"/>
    <cellStyle name="20% - 강조색1 31 10" xfId="3925" xr:uid="{5C39C87C-C865-4752-82AA-860246311CC6}"/>
    <cellStyle name="20% - 강조색1 31 11" xfId="3926" xr:uid="{581BC98C-B93B-4FDC-AEC3-C3939E4FAB6E}"/>
    <cellStyle name="20% - 강조색1 31 12" xfId="3927" xr:uid="{31AC2717-3139-46F7-9DBF-35C7145B0AC1}"/>
    <cellStyle name="20% - 강조색1 31 13" xfId="3928" xr:uid="{85C19FC9-E5BC-4F24-A86C-7F7C1137EE04}"/>
    <cellStyle name="20% - 강조색1 31 14" xfId="3929" xr:uid="{066D8D2E-DE1E-49C3-827F-FAB884AE5F25}"/>
    <cellStyle name="20% - 강조색1 31 15" xfId="3924" xr:uid="{2ADCFC39-9C9A-4BB0-8FE8-659D669066A0}"/>
    <cellStyle name="20% - 강조색1 31 2" xfId="72" xr:uid="{096EAF91-AF2C-4D41-9219-BE89416AFF17}"/>
    <cellStyle name="20% - 강조색1 31 2 2" xfId="3930" xr:uid="{DD3F53CC-168B-45DA-A78F-D3F34197F840}"/>
    <cellStyle name="20% - 강조색1 31 3" xfId="3931" xr:uid="{2D25BC28-DE3B-46EB-93F7-4E475B2CEAF5}"/>
    <cellStyle name="20% - 강조색1 31 4" xfId="3932" xr:uid="{A4DDB992-28C9-4514-9132-56489DBA0ECE}"/>
    <cellStyle name="20% - 강조색1 31 5" xfId="3933" xr:uid="{2900299F-EC70-49F7-97ED-ABE85C3EA6BF}"/>
    <cellStyle name="20% - 강조색1 31 6" xfId="3934" xr:uid="{20D39129-C619-4A91-ABAE-65DC25DEEA77}"/>
    <cellStyle name="20% - 강조색1 31 7" xfId="3935" xr:uid="{71CE140D-BEEB-4D11-B066-E2A37CC0B120}"/>
    <cellStyle name="20% - 강조색1 31 8" xfId="3936" xr:uid="{754FF8B3-D2EA-473B-BD96-E6A490815600}"/>
    <cellStyle name="20% - 강조색1 31 9" xfId="3937" xr:uid="{882E40D4-07DA-4D32-B94F-88F247FB2C12}"/>
    <cellStyle name="20% - 강조색1 32" xfId="73" xr:uid="{3BDC2B95-3931-42DF-BCDB-7ABE2ADD504C}"/>
    <cellStyle name="20% - 강조색1 32 10" xfId="3939" xr:uid="{45C75A6C-D474-4607-9D33-FA1CE5AFC8C7}"/>
    <cellStyle name="20% - 강조색1 32 11" xfId="3940" xr:uid="{4A3FF7D9-6DA4-46D9-BB1F-6DC092255714}"/>
    <cellStyle name="20% - 강조색1 32 12" xfId="3941" xr:uid="{976C084A-02C4-40DB-8C78-1BDFDC20DDBA}"/>
    <cellStyle name="20% - 강조색1 32 13" xfId="3942" xr:uid="{29F6BE59-9566-4B31-AB07-4B81A01E096E}"/>
    <cellStyle name="20% - 강조색1 32 14" xfId="3943" xr:uid="{B4342ED6-ED37-413A-94EE-6728E95F8210}"/>
    <cellStyle name="20% - 강조색1 32 15" xfId="3938" xr:uid="{790CE391-D8E8-4DFC-AA7D-C2775B103879}"/>
    <cellStyle name="20% - 강조색1 32 2" xfId="74" xr:uid="{6CA3B0C1-4C87-4CD3-A9AF-866CC482DCC7}"/>
    <cellStyle name="20% - 강조색1 32 2 2" xfId="3944" xr:uid="{769DA34A-C77C-40DC-8415-66F7985B9626}"/>
    <cellStyle name="20% - 강조색1 32 3" xfId="3945" xr:uid="{8502A8D0-6993-42D6-B635-1A4DBED5A996}"/>
    <cellStyle name="20% - 강조색1 32 4" xfId="3946" xr:uid="{67D0A50D-ED24-440E-9722-02F985D8E9E9}"/>
    <cellStyle name="20% - 강조색1 32 5" xfId="3947" xr:uid="{3FCC66EB-72C3-43AA-8487-7AFDE8BE8DCA}"/>
    <cellStyle name="20% - 강조색1 32 6" xfId="3948" xr:uid="{43578271-A012-41AF-907D-DAA3ED1622C2}"/>
    <cellStyle name="20% - 강조색1 32 7" xfId="3949" xr:uid="{5E8CA368-CED5-47B9-B4FB-FA544E73B803}"/>
    <cellStyle name="20% - 강조색1 32 8" xfId="3950" xr:uid="{AD84BA0B-3345-4C40-B575-E20C7A509568}"/>
    <cellStyle name="20% - 강조색1 32 9" xfId="3951" xr:uid="{9C06AD0F-100C-4F75-927D-98635FCC1442}"/>
    <cellStyle name="20% - 강조색1 33" xfId="75" xr:uid="{80FA997E-20C5-488B-85FC-B539EB5E4774}"/>
    <cellStyle name="20% - 강조색1 33 10" xfId="3953" xr:uid="{47982877-AD0E-40D7-9CBC-E0D9D256CBC2}"/>
    <cellStyle name="20% - 강조색1 33 11" xfId="3954" xr:uid="{96FD2FB8-D246-45FE-AB2F-E0D21210B67F}"/>
    <cellStyle name="20% - 강조색1 33 12" xfId="3955" xr:uid="{4E0F9BD5-D8C4-474F-97C2-BDAF7403F541}"/>
    <cellStyle name="20% - 강조색1 33 13" xfId="3956" xr:uid="{2E9006CE-EFDF-443E-AA7B-5E30B12B89FB}"/>
    <cellStyle name="20% - 강조색1 33 14" xfId="3957" xr:uid="{48145F85-E30A-48FE-98B5-AE7D7A4EF323}"/>
    <cellStyle name="20% - 강조색1 33 15" xfId="3952" xr:uid="{CC5958B8-64BC-4E7C-B6AD-4BB08EB4FBF2}"/>
    <cellStyle name="20% - 강조색1 33 2" xfId="76" xr:uid="{00BA6156-1727-401A-9F71-A475403A697D}"/>
    <cellStyle name="20% - 강조색1 33 2 2" xfId="3958" xr:uid="{70D59335-2635-43EE-B9C9-A272FB4A784D}"/>
    <cellStyle name="20% - 강조색1 33 3" xfId="3959" xr:uid="{79BF447B-BFAD-4062-BF5E-1F45155F107E}"/>
    <cellStyle name="20% - 강조색1 33 4" xfId="3960" xr:uid="{54E29100-505C-4A48-9CE9-ADC87E250039}"/>
    <cellStyle name="20% - 강조색1 33 5" xfId="3961" xr:uid="{A20C4F6E-4B67-4DCF-8064-B1E181E90FAC}"/>
    <cellStyle name="20% - 강조색1 33 6" xfId="3962" xr:uid="{DBA5DC6F-728A-4F6C-A19D-B65AC49CDF4E}"/>
    <cellStyle name="20% - 강조색1 33 7" xfId="3963" xr:uid="{462A9478-E603-4C25-878C-5721751EA0D0}"/>
    <cellStyle name="20% - 강조색1 33 8" xfId="3964" xr:uid="{110BB919-35D0-4857-9638-F3DC9ACC6D2C}"/>
    <cellStyle name="20% - 강조색1 33 9" xfId="3965" xr:uid="{C53E46E7-CB21-4955-BFD7-A54FBC998C64}"/>
    <cellStyle name="20% - 강조색1 34" xfId="77" xr:uid="{AA0DAF71-7EBF-4FB7-ACC3-6ED9173F6795}"/>
    <cellStyle name="20% - 강조색1 34 10" xfId="3967" xr:uid="{070F44FF-C2C1-44B0-AC44-D573F130069F}"/>
    <cellStyle name="20% - 강조색1 34 11" xfId="3968" xr:uid="{C43C8052-61D4-4955-A825-7B57F18A56FB}"/>
    <cellStyle name="20% - 강조색1 34 12" xfId="3969" xr:uid="{28E59ECA-B721-47EC-B534-DBC3A84BBC81}"/>
    <cellStyle name="20% - 강조색1 34 13" xfId="3970" xr:uid="{B261CA90-B065-4C1E-B25A-2129A68B230B}"/>
    <cellStyle name="20% - 강조색1 34 14" xfId="3971" xr:uid="{E9B5D20B-0B69-406D-B518-1989AECC6852}"/>
    <cellStyle name="20% - 강조색1 34 15" xfId="3966" xr:uid="{071B6DF7-F6BB-4DCC-A116-039479C04A62}"/>
    <cellStyle name="20% - 강조색1 34 2" xfId="78" xr:uid="{D76E30F4-41BF-4779-A6FD-03632656D395}"/>
    <cellStyle name="20% - 강조색1 34 2 2" xfId="3972" xr:uid="{AFF455E2-F16F-49F2-B81B-4C535F7B63CD}"/>
    <cellStyle name="20% - 강조색1 34 3" xfId="3973" xr:uid="{DA6AA039-9CF9-40DF-9D30-22C87F80E96E}"/>
    <cellStyle name="20% - 강조색1 34 4" xfId="3974" xr:uid="{B4FC4F68-4F6B-4849-9B55-415FC4F99175}"/>
    <cellStyle name="20% - 강조색1 34 5" xfId="3975" xr:uid="{E5148717-397A-41B8-A587-13C43694B7EB}"/>
    <cellStyle name="20% - 강조색1 34 6" xfId="3976" xr:uid="{9EF1DD52-E20A-48DD-B863-6A6CC25463B3}"/>
    <cellStyle name="20% - 강조색1 34 7" xfId="3977" xr:uid="{B9011524-5EEB-4F96-AC80-71FF5380886A}"/>
    <cellStyle name="20% - 강조색1 34 8" xfId="3978" xr:uid="{8054FFC5-F57E-45BF-A106-0B8C368DEE6A}"/>
    <cellStyle name="20% - 강조색1 34 9" xfId="3979" xr:uid="{6B0F2CB1-2B0D-484D-9E71-F0DF5968518F}"/>
    <cellStyle name="20% - 강조색1 35" xfId="79" xr:uid="{06275A56-0545-42EF-8974-4A9104F23F49}"/>
    <cellStyle name="20% - 강조색1 35 10" xfId="3981" xr:uid="{E37A7272-7166-4EBB-9868-5511D9726BAD}"/>
    <cellStyle name="20% - 강조색1 35 11" xfId="3982" xr:uid="{42ACF253-38E6-4D68-89EE-BF4DB429904A}"/>
    <cellStyle name="20% - 강조색1 35 12" xfId="3983" xr:uid="{8A024972-08E1-41B1-B56A-95404DB4215B}"/>
    <cellStyle name="20% - 강조색1 35 13" xfId="3984" xr:uid="{E8535BD6-D61B-432E-8121-7D611FDB98D9}"/>
    <cellStyle name="20% - 강조색1 35 14" xfId="3985" xr:uid="{DD0605D1-8FCA-4628-AB9F-E81761743CAF}"/>
    <cellStyle name="20% - 강조색1 35 15" xfId="3980" xr:uid="{6E1F694A-2E05-416A-8249-DE87CFF2BBA2}"/>
    <cellStyle name="20% - 강조색1 35 2" xfId="80" xr:uid="{D29DF7FC-0A06-4055-A5A4-4B0844EF315D}"/>
    <cellStyle name="20% - 강조색1 35 2 2" xfId="3986" xr:uid="{D42E9510-52E7-402B-93B1-FC0C286359A8}"/>
    <cellStyle name="20% - 강조색1 35 3" xfId="3987" xr:uid="{340C8990-E7ED-4C38-B601-1AB1707F153E}"/>
    <cellStyle name="20% - 강조색1 35 4" xfId="3988" xr:uid="{A7462AC0-8E89-4920-B6B0-31333B4F7930}"/>
    <cellStyle name="20% - 강조색1 35 5" xfId="3989" xr:uid="{54C1E72A-37AE-4116-8262-4FD26FDD4CDC}"/>
    <cellStyle name="20% - 강조색1 35 6" xfId="3990" xr:uid="{6FF6349A-6928-4D59-B182-1BC44C64F33F}"/>
    <cellStyle name="20% - 강조색1 35 7" xfId="3991" xr:uid="{AD2C6221-071E-44B8-94AB-66393D5BC9E5}"/>
    <cellStyle name="20% - 강조색1 35 8" xfId="3992" xr:uid="{5BE9AA1E-47FD-415C-A45B-C6C398D34AD3}"/>
    <cellStyle name="20% - 강조색1 35 9" xfId="3993" xr:uid="{2C25818D-088D-45BA-866E-04E472AEF0DC}"/>
    <cellStyle name="20% - 강조색1 36" xfId="81" xr:uid="{5164E284-A975-4A74-93B3-5B9EA24ABFEB}"/>
    <cellStyle name="20% - 강조색1 36 10" xfId="3995" xr:uid="{FB03A1DF-EFFA-4D14-9B57-D26D25BAF859}"/>
    <cellStyle name="20% - 강조색1 36 11" xfId="3996" xr:uid="{89D02366-D804-4BD1-AE78-FD925208F258}"/>
    <cellStyle name="20% - 강조색1 36 12" xfId="3997" xr:uid="{F5428A91-08B8-4D15-8E49-9C1462AC81FE}"/>
    <cellStyle name="20% - 강조색1 36 13" xfId="3998" xr:uid="{BBCD3410-D21E-4D85-833C-F979F0A25505}"/>
    <cellStyle name="20% - 강조색1 36 14" xfId="3999" xr:uid="{A8A81C29-7604-45C8-AF1D-807D8204F393}"/>
    <cellStyle name="20% - 강조색1 36 15" xfId="3994" xr:uid="{43028254-62D1-4302-90EF-C314937106AE}"/>
    <cellStyle name="20% - 강조색1 36 2" xfId="82" xr:uid="{8506C055-C5EB-483E-8D39-8BE160CE507D}"/>
    <cellStyle name="20% - 강조색1 36 2 2" xfId="4000" xr:uid="{5D1AB68A-B15B-47CC-88F8-EA377DB312A6}"/>
    <cellStyle name="20% - 강조색1 36 3" xfId="4001" xr:uid="{CA2BE378-9552-4ECE-B91D-990BB0C12118}"/>
    <cellStyle name="20% - 강조색1 36 4" xfId="4002" xr:uid="{4923EA30-5A2E-4006-8CAB-6C20DDD674AB}"/>
    <cellStyle name="20% - 강조색1 36 5" xfId="4003" xr:uid="{B30EA5B1-18BB-45B0-835F-0B6C010E6CF9}"/>
    <cellStyle name="20% - 강조색1 36 6" xfId="4004" xr:uid="{7A750B70-1409-4D50-B88F-13E627B8D5C5}"/>
    <cellStyle name="20% - 강조색1 36 7" xfId="4005" xr:uid="{97645A9A-07E8-4AEB-8F14-F370CF2C1B14}"/>
    <cellStyle name="20% - 강조색1 36 8" xfId="4006" xr:uid="{F3978552-1775-41FE-AE20-A84295D73133}"/>
    <cellStyle name="20% - 강조색1 36 9" xfId="4007" xr:uid="{3B8CFAF4-3899-4561-9F8D-F2CD5614D48B}"/>
    <cellStyle name="20% - 강조색1 37" xfId="83" xr:uid="{281801CB-A05B-4F9F-8ACB-6DAC2C579FA5}"/>
    <cellStyle name="20% - 강조색1 37 10" xfId="4009" xr:uid="{7BD06A18-197C-412F-901D-C26E76956722}"/>
    <cellStyle name="20% - 강조색1 37 11" xfId="4010" xr:uid="{AF653379-7B0C-4EE2-963D-652C4C753D94}"/>
    <cellStyle name="20% - 강조색1 37 12" xfId="4011" xr:uid="{A3E7E91C-A47F-4F73-A1B5-D9F47DFA7AF5}"/>
    <cellStyle name="20% - 강조색1 37 13" xfId="4012" xr:uid="{79BA1425-12B6-4C03-8550-72780807DE77}"/>
    <cellStyle name="20% - 강조색1 37 14" xfId="4013" xr:uid="{DFD1C4BF-BA84-4222-86C5-124A8BBC18DB}"/>
    <cellStyle name="20% - 강조색1 37 15" xfId="4008" xr:uid="{AC65CAB9-D385-4044-B581-289C8CB46F1A}"/>
    <cellStyle name="20% - 강조색1 37 2" xfId="84" xr:uid="{04239EFF-600D-430C-AAA5-F97B7AA23564}"/>
    <cellStyle name="20% - 강조색1 37 2 2" xfId="4014" xr:uid="{E04BCCDA-CEFB-489C-A7F4-356A925B851C}"/>
    <cellStyle name="20% - 강조색1 37 3" xfId="4015" xr:uid="{6C395DF7-8E63-4C24-94CE-F2BB3CCE18AE}"/>
    <cellStyle name="20% - 강조색1 37 4" xfId="4016" xr:uid="{7EABBA7B-F2DE-49EB-A89D-4E51716E9171}"/>
    <cellStyle name="20% - 강조색1 37 5" xfId="4017" xr:uid="{5AA68A7D-3F5A-41A9-AC89-4A2CAE1AAE88}"/>
    <cellStyle name="20% - 강조색1 37 6" xfId="4018" xr:uid="{5577628E-93AE-4172-81EC-3C8D9D637DF8}"/>
    <cellStyle name="20% - 강조색1 37 7" xfId="4019" xr:uid="{33C4FA55-93A7-467E-9FD2-B4A1437DB13B}"/>
    <cellStyle name="20% - 강조색1 37 8" xfId="4020" xr:uid="{6271C82A-4CB4-4193-8AB2-A0C6E05ACDF0}"/>
    <cellStyle name="20% - 강조색1 37 9" xfId="4021" xr:uid="{BFA9042D-DEA6-4A39-A2C4-8FD7953B8D2F}"/>
    <cellStyle name="20% - 강조색1 38" xfId="85" xr:uid="{A9B821B4-9AB0-4FB8-B364-E0452482CFBB}"/>
    <cellStyle name="20% - 강조색1 38 10" xfId="4023" xr:uid="{B47D475D-0767-40A8-A7F2-8E09BA42E524}"/>
    <cellStyle name="20% - 강조색1 38 11" xfId="4024" xr:uid="{C7396819-5618-4896-A495-F7BFEB8209A1}"/>
    <cellStyle name="20% - 강조색1 38 12" xfId="4025" xr:uid="{D0FFD83E-8265-4C0C-9815-398BF680DB79}"/>
    <cellStyle name="20% - 강조색1 38 13" xfId="4026" xr:uid="{F41922AB-9F66-4DE9-A765-D62AE98F9EF2}"/>
    <cellStyle name="20% - 강조색1 38 14" xfId="4027" xr:uid="{807ED48F-E2E9-4E8B-B1CB-CA8D7EB9CA89}"/>
    <cellStyle name="20% - 강조색1 38 15" xfId="4022" xr:uid="{E428820A-387F-45C1-BF79-9C0930BE7F16}"/>
    <cellStyle name="20% - 강조색1 38 2" xfId="86" xr:uid="{510A7904-6F76-466C-873B-D750D64ACE16}"/>
    <cellStyle name="20% - 강조색1 38 2 2" xfId="4028" xr:uid="{3399F676-2D9D-41B0-BA43-25C263ECB93C}"/>
    <cellStyle name="20% - 강조색1 38 3" xfId="4029" xr:uid="{A7E757E6-2CF5-4418-8B27-61EA4E9A61DD}"/>
    <cellStyle name="20% - 강조색1 38 4" xfId="4030" xr:uid="{0A9CB18D-AC80-466E-8359-FA44C41112FC}"/>
    <cellStyle name="20% - 강조색1 38 5" xfId="4031" xr:uid="{B3F0D4BB-C2F2-4C3C-8A7C-1755129153C8}"/>
    <cellStyle name="20% - 강조색1 38 6" xfId="4032" xr:uid="{9F4CAD4C-6E02-4E01-8265-32680538F268}"/>
    <cellStyle name="20% - 강조색1 38 7" xfId="4033" xr:uid="{F751F11C-0C7D-4944-8DF0-FED9D660348D}"/>
    <cellStyle name="20% - 강조색1 38 8" xfId="4034" xr:uid="{DCA63525-8F92-4B73-82C4-DD440EE93F73}"/>
    <cellStyle name="20% - 강조색1 38 9" xfId="4035" xr:uid="{F4775053-845D-4871-8EDC-2E3764294680}"/>
    <cellStyle name="20% - 강조색1 39" xfId="87" xr:uid="{0338D0FE-BD58-4E87-8576-05391955E111}"/>
    <cellStyle name="20% - 강조색1 39 10" xfId="4037" xr:uid="{8F697C65-98C0-4C99-ABAB-06E41BDD74AF}"/>
    <cellStyle name="20% - 강조색1 39 11" xfId="4038" xr:uid="{C1D4112D-7072-44D0-93C2-DCE348EAF66F}"/>
    <cellStyle name="20% - 강조색1 39 12" xfId="4039" xr:uid="{419E78EB-6902-411C-9514-AE7A87342F5B}"/>
    <cellStyle name="20% - 강조색1 39 13" xfId="4040" xr:uid="{9FF5A206-B91C-47BC-9D21-6544A58ED32F}"/>
    <cellStyle name="20% - 강조색1 39 14" xfId="4041" xr:uid="{8A0BAD19-9596-4EE3-88FF-C5DA1948AFAD}"/>
    <cellStyle name="20% - 강조색1 39 15" xfId="4036" xr:uid="{ADE2DFDA-8470-4998-891B-1F0C23E5E94B}"/>
    <cellStyle name="20% - 강조색1 39 2" xfId="88" xr:uid="{CF1B7784-2E9F-4A22-873D-78579E67ACD2}"/>
    <cellStyle name="20% - 강조색1 39 2 2" xfId="4042" xr:uid="{F48BA528-1E88-4FE6-83AC-AB3E60547761}"/>
    <cellStyle name="20% - 강조색1 39 3" xfId="4043" xr:uid="{123DD975-AF54-40B8-AFEB-1194FA23B97B}"/>
    <cellStyle name="20% - 강조색1 39 4" xfId="4044" xr:uid="{4712F015-DE41-4807-9B41-93C9EC588E2D}"/>
    <cellStyle name="20% - 강조색1 39 5" xfId="4045" xr:uid="{4B6A3A0E-1751-4A10-B922-6B0CF6B26914}"/>
    <cellStyle name="20% - 강조색1 39 6" xfId="4046" xr:uid="{DAD87A88-B16D-42A4-814B-E33C5B02FBBD}"/>
    <cellStyle name="20% - 강조색1 39 7" xfId="4047" xr:uid="{A3C5A5F8-3659-4698-AEE1-FDC92A3D884A}"/>
    <cellStyle name="20% - 강조색1 39 8" xfId="4048" xr:uid="{67A72946-2991-40F4-A035-4FACEA697A2E}"/>
    <cellStyle name="20% - 강조색1 39 9" xfId="4049" xr:uid="{6146BBCF-AE40-46B3-9C47-FB25E29D1F30}"/>
    <cellStyle name="20% - 강조색1 4" xfId="89" xr:uid="{57D2520B-B026-4B40-BAAA-2CE2688B4BA2}"/>
    <cellStyle name="20% - 강조색1 4 10" xfId="4051" xr:uid="{E239A964-1AF4-4A25-909C-18CAA039108B}"/>
    <cellStyle name="20% - 강조색1 4 11" xfId="4052" xr:uid="{62AC6F59-048A-41DB-988C-2EBC876678B1}"/>
    <cellStyle name="20% - 강조색1 4 12" xfId="4053" xr:uid="{FDBB7DF3-6DE1-4382-A039-CF4285B15EA2}"/>
    <cellStyle name="20% - 강조색1 4 13" xfId="4054" xr:uid="{C2751157-2D7E-4D38-9FC5-7E8B82C2C5BB}"/>
    <cellStyle name="20% - 강조색1 4 14" xfId="4055" xr:uid="{22ADB827-8FDF-40C9-964B-43F76C11DC62}"/>
    <cellStyle name="20% - 강조색1 4 15" xfId="4050" xr:uid="{AB67D012-A99E-4258-AF55-5CC47C190BB2}"/>
    <cellStyle name="20% - 강조색1 4 16" xfId="27863" xr:uid="{4863FC91-2824-473D-981D-69CCFC861F3E}"/>
    <cellStyle name="20% - 강조색1 4 2" xfId="90" xr:uid="{E4405024-52AB-4FAD-A36F-4BB962458906}"/>
    <cellStyle name="20% - 강조색1 4 2 2" xfId="4056" xr:uid="{78A485F1-6675-4BC2-AA06-9F451F454A5E}"/>
    <cellStyle name="20% - 강조색1 4 3" xfId="4057" xr:uid="{8C263BCF-8FF5-47FF-A762-3E58D1765D57}"/>
    <cellStyle name="20% - 강조색1 4 4" xfId="4058" xr:uid="{61C67648-4B9C-470A-8C9D-BA40FC7680F8}"/>
    <cellStyle name="20% - 강조색1 4 5" xfId="4059" xr:uid="{B3B9A903-01BC-4328-B04F-410AC39D5AF2}"/>
    <cellStyle name="20% - 강조색1 4 6" xfId="4060" xr:uid="{1F424B03-3BB2-4343-8F60-EA697B3E672B}"/>
    <cellStyle name="20% - 강조색1 4 7" xfId="4061" xr:uid="{D9603361-9070-4382-BEA8-DF776A612DD9}"/>
    <cellStyle name="20% - 강조색1 4 8" xfId="4062" xr:uid="{0FB3CA6C-81A3-470B-B7C2-28437FF9ED1F}"/>
    <cellStyle name="20% - 강조색1 4 9" xfId="4063" xr:uid="{9A12E191-4347-4E4A-B2B7-43F10644C7AB}"/>
    <cellStyle name="20% - 강조색1 40" xfId="91" xr:uid="{CB8FD6E4-7E0C-41D0-9FB0-4C676CF85C11}"/>
    <cellStyle name="20% - 강조색1 40 10" xfId="4065" xr:uid="{4241CF89-FD8D-498A-ABA8-310BF4DC5DC4}"/>
    <cellStyle name="20% - 강조색1 40 11" xfId="4066" xr:uid="{B7F1683E-7609-4197-AEE1-C58C86AEC8AB}"/>
    <cellStyle name="20% - 강조색1 40 12" xfId="4067" xr:uid="{4954044C-F4D9-4F0C-827F-3019436593CE}"/>
    <cellStyle name="20% - 강조색1 40 13" xfId="4068" xr:uid="{724D0537-D5A8-4368-89BC-0DC7AB2377B6}"/>
    <cellStyle name="20% - 강조색1 40 14" xfId="4069" xr:uid="{23A25D75-8081-4A73-9815-570D4A42C17F}"/>
    <cellStyle name="20% - 강조색1 40 15" xfId="4064" xr:uid="{C9470847-2B04-4C81-B3F3-16A6F3B12086}"/>
    <cellStyle name="20% - 강조색1 40 2" xfId="92" xr:uid="{808D930B-08FC-40D1-90C0-53AF0457553A}"/>
    <cellStyle name="20% - 강조색1 40 2 2" xfId="4070" xr:uid="{1084A693-1B7F-4EE5-AAF3-B6E039403D3F}"/>
    <cellStyle name="20% - 강조색1 40 3" xfId="4071" xr:uid="{E1131EFE-3F48-4D5A-B16A-552351188F5C}"/>
    <cellStyle name="20% - 강조색1 40 4" xfId="4072" xr:uid="{89162239-27B1-4255-9F48-BF7989EABB34}"/>
    <cellStyle name="20% - 강조색1 40 5" xfId="4073" xr:uid="{35980DCA-5264-4083-AFF2-D78C61CC2304}"/>
    <cellStyle name="20% - 강조색1 40 6" xfId="4074" xr:uid="{ADC125DD-725E-459A-B1AE-C85C37E37AE1}"/>
    <cellStyle name="20% - 강조색1 40 7" xfId="4075" xr:uid="{F7D1A4CB-48AF-49F9-8689-61BE2ACAA05D}"/>
    <cellStyle name="20% - 강조색1 40 8" xfId="4076" xr:uid="{E82902BD-1E4A-40AF-B82C-3FEEA1265709}"/>
    <cellStyle name="20% - 강조색1 40 9" xfId="4077" xr:uid="{9BC26B51-E1D5-4C7F-A5B7-2637E0DB202D}"/>
    <cellStyle name="20% - 강조색1 41" xfId="93" xr:uid="{0ED353E1-A8F1-47B5-82B5-193AB8E5EF1C}"/>
    <cellStyle name="20% - 강조색1 41 10" xfId="4079" xr:uid="{B08535C5-5ED8-4D60-ACF8-879A6736DB38}"/>
    <cellStyle name="20% - 강조색1 41 11" xfId="4080" xr:uid="{5D8416BE-C5CE-47E6-9610-6279E6668F5E}"/>
    <cellStyle name="20% - 강조색1 41 12" xfId="4081" xr:uid="{721CFAAE-3A48-446F-B80D-CFC54E6A5B03}"/>
    <cellStyle name="20% - 강조색1 41 13" xfId="4082" xr:uid="{56718D7A-D8D4-4A7D-8E21-05211D829F86}"/>
    <cellStyle name="20% - 강조색1 41 14" xfId="4083" xr:uid="{25C1F79B-40D2-4D99-B3E3-79CDD2C7DC81}"/>
    <cellStyle name="20% - 강조색1 41 15" xfId="4078" xr:uid="{344769A3-193E-4C1D-8410-3B14C3DD7EC6}"/>
    <cellStyle name="20% - 강조색1 41 2" xfId="94" xr:uid="{F0C1DDFC-F929-4EA1-8C45-E1BE36FFE185}"/>
    <cellStyle name="20% - 강조색1 41 2 2" xfId="4084" xr:uid="{3D458D27-4537-4CE3-8331-A03CAB1E9D64}"/>
    <cellStyle name="20% - 강조색1 41 3" xfId="4085" xr:uid="{DC1E2C8A-5D32-4DED-A597-296DB9D2E2E7}"/>
    <cellStyle name="20% - 강조색1 41 4" xfId="4086" xr:uid="{8EA8AB48-B426-498B-A102-28D9483433C8}"/>
    <cellStyle name="20% - 강조색1 41 5" xfId="4087" xr:uid="{1FF9B5B7-FFD6-4295-86C2-E26DFEA8B8E3}"/>
    <cellStyle name="20% - 강조색1 41 6" xfId="4088" xr:uid="{C05C57FF-D3B6-4FEA-9586-F7B9F1500442}"/>
    <cellStyle name="20% - 강조색1 41 7" xfId="4089" xr:uid="{2F98509A-606B-4490-B2C8-9CD92150F291}"/>
    <cellStyle name="20% - 강조색1 41 8" xfId="4090" xr:uid="{EAA097E8-7BD8-4ED3-A07F-51044FDB4CF1}"/>
    <cellStyle name="20% - 강조색1 41 9" xfId="4091" xr:uid="{9F84D3D3-C059-4CD6-B8B6-255FF22EA9DB}"/>
    <cellStyle name="20% - 강조색1 42" xfId="95" xr:uid="{962EEDCD-F062-49E3-BC4A-D7326714CF39}"/>
    <cellStyle name="20% - 강조색1 42 10" xfId="4093" xr:uid="{F384177B-A6E1-4FD4-BAE3-E325C3BB6F42}"/>
    <cellStyle name="20% - 강조색1 42 11" xfId="4094" xr:uid="{F76A5E0F-EF14-49C2-A0F9-4B438F1CEBD1}"/>
    <cellStyle name="20% - 강조색1 42 12" xfId="4095" xr:uid="{413929AF-E3BB-43BC-BA08-5852BFD3A8B7}"/>
    <cellStyle name="20% - 강조색1 42 13" xfId="4096" xr:uid="{A41C464C-629C-4655-8729-0C2530782322}"/>
    <cellStyle name="20% - 강조색1 42 14" xfId="4097" xr:uid="{FE449C03-7526-497C-AB52-0A9D40610940}"/>
    <cellStyle name="20% - 강조색1 42 15" xfId="4092" xr:uid="{1EEAAF76-70D8-4552-961D-A0D6FF387FA5}"/>
    <cellStyle name="20% - 강조색1 42 2" xfId="96" xr:uid="{DDBB2394-16CC-49B1-9E5F-6D571AB3D4AA}"/>
    <cellStyle name="20% - 강조색1 42 2 2" xfId="4098" xr:uid="{3E6E8772-15EE-4DC6-A3A3-5AEC400782CC}"/>
    <cellStyle name="20% - 강조색1 42 3" xfId="4099" xr:uid="{4A900D81-2389-4EC4-97E9-36003F9AA4AC}"/>
    <cellStyle name="20% - 강조색1 42 4" xfId="4100" xr:uid="{A95DA3F4-E8A8-45D4-A50D-9608F39CE382}"/>
    <cellStyle name="20% - 강조색1 42 5" xfId="4101" xr:uid="{33A22804-323B-4F17-B410-E1ECE896967E}"/>
    <cellStyle name="20% - 강조색1 42 6" xfId="4102" xr:uid="{C99C8892-1F33-4591-8943-6F3F8385A936}"/>
    <cellStyle name="20% - 강조색1 42 7" xfId="4103" xr:uid="{B505FEA8-6FEF-4622-8472-EA359E7F8199}"/>
    <cellStyle name="20% - 강조색1 42 8" xfId="4104" xr:uid="{29F036CE-3F16-4548-8E7A-A3D824188FF6}"/>
    <cellStyle name="20% - 강조색1 42 9" xfId="4105" xr:uid="{DBEBC6E8-FBAE-4132-B3AF-CACADE56BDA3}"/>
    <cellStyle name="20% - 강조색1 43" xfId="97" xr:uid="{A94702C7-95F6-4931-A009-DCA7ABEE52CB}"/>
    <cellStyle name="20% - 강조색1 43 10" xfId="4107" xr:uid="{764E98BD-096A-47E8-8CB8-2C5210D8727F}"/>
    <cellStyle name="20% - 강조색1 43 11" xfId="4108" xr:uid="{F4DF7772-38B8-41B5-B9ED-0F4F85C16243}"/>
    <cellStyle name="20% - 강조색1 43 12" xfId="4109" xr:uid="{B6F850AD-DFBE-4159-98F0-2732AAB546ED}"/>
    <cellStyle name="20% - 강조색1 43 13" xfId="4110" xr:uid="{49560E00-AF85-4868-AE4A-9165ECA48488}"/>
    <cellStyle name="20% - 강조색1 43 14" xfId="4111" xr:uid="{5A783499-3756-4DA9-83D4-85774B7C230A}"/>
    <cellStyle name="20% - 강조색1 43 15" xfId="4106" xr:uid="{A288BB1D-23A8-4A01-B6E6-5467544B0F59}"/>
    <cellStyle name="20% - 강조색1 43 2" xfId="98" xr:uid="{A79FEF09-A9B6-4636-9DE3-01C375A48B63}"/>
    <cellStyle name="20% - 강조색1 43 2 2" xfId="4112" xr:uid="{876B63FD-6F6B-4CDA-92F8-5E289D4DECEE}"/>
    <cellStyle name="20% - 강조색1 43 3" xfId="4113" xr:uid="{947D67A0-8A27-4E22-A6A5-572884DA956F}"/>
    <cellStyle name="20% - 강조색1 43 4" xfId="4114" xr:uid="{EAD64CCF-AF7D-4D6A-9E44-3A240DABDC5F}"/>
    <cellStyle name="20% - 강조색1 43 5" xfId="4115" xr:uid="{047C38CD-68F6-430B-96CB-44DC6F25B617}"/>
    <cellStyle name="20% - 강조색1 43 6" xfId="4116" xr:uid="{61ABE965-B812-4A63-B729-8E6D7EAF9614}"/>
    <cellStyle name="20% - 강조색1 43 7" xfId="4117" xr:uid="{FD0669A1-A126-4904-874C-5D318C0433F7}"/>
    <cellStyle name="20% - 강조색1 43 8" xfId="4118" xr:uid="{7D248455-1161-4F08-A671-C5B71F69E44E}"/>
    <cellStyle name="20% - 강조색1 43 9" xfId="4119" xr:uid="{08B7DC65-347D-4BD8-98C8-09C59ADAAA80}"/>
    <cellStyle name="20% - 강조색1 44" xfId="99" xr:uid="{580264C6-4AE5-4107-9612-890AE606905F}"/>
    <cellStyle name="20% - 강조색1 44 2" xfId="4120" xr:uid="{00441B51-4B33-46DF-A83F-4DBFC48BB9B3}"/>
    <cellStyle name="20% - 강조색1 45" xfId="100" xr:uid="{A38D9428-93C0-4FBD-9771-E42D27D720B7}"/>
    <cellStyle name="20% - 강조색1 45 2" xfId="4121" xr:uid="{EB63F903-E56C-4489-94B5-1CCBCC0DB79D}"/>
    <cellStyle name="20% - 강조색1 46" xfId="24" xr:uid="{F1C482E5-4773-45DB-9A98-8B5D32B6F1E1}"/>
    <cellStyle name="20% - 강조색1 47" xfId="3608" xr:uid="{5108FCC8-A28A-4B16-9F5B-285102F5C074}"/>
    <cellStyle name="20% - 강조색1 5" xfId="101" xr:uid="{FC23210C-46B9-49C6-BC37-086D2475BB80}"/>
    <cellStyle name="20% - 강조색1 5 10" xfId="4123" xr:uid="{B3B1F2CE-98C9-4028-9993-328A2818693E}"/>
    <cellStyle name="20% - 강조색1 5 11" xfId="4124" xr:uid="{F0B68B55-2B69-4C54-8EF7-59E5FC26BDF8}"/>
    <cellStyle name="20% - 강조색1 5 12" xfId="4125" xr:uid="{16E5901E-E48E-4AA3-95F4-9D9C1DF53EC0}"/>
    <cellStyle name="20% - 강조색1 5 13" xfId="4126" xr:uid="{0D00C127-4DC1-471B-BFF7-96D184217E05}"/>
    <cellStyle name="20% - 강조색1 5 14" xfId="4127" xr:uid="{D5F17A6D-1741-487B-98EA-4C2DF92B9634}"/>
    <cellStyle name="20% - 강조색1 5 15" xfId="4122" xr:uid="{E6A4D6B6-343A-4BE8-9960-C476BC68F760}"/>
    <cellStyle name="20% - 강조색1 5 2" xfId="102" xr:uid="{04725F3D-7C07-48E6-8AC1-980BA2F1C037}"/>
    <cellStyle name="20% - 강조색1 5 2 2" xfId="4128" xr:uid="{D7F0571C-E10A-4498-ABC5-CEFE1571F10A}"/>
    <cellStyle name="20% - 강조색1 5 3" xfId="4129" xr:uid="{8FF89B7C-99FA-4701-91F5-C50FD054E43F}"/>
    <cellStyle name="20% - 강조색1 5 4" xfId="4130" xr:uid="{30B1C88A-5385-4522-B7E8-65ECD19CDA36}"/>
    <cellStyle name="20% - 강조색1 5 5" xfId="4131" xr:uid="{0F091189-DA55-4BB1-9EE4-BDF861EE1269}"/>
    <cellStyle name="20% - 강조색1 5 6" xfId="4132" xr:uid="{93159626-17FF-4B7A-A5AE-51871490515E}"/>
    <cellStyle name="20% - 강조색1 5 7" xfId="4133" xr:uid="{A8124250-EE43-4B8F-9FD6-E595FD1DFB06}"/>
    <cellStyle name="20% - 강조색1 5 8" xfId="4134" xr:uid="{7456C098-D524-4321-A6E2-467F9D8C23E9}"/>
    <cellStyle name="20% - 강조색1 5 9" xfId="4135" xr:uid="{7C709904-2197-4917-BEE1-1453F002E541}"/>
    <cellStyle name="20% - 강조색1 6" xfId="103" xr:uid="{42356AB3-9B08-41A9-9AB8-FACAA417BD0E}"/>
    <cellStyle name="20% - 강조색1 6 10" xfId="4137" xr:uid="{E5E36360-7AEC-4E34-A87B-CBC47B9D1D18}"/>
    <cellStyle name="20% - 강조색1 6 11" xfId="4138" xr:uid="{9F48E0ED-0551-432E-8B28-C50FBB22FB59}"/>
    <cellStyle name="20% - 강조색1 6 12" xfId="4139" xr:uid="{9AF1522F-31DB-41B1-A9C9-29CE1DA30061}"/>
    <cellStyle name="20% - 강조색1 6 13" xfId="4140" xr:uid="{2F4CAA54-CBCE-4E4A-9E4E-A5448F1590C8}"/>
    <cellStyle name="20% - 강조색1 6 14" xfId="4141" xr:uid="{0C940C7E-1909-43C6-8FD7-93C7FBFDBDBC}"/>
    <cellStyle name="20% - 강조색1 6 15" xfId="4136" xr:uid="{EC354BF6-2EF2-462A-B092-CFE5C8F876A4}"/>
    <cellStyle name="20% - 강조색1 6 2" xfId="104" xr:uid="{84AE1DC0-F80A-42EE-BE62-4769336CFD04}"/>
    <cellStyle name="20% - 강조색1 6 2 2" xfId="4142" xr:uid="{38474627-6DC9-44A5-8A7D-56849D2E2C19}"/>
    <cellStyle name="20% - 강조색1 6 3" xfId="4143" xr:uid="{07E1D923-294C-4DE1-A756-A0350F196FAB}"/>
    <cellStyle name="20% - 강조색1 6 4" xfId="4144" xr:uid="{E5B9D264-A957-4EE5-BE16-23B72C1BF70A}"/>
    <cellStyle name="20% - 강조색1 6 5" xfId="4145" xr:uid="{DD50769D-13A3-4EA7-AE96-CCACBF71530A}"/>
    <cellStyle name="20% - 강조색1 6 6" xfId="4146" xr:uid="{50EF29A5-FED0-4439-A9E4-9B0E4F04DF76}"/>
    <cellStyle name="20% - 강조색1 6 7" xfId="4147" xr:uid="{FCE7CADC-AB36-49EA-A9C4-F73051045548}"/>
    <cellStyle name="20% - 강조색1 6 8" xfId="4148" xr:uid="{0CB1830B-4FFF-45D9-AB6A-46E6A4E9574E}"/>
    <cellStyle name="20% - 강조색1 6 9" xfId="4149" xr:uid="{D670390F-9FC1-4B46-8113-7C42D9E37121}"/>
    <cellStyle name="20% - 강조색1 7" xfId="105" xr:uid="{D25C6C64-6FBA-4C39-9871-BDE3A28429C1}"/>
    <cellStyle name="20% - 강조색1 7 10" xfId="4151" xr:uid="{FDCF0168-F0AC-4380-B646-28555CE78BDA}"/>
    <cellStyle name="20% - 강조색1 7 11" xfId="4152" xr:uid="{36117300-DF9A-442D-B582-8C5A26F8381B}"/>
    <cellStyle name="20% - 강조색1 7 12" xfId="4153" xr:uid="{BBEE229F-674F-4E83-AD86-84F25FFAD0BD}"/>
    <cellStyle name="20% - 강조색1 7 13" xfId="4154" xr:uid="{2C41C6FA-92FA-4B5B-8E31-8464EAEE532A}"/>
    <cellStyle name="20% - 강조색1 7 14" xfId="4155" xr:uid="{B3B78155-8877-4121-9D20-39AD5C208F6A}"/>
    <cellStyle name="20% - 강조색1 7 15" xfId="4150" xr:uid="{47C060FF-BB98-42C7-AAC7-DFDE688F3C09}"/>
    <cellStyle name="20% - 강조색1 7 2" xfId="106" xr:uid="{9F9C82E1-4AF4-4F10-B07A-5DA91638797D}"/>
    <cellStyle name="20% - 강조색1 7 2 2" xfId="4156" xr:uid="{F36CD023-3ABF-4D04-8A54-ABCBD6DB5676}"/>
    <cellStyle name="20% - 강조색1 7 3" xfId="4157" xr:uid="{04D96B0C-2D7A-4446-85D2-FA9CE4E158B4}"/>
    <cellStyle name="20% - 강조색1 7 4" xfId="4158" xr:uid="{34BFC2CD-9955-4966-87A4-9B4E1A992066}"/>
    <cellStyle name="20% - 강조색1 7 5" xfId="4159" xr:uid="{ED2FBF8D-1982-4A11-8A39-A68E729CCA24}"/>
    <cellStyle name="20% - 강조색1 7 6" xfId="4160" xr:uid="{AC1F85C3-0B39-4283-916D-D23429F73A34}"/>
    <cellStyle name="20% - 강조색1 7 7" xfId="4161" xr:uid="{DC39579D-4985-4F9B-9C10-28BB76BF6A44}"/>
    <cellStyle name="20% - 강조색1 7 8" xfId="4162" xr:uid="{4C9574CF-E19A-45F1-ABEA-4B4A54F62451}"/>
    <cellStyle name="20% - 강조색1 7 9" xfId="4163" xr:uid="{833F1C08-2CDD-49DE-8295-1520B5F9B299}"/>
    <cellStyle name="20% - 강조색1 8" xfId="107" xr:uid="{73F1D41A-D75B-4709-9DE2-4386F506EF2E}"/>
    <cellStyle name="20% - 강조색1 8 10" xfId="4165" xr:uid="{B6FFBE44-A106-496D-9853-7FDC68316CFA}"/>
    <cellStyle name="20% - 강조색1 8 11" xfId="4166" xr:uid="{02002E6B-4252-40BC-A518-8B901943ACEE}"/>
    <cellStyle name="20% - 강조색1 8 12" xfId="4167" xr:uid="{D90759EE-F7D2-4A7D-A2D7-034CA76921E0}"/>
    <cellStyle name="20% - 강조색1 8 13" xfId="4168" xr:uid="{F97BBD56-EE55-4FE1-839C-2A915DDB6F70}"/>
    <cellStyle name="20% - 강조색1 8 14" xfId="4169" xr:uid="{4A5D2F8E-B0A2-4A4A-B444-A6902F98D443}"/>
    <cellStyle name="20% - 강조색1 8 15" xfId="4164" xr:uid="{894BFCE0-9506-4C9E-9920-BDD1458DCB40}"/>
    <cellStyle name="20% - 강조색1 8 2" xfId="108" xr:uid="{15F37BF3-9357-4458-8DB8-D3A02089D510}"/>
    <cellStyle name="20% - 강조색1 8 2 2" xfId="4170" xr:uid="{35123A71-21D7-4261-888A-F40EE1074A06}"/>
    <cellStyle name="20% - 강조색1 8 3" xfId="4171" xr:uid="{ABB1026B-88AC-4815-A957-9B72EC834BB8}"/>
    <cellStyle name="20% - 강조색1 8 4" xfId="4172" xr:uid="{1FCA1F17-2527-4612-9D36-63981078056B}"/>
    <cellStyle name="20% - 강조색1 8 5" xfId="4173" xr:uid="{EA948236-AF6F-47BB-805C-95A013961AC5}"/>
    <cellStyle name="20% - 강조색1 8 6" xfId="4174" xr:uid="{A90E1470-8182-4A12-A91D-94A923BC64B4}"/>
    <cellStyle name="20% - 강조색1 8 7" xfId="4175" xr:uid="{5BD1DD88-239A-4F6D-B2D4-CB808CF9B406}"/>
    <cellStyle name="20% - 강조색1 8 8" xfId="4176" xr:uid="{573A5B88-A379-4C6E-9D37-D4ACA911A3E3}"/>
    <cellStyle name="20% - 강조색1 8 9" xfId="4177" xr:uid="{C57ECA1E-E67E-409D-B1A7-E59FA45BDADC}"/>
    <cellStyle name="20% - 강조색1 9" xfId="109" xr:uid="{DAA308CF-4DBE-47C7-8FC9-0A52DD0493E2}"/>
    <cellStyle name="20% - 강조색1 9 10" xfId="4179" xr:uid="{C2B90AAA-E5B8-4EAD-BB3D-2453912620DA}"/>
    <cellStyle name="20% - 강조색1 9 11" xfId="4180" xr:uid="{34F19540-7191-4EC1-92C9-DC195A2F34A7}"/>
    <cellStyle name="20% - 강조색1 9 12" xfId="4181" xr:uid="{2642A4C3-FCC9-44A8-8292-4170EDC8B7A5}"/>
    <cellStyle name="20% - 강조색1 9 13" xfId="4182" xr:uid="{43D285C3-052A-4172-B402-84BA0BC81600}"/>
    <cellStyle name="20% - 강조색1 9 14" xfId="4183" xr:uid="{787A29CD-DEC3-43A8-B653-93AB2CAD89AD}"/>
    <cellStyle name="20% - 강조색1 9 15" xfId="4178" xr:uid="{E33FFE76-BB5D-4BDA-987F-DF65B6D73F69}"/>
    <cellStyle name="20% - 강조색1 9 2" xfId="110" xr:uid="{BBD6AA32-097C-4759-9AA4-574765C9D9D9}"/>
    <cellStyle name="20% - 강조색1 9 2 2" xfId="4184" xr:uid="{8AA0B242-1B47-4FD8-A1CE-FC16B9E676CE}"/>
    <cellStyle name="20% - 강조색1 9 3" xfId="4185" xr:uid="{B99BDF85-A1C3-4764-A776-C5DA2C830B34}"/>
    <cellStyle name="20% - 강조색1 9 4" xfId="4186" xr:uid="{BA6DF472-7993-4837-991F-6759070BF366}"/>
    <cellStyle name="20% - 강조색1 9 5" xfId="4187" xr:uid="{06798237-33B3-4D3D-B18F-E8A85EDC9CED}"/>
    <cellStyle name="20% - 강조색1 9 6" xfId="4188" xr:uid="{B2584191-7A62-47C9-846D-8306F97A8D6D}"/>
    <cellStyle name="20% - 강조색1 9 7" xfId="4189" xr:uid="{1C52215B-69E9-4C5E-8A6E-5A575743E99C}"/>
    <cellStyle name="20% - 강조색1 9 8" xfId="4190" xr:uid="{D5F389F2-2C24-41AC-B57A-7B8E810DA184}"/>
    <cellStyle name="20% - 강조색1 9 9" xfId="4191" xr:uid="{84FDE1D5-3035-4A65-BF55-16C7D7801B55}"/>
    <cellStyle name="20% - 강조색2 10" xfId="112" xr:uid="{F8363699-5674-4167-A611-4AD731FD31EB}"/>
    <cellStyle name="20% - 강조색2 10 10" xfId="4194" xr:uid="{F5BB024F-EF05-43B1-AAA4-36C12E955DB4}"/>
    <cellStyle name="20% - 강조색2 10 11" xfId="4195" xr:uid="{EAF09A1B-26DC-42A6-8719-CF4E2971DBAD}"/>
    <cellStyle name="20% - 강조색2 10 12" xfId="4196" xr:uid="{6952F6E0-E422-4AEB-AC08-8ED753D136DF}"/>
    <cellStyle name="20% - 강조색2 10 13" xfId="4197" xr:uid="{088C7E81-DCB7-4FAA-B09A-986DEB5E6F6E}"/>
    <cellStyle name="20% - 강조색2 10 14" xfId="4198" xr:uid="{15F419A3-B351-473D-8858-5EB5DEC84A3E}"/>
    <cellStyle name="20% - 강조색2 10 15" xfId="4193" xr:uid="{F291A25D-886E-4D55-BEB7-957CD1ABA59E}"/>
    <cellStyle name="20% - 강조색2 10 2" xfId="113" xr:uid="{CF2A8499-A823-4FC1-8A04-E2CA3C9B13CD}"/>
    <cellStyle name="20% - 강조색2 10 2 2" xfId="4199" xr:uid="{4F72B127-2DF8-4F8D-A8C7-20E964677E00}"/>
    <cellStyle name="20% - 강조색2 10 3" xfId="4200" xr:uid="{9D9B7D25-8B94-4DAE-86A6-86E935D28C99}"/>
    <cellStyle name="20% - 강조색2 10 4" xfId="4201" xr:uid="{D0656DDE-B612-4ECF-A0CF-B7CA96BD36F2}"/>
    <cellStyle name="20% - 강조색2 10 5" xfId="4202" xr:uid="{E35C055D-1D89-4165-A2B5-F35CB5D5B039}"/>
    <cellStyle name="20% - 강조색2 10 6" xfId="4203" xr:uid="{B7D45018-6E49-4E25-9E98-C31AB6DFD9E8}"/>
    <cellStyle name="20% - 강조색2 10 7" xfId="4204" xr:uid="{96F9C422-E2BC-4815-826B-8B58D2460D72}"/>
    <cellStyle name="20% - 강조색2 10 8" xfId="4205" xr:uid="{B25C5350-45FF-47C6-9938-75BAA887027E}"/>
    <cellStyle name="20% - 강조색2 10 9" xfId="4206" xr:uid="{0B16DCD0-604D-41AC-ADC8-37091EC72A10}"/>
    <cellStyle name="20% - 강조색2 11" xfId="114" xr:uid="{212E419A-B9C2-4F5B-B86D-E79036557719}"/>
    <cellStyle name="20% - 강조색2 11 10" xfId="4208" xr:uid="{C2CB9742-D78A-4024-B47B-B1D6D4522326}"/>
    <cellStyle name="20% - 강조색2 11 11" xfId="4209" xr:uid="{29E215F6-6146-4889-BD25-13B90D1D8AF0}"/>
    <cellStyle name="20% - 강조색2 11 12" xfId="4210" xr:uid="{32328476-4D36-4540-9B0B-DEBEA47CCDC8}"/>
    <cellStyle name="20% - 강조색2 11 13" xfId="4211" xr:uid="{7E4C6B9B-7B5A-4266-9DAC-C524CA9779A0}"/>
    <cellStyle name="20% - 강조색2 11 14" xfId="4212" xr:uid="{2F40CAFD-4F68-4D12-B3F4-B4ED0BBF93F7}"/>
    <cellStyle name="20% - 강조색2 11 15" xfId="4207" xr:uid="{1BC2612D-8BBB-4256-8F61-15153E0F2960}"/>
    <cellStyle name="20% - 강조색2 11 2" xfId="115" xr:uid="{7349E20C-E228-427A-94D7-A3572F8C2A31}"/>
    <cellStyle name="20% - 강조색2 11 2 2" xfId="4213" xr:uid="{FCB3EADB-9D64-4A56-A6D8-627C97AB4266}"/>
    <cellStyle name="20% - 강조색2 11 3" xfId="4214" xr:uid="{EB73E013-41EA-4E73-B127-824B1CE41077}"/>
    <cellStyle name="20% - 강조색2 11 4" xfId="4215" xr:uid="{82738C0E-842C-47F9-A845-56F841511A3E}"/>
    <cellStyle name="20% - 강조색2 11 5" xfId="4216" xr:uid="{358688EF-2149-4DB1-89A8-23F09DD001F7}"/>
    <cellStyle name="20% - 강조색2 11 6" xfId="4217" xr:uid="{36878FAC-D704-4858-BD70-1E196955EAFA}"/>
    <cellStyle name="20% - 강조색2 11 7" xfId="4218" xr:uid="{C784577D-357C-448C-80D0-88CC2DBA241F}"/>
    <cellStyle name="20% - 강조색2 11 8" xfId="4219" xr:uid="{4944F16D-8CC6-4A7F-A7BD-0C3CB8592456}"/>
    <cellStyle name="20% - 강조색2 11 9" xfId="4220" xr:uid="{3D4C718B-EAED-4FEC-812B-21FBDDAF3F3B}"/>
    <cellStyle name="20% - 강조색2 12" xfId="116" xr:uid="{3CE750C0-F074-4A40-95C3-882531BD65E8}"/>
    <cellStyle name="20% - 강조색2 12 10" xfId="4222" xr:uid="{EA630B95-3E5A-415D-9B62-DBAD7E02A857}"/>
    <cellStyle name="20% - 강조색2 12 11" xfId="4223" xr:uid="{7FFE49DE-DB82-4F47-8139-DFFD85411654}"/>
    <cellStyle name="20% - 강조색2 12 12" xfId="4224" xr:uid="{719864FD-D830-4646-9E51-BA3BEFAE45AA}"/>
    <cellStyle name="20% - 강조색2 12 13" xfId="4225" xr:uid="{D63B27CD-8C1C-4DB3-9764-553928D78C3A}"/>
    <cellStyle name="20% - 강조색2 12 14" xfId="4226" xr:uid="{E59D0937-C48B-43A6-B9CD-382924CA63A9}"/>
    <cellStyle name="20% - 강조색2 12 15" xfId="4221" xr:uid="{2DDBCC54-BD9F-43A5-A1FD-015BB21BDE9E}"/>
    <cellStyle name="20% - 강조색2 12 2" xfId="117" xr:uid="{7D2559B8-9BBD-4F9E-A5E3-0BCC0F7BFBEB}"/>
    <cellStyle name="20% - 강조색2 12 2 2" xfId="4227" xr:uid="{B24666D9-E171-4145-9E56-335141EFB65B}"/>
    <cellStyle name="20% - 강조색2 12 3" xfId="4228" xr:uid="{3253CA50-45C6-4737-9E23-B24C2F283EEE}"/>
    <cellStyle name="20% - 강조색2 12 4" xfId="4229" xr:uid="{E61D7336-35E7-4961-9E86-9622A7168B41}"/>
    <cellStyle name="20% - 강조색2 12 5" xfId="4230" xr:uid="{2DE4FCB4-85B8-437E-B761-0E40DEBCAF9E}"/>
    <cellStyle name="20% - 강조색2 12 6" xfId="4231" xr:uid="{B316C6B7-2279-4128-AD00-DBC81612917F}"/>
    <cellStyle name="20% - 강조색2 12 7" xfId="4232" xr:uid="{744EBBFD-8FA4-4D34-B092-473AA945D559}"/>
    <cellStyle name="20% - 강조색2 12 8" xfId="4233" xr:uid="{315C1A31-9D5D-426A-9E95-69B43CEF892E}"/>
    <cellStyle name="20% - 강조색2 12 9" xfId="4234" xr:uid="{F91637D5-7B5E-44A7-8B93-C27C5442853A}"/>
    <cellStyle name="20% - 강조색2 13" xfId="118" xr:uid="{A51628EA-6AAD-481B-B9CC-8A6DF0F5843D}"/>
    <cellStyle name="20% - 강조색2 13 10" xfId="4236" xr:uid="{2CDB1EF7-2EF2-4D7D-8A7E-5001C4FBDB81}"/>
    <cellStyle name="20% - 강조색2 13 11" xfId="4237" xr:uid="{B04631CC-7931-4A67-A01A-BD020E8848D5}"/>
    <cellStyle name="20% - 강조색2 13 12" xfId="4238" xr:uid="{2597512D-54F7-4E84-BDD8-E44E48357C71}"/>
    <cellStyle name="20% - 강조색2 13 13" xfId="4239" xr:uid="{28C41A46-0A32-4EE4-A898-92D8B7AD87BF}"/>
    <cellStyle name="20% - 강조색2 13 14" xfId="4240" xr:uid="{FC2C3191-1407-4380-BF75-68E1B4660704}"/>
    <cellStyle name="20% - 강조색2 13 15" xfId="4235" xr:uid="{BF38F448-E4BB-4EF0-8023-7A85EC356DC3}"/>
    <cellStyle name="20% - 강조색2 13 2" xfId="119" xr:uid="{F5B9B671-2586-41BB-9575-E97947AD1017}"/>
    <cellStyle name="20% - 강조색2 13 2 2" xfId="4241" xr:uid="{902D5515-1E80-4AD4-A939-3C8B32A84802}"/>
    <cellStyle name="20% - 강조색2 13 3" xfId="4242" xr:uid="{A574E7AD-E9C1-4731-9500-D02175A14392}"/>
    <cellStyle name="20% - 강조색2 13 4" xfId="4243" xr:uid="{D18219EF-8EA4-415B-8780-80CD03D28FD5}"/>
    <cellStyle name="20% - 강조색2 13 5" xfId="4244" xr:uid="{242AA993-2750-4269-B10D-FA77D83BDC08}"/>
    <cellStyle name="20% - 강조색2 13 6" xfId="4245" xr:uid="{DE3F7DC2-65B6-4C3F-A0C8-88B3CDD9B5F2}"/>
    <cellStyle name="20% - 강조색2 13 7" xfId="4246" xr:uid="{DE06CFE4-C161-4756-9888-0335D50E1395}"/>
    <cellStyle name="20% - 강조색2 13 8" xfId="4247" xr:uid="{A68A8F14-59F9-4B18-A39C-7387B9383C3B}"/>
    <cellStyle name="20% - 강조색2 13 9" xfId="4248" xr:uid="{C8C917AB-9323-4AEC-BCD5-3B962121B421}"/>
    <cellStyle name="20% - 강조색2 14" xfId="120" xr:uid="{0F11100A-3438-45D6-9EFF-53B0FF7A745A}"/>
    <cellStyle name="20% - 강조색2 14 10" xfId="4250" xr:uid="{3A93FDCB-1F5C-45B3-BF65-FEF758AF5862}"/>
    <cellStyle name="20% - 강조색2 14 11" xfId="4251" xr:uid="{FD93951A-C918-4594-AB43-0A6E2ED90619}"/>
    <cellStyle name="20% - 강조색2 14 12" xfId="4252" xr:uid="{09B0C24E-FCC7-4E82-BFE1-C3B124EE3286}"/>
    <cellStyle name="20% - 강조색2 14 13" xfId="4253" xr:uid="{3377A4CC-14D9-45E9-8903-81A2FADC7A94}"/>
    <cellStyle name="20% - 강조색2 14 14" xfId="4254" xr:uid="{22AF82C2-67B3-49ED-BAA0-C52CCE9AC08A}"/>
    <cellStyle name="20% - 강조색2 14 15" xfId="4249" xr:uid="{526CF5D5-0E73-485A-812F-995A2304BAEC}"/>
    <cellStyle name="20% - 강조색2 14 2" xfId="121" xr:uid="{850A5EB3-67EB-4E72-9086-C74A5056ECCF}"/>
    <cellStyle name="20% - 강조색2 14 2 2" xfId="4255" xr:uid="{042242D9-44F0-433F-8D7D-8CBEB22C6059}"/>
    <cellStyle name="20% - 강조색2 14 3" xfId="4256" xr:uid="{6A42CE53-1F18-4483-8250-8CFBEDA2F5C3}"/>
    <cellStyle name="20% - 강조색2 14 4" xfId="4257" xr:uid="{5B473954-BBDD-47B2-BA6D-BEB4831DD2C8}"/>
    <cellStyle name="20% - 강조색2 14 5" xfId="4258" xr:uid="{0C8892EC-C376-4967-9BE1-28D3BA1007FF}"/>
    <cellStyle name="20% - 강조색2 14 6" xfId="4259" xr:uid="{A36DDF0C-BAF7-4650-9ADD-CA98F0BC212C}"/>
    <cellStyle name="20% - 강조색2 14 7" xfId="4260" xr:uid="{9D21F8D8-4FC4-4A9D-9B22-F18FC7A876EB}"/>
    <cellStyle name="20% - 강조색2 14 8" xfId="4261" xr:uid="{4D333FC4-E17E-47F2-9981-CF6EF222289C}"/>
    <cellStyle name="20% - 강조색2 14 9" xfId="4262" xr:uid="{F02AA426-2432-4571-B3B3-BE7C3C94D261}"/>
    <cellStyle name="20% - 강조색2 15" xfId="122" xr:uid="{FF75FF05-CD83-429F-A85C-7261D3AFC961}"/>
    <cellStyle name="20% - 강조색2 15 10" xfId="4264" xr:uid="{E1BCBDE3-A586-496B-8FD6-6306A3AEF100}"/>
    <cellStyle name="20% - 강조색2 15 11" xfId="4265" xr:uid="{D26A061D-8A1F-4A7B-A9EE-3624D1C92845}"/>
    <cellStyle name="20% - 강조색2 15 12" xfId="4266" xr:uid="{9377B4C6-CC38-4504-B6D4-5085781921FF}"/>
    <cellStyle name="20% - 강조색2 15 13" xfId="4267" xr:uid="{57862819-4E1F-4D99-9563-64C8A5D84E5C}"/>
    <cellStyle name="20% - 강조색2 15 14" xfId="4268" xr:uid="{7D63383F-44CF-4AC1-BBA8-B1792922A2AC}"/>
    <cellStyle name="20% - 강조색2 15 15" xfId="4263" xr:uid="{DA77E3EF-CA6E-4DDE-9DD3-7671A80D7B8E}"/>
    <cellStyle name="20% - 강조색2 15 2" xfId="123" xr:uid="{171ECB76-F387-41C0-8A9F-DA4823F32717}"/>
    <cellStyle name="20% - 강조색2 15 2 2" xfId="4269" xr:uid="{E704EE69-22DE-4224-A3EE-52AB89B84A0D}"/>
    <cellStyle name="20% - 강조색2 15 3" xfId="4270" xr:uid="{35AFD7F5-7E08-474F-B334-A8ED8CBF458E}"/>
    <cellStyle name="20% - 강조색2 15 4" xfId="4271" xr:uid="{4613E457-B8D0-40D4-9D66-F625F9120B67}"/>
    <cellStyle name="20% - 강조색2 15 5" xfId="4272" xr:uid="{A2C6EE16-41A9-44B3-87B2-58729D0A8732}"/>
    <cellStyle name="20% - 강조색2 15 6" xfId="4273" xr:uid="{EFC39348-59B0-445C-A6C5-512F11199985}"/>
    <cellStyle name="20% - 강조색2 15 7" xfId="4274" xr:uid="{97FE4682-40DF-4F48-BA4F-E5ED0BA285E6}"/>
    <cellStyle name="20% - 강조색2 15 8" xfId="4275" xr:uid="{E3DE4BD5-E7F9-4BD4-8476-513A0B9A5773}"/>
    <cellStyle name="20% - 강조색2 15 9" xfId="4276" xr:uid="{580B437A-DE1B-49A5-AB08-2DFD78E23595}"/>
    <cellStyle name="20% - 강조색2 16" xfId="124" xr:uid="{5C37AC59-FA50-42FD-982D-0471E57721D4}"/>
    <cellStyle name="20% - 강조색2 16 10" xfId="4278" xr:uid="{ECA14A4D-AA4D-42BF-8A5A-71B987ACD174}"/>
    <cellStyle name="20% - 강조색2 16 11" xfId="4279" xr:uid="{FD8CBB45-9407-42CC-AFAC-345ADA104C0C}"/>
    <cellStyle name="20% - 강조색2 16 12" xfId="4280" xr:uid="{524DC2F6-8302-4F53-BD36-C563EBB3836B}"/>
    <cellStyle name="20% - 강조색2 16 13" xfId="4281" xr:uid="{2F7BD61B-34A5-4CC9-AFC4-C7C6610A0B0B}"/>
    <cellStyle name="20% - 강조색2 16 14" xfId="4282" xr:uid="{D1D1C0D1-F59B-4659-90FC-3109E03FDB14}"/>
    <cellStyle name="20% - 강조색2 16 15" xfId="4277" xr:uid="{64FF8958-42F5-405D-B092-B8E9EE21367B}"/>
    <cellStyle name="20% - 강조색2 16 2" xfId="125" xr:uid="{68E0BD59-66C0-4248-90F0-D807A8AE3170}"/>
    <cellStyle name="20% - 강조색2 16 2 2" xfId="4283" xr:uid="{A54489DA-939B-4A9F-87CE-66C923D6DD09}"/>
    <cellStyle name="20% - 강조색2 16 3" xfId="4284" xr:uid="{7EBAE6B6-126B-45BD-B5DF-11361566F451}"/>
    <cellStyle name="20% - 강조색2 16 4" xfId="4285" xr:uid="{0BDD27B1-FBB5-47CB-B778-A40948CCEC20}"/>
    <cellStyle name="20% - 강조색2 16 5" xfId="4286" xr:uid="{9E7733DB-2C33-457F-9F38-8BB2BF330740}"/>
    <cellStyle name="20% - 강조색2 16 6" xfId="4287" xr:uid="{6F65ADB3-5008-484B-8F4B-B9403478D144}"/>
    <cellStyle name="20% - 강조색2 16 7" xfId="4288" xr:uid="{4904443D-5378-44F1-A3DD-FDF638521EEF}"/>
    <cellStyle name="20% - 강조색2 16 8" xfId="4289" xr:uid="{28C6AFF2-F040-445A-A5FC-778C036D6592}"/>
    <cellStyle name="20% - 강조색2 16 9" xfId="4290" xr:uid="{97EEC0E0-8B77-4671-ABBC-ABC7B04F1362}"/>
    <cellStyle name="20% - 강조색2 17" xfId="126" xr:uid="{E133FE67-D3F4-415D-B2D3-0D94C767EC4D}"/>
    <cellStyle name="20% - 강조색2 17 10" xfId="4292" xr:uid="{FA1406B3-3009-4D97-B0C6-3E934A096E27}"/>
    <cellStyle name="20% - 강조색2 17 11" xfId="4293" xr:uid="{E641C40B-DCF1-4EF7-8D03-714022725E27}"/>
    <cellStyle name="20% - 강조색2 17 12" xfId="4294" xr:uid="{518A62EE-D1F6-40E8-926C-80A5A7F67108}"/>
    <cellStyle name="20% - 강조색2 17 13" xfId="4295" xr:uid="{354CE31C-CFFB-4E13-BE2D-CF0E55B6C7EC}"/>
    <cellStyle name="20% - 강조색2 17 14" xfId="4296" xr:uid="{BDA866FC-D6CC-4849-BAE0-D34CB1F95BF5}"/>
    <cellStyle name="20% - 강조색2 17 15" xfId="4291" xr:uid="{7ADF18F4-153D-463C-828A-DC46B2691D2F}"/>
    <cellStyle name="20% - 강조색2 17 2" xfId="127" xr:uid="{EAC91D60-98BE-49D8-8A73-33F1EF57ECF4}"/>
    <cellStyle name="20% - 강조색2 17 2 2" xfId="4297" xr:uid="{36F3CCA5-780C-470E-8493-08CE2DD3F078}"/>
    <cellStyle name="20% - 강조색2 17 3" xfId="4298" xr:uid="{94DD1015-5371-4B37-BDC3-2D13C61710AB}"/>
    <cellStyle name="20% - 강조색2 17 4" xfId="4299" xr:uid="{8A291F1E-2AD5-47E0-9DC1-7265E48F35AF}"/>
    <cellStyle name="20% - 강조색2 17 5" xfId="4300" xr:uid="{2DFBECEE-E48F-4107-8D0E-66BF0DF08A6E}"/>
    <cellStyle name="20% - 강조색2 17 6" xfId="4301" xr:uid="{29FD97F6-B136-4338-9373-EB298A98E0C4}"/>
    <cellStyle name="20% - 강조색2 17 7" xfId="4302" xr:uid="{21C392E8-2173-45D0-AF25-B75C005CB888}"/>
    <cellStyle name="20% - 강조색2 17 8" xfId="4303" xr:uid="{6EAEA697-EE33-4CF1-9AED-D48D1A9D583A}"/>
    <cellStyle name="20% - 강조색2 17 9" xfId="4304" xr:uid="{280CBACC-F5C6-43C8-8A5A-AF7D9BBA8E43}"/>
    <cellStyle name="20% - 강조색2 18" xfId="128" xr:uid="{7602B256-7CD0-4ECB-9F07-369DF6412C6F}"/>
    <cellStyle name="20% - 강조색2 18 10" xfId="4306" xr:uid="{B3315251-A435-4BFC-A817-C8E6A4EDB0CC}"/>
    <cellStyle name="20% - 강조색2 18 11" xfId="4307" xr:uid="{27BA81CA-F208-4E9F-BDF1-0138DE4CEC48}"/>
    <cellStyle name="20% - 강조색2 18 12" xfId="4308" xr:uid="{9D8C59E2-9C32-437B-9E4C-0B1673B4B649}"/>
    <cellStyle name="20% - 강조색2 18 13" xfId="4309" xr:uid="{B440D97C-98F3-4D41-9235-8E2E466A6B78}"/>
    <cellStyle name="20% - 강조색2 18 14" xfId="4310" xr:uid="{5D4892D3-CC03-4D73-8589-E9BB8E81A2A4}"/>
    <cellStyle name="20% - 강조색2 18 15" xfId="4305" xr:uid="{E54C5DE8-2568-4110-AB08-2022A62DE669}"/>
    <cellStyle name="20% - 강조색2 18 2" xfId="129" xr:uid="{92DA8B0E-08B5-432F-B7DF-404AD621DE1C}"/>
    <cellStyle name="20% - 강조색2 18 2 2" xfId="4311" xr:uid="{975069ED-5BAE-424B-BAF6-F0E1E1C503B9}"/>
    <cellStyle name="20% - 강조색2 18 3" xfId="4312" xr:uid="{5B9327DD-E11A-4C62-8A37-17BBE5B9A03C}"/>
    <cellStyle name="20% - 강조색2 18 4" xfId="4313" xr:uid="{6F44D99F-0935-412F-86C5-7F3172B90548}"/>
    <cellStyle name="20% - 강조색2 18 5" xfId="4314" xr:uid="{783AC0E5-2679-4492-873C-3BBEC95688DB}"/>
    <cellStyle name="20% - 강조색2 18 6" xfId="4315" xr:uid="{CD75865C-12F6-46C4-93C8-9CBE82C1353D}"/>
    <cellStyle name="20% - 강조색2 18 7" xfId="4316" xr:uid="{8641BB91-9185-4CF3-86CD-598C96E56D03}"/>
    <cellStyle name="20% - 강조색2 18 8" xfId="4317" xr:uid="{DD8F9709-B845-45A9-8939-5B626743050B}"/>
    <cellStyle name="20% - 강조색2 18 9" xfId="4318" xr:uid="{DF02951D-A37B-4DF9-A1BE-513DA3404792}"/>
    <cellStyle name="20% - 강조색2 19" xfId="130" xr:uid="{35A2E236-3B04-4343-837A-D4ABCB41EF21}"/>
    <cellStyle name="20% - 강조색2 19 10" xfId="4320" xr:uid="{B782B9C4-A67A-445B-9A5C-C3BE28644450}"/>
    <cellStyle name="20% - 강조색2 19 11" xfId="4321" xr:uid="{E07ACA7E-7A75-4890-9470-5785673223F8}"/>
    <cellStyle name="20% - 강조색2 19 12" xfId="4322" xr:uid="{26510853-C90C-4FEC-906D-5946F075B194}"/>
    <cellStyle name="20% - 강조색2 19 13" xfId="4323" xr:uid="{EF5AD3A9-1E33-4A71-9CF4-8A6CA0B18C0C}"/>
    <cellStyle name="20% - 강조색2 19 14" xfId="4324" xr:uid="{BD4F6894-2D46-4DA1-933E-4B5842562E02}"/>
    <cellStyle name="20% - 강조색2 19 15" xfId="4319" xr:uid="{0ADD8973-0BCC-4BE2-9988-D95BD4D93182}"/>
    <cellStyle name="20% - 강조색2 19 2" xfId="131" xr:uid="{E2A200D3-F629-40D5-BF1D-5307D4357F8E}"/>
    <cellStyle name="20% - 강조색2 19 2 2" xfId="4325" xr:uid="{F7EF433C-1C66-439D-98F7-16B03ACE168D}"/>
    <cellStyle name="20% - 강조색2 19 3" xfId="4326" xr:uid="{02BCB089-3B3C-4EFD-A6B1-327A862EAE52}"/>
    <cellStyle name="20% - 강조색2 19 4" xfId="4327" xr:uid="{A61C4ABC-3AD4-43DB-8745-3ACE2D47CF06}"/>
    <cellStyle name="20% - 강조색2 19 5" xfId="4328" xr:uid="{B81AA36A-E7CD-4551-B9BD-6E015E14E7CB}"/>
    <cellStyle name="20% - 강조색2 19 6" xfId="4329" xr:uid="{5D78EC61-12E8-4A81-90A4-97113C2FE1F3}"/>
    <cellStyle name="20% - 강조색2 19 7" xfId="4330" xr:uid="{44E114C5-DBCA-4654-A29A-370330BA7EF7}"/>
    <cellStyle name="20% - 강조색2 19 8" xfId="4331" xr:uid="{8E8C6459-6439-47CD-B1AF-5BD47FB60CEF}"/>
    <cellStyle name="20% - 강조색2 19 9" xfId="4332" xr:uid="{6A227DE0-9D57-4BE2-9FD1-F0949B597F4F}"/>
    <cellStyle name="20% - 강조색2 2" xfId="132" xr:uid="{9C1ACF4B-8894-4BAE-B738-A82F84D1F102}"/>
    <cellStyle name="20% - 강조색2 2 10" xfId="4334" xr:uid="{6DCBF359-7984-4E92-8E25-42B38062DE9E}"/>
    <cellStyle name="20% - 강조색2 2 11" xfId="4335" xr:uid="{1EE527AA-8519-4A58-A889-24D4952BE981}"/>
    <cellStyle name="20% - 강조색2 2 12" xfId="4336" xr:uid="{08C27BDF-FCCB-4F34-AED7-297E9684B9BC}"/>
    <cellStyle name="20% - 강조색2 2 13" xfId="4337" xr:uid="{239671B5-3F31-4C30-8E5C-DBA3C90B0180}"/>
    <cellStyle name="20% - 강조색2 2 14" xfId="4338" xr:uid="{52609276-8A38-435C-A44F-4B6D43068C98}"/>
    <cellStyle name="20% - 강조색2 2 15" xfId="4333" xr:uid="{2AB5C289-CDC0-4EA1-B1D1-C25826AA1BF0}"/>
    <cellStyle name="20% - 강조색2 2 16" xfId="27940" xr:uid="{131F47F5-2D2D-4445-9930-7DCFC27FE115}"/>
    <cellStyle name="20% - 강조색2 2 2" xfId="133" xr:uid="{5D9DB8A7-1D92-4201-BA9D-D63557776C71}"/>
    <cellStyle name="20% - 강조색2 2 2 2" xfId="4339" xr:uid="{BF13BE92-0802-4FB9-8FB6-B903E2BEDC2F}"/>
    <cellStyle name="20% - 강조색2 2 3" xfId="4340" xr:uid="{8CBDFCA5-93AA-4767-95C1-F02A51F12D4F}"/>
    <cellStyle name="20% - 강조색2 2 4" xfId="4341" xr:uid="{1D7C549E-E06B-40F4-9406-CFC22C9E5AFA}"/>
    <cellStyle name="20% - 강조색2 2 5" xfId="4342" xr:uid="{06A91D14-5DA6-49D6-AB8C-78ABEEF16184}"/>
    <cellStyle name="20% - 강조색2 2 6" xfId="4343" xr:uid="{92AE0C21-CA21-4C91-A7D1-271C78F6BD90}"/>
    <cellStyle name="20% - 강조색2 2 7" xfId="4344" xr:uid="{7BB4EEB5-AA58-43C1-85C5-86D4D3213E34}"/>
    <cellStyle name="20% - 강조색2 2 8" xfId="4345" xr:uid="{C8020F36-256D-4C71-8617-A1432834B571}"/>
    <cellStyle name="20% - 강조색2 2 9" xfId="4346" xr:uid="{E6171AA0-8EEA-4628-9A9B-6D98F41043AD}"/>
    <cellStyle name="20% - 강조색2 20" xfId="134" xr:uid="{66353466-5062-48F3-98C8-4BBF00E8EB84}"/>
    <cellStyle name="20% - 강조색2 20 10" xfId="4348" xr:uid="{D460844A-E84E-4B34-A7F1-88FCEF4E87CD}"/>
    <cellStyle name="20% - 강조색2 20 11" xfId="4349" xr:uid="{AFB301E2-D073-4A20-AB17-D7274B6ABD5B}"/>
    <cellStyle name="20% - 강조색2 20 12" xfId="4350" xr:uid="{AD540CEA-21A2-4AC8-B6C2-7F99295552E6}"/>
    <cellStyle name="20% - 강조색2 20 13" xfId="4351" xr:uid="{0F9DDEEF-B671-4F1B-B927-A37ADE3AC47F}"/>
    <cellStyle name="20% - 강조색2 20 14" xfId="4352" xr:uid="{21D02005-B003-4AE0-A841-40917D208995}"/>
    <cellStyle name="20% - 강조색2 20 15" xfId="4347" xr:uid="{715B5117-BEE7-46D8-A3D6-438E72E62F04}"/>
    <cellStyle name="20% - 강조색2 20 2" xfId="135" xr:uid="{C6C28ECB-F813-4ABD-AFF8-FDC6996F851C}"/>
    <cellStyle name="20% - 강조색2 20 2 2" xfId="4353" xr:uid="{E90517CC-CD5F-4D84-8B81-849AD336EAD1}"/>
    <cellStyle name="20% - 강조색2 20 3" xfId="4354" xr:uid="{BF6078AA-149B-4BEB-86F1-7B49D4C685A4}"/>
    <cellStyle name="20% - 강조색2 20 4" xfId="4355" xr:uid="{92695E58-47C2-4D2E-9953-A76F6614F7CB}"/>
    <cellStyle name="20% - 강조색2 20 5" xfId="4356" xr:uid="{CC75994C-59EC-427E-9AAA-CF8366526653}"/>
    <cellStyle name="20% - 강조색2 20 6" xfId="4357" xr:uid="{957F5107-2521-48EA-86C9-DD68A3183978}"/>
    <cellStyle name="20% - 강조색2 20 7" xfId="4358" xr:uid="{6F08D4D0-DC0B-4EC0-9C46-FCFE9257D8E1}"/>
    <cellStyle name="20% - 강조색2 20 8" xfId="4359" xr:uid="{5DC4EB5D-762B-416A-A36F-FF02D1DBC2AA}"/>
    <cellStyle name="20% - 강조색2 20 9" xfId="4360" xr:uid="{7B69B7F3-4FC8-411F-987D-31F7830833A9}"/>
    <cellStyle name="20% - 강조색2 21" xfId="136" xr:uid="{05FB2C0A-1130-4A39-8EAA-12068DCD035C}"/>
    <cellStyle name="20% - 강조색2 21 10" xfId="4362" xr:uid="{1ADC0ADD-FA27-4E2A-9F9B-07D488C60FA1}"/>
    <cellStyle name="20% - 강조색2 21 11" xfId="4363" xr:uid="{581B1918-E19E-457A-A87B-948C23F6BB51}"/>
    <cellStyle name="20% - 강조색2 21 12" xfId="4364" xr:uid="{E3A7D289-7E1D-47A7-9489-F55DD3385580}"/>
    <cellStyle name="20% - 강조색2 21 13" xfId="4365" xr:uid="{1DE776BA-39C3-4AC4-B387-D80DCDF026E4}"/>
    <cellStyle name="20% - 강조색2 21 14" xfId="4366" xr:uid="{068FB64F-3E01-4DC6-93EE-6FA0868C029F}"/>
    <cellStyle name="20% - 강조색2 21 15" xfId="4361" xr:uid="{C67AAFC4-C02B-47E4-84C5-8650161C52A4}"/>
    <cellStyle name="20% - 강조색2 21 2" xfId="137" xr:uid="{CF8854D2-6045-411C-B445-03B891024ACD}"/>
    <cellStyle name="20% - 강조색2 21 2 2" xfId="4367" xr:uid="{63168014-AD68-40CC-930B-D1A280784B10}"/>
    <cellStyle name="20% - 강조색2 21 3" xfId="4368" xr:uid="{36DDF52F-27EC-4277-9648-760BF30DB1D6}"/>
    <cellStyle name="20% - 강조색2 21 4" xfId="4369" xr:uid="{1D071870-696A-424E-B3AE-77CACDC0CC6D}"/>
    <cellStyle name="20% - 강조색2 21 5" xfId="4370" xr:uid="{1526D3DE-EB73-441F-B841-F63948AA3F1A}"/>
    <cellStyle name="20% - 강조색2 21 6" xfId="4371" xr:uid="{86D7FC1C-8EF7-433F-B36B-CD32916D338A}"/>
    <cellStyle name="20% - 강조색2 21 7" xfId="4372" xr:uid="{8AF474D3-C5E7-4683-BE1C-1670CEAE5BCE}"/>
    <cellStyle name="20% - 강조색2 21 8" xfId="4373" xr:uid="{E41EF86D-9044-43ED-AA50-3CBCE1494155}"/>
    <cellStyle name="20% - 강조색2 21 9" xfId="4374" xr:uid="{1B976637-071D-49F4-9857-A268E9710C5A}"/>
    <cellStyle name="20% - 강조색2 22" xfId="138" xr:uid="{1C15F934-2763-4848-88A4-53E9EAD6A614}"/>
    <cellStyle name="20% - 강조색2 22 10" xfId="4376" xr:uid="{229C13E2-7DBC-4262-BDC7-5490CCADD3C6}"/>
    <cellStyle name="20% - 강조색2 22 11" xfId="4377" xr:uid="{B9D517D3-8B46-465B-8EE4-4BB4EECEB14C}"/>
    <cellStyle name="20% - 강조색2 22 12" xfId="4378" xr:uid="{1829723A-C98E-477F-9B35-D703A4ACAFE1}"/>
    <cellStyle name="20% - 강조색2 22 13" xfId="4379" xr:uid="{27E2A96C-60E1-49AA-AE0C-7FEA24564C2F}"/>
    <cellStyle name="20% - 강조색2 22 14" xfId="4380" xr:uid="{4A266DC4-3858-4AB4-939A-F398C0E0D2FC}"/>
    <cellStyle name="20% - 강조색2 22 15" xfId="4375" xr:uid="{EB53BCB6-ED85-4B6D-A0B3-814C6F259518}"/>
    <cellStyle name="20% - 강조색2 22 2" xfId="139" xr:uid="{09584B50-98C5-4C25-8B04-B0C127E769C1}"/>
    <cellStyle name="20% - 강조색2 22 2 2" xfId="4381" xr:uid="{76076BD1-B714-4828-9B33-BA95DD04A801}"/>
    <cellStyle name="20% - 강조색2 22 3" xfId="4382" xr:uid="{8ABD7561-3F52-4AB2-B7EB-DC6F35E10BCD}"/>
    <cellStyle name="20% - 강조색2 22 4" xfId="4383" xr:uid="{03B6EBA2-DDEF-4D52-8EAD-BABF43B5FC28}"/>
    <cellStyle name="20% - 강조색2 22 5" xfId="4384" xr:uid="{3E9ED5DE-7257-41D6-877A-16EB95F38281}"/>
    <cellStyle name="20% - 강조색2 22 6" xfId="4385" xr:uid="{20CF80B2-0EDF-43FB-ACD3-680D2817A2D4}"/>
    <cellStyle name="20% - 강조색2 22 7" xfId="4386" xr:uid="{3F2A2CA7-56CE-4389-8B35-72A1903E406B}"/>
    <cellStyle name="20% - 강조색2 22 8" xfId="4387" xr:uid="{DE4ED262-5377-4F25-ADE7-D894030A2A60}"/>
    <cellStyle name="20% - 강조색2 22 9" xfId="4388" xr:uid="{4354A0D2-75AD-4F68-8608-6FFAC2183644}"/>
    <cellStyle name="20% - 강조색2 23" xfId="140" xr:uid="{7AE0A3DB-68C5-495E-BFDA-2215092FA1D2}"/>
    <cellStyle name="20% - 강조색2 23 10" xfId="4390" xr:uid="{EAABF312-599A-4C0C-B190-23AAAB86E71F}"/>
    <cellStyle name="20% - 강조색2 23 11" xfId="4391" xr:uid="{F75A78A0-B317-484D-9943-68358D7227D8}"/>
    <cellStyle name="20% - 강조색2 23 12" xfId="4392" xr:uid="{15220D21-5E72-4B5C-9234-BCF029E6AC77}"/>
    <cellStyle name="20% - 강조색2 23 13" xfId="4393" xr:uid="{CC80689D-66EE-4CCA-9E88-10DB582C2970}"/>
    <cellStyle name="20% - 강조색2 23 14" xfId="4394" xr:uid="{5703B7AC-37F5-4DC0-91E8-20E0505B830C}"/>
    <cellStyle name="20% - 강조색2 23 15" xfId="4389" xr:uid="{96A648B8-8840-4783-8D30-7E76CE6AA990}"/>
    <cellStyle name="20% - 강조색2 23 2" xfId="141" xr:uid="{90BFFD47-935F-4DEB-9D4B-FD1E3E294A6A}"/>
    <cellStyle name="20% - 강조색2 23 2 2" xfId="4395" xr:uid="{D671D02F-CA6E-47A8-9754-8F147DB16A0F}"/>
    <cellStyle name="20% - 강조색2 23 3" xfId="4396" xr:uid="{D6E70C96-6F1C-4998-861C-C91C4A384326}"/>
    <cellStyle name="20% - 강조색2 23 4" xfId="4397" xr:uid="{1F503B84-2E68-4EAC-B735-B4624BD8ACED}"/>
    <cellStyle name="20% - 강조색2 23 5" xfId="4398" xr:uid="{38019D16-1386-4D4C-A187-7F721C493866}"/>
    <cellStyle name="20% - 강조색2 23 6" xfId="4399" xr:uid="{7B330650-E809-413C-9D43-30538F566E8E}"/>
    <cellStyle name="20% - 강조색2 23 7" xfId="4400" xr:uid="{3D6A5E2F-D76A-4AFC-8FE5-EE047FC2C9CF}"/>
    <cellStyle name="20% - 강조색2 23 8" xfId="4401" xr:uid="{81EE3ADF-93B3-425C-A696-0AC94221A1EB}"/>
    <cellStyle name="20% - 강조색2 23 9" xfId="4402" xr:uid="{03C269EB-6528-4E18-8E3B-E096431EF567}"/>
    <cellStyle name="20% - 강조색2 24" xfId="142" xr:uid="{1DF6BE22-1E97-4334-A520-511DDE07B4B8}"/>
    <cellStyle name="20% - 강조색2 24 10" xfId="4404" xr:uid="{95B50CDD-9329-4D78-AE87-0237CB6B7C20}"/>
    <cellStyle name="20% - 강조색2 24 11" xfId="4405" xr:uid="{741EB1FE-1EBD-465F-9C13-AE00447DA501}"/>
    <cellStyle name="20% - 강조색2 24 12" xfId="4406" xr:uid="{5F292F9E-4258-4299-968B-EA19F64E3EFD}"/>
    <cellStyle name="20% - 강조색2 24 13" xfId="4407" xr:uid="{8AEB7D0E-AE46-40CE-9012-994C809FF3FF}"/>
    <cellStyle name="20% - 강조색2 24 14" xfId="4408" xr:uid="{0ADE3A68-41FB-4B8A-A229-6129679283C5}"/>
    <cellStyle name="20% - 강조색2 24 15" xfId="4403" xr:uid="{079B6447-B5C0-4B72-8BB2-107856222AD5}"/>
    <cellStyle name="20% - 강조색2 24 2" xfId="143" xr:uid="{A6E933AE-AE33-4EBA-9165-DBAE4F98EC43}"/>
    <cellStyle name="20% - 강조색2 24 2 2" xfId="4409" xr:uid="{716BB602-0770-4A34-A64D-B56C552C6CEF}"/>
    <cellStyle name="20% - 강조색2 24 3" xfId="4410" xr:uid="{563FC797-7069-47B8-9F35-B2F25E9A8B2D}"/>
    <cellStyle name="20% - 강조색2 24 4" xfId="4411" xr:uid="{706237D0-86DD-4C35-AA31-993CAD0F2EE2}"/>
    <cellStyle name="20% - 강조색2 24 5" xfId="4412" xr:uid="{7EA354CE-26A6-4C8B-9BD2-6DDF34B32B4F}"/>
    <cellStyle name="20% - 강조색2 24 6" xfId="4413" xr:uid="{A841FBE5-5177-4EDA-8FC9-2887CC26B74D}"/>
    <cellStyle name="20% - 강조색2 24 7" xfId="4414" xr:uid="{1B391759-EA8F-4307-8642-1A4F562D2D04}"/>
    <cellStyle name="20% - 강조색2 24 8" xfId="4415" xr:uid="{F1D70809-A410-45E3-AF09-55D4BA73B9BE}"/>
    <cellStyle name="20% - 강조색2 24 9" xfId="4416" xr:uid="{B8FB2B84-4469-4B46-8484-406A68E18EE4}"/>
    <cellStyle name="20% - 강조색2 25" xfId="144" xr:uid="{8FF56EEA-FCEF-4FAD-9BFA-85C30C1D9C96}"/>
    <cellStyle name="20% - 강조색2 25 10" xfId="4418" xr:uid="{19F2AE94-4FEA-4D8E-965A-5398147706B8}"/>
    <cellStyle name="20% - 강조색2 25 11" xfId="4419" xr:uid="{80BA86D7-549A-41AC-B8FC-BD6FFB285177}"/>
    <cellStyle name="20% - 강조색2 25 12" xfId="4420" xr:uid="{846293A9-B0DC-42D1-B72F-D5799DC11CAD}"/>
    <cellStyle name="20% - 강조색2 25 13" xfId="4421" xr:uid="{40F5DEC0-678A-494E-9DD7-3ABE957A28FE}"/>
    <cellStyle name="20% - 강조색2 25 14" xfId="4422" xr:uid="{9B41D392-F385-4B0B-9975-6301E67D3769}"/>
    <cellStyle name="20% - 강조색2 25 15" xfId="4417" xr:uid="{7B896FB3-39DA-441B-A631-A259572177F2}"/>
    <cellStyle name="20% - 강조색2 25 2" xfId="145" xr:uid="{A2E0391C-5C20-4694-B146-9413CA450971}"/>
    <cellStyle name="20% - 강조색2 25 2 2" xfId="4423" xr:uid="{60ACD486-CA6B-4592-AE5A-51E9A78D1CBA}"/>
    <cellStyle name="20% - 강조색2 25 3" xfId="4424" xr:uid="{29F75862-B194-4D55-9DE0-933C9A1CA0EE}"/>
    <cellStyle name="20% - 강조색2 25 4" xfId="4425" xr:uid="{7418778C-81A0-4FE6-A680-90D29D55639C}"/>
    <cellStyle name="20% - 강조색2 25 5" xfId="4426" xr:uid="{E853F5F2-A7B7-4D27-ACB9-453297733803}"/>
    <cellStyle name="20% - 강조색2 25 6" xfId="4427" xr:uid="{DB0BBE7F-9FBB-4533-8BDD-CF6725C79579}"/>
    <cellStyle name="20% - 강조색2 25 7" xfId="4428" xr:uid="{29F5D9FC-BA53-4D7C-8520-B41488B6D1AF}"/>
    <cellStyle name="20% - 강조색2 25 8" xfId="4429" xr:uid="{1910CC9B-3851-4E6F-92A4-F02CE08BE68A}"/>
    <cellStyle name="20% - 강조색2 25 9" xfId="4430" xr:uid="{B9246D0A-B6B6-4B14-9976-B131B3B76237}"/>
    <cellStyle name="20% - 강조색2 26" xfId="146" xr:uid="{D91D929F-2611-4916-9784-0055A2B44F3A}"/>
    <cellStyle name="20% - 강조색2 26 10" xfId="4432" xr:uid="{2D24AF9C-7C21-4EB6-BDF7-B06C37B64669}"/>
    <cellStyle name="20% - 강조색2 26 11" xfId="4433" xr:uid="{5B3B2A44-8B90-44D4-B26A-017FCF6E683C}"/>
    <cellStyle name="20% - 강조색2 26 12" xfId="4434" xr:uid="{D8F1FF6B-232F-419E-A6E2-926F8400149D}"/>
    <cellStyle name="20% - 강조색2 26 13" xfId="4435" xr:uid="{FFBF34DD-4988-4D03-BBD6-FE67C2EF0083}"/>
    <cellStyle name="20% - 강조색2 26 14" xfId="4436" xr:uid="{C4AC9C51-E914-42DE-AC76-769A5A699363}"/>
    <cellStyle name="20% - 강조색2 26 15" xfId="4431" xr:uid="{611A011B-562E-482D-806B-AF228DFB8F26}"/>
    <cellStyle name="20% - 강조색2 26 2" xfId="147" xr:uid="{4D0A267F-D243-4E3F-B822-8FD1B15EAE54}"/>
    <cellStyle name="20% - 강조색2 26 2 2" xfId="4437" xr:uid="{873089BF-5FC3-43C3-992C-A97D84ED0C2B}"/>
    <cellStyle name="20% - 강조색2 26 3" xfId="4438" xr:uid="{9091B62A-E856-4D76-BE15-14B62EC40FE9}"/>
    <cellStyle name="20% - 강조색2 26 4" xfId="4439" xr:uid="{C7508385-28DB-4D8F-AFC7-7F0FD2E21D8A}"/>
    <cellStyle name="20% - 강조색2 26 5" xfId="4440" xr:uid="{4D9C00F2-A7B9-4AED-AC59-7791EA396698}"/>
    <cellStyle name="20% - 강조색2 26 6" xfId="4441" xr:uid="{1CA8CBBC-30DB-4CB4-B9CF-D7DB25717325}"/>
    <cellStyle name="20% - 강조색2 26 7" xfId="4442" xr:uid="{6AB40A84-5669-4270-B629-8551FA453417}"/>
    <cellStyle name="20% - 강조색2 26 8" xfId="4443" xr:uid="{AD84F930-F4B1-439C-B2D1-A4AEFFC708B4}"/>
    <cellStyle name="20% - 강조색2 26 9" xfId="4444" xr:uid="{A58F1DB5-2962-4787-8BC5-017F1F26D9FA}"/>
    <cellStyle name="20% - 강조색2 27" xfId="148" xr:uid="{0E324B45-02A1-4644-A9CA-C0586CD84AED}"/>
    <cellStyle name="20% - 강조색2 27 10" xfId="4446" xr:uid="{6A430730-04B9-459A-ABD1-B61136B66547}"/>
    <cellStyle name="20% - 강조색2 27 11" xfId="4447" xr:uid="{17BDBAD7-C5F6-4583-8810-79CAED5F4130}"/>
    <cellStyle name="20% - 강조색2 27 12" xfId="4448" xr:uid="{6C550C50-9543-4739-88C4-F73183DF8A9B}"/>
    <cellStyle name="20% - 강조색2 27 13" xfId="4449" xr:uid="{8D6F4426-1762-40DF-9113-5B046813D351}"/>
    <cellStyle name="20% - 강조색2 27 14" xfId="4450" xr:uid="{B85E8B7E-7A8F-449E-8D78-17AE565F8AD5}"/>
    <cellStyle name="20% - 강조색2 27 15" xfId="4445" xr:uid="{E4179998-4A0A-4150-A10E-7BDFEAC0A7F9}"/>
    <cellStyle name="20% - 강조색2 27 2" xfId="149" xr:uid="{98F1F250-010A-437A-95A6-F8A57A340692}"/>
    <cellStyle name="20% - 강조색2 27 2 2" xfId="4451" xr:uid="{A8ECDE98-BBA6-43F5-9237-323A2169D8C4}"/>
    <cellStyle name="20% - 강조색2 27 3" xfId="4452" xr:uid="{E9321E65-1047-4418-8309-61C7EE7D0F60}"/>
    <cellStyle name="20% - 강조색2 27 4" xfId="4453" xr:uid="{909974F3-5306-4943-9D7E-220D115BDF32}"/>
    <cellStyle name="20% - 강조색2 27 5" xfId="4454" xr:uid="{79B47AF8-AA9C-4445-8A82-4B9968F17068}"/>
    <cellStyle name="20% - 강조색2 27 6" xfId="4455" xr:uid="{1572A6FA-F0FD-401B-BB62-5AC6570525FD}"/>
    <cellStyle name="20% - 강조색2 27 7" xfId="4456" xr:uid="{54044640-4DD4-4759-8E93-18B4685239A2}"/>
    <cellStyle name="20% - 강조색2 27 8" xfId="4457" xr:uid="{8A39378A-4B77-415D-A6A1-E2E3A3C7C683}"/>
    <cellStyle name="20% - 강조색2 27 9" xfId="4458" xr:uid="{F6816D16-01AF-42AC-A060-5D43B2236036}"/>
    <cellStyle name="20% - 강조색2 28" xfId="150" xr:uid="{5EE99ECE-1B46-49F1-A777-09DEFE591E00}"/>
    <cellStyle name="20% - 강조색2 28 10" xfId="4460" xr:uid="{3820F5EF-EC3B-458D-860B-7FD91D65946C}"/>
    <cellStyle name="20% - 강조색2 28 11" xfId="4461" xr:uid="{F4C2BDB1-1DF5-433F-AA82-F69986F4345A}"/>
    <cellStyle name="20% - 강조색2 28 12" xfId="4462" xr:uid="{D9E94938-9A19-407E-9982-629FD0B17C55}"/>
    <cellStyle name="20% - 강조색2 28 13" xfId="4463" xr:uid="{76E14B70-6854-48AD-B10C-C0D062594E83}"/>
    <cellStyle name="20% - 강조색2 28 14" xfId="4464" xr:uid="{CAB46471-CBF0-4A4C-B0AD-4519404B7CD7}"/>
    <cellStyle name="20% - 강조색2 28 15" xfId="4459" xr:uid="{E3FB7D33-A2E9-460E-BA64-A43E8AED84DF}"/>
    <cellStyle name="20% - 강조색2 28 2" xfId="151" xr:uid="{756E417D-CE08-4993-805E-5C136C6675DB}"/>
    <cellStyle name="20% - 강조색2 28 2 2" xfId="4465" xr:uid="{D8A52FF3-77A7-4A7F-B568-0D41F9F895CE}"/>
    <cellStyle name="20% - 강조색2 28 3" xfId="4466" xr:uid="{5BF98A19-5781-4F3E-8BCC-F72CE1A96A94}"/>
    <cellStyle name="20% - 강조색2 28 4" xfId="4467" xr:uid="{09EBF4BB-FBC8-42B8-9592-F237AA49AE63}"/>
    <cellStyle name="20% - 강조색2 28 5" xfId="4468" xr:uid="{513005DC-08A1-4DD2-A2AB-5EEF6CF607E4}"/>
    <cellStyle name="20% - 강조색2 28 6" xfId="4469" xr:uid="{88FF27F0-C47F-48FF-8A6D-824DA6BFF4B1}"/>
    <cellStyle name="20% - 강조색2 28 7" xfId="4470" xr:uid="{5A865FD2-2F7C-42CD-A50E-FAE7DB29DB82}"/>
    <cellStyle name="20% - 강조색2 28 8" xfId="4471" xr:uid="{7DB623A1-F081-4251-9FF7-3B51A2E2666E}"/>
    <cellStyle name="20% - 강조색2 28 9" xfId="4472" xr:uid="{EBA23CA0-2CE7-427B-B1AA-0BF2937F97A6}"/>
    <cellStyle name="20% - 강조색2 29" xfId="152" xr:uid="{88D21C75-6C44-4669-9614-93A21CF63023}"/>
    <cellStyle name="20% - 강조색2 29 10" xfId="4474" xr:uid="{7E1EB2DF-7A1A-4397-A88D-D09C8DD67229}"/>
    <cellStyle name="20% - 강조색2 29 11" xfId="4475" xr:uid="{4FEE46C5-DEFF-4A41-BD81-38C35CC76376}"/>
    <cellStyle name="20% - 강조색2 29 12" xfId="4476" xr:uid="{8F527464-0700-4549-AF96-944671E5029C}"/>
    <cellStyle name="20% - 강조색2 29 13" xfId="4477" xr:uid="{F37031FB-B53B-4735-B041-50CC5A287E57}"/>
    <cellStyle name="20% - 강조색2 29 14" xfId="4478" xr:uid="{A47C341A-CA01-449F-A276-42FAA3BEA86F}"/>
    <cellStyle name="20% - 강조색2 29 15" xfId="4473" xr:uid="{87E804B5-647A-4DA0-953C-3E8A6E2B8F94}"/>
    <cellStyle name="20% - 강조색2 29 2" xfId="153" xr:uid="{181E5034-EC97-4B33-A1E8-0A3EF47AF61A}"/>
    <cellStyle name="20% - 강조색2 29 2 2" xfId="4479" xr:uid="{FB2113C0-8202-4BDD-AD96-726BEB5F853E}"/>
    <cellStyle name="20% - 강조색2 29 3" xfId="4480" xr:uid="{C3D92FEA-B605-40B5-8B78-73AC4FB5CB8F}"/>
    <cellStyle name="20% - 강조색2 29 4" xfId="4481" xr:uid="{798FC702-2543-4BFB-9E6E-BB58C82DCBD4}"/>
    <cellStyle name="20% - 강조색2 29 5" xfId="4482" xr:uid="{D32316B7-B711-457D-8DC8-CF4ABE6D6513}"/>
    <cellStyle name="20% - 강조색2 29 6" xfId="4483" xr:uid="{8EFC5DDD-48BE-40F7-95EE-B1DA99F874C3}"/>
    <cellStyle name="20% - 강조색2 29 7" xfId="4484" xr:uid="{9A18A1B2-207F-4901-A800-31D8BF79EE95}"/>
    <cellStyle name="20% - 강조색2 29 8" xfId="4485" xr:uid="{439ABD21-5D92-4695-8C7D-45A8EDCFDE7D}"/>
    <cellStyle name="20% - 강조색2 29 9" xfId="4486" xr:uid="{44FB52EA-DB12-4A3A-9C1B-79B16F0207FF}"/>
    <cellStyle name="20% - 강조색2 3" xfId="154" xr:uid="{CA9C737E-BD7A-4601-A9D9-390261343D14}"/>
    <cellStyle name="20% - 강조색2 3 10" xfId="4488" xr:uid="{9726E288-7A40-421E-8A1D-2E3039927A74}"/>
    <cellStyle name="20% - 강조색2 3 11" xfId="4489" xr:uid="{86B7627A-BBE0-43F4-A014-E888AFF98262}"/>
    <cellStyle name="20% - 강조색2 3 12" xfId="4490" xr:uid="{E0A592E0-6E1C-4010-A593-5C9AEDBDC275}"/>
    <cellStyle name="20% - 강조색2 3 13" xfId="4491" xr:uid="{C397AECA-9928-41E5-BA1D-94D70A665925}"/>
    <cellStyle name="20% - 강조색2 3 14" xfId="4492" xr:uid="{570D3DD9-F269-4B18-B793-41D87C218685}"/>
    <cellStyle name="20% - 강조색2 3 15" xfId="4487" xr:uid="{68A3A2FB-749C-4ADA-91C0-F5985FD0B051}"/>
    <cellStyle name="20% - 강조색2 3 16" xfId="28196" xr:uid="{23244714-B6C9-4900-BE82-AD2B9AC8E963}"/>
    <cellStyle name="20% - 강조색2 3 2" xfId="155" xr:uid="{E5D41661-5C73-47E9-9C39-11694E95F96D}"/>
    <cellStyle name="20% - 강조색2 3 2 2" xfId="4493" xr:uid="{9FBB7C1A-BAAB-4249-B032-DF237A5E87EE}"/>
    <cellStyle name="20% - 강조색2 3 3" xfId="4494" xr:uid="{E727CDC7-584A-455E-8F9A-A4BCA05537EE}"/>
    <cellStyle name="20% - 강조색2 3 4" xfId="4495" xr:uid="{217CCE5B-0C0C-4940-BAE2-3DFFF9AAD617}"/>
    <cellStyle name="20% - 강조색2 3 5" xfId="4496" xr:uid="{E150FC30-A959-45CC-91DF-E8C743E6F737}"/>
    <cellStyle name="20% - 강조색2 3 6" xfId="4497" xr:uid="{85B9B963-AAD3-4E40-870A-6242AD41DD47}"/>
    <cellStyle name="20% - 강조색2 3 7" xfId="4498" xr:uid="{5F6536E7-BD5F-497E-BFF6-4A8BDB9AC313}"/>
    <cellStyle name="20% - 강조색2 3 8" xfId="4499" xr:uid="{D2A2192D-AF82-4344-831E-11558A3B7644}"/>
    <cellStyle name="20% - 강조색2 3 9" xfId="4500" xr:uid="{390DA3CE-17B9-4030-994C-E60D7E961DC2}"/>
    <cellStyle name="20% - 강조색2 30" xfId="156" xr:uid="{8A918104-E432-4014-A6CE-F966EBCF6E55}"/>
    <cellStyle name="20% - 강조색2 30 10" xfId="4502" xr:uid="{2F4E462A-235A-499B-9A4F-793880162EA5}"/>
    <cellStyle name="20% - 강조색2 30 11" xfId="4503" xr:uid="{7C2D809B-5D2E-490C-92DB-6EB7FEBE7CE6}"/>
    <cellStyle name="20% - 강조색2 30 12" xfId="4504" xr:uid="{CC2BDDF3-2947-453C-95C5-3B6000FE64F6}"/>
    <cellStyle name="20% - 강조색2 30 13" xfId="4505" xr:uid="{30B507EF-5CFF-45BC-B13D-A458221E8183}"/>
    <cellStyle name="20% - 강조색2 30 14" xfId="4506" xr:uid="{5BE1AB0A-0DE2-498B-880F-A28F1D178C39}"/>
    <cellStyle name="20% - 강조색2 30 15" xfId="4501" xr:uid="{16732A8A-433E-4560-9F2B-4A3220435785}"/>
    <cellStyle name="20% - 강조색2 30 2" xfId="157" xr:uid="{001152B0-6C35-4721-81C4-D4376737ADB4}"/>
    <cellStyle name="20% - 강조색2 30 2 2" xfId="4507" xr:uid="{25567245-04D4-4E82-8BC4-B91E7F5502B8}"/>
    <cellStyle name="20% - 강조색2 30 3" xfId="4508" xr:uid="{6D2F03BA-FA58-42AF-97ED-7351405A99FD}"/>
    <cellStyle name="20% - 강조색2 30 4" xfId="4509" xr:uid="{20AA0859-EF23-4AB3-BE36-4CF0BBA49A4D}"/>
    <cellStyle name="20% - 강조색2 30 5" xfId="4510" xr:uid="{2780F79A-D90B-4081-8AFA-9FF5BB1AB6DD}"/>
    <cellStyle name="20% - 강조색2 30 6" xfId="4511" xr:uid="{6CB4383E-09B8-4871-898B-242BB130ADD3}"/>
    <cellStyle name="20% - 강조색2 30 7" xfId="4512" xr:uid="{2BA3B6F0-1CEB-41C3-B31E-9FC30036284B}"/>
    <cellStyle name="20% - 강조색2 30 8" xfId="4513" xr:uid="{E57DE151-1D26-4CD6-8F39-E14FEAC3B6C3}"/>
    <cellStyle name="20% - 강조색2 30 9" xfId="4514" xr:uid="{F3191A3F-B0DA-4BE0-AF4A-BA5381D0565F}"/>
    <cellStyle name="20% - 강조색2 31" xfId="158" xr:uid="{6BD72D37-CAD2-4A03-A711-EF273A394DE0}"/>
    <cellStyle name="20% - 강조색2 31 10" xfId="4516" xr:uid="{B13D3CBD-DBE0-4C51-8A83-67E4737FC7AE}"/>
    <cellStyle name="20% - 강조색2 31 11" xfId="4517" xr:uid="{9579572F-ECF4-4BB1-ACB4-FA0776A09AF2}"/>
    <cellStyle name="20% - 강조색2 31 12" xfId="4518" xr:uid="{7ECED9D4-29A5-45D9-AEB0-93B3B911AD79}"/>
    <cellStyle name="20% - 강조색2 31 13" xfId="4519" xr:uid="{61CD1B1F-BD78-4872-BBA3-0B10FE9568A8}"/>
    <cellStyle name="20% - 강조색2 31 14" xfId="4520" xr:uid="{9B93189B-6085-45F9-B239-5F1CF0427521}"/>
    <cellStyle name="20% - 강조색2 31 15" xfId="4515" xr:uid="{4366B70A-E04D-4975-A9B1-61E5569E597A}"/>
    <cellStyle name="20% - 강조색2 31 2" xfId="159" xr:uid="{24D6E979-4F14-438D-94D9-7A3B880CE9AD}"/>
    <cellStyle name="20% - 강조색2 31 2 2" xfId="4521" xr:uid="{F70C78A0-81D0-4221-B423-124110475430}"/>
    <cellStyle name="20% - 강조색2 31 3" xfId="4522" xr:uid="{27BCE60E-2195-4E48-B875-C3203F24C7A9}"/>
    <cellStyle name="20% - 강조색2 31 4" xfId="4523" xr:uid="{D9C548A7-73B0-4B1D-96A2-4208726C5B7E}"/>
    <cellStyle name="20% - 강조색2 31 5" xfId="4524" xr:uid="{7B0E885F-CFD9-4565-B670-49E65BB1BEA6}"/>
    <cellStyle name="20% - 강조색2 31 6" xfId="4525" xr:uid="{6F3EABD4-2EF2-4227-AC8D-5EEC735A0207}"/>
    <cellStyle name="20% - 강조색2 31 7" xfId="4526" xr:uid="{E82ED50D-0EC1-47AF-888E-57DE84B3710C}"/>
    <cellStyle name="20% - 강조색2 31 8" xfId="4527" xr:uid="{FD300D50-4953-4A1E-86E2-DA7FA438D0A7}"/>
    <cellStyle name="20% - 강조색2 31 9" xfId="4528" xr:uid="{CC13E7ED-F5BA-4884-8AD3-18026475055A}"/>
    <cellStyle name="20% - 강조색2 32" xfId="160" xr:uid="{B7E933E7-C479-4729-911E-E9C9F7880E4C}"/>
    <cellStyle name="20% - 강조색2 32 10" xfId="4530" xr:uid="{EB633BE3-CE11-41F5-9A6A-9454D8A7B27D}"/>
    <cellStyle name="20% - 강조색2 32 11" xfId="4531" xr:uid="{A66DF6FA-6752-4F13-B935-DB2624CF2E8A}"/>
    <cellStyle name="20% - 강조색2 32 12" xfId="4532" xr:uid="{383C91EF-C793-4357-AA52-6ED11EF90C63}"/>
    <cellStyle name="20% - 강조색2 32 13" xfId="4533" xr:uid="{9AE49164-88D7-468F-A832-F19204769130}"/>
    <cellStyle name="20% - 강조색2 32 14" xfId="4534" xr:uid="{268F6E37-6471-489F-A3BA-2A45CA619AFF}"/>
    <cellStyle name="20% - 강조색2 32 15" xfId="4529" xr:uid="{C3D8E253-8254-4F17-B492-BCA4C8B0E91C}"/>
    <cellStyle name="20% - 강조색2 32 2" xfId="161" xr:uid="{3C4E5A9C-06B0-4971-94B2-BBE10F50DFA5}"/>
    <cellStyle name="20% - 강조색2 32 2 2" xfId="4535" xr:uid="{9EF3E946-EC88-4D00-A563-D4DFB0D3C346}"/>
    <cellStyle name="20% - 강조색2 32 3" xfId="4536" xr:uid="{37BB289A-D0FD-4358-B486-B6DE2E04DE16}"/>
    <cellStyle name="20% - 강조색2 32 4" xfId="4537" xr:uid="{A89E2FFF-8EA6-4847-9571-6F2AD92F88F2}"/>
    <cellStyle name="20% - 강조색2 32 5" xfId="4538" xr:uid="{9DC63EC4-B5E7-47BA-BFF0-D25B99B6654F}"/>
    <cellStyle name="20% - 강조색2 32 6" xfId="4539" xr:uid="{87932C68-BED3-49A8-BF55-C5FFF9239C7D}"/>
    <cellStyle name="20% - 강조색2 32 7" xfId="4540" xr:uid="{DEED19CA-A2D3-40A1-A422-772ADC9E265E}"/>
    <cellStyle name="20% - 강조색2 32 8" xfId="4541" xr:uid="{46855A80-4EC4-424C-9355-7D3A12AE42AB}"/>
    <cellStyle name="20% - 강조색2 32 9" xfId="4542" xr:uid="{41A54CD6-420B-475B-B433-0B7EE9C50C89}"/>
    <cellStyle name="20% - 강조색2 33" xfId="162" xr:uid="{C1873D94-1144-45CA-BF80-DFEF9D63D3B4}"/>
    <cellStyle name="20% - 강조색2 33 10" xfId="4544" xr:uid="{7EAA4AC3-0C81-41B5-B2BC-933BDCA09558}"/>
    <cellStyle name="20% - 강조색2 33 11" xfId="4545" xr:uid="{ADEFDBEC-630A-4A78-96E9-C50A93EA9878}"/>
    <cellStyle name="20% - 강조색2 33 12" xfId="4546" xr:uid="{E3F86294-7DDC-4D7D-8AC1-BC097A352889}"/>
    <cellStyle name="20% - 강조색2 33 13" xfId="4547" xr:uid="{B2B0D7CF-3843-414E-81A2-A565B0FEE1F3}"/>
    <cellStyle name="20% - 강조색2 33 14" xfId="4548" xr:uid="{B5584EEB-3BC0-41FC-AFBE-2ADD14EFB095}"/>
    <cellStyle name="20% - 강조색2 33 15" xfId="4543" xr:uid="{B6BF7D30-2A32-4E1A-AE4D-D1BC39A094E9}"/>
    <cellStyle name="20% - 강조색2 33 2" xfId="163" xr:uid="{02752819-5BB8-42F6-9FFE-2975E2A2A29D}"/>
    <cellStyle name="20% - 강조색2 33 2 2" xfId="4549" xr:uid="{010D4B99-9BCA-43C5-8E25-8122A2011E73}"/>
    <cellStyle name="20% - 강조색2 33 3" xfId="4550" xr:uid="{3D2A5C59-0917-4F89-86F5-78D9B796529A}"/>
    <cellStyle name="20% - 강조색2 33 4" xfId="4551" xr:uid="{270D8B20-72A8-4CFC-9CCA-9FB7DD59BE89}"/>
    <cellStyle name="20% - 강조색2 33 5" xfId="4552" xr:uid="{55517083-E99F-4390-ACF2-7A63D8902F43}"/>
    <cellStyle name="20% - 강조색2 33 6" xfId="4553" xr:uid="{F36F2EB6-C319-4A07-9B73-CBA94DD04DEF}"/>
    <cellStyle name="20% - 강조색2 33 7" xfId="4554" xr:uid="{F8224BB3-8224-4581-8294-1A912C94A2B8}"/>
    <cellStyle name="20% - 강조색2 33 8" xfId="4555" xr:uid="{9B284470-7F5C-4F33-B717-D5BD012FA3D8}"/>
    <cellStyle name="20% - 강조색2 33 9" xfId="4556" xr:uid="{F178D1C3-B181-41AF-A817-DD784AC03F35}"/>
    <cellStyle name="20% - 강조색2 34" xfId="164" xr:uid="{EC1B27A7-F1C0-4DA7-A318-6AA808CA7809}"/>
    <cellStyle name="20% - 강조색2 34 10" xfId="4558" xr:uid="{74371260-19E8-40BF-B9BD-81A217FEF0F7}"/>
    <cellStyle name="20% - 강조색2 34 11" xfId="4559" xr:uid="{17283E6B-0249-44DE-979F-E4AB00CAAD0D}"/>
    <cellStyle name="20% - 강조색2 34 12" xfId="4560" xr:uid="{DD77BAE1-D9BE-4C89-B473-C2556D6C956F}"/>
    <cellStyle name="20% - 강조색2 34 13" xfId="4561" xr:uid="{D5528AFE-AFFF-44D7-9AA7-7B50FBB6B6F0}"/>
    <cellStyle name="20% - 강조색2 34 14" xfId="4562" xr:uid="{DFF9218B-B273-4C4E-BA86-4AFDBA194D41}"/>
    <cellStyle name="20% - 강조색2 34 15" xfId="4557" xr:uid="{521F9772-436A-46FD-A6D5-8DCC71218440}"/>
    <cellStyle name="20% - 강조색2 34 2" xfId="165" xr:uid="{FAA2F03D-92F4-402E-9D0B-E8086E67074A}"/>
    <cellStyle name="20% - 강조색2 34 2 2" xfId="4563" xr:uid="{00B3CD40-45B4-41E3-A2DF-3FFB0FDB5096}"/>
    <cellStyle name="20% - 강조색2 34 3" xfId="4564" xr:uid="{37D08D7D-5912-485A-9A51-43BB0743131B}"/>
    <cellStyle name="20% - 강조색2 34 4" xfId="4565" xr:uid="{6C52D890-0C86-47AB-AE22-00FAC2BC5184}"/>
    <cellStyle name="20% - 강조색2 34 5" xfId="4566" xr:uid="{3213CA6B-ECC5-49BE-8694-AEC47A97339C}"/>
    <cellStyle name="20% - 강조색2 34 6" xfId="4567" xr:uid="{DE915931-0FC9-4F33-9C7B-BBC9D6352A8C}"/>
    <cellStyle name="20% - 강조색2 34 7" xfId="4568" xr:uid="{2465C08F-8570-45FB-94C0-E7C87FD1CDA1}"/>
    <cellStyle name="20% - 강조색2 34 8" xfId="4569" xr:uid="{27396528-2EA7-4A2A-9914-5C45526DF97A}"/>
    <cellStyle name="20% - 강조색2 34 9" xfId="4570" xr:uid="{D5260D11-FA36-445E-A365-4963822E4F08}"/>
    <cellStyle name="20% - 강조색2 35" xfId="166" xr:uid="{D4B0125B-1542-484B-A45C-CFF8E256F295}"/>
    <cellStyle name="20% - 강조색2 35 10" xfId="4572" xr:uid="{0D191F24-967D-47E9-91DC-0CB04167AB1B}"/>
    <cellStyle name="20% - 강조색2 35 11" xfId="4573" xr:uid="{9A93ADD1-4792-4544-BE26-4E406AC454EF}"/>
    <cellStyle name="20% - 강조색2 35 12" xfId="4574" xr:uid="{34260B0C-3EBD-4D46-85DC-5FFCF0CE640C}"/>
    <cellStyle name="20% - 강조색2 35 13" xfId="4575" xr:uid="{D1D83F54-6465-4D44-ABC7-3C0FE2FA90C8}"/>
    <cellStyle name="20% - 강조색2 35 14" xfId="4576" xr:uid="{864075F9-6EB7-43A9-8A17-7432F76C5E89}"/>
    <cellStyle name="20% - 강조색2 35 15" xfId="4571" xr:uid="{E86C3291-9D4A-42A5-B071-BC1B2023587D}"/>
    <cellStyle name="20% - 강조색2 35 2" xfId="167" xr:uid="{0710F504-B392-4978-A3F2-D839F0B15AD9}"/>
    <cellStyle name="20% - 강조색2 35 2 2" xfId="4577" xr:uid="{1CE4B3F8-09B2-47AD-9558-80790D447E49}"/>
    <cellStyle name="20% - 강조색2 35 3" xfId="4578" xr:uid="{03728975-9029-455A-91DA-15C974A94D63}"/>
    <cellStyle name="20% - 강조색2 35 4" xfId="4579" xr:uid="{365DDCFD-0FB0-4882-AB60-214F30ED07ED}"/>
    <cellStyle name="20% - 강조색2 35 5" xfId="4580" xr:uid="{6456A6FE-F06E-4603-ACB9-8948D1E7EF40}"/>
    <cellStyle name="20% - 강조색2 35 6" xfId="4581" xr:uid="{9C400D1D-D466-4CB9-B073-EC8ACD678467}"/>
    <cellStyle name="20% - 강조색2 35 7" xfId="4582" xr:uid="{6B46F857-9F1B-42DF-B442-3A536B7D55B8}"/>
    <cellStyle name="20% - 강조색2 35 8" xfId="4583" xr:uid="{C5DF6658-D532-447B-9A45-4DC8614816F6}"/>
    <cellStyle name="20% - 강조색2 35 9" xfId="4584" xr:uid="{79E1DD0D-C236-4CDA-8466-53D40A717862}"/>
    <cellStyle name="20% - 강조색2 36" xfId="168" xr:uid="{8B117F84-FB5D-439C-A488-194C3E2D080D}"/>
    <cellStyle name="20% - 강조색2 36 10" xfId="4586" xr:uid="{E5B514F4-538D-4A5A-B656-9071D5371C0F}"/>
    <cellStyle name="20% - 강조색2 36 11" xfId="4587" xr:uid="{95F405C2-8233-4723-8641-03C41BEB87B9}"/>
    <cellStyle name="20% - 강조색2 36 12" xfId="4588" xr:uid="{A8250705-8434-419C-9237-5958A2CB77D9}"/>
    <cellStyle name="20% - 강조색2 36 13" xfId="4589" xr:uid="{D20DB3BC-A1D7-495C-860F-E98D7F86DF52}"/>
    <cellStyle name="20% - 강조색2 36 14" xfId="4590" xr:uid="{BEAD9E38-77BB-435A-8C0B-87D7C962ACA9}"/>
    <cellStyle name="20% - 강조색2 36 15" xfId="4585" xr:uid="{601310F2-6A92-4A5D-B34F-7C44534C8F85}"/>
    <cellStyle name="20% - 강조색2 36 2" xfId="169" xr:uid="{E3E922E4-F2B5-4FE0-8AEB-A915EE08F12A}"/>
    <cellStyle name="20% - 강조색2 36 2 2" xfId="4591" xr:uid="{41148C22-79B4-4487-A291-629C63E6B1C6}"/>
    <cellStyle name="20% - 강조색2 36 3" xfId="4592" xr:uid="{0AA2E835-8459-4DED-9458-CF94C87F5C5C}"/>
    <cellStyle name="20% - 강조색2 36 4" xfId="4593" xr:uid="{9EFB448B-877F-4E50-95F9-06CF6B36E019}"/>
    <cellStyle name="20% - 강조색2 36 5" xfId="4594" xr:uid="{E4AB7AA5-2C3C-486B-A2B1-262F89C35A8B}"/>
    <cellStyle name="20% - 강조색2 36 6" xfId="4595" xr:uid="{D42A9D0B-979E-4297-B596-5833662A3E9B}"/>
    <cellStyle name="20% - 강조색2 36 7" xfId="4596" xr:uid="{6B594C4E-4CE3-4E02-8199-EDC4F0298F2B}"/>
    <cellStyle name="20% - 강조색2 36 8" xfId="4597" xr:uid="{512C06AE-0D26-4052-8005-E9E0E2B3EA86}"/>
    <cellStyle name="20% - 강조색2 36 9" xfId="4598" xr:uid="{65F99E13-FF5E-4196-A01E-E600B9B73328}"/>
    <cellStyle name="20% - 강조색2 37" xfId="170" xr:uid="{B3846567-34B8-430D-AC0A-60EFD209A254}"/>
    <cellStyle name="20% - 강조색2 37 10" xfId="4600" xr:uid="{5A7A4E99-0B4E-4620-A324-3D29D2C844B6}"/>
    <cellStyle name="20% - 강조색2 37 11" xfId="4601" xr:uid="{8AFBBC61-4215-4CDE-86FA-942F96C97CB4}"/>
    <cellStyle name="20% - 강조색2 37 12" xfId="4602" xr:uid="{5113CEA1-7735-4159-9232-94EF1B2280DA}"/>
    <cellStyle name="20% - 강조색2 37 13" xfId="4603" xr:uid="{371FFEA1-9F46-4553-92C7-E8F87B747279}"/>
    <cellStyle name="20% - 강조색2 37 14" xfId="4604" xr:uid="{ED8BAC52-1EA5-4533-A563-EE291FC9616D}"/>
    <cellStyle name="20% - 강조색2 37 15" xfId="4599" xr:uid="{A4904DB0-3027-411C-94A7-BE32C96BD4CF}"/>
    <cellStyle name="20% - 강조색2 37 2" xfId="171" xr:uid="{FA939562-D1F8-406D-A5C3-F1253A62B469}"/>
    <cellStyle name="20% - 강조색2 37 2 2" xfId="4605" xr:uid="{933AF512-0433-4860-B565-99C7C86B21A7}"/>
    <cellStyle name="20% - 강조색2 37 3" xfId="4606" xr:uid="{198B69E4-3BA7-40CE-9A4F-8B86C2FE3297}"/>
    <cellStyle name="20% - 강조색2 37 4" xfId="4607" xr:uid="{D42218C4-E2AD-4BBB-817A-21043E6ABE60}"/>
    <cellStyle name="20% - 강조색2 37 5" xfId="4608" xr:uid="{3B643FD2-A9E8-4717-8750-EDFE533F0CC5}"/>
    <cellStyle name="20% - 강조색2 37 6" xfId="4609" xr:uid="{3C54E702-03F4-4FD7-9A58-3F38EBB82288}"/>
    <cellStyle name="20% - 강조색2 37 7" xfId="4610" xr:uid="{4806F5AD-DB4B-4A49-ABA7-519DF4F6C989}"/>
    <cellStyle name="20% - 강조색2 37 8" xfId="4611" xr:uid="{98379E6A-A0B3-43A9-928A-3D37649B0DC3}"/>
    <cellStyle name="20% - 강조색2 37 9" xfId="4612" xr:uid="{E7781D52-D05C-4588-B260-B89214D2C05C}"/>
    <cellStyle name="20% - 강조색2 38" xfId="172" xr:uid="{E771D9A6-10B1-4269-A72B-983E486C64F9}"/>
    <cellStyle name="20% - 강조색2 38 10" xfId="4614" xr:uid="{437F3450-0FE7-4848-8D33-E9F014BB5F18}"/>
    <cellStyle name="20% - 강조색2 38 11" xfId="4615" xr:uid="{5EC19895-E2C2-4F4A-A034-56EEE402F38C}"/>
    <cellStyle name="20% - 강조색2 38 12" xfId="4616" xr:uid="{9E844706-CB3B-4EE0-804A-04275F43AA79}"/>
    <cellStyle name="20% - 강조색2 38 13" xfId="4617" xr:uid="{FFE45FDD-AC57-4703-9458-F4AB34861551}"/>
    <cellStyle name="20% - 강조색2 38 14" xfId="4618" xr:uid="{EB72BCC0-F988-44F1-AC1A-D4B53DC761A1}"/>
    <cellStyle name="20% - 강조색2 38 15" xfId="4613" xr:uid="{DD946032-19FC-4263-9939-3D3D829B00A7}"/>
    <cellStyle name="20% - 강조색2 38 2" xfId="173" xr:uid="{786319B6-22C6-41EA-8780-288CBDD5C084}"/>
    <cellStyle name="20% - 강조색2 38 2 2" xfId="4619" xr:uid="{AE5F8D3A-CBD3-48FD-80D0-9163512165D0}"/>
    <cellStyle name="20% - 강조색2 38 3" xfId="4620" xr:uid="{18CE3526-2596-4614-891B-F0552DCA72DB}"/>
    <cellStyle name="20% - 강조색2 38 4" xfId="4621" xr:uid="{B92CAB97-FD2E-4D0E-95C7-2FE7A65C53A7}"/>
    <cellStyle name="20% - 강조색2 38 5" xfId="4622" xr:uid="{E322121E-7907-4899-B86B-C4FCE0E3A1C6}"/>
    <cellStyle name="20% - 강조색2 38 6" xfId="4623" xr:uid="{7115E37F-2122-4A62-AE3F-C533437ABA27}"/>
    <cellStyle name="20% - 강조색2 38 7" xfId="4624" xr:uid="{1A9A2DC3-ED16-4ED7-B0EE-2B63941F9CE2}"/>
    <cellStyle name="20% - 강조색2 38 8" xfId="4625" xr:uid="{0C3623E8-237D-4B0A-9FCE-0FBBF099A14C}"/>
    <cellStyle name="20% - 강조색2 38 9" xfId="4626" xr:uid="{7E4B7D4E-E5B2-4AF0-AC92-B4EF448E77CE}"/>
    <cellStyle name="20% - 강조색2 39" xfId="174" xr:uid="{1F5BF6CF-EFAF-47C8-A983-B7427A37FE17}"/>
    <cellStyle name="20% - 강조색2 39 10" xfId="4628" xr:uid="{87FA3A87-28FA-44AA-A544-22C2A1E464D9}"/>
    <cellStyle name="20% - 강조색2 39 11" xfId="4629" xr:uid="{F99B3FF8-921A-4B1A-9C6C-29117AF9A76C}"/>
    <cellStyle name="20% - 강조색2 39 12" xfId="4630" xr:uid="{8162D484-727B-4F17-A7AF-1ED309210ED0}"/>
    <cellStyle name="20% - 강조색2 39 13" xfId="4631" xr:uid="{799876B1-E180-469B-88E8-AA7C633EFE80}"/>
    <cellStyle name="20% - 강조색2 39 14" xfId="4632" xr:uid="{D682F33F-5A72-4E93-BD1C-78613D943272}"/>
    <cellStyle name="20% - 강조색2 39 15" xfId="4627" xr:uid="{08F71529-D971-42BA-A86D-8C6D23500FBA}"/>
    <cellStyle name="20% - 강조색2 39 2" xfId="175" xr:uid="{506EC945-6F05-4E30-A05F-304FF6B724E1}"/>
    <cellStyle name="20% - 강조색2 39 2 2" xfId="4633" xr:uid="{1AFB6E38-B077-47F2-A7AC-3653E80DB54E}"/>
    <cellStyle name="20% - 강조색2 39 3" xfId="4634" xr:uid="{30773D57-B8C6-48B2-A746-B9121D9B2729}"/>
    <cellStyle name="20% - 강조색2 39 4" xfId="4635" xr:uid="{DADDA998-650F-425E-8F5A-DE5A1288D334}"/>
    <cellStyle name="20% - 강조색2 39 5" xfId="4636" xr:uid="{CD13012B-C9BC-4260-8FF2-022A5A56C197}"/>
    <cellStyle name="20% - 강조색2 39 6" xfId="4637" xr:uid="{DDC7BFB5-7667-49AD-8032-BE01AC4ED7A7}"/>
    <cellStyle name="20% - 강조색2 39 7" xfId="4638" xr:uid="{4B7D6A65-6D66-41E1-8F3F-98C7AE6439DA}"/>
    <cellStyle name="20% - 강조색2 39 8" xfId="4639" xr:uid="{BE7E527B-B9B8-47FC-966A-9E9442004763}"/>
    <cellStyle name="20% - 강조색2 39 9" xfId="4640" xr:uid="{D5786026-6F5C-47ED-B07F-F7EBC8789008}"/>
    <cellStyle name="20% - 강조색2 4" xfId="176" xr:uid="{4E967979-FA64-409A-9441-598C887D38C8}"/>
    <cellStyle name="20% - 강조색2 4 10" xfId="4642" xr:uid="{53D4EE15-BC9F-431B-AE88-AB21AE96DC4B}"/>
    <cellStyle name="20% - 강조색2 4 11" xfId="4643" xr:uid="{F5D73718-78F7-4111-BE43-A0B96C78ACB8}"/>
    <cellStyle name="20% - 강조색2 4 12" xfId="4644" xr:uid="{57EEA82A-61ED-42CD-8F4D-C0FDE38B3725}"/>
    <cellStyle name="20% - 강조색2 4 13" xfId="4645" xr:uid="{E26C2935-D692-403C-B1BD-9F7AE5E51BF0}"/>
    <cellStyle name="20% - 강조색2 4 14" xfId="4646" xr:uid="{267229DC-8595-4063-BCFF-A8CD76F372F4}"/>
    <cellStyle name="20% - 강조색2 4 15" xfId="4641" xr:uid="{E027B408-95D4-45AC-8020-0D4EE0491DD5}"/>
    <cellStyle name="20% - 강조색2 4 16" xfId="27864" xr:uid="{A9B98BA9-B8CF-4AAF-8C31-95159A408980}"/>
    <cellStyle name="20% - 강조색2 4 2" xfId="177" xr:uid="{E726447F-3FF9-4088-AFA6-D3518A3600F0}"/>
    <cellStyle name="20% - 강조색2 4 2 2" xfId="4647" xr:uid="{7CB686F1-ECFD-4598-B614-D1835F5E4A5C}"/>
    <cellStyle name="20% - 강조색2 4 3" xfId="4648" xr:uid="{05425943-BE96-4993-8BD6-23F06349B4EF}"/>
    <cellStyle name="20% - 강조색2 4 4" xfId="4649" xr:uid="{DE626DFF-28C6-48E8-8953-3A793BE3EC29}"/>
    <cellStyle name="20% - 강조색2 4 5" xfId="4650" xr:uid="{740E1979-1B13-45E5-B050-216D95B27B50}"/>
    <cellStyle name="20% - 강조색2 4 6" xfId="4651" xr:uid="{B21FB6B9-2E40-4F2F-9B10-2C6B73CE9F8D}"/>
    <cellStyle name="20% - 강조색2 4 7" xfId="4652" xr:uid="{B34D34A8-BEC7-4530-BF4D-10669D02E44B}"/>
    <cellStyle name="20% - 강조색2 4 8" xfId="4653" xr:uid="{92956DD6-0619-46B0-BD17-BC9615A338D3}"/>
    <cellStyle name="20% - 강조색2 4 9" xfId="4654" xr:uid="{44E7118E-C1F4-4518-9E8B-5E450860C309}"/>
    <cellStyle name="20% - 강조색2 40" xfId="178" xr:uid="{843801ED-776D-4B16-8369-6FD67B04299E}"/>
    <cellStyle name="20% - 강조색2 40 10" xfId="4656" xr:uid="{A85BA60A-ABE7-4F75-9B49-3992037B7430}"/>
    <cellStyle name="20% - 강조색2 40 11" xfId="4657" xr:uid="{89D4E072-5047-4EA4-B417-E0842D1E50F9}"/>
    <cellStyle name="20% - 강조색2 40 12" xfId="4658" xr:uid="{C9D4583D-D509-4C0A-925F-AF070AEB38B8}"/>
    <cellStyle name="20% - 강조색2 40 13" xfId="4659" xr:uid="{47A33D63-AC07-4685-A9C1-8134A2E60E58}"/>
    <cellStyle name="20% - 강조색2 40 14" xfId="4660" xr:uid="{26E22DC0-22F5-497B-B3B4-FADE9C41F8D0}"/>
    <cellStyle name="20% - 강조색2 40 15" xfId="4655" xr:uid="{7340A7B4-EE73-4FB4-8F84-4AB64F69C25F}"/>
    <cellStyle name="20% - 강조색2 40 2" xfId="179" xr:uid="{92A68D9B-F97B-4274-9CD2-DC7A65F8713A}"/>
    <cellStyle name="20% - 강조색2 40 2 2" xfId="4661" xr:uid="{D0F22672-9B2D-43A8-A60E-E37E6D362673}"/>
    <cellStyle name="20% - 강조색2 40 3" xfId="4662" xr:uid="{FC21B93E-6118-4264-9A1D-6F732F9978AA}"/>
    <cellStyle name="20% - 강조색2 40 4" xfId="4663" xr:uid="{1875F0EC-A490-4AF7-9ECE-B6AC18394A13}"/>
    <cellStyle name="20% - 강조색2 40 5" xfId="4664" xr:uid="{5CDFFD05-E9EB-4BA9-AE86-B833724DBFFD}"/>
    <cellStyle name="20% - 강조색2 40 6" xfId="4665" xr:uid="{63081BC0-EFC9-4114-A48D-5C40F508DFC6}"/>
    <cellStyle name="20% - 강조색2 40 7" xfId="4666" xr:uid="{173CE0DA-A5DF-4A38-B04A-053374CD8AF4}"/>
    <cellStyle name="20% - 강조색2 40 8" xfId="4667" xr:uid="{FBBEE3C9-99AB-460B-9BDD-1072D8703A3B}"/>
    <cellStyle name="20% - 강조색2 40 9" xfId="4668" xr:uid="{59D27B3C-2E63-4030-8DA9-D47B1D899584}"/>
    <cellStyle name="20% - 강조색2 41" xfId="180" xr:uid="{22F58F41-A0E5-459B-8478-A5291ACAAD62}"/>
    <cellStyle name="20% - 강조색2 41 10" xfId="4670" xr:uid="{BEFE6177-3A1C-45B8-86E6-631B1C05A194}"/>
    <cellStyle name="20% - 강조색2 41 11" xfId="4671" xr:uid="{8A0B111F-3434-4D83-8948-06463CA563A9}"/>
    <cellStyle name="20% - 강조색2 41 12" xfId="4672" xr:uid="{197EAACF-FA07-4A67-85E4-C001D96807F6}"/>
    <cellStyle name="20% - 강조색2 41 13" xfId="4673" xr:uid="{8E00D667-A235-40E2-A0E3-C46AA6C8326B}"/>
    <cellStyle name="20% - 강조색2 41 14" xfId="4674" xr:uid="{975762F4-0DF6-42B2-A676-4F02EAE45BB2}"/>
    <cellStyle name="20% - 강조색2 41 15" xfId="4669" xr:uid="{C0340B72-70F7-4659-9164-65AB6306CD1D}"/>
    <cellStyle name="20% - 강조색2 41 2" xfId="181" xr:uid="{98DD57BA-8897-4DED-94BD-483FC11D105B}"/>
    <cellStyle name="20% - 강조색2 41 2 2" xfId="4675" xr:uid="{A25105E9-AD8D-4A8C-8A3D-661BBDCB0170}"/>
    <cellStyle name="20% - 강조색2 41 3" xfId="4676" xr:uid="{115B9880-A8B4-4444-8169-D6AF641C887B}"/>
    <cellStyle name="20% - 강조색2 41 4" xfId="4677" xr:uid="{CDA9B111-7ADD-4B44-AFAA-1B76FBFE3BCA}"/>
    <cellStyle name="20% - 강조색2 41 5" xfId="4678" xr:uid="{AAF6B385-5DB1-4B3A-97E6-0C63F18039E9}"/>
    <cellStyle name="20% - 강조색2 41 6" xfId="4679" xr:uid="{DF1D4A28-C1DA-49F8-876D-19B11B79CFE8}"/>
    <cellStyle name="20% - 강조색2 41 7" xfId="4680" xr:uid="{620D2BFA-642A-4108-9632-075BDF7FE23D}"/>
    <cellStyle name="20% - 강조색2 41 8" xfId="4681" xr:uid="{FD0A6A40-C7E9-4DE4-8B1B-7C45AF612B62}"/>
    <cellStyle name="20% - 강조색2 41 9" xfId="4682" xr:uid="{CDCDE906-1FB9-44C5-9D13-A80270EB85E6}"/>
    <cellStyle name="20% - 강조색2 42" xfId="182" xr:uid="{13CB517C-926A-4307-981E-CFBBF2B43C0A}"/>
    <cellStyle name="20% - 강조색2 42 10" xfId="4684" xr:uid="{7A3C8866-8C43-4E82-BF90-14ED51BF9192}"/>
    <cellStyle name="20% - 강조색2 42 11" xfId="4685" xr:uid="{425AF098-E62B-46A7-91B6-6FD1CC2959C2}"/>
    <cellStyle name="20% - 강조색2 42 12" xfId="4686" xr:uid="{E685D32D-7412-442A-9C90-9B89FA550AD8}"/>
    <cellStyle name="20% - 강조색2 42 13" xfId="4687" xr:uid="{678F443B-4DF4-4FEA-A97C-36F61150EE47}"/>
    <cellStyle name="20% - 강조색2 42 14" xfId="4688" xr:uid="{24D6E92F-6FF4-4EC7-B8DD-B3F022BFFF0B}"/>
    <cellStyle name="20% - 강조색2 42 15" xfId="4683" xr:uid="{C4CA6CAA-234B-45B4-B1BD-AC9444EF84DC}"/>
    <cellStyle name="20% - 강조색2 42 2" xfId="183" xr:uid="{6F25065C-5860-46E1-84E6-4D8C96610EC7}"/>
    <cellStyle name="20% - 강조색2 42 2 2" xfId="4689" xr:uid="{C3C061B8-11FE-4119-A8FF-CE016B0C2524}"/>
    <cellStyle name="20% - 강조색2 42 3" xfId="4690" xr:uid="{ADA5CD7F-1F38-48CD-A61D-FBD7C77DB57A}"/>
    <cellStyle name="20% - 강조색2 42 4" xfId="4691" xr:uid="{3AC07AD9-8298-4B4A-A210-E397A0F96F43}"/>
    <cellStyle name="20% - 강조색2 42 5" xfId="4692" xr:uid="{8D33A504-2473-41D2-9457-61A0BC5E6333}"/>
    <cellStyle name="20% - 강조색2 42 6" xfId="4693" xr:uid="{AAA9F6D5-60A8-4AA3-9F6D-923DA8968828}"/>
    <cellStyle name="20% - 강조색2 42 7" xfId="4694" xr:uid="{EB1516A2-8755-468A-B4EF-690F4F9E140E}"/>
    <cellStyle name="20% - 강조색2 42 8" xfId="4695" xr:uid="{5DC32623-E7DD-460C-9D0B-BB5D3E1EF167}"/>
    <cellStyle name="20% - 강조색2 42 9" xfId="4696" xr:uid="{6A388F05-9BC2-48CE-83B0-9EB456E7E8DF}"/>
    <cellStyle name="20% - 강조색2 43" xfId="184" xr:uid="{17B937F3-9ACB-4491-809A-0E8D63DB29BB}"/>
    <cellStyle name="20% - 강조색2 43 10" xfId="4698" xr:uid="{A5F55F7A-8BE1-4D7D-B215-C7A00677232E}"/>
    <cellStyle name="20% - 강조색2 43 11" xfId="4699" xr:uid="{A1ECF63D-9533-4C03-94D2-8B0A369E85F1}"/>
    <cellStyle name="20% - 강조색2 43 12" xfId="4700" xr:uid="{0D2D5FB8-119E-4424-A0F6-1FD2F6E0DDED}"/>
    <cellStyle name="20% - 강조색2 43 13" xfId="4701" xr:uid="{E8D2643B-6C61-4247-BF53-210269858416}"/>
    <cellStyle name="20% - 강조색2 43 14" xfId="4702" xr:uid="{57384E60-1FE7-48D3-9CE0-1403A1ABBD5B}"/>
    <cellStyle name="20% - 강조색2 43 15" xfId="4697" xr:uid="{EDF74135-8B48-4914-B2C8-9FCD7FA611BD}"/>
    <cellStyle name="20% - 강조색2 43 2" xfId="185" xr:uid="{7B1DB282-294C-48DB-B90A-2A6B1253E688}"/>
    <cellStyle name="20% - 강조색2 43 2 2" xfId="4703" xr:uid="{C94C35E7-5A5B-4678-8D50-33905B672D4A}"/>
    <cellStyle name="20% - 강조색2 43 3" xfId="4704" xr:uid="{0119F9C6-FE3C-438A-A9CA-AE40D4C536B0}"/>
    <cellStyle name="20% - 강조색2 43 4" xfId="4705" xr:uid="{8FC458AB-FC48-40E0-A649-7D55D6CC5F41}"/>
    <cellStyle name="20% - 강조색2 43 5" xfId="4706" xr:uid="{9FD81DC3-3CA3-48DA-B635-4B596EFECAC7}"/>
    <cellStyle name="20% - 강조색2 43 6" xfId="4707" xr:uid="{51835420-4022-452E-8EB7-1C182E5DB456}"/>
    <cellStyle name="20% - 강조색2 43 7" xfId="4708" xr:uid="{08186FFF-1F5B-430A-B0AC-FCD6B36C9CB8}"/>
    <cellStyle name="20% - 강조색2 43 8" xfId="4709" xr:uid="{A8C5656B-716B-4663-89D5-67B7D92C7D42}"/>
    <cellStyle name="20% - 강조색2 43 9" xfId="4710" xr:uid="{2A969C4F-450A-47DE-B43C-E57A643A2B08}"/>
    <cellStyle name="20% - 강조색2 44" xfId="186" xr:uid="{FDD0B37E-56EF-4F04-974B-7147E6309C85}"/>
    <cellStyle name="20% - 강조색2 44 2" xfId="4711" xr:uid="{75B016B7-B6D1-41F0-9B8E-5CBE3E804B38}"/>
    <cellStyle name="20% - 강조색2 45" xfId="187" xr:uid="{DDD86A3B-69B0-4FAD-8310-07249F2967DC}"/>
    <cellStyle name="20% - 강조색2 45 2" xfId="4712" xr:uid="{47D86AB2-37CD-415C-A9D2-DA5275A0A505}"/>
    <cellStyle name="20% - 강조색2 46" xfId="111" xr:uid="{0B57B31C-9E77-406E-853A-74F950A05815}"/>
    <cellStyle name="20% - 강조색2 47" xfId="4192" xr:uid="{33842593-E79F-4064-BDF8-051E959B0984}"/>
    <cellStyle name="20% - 강조색2 5" xfId="188" xr:uid="{E0046306-C7A8-4099-9A5C-AB8F385C701A}"/>
    <cellStyle name="20% - 강조색2 5 10" xfId="4714" xr:uid="{A632D16B-DAFF-4790-8A88-D8DF53BFA26F}"/>
    <cellStyle name="20% - 강조색2 5 11" xfId="4715" xr:uid="{C573C752-4F15-46F4-9167-356D88346D7A}"/>
    <cellStyle name="20% - 강조색2 5 12" xfId="4716" xr:uid="{6A356799-B838-4C84-B49A-C631B8B63B4A}"/>
    <cellStyle name="20% - 강조색2 5 13" xfId="4717" xr:uid="{CDD03A51-92DB-4324-8549-599D3F33DBF1}"/>
    <cellStyle name="20% - 강조색2 5 14" xfId="4718" xr:uid="{952E5DBE-915D-45D7-9F34-A57A389A12EE}"/>
    <cellStyle name="20% - 강조색2 5 15" xfId="4713" xr:uid="{E0C51509-165B-4FA3-96FC-3EF227B9A516}"/>
    <cellStyle name="20% - 강조색2 5 2" xfId="189" xr:uid="{E9D2A985-7FCC-44CC-AE14-2BA73F6A5F71}"/>
    <cellStyle name="20% - 강조색2 5 2 2" xfId="4719" xr:uid="{C3854F0A-6E8F-4681-946B-AC28E7DFA779}"/>
    <cellStyle name="20% - 강조색2 5 3" xfId="4720" xr:uid="{91BEA1C7-6E31-440F-8D4F-FF9437F80157}"/>
    <cellStyle name="20% - 강조색2 5 4" xfId="4721" xr:uid="{4673518B-9918-4308-912A-C43EC33DEF93}"/>
    <cellStyle name="20% - 강조색2 5 5" xfId="4722" xr:uid="{A54B9669-49AA-47B7-96FC-D0126CB499A6}"/>
    <cellStyle name="20% - 강조색2 5 6" xfId="4723" xr:uid="{AE3123D1-2BFC-4B4C-847B-763497819E47}"/>
    <cellStyle name="20% - 강조색2 5 7" xfId="4724" xr:uid="{21D726EB-A1E8-4591-97AE-FCD847461CD0}"/>
    <cellStyle name="20% - 강조색2 5 8" xfId="4725" xr:uid="{92EBE0F7-9BB7-44FD-93BD-0C157B41D3E2}"/>
    <cellStyle name="20% - 강조색2 5 9" xfId="4726" xr:uid="{6BC0C780-ACCD-4127-A283-4F84391C88BC}"/>
    <cellStyle name="20% - 강조색2 6" xfId="190" xr:uid="{BB281A25-7D7D-4CAA-B25F-9829CB828F18}"/>
    <cellStyle name="20% - 강조색2 6 10" xfId="4728" xr:uid="{6CED5365-6ADC-4903-8A71-396433AE4D03}"/>
    <cellStyle name="20% - 강조색2 6 11" xfId="4729" xr:uid="{11BFD21F-7E85-465D-96AF-E5DD83145B18}"/>
    <cellStyle name="20% - 강조색2 6 12" xfId="4730" xr:uid="{CF6FCC94-3033-48A9-967E-EF1CA89115A0}"/>
    <cellStyle name="20% - 강조색2 6 13" xfId="4731" xr:uid="{BE2E394F-7E13-4F82-BD2C-BA72777302E6}"/>
    <cellStyle name="20% - 강조색2 6 14" xfId="4732" xr:uid="{4BB16EBF-E14F-4147-8C6D-4823E75008BE}"/>
    <cellStyle name="20% - 강조색2 6 15" xfId="4727" xr:uid="{E8593B57-C1E4-4198-90D4-7AA9F9F73A54}"/>
    <cellStyle name="20% - 강조색2 6 2" xfId="191" xr:uid="{D30B3BE1-1A85-47A8-AFE6-7EDBA1D312A1}"/>
    <cellStyle name="20% - 강조색2 6 2 2" xfId="4733" xr:uid="{188D6591-8949-4253-A4A0-6C75D287ABA2}"/>
    <cellStyle name="20% - 강조색2 6 3" xfId="4734" xr:uid="{72B10C30-28A8-4702-864F-065FF5B0F270}"/>
    <cellStyle name="20% - 강조색2 6 4" xfId="4735" xr:uid="{7EA39495-DB40-48CD-AADC-16AE86634904}"/>
    <cellStyle name="20% - 강조색2 6 5" xfId="4736" xr:uid="{DEAF09F7-7145-4A62-A190-4A72AC8697EA}"/>
    <cellStyle name="20% - 강조색2 6 6" xfId="4737" xr:uid="{FD55A54C-E7A9-47C5-9B41-26BE2C306B4B}"/>
    <cellStyle name="20% - 강조색2 6 7" xfId="4738" xr:uid="{0C1842B8-C40C-4EB3-9F43-48C8D371D597}"/>
    <cellStyle name="20% - 강조색2 6 8" xfId="4739" xr:uid="{346F3EE9-D916-436A-8A67-625FA10CFF41}"/>
    <cellStyle name="20% - 강조색2 6 9" xfId="4740" xr:uid="{7269E7D5-9906-4FAF-BEAD-489CDA3DDBCF}"/>
    <cellStyle name="20% - 강조색2 7" xfId="192" xr:uid="{28B3C09F-1379-49E8-91DA-E2E7D156507A}"/>
    <cellStyle name="20% - 강조색2 7 10" xfId="4742" xr:uid="{45FBA4DE-0E7D-456E-8A23-C40408475D04}"/>
    <cellStyle name="20% - 강조색2 7 11" xfId="4743" xr:uid="{C9D5B1EE-E74B-4F03-8642-4759E38AD81A}"/>
    <cellStyle name="20% - 강조색2 7 12" xfId="4744" xr:uid="{8DF0902F-763D-464B-B4B6-D19338C7679A}"/>
    <cellStyle name="20% - 강조색2 7 13" xfId="4745" xr:uid="{53DEF6AB-425F-46E6-8C8E-2695340FEC97}"/>
    <cellStyle name="20% - 강조색2 7 14" xfId="4746" xr:uid="{E8FB441F-8AE6-46FE-ACB4-D386177A40D0}"/>
    <cellStyle name="20% - 강조색2 7 15" xfId="4741" xr:uid="{C84BB77A-2A3D-4478-8160-A7C63A72BECD}"/>
    <cellStyle name="20% - 강조색2 7 2" xfId="193" xr:uid="{CAF3108F-2875-478E-9197-53EC55238C6E}"/>
    <cellStyle name="20% - 강조색2 7 2 2" xfId="4747" xr:uid="{4EE48783-BA0E-4B3E-B2AF-2A29413DC634}"/>
    <cellStyle name="20% - 강조색2 7 3" xfId="4748" xr:uid="{0DAB9C84-687C-4183-B156-DB5D5FA53CAE}"/>
    <cellStyle name="20% - 강조색2 7 4" xfId="4749" xr:uid="{9D4FB42D-AA83-469E-B073-1757A609EC9B}"/>
    <cellStyle name="20% - 강조색2 7 5" xfId="4750" xr:uid="{33F77321-3A63-454A-BC59-35C445C747C5}"/>
    <cellStyle name="20% - 강조색2 7 6" xfId="4751" xr:uid="{3AA441AD-A2B1-4B52-8E72-97AFB24F1408}"/>
    <cellStyle name="20% - 강조색2 7 7" xfId="4752" xr:uid="{ADDBB2B8-2B09-4EDD-B61E-9D9C30D44DA4}"/>
    <cellStyle name="20% - 강조색2 7 8" xfId="4753" xr:uid="{DF0632A9-9F53-47CB-987B-0A2B7D19E202}"/>
    <cellStyle name="20% - 강조색2 7 9" xfId="4754" xr:uid="{4A63BF40-2C68-46F7-A168-2E100F79416E}"/>
    <cellStyle name="20% - 강조색2 8" xfId="194" xr:uid="{433107BF-1020-454A-9E07-E4A2EACCEEE5}"/>
    <cellStyle name="20% - 강조색2 8 10" xfId="4756" xr:uid="{C29B4735-297F-4ACD-A510-DB470101D710}"/>
    <cellStyle name="20% - 강조색2 8 11" xfId="4757" xr:uid="{9DAA4046-9417-4B80-B456-174B6B53F5FC}"/>
    <cellStyle name="20% - 강조색2 8 12" xfId="4758" xr:uid="{42ED96F8-E7BD-48F5-9E86-C95EAAD26D61}"/>
    <cellStyle name="20% - 강조색2 8 13" xfId="4759" xr:uid="{2EF18E0D-DECF-464E-B9A2-153DC0415C41}"/>
    <cellStyle name="20% - 강조색2 8 14" xfId="4760" xr:uid="{BCDA0D3B-36A5-47DC-9761-9FCE0F6D09C8}"/>
    <cellStyle name="20% - 강조색2 8 15" xfId="4755" xr:uid="{11533587-CC66-413C-AF8D-CBD5B4FB083E}"/>
    <cellStyle name="20% - 강조색2 8 2" xfId="195" xr:uid="{46A24E40-0B55-4733-8289-9400EDAFFEDF}"/>
    <cellStyle name="20% - 강조색2 8 2 2" xfId="4761" xr:uid="{C1566B7C-865A-4A81-BCFF-168E35C75A99}"/>
    <cellStyle name="20% - 강조색2 8 3" xfId="4762" xr:uid="{BDB5AF18-6520-4EE1-A2CA-0E482A124B65}"/>
    <cellStyle name="20% - 강조색2 8 4" xfId="4763" xr:uid="{0C2D1D3E-28C0-42E4-8413-E5C991155A44}"/>
    <cellStyle name="20% - 강조색2 8 5" xfId="4764" xr:uid="{41A974AA-71BB-44FA-AF4C-398E44411021}"/>
    <cellStyle name="20% - 강조색2 8 6" xfId="4765" xr:uid="{9828B6C8-255B-4465-9566-2BDF1FFCEF19}"/>
    <cellStyle name="20% - 강조색2 8 7" xfId="4766" xr:uid="{6D12B272-3C66-4F2D-B215-4E1F267DEBF3}"/>
    <cellStyle name="20% - 강조색2 8 8" xfId="4767" xr:uid="{8A53E801-509B-4147-B4AD-6660F1C20679}"/>
    <cellStyle name="20% - 강조색2 8 9" xfId="4768" xr:uid="{F11C37F0-D26E-4590-9F48-D40D1DC2DCFE}"/>
    <cellStyle name="20% - 강조색2 9" xfId="196" xr:uid="{BF165793-B941-4328-9620-9269FE867A08}"/>
    <cellStyle name="20% - 강조색2 9 10" xfId="4770" xr:uid="{A826DAF3-1403-415D-926E-072DAC74698A}"/>
    <cellStyle name="20% - 강조색2 9 11" xfId="4771" xr:uid="{372CB7CD-C997-421B-9714-E14ABB4F2A19}"/>
    <cellStyle name="20% - 강조색2 9 12" xfId="4772" xr:uid="{6593AACE-8329-41D9-8B69-2A38937AD687}"/>
    <cellStyle name="20% - 강조색2 9 13" xfId="4773" xr:uid="{F52CB567-788F-46E8-8F16-99E8FBEF46D8}"/>
    <cellStyle name="20% - 강조색2 9 14" xfId="4774" xr:uid="{728C80E9-CD30-4625-BAA5-880CC8375EAF}"/>
    <cellStyle name="20% - 강조색2 9 15" xfId="4769" xr:uid="{2CACB8C6-4EDD-479C-958D-98B0CC6A1B02}"/>
    <cellStyle name="20% - 강조색2 9 2" xfId="197" xr:uid="{23AA0CB6-9CDF-45B4-A640-E0927685452E}"/>
    <cellStyle name="20% - 강조색2 9 2 2" xfId="4775" xr:uid="{002E4C22-F36F-43EB-8853-29302E5549CC}"/>
    <cellStyle name="20% - 강조색2 9 3" xfId="4776" xr:uid="{A54BE4D4-8D01-49AE-B7B3-3384F5BDB73D}"/>
    <cellStyle name="20% - 강조색2 9 4" xfId="4777" xr:uid="{4BE043E5-56D4-43C1-B3EA-D5F3D2AFCA5E}"/>
    <cellStyle name="20% - 강조색2 9 5" xfId="4778" xr:uid="{BBCE2F94-A634-4332-8315-89841F52D558}"/>
    <cellStyle name="20% - 강조색2 9 6" xfId="4779" xr:uid="{7A2407F6-289A-4104-AC51-C24A8493157F}"/>
    <cellStyle name="20% - 강조색2 9 7" xfId="4780" xr:uid="{C3BEC24A-2CBD-4FA8-A25D-EB84046978BF}"/>
    <cellStyle name="20% - 강조색2 9 8" xfId="4781" xr:uid="{D317B78C-8BF2-4260-9D61-AD91BAA2F8F5}"/>
    <cellStyle name="20% - 강조색2 9 9" xfId="4782" xr:uid="{AE69D40F-4B46-41C0-91E4-D5AC9F1C911F}"/>
    <cellStyle name="20% - 강조색3 10" xfId="199" xr:uid="{D1230FEC-147B-48DA-BA40-FB0609544BEB}"/>
    <cellStyle name="20% - 강조색3 10 10" xfId="4785" xr:uid="{CE2F34C8-F8D5-43C1-A9F8-8F97E0D87380}"/>
    <cellStyle name="20% - 강조색3 10 11" xfId="4786" xr:uid="{AD42BC86-ED71-4A81-8AA0-BC1CE18073FE}"/>
    <cellStyle name="20% - 강조색3 10 12" xfId="4787" xr:uid="{1E416EFE-1450-45A3-A8C1-B08875122566}"/>
    <cellStyle name="20% - 강조색3 10 13" xfId="4788" xr:uid="{B727ED22-D6E4-4888-BBF1-AB2D1118865A}"/>
    <cellStyle name="20% - 강조색3 10 14" xfId="4789" xr:uid="{6590132B-F856-4117-9E18-17209C88CB44}"/>
    <cellStyle name="20% - 강조색3 10 15" xfId="4784" xr:uid="{EB449FE4-0CF1-46E4-8004-67BC1333EDA1}"/>
    <cellStyle name="20% - 강조색3 10 2" xfId="200" xr:uid="{03D374B4-A4D8-403F-93B5-BEB91CFBBC9C}"/>
    <cellStyle name="20% - 강조색3 10 2 2" xfId="4790" xr:uid="{D382321A-D609-4060-84B9-2D96E0AD63B2}"/>
    <cellStyle name="20% - 강조색3 10 3" xfId="4791" xr:uid="{D8461E1C-677A-4EBA-A991-0F4C3FC85513}"/>
    <cellStyle name="20% - 강조색3 10 4" xfId="4792" xr:uid="{AA9307F4-3A84-4F47-96BB-BBD242B0A287}"/>
    <cellStyle name="20% - 강조색3 10 5" xfId="4793" xr:uid="{D77BAD52-1FAC-45D6-940B-FD0BA6FEB928}"/>
    <cellStyle name="20% - 강조색3 10 6" xfId="4794" xr:uid="{EF5B9F45-59D2-447C-8345-5DB2D226558D}"/>
    <cellStyle name="20% - 강조색3 10 7" xfId="4795" xr:uid="{31089227-DB26-48E4-8CE4-E610F234341E}"/>
    <cellStyle name="20% - 강조색3 10 8" xfId="4796" xr:uid="{A1CC2EBE-4E12-4272-8348-CACA3D66EB60}"/>
    <cellStyle name="20% - 강조색3 10 9" xfId="4797" xr:uid="{4D71CA31-231E-48D7-BD40-0F3C7547A1F7}"/>
    <cellStyle name="20% - 강조색3 11" xfId="201" xr:uid="{8CBE9EB6-88DC-4839-9D6A-5F55B5D8DDA7}"/>
    <cellStyle name="20% - 강조색3 11 10" xfId="4799" xr:uid="{439EC664-5197-4B52-BC29-2C761C113FDA}"/>
    <cellStyle name="20% - 강조색3 11 11" xfId="4800" xr:uid="{5FCED239-84BC-459C-9E9D-FCB4B6622DB4}"/>
    <cellStyle name="20% - 강조색3 11 12" xfId="4801" xr:uid="{4F41124C-4811-46A6-BAD1-4F1A469E5828}"/>
    <cellStyle name="20% - 강조색3 11 13" xfId="4802" xr:uid="{12232173-544B-480F-A9FD-E12E7C0F69C3}"/>
    <cellStyle name="20% - 강조색3 11 14" xfId="4803" xr:uid="{D49B6E26-F235-4BF1-8213-95F3A93E503B}"/>
    <cellStyle name="20% - 강조색3 11 15" xfId="4798" xr:uid="{DA0053AB-CC92-4656-9AC8-62D9748D92EE}"/>
    <cellStyle name="20% - 강조색3 11 2" xfId="202" xr:uid="{8E2138EE-1C59-400E-92D0-07B77D73DF52}"/>
    <cellStyle name="20% - 강조색3 11 2 2" xfId="4804" xr:uid="{AAE715F3-1D72-4DC7-8B0E-E764DC8049A1}"/>
    <cellStyle name="20% - 강조색3 11 3" xfId="4805" xr:uid="{ED299F78-4B82-443A-A4B7-0FF09972D89A}"/>
    <cellStyle name="20% - 강조색3 11 4" xfId="4806" xr:uid="{A8D5E191-057E-42FE-898F-C172CF660EE3}"/>
    <cellStyle name="20% - 강조색3 11 5" xfId="4807" xr:uid="{CA586B3A-260F-4AB4-B913-0EE7453DF045}"/>
    <cellStyle name="20% - 강조색3 11 6" xfId="4808" xr:uid="{567EA63D-9C4C-44FC-935F-103332224B85}"/>
    <cellStyle name="20% - 강조색3 11 7" xfId="4809" xr:uid="{97149DE5-C12D-4CF2-A36D-67EF74007C64}"/>
    <cellStyle name="20% - 강조색3 11 8" xfId="4810" xr:uid="{C030E6FF-D102-49FC-8FCD-ADDE824CF7B1}"/>
    <cellStyle name="20% - 강조색3 11 9" xfId="4811" xr:uid="{4B7DE799-1800-49F4-823A-B1483624A3E6}"/>
    <cellStyle name="20% - 강조색3 12" xfId="203" xr:uid="{964C2784-86C4-41D7-91C0-6DE5449C68A7}"/>
    <cellStyle name="20% - 강조색3 12 10" xfId="4813" xr:uid="{315772CA-02E0-4409-97D2-10DF5941E77A}"/>
    <cellStyle name="20% - 강조색3 12 11" xfId="4814" xr:uid="{04FC1B84-4CC9-45C2-B33C-C7D26B9D19A3}"/>
    <cellStyle name="20% - 강조색3 12 12" xfId="4815" xr:uid="{7A9DBD10-DDAB-46C2-94D4-27F8B5C90ABD}"/>
    <cellStyle name="20% - 강조색3 12 13" xfId="4816" xr:uid="{EE7B5E2A-EA0B-419E-8AE0-0A3332F6A711}"/>
    <cellStyle name="20% - 강조색3 12 14" xfId="4817" xr:uid="{94F3B33D-4179-4B95-AD3E-83F2A11FE356}"/>
    <cellStyle name="20% - 강조색3 12 15" xfId="4812" xr:uid="{885AA0CF-1D88-40A6-86BA-92EA3798B51D}"/>
    <cellStyle name="20% - 강조색3 12 2" xfId="204" xr:uid="{7CEC55D6-E965-4EA6-95F5-37891FDA1CAE}"/>
    <cellStyle name="20% - 강조색3 12 2 2" xfId="4818" xr:uid="{CCB41B8E-AE0D-452C-8FA2-55100F8CB9CA}"/>
    <cellStyle name="20% - 강조색3 12 3" xfId="4819" xr:uid="{E446641B-C7F1-46C9-A60D-EFCFCF375D7D}"/>
    <cellStyle name="20% - 강조색3 12 4" xfId="4820" xr:uid="{2F4964BB-E68C-493B-AE3A-96A4063AD886}"/>
    <cellStyle name="20% - 강조색3 12 5" xfId="4821" xr:uid="{9E666A81-A778-4518-8EF5-35D05B03E646}"/>
    <cellStyle name="20% - 강조색3 12 6" xfId="4822" xr:uid="{B82F6C97-E97E-4F6E-BBD8-06BB9C6D01DD}"/>
    <cellStyle name="20% - 강조색3 12 7" xfId="4823" xr:uid="{3F75BFB0-8C1D-413C-BCD6-288F2016CCC5}"/>
    <cellStyle name="20% - 강조색3 12 8" xfId="4824" xr:uid="{03D9B3C7-51C9-4C58-B786-8C1C9706C7F9}"/>
    <cellStyle name="20% - 강조색3 12 9" xfId="4825" xr:uid="{38A988EF-8594-469A-BACA-1E48A51A123A}"/>
    <cellStyle name="20% - 강조색3 13" xfId="205" xr:uid="{23A14D0F-BBA5-41EB-9011-E6D110094F82}"/>
    <cellStyle name="20% - 강조색3 13 10" xfId="4827" xr:uid="{BD35E8DB-4A99-4C0A-AED9-EB69324FA6A5}"/>
    <cellStyle name="20% - 강조색3 13 11" xfId="4828" xr:uid="{C6E559B1-FB5C-4178-9EB9-612F1C8ED13C}"/>
    <cellStyle name="20% - 강조색3 13 12" xfId="4829" xr:uid="{9E7617A8-73D2-4E28-BFFD-C594A0B83E90}"/>
    <cellStyle name="20% - 강조색3 13 13" xfId="4830" xr:uid="{811C293B-54DA-4043-BA7B-55B41E684DB1}"/>
    <cellStyle name="20% - 강조색3 13 14" xfId="4831" xr:uid="{3F258081-AB22-49FD-A31E-FA016C174599}"/>
    <cellStyle name="20% - 강조색3 13 15" xfId="4826" xr:uid="{151E1AC1-6E1B-41C9-B57C-DD1FAC8E0D28}"/>
    <cellStyle name="20% - 강조색3 13 2" xfId="206" xr:uid="{17FB43FE-FE30-4518-B56A-F57D2430B208}"/>
    <cellStyle name="20% - 강조색3 13 2 2" xfId="4832" xr:uid="{66CAEC3D-C556-41EE-A8F7-CA462074BB01}"/>
    <cellStyle name="20% - 강조색3 13 3" xfId="4833" xr:uid="{E30D15F4-8C43-4049-8CD4-9CC5544A987A}"/>
    <cellStyle name="20% - 강조색3 13 4" xfId="4834" xr:uid="{A6920ADD-3BF5-4285-ADA7-3232ABCF5600}"/>
    <cellStyle name="20% - 강조색3 13 5" xfId="4835" xr:uid="{5C426DE2-668C-4016-BB8B-8F99438D560B}"/>
    <cellStyle name="20% - 강조색3 13 6" xfId="4836" xr:uid="{098E3E2D-9819-46A0-AAA7-A003B5DD601E}"/>
    <cellStyle name="20% - 강조색3 13 7" xfId="4837" xr:uid="{72D3D07B-2DDF-4BE8-9C23-9387FBA3ECF4}"/>
    <cellStyle name="20% - 강조색3 13 8" xfId="4838" xr:uid="{A74943F5-47BB-4571-9145-778EE1237DF0}"/>
    <cellStyle name="20% - 강조색3 13 9" xfId="4839" xr:uid="{AD2057CC-85C8-4A2C-85D3-EC5CFF0EF41B}"/>
    <cellStyle name="20% - 강조색3 14" xfId="207" xr:uid="{EDF8D7F0-CC6A-42BE-A88A-323AA51FCA9A}"/>
    <cellStyle name="20% - 강조색3 14 10" xfId="4841" xr:uid="{F0DE9274-0132-4EA4-BB01-F67AF16807FA}"/>
    <cellStyle name="20% - 강조색3 14 11" xfId="4842" xr:uid="{EDB9D5FD-F6EA-42BC-BA98-11FA2CD5EED4}"/>
    <cellStyle name="20% - 강조색3 14 12" xfId="4843" xr:uid="{20F483F2-2C58-40EA-9C00-D8AE1E3AD905}"/>
    <cellStyle name="20% - 강조색3 14 13" xfId="4844" xr:uid="{D3824DC8-FE7D-4CDE-94C4-AD5CCB71FA5A}"/>
    <cellStyle name="20% - 강조색3 14 14" xfId="4845" xr:uid="{488E5F35-996A-45C0-B7F6-BE507F844CD4}"/>
    <cellStyle name="20% - 강조색3 14 15" xfId="4840" xr:uid="{3AA583E1-0D9C-4F28-9C02-DE2CDB8E6225}"/>
    <cellStyle name="20% - 강조색3 14 2" xfId="208" xr:uid="{D618519D-6BE3-48CB-B55C-E1B44DA51D57}"/>
    <cellStyle name="20% - 강조색3 14 2 2" xfId="4846" xr:uid="{0F4A7ACB-5448-4E03-9B31-EBEBE5D88871}"/>
    <cellStyle name="20% - 강조색3 14 3" xfId="4847" xr:uid="{B024B547-14E0-4700-98E4-3648D4880F10}"/>
    <cellStyle name="20% - 강조색3 14 4" xfId="4848" xr:uid="{FA2D0E7A-EBCB-41A7-BCC4-70307DD2AD79}"/>
    <cellStyle name="20% - 강조색3 14 5" xfId="4849" xr:uid="{EDF61E9A-A31F-45BF-A2B7-41F0FD731182}"/>
    <cellStyle name="20% - 강조색3 14 6" xfId="4850" xr:uid="{C5BEE7BA-0AE5-4DD1-A45B-B5195ED358AB}"/>
    <cellStyle name="20% - 강조색3 14 7" xfId="4851" xr:uid="{BCFE37D3-C3F5-44DF-9BC0-69CDC91A50F6}"/>
    <cellStyle name="20% - 강조색3 14 8" xfId="4852" xr:uid="{85581FBE-B78D-4DBF-8108-49BE57F31FB0}"/>
    <cellStyle name="20% - 강조색3 14 9" xfId="4853" xr:uid="{60E4738F-9110-44CB-B9B3-4943B08BD761}"/>
    <cellStyle name="20% - 강조색3 15" xfId="209" xr:uid="{58C70AE7-C79F-4D81-A25C-D4695A6834DB}"/>
    <cellStyle name="20% - 강조색3 15 10" xfId="4855" xr:uid="{A2B41177-539C-434D-B2A6-514107413E0A}"/>
    <cellStyle name="20% - 강조색3 15 11" xfId="4856" xr:uid="{7E923E29-FD6C-424F-9207-76820E976BDF}"/>
    <cellStyle name="20% - 강조색3 15 12" xfId="4857" xr:uid="{F9F12780-0795-4420-90B9-A30F4999364B}"/>
    <cellStyle name="20% - 강조색3 15 13" xfId="4858" xr:uid="{89BE9239-3448-4FE1-B63D-CAC423AE598D}"/>
    <cellStyle name="20% - 강조색3 15 14" xfId="4859" xr:uid="{03FE5717-7597-4900-B990-E20812FCE46E}"/>
    <cellStyle name="20% - 강조색3 15 15" xfId="4854" xr:uid="{4E7B743E-534B-47BC-AC8C-F686016E196D}"/>
    <cellStyle name="20% - 강조색3 15 2" xfId="210" xr:uid="{E90B266C-3171-4453-87E3-85A026017256}"/>
    <cellStyle name="20% - 강조색3 15 2 2" xfId="4860" xr:uid="{738D69DF-4A05-4A36-B257-2B647CDEBD44}"/>
    <cellStyle name="20% - 강조색3 15 3" xfId="4861" xr:uid="{06299F47-24AD-4BBF-BFEE-B43131CAC70E}"/>
    <cellStyle name="20% - 강조색3 15 4" xfId="4862" xr:uid="{EF4EC720-41BC-42CD-905F-F19544116D1C}"/>
    <cellStyle name="20% - 강조색3 15 5" xfId="4863" xr:uid="{1C522D98-9041-454B-81EB-247FC1F53853}"/>
    <cellStyle name="20% - 강조색3 15 6" xfId="4864" xr:uid="{82F2FF34-B8F3-4109-AB4B-D4EF6C25EE21}"/>
    <cellStyle name="20% - 강조색3 15 7" xfId="4865" xr:uid="{7FAEE5AA-3ACA-4559-BD0E-D2F18C01D2A9}"/>
    <cellStyle name="20% - 강조색3 15 8" xfId="4866" xr:uid="{A776D84D-B606-4C5D-AB0B-D9C5B0BC08C2}"/>
    <cellStyle name="20% - 강조색3 15 9" xfId="4867" xr:uid="{D64FCB73-D60D-4672-9346-911DAE318CDA}"/>
    <cellStyle name="20% - 강조색3 16" xfId="211" xr:uid="{4F43D079-9F1E-4044-9B30-7560E293123C}"/>
    <cellStyle name="20% - 강조색3 16 10" xfId="4869" xr:uid="{E6863853-E565-4682-8772-F3B2BE7446D9}"/>
    <cellStyle name="20% - 강조색3 16 11" xfId="4870" xr:uid="{78032CAF-CBB4-4549-9A8D-C10A027AE758}"/>
    <cellStyle name="20% - 강조색3 16 12" xfId="4871" xr:uid="{38896AD9-D773-4BE6-9C5F-6BF5DBEDC619}"/>
    <cellStyle name="20% - 강조색3 16 13" xfId="4872" xr:uid="{2E32F4ED-201A-4D3E-B9AD-A5885914B211}"/>
    <cellStyle name="20% - 강조색3 16 14" xfId="4873" xr:uid="{DD30252C-4F2A-49CA-B398-114D4C9B5C7C}"/>
    <cellStyle name="20% - 강조색3 16 15" xfId="4868" xr:uid="{43E47384-D60D-4F96-9A63-C5DEB4B04B39}"/>
    <cellStyle name="20% - 강조색3 16 2" xfId="212" xr:uid="{3A53F66D-6628-48CF-A1AB-0C6B606D9C66}"/>
    <cellStyle name="20% - 강조색3 16 2 2" xfId="4874" xr:uid="{F3F26620-1B8C-4BC0-9D89-85D82FBAE1A1}"/>
    <cellStyle name="20% - 강조색3 16 3" xfId="4875" xr:uid="{52F26761-7B00-46BD-B267-7E6C5D7CE756}"/>
    <cellStyle name="20% - 강조색3 16 4" xfId="4876" xr:uid="{7474F204-9EC6-408A-8F05-8C23970B2104}"/>
    <cellStyle name="20% - 강조색3 16 5" xfId="4877" xr:uid="{3DBBBE7A-4EB5-4368-A9B8-24F99CDDDBA2}"/>
    <cellStyle name="20% - 강조색3 16 6" xfId="4878" xr:uid="{230FF7FE-F501-4625-A54D-0933B8DCDABB}"/>
    <cellStyle name="20% - 강조색3 16 7" xfId="4879" xr:uid="{9C6FBF54-AB9B-4BEA-B1BC-369296975907}"/>
    <cellStyle name="20% - 강조색3 16 8" xfId="4880" xr:uid="{77EF06AE-82A6-4822-A515-F1F95F9084C2}"/>
    <cellStyle name="20% - 강조색3 16 9" xfId="4881" xr:uid="{B326C906-919D-4105-B025-6031B7073466}"/>
    <cellStyle name="20% - 강조색3 17" xfId="213" xr:uid="{034F4121-C204-44DC-B1EF-C4554FD244CE}"/>
    <cellStyle name="20% - 강조색3 17 10" xfId="4883" xr:uid="{986F2823-4025-49E7-8CF4-4888439B85BC}"/>
    <cellStyle name="20% - 강조색3 17 11" xfId="4884" xr:uid="{054290D4-88D8-4C8E-B7D9-7D402C883D9E}"/>
    <cellStyle name="20% - 강조색3 17 12" xfId="4885" xr:uid="{3F955DC2-5B00-4B8E-9D53-05C4A6FC13A9}"/>
    <cellStyle name="20% - 강조색3 17 13" xfId="4886" xr:uid="{B088CF8A-6856-4019-9F7C-33237C1177EC}"/>
    <cellStyle name="20% - 강조색3 17 14" xfId="4887" xr:uid="{0D226A2B-5F1B-4881-8CA4-342331A24A1B}"/>
    <cellStyle name="20% - 강조색3 17 15" xfId="4882" xr:uid="{E324001B-B0FA-4586-BBFC-A0730068298E}"/>
    <cellStyle name="20% - 강조색3 17 2" xfId="214" xr:uid="{BCA96680-3836-49F4-8F2E-5F69F8291AA4}"/>
    <cellStyle name="20% - 강조색3 17 2 2" xfId="4888" xr:uid="{AE78C1DD-9312-401A-8EDB-C345EE7C5526}"/>
    <cellStyle name="20% - 강조색3 17 3" xfId="4889" xr:uid="{1F342BAA-B76F-4A0D-BDD7-C78DBE0B5392}"/>
    <cellStyle name="20% - 강조색3 17 4" xfId="4890" xr:uid="{E8A180BD-D4FA-49BA-AB6E-B811E4FAF181}"/>
    <cellStyle name="20% - 강조색3 17 5" xfId="4891" xr:uid="{A1DE6D53-ACDE-488E-B2AD-DBE131A86B57}"/>
    <cellStyle name="20% - 강조색3 17 6" xfId="4892" xr:uid="{49DD331E-573C-4369-AC30-87CC98B87CFF}"/>
    <cellStyle name="20% - 강조색3 17 7" xfId="4893" xr:uid="{4884B9B4-FF7B-4E52-BDDF-60FE8B55F136}"/>
    <cellStyle name="20% - 강조색3 17 8" xfId="4894" xr:uid="{79128D46-9DA0-4838-992E-9A57A446F93A}"/>
    <cellStyle name="20% - 강조색3 17 9" xfId="4895" xr:uid="{81B2188D-A68E-43B1-AE33-1781C388E09C}"/>
    <cellStyle name="20% - 강조색3 18" xfId="215" xr:uid="{061CD43D-071A-4B22-8D18-4A9B66C46EEF}"/>
    <cellStyle name="20% - 강조색3 18 10" xfId="4897" xr:uid="{10DC70B3-094C-4E57-9A24-C2EB01DCA849}"/>
    <cellStyle name="20% - 강조색3 18 11" xfId="4898" xr:uid="{118FBDEA-FAAD-4F9F-964C-C0737F26F554}"/>
    <cellStyle name="20% - 강조색3 18 12" xfId="4899" xr:uid="{569C8815-17E8-498D-A60D-FCEE1A6CFD25}"/>
    <cellStyle name="20% - 강조색3 18 13" xfId="4900" xr:uid="{C91F0C8F-6263-4951-BE1A-3FE52876A9ED}"/>
    <cellStyle name="20% - 강조색3 18 14" xfId="4901" xr:uid="{DDDCB81A-DFB1-440C-8EF0-073FE409B3A5}"/>
    <cellStyle name="20% - 강조색3 18 15" xfId="4896" xr:uid="{236D5877-864E-4A9A-94BC-E305C45B7E5A}"/>
    <cellStyle name="20% - 강조색3 18 2" xfId="216" xr:uid="{BACB2DED-70CB-45C2-8329-D0CB5D4530CC}"/>
    <cellStyle name="20% - 강조색3 18 2 2" xfId="4902" xr:uid="{35DAFDC3-1B1C-46B5-A0ED-160266FB286F}"/>
    <cellStyle name="20% - 강조색3 18 3" xfId="4903" xr:uid="{B5E9B90E-1B8C-4A52-994E-C278EB6E3ABC}"/>
    <cellStyle name="20% - 강조색3 18 4" xfId="4904" xr:uid="{A64E551D-C16A-4715-BDB4-64732AFD51B8}"/>
    <cellStyle name="20% - 강조색3 18 5" xfId="4905" xr:uid="{F01EE63A-0E35-4510-A008-2C4E92BB756F}"/>
    <cellStyle name="20% - 강조색3 18 6" xfId="4906" xr:uid="{65C27024-6C76-4DE8-A1D6-92578A164AEC}"/>
    <cellStyle name="20% - 강조색3 18 7" xfId="4907" xr:uid="{6B1F4482-394B-4C5C-944D-D0A8805E48A0}"/>
    <cellStyle name="20% - 강조색3 18 8" xfId="4908" xr:uid="{B4575FCF-070E-4BA8-A70C-6BD486325E34}"/>
    <cellStyle name="20% - 강조색3 18 9" xfId="4909" xr:uid="{E0E1AB84-5EFD-434E-B394-BC7519A36745}"/>
    <cellStyle name="20% - 강조색3 19" xfId="217" xr:uid="{FE18B0EB-0A6A-4EAB-86D4-60CBD960BDE7}"/>
    <cellStyle name="20% - 강조색3 19 10" xfId="4911" xr:uid="{5FB303DF-A7F3-4ED9-9C93-C3DBF2E11799}"/>
    <cellStyle name="20% - 강조색3 19 11" xfId="4912" xr:uid="{A4181F4A-E1D3-4D88-AB04-AC8E4188E965}"/>
    <cellStyle name="20% - 강조색3 19 12" xfId="4913" xr:uid="{C7729A71-0C4F-4AA8-A6CF-D08C09EF17D9}"/>
    <cellStyle name="20% - 강조색3 19 13" xfId="4914" xr:uid="{D6A1CEC9-C937-4819-8AF6-62CCA5AA4E35}"/>
    <cellStyle name="20% - 강조색3 19 14" xfId="4915" xr:uid="{0F5FA1D1-F1BC-440B-9C93-405CB70FF5EF}"/>
    <cellStyle name="20% - 강조색3 19 15" xfId="4910" xr:uid="{1D0293DC-53EF-4328-99FE-EAE9E4557AA4}"/>
    <cellStyle name="20% - 강조색3 19 2" xfId="218" xr:uid="{A9E14126-C04B-4800-A8AB-DE81E7218DA3}"/>
    <cellStyle name="20% - 강조색3 19 2 2" xfId="4916" xr:uid="{A0CBFD8A-266D-4263-BB92-5EE5B710A22B}"/>
    <cellStyle name="20% - 강조색3 19 3" xfId="4917" xr:uid="{5DA74D97-7CF7-4A4B-88BD-2F84268CEB9D}"/>
    <cellStyle name="20% - 강조색3 19 4" xfId="4918" xr:uid="{B4AF48B7-6303-42D3-AF2E-433FE89EE5F3}"/>
    <cellStyle name="20% - 강조색3 19 5" xfId="4919" xr:uid="{36E9BD51-4C48-4E94-8CEB-2C7936DAA1EC}"/>
    <cellStyle name="20% - 강조색3 19 6" xfId="4920" xr:uid="{341F061F-CBB3-4DD5-B602-C149B9930D01}"/>
    <cellStyle name="20% - 강조색3 19 7" xfId="4921" xr:uid="{5E2BA3F0-B3E0-4AAF-ABAD-8EE76455C504}"/>
    <cellStyle name="20% - 강조색3 19 8" xfId="4922" xr:uid="{C488B83D-1543-4445-80D9-3620AD8309FD}"/>
    <cellStyle name="20% - 강조색3 19 9" xfId="4923" xr:uid="{8B3F1606-3F94-4C19-AC41-8EFBE8AC0EF5}"/>
    <cellStyle name="20% - 강조색3 2" xfId="219" xr:uid="{863AA812-F5FB-45A7-8EAB-4191D5047200}"/>
    <cellStyle name="20% - 강조색3 2 10" xfId="4925" xr:uid="{98ABF574-9E25-4775-9340-D6614D77ADD1}"/>
    <cellStyle name="20% - 강조색3 2 11" xfId="4926" xr:uid="{AFB262A9-5988-4E2F-B2D0-C9CA15B45DBD}"/>
    <cellStyle name="20% - 강조색3 2 12" xfId="4927" xr:uid="{17122C96-350E-4FBC-8A94-1802662FD6FD}"/>
    <cellStyle name="20% - 강조색3 2 13" xfId="4928" xr:uid="{8FDD63D7-B858-4D64-9732-CA2289F39F65}"/>
    <cellStyle name="20% - 강조색3 2 14" xfId="4929" xr:uid="{C79EBB30-66F5-4C18-8D30-688AA14299FB}"/>
    <cellStyle name="20% - 강조색3 2 15" xfId="4924" xr:uid="{863C9C31-996E-4D16-AD8E-CE8598CB2106}"/>
    <cellStyle name="20% - 강조색3 2 16" xfId="27941" xr:uid="{7CAF3663-45A6-4785-AA2F-4AFB56655056}"/>
    <cellStyle name="20% - 강조색3 2 2" xfId="220" xr:uid="{590910E2-D15C-45AD-9924-F3F739443EBF}"/>
    <cellStyle name="20% - 강조색3 2 2 2" xfId="4930" xr:uid="{8BFA0CB9-F3F6-41B5-BEB7-74D2B36D972B}"/>
    <cellStyle name="20% - 강조색3 2 3" xfId="4931" xr:uid="{08B7E31E-3200-4B30-89A4-F5ECEA7481FE}"/>
    <cellStyle name="20% - 강조색3 2 4" xfId="4932" xr:uid="{6F38E310-79C6-4A83-AEC5-B604E2E55C8F}"/>
    <cellStyle name="20% - 강조색3 2 5" xfId="4933" xr:uid="{02E742DA-237F-4A2D-9F42-AD600A804A3F}"/>
    <cellStyle name="20% - 강조색3 2 6" xfId="4934" xr:uid="{4703A102-8586-4E47-9298-059609FDE7FF}"/>
    <cellStyle name="20% - 강조색3 2 7" xfId="4935" xr:uid="{65EE3CED-BE08-4146-ACA0-564FE2A5B4A9}"/>
    <cellStyle name="20% - 강조색3 2 8" xfId="4936" xr:uid="{DE679958-F234-4A50-9DDE-BA06F0643006}"/>
    <cellStyle name="20% - 강조색3 2 9" xfId="4937" xr:uid="{78753895-CE40-45C7-B404-3739B143F3B2}"/>
    <cellStyle name="20% - 강조색3 20" xfId="221" xr:uid="{9DA0B443-2AB3-4BE4-A6A1-D6B2ED3F03CF}"/>
    <cellStyle name="20% - 강조색3 20 10" xfId="4939" xr:uid="{087D7688-5C3A-4A24-BB1E-BB7B6C95DD84}"/>
    <cellStyle name="20% - 강조색3 20 11" xfId="4940" xr:uid="{B6F54031-3423-4D9A-A33C-D8093EEC0A37}"/>
    <cellStyle name="20% - 강조색3 20 12" xfId="4941" xr:uid="{740B484D-BDB6-4BE6-97B0-484BB4C7C408}"/>
    <cellStyle name="20% - 강조색3 20 13" xfId="4942" xr:uid="{2FBF5F6B-7B03-44EC-B1BA-0552481B7234}"/>
    <cellStyle name="20% - 강조색3 20 14" xfId="4943" xr:uid="{024B9D45-8F90-4514-8205-888EF9D5E021}"/>
    <cellStyle name="20% - 강조색3 20 15" xfId="4938" xr:uid="{93D479BD-FA13-4F16-9694-74CE006AB299}"/>
    <cellStyle name="20% - 강조색3 20 2" xfId="222" xr:uid="{D27F5308-10B7-45C0-8116-A64F36114CF2}"/>
    <cellStyle name="20% - 강조색3 20 2 2" xfId="4944" xr:uid="{E508493D-C69B-4305-8550-ECD93C296B03}"/>
    <cellStyle name="20% - 강조색3 20 3" xfId="4945" xr:uid="{20F031FF-BAF5-4A21-A662-7656EE0E35F6}"/>
    <cellStyle name="20% - 강조색3 20 4" xfId="4946" xr:uid="{274DA58E-BE1B-4F99-952C-2499A5CC2968}"/>
    <cellStyle name="20% - 강조색3 20 5" xfId="4947" xr:uid="{3F1892B3-8AE4-445E-AA52-2BC046418B26}"/>
    <cellStyle name="20% - 강조색3 20 6" xfId="4948" xr:uid="{E28950A3-5EDF-428D-9A22-E4E6B4C553B8}"/>
    <cellStyle name="20% - 강조색3 20 7" xfId="4949" xr:uid="{F75933FC-C10C-43F1-B025-A93939138BA9}"/>
    <cellStyle name="20% - 강조색3 20 8" xfId="4950" xr:uid="{354FAC49-4466-49BF-B516-DA20ED5E1002}"/>
    <cellStyle name="20% - 강조색3 20 9" xfId="4951" xr:uid="{9595AF3E-0B4D-4A93-957F-E3147D5F082F}"/>
    <cellStyle name="20% - 강조색3 21" xfId="223" xr:uid="{B8AE5C79-7C47-4C7B-82C7-8DDC5C039AC0}"/>
    <cellStyle name="20% - 강조색3 21 10" xfId="4953" xr:uid="{9CC65546-4031-4EE9-ADCD-87B7336ABC72}"/>
    <cellStyle name="20% - 강조색3 21 11" xfId="4954" xr:uid="{DB516A54-642C-495E-A862-9057738D85AF}"/>
    <cellStyle name="20% - 강조색3 21 12" xfId="4955" xr:uid="{A52CB632-1431-44B8-BC60-9880DC8394C6}"/>
    <cellStyle name="20% - 강조색3 21 13" xfId="4956" xr:uid="{7C297C47-EBD8-4DA0-8690-20D58F05558C}"/>
    <cellStyle name="20% - 강조색3 21 14" xfId="4957" xr:uid="{DF20AA2A-A16D-44CD-B907-C5EF4614A739}"/>
    <cellStyle name="20% - 강조색3 21 15" xfId="4952" xr:uid="{A56A61B6-F57F-4F5B-BC56-3A92DF2891D3}"/>
    <cellStyle name="20% - 강조색3 21 2" xfId="224" xr:uid="{8F6CDCDA-E1DD-4C33-ADE2-04A40AE421D1}"/>
    <cellStyle name="20% - 강조색3 21 2 2" xfId="4958" xr:uid="{04A7CD7D-5280-4FFA-A02E-0FFA4EDBCD09}"/>
    <cellStyle name="20% - 강조색3 21 3" xfId="4959" xr:uid="{C60C0044-1B03-4BEC-BF4C-165BFF3160AE}"/>
    <cellStyle name="20% - 강조색3 21 4" xfId="4960" xr:uid="{E05191A7-CDCA-4897-BE68-E52015CF7ECB}"/>
    <cellStyle name="20% - 강조색3 21 5" xfId="4961" xr:uid="{C152DE89-046A-44E8-A0B1-615341C0D966}"/>
    <cellStyle name="20% - 강조색3 21 6" xfId="4962" xr:uid="{C1E7A253-2087-4FD5-821D-32075C1A4C18}"/>
    <cellStyle name="20% - 강조색3 21 7" xfId="4963" xr:uid="{1ECF0147-0875-4F1A-B1C1-0027E2F57C1D}"/>
    <cellStyle name="20% - 강조색3 21 8" xfId="4964" xr:uid="{007FDED0-2745-4159-B4A7-61B666491B35}"/>
    <cellStyle name="20% - 강조색3 21 9" xfId="4965" xr:uid="{2DD890EF-2695-458D-9BD5-BFA6BDE0F6CA}"/>
    <cellStyle name="20% - 강조색3 22" xfId="225" xr:uid="{1BD2C117-0EA2-4C35-9DEB-8C60C6F01818}"/>
    <cellStyle name="20% - 강조색3 22 10" xfId="4967" xr:uid="{A8421BC5-A956-4BC1-B18A-C4AEB3821959}"/>
    <cellStyle name="20% - 강조색3 22 11" xfId="4968" xr:uid="{BDDE79D5-4454-4068-9B2B-67F6EA05710C}"/>
    <cellStyle name="20% - 강조색3 22 12" xfId="4969" xr:uid="{04190175-688F-405D-B66E-DF272032D933}"/>
    <cellStyle name="20% - 강조색3 22 13" xfId="4970" xr:uid="{3F74371B-4CAD-4590-9937-883EB4393124}"/>
    <cellStyle name="20% - 강조색3 22 14" xfId="4971" xr:uid="{5652CC48-4593-4754-89E6-E21B058CC2EE}"/>
    <cellStyle name="20% - 강조색3 22 15" xfId="4966" xr:uid="{185696A1-54CC-442F-B261-B5B966E6DB1A}"/>
    <cellStyle name="20% - 강조색3 22 2" xfId="226" xr:uid="{B76E7EC0-9C55-4843-BAC5-32F9A21E4AEF}"/>
    <cellStyle name="20% - 강조색3 22 2 2" xfId="4972" xr:uid="{ECF1BF34-3DFF-41B9-8700-EEB44BFC3AE7}"/>
    <cellStyle name="20% - 강조색3 22 3" xfId="4973" xr:uid="{7BD9A734-E40E-4B36-9AB5-E379E8AA1B83}"/>
    <cellStyle name="20% - 강조색3 22 4" xfId="4974" xr:uid="{4EEDE492-C156-404D-862E-D293DC395D36}"/>
    <cellStyle name="20% - 강조색3 22 5" xfId="4975" xr:uid="{C0C079F4-CAD4-44CF-9165-113DA0BCC955}"/>
    <cellStyle name="20% - 강조색3 22 6" xfId="4976" xr:uid="{B757D79F-37F4-4773-8FB6-A9A544231D44}"/>
    <cellStyle name="20% - 강조색3 22 7" xfId="4977" xr:uid="{E5E27F53-496C-4FDB-8387-B0931D20CE77}"/>
    <cellStyle name="20% - 강조색3 22 8" xfId="4978" xr:uid="{8BA26776-514F-4238-A147-D0D93EEA56C5}"/>
    <cellStyle name="20% - 강조색3 22 9" xfId="4979" xr:uid="{373FA6F2-8AF3-4AE8-88AF-3A2848D0DBD0}"/>
    <cellStyle name="20% - 강조색3 23" xfId="227" xr:uid="{EF681242-C6CA-452B-ABE1-D74A1662CB6A}"/>
    <cellStyle name="20% - 강조색3 23 10" xfId="4981" xr:uid="{BC79700E-95B7-407C-AD6C-BF11EEA328F2}"/>
    <cellStyle name="20% - 강조색3 23 11" xfId="4982" xr:uid="{E2564CAA-E740-4B4B-9395-C2F5FAE5B881}"/>
    <cellStyle name="20% - 강조색3 23 12" xfId="4983" xr:uid="{B39C0D33-021C-42DE-B3E1-1640703B64E7}"/>
    <cellStyle name="20% - 강조색3 23 13" xfId="4984" xr:uid="{0C5C83D8-4F18-45CE-9E90-ED8DE847AEE0}"/>
    <cellStyle name="20% - 강조색3 23 14" xfId="4985" xr:uid="{6A32F98A-7426-4F76-A1F3-3FFD77F60BA8}"/>
    <cellStyle name="20% - 강조색3 23 15" xfId="4980" xr:uid="{9F0D3491-1378-40CA-911B-A521BA48011F}"/>
    <cellStyle name="20% - 강조색3 23 2" xfId="228" xr:uid="{4DEC3F44-6EED-4561-8C33-65BD3621BAC4}"/>
    <cellStyle name="20% - 강조색3 23 2 2" xfId="4986" xr:uid="{00B0F704-3D69-4A39-AA67-83D81E883672}"/>
    <cellStyle name="20% - 강조색3 23 3" xfId="4987" xr:uid="{5BFB5045-9804-453D-8AE2-515AB68EA262}"/>
    <cellStyle name="20% - 강조색3 23 4" xfId="4988" xr:uid="{B1E31992-33C9-4C41-851C-CF8BF7DFBB63}"/>
    <cellStyle name="20% - 강조색3 23 5" xfId="4989" xr:uid="{2663802A-93AD-4269-9725-C2A347660889}"/>
    <cellStyle name="20% - 강조색3 23 6" xfId="4990" xr:uid="{48BDC4AE-5775-4B56-A523-498400F04787}"/>
    <cellStyle name="20% - 강조색3 23 7" xfId="4991" xr:uid="{814313A8-F631-4446-BD44-E3F37995ADE3}"/>
    <cellStyle name="20% - 강조색3 23 8" xfId="4992" xr:uid="{C671DB2A-D740-47E1-B24A-4FF6693ED776}"/>
    <cellStyle name="20% - 강조색3 23 9" xfId="4993" xr:uid="{25596C89-CFC8-49A8-9515-2C43CDEFEED6}"/>
    <cellStyle name="20% - 강조색3 24" xfId="229" xr:uid="{6CA4F08F-1795-4DAB-BF9D-D0CB85E8F842}"/>
    <cellStyle name="20% - 강조색3 24 10" xfId="4995" xr:uid="{98E62508-945D-474A-B0F5-7C1003A8A00E}"/>
    <cellStyle name="20% - 강조색3 24 11" xfId="4996" xr:uid="{23747228-AF9A-466F-9E61-545E1DFC02C7}"/>
    <cellStyle name="20% - 강조색3 24 12" xfId="4997" xr:uid="{10698E5C-6DDA-4DFF-982F-B2E2DAF874FB}"/>
    <cellStyle name="20% - 강조색3 24 13" xfId="4998" xr:uid="{94484F45-B37D-4DBE-84F0-39D415E92C5C}"/>
    <cellStyle name="20% - 강조색3 24 14" xfId="4999" xr:uid="{9DDC68F4-99BF-4D25-AAC0-B0DDA94FA24B}"/>
    <cellStyle name="20% - 강조색3 24 15" xfId="4994" xr:uid="{13CED439-DCEB-4647-89F1-DF1F28368D3B}"/>
    <cellStyle name="20% - 강조색3 24 2" xfId="230" xr:uid="{0C045266-505C-46F0-9263-039C1EB7B44A}"/>
    <cellStyle name="20% - 강조색3 24 2 2" xfId="5000" xr:uid="{AC7B00ED-8132-4D28-9FAC-9130B2D5275F}"/>
    <cellStyle name="20% - 강조색3 24 3" xfId="5001" xr:uid="{9D7A9128-F425-4954-A7A3-56C8626F94DB}"/>
    <cellStyle name="20% - 강조색3 24 4" xfId="5002" xr:uid="{F9008796-A70D-488A-844D-2DA44C0F39D1}"/>
    <cellStyle name="20% - 강조색3 24 5" xfId="5003" xr:uid="{21E75DBB-4794-4D22-9EBF-F6A963A75D74}"/>
    <cellStyle name="20% - 강조색3 24 6" xfId="5004" xr:uid="{083F4BBB-3B31-4DA1-BF4F-C01F29F52A7B}"/>
    <cellStyle name="20% - 강조색3 24 7" xfId="5005" xr:uid="{409A8DBF-59EA-4BC7-AA6E-834EB82E443D}"/>
    <cellStyle name="20% - 강조색3 24 8" xfId="5006" xr:uid="{A92ECE01-10F3-45C1-A8B1-72B72FB5BE3E}"/>
    <cellStyle name="20% - 강조색3 24 9" xfId="5007" xr:uid="{2990043A-168D-4ECD-80EF-7EDD9244C9E7}"/>
    <cellStyle name="20% - 강조색3 25" xfId="231" xr:uid="{FA8E163C-8527-4871-98B4-2FA48B09AE12}"/>
    <cellStyle name="20% - 강조색3 25 10" xfId="5009" xr:uid="{AA2CD159-E3AC-4255-877B-2A99D9DB942A}"/>
    <cellStyle name="20% - 강조색3 25 11" xfId="5010" xr:uid="{F251C4FE-BD2B-441E-86C9-BDB40EC394A4}"/>
    <cellStyle name="20% - 강조색3 25 12" xfId="5011" xr:uid="{1A10F973-7224-45D7-9AEC-DA2714A34F3A}"/>
    <cellStyle name="20% - 강조색3 25 13" xfId="5012" xr:uid="{951B4E82-803C-4E99-9EF3-4F955A148093}"/>
    <cellStyle name="20% - 강조색3 25 14" xfId="5013" xr:uid="{47ADD9D7-1030-4F76-82F3-6169579A7C9F}"/>
    <cellStyle name="20% - 강조색3 25 15" xfId="5008" xr:uid="{924C66FA-A282-4A54-B92D-FBCC28094A83}"/>
    <cellStyle name="20% - 강조색3 25 2" xfId="232" xr:uid="{52109FA0-F899-46D0-AE32-7C6076364848}"/>
    <cellStyle name="20% - 강조색3 25 2 2" xfId="5014" xr:uid="{B789308F-3D5C-4406-A3BB-9D3AE2A0302C}"/>
    <cellStyle name="20% - 강조색3 25 3" xfId="5015" xr:uid="{914B35FD-6260-49B1-BBCB-B996B65993EE}"/>
    <cellStyle name="20% - 강조색3 25 4" xfId="5016" xr:uid="{42B46E54-076A-4A55-B72B-6821A4AF5931}"/>
    <cellStyle name="20% - 강조색3 25 5" xfId="5017" xr:uid="{8CA0D2A8-C490-4109-A049-EDC440169623}"/>
    <cellStyle name="20% - 강조색3 25 6" xfId="5018" xr:uid="{38F24CEE-E1A5-4794-8CD5-FC22E8A3FC4B}"/>
    <cellStyle name="20% - 강조색3 25 7" xfId="5019" xr:uid="{CC69DAC9-8D77-4E37-87CD-6D2CEED37575}"/>
    <cellStyle name="20% - 강조색3 25 8" xfId="5020" xr:uid="{1FF792AC-2D61-4224-AB8E-70B4CD7266C7}"/>
    <cellStyle name="20% - 강조색3 25 9" xfId="5021" xr:uid="{9B70DF71-0D24-4256-B4DF-9C3FF2B330C5}"/>
    <cellStyle name="20% - 강조색3 26" xfId="233" xr:uid="{A1CE53AA-40C0-4476-ACC0-BFCD908B8F5F}"/>
    <cellStyle name="20% - 강조색3 26 10" xfId="5023" xr:uid="{341CC27C-3EE0-49B7-B6EB-C3678F95407C}"/>
    <cellStyle name="20% - 강조색3 26 11" xfId="5024" xr:uid="{134D0059-FD84-4B94-AB0C-AD5321792B58}"/>
    <cellStyle name="20% - 강조색3 26 12" xfId="5025" xr:uid="{A895720A-60CF-4136-BA1E-B18C6CB6661B}"/>
    <cellStyle name="20% - 강조색3 26 13" xfId="5026" xr:uid="{DCADADE0-D6D3-432B-A835-92DC24F0024A}"/>
    <cellStyle name="20% - 강조색3 26 14" xfId="5027" xr:uid="{6A013050-83B5-4A77-B131-9BF86C5AE945}"/>
    <cellStyle name="20% - 강조색3 26 15" xfId="5022" xr:uid="{D720898B-46EA-444A-BA8B-F9F1DABBEDC7}"/>
    <cellStyle name="20% - 강조색3 26 2" xfId="234" xr:uid="{333DFF8E-DB3B-4DA6-BB10-0DBDA4D59B49}"/>
    <cellStyle name="20% - 강조색3 26 2 2" xfId="5028" xr:uid="{8F3D030C-178B-4658-A1C6-F9240EE0580F}"/>
    <cellStyle name="20% - 강조색3 26 3" xfId="5029" xr:uid="{74B817F5-436A-498B-91C5-AACFE57853C1}"/>
    <cellStyle name="20% - 강조색3 26 4" xfId="5030" xr:uid="{436D7552-6F32-47E3-8413-EA402547DD6E}"/>
    <cellStyle name="20% - 강조색3 26 5" xfId="5031" xr:uid="{6B607506-D38C-4BFE-9495-F504809CEFA8}"/>
    <cellStyle name="20% - 강조색3 26 6" xfId="5032" xr:uid="{4471EDB3-E56A-49D9-91DF-46A7CB21281E}"/>
    <cellStyle name="20% - 강조색3 26 7" xfId="5033" xr:uid="{5D099712-AD30-464F-8FAC-8D0A57BA06D9}"/>
    <cellStyle name="20% - 강조색3 26 8" xfId="5034" xr:uid="{B2BFCAA0-4B0D-4B7C-A729-10AE16B35C56}"/>
    <cellStyle name="20% - 강조색3 26 9" xfId="5035" xr:uid="{D3D9DF2E-BAFE-4F80-811D-6E3B3063B73C}"/>
    <cellStyle name="20% - 강조색3 27" xfId="235" xr:uid="{2AC4FB1C-FD21-4F34-9103-174A567E8428}"/>
    <cellStyle name="20% - 강조색3 27 10" xfId="5037" xr:uid="{CE2241AB-90E7-45BF-8E0F-176C8612F7E9}"/>
    <cellStyle name="20% - 강조색3 27 11" xfId="5038" xr:uid="{BC560D14-C150-4FD4-8D4B-FBC2750A0BF1}"/>
    <cellStyle name="20% - 강조색3 27 12" xfId="5039" xr:uid="{1FB6E2FC-18A0-4EE5-8B97-C2C32BEC539F}"/>
    <cellStyle name="20% - 강조색3 27 13" xfId="5040" xr:uid="{E0096BB9-E3D3-41DD-BE58-8D6632042710}"/>
    <cellStyle name="20% - 강조색3 27 14" xfId="5041" xr:uid="{7CFB8E8A-3749-42CB-B924-F1AECA9770F5}"/>
    <cellStyle name="20% - 강조색3 27 15" xfId="5036" xr:uid="{0A6FC88F-9354-44AE-A9C0-55787FF10012}"/>
    <cellStyle name="20% - 강조색3 27 2" xfId="236" xr:uid="{D994F450-886D-46B8-A3D4-EBC5F9BA533F}"/>
    <cellStyle name="20% - 강조색3 27 2 2" xfId="5042" xr:uid="{C6AC3F29-B623-45FB-A77B-0C79EB3F210E}"/>
    <cellStyle name="20% - 강조색3 27 3" xfId="5043" xr:uid="{91CF4102-AD88-44D5-B4D6-1C72269D44B4}"/>
    <cellStyle name="20% - 강조색3 27 4" xfId="5044" xr:uid="{426EE000-35E6-4F41-87BB-44697D627573}"/>
    <cellStyle name="20% - 강조색3 27 5" xfId="5045" xr:uid="{8DD1C019-8EF9-4EBB-A729-E0784BD3F55F}"/>
    <cellStyle name="20% - 강조색3 27 6" xfId="5046" xr:uid="{38F06674-E860-4EFD-B7B4-E94A4A272994}"/>
    <cellStyle name="20% - 강조색3 27 7" xfId="5047" xr:uid="{D88E2AE5-0539-4C27-8DF4-BCF7C3EC9185}"/>
    <cellStyle name="20% - 강조색3 27 8" xfId="5048" xr:uid="{F059EB12-8B22-496A-A4A8-B5A1FB4D995F}"/>
    <cellStyle name="20% - 강조색3 27 9" xfId="5049" xr:uid="{738446AD-3C6F-4CA2-BDB5-2CEE1EDB0D9C}"/>
    <cellStyle name="20% - 강조색3 28" xfId="237" xr:uid="{52BF0839-D691-4CA3-AA92-796650790153}"/>
    <cellStyle name="20% - 강조색3 28 10" xfId="5051" xr:uid="{1F76B1C4-BB1F-4BF4-A1E0-9E1B2CA85989}"/>
    <cellStyle name="20% - 강조색3 28 11" xfId="5052" xr:uid="{AAEA8A27-BECE-40CC-B244-8A8C2B4005EB}"/>
    <cellStyle name="20% - 강조색3 28 12" xfId="5053" xr:uid="{41994C61-522C-40D5-8822-DC18488F6E17}"/>
    <cellStyle name="20% - 강조색3 28 13" xfId="5054" xr:uid="{C7E79EC8-5450-4657-8225-CF4F0BB4C4A5}"/>
    <cellStyle name="20% - 강조색3 28 14" xfId="5055" xr:uid="{C91C08FC-3CE1-4F46-8B9C-E0090DAB7366}"/>
    <cellStyle name="20% - 강조색3 28 15" xfId="5050" xr:uid="{6D7E02C3-0CD2-41AD-B0CA-D24E37BCDCF9}"/>
    <cellStyle name="20% - 강조색3 28 2" xfId="238" xr:uid="{A85F0B30-D6AB-4BAA-9AE9-0181DD15D3AD}"/>
    <cellStyle name="20% - 강조색3 28 2 2" xfId="5056" xr:uid="{88A97BCB-6626-4544-92BE-7681CCDCB592}"/>
    <cellStyle name="20% - 강조색3 28 3" xfId="5057" xr:uid="{32FCB4E0-04EC-4BF1-9882-CA0CECB545B5}"/>
    <cellStyle name="20% - 강조색3 28 4" xfId="5058" xr:uid="{46611FB1-40C5-4AB2-BDCE-D769C35ECA04}"/>
    <cellStyle name="20% - 강조색3 28 5" xfId="5059" xr:uid="{70ADD64E-D5C5-4963-B7DF-3CCE607C9DBA}"/>
    <cellStyle name="20% - 강조색3 28 6" xfId="5060" xr:uid="{F47EB524-FA6F-4C97-A28C-CC1364A40543}"/>
    <cellStyle name="20% - 강조색3 28 7" xfId="5061" xr:uid="{76C4D8C5-0078-437C-9B30-6EECEE259A9F}"/>
    <cellStyle name="20% - 강조색3 28 8" xfId="5062" xr:uid="{F6B22CFF-4396-400C-A39E-F31656229A05}"/>
    <cellStyle name="20% - 강조색3 28 9" xfId="5063" xr:uid="{57C399A4-6F05-437E-9108-FAF4AF8A2DD5}"/>
    <cellStyle name="20% - 강조색3 29" xfId="239" xr:uid="{D35C9329-1CFA-4907-949F-2947ED73EA68}"/>
    <cellStyle name="20% - 강조색3 29 10" xfId="5065" xr:uid="{B2F2D8C2-ED6D-4BFC-A067-722BD9C3FD38}"/>
    <cellStyle name="20% - 강조색3 29 11" xfId="5066" xr:uid="{DAEB7E0F-7E3E-4C87-BBA3-D229CABE6D41}"/>
    <cellStyle name="20% - 강조색3 29 12" xfId="5067" xr:uid="{8621CA4E-461F-4417-9546-198AC0B8186D}"/>
    <cellStyle name="20% - 강조색3 29 13" xfId="5068" xr:uid="{90EB68EA-27A6-4B76-9EBA-FFBF75969B5F}"/>
    <cellStyle name="20% - 강조색3 29 14" xfId="5069" xr:uid="{4C296857-B369-49C7-820B-B71A555291FA}"/>
    <cellStyle name="20% - 강조색3 29 15" xfId="5064" xr:uid="{4D8325B6-265B-45C3-BB12-17666812ED4F}"/>
    <cellStyle name="20% - 강조색3 29 2" xfId="240" xr:uid="{8ED8C5B1-0DF4-4701-BA04-DCF8EC5EEE3E}"/>
    <cellStyle name="20% - 강조색3 29 2 2" xfId="5070" xr:uid="{81215423-B711-4B53-ADB5-7CC63CAABA45}"/>
    <cellStyle name="20% - 강조색3 29 3" xfId="5071" xr:uid="{FA5547A8-2225-4910-97B6-5B10E2D36052}"/>
    <cellStyle name="20% - 강조색3 29 4" xfId="5072" xr:uid="{77ABE2AA-B63B-4FD9-9D31-104B74E8F84E}"/>
    <cellStyle name="20% - 강조색3 29 5" xfId="5073" xr:uid="{F1337BDA-465F-45B3-9EC8-FD045C7E7128}"/>
    <cellStyle name="20% - 강조색3 29 6" xfId="5074" xr:uid="{38DD6727-220D-4329-80C6-A98C0F8B70F3}"/>
    <cellStyle name="20% - 강조색3 29 7" xfId="5075" xr:uid="{4D4A57F9-BED1-4EC3-9864-20CDF13BD0D3}"/>
    <cellStyle name="20% - 강조색3 29 8" xfId="5076" xr:uid="{067D2683-A537-4BB0-8573-4040C4831F69}"/>
    <cellStyle name="20% - 강조색3 29 9" xfId="5077" xr:uid="{B21331F8-9C42-4B1C-BDC5-CA57D53012DB}"/>
    <cellStyle name="20% - 강조색3 3" xfId="241" xr:uid="{85F8B5CD-CF42-4DDE-A77F-E15032E415AD}"/>
    <cellStyle name="20% - 강조색3 3 10" xfId="5079" xr:uid="{A56FA854-75C3-4E53-8E99-090FF9AB9FBD}"/>
    <cellStyle name="20% - 강조색3 3 11" xfId="5080" xr:uid="{73E5A0DC-DBD1-4465-B209-93555A2D1820}"/>
    <cellStyle name="20% - 강조색3 3 12" xfId="5081" xr:uid="{883C3FA8-E8D5-4344-9D7C-6BCC6FED2EFE}"/>
    <cellStyle name="20% - 강조색3 3 13" xfId="5082" xr:uid="{A8D24D13-6A48-4B15-9906-40943CF2715E}"/>
    <cellStyle name="20% - 강조색3 3 14" xfId="5083" xr:uid="{2CD186EA-B453-4C7E-B8AB-3EB7E90C1B17}"/>
    <cellStyle name="20% - 강조색3 3 15" xfId="5078" xr:uid="{45D9F59A-5F98-4E1B-916E-C29304AD9203}"/>
    <cellStyle name="20% - 강조색3 3 16" xfId="28197" xr:uid="{EF77AFF1-E704-404E-B5BC-653ABBDF21EF}"/>
    <cellStyle name="20% - 강조색3 3 2" xfId="242" xr:uid="{F599FFD5-52A5-4662-991D-2261B474E093}"/>
    <cellStyle name="20% - 강조색3 3 2 2" xfId="5084" xr:uid="{FFEC4203-A302-4B61-B361-4289B25F3844}"/>
    <cellStyle name="20% - 강조색3 3 3" xfId="5085" xr:uid="{EAF41997-F058-4527-A160-B92D7D2CB246}"/>
    <cellStyle name="20% - 강조색3 3 4" xfId="5086" xr:uid="{05468E9B-7363-4E1E-9D11-8DD3B6847E00}"/>
    <cellStyle name="20% - 강조색3 3 5" xfId="5087" xr:uid="{645CA84F-24E4-4254-BFE9-B929B3C0A3AC}"/>
    <cellStyle name="20% - 강조색3 3 6" xfId="5088" xr:uid="{53797639-977E-4918-8B38-6C57ADAB4436}"/>
    <cellStyle name="20% - 강조색3 3 7" xfId="5089" xr:uid="{86FC8F3E-F50B-43ED-BB39-2994E6C16C50}"/>
    <cellStyle name="20% - 강조색3 3 8" xfId="5090" xr:uid="{4EC5D2CC-191E-4030-955E-54C1D10606B4}"/>
    <cellStyle name="20% - 강조색3 3 9" xfId="5091" xr:uid="{88FD2AF1-C4CC-44BD-A8D1-736034E40B14}"/>
    <cellStyle name="20% - 강조색3 30" xfId="243" xr:uid="{56417999-08CC-44FF-9069-3095F93E7855}"/>
    <cellStyle name="20% - 강조색3 30 10" xfId="5093" xr:uid="{762C3C1D-AFB2-4181-982A-CE082614FC59}"/>
    <cellStyle name="20% - 강조색3 30 11" xfId="5094" xr:uid="{E810A454-C71C-4199-BE5E-2342D6480AFD}"/>
    <cellStyle name="20% - 강조색3 30 12" xfId="5095" xr:uid="{3A90DA9F-8378-4A3D-9C44-AD9B00AEC0E4}"/>
    <cellStyle name="20% - 강조색3 30 13" xfId="5096" xr:uid="{6A734D01-9FDF-4977-9799-604194283387}"/>
    <cellStyle name="20% - 강조색3 30 14" xfId="5097" xr:uid="{D39A5E14-6A7E-41C9-8469-B856185CE4B8}"/>
    <cellStyle name="20% - 강조색3 30 15" xfId="5092" xr:uid="{E185624E-0C98-423C-B6D6-526BE1CEB0B1}"/>
    <cellStyle name="20% - 강조색3 30 2" xfId="244" xr:uid="{B2269E86-1662-4EFD-9BAD-04AF7D3741D6}"/>
    <cellStyle name="20% - 강조색3 30 2 2" xfId="5098" xr:uid="{00796F3A-63ED-464E-8869-F476C611F603}"/>
    <cellStyle name="20% - 강조색3 30 3" xfId="5099" xr:uid="{7D5F1EFD-4514-431A-9C82-B83B8AD3C01B}"/>
    <cellStyle name="20% - 강조색3 30 4" xfId="5100" xr:uid="{FA1329FF-5844-4CC9-A3B0-3F04E76103E7}"/>
    <cellStyle name="20% - 강조색3 30 5" xfId="5101" xr:uid="{6006DE1C-96B1-494A-8246-F11420FCD78A}"/>
    <cellStyle name="20% - 강조색3 30 6" xfId="5102" xr:uid="{BF4774FA-41B3-4009-BBC3-B1DDCD161835}"/>
    <cellStyle name="20% - 강조색3 30 7" xfId="5103" xr:uid="{C6DAF829-EB57-447A-9F8C-7A1B7E42254F}"/>
    <cellStyle name="20% - 강조색3 30 8" xfId="5104" xr:uid="{8335C82C-3799-481F-AB83-52B6DF387A16}"/>
    <cellStyle name="20% - 강조색3 30 9" xfId="5105" xr:uid="{E9D562AF-21FE-4521-BA8F-FD8C30E98B35}"/>
    <cellStyle name="20% - 강조색3 31" xfId="245" xr:uid="{76870E83-8995-4870-A00D-1008A124B46F}"/>
    <cellStyle name="20% - 강조색3 31 10" xfId="5107" xr:uid="{314A2EAC-CD1F-46F8-98BE-7D67562DB57F}"/>
    <cellStyle name="20% - 강조색3 31 11" xfId="5108" xr:uid="{9E474576-F27A-444E-9741-783F79AABC1C}"/>
    <cellStyle name="20% - 강조색3 31 12" xfId="5109" xr:uid="{C908ECAE-62F5-46AA-B602-84AB55ACF673}"/>
    <cellStyle name="20% - 강조색3 31 13" xfId="5110" xr:uid="{00741B3C-C0F0-49D2-9EBC-9C7F2568B8A4}"/>
    <cellStyle name="20% - 강조색3 31 14" xfId="5111" xr:uid="{FE87E84D-2207-44EB-BFE7-207C281AA48C}"/>
    <cellStyle name="20% - 강조색3 31 15" xfId="5106" xr:uid="{E7703227-0C75-40E0-97E0-7C8E4F603B49}"/>
    <cellStyle name="20% - 강조색3 31 2" xfId="246" xr:uid="{85CEA6FC-BB91-4879-A8DF-046DD54F5A1D}"/>
    <cellStyle name="20% - 강조색3 31 2 2" xfId="5112" xr:uid="{94CC5D35-89D5-464C-B03D-67C211EE42A0}"/>
    <cellStyle name="20% - 강조색3 31 3" xfId="5113" xr:uid="{CBD77150-20EC-41EF-8BC7-C823DA54073F}"/>
    <cellStyle name="20% - 강조색3 31 4" xfId="5114" xr:uid="{11BF1DA2-E674-4289-A775-CC5859A7C8A8}"/>
    <cellStyle name="20% - 강조색3 31 5" xfId="5115" xr:uid="{20E567EC-84C5-4F40-94F7-D6E67854E259}"/>
    <cellStyle name="20% - 강조색3 31 6" xfId="5116" xr:uid="{119BB538-C53A-4EA2-BEA5-8E0FF4F1A496}"/>
    <cellStyle name="20% - 강조색3 31 7" xfId="5117" xr:uid="{CFA87415-C654-495B-9FDB-EE4A0AD7A6B3}"/>
    <cellStyle name="20% - 강조색3 31 8" xfId="5118" xr:uid="{2C0F4BB7-6C88-4837-AC56-1A6F40C8C7FB}"/>
    <cellStyle name="20% - 강조색3 31 9" xfId="5119" xr:uid="{01776F3C-994E-4A75-A64F-609C54CBD2F6}"/>
    <cellStyle name="20% - 강조색3 32" xfId="247" xr:uid="{4B46488E-BCF4-4EA9-8712-A9F90997DEE5}"/>
    <cellStyle name="20% - 강조색3 32 10" xfId="5121" xr:uid="{A5A29233-9147-4E60-A8E4-1AE33934B088}"/>
    <cellStyle name="20% - 강조색3 32 11" xfId="5122" xr:uid="{06800E5F-C879-4F41-BEC8-3894C030D95C}"/>
    <cellStyle name="20% - 강조색3 32 12" xfId="5123" xr:uid="{455587A7-312C-4315-833B-E0637E1369BE}"/>
    <cellStyle name="20% - 강조색3 32 13" xfId="5124" xr:uid="{86D73D7C-9A7E-400F-92DC-92C144594A93}"/>
    <cellStyle name="20% - 강조색3 32 14" xfId="5125" xr:uid="{390E0491-2EDE-459A-9DD9-777F6E57FF9D}"/>
    <cellStyle name="20% - 강조색3 32 15" xfId="5120" xr:uid="{5C5B9989-8F74-4D80-818D-63E4D9D0A87A}"/>
    <cellStyle name="20% - 강조색3 32 2" xfId="248" xr:uid="{81E7A228-805F-4FCF-A359-B6609DC805B2}"/>
    <cellStyle name="20% - 강조색3 32 2 2" xfId="5126" xr:uid="{D67CA2D2-DAD5-4663-8CC3-233C4C4C68FA}"/>
    <cellStyle name="20% - 강조색3 32 3" xfId="5127" xr:uid="{88F7B51F-CE89-4342-80B1-E94F2B56601B}"/>
    <cellStyle name="20% - 강조색3 32 4" xfId="5128" xr:uid="{0ECB0EFF-7476-4C15-BF9E-E1E09C575BF1}"/>
    <cellStyle name="20% - 강조색3 32 5" xfId="5129" xr:uid="{320CA9C4-CC17-4630-88AB-0FDBE08A7DF8}"/>
    <cellStyle name="20% - 강조색3 32 6" xfId="5130" xr:uid="{13AC450F-E7C4-4CB7-A78E-E32D3D5428E7}"/>
    <cellStyle name="20% - 강조색3 32 7" xfId="5131" xr:uid="{F4E7D85C-8741-44FC-9976-C86450164CE2}"/>
    <cellStyle name="20% - 강조색3 32 8" xfId="5132" xr:uid="{CC62AE19-265B-4C4F-9316-E210430A1136}"/>
    <cellStyle name="20% - 강조색3 32 9" xfId="5133" xr:uid="{166F5983-98E7-44AA-9EFA-9DF2CC3C6D9D}"/>
    <cellStyle name="20% - 강조색3 33" xfId="249" xr:uid="{F2337D10-AB4B-4D32-BC05-A519C2EE4B0B}"/>
    <cellStyle name="20% - 강조색3 33 10" xfId="5135" xr:uid="{D76BC9E9-462C-408E-A2CA-0081BDF81E0C}"/>
    <cellStyle name="20% - 강조색3 33 11" xfId="5136" xr:uid="{362CA373-3425-4B9E-8541-A692EBE9F1E2}"/>
    <cellStyle name="20% - 강조색3 33 12" xfId="5137" xr:uid="{553AD2DD-A356-478E-9902-C4C4919CCE9B}"/>
    <cellStyle name="20% - 강조색3 33 13" xfId="5138" xr:uid="{249E2444-E9F8-47E5-A714-71EC55218CB8}"/>
    <cellStyle name="20% - 강조색3 33 14" xfId="5139" xr:uid="{56C1AB6F-DAC2-4A84-9350-4C676FE5FD13}"/>
    <cellStyle name="20% - 강조색3 33 15" xfId="5134" xr:uid="{06B53C68-064E-44B7-85AE-16D5EBCF3636}"/>
    <cellStyle name="20% - 강조색3 33 2" xfId="250" xr:uid="{3A8E0BCF-70EA-400E-97FD-FCEB09FA746C}"/>
    <cellStyle name="20% - 강조색3 33 2 2" xfId="5140" xr:uid="{8FED079D-F07B-4592-A6CA-48A69937020E}"/>
    <cellStyle name="20% - 강조색3 33 3" xfId="5141" xr:uid="{21ACC561-A8C0-477C-A042-79937CBCB0B4}"/>
    <cellStyle name="20% - 강조색3 33 4" xfId="5142" xr:uid="{BBF1FB12-D0B5-4147-82E6-E6FF3B31FD1D}"/>
    <cellStyle name="20% - 강조색3 33 5" xfId="5143" xr:uid="{41518FED-41F0-4B98-BA16-8AFC9022D687}"/>
    <cellStyle name="20% - 강조색3 33 6" xfId="5144" xr:uid="{E886C867-2B3E-424B-83D0-50C3CAB6D284}"/>
    <cellStyle name="20% - 강조색3 33 7" xfId="5145" xr:uid="{A3388E88-8D28-4847-AE43-3BAFDAE81E0F}"/>
    <cellStyle name="20% - 강조색3 33 8" xfId="5146" xr:uid="{C4BBE51F-DD0A-4BC7-A46D-4C52F0A29CE0}"/>
    <cellStyle name="20% - 강조색3 33 9" xfId="5147" xr:uid="{B40D1A63-8A32-497B-9005-290CC1E69DEE}"/>
    <cellStyle name="20% - 강조색3 34" xfId="251" xr:uid="{05C96331-8596-4F07-9D9D-FFA1EF168518}"/>
    <cellStyle name="20% - 강조색3 34 10" xfId="5149" xr:uid="{BAEF0D8A-A2ED-4296-AFB9-38E8A57E26CB}"/>
    <cellStyle name="20% - 강조색3 34 11" xfId="5150" xr:uid="{E13C1F21-A43C-49AD-AC93-5C9810D25722}"/>
    <cellStyle name="20% - 강조색3 34 12" xfId="5151" xr:uid="{08A58B7D-EA60-413A-BEB5-D546F0F4338E}"/>
    <cellStyle name="20% - 강조색3 34 13" xfId="5152" xr:uid="{4838E101-69D6-47B4-AF23-C6FB64C1972B}"/>
    <cellStyle name="20% - 강조색3 34 14" xfId="5153" xr:uid="{FE3C1905-8D83-4170-AA1F-B91A77794D32}"/>
    <cellStyle name="20% - 강조색3 34 15" xfId="5148" xr:uid="{8F10DDED-F842-4220-8CC9-698F0933FABC}"/>
    <cellStyle name="20% - 강조색3 34 2" xfId="252" xr:uid="{419012A5-2E4D-4D13-8DCB-3D82ADDCC9D6}"/>
    <cellStyle name="20% - 강조색3 34 2 2" xfId="5154" xr:uid="{3FA5021B-F31C-4E19-88C4-876424F0442D}"/>
    <cellStyle name="20% - 강조색3 34 3" xfId="5155" xr:uid="{0A2B3729-B865-477B-B180-AECCFA2FC22E}"/>
    <cellStyle name="20% - 강조색3 34 4" xfId="5156" xr:uid="{3F26F17B-30A8-401C-BE35-88997171ABB7}"/>
    <cellStyle name="20% - 강조색3 34 5" xfId="5157" xr:uid="{A18DB9BB-EF87-464D-B14E-AB180E888053}"/>
    <cellStyle name="20% - 강조색3 34 6" xfId="5158" xr:uid="{81312266-9452-4C48-835F-B52B52E29806}"/>
    <cellStyle name="20% - 강조색3 34 7" xfId="5159" xr:uid="{A32048D4-4479-40B8-98F6-8038AADA247E}"/>
    <cellStyle name="20% - 강조색3 34 8" xfId="5160" xr:uid="{2D85A3EE-CB2A-462C-AB63-F4AAB6DB119A}"/>
    <cellStyle name="20% - 강조색3 34 9" xfId="5161" xr:uid="{52FA187D-41D7-40B4-8D8F-6812C104443F}"/>
    <cellStyle name="20% - 강조색3 35" xfId="253" xr:uid="{5968B0DB-77A8-49C2-9B4E-45F27BFFB87B}"/>
    <cellStyle name="20% - 강조색3 35 10" xfId="5163" xr:uid="{15BDFB4B-8917-45DB-957D-AF79BAD7E1D1}"/>
    <cellStyle name="20% - 강조색3 35 11" xfId="5164" xr:uid="{31ECACCC-77FA-4C98-931A-69A9468297B8}"/>
    <cellStyle name="20% - 강조색3 35 12" xfId="5165" xr:uid="{14434637-396F-4FEE-87BC-4B87296657CF}"/>
    <cellStyle name="20% - 강조색3 35 13" xfId="5166" xr:uid="{BA70A391-E064-47A3-A070-8E0817E152B9}"/>
    <cellStyle name="20% - 강조색3 35 14" xfId="5167" xr:uid="{03949066-EED0-4224-9E6F-FB2D0A989016}"/>
    <cellStyle name="20% - 강조색3 35 15" xfId="5162" xr:uid="{8C01C272-D298-4CFD-B1C1-AC5A70C31F09}"/>
    <cellStyle name="20% - 강조색3 35 2" xfId="254" xr:uid="{BD6998B0-26EA-46FB-8BDA-74F63C55123A}"/>
    <cellStyle name="20% - 강조색3 35 2 2" xfId="5168" xr:uid="{9FA7DDA1-FD60-46A7-B94C-0B6DF9E4B63F}"/>
    <cellStyle name="20% - 강조색3 35 3" xfId="5169" xr:uid="{8309785D-131A-4523-AFA8-8E7311DC31FE}"/>
    <cellStyle name="20% - 강조색3 35 4" xfId="5170" xr:uid="{D6E4EB9F-EAD3-40C5-A2EF-63BD7486FF6B}"/>
    <cellStyle name="20% - 강조색3 35 5" xfId="5171" xr:uid="{8B2B4A77-7B2D-441D-95F7-7945C80C69D4}"/>
    <cellStyle name="20% - 강조색3 35 6" xfId="5172" xr:uid="{F282FC87-A77F-4363-AC70-560630B59C6A}"/>
    <cellStyle name="20% - 강조색3 35 7" xfId="5173" xr:uid="{E86437E6-B27E-4150-B6F7-DDCA0900530E}"/>
    <cellStyle name="20% - 강조색3 35 8" xfId="5174" xr:uid="{598A111D-8C77-41C1-B500-6450916D3506}"/>
    <cellStyle name="20% - 강조색3 35 9" xfId="5175" xr:uid="{70203B50-1AEC-456B-8A8C-DCF6185C9FBB}"/>
    <cellStyle name="20% - 강조색3 36" xfId="255" xr:uid="{6BF422DA-73EF-4B71-8F00-4544BD81B41B}"/>
    <cellStyle name="20% - 강조색3 36 10" xfId="5177" xr:uid="{DB762568-FC8F-4223-AF14-CBD05126FF72}"/>
    <cellStyle name="20% - 강조색3 36 11" xfId="5178" xr:uid="{DD2DFE29-1B4D-49E5-BD83-B2C3927E03BF}"/>
    <cellStyle name="20% - 강조색3 36 12" xfId="5179" xr:uid="{39441B79-E9E1-4F9F-8D07-FEC2F62E2E2A}"/>
    <cellStyle name="20% - 강조색3 36 13" xfId="5180" xr:uid="{2A41C2FE-F6FC-4D34-AAD7-887E39B6B888}"/>
    <cellStyle name="20% - 강조색3 36 14" xfId="5181" xr:uid="{B145D53A-EBA4-4924-84F5-3767D3F70D66}"/>
    <cellStyle name="20% - 강조색3 36 15" xfId="5176" xr:uid="{DAD7917A-62A5-4241-9ED3-8AC04BB6B16A}"/>
    <cellStyle name="20% - 강조색3 36 2" xfId="256" xr:uid="{9E22A085-8FCE-4373-B432-EE8F688703B7}"/>
    <cellStyle name="20% - 강조색3 36 2 2" xfId="5182" xr:uid="{9E32574F-EB80-4E59-803F-7E7D0CD5CAF0}"/>
    <cellStyle name="20% - 강조색3 36 3" xfId="5183" xr:uid="{6F8CA5D1-551A-4AB8-8BF8-0E51A2D7D589}"/>
    <cellStyle name="20% - 강조색3 36 4" xfId="5184" xr:uid="{B791C5F1-DCB3-49A3-A031-DA29E3C43AFE}"/>
    <cellStyle name="20% - 강조색3 36 5" xfId="5185" xr:uid="{A5F70685-EFDC-4E68-BE3B-4EBB14EF3157}"/>
    <cellStyle name="20% - 강조색3 36 6" xfId="5186" xr:uid="{98409436-3406-4B05-B9A5-030902C55A75}"/>
    <cellStyle name="20% - 강조색3 36 7" xfId="5187" xr:uid="{E102094E-A179-4E12-A2F2-477AE2CC718A}"/>
    <cellStyle name="20% - 강조색3 36 8" xfId="5188" xr:uid="{B8904269-09EE-493D-A856-FAE41823C401}"/>
    <cellStyle name="20% - 강조색3 36 9" xfId="5189" xr:uid="{7900457E-F8D8-4BED-BA84-97B769425C33}"/>
    <cellStyle name="20% - 강조색3 37" xfId="257" xr:uid="{3EFFC424-0327-4783-AF70-9BB2B50216B7}"/>
    <cellStyle name="20% - 강조색3 37 10" xfId="5191" xr:uid="{C17B00C7-D32B-435F-97B1-1626DE6AE94B}"/>
    <cellStyle name="20% - 강조색3 37 11" xfId="5192" xr:uid="{BDBDFE34-24DA-430D-B071-081ABEC1FEFB}"/>
    <cellStyle name="20% - 강조색3 37 12" xfId="5193" xr:uid="{59D6E9D2-B738-4903-803B-B415A22D1DB3}"/>
    <cellStyle name="20% - 강조색3 37 13" xfId="5194" xr:uid="{66BA53FC-CD74-40BE-9519-0F17D0DD4BBC}"/>
    <cellStyle name="20% - 강조색3 37 14" xfId="5195" xr:uid="{F2A23CBC-7E5A-4191-8074-B727C138E550}"/>
    <cellStyle name="20% - 강조색3 37 15" xfId="5190" xr:uid="{6A57E5AD-B6BC-4CC3-9262-C2E0FC2888F2}"/>
    <cellStyle name="20% - 강조색3 37 2" xfId="258" xr:uid="{BEEF1A14-79E0-4BD7-98DD-AAD376F50B6D}"/>
    <cellStyle name="20% - 강조색3 37 2 2" xfId="5196" xr:uid="{07D3BE78-182D-4F28-8B19-6E973499C01C}"/>
    <cellStyle name="20% - 강조색3 37 3" xfId="5197" xr:uid="{9588A1B8-B91A-438D-91F6-A858BABBBFC0}"/>
    <cellStyle name="20% - 강조색3 37 4" xfId="5198" xr:uid="{9311896B-1FE8-4AB2-80E8-FEA463A8158F}"/>
    <cellStyle name="20% - 강조색3 37 5" xfId="5199" xr:uid="{72A04B72-0846-4AD6-A8BF-7C1E79E40AC7}"/>
    <cellStyle name="20% - 강조색3 37 6" xfId="5200" xr:uid="{82EFF105-AF1C-4CB5-AE68-00B2E9699C55}"/>
    <cellStyle name="20% - 강조색3 37 7" xfId="5201" xr:uid="{16F7F705-EF18-4BEB-B502-C7C612B1F5B0}"/>
    <cellStyle name="20% - 강조색3 37 8" xfId="5202" xr:uid="{DDAFD1E5-07DE-454E-A6E1-25C54E714D7F}"/>
    <cellStyle name="20% - 강조색3 37 9" xfId="5203" xr:uid="{187074A5-C276-454B-983F-91CEF8AA20B9}"/>
    <cellStyle name="20% - 강조색3 38" xfId="259" xr:uid="{2B134E3E-9159-49B1-9F1D-D7872B33EE29}"/>
    <cellStyle name="20% - 강조색3 38 10" xfId="5205" xr:uid="{60686D3F-63CE-4B7E-ADDB-D2FCB33AD8B2}"/>
    <cellStyle name="20% - 강조색3 38 11" xfId="5206" xr:uid="{74723E81-C329-4C03-950A-49439830FEE7}"/>
    <cellStyle name="20% - 강조색3 38 12" xfId="5207" xr:uid="{19B768CA-ED11-40CC-95B9-02C9E026ED8B}"/>
    <cellStyle name="20% - 강조색3 38 13" xfId="5208" xr:uid="{2BDABD77-9F4C-4E6E-9092-256AA3DBCB09}"/>
    <cellStyle name="20% - 강조색3 38 14" xfId="5209" xr:uid="{54A20789-94AB-4E80-AD51-1EEEEAFD6B27}"/>
    <cellStyle name="20% - 강조색3 38 15" xfId="5204" xr:uid="{91D89441-420F-409F-A64D-759D1628161E}"/>
    <cellStyle name="20% - 강조색3 38 2" xfId="260" xr:uid="{46E476D9-7F80-44E6-BA48-623A85DD1024}"/>
    <cellStyle name="20% - 강조색3 38 2 2" xfId="5210" xr:uid="{2B332B90-220C-4676-BF04-1718C2F09DEF}"/>
    <cellStyle name="20% - 강조색3 38 3" xfId="5211" xr:uid="{55844387-AC63-47BB-95F5-FEDB0C19C2FF}"/>
    <cellStyle name="20% - 강조색3 38 4" xfId="5212" xr:uid="{D7CF616B-DF6B-48C3-A484-3C23E1AAB3F0}"/>
    <cellStyle name="20% - 강조색3 38 5" xfId="5213" xr:uid="{C1C4BC21-AB03-468A-A2AE-0FFB996DCC5D}"/>
    <cellStyle name="20% - 강조색3 38 6" xfId="5214" xr:uid="{8950747A-59AD-4001-B54D-D6E987176AC7}"/>
    <cellStyle name="20% - 강조색3 38 7" xfId="5215" xr:uid="{AC76E3DE-F3D6-4B99-8F24-9FB44A19E636}"/>
    <cellStyle name="20% - 강조색3 38 8" xfId="5216" xr:uid="{568C80A8-6997-445B-8442-03199B166509}"/>
    <cellStyle name="20% - 강조색3 38 9" xfId="5217" xr:uid="{B93AC0B6-D0D3-44FE-ACE6-44F538596EF5}"/>
    <cellStyle name="20% - 강조색3 39" xfId="261" xr:uid="{7D4AA679-05C7-4109-B150-23435F60C8DC}"/>
    <cellStyle name="20% - 강조색3 39 10" xfId="5219" xr:uid="{04C1B10A-F67E-4770-A08D-91086F22A453}"/>
    <cellStyle name="20% - 강조색3 39 11" xfId="5220" xr:uid="{9135F8E0-2010-419E-BB32-FCFBBF520D87}"/>
    <cellStyle name="20% - 강조색3 39 12" xfId="5221" xr:uid="{D9304A95-1D95-4BC3-9463-AF8099C9DFD2}"/>
    <cellStyle name="20% - 강조색3 39 13" xfId="5222" xr:uid="{990AB37F-247D-40AA-B4CB-682651A0EC31}"/>
    <cellStyle name="20% - 강조색3 39 14" xfId="5223" xr:uid="{09910804-1D30-4447-A983-EF7E34BDA870}"/>
    <cellStyle name="20% - 강조색3 39 15" xfId="5218" xr:uid="{0B5469E8-5523-4C24-917A-D6FC2BEDC708}"/>
    <cellStyle name="20% - 강조색3 39 2" xfId="262" xr:uid="{204B3671-DA48-4D06-A9B9-5FE14A822BC7}"/>
    <cellStyle name="20% - 강조색3 39 2 2" xfId="5224" xr:uid="{3103DD5D-9C7D-4165-967E-035635404901}"/>
    <cellStyle name="20% - 강조색3 39 3" xfId="5225" xr:uid="{AFCF2CEE-CA86-4185-8F81-9C4AC5271D15}"/>
    <cellStyle name="20% - 강조색3 39 4" xfId="5226" xr:uid="{958622EB-5E58-4815-BAD0-E24C140769E6}"/>
    <cellStyle name="20% - 강조색3 39 5" xfId="5227" xr:uid="{C50A794A-D6E7-4F40-B4E4-90CE2D19A7FB}"/>
    <cellStyle name="20% - 강조색3 39 6" xfId="5228" xr:uid="{D5620259-7259-49E0-8277-C479DA2EEFE8}"/>
    <cellStyle name="20% - 강조색3 39 7" xfId="5229" xr:uid="{AA53E74C-48EA-4FF9-B20A-A6305BB02B49}"/>
    <cellStyle name="20% - 강조색3 39 8" xfId="5230" xr:uid="{1D407089-41C0-49B8-AA71-7967E52DBCC8}"/>
    <cellStyle name="20% - 강조색3 39 9" xfId="5231" xr:uid="{D842FD8B-D14B-47C1-92E6-23B3708DBDBC}"/>
    <cellStyle name="20% - 강조색3 4" xfId="263" xr:uid="{E6EF9016-EDD1-4E45-9164-1CC8FB85B71F}"/>
    <cellStyle name="20% - 강조색3 4 10" xfId="5233" xr:uid="{35066F99-2625-4A32-A4E8-BC000356DB17}"/>
    <cellStyle name="20% - 강조색3 4 11" xfId="5234" xr:uid="{097A9AE9-32A7-4D80-B35D-57E124989151}"/>
    <cellStyle name="20% - 강조색3 4 12" xfId="5235" xr:uid="{B5E4CE5F-54CE-4403-8D70-9DB21AD0040D}"/>
    <cellStyle name="20% - 강조색3 4 13" xfId="5236" xr:uid="{A073910C-1FAD-4700-8540-1CAB8E2DE8DD}"/>
    <cellStyle name="20% - 강조색3 4 14" xfId="5237" xr:uid="{E642EB48-A440-4BD2-AE15-8481AE4DAC2F}"/>
    <cellStyle name="20% - 강조색3 4 15" xfId="5232" xr:uid="{5D39693B-9D12-4B73-A5EE-68A952C67D10}"/>
    <cellStyle name="20% - 강조색3 4 16" xfId="27865" xr:uid="{6359AA67-9CC7-42A1-9762-92B5CB14771C}"/>
    <cellStyle name="20% - 강조색3 4 2" xfId="264" xr:uid="{F3C22696-4981-47BA-8EF3-F095E40084B4}"/>
    <cellStyle name="20% - 강조색3 4 2 2" xfId="5238" xr:uid="{E0DCA623-4338-43D6-A04F-F6F54A84C720}"/>
    <cellStyle name="20% - 강조색3 4 3" xfId="5239" xr:uid="{5BFEE0FC-7F40-41F2-BB8A-27D27E289EF0}"/>
    <cellStyle name="20% - 강조색3 4 4" xfId="5240" xr:uid="{F591801A-3A98-4097-8E2D-754B2B3E7CDA}"/>
    <cellStyle name="20% - 강조색3 4 5" xfId="5241" xr:uid="{20210AAE-4F74-4042-8AC1-80FA6F6DB440}"/>
    <cellStyle name="20% - 강조색3 4 6" xfId="5242" xr:uid="{7957EE63-5DDD-49EA-9126-47D080175BB4}"/>
    <cellStyle name="20% - 강조색3 4 7" xfId="5243" xr:uid="{28F16604-8817-42A8-8092-8D930F69A65E}"/>
    <cellStyle name="20% - 강조색3 4 8" xfId="5244" xr:uid="{90237B13-1B85-416E-A4CD-F720FF9513CA}"/>
    <cellStyle name="20% - 강조색3 4 9" xfId="5245" xr:uid="{A64C24B0-B948-4E22-AA1F-6A364B3BB141}"/>
    <cellStyle name="20% - 강조색3 40" xfId="265" xr:uid="{E3C13EFB-0060-451A-8126-81E4ABF53D58}"/>
    <cellStyle name="20% - 강조색3 40 10" xfId="5247" xr:uid="{ADAEAD83-549A-468C-B8DE-9478A84ACC27}"/>
    <cellStyle name="20% - 강조색3 40 11" xfId="5248" xr:uid="{EE48296F-7B84-4F8E-8547-0D765E48FE2C}"/>
    <cellStyle name="20% - 강조색3 40 12" xfId="5249" xr:uid="{B664BE3C-EA60-428B-A1E4-A07E57508755}"/>
    <cellStyle name="20% - 강조색3 40 13" xfId="5250" xr:uid="{189F7B4B-F7A9-4C9A-87C2-24EEFF4A1C67}"/>
    <cellStyle name="20% - 강조색3 40 14" xfId="5251" xr:uid="{107F603F-A2C5-43B8-92B5-856F3EF77D99}"/>
    <cellStyle name="20% - 강조색3 40 15" xfId="5246" xr:uid="{9E7D0F82-C160-44C6-891F-A8EBEA953387}"/>
    <cellStyle name="20% - 강조색3 40 2" xfId="266" xr:uid="{9C624C78-899F-421C-ABC8-3D4A700ED88F}"/>
    <cellStyle name="20% - 강조색3 40 2 2" xfId="5252" xr:uid="{9A0CBCFC-C0BA-4EDB-9BD9-F776819C1D5B}"/>
    <cellStyle name="20% - 강조색3 40 3" xfId="5253" xr:uid="{BCD66C4A-0424-419D-9B00-0F8B0967A1FB}"/>
    <cellStyle name="20% - 강조색3 40 4" xfId="5254" xr:uid="{B1C87849-D715-4559-A8DF-0ADE1B450869}"/>
    <cellStyle name="20% - 강조색3 40 5" xfId="5255" xr:uid="{93756686-7101-4842-8D6F-10304B187514}"/>
    <cellStyle name="20% - 강조색3 40 6" xfId="5256" xr:uid="{E2C33E95-F3EB-4C44-9B01-7F069C8FF4D9}"/>
    <cellStyle name="20% - 강조색3 40 7" xfId="5257" xr:uid="{65433455-C917-432E-90F4-93F925FFD0F0}"/>
    <cellStyle name="20% - 강조색3 40 8" xfId="5258" xr:uid="{0DEBC0E4-A6EF-4FDB-A32E-0D68840E1355}"/>
    <cellStyle name="20% - 강조색3 40 9" xfId="5259" xr:uid="{EBF6DA7E-A476-472D-856C-F099756BCBC0}"/>
    <cellStyle name="20% - 강조색3 41" xfId="267" xr:uid="{49522972-58C4-44DE-AE3D-A3256E9306E1}"/>
    <cellStyle name="20% - 강조색3 41 10" xfId="5261" xr:uid="{9E74C2BB-416E-44B7-9048-2D9AED3F6A46}"/>
    <cellStyle name="20% - 강조색3 41 11" xfId="5262" xr:uid="{F89028F8-06C9-43F7-80B2-59027541C827}"/>
    <cellStyle name="20% - 강조색3 41 12" xfId="5263" xr:uid="{EA3C4EA7-AAD2-4E3B-813E-07F0C93380C0}"/>
    <cellStyle name="20% - 강조색3 41 13" xfId="5264" xr:uid="{8C5F9781-1E67-4DF2-9703-286D5983A3E0}"/>
    <cellStyle name="20% - 강조색3 41 14" xfId="5265" xr:uid="{919DA2DC-57C5-4C10-9B5B-DE557AB8EA6E}"/>
    <cellStyle name="20% - 강조색3 41 15" xfId="5260" xr:uid="{E427EC9E-05CB-457C-8941-64579633A8A9}"/>
    <cellStyle name="20% - 강조색3 41 2" xfId="268" xr:uid="{F727135E-D8D3-4EE2-8064-0044F5C3C5FB}"/>
    <cellStyle name="20% - 강조색3 41 2 2" xfId="5266" xr:uid="{4F3F9B9C-1454-4DD8-A1DF-04BB71D8C9E7}"/>
    <cellStyle name="20% - 강조색3 41 3" xfId="5267" xr:uid="{7973A7D9-9958-4840-9859-88FF96BE7097}"/>
    <cellStyle name="20% - 강조색3 41 4" xfId="5268" xr:uid="{DEF8BF81-F5BD-4E6A-8F5C-743C95714023}"/>
    <cellStyle name="20% - 강조색3 41 5" xfId="5269" xr:uid="{1EDB28DF-0D89-4282-8603-85D641CC4A4E}"/>
    <cellStyle name="20% - 강조색3 41 6" xfId="5270" xr:uid="{3D3451E6-EB0A-4F20-AE9C-432807F61887}"/>
    <cellStyle name="20% - 강조색3 41 7" xfId="5271" xr:uid="{30634839-DE8F-47FA-B248-87ED2CDCD69B}"/>
    <cellStyle name="20% - 강조색3 41 8" xfId="5272" xr:uid="{325BEF9A-0076-4AE7-A3AA-D2F31691BE5E}"/>
    <cellStyle name="20% - 강조색3 41 9" xfId="5273" xr:uid="{45012A62-D5AB-4275-8D6A-3F63EFA0C4D1}"/>
    <cellStyle name="20% - 강조색3 42" xfId="269" xr:uid="{99DAD7C9-6A87-4E22-9F14-B7670AE2ED55}"/>
    <cellStyle name="20% - 강조색3 42 10" xfId="5275" xr:uid="{5617E290-E5C3-470B-ABA8-94E528F4374B}"/>
    <cellStyle name="20% - 강조색3 42 11" xfId="5276" xr:uid="{D3818BB1-077C-4E72-AA02-8DF9BD0083A6}"/>
    <cellStyle name="20% - 강조색3 42 12" xfId="5277" xr:uid="{0944FD5F-A05F-401F-AF46-549C3D5E9F30}"/>
    <cellStyle name="20% - 강조색3 42 13" xfId="5278" xr:uid="{62AB59C6-A0FE-41AA-BF32-EFD29783CBF1}"/>
    <cellStyle name="20% - 강조색3 42 14" xfId="5279" xr:uid="{920CEEC8-3CAC-4A28-A4CE-C370BEED4D37}"/>
    <cellStyle name="20% - 강조색3 42 15" xfId="5274" xr:uid="{58B0B84E-F5C6-426F-9B2B-737F8873B526}"/>
    <cellStyle name="20% - 강조색3 42 2" xfId="270" xr:uid="{2094D134-7803-4627-8DCF-C71C549778EB}"/>
    <cellStyle name="20% - 강조색3 42 2 2" xfId="5280" xr:uid="{7BF42D13-6AA1-4FE3-9112-EAF247A33D5E}"/>
    <cellStyle name="20% - 강조색3 42 3" xfId="5281" xr:uid="{23465F7C-3027-40B0-8B94-87AEF55F8BEF}"/>
    <cellStyle name="20% - 강조색3 42 4" xfId="5282" xr:uid="{96455D7C-4E2A-4171-BD6B-1D7D65F5F9EA}"/>
    <cellStyle name="20% - 강조색3 42 5" xfId="5283" xr:uid="{4B9655C6-5D37-4C4A-92DD-7B11C44992D6}"/>
    <cellStyle name="20% - 강조색3 42 6" xfId="5284" xr:uid="{C202ADAD-311A-492F-BDE4-6D5094E75DF2}"/>
    <cellStyle name="20% - 강조색3 42 7" xfId="5285" xr:uid="{6F34752E-ED68-4A40-80D7-16B1B191B3A3}"/>
    <cellStyle name="20% - 강조색3 42 8" xfId="5286" xr:uid="{06F172FF-3C70-451A-90D4-253FFF6D8437}"/>
    <cellStyle name="20% - 강조색3 42 9" xfId="5287" xr:uid="{4AAC51AD-9D6C-4A1D-B2A8-A7107CA04B9D}"/>
    <cellStyle name="20% - 강조색3 43" xfId="271" xr:uid="{A984D32A-3124-4FA3-B85C-75F3EB576BED}"/>
    <cellStyle name="20% - 강조색3 43 10" xfId="5289" xr:uid="{5ED79A8D-0271-495B-8AAC-421D3B3F402F}"/>
    <cellStyle name="20% - 강조색3 43 11" xfId="5290" xr:uid="{C90F4407-DB38-4BBC-B8FF-AD5A5C98BA2E}"/>
    <cellStyle name="20% - 강조색3 43 12" xfId="5291" xr:uid="{E78685C0-5623-4B2E-A259-EAC5784190FE}"/>
    <cellStyle name="20% - 강조색3 43 13" xfId="5292" xr:uid="{7F84BECF-24A8-48E2-AA61-18693A545652}"/>
    <cellStyle name="20% - 강조색3 43 14" xfId="5293" xr:uid="{5271A32C-9AF5-4358-98F9-71CF01D79BC4}"/>
    <cellStyle name="20% - 강조색3 43 15" xfId="5288" xr:uid="{1C8C7C9F-D768-4AA2-9F17-4AE6BB5C3C4A}"/>
    <cellStyle name="20% - 강조색3 43 2" xfId="272" xr:uid="{DF23B369-2748-4F2B-8CF2-D8F39C6A009A}"/>
    <cellStyle name="20% - 강조색3 43 2 2" xfId="5294" xr:uid="{10D0D072-13BF-4914-BC6C-BE1C0CDE1355}"/>
    <cellStyle name="20% - 강조색3 43 3" xfId="5295" xr:uid="{DA7FC3F8-B277-4CE5-823D-A3C01C139CE9}"/>
    <cellStyle name="20% - 강조색3 43 4" xfId="5296" xr:uid="{C0728158-FD3A-4AB2-8000-578B305E3F87}"/>
    <cellStyle name="20% - 강조색3 43 5" xfId="5297" xr:uid="{FFB30455-A845-46BA-95EF-5B5B3F1C63E8}"/>
    <cellStyle name="20% - 강조색3 43 6" xfId="5298" xr:uid="{2F05EF00-408B-438A-B758-3F8D8D26CFCF}"/>
    <cellStyle name="20% - 강조색3 43 7" xfId="5299" xr:uid="{7EDA3E91-352A-46B4-B7F1-5C94B52C2464}"/>
    <cellStyle name="20% - 강조색3 43 8" xfId="5300" xr:uid="{23E492FF-3312-4C79-A5C0-E3339F2EA12B}"/>
    <cellStyle name="20% - 강조색3 43 9" xfId="5301" xr:uid="{9BF2106C-4B20-4110-A9E7-046E229B426B}"/>
    <cellStyle name="20% - 강조색3 44" xfId="273" xr:uid="{3C722E2A-BE3D-46BA-84B3-BDD8AA893769}"/>
    <cellStyle name="20% - 강조색3 44 2" xfId="5302" xr:uid="{B67687A4-BA1B-4272-B952-0F615642A9C2}"/>
    <cellStyle name="20% - 강조색3 45" xfId="274" xr:uid="{838789C7-7698-4579-B043-5BBA0B237C1F}"/>
    <cellStyle name="20% - 강조색3 45 2" xfId="5303" xr:uid="{DF46757C-0D7B-4B12-BF5C-362586B367E2}"/>
    <cellStyle name="20% - 강조색3 46" xfId="198" xr:uid="{6E2F0AB3-3947-4C84-88D7-07C1C5698142}"/>
    <cellStyle name="20% - 강조색3 47" xfId="4783" xr:uid="{F1281FF8-59C2-4917-87AF-F08EA60FC585}"/>
    <cellStyle name="20% - 강조색3 5" xfId="275" xr:uid="{45340171-2B8B-40DD-B5E6-6E7EE03A4389}"/>
    <cellStyle name="20% - 강조색3 5 10" xfId="5305" xr:uid="{4279E7E2-E9BC-46D4-AB1D-1696E26C7978}"/>
    <cellStyle name="20% - 강조색3 5 11" xfId="5306" xr:uid="{F3B1A465-954E-4F57-96C9-D0F694A05E21}"/>
    <cellStyle name="20% - 강조색3 5 12" xfId="5307" xr:uid="{930702F5-E0BA-4D6D-8353-DB7C667920C4}"/>
    <cellStyle name="20% - 강조색3 5 13" xfId="5308" xr:uid="{B8737E9F-B8E2-4484-AEC7-4B973663B5F7}"/>
    <cellStyle name="20% - 강조색3 5 14" xfId="5309" xr:uid="{950F308A-3991-4FEE-A04A-7B4017D08F9E}"/>
    <cellStyle name="20% - 강조색3 5 15" xfId="5304" xr:uid="{521AF8CB-0B47-43E2-A06B-230866FFC07B}"/>
    <cellStyle name="20% - 강조색3 5 2" xfId="276" xr:uid="{3E7B3744-6384-4727-BBFE-8E6ECBC5FF62}"/>
    <cellStyle name="20% - 강조색3 5 2 2" xfId="5310" xr:uid="{43D9D502-C5C5-484F-9142-2FC114B89385}"/>
    <cellStyle name="20% - 강조색3 5 3" xfId="5311" xr:uid="{D30573BF-7455-4884-8260-F7C1EC171328}"/>
    <cellStyle name="20% - 강조색3 5 4" xfId="5312" xr:uid="{9428D1B3-7D05-476C-AB6B-863B6BE587B0}"/>
    <cellStyle name="20% - 강조색3 5 5" xfId="5313" xr:uid="{18F03CA4-FD5D-4376-BAE7-2999D14ECB9E}"/>
    <cellStyle name="20% - 강조색3 5 6" xfId="5314" xr:uid="{C1AB7403-6547-4513-941D-74365E6A15EC}"/>
    <cellStyle name="20% - 강조색3 5 7" xfId="5315" xr:uid="{03D0A81D-3D5F-4407-9665-AF2FF37DC66E}"/>
    <cellStyle name="20% - 강조색3 5 8" xfId="5316" xr:uid="{5565143E-D20A-48CE-89A1-C43279CE032C}"/>
    <cellStyle name="20% - 강조색3 5 9" xfId="5317" xr:uid="{2A6C583E-48DE-4C95-BC75-12D43869EBBF}"/>
    <cellStyle name="20% - 강조색3 6" xfId="277" xr:uid="{161559D7-FDB3-4771-9AA0-11D3BA507C94}"/>
    <cellStyle name="20% - 강조색3 6 10" xfId="5319" xr:uid="{906F2A15-B88D-4553-88A3-A9418E924B35}"/>
    <cellStyle name="20% - 강조색3 6 11" xfId="5320" xr:uid="{F87B094B-90AD-47AF-8EDC-FD2A24FA2DE0}"/>
    <cellStyle name="20% - 강조색3 6 12" xfId="5321" xr:uid="{7FA9EE6A-94BA-4ACD-BEC4-909FD8A67844}"/>
    <cellStyle name="20% - 강조색3 6 13" xfId="5322" xr:uid="{A794BBAC-64D3-4A4D-8364-2441B3CC47F9}"/>
    <cellStyle name="20% - 강조색3 6 14" xfId="5323" xr:uid="{E2F7AAE7-CABE-4352-8736-390AB455CE59}"/>
    <cellStyle name="20% - 강조색3 6 15" xfId="5318" xr:uid="{84D1DE9A-3B25-4D6F-9DC2-1FF436C5C3FF}"/>
    <cellStyle name="20% - 강조색3 6 2" xfId="278" xr:uid="{D3608BA6-23E6-40D1-9233-1442C4C25FF7}"/>
    <cellStyle name="20% - 강조색3 6 2 2" xfId="5324" xr:uid="{BACDF6D8-D91C-4C18-94BA-C3DCE726EAE7}"/>
    <cellStyle name="20% - 강조색3 6 3" xfId="5325" xr:uid="{2C746A32-D22C-4F3E-872B-F21DDC23713B}"/>
    <cellStyle name="20% - 강조색3 6 4" xfId="5326" xr:uid="{C1F06DF1-0AE8-45A5-9EC6-061CE2B77A87}"/>
    <cellStyle name="20% - 강조색3 6 5" xfId="5327" xr:uid="{CB4A8901-E0AA-4FC3-AA25-94FABC16B0CF}"/>
    <cellStyle name="20% - 강조색3 6 6" xfId="5328" xr:uid="{F2EC31C0-95F2-4A95-87FA-8B2ED4D58C98}"/>
    <cellStyle name="20% - 강조색3 6 7" xfId="5329" xr:uid="{870A1842-BABD-4A74-BFC0-DFAF6FC39DCE}"/>
    <cellStyle name="20% - 강조색3 6 8" xfId="5330" xr:uid="{3E3AA377-C80A-4F08-8148-AB9D6AA211DF}"/>
    <cellStyle name="20% - 강조색3 6 9" xfId="5331" xr:uid="{DD2A9081-B161-4979-97A4-DE88935F0EEF}"/>
    <cellStyle name="20% - 강조색3 7" xfId="279" xr:uid="{2BA0957B-F2DC-4606-8297-40623F9977A6}"/>
    <cellStyle name="20% - 강조색3 7 10" xfId="5333" xr:uid="{7A8AD024-1143-4339-B874-04BDE8E1CE2C}"/>
    <cellStyle name="20% - 강조색3 7 11" xfId="5334" xr:uid="{4630552E-44AB-49B1-97E6-D9C284F35F6E}"/>
    <cellStyle name="20% - 강조색3 7 12" xfId="5335" xr:uid="{B169B9A5-28FE-4C3D-B411-38E0D953BA5D}"/>
    <cellStyle name="20% - 강조색3 7 13" xfId="5336" xr:uid="{D355561B-AC31-4F2A-99CC-EF999F0313F3}"/>
    <cellStyle name="20% - 강조색3 7 14" xfId="5337" xr:uid="{D610049C-0DE8-4706-8B17-EFE45B20E7FE}"/>
    <cellStyle name="20% - 강조색3 7 15" xfId="5332" xr:uid="{6B0902B9-D307-4A0B-AEF2-03AD15F1C11D}"/>
    <cellStyle name="20% - 강조색3 7 2" xfId="280" xr:uid="{3BE66211-8486-413E-A20D-A1A79EB1B709}"/>
    <cellStyle name="20% - 강조색3 7 2 2" xfId="5338" xr:uid="{9690FC25-3BEB-4409-B493-904EACDC2EED}"/>
    <cellStyle name="20% - 강조색3 7 3" xfId="5339" xr:uid="{4232B182-4B8D-4CE5-ACDF-A2DE9C01D0F6}"/>
    <cellStyle name="20% - 강조색3 7 4" xfId="5340" xr:uid="{3EF74C78-83EB-4BAB-A5F5-F7F236D0FEAE}"/>
    <cellStyle name="20% - 강조색3 7 5" xfId="5341" xr:uid="{C4AFC09C-2A65-4EA8-AE97-40591C300E88}"/>
    <cellStyle name="20% - 강조색3 7 6" xfId="5342" xr:uid="{E1278650-F519-475D-8690-B24355ACDC16}"/>
    <cellStyle name="20% - 강조색3 7 7" xfId="5343" xr:uid="{056F39C5-73C9-4A61-9524-CFB09F682544}"/>
    <cellStyle name="20% - 강조색3 7 8" xfId="5344" xr:uid="{86CED6FE-DD41-40DC-9BD9-A39C91B6EF95}"/>
    <cellStyle name="20% - 강조색3 7 9" xfId="5345" xr:uid="{E9566C04-E0CB-402F-A3C0-FC9BA3BA049D}"/>
    <cellStyle name="20% - 강조색3 8" xfId="281" xr:uid="{7654340D-028E-42CF-B531-76CAA7B0B5B8}"/>
    <cellStyle name="20% - 강조색3 8 10" xfId="5347" xr:uid="{9100E706-6C6B-46A2-B783-929758F3C1DF}"/>
    <cellStyle name="20% - 강조색3 8 11" xfId="5348" xr:uid="{A8068E68-8D57-42AA-9184-26A5645249EE}"/>
    <cellStyle name="20% - 강조색3 8 12" xfId="5349" xr:uid="{EEFC13E1-7ADA-462F-9823-9F4C4ED948A7}"/>
    <cellStyle name="20% - 강조색3 8 13" xfId="5350" xr:uid="{52958599-E227-4DFD-A6F5-F395E095EE11}"/>
    <cellStyle name="20% - 강조색3 8 14" xfId="5351" xr:uid="{3D0E5407-7867-4CD1-83E0-BFD22A63344B}"/>
    <cellStyle name="20% - 강조색3 8 15" xfId="5346" xr:uid="{8E263A28-2E73-40DF-B524-67FB48D19F76}"/>
    <cellStyle name="20% - 강조색3 8 2" xfId="282" xr:uid="{D9A903BD-B6F3-4095-A3D1-48D59CBCFB36}"/>
    <cellStyle name="20% - 강조색3 8 2 2" xfId="5352" xr:uid="{01C110CD-84DE-4B82-A418-35B86618E319}"/>
    <cellStyle name="20% - 강조색3 8 3" xfId="5353" xr:uid="{CB743271-055A-47CF-80EF-80A71F3C9657}"/>
    <cellStyle name="20% - 강조색3 8 4" xfId="5354" xr:uid="{A9CFE147-FDF9-49F1-981B-5E5D9A2B7CE1}"/>
    <cellStyle name="20% - 강조색3 8 5" xfId="5355" xr:uid="{D2FF6FBB-DBD9-4E21-844E-341FD161CBD4}"/>
    <cellStyle name="20% - 강조색3 8 6" xfId="5356" xr:uid="{54AC898D-328E-446B-8758-A8EE608DB657}"/>
    <cellStyle name="20% - 강조색3 8 7" xfId="5357" xr:uid="{55942123-7726-4110-B6AC-A0C8EC89F3D1}"/>
    <cellStyle name="20% - 강조색3 8 8" xfId="5358" xr:uid="{5D58ABC7-7C41-42A6-A344-85557A5CCEF2}"/>
    <cellStyle name="20% - 강조색3 8 9" xfId="5359" xr:uid="{E4807B93-E946-49E9-8737-3CF265E68EA2}"/>
    <cellStyle name="20% - 강조색3 9" xfId="283" xr:uid="{E25DA55C-BDE9-41F8-A436-92833CFB1B48}"/>
    <cellStyle name="20% - 강조색3 9 10" xfId="5361" xr:uid="{555FE433-D7AE-4F8C-8161-DF401821B23D}"/>
    <cellStyle name="20% - 강조색3 9 11" xfId="5362" xr:uid="{EFC28032-1869-46A1-AFF4-ABF4692D3F76}"/>
    <cellStyle name="20% - 강조색3 9 12" xfId="5363" xr:uid="{2B6A86F4-5E20-4B60-B219-FD684BC3CDA9}"/>
    <cellStyle name="20% - 강조색3 9 13" xfId="5364" xr:uid="{67E62663-67EA-44C3-A68E-B074FAB7F09D}"/>
    <cellStyle name="20% - 강조색3 9 14" xfId="5365" xr:uid="{13D20A1A-274F-448B-B3D9-C46C1B362BBE}"/>
    <cellStyle name="20% - 강조색3 9 15" xfId="5360" xr:uid="{9FA55CBD-4892-44A1-909E-8F5AA6EF1EE6}"/>
    <cellStyle name="20% - 강조색3 9 2" xfId="284" xr:uid="{1F68706A-68C0-4D86-8489-4FC284288986}"/>
    <cellStyle name="20% - 강조색3 9 2 2" xfId="5366" xr:uid="{5224E9D1-61F9-4DE2-8D51-89B2340F7C52}"/>
    <cellStyle name="20% - 강조색3 9 3" xfId="5367" xr:uid="{6DFB3449-83C3-49BD-99F7-ECC1A8B3654F}"/>
    <cellStyle name="20% - 강조색3 9 4" xfId="5368" xr:uid="{BD1AC147-E518-4E80-B0E4-5D580733C8D8}"/>
    <cellStyle name="20% - 강조색3 9 5" xfId="5369" xr:uid="{9F5DC9C4-2B6D-4B6B-813B-73913F094C88}"/>
    <cellStyle name="20% - 강조색3 9 6" xfId="5370" xr:uid="{CD6554CF-2FEF-4AD6-8276-48683E472B5C}"/>
    <cellStyle name="20% - 강조색3 9 7" xfId="5371" xr:uid="{6432C95D-D2EE-4A1C-9167-CF8AB599B8DA}"/>
    <cellStyle name="20% - 강조색3 9 8" xfId="5372" xr:uid="{21B4412A-5ABE-4F00-AC2A-45FD45C0DEDA}"/>
    <cellStyle name="20% - 강조색3 9 9" xfId="5373" xr:uid="{22368D0C-E0BF-4CCC-A913-C0EED20650CC}"/>
    <cellStyle name="20% - 강조색4 10" xfId="286" xr:uid="{7AC2837B-7878-46DE-A567-F0831CF3EC8D}"/>
    <cellStyle name="20% - 강조색4 10 10" xfId="5376" xr:uid="{D0D2F04D-8886-4252-9A06-9D715ADD8FE7}"/>
    <cellStyle name="20% - 강조색4 10 11" xfId="5377" xr:uid="{3B0BF62D-4283-4A9E-A19A-CDA03241371B}"/>
    <cellStyle name="20% - 강조색4 10 12" xfId="5378" xr:uid="{F82E0ED4-87F2-4CD2-AB7B-D4B4B53C1ED5}"/>
    <cellStyle name="20% - 강조색4 10 13" xfId="5379" xr:uid="{4CE3BDC2-61D4-43A9-AB19-8571D2453EFA}"/>
    <cellStyle name="20% - 강조색4 10 14" xfId="5380" xr:uid="{EF8D8112-F7C1-4EC0-8185-764495815928}"/>
    <cellStyle name="20% - 강조색4 10 15" xfId="5375" xr:uid="{DABD246C-68D2-4FBF-8EFD-7B29D71E5625}"/>
    <cellStyle name="20% - 강조색4 10 2" xfId="287" xr:uid="{FA7B6161-690B-41A4-90E4-8C617E3B9EE2}"/>
    <cellStyle name="20% - 강조색4 10 2 2" xfId="5381" xr:uid="{C010935A-AEBE-4093-AE66-40E3F4653A5B}"/>
    <cellStyle name="20% - 강조색4 10 3" xfId="5382" xr:uid="{5F42A927-185D-42FD-A626-3C914B9AF9B2}"/>
    <cellStyle name="20% - 강조색4 10 4" xfId="5383" xr:uid="{C1D8BD4A-7C19-4209-B162-62728BCEB975}"/>
    <cellStyle name="20% - 강조색4 10 5" xfId="5384" xr:uid="{CEC31F73-723A-48F6-9AD0-FA64A032C930}"/>
    <cellStyle name="20% - 강조색4 10 6" xfId="5385" xr:uid="{8BA59EA0-1925-495F-9E7A-97A0E039A40E}"/>
    <cellStyle name="20% - 강조색4 10 7" xfId="5386" xr:uid="{D1605986-F2D8-4940-B750-B7A468D6F679}"/>
    <cellStyle name="20% - 강조색4 10 8" xfId="5387" xr:uid="{1B4BFFAA-7143-4EC4-8F5E-A5F385585973}"/>
    <cellStyle name="20% - 강조색4 10 9" xfId="5388" xr:uid="{E53088CF-D93E-46C2-829E-255F111614B9}"/>
    <cellStyle name="20% - 강조색4 11" xfId="288" xr:uid="{B0801AF4-B46A-4D15-AECB-A1DD4ED4B70A}"/>
    <cellStyle name="20% - 강조색4 11 10" xfId="5390" xr:uid="{BC940786-AC49-4CB7-A39C-8654C07F98A6}"/>
    <cellStyle name="20% - 강조색4 11 11" xfId="5391" xr:uid="{EE004073-55BA-468B-9081-24C86920EEC8}"/>
    <cellStyle name="20% - 강조색4 11 12" xfId="5392" xr:uid="{CCB9F6F3-8340-44CA-9827-EF93AE40ABC2}"/>
    <cellStyle name="20% - 강조색4 11 13" xfId="5393" xr:uid="{B9B91578-9D7B-4997-A6BC-509FACCA2129}"/>
    <cellStyle name="20% - 강조색4 11 14" xfId="5394" xr:uid="{BABF53CE-DD86-4F9E-B3B1-F3E819869E2D}"/>
    <cellStyle name="20% - 강조색4 11 15" xfId="5389" xr:uid="{229413F1-A788-4EDF-8A7A-15FAD9516851}"/>
    <cellStyle name="20% - 강조색4 11 2" xfId="289" xr:uid="{63DC6543-F075-4655-86D2-507E6D7624F0}"/>
    <cellStyle name="20% - 강조색4 11 2 2" xfId="5395" xr:uid="{3EC8DC6A-AD1C-44B8-BCD7-5EC0E7B485F1}"/>
    <cellStyle name="20% - 강조색4 11 3" xfId="5396" xr:uid="{51778841-537F-4818-9F1D-D6EAC2F7E52D}"/>
    <cellStyle name="20% - 강조색4 11 4" xfId="5397" xr:uid="{F6EA384C-95E7-4D8A-8911-05895C1C7214}"/>
    <cellStyle name="20% - 강조색4 11 5" xfId="5398" xr:uid="{A2E83E96-4077-4E53-8256-41E434A35B33}"/>
    <cellStyle name="20% - 강조색4 11 6" xfId="5399" xr:uid="{F639DD24-7BC9-4D35-A755-6A82491FF643}"/>
    <cellStyle name="20% - 강조색4 11 7" xfId="5400" xr:uid="{66800F1A-EA0C-4587-81FA-BDF94CE749E7}"/>
    <cellStyle name="20% - 강조색4 11 8" xfId="5401" xr:uid="{5E853B4B-9B76-41AC-8F16-F32CEC6990CA}"/>
    <cellStyle name="20% - 강조색4 11 9" xfId="5402" xr:uid="{35681B69-1DF2-4DE0-8BFA-D06EC3969DB9}"/>
    <cellStyle name="20% - 강조색4 12" xfId="290" xr:uid="{31F51086-1146-4D70-B233-3C0C94461858}"/>
    <cellStyle name="20% - 강조색4 12 10" xfId="5404" xr:uid="{39C1A87E-3B2E-476C-944C-7B37CF952679}"/>
    <cellStyle name="20% - 강조색4 12 11" xfId="5405" xr:uid="{FCD16E55-204B-4BBE-824A-A8135BBF2312}"/>
    <cellStyle name="20% - 강조색4 12 12" xfId="5406" xr:uid="{FA3D67D7-8611-4B74-B84D-88D6C92C6ECC}"/>
    <cellStyle name="20% - 강조색4 12 13" xfId="5407" xr:uid="{965BA2D2-76D8-4700-836C-17FC87C702A2}"/>
    <cellStyle name="20% - 강조색4 12 14" xfId="5408" xr:uid="{41191F65-DC45-4EB5-9320-DD2871860A67}"/>
    <cellStyle name="20% - 강조색4 12 15" xfId="5403" xr:uid="{3BBE6376-0805-4CB1-87AF-F290DBD4F93F}"/>
    <cellStyle name="20% - 강조색4 12 2" xfId="291" xr:uid="{6B2CC131-0E97-4A44-999C-88B56FAF2984}"/>
    <cellStyle name="20% - 강조색4 12 2 2" xfId="5409" xr:uid="{2CF0AA6B-F134-4096-A7D5-0E5B315CEB02}"/>
    <cellStyle name="20% - 강조색4 12 3" xfId="5410" xr:uid="{9D3F9AE7-5DBA-4366-A956-08A420E7CA4D}"/>
    <cellStyle name="20% - 강조색4 12 4" xfId="5411" xr:uid="{FAF83156-F372-47E4-95FE-403F74D3B26B}"/>
    <cellStyle name="20% - 강조색4 12 5" xfId="5412" xr:uid="{B6A337D4-5089-4934-A89B-E6EB6514058C}"/>
    <cellStyle name="20% - 강조색4 12 6" xfId="5413" xr:uid="{5DCD70C4-6C7B-4A9D-9266-ACEDF2B92E8A}"/>
    <cellStyle name="20% - 강조색4 12 7" xfId="5414" xr:uid="{A9338F72-3C8B-4671-AADF-18FFAFB350B2}"/>
    <cellStyle name="20% - 강조색4 12 8" xfId="5415" xr:uid="{E5E7E788-55FF-4405-8F90-7EFF0926FEEB}"/>
    <cellStyle name="20% - 강조색4 12 9" xfId="5416" xr:uid="{8B866361-455F-46DB-8231-2F00828D2962}"/>
    <cellStyle name="20% - 강조색4 13" xfId="292" xr:uid="{2E050862-3900-4C10-B170-E21E6593F9D7}"/>
    <cellStyle name="20% - 강조색4 13 10" xfId="5418" xr:uid="{AAD30EAC-200F-45A0-A98D-250EF312D1A6}"/>
    <cellStyle name="20% - 강조색4 13 11" xfId="5419" xr:uid="{3553D52A-CB2A-45EA-BB84-6ABAD265F38C}"/>
    <cellStyle name="20% - 강조색4 13 12" xfId="5420" xr:uid="{0FC31F66-6CF2-491D-B808-5C253088C2D5}"/>
    <cellStyle name="20% - 강조색4 13 13" xfId="5421" xr:uid="{B73FB411-1806-4289-BD14-8254B325ACC5}"/>
    <cellStyle name="20% - 강조색4 13 14" xfId="5422" xr:uid="{35A6BFB3-1A4E-42AD-92A1-F87B170238EF}"/>
    <cellStyle name="20% - 강조색4 13 15" xfId="5417" xr:uid="{39D4D751-DF65-4D5D-A454-826A81BB00FB}"/>
    <cellStyle name="20% - 강조색4 13 2" xfId="293" xr:uid="{C3D4592B-84C9-4F65-811B-28FFB8F1BF75}"/>
    <cellStyle name="20% - 강조색4 13 2 2" xfId="5423" xr:uid="{1986A97A-2CBC-482C-B1D0-C0D4DDC87D4D}"/>
    <cellStyle name="20% - 강조색4 13 3" xfId="5424" xr:uid="{7C94D124-4606-4555-91E8-1276AEA3E3B0}"/>
    <cellStyle name="20% - 강조색4 13 4" xfId="5425" xr:uid="{5F0F9AA0-BF9C-49ED-BFE0-5328BF667DA8}"/>
    <cellStyle name="20% - 강조색4 13 5" xfId="5426" xr:uid="{6CE0E332-FA74-432B-9E5A-D1C8FB6B2503}"/>
    <cellStyle name="20% - 강조색4 13 6" xfId="5427" xr:uid="{04039110-AD5C-45F0-A2F2-1EEB9E533749}"/>
    <cellStyle name="20% - 강조색4 13 7" xfId="5428" xr:uid="{26DE3DFD-628D-4697-87B6-A319A3650F00}"/>
    <cellStyle name="20% - 강조색4 13 8" xfId="5429" xr:uid="{E7B92DD8-AC80-443F-B87D-D94C87E8EEEF}"/>
    <cellStyle name="20% - 강조색4 13 9" xfId="5430" xr:uid="{45B26A40-8AB6-429C-AA56-A8B546C5FDC2}"/>
    <cellStyle name="20% - 강조색4 14" xfId="294" xr:uid="{B3591BD9-5E4F-4A40-89AC-548394A431B2}"/>
    <cellStyle name="20% - 강조색4 14 10" xfId="5432" xr:uid="{8F5ED813-C192-4A37-9457-8D775E1913E8}"/>
    <cellStyle name="20% - 강조색4 14 11" xfId="5433" xr:uid="{E2EB9E07-637B-4382-8B3D-6250CC4057AD}"/>
    <cellStyle name="20% - 강조색4 14 12" xfId="5434" xr:uid="{4CA8C14A-F06E-44D6-8418-5908E96C1B8F}"/>
    <cellStyle name="20% - 강조색4 14 13" xfId="5435" xr:uid="{88F4AFE1-C511-4649-9A40-8D96D13282F7}"/>
    <cellStyle name="20% - 강조색4 14 14" xfId="5436" xr:uid="{F4BE473E-1B14-4DFF-B4C4-FCB3213F7526}"/>
    <cellStyle name="20% - 강조색4 14 15" xfId="5431" xr:uid="{16BA3BC3-BF1D-4696-9DC7-6E45A465D9DF}"/>
    <cellStyle name="20% - 강조색4 14 2" xfId="295" xr:uid="{CBB88CD0-B65D-467E-96FF-D39CFD72CC55}"/>
    <cellStyle name="20% - 강조색4 14 2 2" xfId="5437" xr:uid="{D2CDB321-78B7-4587-B78B-BD3AEAC564E9}"/>
    <cellStyle name="20% - 강조색4 14 3" xfId="5438" xr:uid="{48406352-A828-4BA4-8B8A-4A72573B09F0}"/>
    <cellStyle name="20% - 강조색4 14 4" xfId="5439" xr:uid="{1FD8D336-13C9-45B0-A6DB-792ADF8FDFBB}"/>
    <cellStyle name="20% - 강조색4 14 5" xfId="5440" xr:uid="{DD749633-CF88-497A-8517-D5C2B202A3E0}"/>
    <cellStyle name="20% - 강조색4 14 6" xfId="5441" xr:uid="{24936C3E-804D-4E11-8BB4-4D4474C59A89}"/>
    <cellStyle name="20% - 강조색4 14 7" xfId="5442" xr:uid="{852E1B60-5C0D-4CD2-9FF7-E53FFDCC1E67}"/>
    <cellStyle name="20% - 강조색4 14 8" xfId="5443" xr:uid="{F0D695A6-46F9-4105-9B1D-582D4C4B0ECA}"/>
    <cellStyle name="20% - 강조색4 14 9" xfId="5444" xr:uid="{5F161E9A-2FAD-4AA8-9AFC-89F336D828EA}"/>
    <cellStyle name="20% - 강조색4 15" xfId="296" xr:uid="{559789A2-986D-454A-8691-AAA1C659927C}"/>
    <cellStyle name="20% - 강조색4 15 10" xfId="5446" xr:uid="{977D4F36-22C4-4FE3-9C20-9AFF36CF44B0}"/>
    <cellStyle name="20% - 강조색4 15 11" xfId="5447" xr:uid="{F12F5D49-AD56-4D07-96D4-6380E20E0E9C}"/>
    <cellStyle name="20% - 강조색4 15 12" xfId="3601" xr:uid="{9087FEBD-EF52-4DCF-B83A-DBCAC9870FAA}"/>
    <cellStyle name="20% - 강조색4 15 13" xfId="5448" xr:uid="{A8206F46-9A55-46B3-A985-A6774C226B7C}"/>
    <cellStyle name="20% - 강조색4 15 14" xfId="5449" xr:uid="{1DE76D83-A177-4C6C-B22D-A06ACEF4474E}"/>
    <cellStyle name="20% - 강조색4 15 15" xfId="5445" xr:uid="{4A34CDA7-2A22-4333-BBCB-EEAD57E92DB7}"/>
    <cellStyle name="20% - 강조색4 15 2" xfId="297" xr:uid="{D7295CF2-8082-48AC-8EA3-B8D92EFF4A39}"/>
    <cellStyle name="20% - 강조색4 15 2 2" xfId="5450" xr:uid="{389EBA4F-2C4A-4AC0-B302-93AFBD35BE5C}"/>
    <cellStyle name="20% - 강조색4 15 3" xfId="5451" xr:uid="{88012A4A-D907-4375-8638-82432A0A565A}"/>
    <cellStyle name="20% - 강조색4 15 4" xfId="5452" xr:uid="{9A37C2F5-FCE9-475A-A811-AEFCE311607D}"/>
    <cellStyle name="20% - 강조색4 15 5" xfId="5453" xr:uid="{76602C0A-ED3A-4EFB-A253-2F537526B732}"/>
    <cellStyle name="20% - 강조색4 15 6" xfId="5454" xr:uid="{23F40CD5-496C-4220-8230-997D4F465D33}"/>
    <cellStyle name="20% - 강조색4 15 7" xfId="5455" xr:uid="{319CB4B3-962F-4AAA-A8E5-E6493B5610B0}"/>
    <cellStyle name="20% - 강조색4 15 8" xfId="5456" xr:uid="{643C2879-C1A4-49AF-BAC6-A2C0159159D0}"/>
    <cellStyle name="20% - 강조색4 15 9" xfId="5457" xr:uid="{30FDECB4-47D1-48BB-A34B-CCF5E03DBDDB}"/>
    <cellStyle name="20% - 강조색4 16" xfId="298" xr:uid="{86F79F14-7BB5-4E42-868C-EF701819BD26}"/>
    <cellStyle name="20% - 강조색4 16 10" xfId="5459" xr:uid="{70A0112B-2B05-47C0-B862-A2AE6ACBE73C}"/>
    <cellStyle name="20% - 강조색4 16 11" xfId="5460" xr:uid="{6B5D6B25-7A9E-4302-BB83-D6907E07E3DE}"/>
    <cellStyle name="20% - 강조색4 16 12" xfId="5461" xr:uid="{85E6DF74-035F-4D1D-B6BC-55526527D073}"/>
    <cellStyle name="20% - 강조색4 16 13" xfId="5462" xr:uid="{694E4B2F-0CF9-42EC-8BA1-343094E0466F}"/>
    <cellStyle name="20% - 강조색4 16 14" xfId="5463" xr:uid="{55892939-4492-4EC3-93DF-FEECA03E4C2D}"/>
    <cellStyle name="20% - 강조색4 16 15" xfId="5458" xr:uid="{74E32C75-3E55-4601-80F5-E58378D1E29E}"/>
    <cellStyle name="20% - 강조색4 16 2" xfId="299" xr:uid="{9DBF6E98-CB6F-4436-8043-B64653F7DF38}"/>
    <cellStyle name="20% - 강조색4 16 2 2" xfId="5464" xr:uid="{EB7751C3-A320-4F67-B6FF-8FF065A9A760}"/>
    <cellStyle name="20% - 강조색4 16 3" xfId="5465" xr:uid="{CD5A8B64-2136-46BF-899B-E2A1FFF9C837}"/>
    <cellStyle name="20% - 강조색4 16 4" xfId="5466" xr:uid="{54E35908-4CA9-4AEA-AF62-580F723BBF4F}"/>
    <cellStyle name="20% - 강조색4 16 5" xfId="5467" xr:uid="{74472BAC-33F1-4CF4-BFCA-75C65A717564}"/>
    <cellStyle name="20% - 강조색4 16 6" xfId="5468" xr:uid="{6D6E4B71-5FF1-4B29-9326-6C58CCA88257}"/>
    <cellStyle name="20% - 강조색4 16 7" xfId="5469" xr:uid="{906E1281-63AB-4F11-BFDC-47953F268643}"/>
    <cellStyle name="20% - 강조색4 16 8" xfId="5470" xr:uid="{30570D31-CF8F-481E-A1E3-27D929DE11BA}"/>
    <cellStyle name="20% - 강조색4 16 9" xfId="5471" xr:uid="{FE2084D6-5BBF-4E91-869A-0DA04D4BFA69}"/>
    <cellStyle name="20% - 강조색4 17" xfId="300" xr:uid="{60DB5F0E-8B53-4910-80D8-115F8E482EEA}"/>
    <cellStyle name="20% - 강조색4 17 10" xfId="5473" xr:uid="{E3645096-E28B-4B74-9CA0-2276A6B4CE93}"/>
    <cellStyle name="20% - 강조색4 17 11" xfId="5474" xr:uid="{27F976D7-8624-41FF-A457-BA1481B9D3A3}"/>
    <cellStyle name="20% - 강조색4 17 12" xfId="5475" xr:uid="{E36540AE-2469-4B75-B27E-7527FEFA08BC}"/>
    <cellStyle name="20% - 강조색4 17 13" xfId="5476" xr:uid="{F17945B9-C3A3-4201-8924-BEB3552249CE}"/>
    <cellStyle name="20% - 강조색4 17 14" xfId="5477" xr:uid="{D26786F4-946D-4BCA-A3E0-69A97B9B9AEA}"/>
    <cellStyle name="20% - 강조색4 17 15" xfId="5472" xr:uid="{4AA77109-BB48-4D71-BD19-B13244AA4000}"/>
    <cellStyle name="20% - 강조색4 17 2" xfId="301" xr:uid="{E6413DFA-0944-48FD-9271-484DE895471B}"/>
    <cellStyle name="20% - 강조색4 17 2 2" xfId="5478" xr:uid="{276125C6-6E9B-4D75-A14C-30DA4FFF8B3C}"/>
    <cellStyle name="20% - 강조색4 17 3" xfId="5479" xr:uid="{7F713744-DC7A-4A99-877A-29497A763AB0}"/>
    <cellStyle name="20% - 강조색4 17 4" xfId="5480" xr:uid="{ADA8BEFF-A1D4-4038-965E-9CD90E7DC0F7}"/>
    <cellStyle name="20% - 강조색4 17 5" xfId="5481" xr:uid="{65EA845F-51F4-4F90-A063-F2E4A68A7904}"/>
    <cellStyle name="20% - 강조색4 17 6" xfId="5482" xr:uid="{B49418D9-49B0-4618-86B7-85F04CD6D14D}"/>
    <cellStyle name="20% - 강조색4 17 7" xfId="5483" xr:uid="{64315D5B-BD5B-47FA-A452-640E34E62B15}"/>
    <cellStyle name="20% - 강조색4 17 8" xfId="5484" xr:uid="{6CDCB66A-CF2D-4B7F-A350-1F882F484A76}"/>
    <cellStyle name="20% - 강조색4 17 9" xfId="5485" xr:uid="{7F16A5E9-ECF1-4E1B-83D7-8686B0391AC8}"/>
    <cellStyle name="20% - 강조색4 18" xfId="302" xr:uid="{7395F457-A043-4C94-89DF-D368FEF94CA7}"/>
    <cellStyle name="20% - 강조색4 18 10" xfId="5487" xr:uid="{05547B77-99F7-4FD9-A8AF-2F1429B3A28A}"/>
    <cellStyle name="20% - 강조색4 18 11" xfId="5488" xr:uid="{0622EB22-258C-42A5-986D-520122272B14}"/>
    <cellStyle name="20% - 강조색4 18 12" xfId="5489" xr:uid="{85FCF78B-4CD3-4568-9CEB-2C116D370D8F}"/>
    <cellStyle name="20% - 강조색4 18 13" xfId="5490" xr:uid="{C93061FC-4167-44E9-9D4C-6A2FE363BEE5}"/>
    <cellStyle name="20% - 강조색4 18 14" xfId="5491" xr:uid="{49B7B3C1-941B-4A7F-B11E-D22B6561C4E4}"/>
    <cellStyle name="20% - 강조색4 18 15" xfId="5486" xr:uid="{13F56761-EA82-41F1-B743-2F49AD8E38D1}"/>
    <cellStyle name="20% - 강조색4 18 2" xfId="303" xr:uid="{10E54A14-08A2-45A6-B24D-F991FBAE85DC}"/>
    <cellStyle name="20% - 강조색4 18 2 2" xfId="5492" xr:uid="{080CA28A-1CEC-49B4-B89C-8AF528C4B5A0}"/>
    <cellStyle name="20% - 강조색4 18 3" xfId="5493" xr:uid="{23714198-9159-40D0-8502-B6ABD8E8F918}"/>
    <cellStyle name="20% - 강조색4 18 4" xfId="5494" xr:uid="{1663B011-9C18-4ECA-AF36-2410BEF97504}"/>
    <cellStyle name="20% - 강조색4 18 5" xfId="5495" xr:uid="{FA9D88C8-E047-4A2F-AB37-CFD4849CCEEC}"/>
    <cellStyle name="20% - 강조색4 18 6" xfId="5496" xr:uid="{E43563CA-6FAF-475A-940F-504EB04FDCA4}"/>
    <cellStyle name="20% - 강조색4 18 7" xfId="5497" xr:uid="{D2809906-6722-4CCA-84A1-AF5EC94347E0}"/>
    <cellStyle name="20% - 강조색4 18 8" xfId="5498" xr:uid="{7769BB26-C3F4-4AD4-A9D7-6F7FDA393180}"/>
    <cellStyle name="20% - 강조색4 18 9" xfId="5499" xr:uid="{393871F8-08BF-4DAB-A509-FFF9DB8E179A}"/>
    <cellStyle name="20% - 강조색4 19" xfId="304" xr:uid="{41DF3B5B-E764-4919-A08F-B400C1EA5F26}"/>
    <cellStyle name="20% - 강조색4 19 10" xfId="5501" xr:uid="{EE9B43A1-855B-4FF4-B9EA-84902026F9D3}"/>
    <cellStyle name="20% - 강조색4 19 11" xfId="5502" xr:uid="{237CD841-4063-48A4-B4EB-915CC757FE22}"/>
    <cellStyle name="20% - 강조색4 19 12" xfId="5503" xr:uid="{AD3E9721-7E76-4F02-8425-B931E701D3A0}"/>
    <cellStyle name="20% - 강조색4 19 13" xfId="5504" xr:uid="{8CB43A20-F350-4C4C-BD75-25BDF71C0623}"/>
    <cellStyle name="20% - 강조색4 19 14" xfId="5505" xr:uid="{E75481C3-C6DB-48FF-B2F7-C60647B777CF}"/>
    <cellStyle name="20% - 강조색4 19 15" xfId="5500" xr:uid="{29A4E111-1111-49D9-AFC7-2872F49474EE}"/>
    <cellStyle name="20% - 강조색4 19 2" xfId="305" xr:uid="{7F5981CE-D605-4C41-B9C0-02D14BC2F477}"/>
    <cellStyle name="20% - 강조색4 19 2 2" xfId="5506" xr:uid="{1F0BB3FF-42F1-445E-8B35-1A5BF1E0EC9F}"/>
    <cellStyle name="20% - 강조색4 19 3" xfId="5507" xr:uid="{E68825B8-6F46-44A1-9430-C47AB48A323E}"/>
    <cellStyle name="20% - 강조색4 19 4" xfId="5508" xr:uid="{845B4CA0-01A8-4CCE-883D-0931C4C15785}"/>
    <cellStyle name="20% - 강조색4 19 5" xfId="5509" xr:uid="{D8B1CA12-8C1B-4E3B-ABFE-E2BA3EBFDB7C}"/>
    <cellStyle name="20% - 강조색4 19 6" xfId="5510" xr:uid="{F66C4537-CAA0-437E-A70F-CB702AE9EBED}"/>
    <cellStyle name="20% - 강조색4 19 7" xfId="5511" xr:uid="{9B828A24-D0F8-4261-A1E3-ADBB204704A2}"/>
    <cellStyle name="20% - 강조색4 19 8" xfId="5512" xr:uid="{6DB68A88-636A-41B0-8DD0-A73E3781648D}"/>
    <cellStyle name="20% - 강조색4 19 9" xfId="5513" xr:uid="{0B591DDC-4D5D-4F86-9C01-0E77E30F5839}"/>
    <cellStyle name="20% - 강조색4 2" xfId="306" xr:uid="{8F81C378-5DC8-4564-A376-1922C0B9FDE0}"/>
    <cellStyle name="20% - 강조색4 2 10" xfId="5515" xr:uid="{BA1B6CEA-8475-490F-8FEE-347C72E92D94}"/>
    <cellStyle name="20% - 강조색4 2 11" xfId="5516" xr:uid="{C712860C-E625-48D5-90D7-3FC1BA795499}"/>
    <cellStyle name="20% - 강조색4 2 12" xfId="5517" xr:uid="{9161DF97-377A-4609-BD9F-9A4EF55B8C55}"/>
    <cellStyle name="20% - 강조색4 2 13" xfId="5518" xr:uid="{BA2A54E0-1ED4-490A-8457-A2346D0734F2}"/>
    <cellStyle name="20% - 강조색4 2 14" xfId="5519" xr:uid="{78545887-839E-422F-9427-B849EE0B28EE}"/>
    <cellStyle name="20% - 강조색4 2 15" xfId="5514" xr:uid="{1EA614A9-016D-4A58-A3FA-E9F93AF38824}"/>
    <cellStyle name="20% - 강조색4 2 16" xfId="27942" xr:uid="{01A8BE9F-4967-4C05-A059-F23D17D394AB}"/>
    <cellStyle name="20% - 강조색4 2 2" xfId="307" xr:uid="{72112A1F-CF86-4BE8-A8B9-7CD339E620A3}"/>
    <cellStyle name="20% - 강조색4 2 2 2" xfId="5520" xr:uid="{C367E450-619E-467E-8E21-6E187AF954C4}"/>
    <cellStyle name="20% - 강조색4 2 3" xfId="5521" xr:uid="{2112923D-DFFB-4EF0-8294-04FD75A315FE}"/>
    <cellStyle name="20% - 강조색4 2 4" xfId="5522" xr:uid="{43F80BEC-826A-4034-94BA-4526E8CEAE44}"/>
    <cellStyle name="20% - 강조색4 2 5" xfId="5523" xr:uid="{69A82FB9-4D70-4FFF-98F7-E7E0CEB77C67}"/>
    <cellStyle name="20% - 강조색4 2 6" xfId="5524" xr:uid="{1B8A6F9B-7D6B-4B4E-95F2-99385F551E3B}"/>
    <cellStyle name="20% - 강조색4 2 7" xfId="5525" xr:uid="{325533EF-2BD3-4EC5-8043-7763401166C7}"/>
    <cellStyle name="20% - 강조색4 2 8" xfId="5526" xr:uid="{BA1AD472-6538-429C-BDF1-0BCAF4166799}"/>
    <cellStyle name="20% - 강조색4 2 9" xfId="5527" xr:uid="{8A1788AB-05CC-4B74-B68A-E7281216E5F5}"/>
    <cellStyle name="20% - 강조색4 20" xfId="308" xr:uid="{FC13DDE1-5F71-4535-9BAF-F1A01B3ACF1A}"/>
    <cellStyle name="20% - 강조색4 20 10" xfId="5529" xr:uid="{25E122EC-7D83-4104-BA34-D35E9DF8D2F2}"/>
    <cellStyle name="20% - 강조색4 20 11" xfId="5530" xr:uid="{01AC5BA6-B422-4211-B00A-E62CC9F8DE6A}"/>
    <cellStyle name="20% - 강조색4 20 12" xfId="5531" xr:uid="{30CA39E1-AF4A-4543-830B-64A936AAA5B5}"/>
    <cellStyle name="20% - 강조색4 20 13" xfId="5532" xr:uid="{1C5061DB-E926-4F24-A098-66F7F097C732}"/>
    <cellStyle name="20% - 강조색4 20 14" xfId="5533" xr:uid="{835D59C2-9765-44BB-B0E6-8FA0197A1F28}"/>
    <cellStyle name="20% - 강조색4 20 15" xfId="5528" xr:uid="{9ED3C361-F47C-42E1-BF99-7110EFEE635F}"/>
    <cellStyle name="20% - 강조색4 20 2" xfId="309" xr:uid="{A16F5F5E-A0E7-430D-9B29-6578F6847528}"/>
    <cellStyle name="20% - 강조색4 20 2 2" xfId="5534" xr:uid="{B4CC4F8C-6990-446F-8CB5-91D5415BB81A}"/>
    <cellStyle name="20% - 강조색4 20 3" xfId="5535" xr:uid="{4BDB6C9D-AF4F-46B9-9E6E-D39862D91C75}"/>
    <cellStyle name="20% - 강조색4 20 4" xfId="5536" xr:uid="{7265A758-2075-4AF2-A489-B3F6797C3799}"/>
    <cellStyle name="20% - 강조색4 20 5" xfId="5537" xr:uid="{D42A3644-968A-4ED7-B9F4-875B937AD0AA}"/>
    <cellStyle name="20% - 강조색4 20 6" xfId="5538" xr:uid="{BB27FD5B-4D76-4EF4-B4E6-5FC67A108972}"/>
    <cellStyle name="20% - 강조색4 20 7" xfId="5539" xr:uid="{DD4805D6-6FFE-4D39-9CD6-1CFA322C9F5C}"/>
    <cellStyle name="20% - 강조색4 20 8" xfId="5540" xr:uid="{EAA082CF-4F50-4AC3-9F74-A227B6C611D5}"/>
    <cellStyle name="20% - 강조색4 20 9" xfId="5541" xr:uid="{FA8A3F12-26DC-4988-966D-51088AA6B9D0}"/>
    <cellStyle name="20% - 강조색4 21" xfId="310" xr:uid="{16023FEE-2045-43B1-AF8D-6C44A66298B8}"/>
    <cellStyle name="20% - 강조색4 21 10" xfId="5543" xr:uid="{1FB6BA3D-360D-4AE4-AF21-A8DB1667977D}"/>
    <cellStyle name="20% - 강조색4 21 11" xfId="5544" xr:uid="{2E9877C4-8555-4821-9FF9-17AD1F8DE506}"/>
    <cellStyle name="20% - 강조색4 21 12" xfId="5545" xr:uid="{088ADFE7-9A7B-4FEC-9E63-C5F979495503}"/>
    <cellStyle name="20% - 강조색4 21 13" xfId="5546" xr:uid="{3FCD38B7-C11D-4E99-8D7D-81D3E68328D4}"/>
    <cellStyle name="20% - 강조색4 21 14" xfId="5547" xr:uid="{F207ABC4-0159-491D-A5E4-643AA9FBC024}"/>
    <cellStyle name="20% - 강조색4 21 15" xfId="5542" xr:uid="{C3833F41-54E4-43F7-B3FC-7C3F3B9E4492}"/>
    <cellStyle name="20% - 강조색4 21 2" xfId="311" xr:uid="{5BBC2504-36B5-4F10-A765-6A81DE57382B}"/>
    <cellStyle name="20% - 강조색4 21 2 2" xfId="5548" xr:uid="{1AE85B4E-6CE6-49EB-8F47-961E9C899426}"/>
    <cellStyle name="20% - 강조색4 21 3" xfId="5549" xr:uid="{F51923B3-DDD5-4E11-AB5D-2517C4316C93}"/>
    <cellStyle name="20% - 강조색4 21 4" xfId="5550" xr:uid="{33598235-896E-4827-B384-FB1D0CBA5518}"/>
    <cellStyle name="20% - 강조색4 21 5" xfId="5551" xr:uid="{B2D99944-4655-43D0-B340-6B700DC98E6C}"/>
    <cellStyle name="20% - 강조색4 21 6" xfId="5552" xr:uid="{04EA6987-1DB4-43CF-B76D-E83185F360B3}"/>
    <cellStyle name="20% - 강조색4 21 7" xfId="5553" xr:uid="{0288C48A-2FD3-4E33-A0D4-E26CE46AAD53}"/>
    <cellStyle name="20% - 강조색4 21 8" xfId="5554" xr:uid="{EC006730-7561-45EE-B8A5-AF07ED72B9D1}"/>
    <cellStyle name="20% - 강조색4 21 9" xfId="5555" xr:uid="{3CFF3C44-8B6F-4045-93D2-7A34AF63F1A2}"/>
    <cellStyle name="20% - 강조색4 22" xfId="312" xr:uid="{99A3117E-4655-47B7-8495-5ACE399843A1}"/>
    <cellStyle name="20% - 강조색4 22 10" xfId="5557" xr:uid="{1AFA0146-09DE-47CF-BBEB-025AD36DC6C6}"/>
    <cellStyle name="20% - 강조색4 22 11" xfId="5558" xr:uid="{256780CE-4735-4FFC-AE02-6234107DACFE}"/>
    <cellStyle name="20% - 강조색4 22 12" xfId="5559" xr:uid="{EC17EDAD-4FF4-4456-8A5E-40F37D595323}"/>
    <cellStyle name="20% - 강조색4 22 13" xfId="5560" xr:uid="{C65927CA-E844-4359-AE90-D1469A98D817}"/>
    <cellStyle name="20% - 강조색4 22 14" xfId="5561" xr:uid="{CE90430A-4006-412F-A107-95FA03F07757}"/>
    <cellStyle name="20% - 강조색4 22 15" xfId="5556" xr:uid="{EBF3DDB3-7282-40E4-895B-3444D7ABA15C}"/>
    <cellStyle name="20% - 강조색4 22 2" xfId="313" xr:uid="{C4EF9894-F039-4765-A2B2-10BAD8A33262}"/>
    <cellStyle name="20% - 강조색4 22 2 2" xfId="5562" xr:uid="{BD84D3FF-4671-4443-B388-DF665270D92F}"/>
    <cellStyle name="20% - 강조색4 22 3" xfId="5563" xr:uid="{96A8334B-6F61-45E6-94DE-57552468774B}"/>
    <cellStyle name="20% - 강조색4 22 4" xfId="5564" xr:uid="{47CF9EBC-F72A-476C-800F-2CB1E462ED5E}"/>
    <cellStyle name="20% - 강조색4 22 5" xfId="5565" xr:uid="{76A40180-05A8-45B0-9C0A-A53924F2D7B1}"/>
    <cellStyle name="20% - 강조색4 22 6" xfId="5566" xr:uid="{C77767B6-43CA-4507-8DA0-579A9805075A}"/>
    <cellStyle name="20% - 강조색4 22 7" xfId="5567" xr:uid="{95817382-86F9-453E-9BC0-0DBD1285B3FA}"/>
    <cellStyle name="20% - 강조색4 22 8" xfId="5568" xr:uid="{B35AA396-C41A-4A27-AD97-0D10A65EC31D}"/>
    <cellStyle name="20% - 강조색4 22 9" xfId="5569" xr:uid="{6EC87657-D518-4044-9088-2BA6BD5A0ED7}"/>
    <cellStyle name="20% - 강조색4 23" xfId="314" xr:uid="{734052B9-1EAA-4FE7-A18F-5FAABEE79753}"/>
    <cellStyle name="20% - 강조색4 23 10" xfId="5571" xr:uid="{15532326-B2FC-4C91-A824-DDCFB149CAA7}"/>
    <cellStyle name="20% - 강조색4 23 11" xfId="5572" xr:uid="{534E6BED-F017-4ED6-AB23-C973AC70330D}"/>
    <cellStyle name="20% - 강조색4 23 12" xfId="5573" xr:uid="{C4BAE4C0-C20D-4222-B70E-88F9CC42E581}"/>
    <cellStyle name="20% - 강조색4 23 13" xfId="5574" xr:uid="{1501B503-56B0-4161-A532-EBCEFEEC330B}"/>
    <cellStyle name="20% - 강조색4 23 14" xfId="5575" xr:uid="{0130AA70-D4F1-48DA-9E71-159E34B3EBF0}"/>
    <cellStyle name="20% - 강조색4 23 15" xfId="5570" xr:uid="{8C4F4238-A565-4A2B-AC97-88A61E85E19C}"/>
    <cellStyle name="20% - 강조색4 23 2" xfId="315" xr:uid="{366A7924-FCD1-4569-A17A-495B254703BC}"/>
    <cellStyle name="20% - 강조색4 23 2 2" xfId="5576" xr:uid="{D3624CF0-F57B-459A-B283-A1FDE46FAA45}"/>
    <cellStyle name="20% - 강조색4 23 3" xfId="5577" xr:uid="{879AEC4A-0E17-41D6-8BF6-E5B66D663B8D}"/>
    <cellStyle name="20% - 강조색4 23 4" xfId="5578" xr:uid="{C348B596-2B8B-4282-B909-7F2CA41F024C}"/>
    <cellStyle name="20% - 강조색4 23 5" xfId="5579" xr:uid="{E10A9862-6370-4B77-85EF-D1A449D04351}"/>
    <cellStyle name="20% - 강조색4 23 6" xfId="5580" xr:uid="{1614C225-67C4-4DEB-B839-06C4E0529679}"/>
    <cellStyle name="20% - 강조색4 23 7" xfId="5581" xr:uid="{1282730C-01C9-4EF9-BE78-6179D09B20A4}"/>
    <cellStyle name="20% - 강조색4 23 8" xfId="5582" xr:uid="{45195B7C-DDA7-474B-B7F8-25F53621B3DE}"/>
    <cellStyle name="20% - 강조색4 23 9" xfId="5583" xr:uid="{299F10F9-C33A-4752-AC20-87704C058907}"/>
    <cellStyle name="20% - 강조색4 24" xfId="316" xr:uid="{0F61F657-F74B-409E-828B-29822DBACA51}"/>
    <cellStyle name="20% - 강조색4 24 10" xfId="5585" xr:uid="{E2929B5E-6872-4CC2-8B3C-CC8F8D8B39FC}"/>
    <cellStyle name="20% - 강조색4 24 11" xfId="5586" xr:uid="{7B5DB37A-CDF0-4AEF-AC2F-CFDFCCA0F36C}"/>
    <cellStyle name="20% - 강조색4 24 12" xfId="5587" xr:uid="{5387CEF8-A123-4A13-9BEE-748FD3156C20}"/>
    <cellStyle name="20% - 강조색4 24 13" xfId="5588" xr:uid="{67181F96-C784-44C8-811A-7E51D5765CAE}"/>
    <cellStyle name="20% - 강조색4 24 14" xfId="5589" xr:uid="{F1DB4CCF-4992-4D5A-AC66-98E0C410415D}"/>
    <cellStyle name="20% - 강조색4 24 15" xfId="5584" xr:uid="{D86CC09A-9130-4936-8CB3-AACDDEA1CE49}"/>
    <cellStyle name="20% - 강조색4 24 2" xfId="317" xr:uid="{F7E5A1FC-4E61-4C54-B49E-A67BF0974579}"/>
    <cellStyle name="20% - 강조색4 24 2 2" xfId="5590" xr:uid="{C5A9E7E5-841D-4FAE-B59C-95ACA521EF76}"/>
    <cellStyle name="20% - 강조색4 24 3" xfId="5591" xr:uid="{A0CC9026-FC07-4415-8F5D-DBDA9DF0DE1C}"/>
    <cellStyle name="20% - 강조색4 24 4" xfId="5592" xr:uid="{E5ECE2B5-7750-426E-A735-9FAFC7B79D9A}"/>
    <cellStyle name="20% - 강조색4 24 5" xfId="5593" xr:uid="{39D27702-831E-4AC8-9E08-80B8E10A3077}"/>
    <cellStyle name="20% - 강조색4 24 6" xfId="5594" xr:uid="{04C98770-BD45-4303-853E-554053122EB7}"/>
    <cellStyle name="20% - 강조색4 24 7" xfId="5595" xr:uid="{44DCE6C4-2EC5-421F-B6EE-32DE66BBA9A5}"/>
    <cellStyle name="20% - 강조색4 24 8" xfId="5596" xr:uid="{D94905D9-376B-42D8-A03A-3B023D5A3680}"/>
    <cellStyle name="20% - 강조색4 24 9" xfId="5597" xr:uid="{F75732B9-1CAF-43D1-8B5E-661E043A9427}"/>
    <cellStyle name="20% - 강조색4 25" xfId="318" xr:uid="{A0CB506A-5E1D-4846-8D3C-94800571A539}"/>
    <cellStyle name="20% - 강조색4 25 10" xfId="5599" xr:uid="{774FFDC9-8BA1-45E9-85F3-8A3B42165A70}"/>
    <cellStyle name="20% - 강조색4 25 11" xfId="5600" xr:uid="{EB6EFABE-7A92-428A-BBB6-B23BC4ED6B89}"/>
    <cellStyle name="20% - 강조색4 25 12" xfId="5601" xr:uid="{1FD9B4A9-D0C2-4C03-9CF8-938C88998C58}"/>
    <cellStyle name="20% - 강조색4 25 13" xfId="5602" xr:uid="{EC8B5B0C-A11D-4F9C-914A-8AE656B555D5}"/>
    <cellStyle name="20% - 강조색4 25 14" xfId="5603" xr:uid="{1C39F6FC-DF35-4CE1-AE50-377553E2586B}"/>
    <cellStyle name="20% - 강조색4 25 15" xfId="5598" xr:uid="{CACAC3ED-2892-42C1-8C63-30A4449B867E}"/>
    <cellStyle name="20% - 강조색4 25 2" xfId="319" xr:uid="{50A79062-6206-4618-8B46-66BE51DFFFDF}"/>
    <cellStyle name="20% - 강조색4 25 2 2" xfId="5604" xr:uid="{413CBDD5-1E2F-4FC1-9E5E-FFA3D794E7EE}"/>
    <cellStyle name="20% - 강조색4 25 3" xfId="5605" xr:uid="{C8B68204-6872-4625-985A-CA15224AABB6}"/>
    <cellStyle name="20% - 강조색4 25 4" xfId="5606" xr:uid="{A69E830D-ED95-44B2-AAE4-ADCF3A4331DD}"/>
    <cellStyle name="20% - 강조색4 25 5" xfId="5607" xr:uid="{74B9F188-0973-4C8A-A950-0B8C37EFE229}"/>
    <cellStyle name="20% - 강조색4 25 6" xfId="5608" xr:uid="{5C9565CB-1FD2-4013-B77F-DC8A493B1603}"/>
    <cellStyle name="20% - 강조색4 25 7" xfId="5609" xr:uid="{01A7F630-468F-400A-960C-5D4EC4AF96EB}"/>
    <cellStyle name="20% - 강조색4 25 8" xfId="5610" xr:uid="{366A0DCC-5363-4B15-ACE4-3EC2A723CBC2}"/>
    <cellStyle name="20% - 강조색4 25 9" xfId="5611" xr:uid="{F9CB24CD-CFCE-4BC9-B61E-1C1ACB06C4EC}"/>
    <cellStyle name="20% - 강조색4 26" xfId="320" xr:uid="{CBEABD7A-F955-4791-865A-C4A2BE1E5F4D}"/>
    <cellStyle name="20% - 강조색4 26 10" xfId="5613" xr:uid="{05E88C75-4A34-4749-88C8-B124EB5BB75A}"/>
    <cellStyle name="20% - 강조색4 26 11" xfId="5614" xr:uid="{CC3E38E0-1722-4B72-95BB-FDEF85AA128F}"/>
    <cellStyle name="20% - 강조색4 26 12" xfId="5615" xr:uid="{C1EEC6E3-9A73-4F5C-87EC-371BF21F8516}"/>
    <cellStyle name="20% - 강조색4 26 13" xfId="5616" xr:uid="{A41C04CB-0BB4-4C93-9E47-6559DB1C410B}"/>
    <cellStyle name="20% - 강조색4 26 14" xfId="5617" xr:uid="{FE54CA80-77A5-42D5-A634-746F29C1A54E}"/>
    <cellStyle name="20% - 강조색4 26 15" xfId="5612" xr:uid="{FF065F90-6917-473E-AEB0-B1C4CC351B86}"/>
    <cellStyle name="20% - 강조색4 26 2" xfId="321" xr:uid="{B91FE6E8-1AF1-49D2-8D02-B7F3CB6337EF}"/>
    <cellStyle name="20% - 강조색4 26 2 2" xfId="5618" xr:uid="{A2F93BA5-095A-4D28-BA12-A37C22433923}"/>
    <cellStyle name="20% - 강조색4 26 3" xfId="5619" xr:uid="{FBE1B9AA-1624-4786-A6EB-FC3257956358}"/>
    <cellStyle name="20% - 강조색4 26 4" xfId="5620" xr:uid="{FB32B069-DA40-4F67-9AAC-F92C4DE58EC7}"/>
    <cellStyle name="20% - 강조색4 26 5" xfId="5621" xr:uid="{A5DC7704-3EAF-4E9E-B27D-10C4804B2B8F}"/>
    <cellStyle name="20% - 강조색4 26 6" xfId="5622" xr:uid="{7BA76B9F-5FEF-4EF5-835E-24BC15D37BF5}"/>
    <cellStyle name="20% - 강조색4 26 7" xfId="5623" xr:uid="{4ACD147D-FA6D-4575-8765-7E9B5A79FAE8}"/>
    <cellStyle name="20% - 강조색4 26 8" xfId="5624" xr:uid="{4B00AB67-501D-4786-B843-8AFAA7F364B1}"/>
    <cellStyle name="20% - 강조색4 26 9" xfId="5625" xr:uid="{221E37A7-4A2E-431E-86A3-69A54DA0F65E}"/>
    <cellStyle name="20% - 강조색4 27" xfId="322" xr:uid="{FAB189C7-060A-4CEE-B4E6-FCFFE6A1C08C}"/>
    <cellStyle name="20% - 강조색4 27 10" xfId="5627" xr:uid="{5E0DB8FB-02F5-46C7-9F69-12F43BC559C4}"/>
    <cellStyle name="20% - 강조색4 27 11" xfId="5628" xr:uid="{6199EB1D-7116-4B9B-BFC1-AEC623BEBD87}"/>
    <cellStyle name="20% - 강조색4 27 12" xfId="5629" xr:uid="{B6082FCB-1092-4A3C-A0DA-F20006F4188E}"/>
    <cellStyle name="20% - 강조색4 27 13" xfId="5630" xr:uid="{7441C3E6-26DD-4870-A3B2-B07B6F0E9C16}"/>
    <cellStyle name="20% - 강조색4 27 14" xfId="5631" xr:uid="{F2FBF8EB-88B0-40E3-80B7-95EF8E42DD2E}"/>
    <cellStyle name="20% - 강조색4 27 15" xfId="5626" xr:uid="{3913054F-E03C-451E-B9C0-7B9621ED8725}"/>
    <cellStyle name="20% - 강조색4 27 2" xfId="323" xr:uid="{A15F2402-6B49-4E3E-BC85-5EC53C4B8C9E}"/>
    <cellStyle name="20% - 강조색4 27 2 2" xfId="5632" xr:uid="{02E502B9-D7AC-43C3-AAF1-B1E7680DAF20}"/>
    <cellStyle name="20% - 강조색4 27 3" xfId="5633" xr:uid="{66BCF96C-4C36-440B-8FB5-2CE1B3C3CBAD}"/>
    <cellStyle name="20% - 강조색4 27 4" xfId="5634" xr:uid="{81F2963D-246B-496F-B35C-5993F4039CB1}"/>
    <cellStyle name="20% - 강조색4 27 5" xfId="5635" xr:uid="{E85C0C21-363A-4AEF-99C5-F8BAA2198C2E}"/>
    <cellStyle name="20% - 강조색4 27 6" xfId="5636" xr:uid="{030B478F-B508-4EB1-853A-4E90062AAE97}"/>
    <cellStyle name="20% - 강조색4 27 7" xfId="5637" xr:uid="{54A4FA41-9FA9-4BF7-9428-1E69AEEB26D1}"/>
    <cellStyle name="20% - 강조색4 27 8" xfId="5638" xr:uid="{EF646F00-62BA-4CB8-881B-D2C319EDB277}"/>
    <cellStyle name="20% - 강조색4 27 9" xfId="5639" xr:uid="{A712A926-EE09-41BA-8608-DBFB56FE54C5}"/>
    <cellStyle name="20% - 강조색4 28" xfId="324" xr:uid="{4C411DA8-21F3-420B-A61E-EC3064D187E2}"/>
    <cellStyle name="20% - 강조색4 28 10" xfId="5641" xr:uid="{B82BEF83-3736-4D14-AFC1-B2ABF57C7514}"/>
    <cellStyle name="20% - 강조색4 28 11" xfId="5642" xr:uid="{47635EC0-86DD-422D-AD8A-1E1FC899E1DD}"/>
    <cellStyle name="20% - 강조색4 28 12" xfId="5643" xr:uid="{C10742DE-BFE0-45D4-A611-CAE2EAC98CAF}"/>
    <cellStyle name="20% - 강조색4 28 13" xfId="5644" xr:uid="{234BCF92-52B1-4208-A2C1-4FCF2B9CD485}"/>
    <cellStyle name="20% - 강조색4 28 14" xfId="5645" xr:uid="{2A44981C-EA3F-4000-B148-B214058A9946}"/>
    <cellStyle name="20% - 강조색4 28 15" xfId="5640" xr:uid="{507EB4DF-21BB-4DCE-B626-EFDDE1A1C990}"/>
    <cellStyle name="20% - 강조색4 28 2" xfId="325" xr:uid="{FF9E5CB7-059A-4354-A991-B5025FB8C599}"/>
    <cellStyle name="20% - 강조색4 28 2 2" xfId="5646" xr:uid="{FA565A3E-8CEC-4477-9D53-DDB67E3AC335}"/>
    <cellStyle name="20% - 강조색4 28 3" xfId="5647" xr:uid="{B1F78A20-E26A-4BB5-AEE2-1F07C22B6D75}"/>
    <cellStyle name="20% - 강조색4 28 4" xfId="5648" xr:uid="{DF96DE06-3475-4024-8F16-E066D926E07A}"/>
    <cellStyle name="20% - 강조색4 28 5" xfId="5649" xr:uid="{BF48ED1B-DAC3-43D7-B285-C1A542DED123}"/>
    <cellStyle name="20% - 강조색4 28 6" xfId="5650" xr:uid="{9693EAC6-6517-4879-BC14-9F36AFA6ABBE}"/>
    <cellStyle name="20% - 강조색4 28 7" xfId="5651" xr:uid="{F7ADBC9F-C9C3-4518-9F84-A4CA7DE6C2EA}"/>
    <cellStyle name="20% - 강조색4 28 8" xfId="5652" xr:uid="{D568E6C3-84BD-4574-8522-553B956C379C}"/>
    <cellStyle name="20% - 강조색4 28 9" xfId="5653" xr:uid="{1275FE78-9864-49B6-B1BD-3B9D5CD0AF3B}"/>
    <cellStyle name="20% - 강조색4 29" xfId="326" xr:uid="{FB944B13-0C5A-48B9-997A-216FF735DDE8}"/>
    <cellStyle name="20% - 강조색4 29 10" xfId="5655" xr:uid="{FAD03DAA-9350-49E1-95F4-519E345F4C30}"/>
    <cellStyle name="20% - 강조색4 29 11" xfId="5656" xr:uid="{E7A6C43B-5049-4C43-A9B7-E69BDE3232C0}"/>
    <cellStyle name="20% - 강조색4 29 12" xfId="5657" xr:uid="{6FA92CFE-2C50-439C-A94A-9DDFDF5283B5}"/>
    <cellStyle name="20% - 강조색4 29 13" xfId="5658" xr:uid="{5EA2E698-B0D6-4CD6-9E63-A733B0141ED6}"/>
    <cellStyle name="20% - 강조색4 29 14" xfId="5659" xr:uid="{FA8994F0-6FA2-4CA1-A593-9C943E0C40D5}"/>
    <cellStyle name="20% - 강조색4 29 15" xfId="5654" xr:uid="{5B53E8EA-D61B-405F-9400-5C369830EDEB}"/>
    <cellStyle name="20% - 강조색4 29 2" xfId="327" xr:uid="{A79F9BEE-6D60-4665-9EEB-E06285EF98F1}"/>
    <cellStyle name="20% - 강조색4 29 2 2" xfId="5660" xr:uid="{203755A3-03C2-4F7A-83DD-863BFB6FB1F3}"/>
    <cellStyle name="20% - 강조색4 29 3" xfId="5661" xr:uid="{C1FB7722-D905-4DDE-BA05-66AF877A9B7F}"/>
    <cellStyle name="20% - 강조색4 29 4" xfId="5662" xr:uid="{0A3CA6E7-BC3E-4D3B-9789-A74AE7855269}"/>
    <cellStyle name="20% - 강조색4 29 5" xfId="5663" xr:uid="{0D526EAA-7B66-459D-A0C3-713345A8B2C2}"/>
    <cellStyle name="20% - 강조색4 29 6" xfId="5664" xr:uid="{82495AF4-C7F3-4D14-AFE5-2382C8F251A1}"/>
    <cellStyle name="20% - 강조색4 29 7" xfId="5665" xr:uid="{5A70B10E-0748-4311-A947-66C6A3E143B1}"/>
    <cellStyle name="20% - 강조색4 29 8" xfId="5666" xr:uid="{C741F50C-B14E-462F-8EEE-39803C7125C7}"/>
    <cellStyle name="20% - 강조색4 29 9" xfId="5667" xr:uid="{42547A3E-06F4-4907-A92F-9D179F78B8BA}"/>
    <cellStyle name="20% - 강조색4 3" xfId="328" xr:uid="{5A5A0DF8-8500-46C6-993E-A56F4630CF48}"/>
    <cellStyle name="20% - 강조색4 3 10" xfId="5669" xr:uid="{4B7D6FB7-BAEA-42B6-9BA1-7C750319B1A5}"/>
    <cellStyle name="20% - 강조색4 3 11" xfId="5670" xr:uid="{0FD063D6-FD6D-4929-A149-F1C82C0669F7}"/>
    <cellStyle name="20% - 강조색4 3 12" xfId="5671" xr:uid="{10C6DCBF-F4B1-4782-883A-D43B2BB89D10}"/>
    <cellStyle name="20% - 강조색4 3 13" xfId="5672" xr:uid="{42709912-69FF-4522-AC44-B181EEEE067A}"/>
    <cellStyle name="20% - 강조색4 3 14" xfId="5673" xr:uid="{B0BCCB36-8CFF-4DD7-88A0-B8118EBBBB85}"/>
    <cellStyle name="20% - 강조색4 3 15" xfId="5668" xr:uid="{6BE8C40C-92B2-4C8E-AC99-C839B3A7882D}"/>
    <cellStyle name="20% - 강조색4 3 16" xfId="28198" xr:uid="{6BE2451E-10D0-4F06-BCB9-757344330824}"/>
    <cellStyle name="20% - 강조색4 3 2" xfId="329" xr:uid="{CB0B40AC-6E32-4D2E-891E-99C091AD724C}"/>
    <cellStyle name="20% - 강조색4 3 2 2" xfId="5674" xr:uid="{2674B259-98FB-490B-A7E2-60D2C2282592}"/>
    <cellStyle name="20% - 강조색4 3 3" xfId="5675" xr:uid="{01415BFC-D5F4-4168-BCAC-2FC05CDA78E0}"/>
    <cellStyle name="20% - 강조색4 3 4" xfId="5676" xr:uid="{834F486E-F56C-4732-A3B4-EFFDCB191750}"/>
    <cellStyle name="20% - 강조색4 3 5" xfId="5677" xr:uid="{D5795753-F3D2-4779-9FB0-A6EE7AFA22E6}"/>
    <cellStyle name="20% - 강조색4 3 6" xfId="5678" xr:uid="{C0BD2551-BCA9-4372-B0C7-916614EFBD92}"/>
    <cellStyle name="20% - 강조색4 3 7" xfId="5679" xr:uid="{C338E927-FACF-4751-89DD-5DFBCCDAC32A}"/>
    <cellStyle name="20% - 강조색4 3 8" xfId="5680" xr:uid="{8180A139-0349-4080-8EC4-812DD22A9A85}"/>
    <cellStyle name="20% - 강조색4 3 9" xfId="5681" xr:uid="{EF0D75DB-F0AB-42C7-9B87-C54EF311AC2A}"/>
    <cellStyle name="20% - 강조색4 30" xfId="330" xr:uid="{86129CB3-6819-4D70-BE44-7E070C9AC833}"/>
    <cellStyle name="20% - 강조색4 30 10" xfId="5683" xr:uid="{EF94C3A7-1600-44AB-9A31-237DD849961E}"/>
    <cellStyle name="20% - 강조색4 30 11" xfId="5684" xr:uid="{F46C1C67-0662-44E3-A978-CF9F5550961C}"/>
    <cellStyle name="20% - 강조색4 30 12" xfId="5685" xr:uid="{37AE5BE7-2C9B-4B22-A047-9FF2A03A1354}"/>
    <cellStyle name="20% - 강조색4 30 13" xfId="5686" xr:uid="{4C74252E-B4C0-41C7-A72C-32DADBCDF08C}"/>
    <cellStyle name="20% - 강조색4 30 14" xfId="5687" xr:uid="{D6CA6592-F1C2-4A76-BFF1-CA3FD752E4C8}"/>
    <cellStyle name="20% - 강조색4 30 15" xfId="5682" xr:uid="{DA5AC6E9-6C9A-4650-A3E9-6C2192D925F8}"/>
    <cellStyle name="20% - 강조색4 30 2" xfId="331" xr:uid="{FB357C22-5472-4F13-B1E8-BCAD8048C2AD}"/>
    <cellStyle name="20% - 강조색4 30 2 2" xfId="5688" xr:uid="{CFDAC35D-6896-44F2-840B-ED1FA08FFDB6}"/>
    <cellStyle name="20% - 강조색4 30 3" xfId="5689" xr:uid="{3E3C2A5E-5EC5-482D-BE04-2E3380817992}"/>
    <cellStyle name="20% - 강조색4 30 4" xfId="5690" xr:uid="{312A36D8-FD16-4FAE-BE48-3CA4566AC9C5}"/>
    <cellStyle name="20% - 강조색4 30 5" xfId="5691" xr:uid="{F605A57E-41F9-4D9F-B8B5-D0FCBC9136BE}"/>
    <cellStyle name="20% - 강조색4 30 6" xfId="5692" xr:uid="{F0104C63-5809-4A2A-A880-7231879F1FF0}"/>
    <cellStyle name="20% - 강조색4 30 7" xfId="5693" xr:uid="{CEDF8F31-ED8C-4CC2-96E7-8AE9EA5C4073}"/>
    <cellStyle name="20% - 강조색4 30 8" xfId="5694" xr:uid="{49C44587-0DD6-4062-8564-065DEC784F8F}"/>
    <cellStyle name="20% - 강조색4 30 9" xfId="5695" xr:uid="{623669E0-FFC2-4425-AD67-2CDCE187FDD7}"/>
    <cellStyle name="20% - 강조색4 31" xfId="332" xr:uid="{3549F5C3-C927-4AD5-8198-3DA66B2BD607}"/>
    <cellStyle name="20% - 강조색4 31 10" xfId="5697" xr:uid="{86E114AF-DE65-4A34-A5A6-D62862627B70}"/>
    <cellStyle name="20% - 강조색4 31 11" xfId="5698" xr:uid="{B17BB974-E9BB-4F95-BED2-04E58AEF3D8A}"/>
    <cellStyle name="20% - 강조색4 31 12" xfId="5699" xr:uid="{375EAEF3-1653-40E1-A8B2-A05D0B616B6D}"/>
    <cellStyle name="20% - 강조색4 31 13" xfId="5700" xr:uid="{4FBD2191-A9C3-4C09-9584-7A8BA8E9B1C5}"/>
    <cellStyle name="20% - 강조색4 31 14" xfId="5701" xr:uid="{B085E162-68C7-4CEA-B182-4B59577ABDE1}"/>
    <cellStyle name="20% - 강조색4 31 15" xfId="5696" xr:uid="{CDCBA877-9461-4623-A79E-CA9ED3CDCFE8}"/>
    <cellStyle name="20% - 강조색4 31 2" xfId="333" xr:uid="{980C09C7-974A-4F18-A387-0F1638CB730E}"/>
    <cellStyle name="20% - 강조색4 31 2 2" xfId="5702" xr:uid="{42B16751-4799-40B4-9B1E-10C33BC2534D}"/>
    <cellStyle name="20% - 강조색4 31 3" xfId="5703" xr:uid="{C19F16BE-4AFD-4490-A671-FE1F7CBC96D2}"/>
    <cellStyle name="20% - 강조색4 31 4" xfId="5704" xr:uid="{8108250D-78B7-4934-A2C8-5E1F37EF28B4}"/>
    <cellStyle name="20% - 강조색4 31 5" xfId="5705" xr:uid="{E3B3698A-3491-4C83-B16C-E71D0B2017D7}"/>
    <cellStyle name="20% - 강조색4 31 6" xfId="5706" xr:uid="{43CAB685-D350-43CA-B95C-81D89E4549C3}"/>
    <cellStyle name="20% - 강조색4 31 7" xfId="5707" xr:uid="{9768F8E3-2F6B-4615-81F7-BB5F71426E6D}"/>
    <cellStyle name="20% - 강조색4 31 8" xfId="5708" xr:uid="{4AB80531-6F2C-48E9-9887-76D12A17CEFD}"/>
    <cellStyle name="20% - 강조색4 31 9" xfId="5709" xr:uid="{C07B8F85-6E11-4814-B0D9-CDE61F7F5EB9}"/>
    <cellStyle name="20% - 강조색4 32" xfId="334" xr:uid="{C6969CCB-057D-4F03-9587-0F90E0A89D41}"/>
    <cellStyle name="20% - 강조색4 32 10" xfId="5711" xr:uid="{81A74E73-56B0-41E8-9982-0DB1B92E9D8A}"/>
    <cellStyle name="20% - 강조색4 32 11" xfId="5712" xr:uid="{DDCB494B-840E-4835-A955-5B74BD85EE09}"/>
    <cellStyle name="20% - 강조색4 32 12" xfId="5713" xr:uid="{C68F89F1-835E-40D3-ACE5-157765BCFB85}"/>
    <cellStyle name="20% - 강조색4 32 13" xfId="5714" xr:uid="{C892E6AB-C2A5-473F-969D-BA8ACA5E9324}"/>
    <cellStyle name="20% - 강조색4 32 14" xfId="5715" xr:uid="{7EBB32B1-1956-4FE4-9610-3B170FF26103}"/>
    <cellStyle name="20% - 강조색4 32 15" xfId="5710" xr:uid="{E31A22D3-4540-46F1-BD94-9CBCA0649AFF}"/>
    <cellStyle name="20% - 강조색4 32 2" xfId="335" xr:uid="{B25CD684-997D-40CA-A4B2-7D8450AEAAC3}"/>
    <cellStyle name="20% - 강조색4 32 2 2" xfId="5716" xr:uid="{7911535F-1FB4-4EA1-8C3B-5ADD32657053}"/>
    <cellStyle name="20% - 강조색4 32 3" xfId="5717" xr:uid="{4210C4AC-67B0-4362-AEE1-14158CD97AEB}"/>
    <cellStyle name="20% - 강조색4 32 4" xfId="5718" xr:uid="{5D9F0B0F-75D9-4D49-B219-4DB296380BA7}"/>
    <cellStyle name="20% - 강조색4 32 5" xfId="5719" xr:uid="{B4EC880D-E7EB-4E64-A556-99AF1D8DDA66}"/>
    <cellStyle name="20% - 강조색4 32 6" xfId="5720" xr:uid="{BD9595B4-BCF8-493E-BD92-5CEFBE3B3F53}"/>
    <cellStyle name="20% - 강조색4 32 7" xfId="5721" xr:uid="{5BFD98AB-1692-4084-AA14-370A9F1BA205}"/>
    <cellStyle name="20% - 강조색4 32 8" xfId="5722" xr:uid="{7056BFB2-EB98-465C-8D21-CE8190EA8898}"/>
    <cellStyle name="20% - 강조색4 32 9" xfId="5723" xr:uid="{92879903-E968-4FDE-A839-EC2E0298F743}"/>
    <cellStyle name="20% - 강조색4 33" xfId="336" xr:uid="{28523B62-5158-457C-B282-0B2905FA0842}"/>
    <cellStyle name="20% - 강조색4 33 10" xfId="5725" xr:uid="{FD11FB45-B548-43AA-BD65-83C8D4BCA5A7}"/>
    <cellStyle name="20% - 강조색4 33 11" xfId="5726" xr:uid="{2303CC1B-0E6C-4AFE-BB4A-403FC4EC6E9C}"/>
    <cellStyle name="20% - 강조색4 33 12" xfId="5727" xr:uid="{EB26734B-A28C-4CCA-A88C-A86029FD6A95}"/>
    <cellStyle name="20% - 강조색4 33 13" xfId="5728" xr:uid="{8452DF26-1431-46F3-9C18-1BAA6CE8DCFB}"/>
    <cellStyle name="20% - 강조색4 33 14" xfId="5729" xr:uid="{776A0789-AF6C-4888-AD24-3D315463949F}"/>
    <cellStyle name="20% - 강조색4 33 15" xfId="5724" xr:uid="{B31E1E03-C0F6-4451-8C4C-B52351AE7500}"/>
    <cellStyle name="20% - 강조색4 33 2" xfId="337" xr:uid="{DC1C776D-7B37-4490-A1E4-0AF89808BC9B}"/>
    <cellStyle name="20% - 강조색4 33 2 2" xfId="5730" xr:uid="{CB81B699-2A99-47AC-944F-C953D4995A29}"/>
    <cellStyle name="20% - 강조색4 33 3" xfId="5731" xr:uid="{4C4B157D-64E9-4547-9293-1BB8179E8630}"/>
    <cellStyle name="20% - 강조색4 33 4" xfId="5732" xr:uid="{8B9E5046-9C7A-48BB-9249-7883C8C4B354}"/>
    <cellStyle name="20% - 강조색4 33 5" xfId="5733" xr:uid="{58007094-2628-4786-983C-12057D19B4F6}"/>
    <cellStyle name="20% - 강조색4 33 6" xfId="5734" xr:uid="{A4FDC69D-F1E0-4E4D-B946-506EFF8E451C}"/>
    <cellStyle name="20% - 강조색4 33 7" xfId="5735" xr:uid="{54565D05-C355-4BD8-AEBB-C459116BCF3F}"/>
    <cellStyle name="20% - 강조색4 33 8" xfId="5736" xr:uid="{7DA38FB1-12E6-4F4E-8E13-0E7ABF95589A}"/>
    <cellStyle name="20% - 강조색4 33 9" xfId="5737" xr:uid="{ADC619C9-F40A-4DAE-B0F6-917DA773C11E}"/>
    <cellStyle name="20% - 강조색4 34" xfId="338" xr:uid="{29460326-95B4-48F4-B522-2A0556FB093C}"/>
    <cellStyle name="20% - 강조색4 34 10" xfId="5739" xr:uid="{DDF9C0F0-6729-4829-A08E-0820657F6538}"/>
    <cellStyle name="20% - 강조색4 34 11" xfId="5740" xr:uid="{DB41A155-E69B-492F-983B-2F98E7799DCC}"/>
    <cellStyle name="20% - 강조색4 34 12" xfId="5741" xr:uid="{153278D6-23E9-4EFD-ADCA-9F17B3E8AADE}"/>
    <cellStyle name="20% - 강조색4 34 13" xfId="5742" xr:uid="{2B28099D-7D3D-4507-A50F-6B81E07E87EE}"/>
    <cellStyle name="20% - 강조색4 34 14" xfId="5743" xr:uid="{AE0E0B3B-79F0-477F-ADE9-E14089BEF664}"/>
    <cellStyle name="20% - 강조색4 34 15" xfId="5738" xr:uid="{2C316931-DF0B-4D22-9D6F-BB99E346CEA2}"/>
    <cellStyle name="20% - 강조색4 34 2" xfId="339" xr:uid="{786E6C94-57DD-4E46-8372-FB91C278E1A5}"/>
    <cellStyle name="20% - 강조색4 34 2 2" xfId="5744" xr:uid="{735F6181-0783-44F5-B621-CBEC4801A3A9}"/>
    <cellStyle name="20% - 강조색4 34 3" xfId="5745" xr:uid="{DF8B2E3F-5FA3-44BA-8F83-23151DF06DEA}"/>
    <cellStyle name="20% - 강조색4 34 4" xfId="5746" xr:uid="{77C03573-6521-4997-950E-4D75E66474AE}"/>
    <cellStyle name="20% - 강조색4 34 5" xfId="5747" xr:uid="{E430B241-4EC0-4EBB-B7A2-9EAED4D04102}"/>
    <cellStyle name="20% - 강조색4 34 6" xfId="5748" xr:uid="{32262EC7-9A24-443D-BF9A-EF52DFBBC1B9}"/>
    <cellStyle name="20% - 강조색4 34 7" xfId="5749" xr:uid="{F4B2B161-50AE-402C-8EC1-C7A54DB468E8}"/>
    <cellStyle name="20% - 강조색4 34 8" xfId="5750" xr:uid="{47F5471A-E4F8-4D4D-AEEF-8F4E201A0AEE}"/>
    <cellStyle name="20% - 강조색4 34 9" xfId="5751" xr:uid="{6EECD61D-4FFD-414E-829A-B281C4A8E12F}"/>
    <cellStyle name="20% - 강조색4 35" xfId="340" xr:uid="{8063CE74-5E78-4C1C-B345-B4E75B08983D}"/>
    <cellStyle name="20% - 강조색4 35 10" xfId="5753" xr:uid="{FAC1D940-FE15-4AAE-8326-5DE49256673D}"/>
    <cellStyle name="20% - 강조색4 35 11" xfId="5754" xr:uid="{600B2751-CA49-4CFD-8ABA-1251514CDEB4}"/>
    <cellStyle name="20% - 강조색4 35 12" xfId="5755" xr:uid="{F04F5B3A-7127-4F2D-981B-7A9814E793F7}"/>
    <cellStyle name="20% - 강조색4 35 13" xfId="5756" xr:uid="{BEEC70FD-5B12-4FD6-9799-7A060894CF62}"/>
    <cellStyle name="20% - 강조색4 35 14" xfId="5757" xr:uid="{EF830F12-7C57-4469-9D2D-306666280975}"/>
    <cellStyle name="20% - 강조색4 35 15" xfId="5752" xr:uid="{BE971EA1-1D7C-4B0E-8F3C-DB97BF582EF6}"/>
    <cellStyle name="20% - 강조색4 35 2" xfId="341" xr:uid="{72F47C6B-48C4-44E7-9257-EF57326BC861}"/>
    <cellStyle name="20% - 강조색4 35 2 2" xfId="5758" xr:uid="{DB960AE9-0C31-4517-8115-8ADA6B2C7412}"/>
    <cellStyle name="20% - 강조색4 35 3" xfId="5759" xr:uid="{20B472FE-FB6D-42CE-9A1D-E4153AAE768D}"/>
    <cellStyle name="20% - 강조색4 35 4" xfId="5760" xr:uid="{1B753241-12B3-494B-89C4-38E7220067F9}"/>
    <cellStyle name="20% - 강조색4 35 5" xfId="5761" xr:uid="{9FF6857D-BB1E-44B3-98B1-A0471D18FA00}"/>
    <cellStyle name="20% - 강조색4 35 6" xfId="5762" xr:uid="{6D7FB514-D6BE-4E4D-8A5C-FECFBE266EC6}"/>
    <cellStyle name="20% - 강조색4 35 7" xfId="5763" xr:uid="{DD865D8B-736B-4772-8E28-85C6BC6D5236}"/>
    <cellStyle name="20% - 강조색4 35 8" xfId="5764" xr:uid="{5672C5A0-31A1-4C09-A8A4-8DB39590A655}"/>
    <cellStyle name="20% - 강조색4 35 9" xfId="5765" xr:uid="{DD8DCD63-E72B-4108-9753-99AC3C00B577}"/>
    <cellStyle name="20% - 강조색4 36" xfId="342" xr:uid="{2D31C069-884C-4AE0-B7DB-F6EBC449AC26}"/>
    <cellStyle name="20% - 강조색4 36 10" xfId="5767" xr:uid="{1C035A41-7EA7-461A-9C36-55786D070127}"/>
    <cellStyle name="20% - 강조색4 36 11" xfId="5768" xr:uid="{53B9D2A0-F8EF-4862-8D08-686852BF9A38}"/>
    <cellStyle name="20% - 강조색4 36 12" xfId="5769" xr:uid="{4F111C14-20DD-4456-B55C-E3C7B6F1950B}"/>
    <cellStyle name="20% - 강조색4 36 13" xfId="5770" xr:uid="{CA072810-D458-4557-B185-112162254FFA}"/>
    <cellStyle name="20% - 강조색4 36 14" xfId="5771" xr:uid="{454874DD-BA53-4AB8-BC01-4AB4B0DC158C}"/>
    <cellStyle name="20% - 강조색4 36 15" xfId="5766" xr:uid="{26E8E5BF-8F6E-4132-91A3-2A7B9AEE61A0}"/>
    <cellStyle name="20% - 강조색4 36 2" xfId="343" xr:uid="{717437FA-51E4-4744-92C4-2170CE8B7524}"/>
    <cellStyle name="20% - 강조색4 36 2 2" xfId="5772" xr:uid="{899B7CFD-15C1-4B17-955D-F3633DFCB192}"/>
    <cellStyle name="20% - 강조색4 36 3" xfId="5773" xr:uid="{501BA7B6-C1F7-4613-9E5F-D03E523DE154}"/>
    <cellStyle name="20% - 강조색4 36 4" xfId="5774" xr:uid="{D2669FE4-EE2C-4A82-B067-4B36B1C91D73}"/>
    <cellStyle name="20% - 강조색4 36 5" xfId="5775" xr:uid="{AF41A5BE-3A26-4394-8AE9-F67A2BA400CB}"/>
    <cellStyle name="20% - 강조색4 36 6" xfId="5776" xr:uid="{F56E5DB0-E180-4495-AFB5-A13DFFC036B1}"/>
    <cellStyle name="20% - 강조색4 36 7" xfId="5777" xr:uid="{370169E2-A4CD-496C-8E84-A6985B7741CD}"/>
    <cellStyle name="20% - 강조색4 36 8" xfId="5778" xr:uid="{CC07086D-71A5-493B-9450-0886545B55BD}"/>
    <cellStyle name="20% - 강조색4 36 9" xfId="5779" xr:uid="{8723742A-96C7-486A-AB93-FA5E300141B0}"/>
    <cellStyle name="20% - 강조색4 37" xfId="344" xr:uid="{3280E7FB-8161-4397-AA15-CA50B86CE1F2}"/>
    <cellStyle name="20% - 강조색4 37 10" xfId="5781" xr:uid="{D3721722-CD3C-49FD-80EC-A0CFA9EFBD38}"/>
    <cellStyle name="20% - 강조색4 37 11" xfId="5782" xr:uid="{B6440A5C-5F9E-4CC3-9D3B-BD33C51679DC}"/>
    <cellStyle name="20% - 강조색4 37 12" xfId="5783" xr:uid="{9D17CA2B-9BA3-4BA0-9BFA-37E808408929}"/>
    <cellStyle name="20% - 강조색4 37 13" xfId="5784" xr:uid="{A1467737-DA94-41E7-9A26-C0809F9F936F}"/>
    <cellStyle name="20% - 강조색4 37 14" xfId="5785" xr:uid="{DCCC31A5-434A-4D0C-B0FF-EACEA538A3B4}"/>
    <cellStyle name="20% - 강조색4 37 15" xfId="5780" xr:uid="{27EFF607-56B3-4072-A0D1-65BB9644DBC1}"/>
    <cellStyle name="20% - 강조색4 37 2" xfId="345" xr:uid="{484B4CC9-4686-41E5-B841-E2F6CA8B1F7D}"/>
    <cellStyle name="20% - 강조색4 37 2 2" xfId="5786" xr:uid="{FBA860F3-D57B-4933-A23E-FF3580CF47B5}"/>
    <cellStyle name="20% - 강조색4 37 3" xfId="5787" xr:uid="{E1BF3066-43C8-46F2-8DA1-52745ACC60DF}"/>
    <cellStyle name="20% - 강조색4 37 4" xfId="5788" xr:uid="{FB6E6BF7-A040-472B-BA07-D517FA3C91EC}"/>
    <cellStyle name="20% - 강조색4 37 5" xfId="5789" xr:uid="{DCC17DE6-9D79-492A-94A2-6A89FF021DE5}"/>
    <cellStyle name="20% - 강조색4 37 6" xfId="5790" xr:uid="{E99E089A-C04B-4155-933A-2015BB0C5C14}"/>
    <cellStyle name="20% - 강조색4 37 7" xfId="5791" xr:uid="{83339195-D245-4F39-B618-9467F7CE5EA5}"/>
    <cellStyle name="20% - 강조색4 37 8" xfId="5792" xr:uid="{83163EFC-33D4-460A-8FE7-F3F3EA03F6EB}"/>
    <cellStyle name="20% - 강조색4 37 9" xfId="5793" xr:uid="{4B9E8EAB-0470-4A42-A308-8B3BB21A5A57}"/>
    <cellStyle name="20% - 강조색4 38" xfId="346" xr:uid="{7876DDEF-8AC4-426D-929D-D24A050DFC67}"/>
    <cellStyle name="20% - 강조색4 38 10" xfId="5795" xr:uid="{38F5A384-7BB7-42F1-9887-C8DED9DA9B76}"/>
    <cellStyle name="20% - 강조색4 38 11" xfId="5796" xr:uid="{55126735-E107-4BCA-8EEF-6D46CF36B430}"/>
    <cellStyle name="20% - 강조색4 38 12" xfId="5797" xr:uid="{F7FD6C57-568B-4C3F-813F-92574A79EB7F}"/>
    <cellStyle name="20% - 강조색4 38 13" xfId="5798" xr:uid="{F46415D4-4C73-479A-B991-9F300BCE4125}"/>
    <cellStyle name="20% - 강조색4 38 14" xfId="5799" xr:uid="{526DF128-4DCC-414A-8CA6-9C6B97E96C0D}"/>
    <cellStyle name="20% - 강조색4 38 15" xfId="5794" xr:uid="{B89C8A95-A67F-43F7-BD49-0ED6BA0F8F38}"/>
    <cellStyle name="20% - 강조색4 38 2" xfId="347" xr:uid="{36FE3C88-416D-43B4-BA91-288F7C2F1A23}"/>
    <cellStyle name="20% - 강조색4 38 2 2" xfId="5800" xr:uid="{47C848A1-0B80-4357-8CF5-319B42A0999F}"/>
    <cellStyle name="20% - 강조색4 38 3" xfId="5801" xr:uid="{3968F074-7891-4F61-B7D8-3B5E8E899FBA}"/>
    <cellStyle name="20% - 강조색4 38 4" xfId="5802" xr:uid="{DBC125BC-3CAD-4F52-A1F9-0903B08A316F}"/>
    <cellStyle name="20% - 강조색4 38 5" xfId="5803" xr:uid="{7F3E0863-EA7E-4D17-ADB1-6A5ABD5ECC80}"/>
    <cellStyle name="20% - 강조색4 38 6" xfId="5804" xr:uid="{3D993C44-3618-4466-B6E6-3F3552FE5A54}"/>
    <cellStyle name="20% - 강조색4 38 7" xfId="5805" xr:uid="{146E54AF-09A3-4A22-B52D-56B75EE335D3}"/>
    <cellStyle name="20% - 강조색4 38 8" xfId="5806" xr:uid="{B40C524A-7EBC-4263-B119-4276C3ECF1B8}"/>
    <cellStyle name="20% - 강조색4 38 9" xfId="5807" xr:uid="{F2E54E27-4235-4FD4-B106-31961FD24104}"/>
    <cellStyle name="20% - 강조색4 39" xfId="348" xr:uid="{E4763D31-9DCE-41B3-A157-EC07803E8554}"/>
    <cellStyle name="20% - 강조색4 39 10" xfId="5809" xr:uid="{7C8E0B10-2BB1-42F9-8AFB-292D9FC2BDA0}"/>
    <cellStyle name="20% - 강조색4 39 11" xfId="5810" xr:uid="{0CD42411-0A3F-4A72-BB7B-E74C968D052A}"/>
    <cellStyle name="20% - 강조색4 39 12" xfId="5811" xr:uid="{C78FC6C8-AF31-4CDF-894D-4D8203719075}"/>
    <cellStyle name="20% - 강조색4 39 13" xfId="5812" xr:uid="{23201B1C-5A24-488D-9ABD-CFC45DA5FC3D}"/>
    <cellStyle name="20% - 강조색4 39 14" xfId="5813" xr:uid="{FD07248B-07C7-4F3B-BD07-518AAE20B4BE}"/>
    <cellStyle name="20% - 강조색4 39 15" xfId="5808" xr:uid="{E7B7E95A-8971-4480-B58C-4CBBD6C25345}"/>
    <cellStyle name="20% - 강조색4 39 2" xfId="349" xr:uid="{47631501-6BF7-45F1-877D-4777A3CF2C29}"/>
    <cellStyle name="20% - 강조색4 39 2 2" xfId="5814" xr:uid="{92B7CC4B-2265-4171-B119-EC4A873F1F44}"/>
    <cellStyle name="20% - 강조색4 39 3" xfId="5815" xr:uid="{6ECBDB02-2F3A-4824-BF8A-97058601C24D}"/>
    <cellStyle name="20% - 강조색4 39 4" xfId="5816" xr:uid="{AF66B313-FD6B-454C-B37B-A3D581DB306E}"/>
    <cellStyle name="20% - 강조색4 39 5" xfId="5817" xr:uid="{F7B95007-BE82-4D94-858C-1E9B7B772C0B}"/>
    <cellStyle name="20% - 강조색4 39 6" xfId="5818" xr:uid="{BC156DA2-7553-4D82-9972-3ADBAEFE5A95}"/>
    <cellStyle name="20% - 강조색4 39 7" xfId="5819" xr:uid="{58F702BA-858A-4C6E-B5B4-D8F5205FBCF4}"/>
    <cellStyle name="20% - 강조색4 39 8" xfId="5820" xr:uid="{07A1E246-A835-446C-9F77-6DB460AC7357}"/>
    <cellStyle name="20% - 강조색4 39 9" xfId="5821" xr:uid="{D56B2F9E-3713-4C6D-B513-DBE966BF5C76}"/>
    <cellStyle name="20% - 강조색4 4" xfId="350" xr:uid="{60D7963F-B060-43B2-821F-51D698B9A4A0}"/>
    <cellStyle name="20% - 강조색4 4 10" xfId="5823" xr:uid="{A6C22888-5FBC-4EF8-B994-0792355CD4DF}"/>
    <cellStyle name="20% - 강조색4 4 11" xfId="5824" xr:uid="{62B81690-8DE7-48A1-8C3B-8713F6FDE532}"/>
    <cellStyle name="20% - 강조색4 4 12" xfId="5825" xr:uid="{247A2BCF-B3DF-4FDD-8758-4F6F765A169E}"/>
    <cellStyle name="20% - 강조색4 4 13" xfId="5826" xr:uid="{1C7D61F4-5927-4DC7-BB37-013FFCEB4C33}"/>
    <cellStyle name="20% - 강조색4 4 14" xfId="5827" xr:uid="{1BA59DC3-5EDC-4F3A-AC4D-7951DAE2DB74}"/>
    <cellStyle name="20% - 강조색4 4 15" xfId="5822" xr:uid="{592A8844-0A77-41F6-8838-6499AA8D2C0A}"/>
    <cellStyle name="20% - 강조색4 4 16" xfId="27866" xr:uid="{AE3743E4-6456-4379-A99A-130000C0547B}"/>
    <cellStyle name="20% - 강조색4 4 2" xfId="351" xr:uid="{D62C7509-6579-4E15-8A6C-5A1FEEBB4084}"/>
    <cellStyle name="20% - 강조색4 4 2 2" xfId="5828" xr:uid="{28B4572E-5F05-4A83-AA81-F676F2D235F5}"/>
    <cellStyle name="20% - 강조색4 4 3" xfId="5829" xr:uid="{6315E7B0-6D24-4C83-8A4D-BBD95E9EC484}"/>
    <cellStyle name="20% - 강조색4 4 4" xfId="5830" xr:uid="{F6B7F3F4-058A-4BC2-9E2C-0A64B67315ED}"/>
    <cellStyle name="20% - 강조색4 4 5" xfId="5831" xr:uid="{8C183476-159F-4C64-B9DF-F2066805F3CD}"/>
    <cellStyle name="20% - 강조색4 4 6" xfId="5832" xr:uid="{D57910A5-9F1C-402C-B343-7DC6BA71C73C}"/>
    <cellStyle name="20% - 강조색4 4 7" xfId="5833" xr:uid="{590C1669-B7AD-4646-9055-B689372A505D}"/>
    <cellStyle name="20% - 강조색4 4 8" xfId="5834" xr:uid="{78B78FF1-C3E0-4184-814A-FCEE9BCBA4FB}"/>
    <cellStyle name="20% - 강조색4 4 9" xfId="5835" xr:uid="{4C9A2ACA-E34B-4608-A215-23986B05898D}"/>
    <cellStyle name="20% - 강조색4 40" xfId="352" xr:uid="{849F4E7E-68EE-477F-AE84-6CDC3108D366}"/>
    <cellStyle name="20% - 강조색4 40 10" xfId="5837" xr:uid="{9514336D-DF07-494E-8A7F-9771E7C411EB}"/>
    <cellStyle name="20% - 강조색4 40 11" xfId="5838" xr:uid="{BDAEB1E8-A60A-4DF4-ABBC-92D7127C3841}"/>
    <cellStyle name="20% - 강조색4 40 12" xfId="5839" xr:uid="{72D54E1B-0FC8-42B1-B9C2-412CBEFF284E}"/>
    <cellStyle name="20% - 강조색4 40 13" xfId="5840" xr:uid="{1713EF88-3988-4FF1-AFEC-4D2DFD71CBFB}"/>
    <cellStyle name="20% - 강조색4 40 14" xfId="5841" xr:uid="{22D6862F-A29F-40E3-AD73-6463D32AAC29}"/>
    <cellStyle name="20% - 강조색4 40 15" xfId="5836" xr:uid="{93CCD918-4ABE-4C3A-96EB-F0995A870712}"/>
    <cellStyle name="20% - 강조색4 40 2" xfId="353" xr:uid="{0CF675E4-E124-47B9-BFEF-7D12BC167B38}"/>
    <cellStyle name="20% - 강조색4 40 2 2" xfId="5842" xr:uid="{EDBC61A1-9BD1-48CB-8AA3-6B249B2F05FA}"/>
    <cellStyle name="20% - 강조색4 40 3" xfId="5843" xr:uid="{0834DA25-1102-4498-918B-AEF9F20D53A9}"/>
    <cellStyle name="20% - 강조색4 40 4" xfId="5844" xr:uid="{9D62FFB1-38E3-4411-A519-AF250DB57E30}"/>
    <cellStyle name="20% - 강조색4 40 5" xfId="5845" xr:uid="{F7AC009A-80E7-449C-A872-AF8329AB5DA0}"/>
    <cellStyle name="20% - 강조색4 40 6" xfId="5846" xr:uid="{7F18CE32-1B39-423D-A508-21085DFB58B1}"/>
    <cellStyle name="20% - 강조색4 40 7" xfId="5847" xr:uid="{A1991E56-F7DD-46C7-A1E5-FBC05B9093C9}"/>
    <cellStyle name="20% - 강조색4 40 8" xfId="5848" xr:uid="{1DABE10C-A9DC-48B5-B482-1B429CFCF3E5}"/>
    <cellStyle name="20% - 강조색4 40 9" xfId="5849" xr:uid="{09E62A2E-24AA-4A49-9F9D-15FCCBD70FC5}"/>
    <cellStyle name="20% - 강조색4 41" xfId="354" xr:uid="{E9CCAC34-13AF-46CF-B34D-B970071F4D19}"/>
    <cellStyle name="20% - 강조색4 41 10" xfId="5851" xr:uid="{DC9A1977-9651-4999-B175-429BAC73F2A6}"/>
    <cellStyle name="20% - 강조색4 41 11" xfId="5852" xr:uid="{16F86645-AFAD-4EA1-9F21-B917FD1D606D}"/>
    <cellStyle name="20% - 강조색4 41 12" xfId="5853" xr:uid="{06DC3745-3B6B-4A21-A2FB-A0A4E65005C5}"/>
    <cellStyle name="20% - 강조색4 41 13" xfId="5854" xr:uid="{B1B9F392-4BC8-4EE5-A9D3-F5C07FD944F4}"/>
    <cellStyle name="20% - 강조색4 41 14" xfId="5855" xr:uid="{2128DB23-B7D2-4A22-BD88-F56243DE3668}"/>
    <cellStyle name="20% - 강조색4 41 15" xfId="5850" xr:uid="{32D26E41-0FC3-4CBA-A6FC-51B56A8208E4}"/>
    <cellStyle name="20% - 강조색4 41 2" xfId="355" xr:uid="{761630A7-6346-4DF7-AEC4-BD785D070ACA}"/>
    <cellStyle name="20% - 강조색4 41 2 2" xfId="5856" xr:uid="{50C7ED80-4D73-4DBB-BF9D-B170A17007B6}"/>
    <cellStyle name="20% - 강조색4 41 3" xfId="5857" xr:uid="{96CDEC08-371B-4415-B3BE-14A070799CFD}"/>
    <cellStyle name="20% - 강조색4 41 4" xfId="5858" xr:uid="{82D1CB64-6F2A-49C4-879A-49E4EB51B7C6}"/>
    <cellStyle name="20% - 강조색4 41 5" xfId="5859" xr:uid="{7FC643E7-8873-4045-9185-A75852BE26B6}"/>
    <cellStyle name="20% - 강조색4 41 6" xfId="5860" xr:uid="{576D3D1C-FE55-47FA-B480-80A57AAE9CC4}"/>
    <cellStyle name="20% - 강조색4 41 7" xfId="5861" xr:uid="{345267F8-8670-401A-A852-3CBCF8B236E0}"/>
    <cellStyle name="20% - 강조색4 41 8" xfId="5862" xr:uid="{8927280B-7606-4F7C-8336-497841B8954F}"/>
    <cellStyle name="20% - 강조색4 41 9" xfId="5863" xr:uid="{21DF8CE6-C9CF-405A-AFFB-2B4B2C223704}"/>
    <cellStyle name="20% - 강조색4 42" xfId="356" xr:uid="{3C24D126-95F0-4DA6-ABBA-065B9CAA3B23}"/>
    <cellStyle name="20% - 강조색4 42 10" xfId="5865" xr:uid="{D5E14348-26C5-44CD-9C74-C8EC8E3A110C}"/>
    <cellStyle name="20% - 강조색4 42 11" xfId="5866" xr:uid="{C9572A84-C3B6-4DEF-9E9A-49D6230CD5D0}"/>
    <cellStyle name="20% - 강조색4 42 12" xfId="5867" xr:uid="{E2D7C59A-BC77-4D4A-B156-B183AEE37A7D}"/>
    <cellStyle name="20% - 강조색4 42 13" xfId="5868" xr:uid="{98F44BA3-5AE6-4176-B22C-EC02E5DD6E2A}"/>
    <cellStyle name="20% - 강조색4 42 14" xfId="5869" xr:uid="{BD45FE2B-B29F-4612-8A07-444D0B07CFD9}"/>
    <cellStyle name="20% - 강조색4 42 15" xfId="5864" xr:uid="{290849A9-B660-4262-BD13-878F8E64D834}"/>
    <cellStyle name="20% - 강조색4 42 2" xfId="357" xr:uid="{20DEE421-637E-4865-AAFE-6F08D085FFC3}"/>
    <cellStyle name="20% - 강조색4 42 2 2" xfId="5870" xr:uid="{7AA4D1DA-BEBA-4EB7-BE9A-46C6E21FDAD4}"/>
    <cellStyle name="20% - 강조색4 42 3" xfId="5871" xr:uid="{34CE1FF5-22C2-423D-B7FB-5AA0077635DC}"/>
    <cellStyle name="20% - 강조색4 42 4" xfId="5872" xr:uid="{AA187A29-2D12-403B-ABDE-61D7A40D0E25}"/>
    <cellStyle name="20% - 강조색4 42 5" xfId="5873" xr:uid="{95EA39D1-F1C3-4A1A-9231-6FC881DBDBA5}"/>
    <cellStyle name="20% - 강조색4 42 6" xfId="5874" xr:uid="{96DC7D59-A5E5-4D2B-ADF8-D70CEE46125E}"/>
    <cellStyle name="20% - 강조색4 42 7" xfId="5875" xr:uid="{70A6E46A-7E2C-484F-9316-9B2F36C78CDF}"/>
    <cellStyle name="20% - 강조색4 42 8" xfId="5876" xr:uid="{47CF7B3D-381C-463C-A317-75CDC009184E}"/>
    <cellStyle name="20% - 강조색4 42 9" xfId="5877" xr:uid="{CB0A7DAB-1E7A-4405-970F-938C8756957A}"/>
    <cellStyle name="20% - 강조색4 43" xfId="358" xr:uid="{5AAAE25E-886C-4496-9E77-DF8FEA351319}"/>
    <cellStyle name="20% - 강조색4 43 10" xfId="5879" xr:uid="{4709C9C5-70DA-4727-9C14-CED70F4A9668}"/>
    <cellStyle name="20% - 강조색4 43 11" xfId="5880" xr:uid="{27DF116E-5378-491E-9470-4FB8C7E6EA4F}"/>
    <cellStyle name="20% - 강조색4 43 12" xfId="5881" xr:uid="{9AF8EE58-54DB-4B80-A0F4-A6B903F0FC4E}"/>
    <cellStyle name="20% - 강조색4 43 13" xfId="5882" xr:uid="{C8B519BB-AC24-4C2A-8443-F0CC392B25F6}"/>
    <cellStyle name="20% - 강조색4 43 14" xfId="5883" xr:uid="{91AB0F6C-95CD-452C-8F91-D18B7AB97DF9}"/>
    <cellStyle name="20% - 강조색4 43 15" xfId="5878" xr:uid="{9EF5C643-64E8-4EE1-94A5-7D3AA1D8D001}"/>
    <cellStyle name="20% - 강조색4 43 2" xfId="359" xr:uid="{C1DBDB05-004A-4EAE-B6C7-13D55084348C}"/>
    <cellStyle name="20% - 강조색4 43 2 2" xfId="5884" xr:uid="{4F583B92-8020-4CC7-9AEE-60C42D457DEF}"/>
    <cellStyle name="20% - 강조색4 43 3" xfId="5885" xr:uid="{42A7317A-B482-4462-84F1-3774E4176F07}"/>
    <cellStyle name="20% - 강조색4 43 4" xfId="5886" xr:uid="{7AF0084F-157E-4BB1-940A-8D684F4C7E80}"/>
    <cellStyle name="20% - 강조색4 43 5" xfId="5887" xr:uid="{0EB2E803-E741-4C43-8633-36A3346D810F}"/>
    <cellStyle name="20% - 강조색4 43 6" xfId="5888" xr:uid="{B5BFA95D-7021-4A85-85DB-2938FE14F86C}"/>
    <cellStyle name="20% - 강조색4 43 7" xfId="5889" xr:uid="{74538D39-31FB-4361-832B-FE38802816BD}"/>
    <cellStyle name="20% - 강조색4 43 8" xfId="5890" xr:uid="{DE85E3DC-0180-46E6-A46B-7FF0B890B324}"/>
    <cellStyle name="20% - 강조색4 43 9" xfId="5891" xr:uid="{065CD631-76A8-4F07-A440-28EC386721EF}"/>
    <cellStyle name="20% - 강조색4 44" xfId="360" xr:uid="{2FBC1135-8384-4D40-B259-B891C66879EE}"/>
    <cellStyle name="20% - 강조색4 44 2" xfId="5892" xr:uid="{20402025-05A1-41E6-87BD-FC16A6C89A41}"/>
    <cellStyle name="20% - 강조색4 45" xfId="361" xr:uid="{1998D02D-4CD2-40E7-ADC0-934129330CBD}"/>
    <cellStyle name="20% - 강조색4 45 2" xfId="5893" xr:uid="{D3066241-ABFB-4498-97C8-6C16A7A80AE5}"/>
    <cellStyle name="20% - 강조색4 46" xfId="285" xr:uid="{CE48EEBB-4ADC-412A-80A2-7D0CF7A725CB}"/>
    <cellStyle name="20% - 강조색4 47" xfId="5374" xr:uid="{41938900-2E71-4F7F-88F8-A8304003FE50}"/>
    <cellStyle name="20% - 강조색4 5" xfId="362" xr:uid="{6E69A952-59F3-45D8-9523-E5C56EE9FD33}"/>
    <cellStyle name="20% - 강조색4 5 10" xfId="5895" xr:uid="{8CD1CEDC-184F-40A7-9627-3D32B7415B86}"/>
    <cellStyle name="20% - 강조색4 5 11" xfId="5896" xr:uid="{C90E5966-8539-4D56-B5D9-BCF19320AB36}"/>
    <cellStyle name="20% - 강조색4 5 12" xfId="5897" xr:uid="{FEAA046C-563B-4C09-BC06-D971AA2E5CC2}"/>
    <cellStyle name="20% - 강조색4 5 13" xfId="5898" xr:uid="{3DD5EB2D-5C80-483F-87B7-1636246153C1}"/>
    <cellStyle name="20% - 강조색4 5 14" xfId="5899" xr:uid="{EDB8AEA1-C80C-4663-BD46-F156B359FADF}"/>
    <cellStyle name="20% - 강조색4 5 15" xfId="5894" xr:uid="{02E3B31E-6D23-47C9-A4FB-BA268B4AE9E9}"/>
    <cellStyle name="20% - 강조색4 5 2" xfId="363" xr:uid="{285A9B9D-D948-4530-A46D-254FBC6DCCE4}"/>
    <cellStyle name="20% - 강조색4 5 2 2" xfId="5900" xr:uid="{88E29477-37F0-4072-AB91-41C1411F19CE}"/>
    <cellStyle name="20% - 강조색4 5 3" xfId="5901" xr:uid="{040B0DFD-8425-4EDA-BA72-90592369BD5B}"/>
    <cellStyle name="20% - 강조색4 5 4" xfId="5902" xr:uid="{6A4DE9E0-2529-458B-8E1E-89A058F4FD78}"/>
    <cellStyle name="20% - 강조색4 5 5" xfId="5903" xr:uid="{55037244-3538-4F70-B5E9-7A67AB231331}"/>
    <cellStyle name="20% - 강조색4 5 6" xfId="5904" xr:uid="{8C15A238-1304-4A10-898E-E2959647CD97}"/>
    <cellStyle name="20% - 강조색4 5 7" xfId="5905" xr:uid="{9177329E-B719-4D76-8CB5-CDE4C9F63AB3}"/>
    <cellStyle name="20% - 강조색4 5 8" xfId="5906" xr:uid="{BE956703-6EF1-4E67-82BC-EB75DC0EB70A}"/>
    <cellStyle name="20% - 강조색4 5 9" xfId="5907" xr:uid="{31FD5B0E-B867-4B2A-93CC-F2A19DDB5DEE}"/>
    <cellStyle name="20% - 강조색4 6" xfId="364" xr:uid="{79919DE4-8BAC-4663-BC2C-7BF180857C5F}"/>
    <cellStyle name="20% - 강조색4 6 10" xfId="5909" xr:uid="{2A74A032-21CD-4FB9-ACFF-85C94482D780}"/>
    <cellStyle name="20% - 강조색4 6 11" xfId="5910" xr:uid="{E5E228FA-3FA7-4199-BA36-6637936986E3}"/>
    <cellStyle name="20% - 강조색4 6 12" xfId="5911" xr:uid="{DF891117-CF1B-4F35-9325-7F2AD13497C3}"/>
    <cellStyle name="20% - 강조색4 6 13" xfId="5912" xr:uid="{BF412EE9-8738-40E2-A5F1-7CD0FCA9DA52}"/>
    <cellStyle name="20% - 강조색4 6 14" xfId="5913" xr:uid="{2AFC0E13-FABE-4644-A20A-82B86ED13D85}"/>
    <cellStyle name="20% - 강조색4 6 15" xfId="5908" xr:uid="{0B65CCB4-EA1D-41F3-93C5-9CCDE8E920C6}"/>
    <cellStyle name="20% - 강조색4 6 2" xfId="365" xr:uid="{9EDA08EC-F7F9-4011-9B76-894CF370EB3B}"/>
    <cellStyle name="20% - 강조색4 6 2 2" xfId="5914" xr:uid="{B54E842A-7FA3-4297-B23F-BA1C4AE83CC6}"/>
    <cellStyle name="20% - 강조색4 6 3" xfId="5915" xr:uid="{506C3307-5034-478D-99A9-12F93A85DD36}"/>
    <cellStyle name="20% - 강조색4 6 4" xfId="5916" xr:uid="{0FDF5A85-BBAD-4E3A-8996-5C6B0568F2D9}"/>
    <cellStyle name="20% - 강조색4 6 5" xfId="5917" xr:uid="{468B633E-C120-411D-8CF7-26F6D4CE685E}"/>
    <cellStyle name="20% - 강조색4 6 6" xfId="5918" xr:uid="{9E6DD16E-E100-4128-878C-C29461E0C6BA}"/>
    <cellStyle name="20% - 강조색4 6 7" xfId="5919" xr:uid="{28FDA6A8-F5CC-40B6-A7C4-0041F0116BEA}"/>
    <cellStyle name="20% - 강조색4 6 8" xfId="5920" xr:uid="{3F0D66BD-9E1C-4D2B-AD7D-E599C1281BCE}"/>
    <cellStyle name="20% - 강조색4 6 9" xfId="5921" xr:uid="{0750E822-8A0F-4356-AFBF-6C2A5D2F4B46}"/>
    <cellStyle name="20% - 강조색4 7" xfId="366" xr:uid="{A3D0D4B7-FC6D-444A-B3F1-05954EE1B8FC}"/>
    <cellStyle name="20% - 강조색4 7 10" xfId="5923" xr:uid="{7ED53A72-C81D-4243-BEFC-36EB418707B0}"/>
    <cellStyle name="20% - 강조색4 7 11" xfId="5924" xr:uid="{40DCD067-A89D-4D9C-B5AB-D851B7266CA3}"/>
    <cellStyle name="20% - 강조색4 7 12" xfId="5925" xr:uid="{E6379A5D-5E37-44AC-9C19-8765FA812B87}"/>
    <cellStyle name="20% - 강조색4 7 13" xfId="5926" xr:uid="{0B6E892C-D17C-406A-9311-E25B6E6495CB}"/>
    <cellStyle name="20% - 강조색4 7 14" xfId="5927" xr:uid="{F0A48AF9-78EC-4C02-8242-16A04D4CC23B}"/>
    <cellStyle name="20% - 강조색4 7 15" xfId="5922" xr:uid="{80B04A24-4012-444B-8BE9-CC8E708CAF1B}"/>
    <cellStyle name="20% - 강조색4 7 2" xfId="367" xr:uid="{425D4084-2A8A-47E3-AA40-798FD0C5215C}"/>
    <cellStyle name="20% - 강조색4 7 2 2" xfId="5928" xr:uid="{EACDF06C-4621-4BDF-8494-EB421F1ED403}"/>
    <cellStyle name="20% - 강조색4 7 3" xfId="5929" xr:uid="{3522C58A-8830-4912-B3EF-4E032129E9E9}"/>
    <cellStyle name="20% - 강조색4 7 4" xfId="5930" xr:uid="{E648527F-A26E-404E-9A97-4BC39E099ACA}"/>
    <cellStyle name="20% - 강조색4 7 5" xfId="5931" xr:uid="{05E1C372-85CC-49F2-A740-790B39B7DE78}"/>
    <cellStyle name="20% - 강조색4 7 6" xfId="5932" xr:uid="{936A1E78-7576-4BF9-9D6A-452B55932F87}"/>
    <cellStyle name="20% - 강조색4 7 7" xfId="5933" xr:uid="{239052DD-306D-450E-B18C-D2D4A21626AC}"/>
    <cellStyle name="20% - 강조색4 7 8" xfId="5934" xr:uid="{08A21A7B-67D0-493D-8A13-79B1209004C0}"/>
    <cellStyle name="20% - 강조색4 7 9" xfId="5935" xr:uid="{91A9917D-95CC-4F47-9C54-56E1202CFF52}"/>
    <cellStyle name="20% - 강조색4 8" xfId="368" xr:uid="{C60FA1F1-3B4A-4F9B-88A4-8B7DE4B99859}"/>
    <cellStyle name="20% - 강조색4 8 10" xfId="5937" xr:uid="{B0E25A11-6F56-4509-B419-164403C27326}"/>
    <cellStyle name="20% - 강조색4 8 11" xfId="5938" xr:uid="{919782A1-F9C6-4541-871B-02BADF358F07}"/>
    <cellStyle name="20% - 강조색4 8 12" xfId="5939" xr:uid="{084FA62C-753B-4AAF-8251-3E88C772E2A2}"/>
    <cellStyle name="20% - 강조색4 8 13" xfId="5940" xr:uid="{D8DA64D9-E65A-4002-AD7D-B34D2F71BDE2}"/>
    <cellStyle name="20% - 강조색4 8 14" xfId="5941" xr:uid="{0B23EB9B-5DD4-4AAD-9749-38B18824CF83}"/>
    <cellStyle name="20% - 강조색4 8 15" xfId="5936" xr:uid="{8B7E680A-51E0-450B-A65F-304FCA680E9F}"/>
    <cellStyle name="20% - 강조색4 8 2" xfId="369" xr:uid="{66E571FB-137D-40EB-B88E-68A1D29C7E4F}"/>
    <cellStyle name="20% - 강조색4 8 2 2" xfId="5942" xr:uid="{2D9813D3-ECBC-4EE0-AAAD-143F17F5E412}"/>
    <cellStyle name="20% - 강조색4 8 3" xfId="5943" xr:uid="{6FF01258-2AC3-4F8B-B538-1B7F3EE40287}"/>
    <cellStyle name="20% - 강조색4 8 4" xfId="5944" xr:uid="{4713361F-D68F-42D5-B07D-2D78978768DA}"/>
    <cellStyle name="20% - 강조색4 8 5" xfId="5945" xr:uid="{25A669A9-5809-4851-B4D8-10076ADE024E}"/>
    <cellStyle name="20% - 강조색4 8 6" xfId="5946" xr:uid="{8E5F45FE-FD1F-4FA2-9DDC-895AB15ABA92}"/>
    <cellStyle name="20% - 강조색4 8 7" xfId="5947" xr:uid="{71F3CEF8-CF5E-4356-9C58-1DBE2FDE58F0}"/>
    <cellStyle name="20% - 강조색4 8 8" xfId="5948" xr:uid="{0772AF98-A659-4449-95B7-2D2EB69205EC}"/>
    <cellStyle name="20% - 강조색4 8 9" xfId="5949" xr:uid="{974DA768-8210-4403-9256-B530AD6CEDD5}"/>
    <cellStyle name="20% - 강조색4 9" xfId="370" xr:uid="{7002A3AD-0496-4954-9A48-414E89190B04}"/>
    <cellStyle name="20% - 강조색4 9 10" xfId="5951" xr:uid="{40FBA5F5-6F0F-42AA-BAFA-87640CE5FCD7}"/>
    <cellStyle name="20% - 강조색4 9 11" xfId="5952" xr:uid="{787163E9-EBF1-4E42-914C-3907E1346C75}"/>
    <cellStyle name="20% - 강조색4 9 12" xfId="5953" xr:uid="{70BDD62D-91AE-4D4D-80B5-56AE5ED13D16}"/>
    <cellStyle name="20% - 강조색4 9 13" xfId="5954" xr:uid="{C082EF13-433F-46C8-B9E8-3A90790258FB}"/>
    <cellStyle name="20% - 강조색4 9 14" xfId="5955" xr:uid="{62CC118A-DEF0-426A-85CD-1571D53827A8}"/>
    <cellStyle name="20% - 강조색4 9 15" xfId="5950" xr:uid="{133593C5-441C-40C1-B05C-88AD4AEA4828}"/>
    <cellStyle name="20% - 강조색4 9 2" xfId="371" xr:uid="{B89AFFD0-A1FD-4C04-AACD-635340D35D3A}"/>
    <cellStyle name="20% - 강조색4 9 2 2" xfId="5956" xr:uid="{6E996FAD-35F4-4985-8472-B252F9C17055}"/>
    <cellStyle name="20% - 강조색4 9 3" xfId="5957" xr:uid="{2B00B9A8-4DBE-4591-A298-70D8A2CC94B8}"/>
    <cellStyle name="20% - 강조색4 9 4" xfId="5958" xr:uid="{F9F435E5-5CB4-48BD-A214-01AC338953EE}"/>
    <cellStyle name="20% - 강조색4 9 5" xfId="5959" xr:uid="{EFCA4EA6-AA93-435E-8AF2-D37F744AD5D3}"/>
    <cellStyle name="20% - 강조색4 9 6" xfId="5960" xr:uid="{E589FC1E-9188-4539-B2BB-B8E160DB8C9E}"/>
    <cellStyle name="20% - 강조색4 9 7" xfId="5961" xr:uid="{C0D2A189-C7FD-480F-B9CE-1EC9CCD5E817}"/>
    <cellStyle name="20% - 강조색4 9 8" xfId="5962" xr:uid="{89FADB73-7596-4DB3-80C0-6975526F6C37}"/>
    <cellStyle name="20% - 강조색4 9 9" xfId="5963" xr:uid="{C104A670-2905-4FE9-BA55-5665AA3D6793}"/>
    <cellStyle name="20% - 강조색5 10" xfId="373" xr:uid="{EA52C664-EBD7-4032-91B5-F873F7F2C41B}"/>
    <cellStyle name="20% - 강조색5 10 10" xfId="5964" xr:uid="{801459A2-3F30-4048-83B8-97AB2B763A08}"/>
    <cellStyle name="20% - 강조색5 10 11" xfId="5965" xr:uid="{3CE326A4-7A29-417B-AE9B-7C058BB1B775}"/>
    <cellStyle name="20% - 강조색5 10 12" xfId="5966" xr:uid="{6B0978B8-4A8A-4D72-9263-6EB023365FA4}"/>
    <cellStyle name="20% - 강조색5 10 13" xfId="5967" xr:uid="{B113DBED-3817-4268-A292-B36A2B6209F9}"/>
    <cellStyle name="20% - 강조색5 10 14" xfId="5968" xr:uid="{FD5D8488-ABD7-49A5-A725-9EB8EB193659}"/>
    <cellStyle name="20% - 강조색5 10 2" xfId="374" xr:uid="{D04C6546-8DDD-492D-951D-F7C183B35ED7}"/>
    <cellStyle name="20% - 강조색5 10 3" xfId="5969" xr:uid="{3C175079-E0D2-4826-B953-3445CC2CAA7E}"/>
    <cellStyle name="20% - 강조색5 10 4" xfId="5970" xr:uid="{548862EC-8281-4861-A3D9-D71271D40481}"/>
    <cellStyle name="20% - 강조색5 10 5" xfId="5971" xr:uid="{E839E1BD-0234-4742-8A84-EFA42D1BD7EF}"/>
    <cellStyle name="20% - 강조색5 10 6" xfId="5972" xr:uid="{0D22B261-FCEE-4FBB-BBC2-DA892A76D521}"/>
    <cellStyle name="20% - 강조색5 10 7" xfId="5973" xr:uid="{3DBC79A6-BDF7-42C8-BBCF-D8FC5C107ED3}"/>
    <cellStyle name="20% - 강조색5 10 8" xfId="5974" xr:uid="{1EAA6C25-9E76-4EBF-9086-C72B1C6AE7EB}"/>
    <cellStyle name="20% - 강조색5 10 9" xfId="5975" xr:uid="{DB31FBB7-6A51-44D9-958C-D155C11AA779}"/>
    <cellStyle name="20% - 강조색5 11" xfId="375" xr:uid="{824AB81F-F017-4C48-B7B4-0C1FC6610D06}"/>
    <cellStyle name="20% - 강조색5 11 10" xfId="5976" xr:uid="{827A46FB-C9D7-4E92-91E2-768FA770FBB7}"/>
    <cellStyle name="20% - 강조색5 11 11" xfId="5977" xr:uid="{B6011585-6B0E-4548-A64E-E4A4B0D3A9F3}"/>
    <cellStyle name="20% - 강조색5 11 12" xfId="5978" xr:uid="{18F3A69A-9592-4775-A1F2-A3F515767B96}"/>
    <cellStyle name="20% - 강조색5 11 13" xfId="5979" xr:uid="{F224E5A9-3075-4FB7-A3AA-E7172E934EE0}"/>
    <cellStyle name="20% - 강조색5 11 14" xfId="5980" xr:uid="{EF2C44B0-EB95-4C44-AC5A-DD02CDB6AFAE}"/>
    <cellStyle name="20% - 강조색5 11 2" xfId="376" xr:uid="{3F114181-C114-4DE2-BAD0-6592CFA04A7C}"/>
    <cellStyle name="20% - 강조색5 11 3" xfId="5981" xr:uid="{617A713D-045C-4505-904C-4B825B231848}"/>
    <cellStyle name="20% - 강조색5 11 4" xfId="5982" xr:uid="{31A2B20F-B838-4C39-BD6F-5535147310E1}"/>
    <cellStyle name="20% - 강조색5 11 5" xfId="5983" xr:uid="{41D271CE-DD1C-43B4-B7EF-99AB3DD8FC90}"/>
    <cellStyle name="20% - 강조색5 11 6" xfId="5984" xr:uid="{5365EC89-2351-4662-BD24-BD953C0BEA95}"/>
    <cellStyle name="20% - 강조색5 11 7" xfId="5985" xr:uid="{1B793F2C-4B71-474A-BD95-002599D9C47B}"/>
    <cellStyle name="20% - 강조색5 11 8" xfId="5986" xr:uid="{09C4B21F-070D-4F35-AA0C-97A3FF386243}"/>
    <cellStyle name="20% - 강조색5 11 9" xfId="5987" xr:uid="{CC639869-0FF7-4119-872D-17A1C7BE7CA9}"/>
    <cellStyle name="20% - 강조색5 12" xfId="377" xr:uid="{75F68130-6A57-4584-9919-16FB86CAF2A2}"/>
    <cellStyle name="20% - 강조색5 12 10" xfId="5988" xr:uid="{FF2EAEB1-3684-4696-AB1A-82757B462635}"/>
    <cellStyle name="20% - 강조색5 12 11" xfId="5989" xr:uid="{80943096-D636-498E-9144-46F883CA5D68}"/>
    <cellStyle name="20% - 강조색5 12 12" xfId="5990" xr:uid="{A1150069-E5D9-44DC-8059-A97D11819949}"/>
    <cellStyle name="20% - 강조색5 12 13" xfId="5991" xr:uid="{4748D149-612B-4449-911D-C41F0BC88535}"/>
    <cellStyle name="20% - 강조색5 12 14" xfId="5992" xr:uid="{FC0C29F5-3EB7-4828-9689-2D97273669D7}"/>
    <cellStyle name="20% - 강조색5 12 2" xfId="378" xr:uid="{443F9FC0-95E2-4D1A-AB2B-92B0FACCBFAD}"/>
    <cellStyle name="20% - 강조색5 12 3" xfId="5993" xr:uid="{F6130046-E837-4B43-AC00-16557C537ED6}"/>
    <cellStyle name="20% - 강조색5 12 4" xfId="5994" xr:uid="{687AD59F-AA4E-4DF3-93E2-66B0D8238D1D}"/>
    <cellStyle name="20% - 강조색5 12 5" xfId="5995" xr:uid="{2DC3E127-24BD-40F3-8D03-75957326E850}"/>
    <cellStyle name="20% - 강조색5 12 6" xfId="5996" xr:uid="{4DF88599-5BB3-4961-AF1E-C913B9D230E7}"/>
    <cellStyle name="20% - 강조색5 12 7" xfId="5997" xr:uid="{FFFF20FB-184A-44D7-9957-5FC6687DB907}"/>
    <cellStyle name="20% - 강조색5 12 8" xfId="5998" xr:uid="{CC9D2BDF-9660-483B-9F75-86D697F1CD80}"/>
    <cellStyle name="20% - 강조색5 12 9" xfId="5999" xr:uid="{30CB93FE-56CA-4ABB-9D82-4B08A4864F8B}"/>
    <cellStyle name="20% - 강조색5 13" xfId="379" xr:uid="{FD38A6FA-1C51-48B6-922D-CB55432AC911}"/>
    <cellStyle name="20% - 강조색5 13 10" xfId="6000" xr:uid="{5298B331-B98F-4760-9733-0118DB55BE1F}"/>
    <cellStyle name="20% - 강조색5 13 11" xfId="6001" xr:uid="{0C03FE1E-1693-4EFF-B627-02E050334B56}"/>
    <cellStyle name="20% - 강조색5 13 12" xfId="6002" xr:uid="{3AA30AF8-49E8-4E2A-AEB6-7BBC5A4AABA9}"/>
    <cellStyle name="20% - 강조색5 13 13" xfId="6003" xr:uid="{DD2A4302-8E9E-450A-B3E3-F38B2F1BDBA4}"/>
    <cellStyle name="20% - 강조색5 13 14" xfId="6004" xr:uid="{2F9EA8D8-42FC-4F41-875C-95D480FABE29}"/>
    <cellStyle name="20% - 강조색5 13 2" xfId="380" xr:uid="{4037E6C6-E4CB-4C9F-824B-8477F9A9D971}"/>
    <cellStyle name="20% - 강조색5 13 3" xfId="6005" xr:uid="{80EF955E-E817-436A-86A9-5369ECBD5225}"/>
    <cellStyle name="20% - 강조색5 13 4" xfId="6006" xr:uid="{FD9B7CC4-EC62-415E-ABF0-97B1B7F4C915}"/>
    <cellStyle name="20% - 강조색5 13 5" xfId="6007" xr:uid="{70DDFE77-9C66-4454-9260-50FB8EE478AF}"/>
    <cellStyle name="20% - 강조색5 13 6" xfId="6008" xr:uid="{76B23357-0E1D-4B59-AA24-69DF52E1EA57}"/>
    <cellStyle name="20% - 강조색5 13 7" xfId="6009" xr:uid="{1F1C4DD9-3FA1-4364-8411-E7B142CA498E}"/>
    <cellStyle name="20% - 강조색5 13 8" xfId="6010" xr:uid="{846D7AB8-30B4-4482-BD5C-BF2F8DAF9F86}"/>
    <cellStyle name="20% - 강조색5 13 9" xfId="6011" xr:uid="{C3675599-2387-4817-9A05-EDB6677FAE0E}"/>
    <cellStyle name="20% - 강조색5 14" xfId="381" xr:uid="{5C61F183-48B4-4E81-9161-C147BE0B0CE3}"/>
    <cellStyle name="20% - 강조색5 14 10" xfId="6012" xr:uid="{F17C32EF-9098-46E4-B3CA-A795997AA66B}"/>
    <cellStyle name="20% - 강조색5 14 11" xfId="6013" xr:uid="{55D7CE7F-5D45-47E0-AB15-3FF44BD69F30}"/>
    <cellStyle name="20% - 강조색5 14 12" xfId="6014" xr:uid="{776CF592-91B4-46BE-8A55-151A8CEE983D}"/>
    <cellStyle name="20% - 강조색5 14 13" xfId="6015" xr:uid="{F79DE1C6-ACE8-46A2-92B0-B6A23C09C9E4}"/>
    <cellStyle name="20% - 강조색5 14 14" xfId="6016" xr:uid="{9086BC10-ECB9-4DB2-9F3D-86A38F0C2292}"/>
    <cellStyle name="20% - 강조색5 14 2" xfId="382" xr:uid="{BB654DF1-469B-42F1-B51D-B418AC668B06}"/>
    <cellStyle name="20% - 강조색5 14 3" xfId="6017" xr:uid="{A62FD3DB-630F-40AF-A39C-714CD30D5FF8}"/>
    <cellStyle name="20% - 강조색5 14 4" xfId="6018" xr:uid="{85D9E202-650E-4470-B8DA-2A3ACDAB59DC}"/>
    <cellStyle name="20% - 강조색5 14 5" xfId="6019" xr:uid="{1B41AE78-CB83-47E7-9ED0-445D0B18C971}"/>
    <cellStyle name="20% - 강조색5 14 6" xfId="6020" xr:uid="{B6C37771-4DA1-42F0-AD8F-04C7885895F8}"/>
    <cellStyle name="20% - 강조색5 14 7" xfId="6021" xr:uid="{763EE9BD-489F-489E-AEA7-AB92606BBCA5}"/>
    <cellStyle name="20% - 강조색5 14 8" xfId="6022" xr:uid="{AC44B623-854F-4FF2-926F-A1E001458358}"/>
    <cellStyle name="20% - 강조색5 14 9" xfId="6023" xr:uid="{9B0E17D8-5467-4AB0-88C4-A47B2E005622}"/>
    <cellStyle name="20% - 강조색5 15" xfId="383" xr:uid="{913CE632-7AA9-41B2-8B9F-03EF89F54DFF}"/>
    <cellStyle name="20% - 강조색5 15 10" xfId="6024" xr:uid="{B972D3C8-9D39-48EA-8CCA-2C312455994F}"/>
    <cellStyle name="20% - 강조색5 15 11" xfId="6025" xr:uid="{AF57545E-BAF3-444F-A457-0A5CE8C7C0B4}"/>
    <cellStyle name="20% - 강조색5 15 12" xfId="6026" xr:uid="{AD416A5E-AE2A-4802-8744-A94B897EDD47}"/>
    <cellStyle name="20% - 강조색5 15 13" xfId="6027" xr:uid="{4980B57C-A3B6-4902-84BD-8DAD832D519B}"/>
    <cellStyle name="20% - 강조색5 15 14" xfId="6028" xr:uid="{A86A11CF-E74D-4844-835D-CE118559C0F9}"/>
    <cellStyle name="20% - 강조색5 15 2" xfId="384" xr:uid="{A4101EB3-3749-416B-8FC2-37B53A32ABDA}"/>
    <cellStyle name="20% - 강조색5 15 3" xfId="6029" xr:uid="{CE07B833-6748-419A-A23C-79F7BC6E2652}"/>
    <cellStyle name="20% - 강조색5 15 4" xfId="6030" xr:uid="{FBD8DDE8-64D0-4068-BFDA-983B537F090E}"/>
    <cellStyle name="20% - 강조색5 15 5" xfId="6031" xr:uid="{DC7CFF7D-27E8-46A3-811C-5280033F7FF5}"/>
    <cellStyle name="20% - 강조색5 15 6" xfId="6032" xr:uid="{50BD05EC-E06D-4A77-B94B-A0E939EC82A0}"/>
    <cellStyle name="20% - 강조색5 15 7" xfId="6033" xr:uid="{2A5F1CEF-31D4-45CF-8B85-6F69EB728E01}"/>
    <cellStyle name="20% - 강조색5 15 8" xfId="6034" xr:uid="{F68A665F-2C88-4931-AE3B-3D81F7314CB5}"/>
    <cellStyle name="20% - 강조색5 15 9" xfId="6035" xr:uid="{BD680A9D-047C-4736-97D9-D41AB7D5EE32}"/>
    <cellStyle name="20% - 강조색5 16" xfId="385" xr:uid="{DCB8CA55-39FA-440C-81E8-B24F0C7EAC0E}"/>
    <cellStyle name="20% - 강조색5 16 10" xfId="6036" xr:uid="{5E521283-B689-478E-A64C-2235BB627523}"/>
    <cellStyle name="20% - 강조색5 16 11" xfId="6037" xr:uid="{33B2E59E-C440-4759-B35B-AC885881EBF6}"/>
    <cellStyle name="20% - 강조색5 16 12" xfId="6038" xr:uid="{EF30E96C-2AB4-4A42-91DE-CA8167F3AE8B}"/>
    <cellStyle name="20% - 강조색5 16 13" xfId="6039" xr:uid="{06B72FC7-3F46-49A6-BFC9-4E26AF80A678}"/>
    <cellStyle name="20% - 강조색5 16 14" xfId="6040" xr:uid="{01115D60-A508-4945-878C-77BB3A69D970}"/>
    <cellStyle name="20% - 강조색5 16 2" xfId="386" xr:uid="{0663F12A-5313-42A9-90BB-10D0C837CC49}"/>
    <cellStyle name="20% - 강조색5 16 3" xfId="6041" xr:uid="{37FAC613-D3AF-4E49-B40A-ED4702B6F040}"/>
    <cellStyle name="20% - 강조색5 16 4" xfId="6042" xr:uid="{4622C5C1-B573-4C7D-88CE-F729320A62F3}"/>
    <cellStyle name="20% - 강조색5 16 5" xfId="6043" xr:uid="{A6C46BAA-9151-4E17-921E-49459B890051}"/>
    <cellStyle name="20% - 강조색5 16 6" xfId="6044" xr:uid="{A2E3032D-7A89-47D9-BFA0-D9870B574A6A}"/>
    <cellStyle name="20% - 강조색5 16 7" xfId="6045" xr:uid="{1FF482D1-599A-48B0-A896-D71A4B9BF882}"/>
    <cellStyle name="20% - 강조색5 16 8" xfId="6046" xr:uid="{7A8001A3-E1B8-49FF-A228-D22F27D0BF2F}"/>
    <cellStyle name="20% - 강조색5 16 9" xfId="6047" xr:uid="{51C602BB-28BB-47DD-A415-DD4AD5B897FE}"/>
    <cellStyle name="20% - 강조색5 17" xfId="387" xr:uid="{A9C10FB9-8E10-4B5A-86B2-68A16B4E7EA2}"/>
    <cellStyle name="20% - 강조색5 17 10" xfId="6048" xr:uid="{C9D38952-A634-4E99-B851-BE4564397C8A}"/>
    <cellStyle name="20% - 강조색5 17 11" xfId="6049" xr:uid="{5D97D31C-F756-44FB-B9C5-1CF9859FF6E9}"/>
    <cellStyle name="20% - 강조색5 17 12" xfId="6050" xr:uid="{CCDF0ABE-B7F7-4866-BAEC-B49033A84CDD}"/>
    <cellStyle name="20% - 강조색5 17 13" xfId="6051" xr:uid="{9E9B7BFD-90D4-4784-A377-9FDDD74921FA}"/>
    <cellStyle name="20% - 강조색5 17 14" xfId="6052" xr:uid="{C99B73E7-BA19-4C05-8A71-4A19CBE8C4D2}"/>
    <cellStyle name="20% - 강조색5 17 2" xfId="388" xr:uid="{9CE214FB-3713-45B9-BFAB-AF1FC437F157}"/>
    <cellStyle name="20% - 강조색5 17 3" xfId="6053" xr:uid="{F007DDF8-2A41-4715-AA76-16AF679BC779}"/>
    <cellStyle name="20% - 강조색5 17 4" xfId="6054" xr:uid="{588B6F44-1F2E-4DC0-8F51-FDB8CD236567}"/>
    <cellStyle name="20% - 강조색5 17 5" xfId="6055" xr:uid="{8B019054-697E-46A9-9F2D-6F1AC7617B7F}"/>
    <cellStyle name="20% - 강조색5 17 6" xfId="6056" xr:uid="{4F51AB5A-5ACA-4657-B0EF-A2D0B71F027E}"/>
    <cellStyle name="20% - 강조색5 17 7" xfId="6057" xr:uid="{CB28F8DB-01E9-4FD2-95B4-163F8156B74E}"/>
    <cellStyle name="20% - 강조색5 17 8" xfId="6058" xr:uid="{4EB744E2-EF23-4215-8EDA-151CD687C4C7}"/>
    <cellStyle name="20% - 강조색5 17 9" xfId="6059" xr:uid="{8D0BCD7C-0916-4501-9367-95BF44FCE8B6}"/>
    <cellStyle name="20% - 강조색5 18" xfId="389" xr:uid="{24D57AC3-BDEE-4695-B82F-0DA45026556F}"/>
    <cellStyle name="20% - 강조색5 18 10" xfId="6060" xr:uid="{507B7A75-4D60-45DE-AF0E-14A72D210AE2}"/>
    <cellStyle name="20% - 강조색5 18 11" xfId="6061" xr:uid="{BB7679B9-C892-4C0F-A7B0-871AD5A92929}"/>
    <cellStyle name="20% - 강조색5 18 12" xfId="6062" xr:uid="{C9DFA6AE-1D76-45B2-B3FB-FEE155D04A71}"/>
    <cellStyle name="20% - 강조색5 18 13" xfId="6063" xr:uid="{D635B1B3-A7D3-4B63-AACB-1804112346A3}"/>
    <cellStyle name="20% - 강조색5 18 14" xfId="6064" xr:uid="{2C3A69FD-0279-419E-AB0D-0E64BC9B5E30}"/>
    <cellStyle name="20% - 강조색5 18 2" xfId="390" xr:uid="{488F6D5C-5D9F-4178-901E-D26DC1551235}"/>
    <cellStyle name="20% - 강조색5 18 3" xfId="6065" xr:uid="{1CF98F6E-4462-42D8-9246-C741DB4B3CA1}"/>
    <cellStyle name="20% - 강조색5 18 4" xfId="6066" xr:uid="{C56DFB19-D318-4A60-8AB8-F6375BE3310F}"/>
    <cellStyle name="20% - 강조색5 18 5" xfId="6067" xr:uid="{43E44936-DFAE-43AE-9494-7CB7223CF4EE}"/>
    <cellStyle name="20% - 강조색5 18 6" xfId="6068" xr:uid="{2C8FF962-5B73-45F1-B0A3-099C446BE9E2}"/>
    <cellStyle name="20% - 강조색5 18 7" xfId="6069" xr:uid="{E56E7D3F-A4B4-4051-8AEF-DA9A31507BE1}"/>
    <cellStyle name="20% - 강조색5 18 8" xfId="6070" xr:uid="{7937C978-FE59-498F-8C07-78F5F4A43900}"/>
    <cellStyle name="20% - 강조색5 18 9" xfId="6071" xr:uid="{1051FE51-7537-4EF0-9FBC-6E45EC0D6A6A}"/>
    <cellStyle name="20% - 강조색5 19" xfId="391" xr:uid="{4A32D416-BB28-4454-AF07-8A158EED54D9}"/>
    <cellStyle name="20% - 강조색5 19 10" xfId="6072" xr:uid="{1BEE7925-C61F-4E0E-9174-31DAD7364C67}"/>
    <cellStyle name="20% - 강조색5 19 11" xfId="6073" xr:uid="{9C23A1D4-5B40-4E75-B778-9A7156B936EA}"/>
    <cellStyle name="20% - 강조색5 19 12" xfId="6074" xr:uid="{24FCC689-312C-4989-8674-27E60158606F}"/>
    <cellStyle name="20% - 강조색5 19 13" xfId="6075" xr:uid="{BF29CD7A-9B14-45F1-BCFF-D2BB4D942BF7}"/>
    <cellStyle name="20% - 강조색5 19 14" xfId="6076" xr:uid="{3D981972-92A5-41B6-8B9C-3A55E9721F26}"/>
    <cellStyle name="20% - 강조색5 19 2" xfId="392" xr:uid="{76250906-C11B-4CB9-978D-626118C788C1}"/>
    <cellStyle name="20% - 강조색5 19 3" xfId="6077" xr:uid="{B6FD10D6-8455-40CE-B94F-282BF8BADD15}"/>
    <cellStyle name="20% - 강조색5 19 4" xfId="6078" xr:uid="{41B20EDA-1FA6-4B6C-8E53-8AACDF7402A8}"/>
    <cellStyle name="20% - 강조색5 19 5" xfId="6079" xr:uid="{F3C43362-4808-44E2-B370-DADFA2DE0757}"/>
    <cellStyle name="20% - 강조색5 19 6" xfId="6080" xr:uid="{7764BA0D-778D-473D-AAF5-88A97CC04BF3}"/>
    <cellStyle name="20% - 강조색5 19 7" xfId="6081" xr:uid="{6F5A4667-C312-44E2-A4FA-882CE489E76F}"/>
    <cellStyle name="20% - 강조색5 19 8" xfId="6082" xr:uid="{57F56833-5655-4ACE-A368-B5664D8A2CD6}"/>
    <cellStyle name="20% - 강조색5 19 9" xfId="6083" xr:uid="{329CE539-1CDB-4701-85FF-DE7C32228653}"/>
    <cellStyle name="20% - 강조색5 2" xfId="393" xr:uid="{B72369E9-6AC5-448D-B96D-3CAD5042368D}"/>
    <cellStyle name="20% - 강조색5 2 10" xfId="6084" xr:uid="{CE19C0FB-8D4C-414C-BC33-A0B2E23E0CBC}"/>
    <cellStyle name="20% - 강조색5 2 11" xfId="6085" xr:uid="{05EDDC3F-CEC6-4675-B2F5-6D1A61A19615}"/>
    <cellStyle name="20% - 강조색5 2 12" xfId="6086" xr:uid="{CB310E40-5C3B-451A-91D0-7666539C42C6}"/>
    <cellStyle name="20% - 강조색5 2 13" xfId="6087" xr:uid="{0637561E-49A4-40F4-86CF-F737FC3B2A38}"/>
    <cellStyle name="20% - 강조색5 2 14" xfId="6088" xr:uid="{17E58081-0CA1-4A1B-BB6A-0658B883B783}"/>
    <cellStyle name="20% - 강조색5 2 15" xfId="27943" xr:uid="{C6AB980A-F1BE-4DB5-8545-5CF8537FC186}"/>
    <cellStyle name="20% - 강조색5 2 2" xfId="394" xr:uid="{BB42894B-2644-4FC2-BC5C-9B489AE93CC6}"/>
    <cellStyle name="20% - 강조색5 2 3" xfId="6089" xr:uid="{BA647E4A-C3E4-468E-9635-DCC474C1743F}"/>
    <cellStyle name="20% - 강조색5 2 4" xfId="6090" xr:uid="{BEC50FCD-5CE1-457B-8089-9E680E85A8ED}"/>
    <cellStyle name="20% - 강조색5 2 5" xfId="6091" xr:uid="{CC27C2B8-C818-4BD8-86BB-4F829721A9B4}"/>
    <cellStyle name="20% - 강조색5 2 6" xfId="6092" xr:uid="{0ABFEA7C-3071-4DDC-B425-5CE39028486D}"/>
    <cellStyle name="20% - 강조색5 2 7" xfId="6093" xr:uid="{5EF3442B-0C48-46C5-B5C7-855DAF7E5D05}"/>
    <cellStyle name="20% - 강조색5 2 8" xfId="6094" xr:uid="{B2F599FA-0EC7-4D6C-8CF3-DD1427E63F8F}"/>
    <cellStyle name="20% - 강조색5 2 9" xfId="6095" xr:uid="{9D7DB131-3722-46DD-8428-9EB3D5CFB746}"/>
    <cellStyle name="20% - 강조색5 20" xfId="395" xr:uid="{89ED0C6E-4F0C-4654-A61A-85AB70EDBDF1}"/>
    <cellStyle name="20% - 강조색5 20 10" xfId="6096" xr:uid="{1674F6ED-D7B9-4FD6-96AD-AA99D5B68CD7}"/>
    <cellStyle name="20% - 강조색5 20 11" xfId="6097" xr:uid="{3EFC8577-E2EC-4253-822F-BB1BC910BF68}"/>
    <cellStyle name="20% - 강조색5 20 12" xfId="6098" xr:uid="{7F4577F5-6BBC-42C7-84F6-F3CFBE00A33B}"/>
    <cellStyle name="20% - 강조색5 20 13" xfId="6099" xr:uid="{785EF96B-E1C9-40AB-AF95-E5C0B84AA8EE}"/>
    <cellStyle name="20% - 강조색5 20 14" xfId="6100" xr:uid="{74144D13-A246-4CBC-9811-3BED01BC3CFC}"/>
    <cellStyle name="20% - 강조색5 20 2" xfId="396" xr:uid="{B9FF91EA-D223-4134-AA41-95CFA3F02E84}"/>
    <cellStyle name="20% - 강조색5 20 3" xfId="6101" xr:uid="{A2A9A87F-354E-4CE2-8B57-2CE34F0D559F}"/>
    <cellStyle name="20% - 강조색5 20 4" xfId="6102" xr:uid="{6EF3CD01-573B-4240-B924-304724FE3B4A}"/>
    <cellStyle name="20% - 강조색5 20 5" xfId="6103" xr:uid="{5C4A5A8E-21F0-42C4-905C-2FE68A8DA314}"/>
    <cellStyle name="20% - 강조색5 20 6" xfId="6104" xr:uid="{DB839747-EC79-48E2-A6D9-2A1055F2064D}"/>
    <cellStyle name="20% - 강조색5 20 7" xfId="6105" xr:uid="{445B8CBB-7769-46B3-B660-D3949E726F18}"/>
    <cellStyle name="20% - 강조색5 20 8" xfId="6106" xr:uid="{A1BCF8E4-BCF3-4B74-80F5-FDA2E2B9848E}"/>
    <cellStyle name="20% - 강조색5 20 9" xfId="6107" xr:uid="{AFF6A737-9677-4284-9E49-0E306B32D3F8}"/>
    <cellStyle name="20% - 강조색5 21" xfId="397" xr:uid="{DC09CC8F-03E7-4FEE-B1A8-3C8FC1368627}"/>
    <cellStyle name="20% - 강조색5 21 10" xfId="6108" xr:uid="{7C9D0796-5F18-47C9-B979-31A1703911E0}"/>
    <cellStyle name="20% - 강조색5 21 11" xfId="6109" xr:uid="{37274533-8903-40B2-AAFC-76ACA4AED374}"/>
    <cellStyle name="20% - 강조색5 21 12" xfId="6110" xr:uid="{20DC9906-4613-4525-A244-2C9B82AEF1F0}"/>
    <cellStyle name="20% - 강조색5 21 13" xfId="6111" xr:uid="{DF80FCC9-7608-4F85-9A49-B6370E4E4DB0}"/>
    <cellStyle name="20% - 강조색5 21 14" xfId="6112" xr:uid="{54135A3C-4B4C-4D7F-9868-01F6B0FD8FF0}"/>
    <cellStyle name="20% - 강조색5 21 2" xfId="398" xr:uid="{A4D1BB7D-7375-4446-87F8-243E7DDAC390}"/>
    <cellStyle name="20% - 강조색5 21 3" xfId="6113" xr:uid="{F570AA8A-84BC-4A6B-8D25-12CEB2D0618A}"/>
    <cellStyle name="20% - 강조색5 21 4" xfId="6114" xr:uid="{F38EFE7F-75BB-4DDF-9935-047A99631C8D}"/>
    <cellStyle name="20% - 강조색5 21 5" xfId="6115" xr:uid="{3A3E6139-AF34-44F3-95FF-DC42FB119440}"/>
    <cellStyle name="20% - 강조색5 21 6" xfId="6116" xr:uid="{58E451B2-E873-4A8E-9C0D-957605239685}"/>
    <cellStyle name="20% - 강조색5 21 7" xfId="6117" xr:uid="{5B880E19-F301-480A-8ABA-7D10752E1B9B}"/>
    <cellStyle name="20% - 강조색5 21 8" xfId="6118" xr:uid="{9072FAE1-56A1-4B66-B8F3-1A71CBA5D479}"/>
    <cellStyle name="20% - 강조색5 21 9" xfId="6119" xr:uid="{A15FD460-949E-45F6-A51E-2DCCE0F13A33}"/>
    <cellStyle name="20% - 강조색5 22" xfId="399" xr:uid="{61504FCE-E0ED-4454-872F-12DF368AE66C}"/>
    <cellStyle name="20% - 강조색5 22 10" xfId="6120" xr:uid="{22607B4F-8ADB-45C6-BA1E-7D5A591247DC}"/>
    <cellStyle name="20% - 강조색5 22 11" xfId="6121" xr:uid="{86A67532-BFF2-4AF0-B1BA-7B2FE2331315}"/>
    <cellStyle name="20% - 강조색5 22 12" xfId="6122" xr:uid="{A60BBC7B-EAF2-435F-9969-490846C1A502}"/>
    <cellStyle name="20% - 강조색5 22 13" xfId="6123" xr:uid="{C2828710-2668-4E2F-BD87-C4FD2F74075A}"/>
    <cellStyle name="20% - 강조색5 22 14" xfId="6124" xr:uid="{0354E08D-4864-44DE-81E1-AF53F737775A}"/>
    <cellStyle name="20% - 강조색5 22 2" xfId="400" xr:uid="{C9185384-6B57-4AAB-8497-F75A2D368DE7}"/>
    <cellStyle name="20% - 강조색5 22 3" xfId="6125" xr:uid="{633516C8-75EA-4558-943C-C04B06D02B18}"/>
    <cellStyle name="20% - 강조색5 22 4" xfId="6126" xr:uid="{D709F3C7-29D3-44EE-A044-548E13C8CBC3}"/>
    <cellStyle name="20% - 강조색5 22 5" xfId="6127" xr:uid="{5D9EF20E-B5B6-4E40-B973-0AFB12A4C644}"/>
    <cellStyle name="20% - 강조색5 22 6" xfId="6128" xr:uid="{C1A3F22E-DD6C-4B3E-9AED-6295663DA699}"/>
    <cellStyle name="20% - 강조색5 22 7" xfId="6129" xr:uid="{EA47445C-0BA4-49F3-BD53-2CE7CC220E80}"/>
    <cellStyle name="20% - 강조색5 22 8" xfId="6130" xr:uid="{350F9886-A0FA-40A9-82EA-15C7A45F5E6C}"/>
    <cellStyle name="20% - 강조색5 22 9" xfId="6131" xr:uid="{95330CC7-DD57-4668-ACF5-61AD2E9C6061}"/>
    <cellStyle name="20% - 강조색5 23" xfId="401" xr:uid="{51040684-1399-4998-A532-587570330C6D}"/>
    <cellStyle name="20% - 강조색5 23 10" xfId="6132" xr:uid="{5D15502D-8AA9-4645-9A90-5BDE1C326A2F}"/>
    <cellStyle name="20% - 강조색5 23 11" xfId="6133" xr:uid="{3EBA6047-4BCA-4A0E-9530-5484662B1C09}"/>
    <cellStyle name="20% - 강조색5 23 12" xfId="6134" xr:uid="{665FF691-24E6-4FE9-983D-D1476B570372}"/>
    <cellStyle name="20% - 강조색5 23 13" xfId="6135" xr:uid="{62E8C038-1EED-44B6-BF16-413FC5DE698F}"/>
    <cellStyle name="20% - 강조색5 23 14" xfId="6136" xr:uid="{1AB062BF-A750-4632-9116-A1A23DE8B1B2}"/>
    <cellStyle name="20% - 강조색5 23 2" xfId="402" xr:uid="{A165C6C9-C741-45A1-8735-B589ADA9A128}"/>
    <cellStyle name="20% - 강조색5 23 3" xfId="6137" xr:uid="{8CEABC0E-0242-4188-8FD7-A5111FFDE8D0}"/>
    <cellStyle name="20% - 강조색5 23 4" xfId="6138" xr:uid="{212F65A5-1E7B-42E8-ABE8-039210D76600}"/>
    <cellStyle name="20% - 강조색5 23 5" xfId="6139" xr:uid="{010F2790-227B-4EB7-9383-6935D387A75E}"/>
    <cellStyle name="20% - 강조색5 23 6" xfId="6140" xr:uid="{00A9C4D7-6832-4046-A44A-50B56D1CF20E}"/>
    <cellStyle name="20% - 강조색5 23 7" xfId="6141" xr:uid="{2F965B3F-7A5D-42EE-B864-581613E41628}"/>
    <cellStyle name="20% - 강조색5 23 8" xfId="6142" xr:uid="{330906F4-4242-4F16-B37A-B15FB1D3A198}"/>
    <cellStyle name="20% - 강조색5 23 9" xfId="6143" xr:uid="{060CAB82-DDAD-4044-AE4C-3518A5CD76E2}"/>
    <cellStyle name="20% - 강조색5 24" xfId="403" xr:uid="{AF9AACE1-B76E-4238-9D33-8F315A9B3D76}"/>
    <cellStyle name="20% - 강조색5 24 10" xfId="6144" xr:uid="{B78D4286-E5A3-40F0-B862-1F3419CF1609}"/>
    <cellStyle name="20% - 강조색5 24 11" xfId="6145" xr:uid="{618C760D-9BA6-41C4-8964-7944C26066C4}"/>
    <cellStyle name="20% - 강조색5 24 12" xfId="6146" xr:uid="{DFD63A1E-8489-4B6C-B435-833E1DD04160}"/>
    <cellStyle name="20% - 강조색5 24 13" xfId="6147" xr:uid="{5E0FE705-7CB0-4E5F-BDE0-AB021640792E}"/>
    <cellStyle name="20% - 강조색5 24 14" xfId="6148" xr:uid="{F77E7329-8CF2-4F8F-B8F2-1335D2B0CA4C}"/>
    <cellStyle name="20% - 강조색5 24 2" xfId="404" xr:uid="{D08D835F-4192-4056-855A-60B904055BFD}"/>
    <cellStyle name="20% - 강조색5 24 3" xfId="6149" xr:uid="{22A79D19-E3CF-4343-AA84-2E41C8BA5BCF}"/>
    <cellStyle name="20% - 강조색5 24 4" xfId="6150" xr:uid="{B2026827-4F6B-433A-9B14-848C577558F4}"/>
    <cellStyle name="20% - 강조색5 24 5" xfId="6151" xr:uid="{4F24A901-E884-441D-B84E-064B442F9E28}"/>
    <cellStyle name="20% - 강조색5 24 6" xfId="6152" xr:uid="{8E588AE7-90C3-437B-BD36-122840545734}"/>
    <cellStyle name="20% - 강조색5 24 7" xfId="6153" xr:uid="{EFCA2091-FB5F-4379-9A66-641815E6F85A}"/>
    <cellStyle name="20% - 강조색5 24 8" xfId="6154" xr:uid="{F0724C54-9E26-4B4E-8344-437D7323EBE5}"/>
    <cellStyle name="20% - 강조색5 24 9" xfId="6155" xr:uid="{3D56D057-0B06-499C-BBDB-C8135AE57D18}"/>
    <cellStyle name="20% - 강조색5 25" xfId="405" xr:uid="{E6F2C16A-3766-4300-A3BD-B8E7AC6D1745}"/>
    <cellStyle name="20% - 강조색5 25 10" xfId="6156" xr:uid="{0F58DDBE-C236-4AF9-9BA7-6AEEB0C37120}"/>
    <cellStyle name="20% - 강조색5 25 11" xfId="6157" xr:uid="{B295A257-64A1-423F-8FEA-A500591726CD}"/>
    <cellStyle name="20% - 강조색5 25 12" xfId="6158" xr:uid="{234DABF1-E37D-46AF-AF2E-A724E31E472A}"/>
    <cellStyle name="20% - 강조색5 25 13" xfId="6159" xr:uid="{54FD19B3-1139-4357-8508-6AC7B04AF0D5}"/>
    <cellStyle name="20% - 강조색5 25 14" xfId="6160" xr:uid="{93E1D08B-D041-4D0A-B107-B9BFD955C221}"/>
    <cellStyle name="20% - 강조색5 25 2" xfId="406" xr:uid="{F9DC12CD-56AD-4260-BF6B-7E08B6A4C29E}"/>
    <cellStyle name="20% - 강조색5 25 3" xfId="6161" xr:uid="{5D7F0A70-E9F1-456D-9A77-871C7CEAA53E}"/>
    <cellStyle name="20% - 강조색5 25 4" xfId="6162" xr:uid="{6C16D68C-E5E5-4837-A7D7-2AFB834356CF}"/>
    <cellStyle name="20% - 강조색5 25 5" xfId="6163" xr:uid="{8900D0C3-C244-4F34-A2D1-E5207F0F2960}"/>
    <cellStyle name="20% - 강조색5 25 6" xfId="6164" xr:uid="{6B7DB16F-46D8-46B0-8675-DC81EE541267}"/>
    <cellStyle name="20% - 강조색5 25 7" xfId="6165" xr:uid="{E52F0B3F-DA2A-46E1-A466-1A48E3084475}"/>
    <cellStyle name="20% - 강조색5 25 8" xfId="6166" xr:uid="{D3FBA792-A4CB-4D41-AD00-DD068ABA5C73}"/>
    <cellStyle name="20% - 강조색5 25 9" xfId="6167" xr:uid="{90699D0C-B765-4A05-81BB-E1C0C5A4BE6A}"/>
    <cellStyle name="20% - 강조색5 26" xfId="407" xr:uid="{EAB747E0-1BE9-4AAD-8369-6EED46324C7C}"/>
    <cellStyle name="20% - 강조색5 26 10" xfId="6168" xr:uid="{BE2CE9D4-D8A1-40AF-93D2-28833925B5CB}"/>
    <cellStyle name="20% - 강조색5 26 11" xfId="6169" xr:uid="{FDFDFE9E-7CE0-48E9-900F-3A24C3C8802A}"/>
    <cellStyle name="20% - 강조색5 26 12" xfId="6170" xr:uid="{6C186CAE-8C3F-4F2F-8C81-CF90DB30D2B2}"/>
    <cellStyle name="20% - 강조색5 26 13" xfId="6171" xr:uid="{BE18C98F-9D69-4918-A827-78CD1A75DA3D}"/>
    <cellStyle name="20% - 강조색5 26 14" xfId="6172" xr:uid="{97070D09-0017-43E7-8C7C-E291756388D7}"/>
    <cellStyle name="20% - 강조색5 26 2" xfId="408" xr:uid="{EC0BBD18-9E27-427A-A756-9D43CDD9D2A3}"/>
    <cellStyle name="20% - 강조색5 26 3" xfId="6173" xr:uid="{37EBC9E2-91BD-4790-9964-35875B8F120E}"/>
    <cellStyle name="20% - 강조색5 26 4" xfId="6174" xr:uid="{176D0735-BD9B-41CF-B1A1-74A7A4641D95}"/>
    <cellStyle name="20% - 강조색5 26 5" xfId="6175" xr:uid="{39BEFCB4-DF52-4959-8430-A33D0B17836B}"/>
    <cellStyle name="20% - 강조색5 26 6" xfId="6176" xr:uid="{DF294913-059B-4538-99E2-CBF5B60780DA}"/>
    <cellStyle name="20% - 강조색5 26 7" xfId="6177" xr:uid="{D9A60B29-C4AF-4F31-B75C-7FA05F50BE9A}"/>
    <cellStyle name="20% - 강조색5 26 8" xfId="6178" xr:uid="{A15436D2-EA73-4CDC-BFEA-D60A335CB529}"/>
    <cellStyle name="20% - 강조색5 26 9" xfId="6179" xr:uid="{A653BB43-BE61-45E6-BE78-8B4A719A697E}"/>
    <cellStyle name="20% - 강조색5 27" xfId="409" xr:uid="{0C2E98EC-A6F7-4CB3-8566-89DD1E61A4CF}"/>
    <cellStyle name="20% - 강조색5 27 10" xfId="6180" xr:uid="{0DC15213-46F4-409E-BF57-2AC9AD93364E}"/>
    <cellStyle name="20% - 강조색5 27 11" xfId="6181" xr:uid="{3A84232F-C073-4926-AB70-3234ED7597C6}"/>
    <cellStyle name="20% - 강조색5 27 12" xfId="6182" xr:uid="{AD4FDC6B-9A40-49C1-882A-E740C320A7D0}"/>
    <cellStyle name="20% - 강조색5 27 13" xfId="6183" xr:uid="{887E4291-B6B3-450E-9963-D379DED6749C}"/>
    <cellStyle name="20% - 강조색5 27 14" xfId="6184" xr:uid="{107D6119-D207-4F13-BA3E-074FF5213A00}"/>
    <cellStyle name="20% - 강조색5 27 2" xfId="410" xr:uid="{DC766575-019E-4A6A-AEBE-358F16165346}"/>
    <cellStyle name="20% - 강조색5 27 3" xfId="6185" xr:uid="{103B28BC-8AA5-493D-B68F-5E33818429F7}"/>
    <cellStyle name="20% - 강조색5 27 4" xfId="6186" xr:uid="{3C9CAEEC-CAE2-45C2-B70C-BA0CFBC7BF9B}"/>
    <cellStyle name="20% - 강조색5 27 5" xfId="6187" xr:uid="{CCD497F1-9C8B-4C2F-8BD0-004C8C1B5DB0}"/>
    <cellStyle name="20% - 강조색5 27 6" xfId="6188" xr:uid="{520EFF07-5B9A-4156-BC4D-85764E2339E8}"/>
    <cellStyle name="20% - 강조색5 27 7" xfId="6189" xr:uid="{BA91055F-1315-44C3-8E7D-4CCE99ED66F9}"/>
    <cellStyle name="20% - 강조색5 27 8" xfId="6190" xr:uid="{5F3B8A55-92F6-4629-977E-DA1279367D4B}"/>
    <cellStyle name="20% - 강조색5 27 9" xfId="6191" xr:uid="{702A934A-AB52-4A83-9BA9-CE854230CD56}"/>
    <cellStyle name="20% - 강조색5 28" xfId="411" xr:uid="{414B71B2-12F4-412D-BB7F-02171D853E39}"/>
    <cellStyle name="20% - 강조색5 28 10" xfId="6192" xr:uid="{E48F708E-055E-4CFB-B1C6-BB18F7CA3F05}"/>
    <cellStyle name="20% - 강조색5 28 11" xfId="6193" xr:uid="{6C222CBC-A427-4BC1-B840-16FADFAE5FEB}"/>
    <cellStyle name="20% - 강조색5 28 12" xfId="6194" xr:uid="{2D058EDA-3F32-4FDA-93C2-1253B54FC137}"/>
    <cellStyle name="20% - 강조색5 28 13" xfId="6195" xr:uid="{941BE77F-93DE-40F0-8C3E-4BB92EA67E42}"/>
    <cellStyle name="20% - 강조색5 28 14" xfId="6196" xr:uid="{570FE3F6-A3CE-4A42-BD6A-BE09472707C7}"/>
    <cellStyle name="20% - 강조색5 28 2" xfId="412" xr:uid="{960839DE-BB06-493D-B117-F2B6E0373141}"/>
    <cellStyle name="20% - 강조색5 28 3" xfId="6197" xr:uid="{232B6754-E800-408B-9853-DB5C221516A5}"/>
    <cellStyle name="20% - 강조색5 28 4" xfId="6198" xr:uid="{DD6623F1-0E27-44CC-874A-EA7C6880AE75}"/>
    <cellStyle name="20% - 강조색5 28 5" xfId="6199" xr:uid="{9158644A-22AA-4825-A40C-E41FEC80ACC5}"/>
    <cellStyle name="20% - 강조색5 28 6" xfId="6200" xr:uid="{B97AC688-ACF0-44EC-8974-41B4EC5E2E4F}"/>
    <cellStyle name="20% - 강조색5 28 7" xfId="6201" xr:uid="{A5DDBC0F-1894-440B-BCDB-881CC409A9EE}"/>
    <cellStyle name="20% - 강조색5 28 8" xfId="6202" xr:uid="{4E7DAF1E-7DB6-43FB-BFDC-09F7153DDEB8}"/>
    <cellStyle name="20% - 강조색5 28 9" xfId="6203" xr:uid="{B1420DD6-D79D-42D6-B6B7-DCED33774A5C}"/>
    <cellStyle name="20% - 강조색5 29" xfId="413" xr:uid="{9541B352-FF52-476F-A874-BB521E5EA041}"/>
    <cellStyle name="20% - 강조색5 29 10" xfId="6204" xr:uid="{F1AD83F4-CB2E-4D55-95E6-64365E8760A2}"/>
    <cellStyle name="20% - 강조색5 29 11" xfId="6205" xr:uid="{05EE18F4-C80D-4995-8F54-81FFF4DF5132}"/>
    <cellStyle name="20% - 강조색5 29 12" xfId="6206" xr:uid="{3F07A13B-A312-4FDD-AC73-768138825E25}"/>
    <cellStyle name="20% - 강조색5 29 13" xfId="6207" xr:uid="{CD047CD0-0EF0-4839-A612-3BE6335E4D3A}"/>
    <cellStyle name="20% - 강조색5 29 14" xfId="6208" xr:uid="{9EA09154-43BD-4C3A-8A27-2CFB3EA5410C}"/>
    <cellStyle name="20% - 강조색5 29 2" xfId="414" xr:uid="{A73B25DD-C364-46F5-AFCA-C0AC8058F6D1}"/>
    <cellStyle name="20% - 강조색5 29 3" xfId="6209" xr:uid="{BD1A9B8A-9EE1-4E30-8F8A-C5CD2C711284}"/>
    <cellStyle name="20% - 강조색5 29 4" xfId="6210" xr:uid="{D7E4523C-269F-4E6A-A054-5B43E38983F8}"/>
    <cellStyle name="20% - 강조색5 29 5" xfId="6211" xr:uid="{7347C7FE-5339-485D-A40D-365AD4AB6E3A}"/>
    <cellStyle name="20% - 강조색5 29 6" xfId="6212" xr:uid="{A1119C62-8D45-4DD3-B842-1A3AE648DA65}"/>
    <cellStyle name="20% - 강조색5 29 7" xfId="6213" xr:uid="{7FE01A84-3D47-4AE0-800F-0A2B22185BD4}"/>
    <cellStyle name="20% - 강조색5 29 8" xfId="6214" xr:uid="{AB532A47-0248-40B2-A149-10B2933C50DC}"/>
    <cellStyle name="20% - 강조색5 29 9" xfId="6215" xr:uid="{32A4BEA8-D2FD-42F2-BA80-470551F904D0}"/>
    <cellStyle name="20% - 강조색5 3" xfId="415" xr:uid="{FD5B8591-1540-407A-B14E-7D21C8BB8EE4}"/>
    <cellStyle name="20% - 강조색5 3 10" xfId="6216" xr:uid="{46B6D04D-0C7D-4492-A537-91CAF5D70EFF}"/>
    <cellStyle name="20% - 강조색5 3 11" xfId="6217" xr:uid="{E5036FF5-1253-4B04-AC71-FC040675FD0A}"/>
    <cellStyle name="20% - 강조색5 3 12" xfId="6218" xr:uid="{E76D2A71-6CCE-4B89-84A0-15D5650EE1CE}"/>
    <cellStyle name="20% - 강조색5 3 13" xfId="6219" xr:uid="{57204435-74BC-4571-B71B-645888076D3B}"/>
    <cellStyle name="20% - 강조색5 3 14" xfId="6220" xr:uid="{D81FB5CF-8568-4DE6-B4C5-07957588753B}"/>
    <cellStyle name="20% - 강조색5 3 15" xfId="28199" xr:uid="{C6CFB9F1-D17E-4213-99BF-9723FB1D6330}"/>
    <cellStyle name="20% - 강조색5 3 2" xfId="416" xr:uid="{D3E84A06-3D73-4F62-9D41-B64BFDCCE067}"/>
    <cellStyle name="20% - 강조색5 3 3" xfId="6221" xr:uid="{F462D8E1-94ED-41CC-97DC-BF9C01DAF70B}"/>
    <cellStyle name="20% - 강조색5 3 4" xfId="6222" xr:uid="{6E44666D-C338-492B-BC6B-1A34575CB486}"/>
    <cellStyle name="20% - 강조색5 3 5" xfId="6223" xr:uid="{B3A84E35-9C7A-496D-B648-B53DF0C0E6C5}"/>
    <cellStyle name="20% - 강조색5 3 6" xfId="6224" xr:uid="{2A8D1BDB-DCAE-4D38-9FAB-CF7DFB43FD8E}"/>
    <cellStyle name="20% - 강조색5 3 7" xfId="6225" xr:uid="{F1F69223-A873-48AE-9448-B7B90D2320B8}"/>
    <cellStyle name="20% - 강조색5 3 8" xfId="6226" xr:uid="{72964C32-F125-401B-B454-8700A048FF2F}"/>
    <cellStyle name="20% - 강조색5 3 9" xfId="6227" xr:uid="{75DD0D52-6A9C-4C25-9697-B983F49A7C85}"/>
    <cellStyle name="20% - 강조색5 30" xfId="417" xr:uid="{FD371F06-326D-402E-8AD4-5660F3A14659}"/>
    <cellStyle name="20% - 강조색5 30 10" xfId="6228" xr:uid="{DFB8E8BF-6DDF-4E2F-9576-4F5BB51D6999}"/>
    <cellStyle name="20% - 강조색5 30 11" xfId="6229" xr:uid="{ABA53703-3B79-422E-BF5E-A33C09402D09}"/>
    <cellStyle name="20% - 강조색5 30 12" xfId="6230" xr:uid="{744E70F2-5393-4D0A-841C-672C68729552}"/>
    <cellStyle name="20% - 강조색5 30 13" xfId="6231" xr:uid="{B824FA70-2ECA-4604-B680-72E72083A481}"/>
    <cellStyle name="20% - 강조색5 30 14" xfId="6232" xr:uid="{AB028BAE-75BC-4EA3-87CC-414F55780E47}"/>
    <cellStyle name="20% - 강조색5 30 2" xfId="418" xr:uid="{D3F92B08-33CB-4FC6-AE6F-3C51946325B1}"/>
    <cellStyle name="20% - 강조색5 30 3" xfId="6233" xr:uid="{063CEB54-D0EF-4645-808D-541D8A6BB0B6}"/>
    <cellStyle name="20% - 강조색5 30 4" xfId="6234" xr:uid="{9F71BF38-0A88-4AC2-99BD-2F1F7C8C9C71}"/>
    <cellStyle name="20% - 강조색5 30 5" xfId="6235" xr:uid="{94E3EE2D-A8B7-4469-B08B-FBD94A2E547F}"/>
    <cellStyle name="20% - 강조색5 30 6" xfId="6236" xr:uid="{71C2F9FB-710A-4932-AF03-DB0E7CA7C6B2}"/>
    <cellStyle name="20% - 강조색5 30 7" xfId="6237" xr:uid="{F1AAA4FC-A520-4B6F-A2B2-0FD42C506238}"/>
    <cellStyle name="20% - 강조색5 30 8" xfId="6238" xr:uid="{1FA20A20-3320-4834-91F5-4AB72DB8A850}"/>
    <cellStyle name="20% - 강조색5 30 9" xfId="6239" xr:uid="{8098126D-EDDE-4D58-923D-3844BB134533}"/>
    <cellStyle name="20% - 강조색5 31" xfId="419" xr:uid="{511AAF8C-A799-4C43-B292-E3E5EF1352A0}"/>
    <cellStyle name="20% - 강조색5 31 10" xfId="6240" xr:uid="{8989EE63-202E-4E97-9FA6-D6078BA57ACF}"/>
    <cellStyle name="20% - 강조색5 31 11" xfId="6241" xr:uid="{F92253AE-0DC1-45E7-AF59-543F723FF62A}"/>
    <cellStyle name="20% - 강조색5 31 12" xfId="6242" xr:uid="{9502A34C-2A41-4AD9-BD2F-0397508C5545}"/>
    <cellStyle name="20% - 강조색5 31 13" xfId="6243" xr:uid="{AF5DE2CC-BE6A-46EE-8E8E-457B605ECD2D}"/>
    <cellStyle name="20% - 강조색5 31 14" xfId="6244" xr:uid="{E77AA472-8902-4B9A-9E41-BD0A06EBB735}"/>
    <cellStyle name="20% - 강조색5 31 2" xfId="420" xr:uid="{8B215830-344F-432A-97A9-8BF2FA99E020}"/>
    <cellStyle name="20% - 강조색5 31 3" xfId="6245" xr:uid="{5CFE61C5-30B0-483A-BC8D-8CB21510E04A}"/>
    <cellStyle name="20% - 강조색5 31 4" xfId="6246" xr:uid="{6E2E6547-C4C9-44BC-8B6A-081ED76388C4}"/>
    <cellStyle name="20% - 강조색5 31 5" xfId="6247" xr:uid="{917BF016-8279-4ABB-A744-D506A1A14329}"/>
    <cellStyle name="20% - 강조색5 31 6" xfId="6248" xr:uid="{C84343F0-69CF-420E-BFD1-87BA6233DF52}"/>
    <cellStyle name="20% - 강조색5 31 7" xfId="6249" xr:uid="{3E0D2A19-0C2D-4594-AC8F-223332A2FE7C}"/>
    <cellStyle name="20% - 강조색5 31 8" xfId="6250" xr:uid="{6C4F402F-2E00-4C14-B005-E838CC178E3D}"/>
    <cellStyle name="20% - 강조색5 31 9" xfId="6251" xr:uid="{5EB72847-3E5A-4458-904D-E3892AEC62F1}"/>
    <cellStyle name="20% - 강조색5 32" xfId="421" xr:uid="{65ADAF07-17FD-461B-A67B-90F078166C8B}"/>
    <cellStyle name="20% - 강조색5 32 10" xfId="6252" xr:uid="{2D6A3513-4A8B-4519-BD51-CC83870E1C5C}"/>
    <cellStyle name="20% - 강조색5 32 11" xfId="6253" xr:uid="{404A5104-4436-41B7-887E-0F04D5CE9524}"/>
    <cellStyle name="20% - 강조색5 32 12" xfId="6254" xr:uid="{006B0F5B-A87D-4ACA-AC2E-BB28D0BC3DC9}"/>
    <cellStyle name="20% - 강조색5 32 13" xfId="6255" xr:uid="{DEA6B4F1-FEF9-48F3-A866-F336B96E2A75}"/>
    <cellStyle name="20% - 강조색5 32 14" xfId="6256" xr:uid="{D960E593-92F7-491C-ABE8-C065F40F9BE8}"/>
    <cellStyle name="20% - 강조색5 32 2" xfId="422" xr:uid="{39EC4DB1-63CC-4B04-8FD1-49C56B189395}"/>
    <cellStyle name="20% - 강조색5 32 3" xfId="6257" xr:uid="{62E33C73-2D00-43D6-BA97-E4151E0711D2}"/>
    <cellStyle name="20% - 강조색5 32 4" xfId="6258" xr:uid="{CBCA8170-7CB9-440A-9153-02DF32FA4BF3}"/>
    <cellStyle name="20% - 강조색5 32 5" xfId="6259" xr:uid="{882AA292-7F03-4AC1-86A9-49D4942158C4}"/>
    <cellStyle name="20% - 강조색5 32 6" xfId="6260" xr:uid="{2FFA17E4-7105-461F-8553-20F57C861CB2}"/>
    <cellStyle name="20% - 강조색5 32 7" xfId="6261" xr:uid="{43E1D1A9-35EA-4F72-BC7D-CB1155097513}"/>
    <cellStyle name="20% - 강조색5 32 8" xfId="6262" xr:uid="{A7177543-D872-4166-BDD2-8D6C45FB34D5}"/>
    <cellStyle name="20% - 강조색5 32 9" xfId="6263" xr:uid="{E7117218-AF81-48BB-A5B3-98F6DDA81110}"/>
    <cellStyle name="20% - 강조색5 33" xfId="423" xr:uid="{6490DED1-3FBD-4907-8614-0A21EC467592}"/>
    <cellStyle name="20% - 강조색5 33 10" xfId="6264" xr:uid="{24098549-730B-407F-B910-F2E6051541D4}"/>
    <cellStyle name="20% - 강조색5 33 11" xfId="6265" xr:uid="{21FBEFA2-9F10-4361-93F5-A72CF084CB11}"/>
    <cellStyle name="20% - 강조색5 33 12" xfId="6266" xr:uid="{86719727-1B85-44D6-9E5B-F98F6F0C1D8E}"/>
    <cellStyle name="20% - 강조색5 33 13" xfId="6267" xr:uid="{1CC5A2CE-AFD4-4273-AD08-E86A4510BEA6}"/>
    <cellStyle name="20% - 강조색5 33 14" xfId="6268" xr:uid="{7313EA31-A71A-4D9B-A462-4782A29DBD2C}"/>
    <cellStyle name="20% - 강조색5 33 2" xfId="424" xr:uid="{E9F1045F-B47F-4347-B6AC-0811DFB16E44}"/>
    <cellStyle name="20% - 강조색5 33 3" xfId="6269" xr:uid="{3901A559-FAD5-4097-AF0D-49DA89408D30}"/>
    <cellStyle name="20% - 강조색5 33 4" xfId="6270" xr:uid="{4B66D5EF-D0C7-4733-B23E-CC40F60FB6C6}"/>
    <cellStyle name="20% - 강조색5 33 5" xfId="6271" xr:uid="{139A7300-21DB-47F9-8676-2CA1F62A2756}"/>
    <cellStyle name="20% - 강조색5 33 6" xfId="6272" xr:uid="{1B245D54-8594-4857-9018-B2629E0E7AA4}"/>
    <cellStyle name="20% - 강조색5 33 7" xfId="6273" xr:uid="{69190B40-3FC8-462A-9F1F-823511A3A7CD}"/>
    <cellStyle name="20% - 강조색5 33 8" xfId="6274" xr:uid="{9E2CA532-DCC8-4C7F-A9A6-CE6C43688491}"/>
    <cellStyle name="20% - 강조색5 33 9" xfId="6275" xr:uid="{96BFD920-605F-44B8-B4A8-F99E7296E3A1}"/>
    <cellStyle name="20% - 강조색5 34" xfId="425" xr:uid="{13A12DBB-3CC4-4A8A-84C1-6F1AC5F0E307}"/>
    <cellStyle name="20% - 강조색5 34 10" xfId="6276" xr:uid="{5E478D71-1E22-4089-94F6-7FAFBF332DA0}"/>
    <cellStyle name="20% - 강조색5 34 11" xfId="6277" xr:uid="{746D0400-0B96-475F-97BC-50786A7ACF48}"/>
    <cellStyle name="20% - 강조색5 34 12" xfId="6278" xr:uid="{E4E4C091-7922-44D3-A26D-E04DA224653F}"/>
    <cellStyle name="20% - 강조색5 34 13" xfId="6279" xr:uid="{700A0040-8F43-42EE-B3AD-442CAF130314}"/>
    <cellStyle name="20% - 강조색5 34 14" xfId="6280" xr:uid="{F7792DFF-E159-4554-A0CA-03694CE7C821}"/>
    <cellStyle name="20% - 강조색5 34 2" xfId="426" xr:uid="{D9955766-518F-4732-B1CB-56C54998EDB7}"/>
    <cellStyle name="20% - 강조색5 34 3" xfId="6281" xr:uid="{4572B522-8876-4C07-B48B-4B29CA59D782}"/>
    <cellStyle name="20% - 강조색5 34 4" xfId="6282" xr:uid="{4F7E89F3-54A9-48DC-A8E0-85C4C7904F36}"/>
    <cellStyle name="20% - 강조색5 34 5" xfId="6283" xr:uid="{8DDC3D7C-78FB-4EEE-A31E-3E23ADFE641D}"/>
    <cellStyle name="20% - 강조색5 34 6" xfId="6284" xr:uid="{AC7B4EFD-C3ED-42C8-89A7-8EAFAFA64827}"/>
    <cellStyle name="20% - 강조색5 34 7" xfId="6285" xr:uid="{0F783DF0-321D-4084-8C89-5DDF283EFD0F}"/>
    <cellStyle name="20% - 강조색5 34 8" xfId="6286" xr:uid="{325C0944-3199-4D3C-A4BF-91D5EB9AD818}"/>
    <cellStyle name="20% - 강조색5 34 9" xfId="6287" xr:uid="{6CA81D2C-0499-46C2-883A-3F4517C1F6AA}"/>
    <cellStyle name="20% - 강조색5 35" xfId="427" xr:uid="{EAD5A3CE-A70A-46B9-942F-E96D7F062EF2}"/>
    <cellStyle name="20% - 강조색5 35 10" xfId="6288" xr:uid="{08FA0D45-5311-4581-825D-42A6022C7C0D}"/>
    <cellStyle name="20% - 강조색5 35 11" xfId="6289" xr:uid="{88726775-41BD-41DE-910F-A4040B3CD3C8}"/>
    <cellStyle name="20% - 강조색5 35 12" xfId="6290" xr:uid="{A16FCFCC-772C-4F13-A015-006B6465BD11}"/>
    <cellStyle name="20% - 강조색5 35 13" xfId="6291" xr:uid="{B26BBE74-1622-4329-B5EB-7958C4D49F5A}"/>
    <cellStyle name="20% - 강조색5 35 14" xfId="6292" xr:uid="{09652BA3-B79E-4A8A-87D0-B45AAB7FA8AD}"/>
    <cellStyle name="20% - 강조색5 35 2" xfId="428" xr:uid="{9B64E1B2-033F-414E-9D82-B2760B7DCCCF}"/>
    <cellStyle name="20% - 강조색5 35 3" xfId="6293" xr:uid="{B8EC9BD1-6459-4FF4-B1F4-DB8D65700094}"/>
    <cellStyle name="20% - 강조색5 35 4" xfId="6294" xr:uid="{93EFC919-C4A0-452B-ADBD-3E29083EBFE1}"/>
    <cellStyle name="20% - 강조색5 35 5" xfId="6295" xr:uid="{BD135BD4-FDEB-47AA-AFCB-FDB64C0A5002}"/>
    <cellStyle name="20% - 강조색5 35 6" xfId="6296" xr:uid="{53E082E0-9114-4F86-AF2A-969E7C65CE46}"/>
    <cellStyle name="20% - 강조색5 35 7" xfId="6297" xr:uid="{5717E867-60BE-4F45-A671-0CDAF8835C26}"/>
    <cellStyle name="20% - 강조색5 35 8" xfId="6298" xr:uid="{BF91D0CC-77D0-451D-8261-86425957AB20}"/>
    <cellStyle name="20% - 강조색5 35 9" xfId="6299" xr:uid="{2D2D9C8D-520C-4EF6-A843-109993977517}"/>
    <cellStyle name="20% - 강조색5 36" xfId="429" xr:uid="{25B70010-6945-4BCD-95AD-B374D8EF261F}"/>
    <cellStyle name="20% - 강조색5 36 10" xfId="6300" xr:uid="{3B1E984E-D4C4-4A5A-9887-A3471A087841}"/>
    <cellStyle name="20% - 강조색5 36 11" xfId="6301" xr:uid="{A6304109-C402-4559-A244-16D99242860A}"/>
    <cellStyle name="20% - 강조색5 36 12" xfId="6302" xr:uid="{9D827A8B-2F8F-47CE-83D6-CF68F1AE8F23}"/>
    <cellStyle name="20% - 강조색5 36 13" xfId="6303" xr:uid="{1F0E8329-929D-4F55-BEF4-33431DF060A5}"/>
    <cellStyle name="20% - 강조색5 36 14" xfId="6304" xr:uid="{23B1DBC5-DA1F-4BD7-8877-C664D1F55345}"/>
    <cellStyle name="20% - 강조색5 36 2" xfId="430" xr:uid="{94168ECC-82B5-4287-A526-5E7A4FD53480}"/>
    <cellStyle name="20% - 강조색5 36 3" xfId="6305" xr:uid="{342FF3ED-92F7-42BE-95B9-FE15D4710A44}"/>
    <cellStyle name="20% - 강조색5 36 4" xfId="6306" xr:uid="{7AB2ABC9-2105-4182-904E-8E9EE4D02794}"/>
    <cellStyle name="20% - 강조색5 36 5" xfId="6307" xr:uid="{3B894781-47BE-4182-AC56-21676BFD1C75}"/>
    <cellStyle name="20% - 강조색5 36 6" xfId="6308" xr:uid="{69156BCE-D9B7-45DF-8EE2-92B4D7224FC4}"/>
    <cellStyle name="20% - 강조색5 36 7" xfId="6309" xr:uid="{177B35B5-7FDA-404F-8306-0204475FE8A1}"/>
    <cellStyle name="20% - 강조색5 36 8" xfId="6310" xr:uid="{A6A0EEE4-055A-4E54-99A0-D1B177294F37}"/>
    <cellStyle name="20% - 강조색5 36 9" xfId="6311" xr:uid="{B68D108E-C19F-4A4C-B216-77CA2DB19A84}"/>
    <cellStyle name="20% - 강조색5 37" xfId="431" xr:uid="{6B7E272C-5BEA-44C0-86E3-6F8B9CF63752}"/>
    <cellStyle name="20% - 강조색5 37 10" xfId="6312" xr:uid="{26B4D325-ECD6-4064-BDA3-97558E66489B}"/>
    <cellStyle name="20% - 강조색5 37 11" xfId="6313" xr:uid="{D79F45A2-ADDE-48E0-B445-07A57934B30B}"/>
    <cellStyle name="20% - 강조색5 37 12" xfId="6314" xr:uid="{20B579D1-BBFB-406F-9A9A-C5A1FBF8B334}"/>
    <cellStyle name="20% - 강조색5 37 13" xfId="6315" xr:uid="{639BB4A1-7B12-4D76-B4DE-294DE0CC2F2B}"/>
    <cellStyle name="20% - 강조색5 37 14" xfId="6316" xr:uid="{578B2655-44CC-4D67-8F5F-87877F54DB1F}"/>
    <cellStyle name="20% - 강조색5 37 2" xfId="432" xr:uid="{4D0C51AD-4F1D-4429-B57E-216779938ACB}"/>
    <cellStyle name="20% - 강조색5 37 3" xfId="6317" xr:uid="{07661756-F688-45AC-BADB-F4695B32161B}"/>
    <cellStyle name="20% - 강조색5 37 4" xfId="6318" xr:uid="{D1C8D3CC-88E2-448C-BA82-D73F42C45BE1}"/>
    <cellStyle name="20% - 강조색5 37 5" xfId="6319" xr:uid="{DD435BD6-EE00-40C3-B578-B4E603B72643}"/>
    <cellStyle name="20% - 강조색5 37 6" xfId="6320" xr:uid="{2295D1AA-1774-4F27-A834-F6844A82E9D7}"/>
    <cellStyle name="20% - 강조색5 37 7" xfId="6321" xr:uid="{9A57A96E-3A2B-468B-AA2F-AF86AFF9DD94}"/>
    <cellStyle name="20% - 강조색5 37 8" xfId="6322" xr:uid="{B4D206D4-B370-424A-BB6B-1B7029630548}"/>
    <cellStyle name="20% - 강조색5 37 9" xfId="6323" xr:uid="{AAA25C44-9407-4E92-ADD7-89374EB25E60}"/>
    <cellStyle name="20% - 강조색5 38" xfId="433" xr:uid="{A85D52BA-54D8-47A9-AC29-8E2CD645C76C}"/>
    <cellStyle name="20% - 강조색5 38 10" xfId="6324" xr:uid="{52E5B45D-78B5-41CA-ACD4-04815ABF518D}"/>
    <cellStyle name="20% - 강조색5 38 11" xfId="6325" xr:uid="{D2262466-F63E-43B1-99C3-E52103639B3C}"/>
    <cellStyle name="20% - 강조색5 38 12" xfId="6326" xr:uid="{BFA4F35B-0595-4A7D-8BD0-198D42D10B0D}"/>
    <cellStyle name="20% - 강조색5 38 13" xfId="6327" xr:uid="{14C20F62-C00C-4C57-BFEB-871033E11A14}"/>
    <cellStyle name="20% - 강조색5 38 14" xfId="6328" xr:uid="{1D296484-03AA-4973-A463-5C2781935769}"/>
    <cellStyle name="20% - 강조색5 38 2" xfId="434" xr:uid="{A172A4D7-E708-44BF-894D-2DD1797061C6}"/>
    <cellStyle name="20% - 강조색5 38 3" xfId="6329" xr:uid="{FAAD1E20-A682-4A83-9D2C-BD7C24BD51AA}"/>
    <cellStyle name="20% - 강조색5 38 4" xfId="6330" xr:uid="{228805AB-037D-4063-B6F8-DE709D6A3F60}"/>
    <cellStyle name="20% - 강조색5 38 5" xfId="6331" xr:uid="{056A6A82-E81D-4883-BF4E-A89BCE7E4EC9}"/>
    <cellStyle name="20% - 강조색5 38 6" xfId="6332" xr:uid="{00A02CFE-48BD-48BE-ACCC-AA681E17637A}"/>
    <cellStyle name="20% - 강조색5 38 7" xfId="6333" xr:uid="{E7CF7329-4058-4820-9C10-7E67001776CB}"/>
    <cellStyle name="20% - 강조색5 38 8" xfId="6334" xr:uid="{D565748A-78E1-408C-B82B-CCDADB05C8C2}"/>
    <cellStyle name="20% - 강조색5 38 9" xfId="6335" xr:uid="{FCEB95F5-B540-466C-BC0F-413A5279878C}"/>
    <cellStyle name="20% - 강조색5 39" xfId="435" xr:uid="{FDAE06EF-4FEB-4CCD-94D8-30F4ED1DAA19}"/>
    <cellStyle name="20% - 강조색5 39 10" xfId="6336" xr:uid="{03C20A64-C09C-4331-9BD4-248A21F2E4CD}"/>
    <cellStyle name="20% - 강조색5 39 11" xfId="6337" xr:uid="{480BB0E3-3311-4BB0-BD7B-2657B03A6D74}"/>
    <cellStyle name="20% - 강조색5 39 12" xfId="6338" xr:uid="{10359867-0973-4B5A-90F7-C8A86506FAE7}"/>
    <cellStyle name="20% - 강조색5 39 13" xfId="6339" xr:uid="{AF30254B-4C13-49D7-A175-EF68C1D6E5F2}"/>
    <cellStyle name="20% - 강조색5 39 14" xfId="6340" xr:uid="{F99BF17D-AF1B-4CF1-9E75-85EED9BCC64B}"/>
    <cellStyle name="20% - 강조색5 39 2" xfId="436" xr:uid="{826EB332-0A89-43F5-A59F-F4F10B9AAC3B}"/>
    <cellStyle name="20% - 강조색5 39 3" xfId="6341" xr:uid="{A6E18C81-35A6-4EDF-BF4E-23252E4D389B}"/>
    <cellStyle name="20% - 강조색5 39 4" xfId="6342" xr:uid="{DB4F07A1-64F2-42C4-A63C-D77056E2313C}"/>
    <cellStyle name="20% - 강조색5 39 5" xfId="6343" xr:uid="{03280C65-33ED-4557-89A9-EE00E1F8714D}"/>
    <cellStyle name="20% - 강조색5 39 6" xfId="6344" xr:uid="{57A93E39-0835-414D-AEDA-390F12608823}"/>
    <cellStyle name="20% - 강조색5 39 7" xfId="6345" xr:uid="{9428EF39-4E1C-45D6-BD42-4C8392414336}"/>
    <cellStyle name="20% - 강조색5 39 8" xfId="6346" xr:uid="{EDE74784-5974-47C1-9EA5-B51DF88E4CBE}"/>
    <cellStyle name="20% - 강조색5 39 9" xfId="6347" xr:uid="{67066013-7892-4E9D-AAFF-32622B68DB09}"/>
    <cellStyle name="20% - 강조색5 4" xfId="437" xr:uid="{11C70DAD-6D40-4136-9ABA-B5168FF069DF}"/>
    <cellStyle name="20% - 강조색5 4 10" xfId="6348" xr:uid="{5D680CAC-CEC1-4D18-9279-2FE09A2C7462}"/>
    <cellStyle name="20% - 강조색5 4 11" xfId="6349" xr:uid="{B91E8C14-B580-49B4-9811-1C3DBEDB2FD2}"/>
    <cellStyle name="20% - 강조색5 4 12" xfId="6350" xr:uid="{054DB490-69BC-4E94-9BE7-1CF5E2BBAF6E}"/>
    <cellStyle name="20% - 강조색5 4 13" xfId="6351" xr:uid="{4B4506B6-5CFD-4BC5-A74F-BADAC54A581F}"/>
    <cellStyle name="20% - 강조색5 4 14" xfId="6352" xr:uid="{D02B0F70-DCA7-49C0-9083-7BC68AE64520}"/>
    <cellStyle name="20% - 강조색5 4 15" xfId="27867" xr:uid="{D3BDB2BC-011F-4C68-A9A9-C46FA47EED57}"/>
    <cellStyle name="20% - 강조색5 4 2" xfId="438" xr:uid="{D124DF11-FC07-4222-BF6F-62F2570C07F0}"/>
    <cellStyle name="20% - 강조색5 4 3" xfId="6353" xr:uid="{8F6BC762-1F38-4C60-A0C7-9CDDC08F8155}"/>
    <cellStyle name="20% - 강조색5 4 4" xfId="6354" xr:uid="{EA91855C-9E0D-4AF4-9124-093C0709C83C}"/>
    <cellStyle name="20% - 강조색5 4 5" xfId="6355" xr:uid="{36DA82D2-822B-4DCC-8858-5266C223454F}"/>
    <cellStyle name="20% - 강조색5 4 6" xfId="6356" xr:uid="{0CC79140-4593-49BE-B7F8-3DC1B140BA6B}"/>
    <cellStyle name="20% - 강조색5 4 7" xfId="6357" xr:uid="{01377A49-967F-4A06-BC59-CB2EBA9FD8F2}"/>
    <cellStyle name="20% - 강조색5 4 8" xfId="6358" xr:uid="{6E9AF2C4-CE14-4106-BCD6-8EFDCC1F2DD9}"/>
    <cellStyle name="20% - 강조색5 4 9" xfId="6359" xr:uid="{92069EF2-E61E-417B-882E-8FA7C16631E3}"/>
    <cellStyle name="20% - 강조색5 40" xfId="439" xr:uid="{197D68EA-3EB7-4D40-836F-020524DF34CC}"/>
    <cellStyle name="20% - 강조색5 40 10" xfId="6360" xr:uid="{EF5DED6B-023E-4F77-B74A-4C943E5113C3}"/>
    <cellStyle name="20% - 강조색5 40 11" xfId="6361" xr:uid="{737FBFF6-7EAD-4DF6-A34D-3B234019F4D1}"/>
    <cellStyle name="20% - 강조색5 40 12" xfId="6362" xr:uid="{E297378D-360D-4370-A317-A2E967CA9AEF}"/>
    <cellStyle name="20% - 강조색5 40 13" xfId="6363" xr:uid="{4955C2F6-55FD-4A59-B7A1-A2C6D5771306}"/>
    <cellStyle name="20% - 강조색5 40 14" xfId="6364" xr:uid="{C4EA24F2-E8BA-4387-BB69-DA9084081B29}"/>
    <cellStyle name="20% - 강조색5 40 2" xfId="440" xr:uid="{24FFC49B-994C-43B9-95F4-AC42539104EE}"/>
    <cellStyle name="20% - 강조색5 40 3" xfId="6365" xr:uid="{AE02E7C3-5DD1-48C0-ACD5-1A821C91A0B0}"/>
    <cellStyle name="20% - 강조색5 40 4" xfId="6366" xr:uid="{3C88D939-08A8-4BEE-AC2D-647DBF220A24}"/>
    <cellStyle name="20% - 강조색5 40 5" xfId="6367" xr:uid="{F1C6CA5F-95DB-4D2E-9903-92C02F1A55F4}"/>
    <cellStyle name="20% - 강조색5 40 6" xfId="6368" xr:uid="{D8DE5428-4229-49C5-B742-2220D220B252}"/>
    <cellStyle name="20% - 강조색5 40 7" xfId="6369" xr:uid="{13156752-CF90-411B-B591-B218CCB8C752}"/>
    <cellStyle name="20% - 강조색5 40 8" xfId="6370" xr:uid="{3578A824-E0EC-4FE6-B5EA-D8B30A3F923C}"/>
    <cellStyle name="20% - 강조색5 40 9" xfId="6371" xr:uid="{7161E310-8937-4749-AD6F-2EEC954273F3}"/>
    <cellStyle name="20% - 강조색5 41" xfId="441" xr:uid="{F3D3E9FA-2835-404F-A6E3-54B79091284E}"/>
    <cellStyle name="20% - 강조색5 41 10" xfId="6372" xr:uid="{DBEEB22C-C907-4C6A-8F81-92654709CCEC}"/>
    <cellStyle name="20% - 강조색5 41 11" xfId="6373" xr:uid="{ED2EB469-C0AB-4C7A-9BA8-13C69F4F390D}"/>
    <cellStyle name="20% - 강조색5 41 12" xfId="6374" xr:uid="{53BD3D9E-362A-45CA-9019-C2E461F5D296}"/>
    <cellStyle name="20% - 강조색5 41 13" xfId="6375" xr:uid="{65A7C19D-4C65-4713-8FDD-816661263D82}"/>
    <cellStyle name="20% - 강조색5 41 14" xfId="6376" xr:uid="{27522DD4-3158-4E2D-BB35-1E8B4DF82956}"/>
    <cellStyle name="20% - 강조색5 41 2" xfId="442" xr:uid="{0254E5AB-A1B4-44ED-A7D8-005A2A9D3199}"/>
    <cellStyle name="20% - 강조색5 41 3" xfId="6377" xr:uid="{25A218A1-9017-4CEC-B3F7-9B29DFB98483}"/>
    <cellStyle name="20% - 강조색5 41 4" xfId="6378" xr:uid="{839921EC-9BA7-41E3-A08E-3ED97F0F227D}"/>
    <cellStyle name="20% - 강조색5 41 5" xfId="6379" xr:uid="{0644EDD7-E4EA-4DC6-AEC8-3203AC713556}"/>
    <cellStyle name="20% - 강조색5 41 6" xfId="6380" xr:uid="{D87E9A3E-7C86-4B8D-9697-2015BBCF29F5}"/>
    <cellStyle name="20% - 강조색5 41 7" xfId="6381" xr:uid="{236D6833-3F83-46AA-9BC5-E057EA7362F2}"/>
    <cellStyle name="20% - 강조색5 41 8" xfId="6382" xr:uid="{B7157BEB-BF66-4AB2-8DB4-8879CF4A1026}"/>
    <cellStyle name="20% - 강조색5 41 9" xfId="6383" xr:uid="{62EC8CCC-8D9E-41E7-9449-2912AEE94D08}"/>
    <cellStyle name="20% - 강조색5 42" xfId="443" xr:uid="{66D0FD80-B55E-45CB-9848-2045464493F1}"/>
    <cellStyle name="20% - 강조색5 42 10" xfId="6384" xr:uid="{D0F08F54-C257-4848-97CF-55EBC306D5F6}"/>
    <cellStyle name="20% - 강조색5 42 11" xfId="6385" xr:uid="{DC928D99-3862-4F3F-BB78-C37CC78D5472}"/>
    <cellStyle name="20% - 강조색5 42 12" xfId="6386" xr:uid="{B9A79E68-A591-450B-84B3-74E33DD5BE23}"/>
    <cellStyle name="20% - 강조색5 42 13" xfId="6387" xr:uid="{04D9A0BF-D2D6-44ED-B4EE-D6C3EA6CE500}"/>
    <cellStyle name="20% - 강조색5 42 14" xfId="6388" xr:uid="{B7F7CD50-B7BD-4B6D-A79B-1DCA606D2825}"/>
    <cellStyle name="20% - 강조색5 42 2" xfId="444" xr:uid="{2B28F359-0D4A-434A-830B-522EC02D1F16}"/>
    <cellStyle name="20% - 강조색5 42 3" xfId="6389" xr:uid="{3560371D-7337-4F5B-B7B7-3BFF349632D6}"/>
    <cellStyle name="20% - 강조색5 42 4" xfId="6390" xr:uid="{333AFD11-6D69-4D86-A5F8-D5BBE90C534E}"/>
    <cellStyle name="20% - 강조색5 42 5" xfId="6391" xr:uid="{84C15348-474C-442A-BCAB-76BD6F43C7AD}"/>
    <cellStyle name="20% - 강조색5 42 6" xfId="6392" xr:uid="{E2CE8936-5626-4EDD-9B98-57878AB5BDCD}"/>
    <cellStyle name="20% - 강조색5 42 7" xfId="6393" xr:uid="{1B0A0945-1764-4A93-B1CC-B96AD11E46C0}"/>
    <cellStyle name="20% - 강조색5 42 8" xfId="6394" xr:uid="{7E1D7175-4576-414C-98BA-8F76FE8D4C25}"/>
    <cellStyle name="20% - 강조색5 42 9" xfId="6395" xr:uid="{BDB7F54B-8FAE-4100-965C-D789D2DE39D8}"/>
    <cellStyle name="20% - 강조색5 43" xfId="445" xr:uid="{F6BC48E2-76C0-4AFD-8E41-57ADA4117E7B}"/>
    <cellStyle name="20% - 강조색5 43 10" xfId="6396" xr:uid="{30F53017-8A47-4A28-B517-837026BECFC1}"/>
    <cellStyle name="20% - 강조색5 43 11" xfId="6397" xr:uid="{254E0108-212B-4314-BFAD-68FA9E48304C}"/>
    <cellStyle name="20% - 강조색5 43 12" xfId="6398" xr:uid="{D46AA89D-BC35-4AE7-AF57-28A79BD3E0C6}"/>
    <cellStyle name="20% - 강조색5 43 13" xfId="6399" xr:uid="{BF483BE7-A904-49DB-824B-5CE274653196}"/>
    <cellStyle name="20% - 강조색5 43 14" xfId="6400" xr:uid="{89E8C0EB-4825-44AB-A306-7EB2F813BA79}"/>
    <cellStyle name="20% - 강조색5 43 2" xfId="446" xr:uid="{43916071-BFAB-4341-A91A-C1BC6F8EACD0}"/>
    <cellStyle name="20% - 강조색5 43 3" xfId="6401" xr:uid="{86BC8B03-B02F-4E89-9E4F-4B1374389394}"/>
    <cellStyle name="20% - 강조색5 43 4" xfId="6402" xr:uid="{1C97AF8A-844D-41B9-B3CF-F31020E33527}"/>
    <cellStyle name="20% - 강조색5 43 5" xfId="6403" xr:uid="{3C801AAF-A7B4-41C3-9264-BF94F68B5CCF}"/>
    <cellStyle name="20% - 강조색5 43 6" xfId="6404" xr:uid="{EC015639-BE98-489C-966D-0B3A4D8A0998}"/>
    <cellStyle name="20% - 강조색5 43 7" xfId="6405" xr:uid="{76878D62-BEBA-456D-B2B0-EE6546AD7954}"/>
    <cellStyle name="20% - 강조색5 43 8" xfId="6406" xr:uid="{6B9E8455-609E-4E77-842F-571CCA7D8028}"/>
    <cellStyle name="20% - 강조색5 43 9" xfId="6407" xr:uid="{AB647B4D-62CA-495C-BB09-8A9ABD99FD72}"/>
    <cellStyle name="20% - 강조색5 44" xfId="447" xr:uid="{030B3D81-DEC2-4FA1-B23B-CD914E678683}"/>
    <cellStyle name="20% - 강조색5 45" xfId="448" xr:uid="{83D4364F-1A3C-49E7-8AE5-D9686A0366F5}"/>
    <cellStyle name="20% - 강조색5 46" xfId="372" xr:uid="{0AAA8994-7636-4171-A5E6-D9496FC93DB8}"/>
    <cellStyle name="20% - 강조색5 5" xfId="449" xr:uid="{1F3D49F7-7037-4DA2-8F1D-49B2203E9A23}"/>
    <cellStyle name="20% - 강조색5 5 10" xfId="6408" xr:uid="{B7996D05-3D1A-407B-A42A-092C39C2B525}"/>
    <cellStyle name="20% - 강조색5 5 11" xfId="6409" xr:uid="{AB0E4E9C-9D56-4620-9B39-EEEF4B66A15C}"/>
    <cellStyle name="20% - 강조색5 5 12" xfId="6410" xr:uid="{5A7DEBB9-2B0A-49BD-BE09-07B89D7DF653}"/>
    <cellStyle name="20% - 강조색5 5 13" xfId="6411" xr:uid="{9E3BA8F6-46C5-4BE2-BF2A-61F96830CB10}"/>
    <cellStyle name="20% - 강조색5 5 14" xfId="6412" xr:uid="{E7B2AE33-9BEA-4063-A40F-393C90CD84BF}"/>
    <cellStyle name="20% - 강조색5 5 2" xfId="450" xr:uid="{791AE64B-709D-4E57-B96E-4B10FA4E7396}"/>
    <cellStyle name="20% - 강조색5 5 3" xfId="6413" xr:uid="{D60D0C4C-0568-4871-B5F6-2C7938D71753}"/>
    <cellStyle name="20% - 강조색5 5 4" xfId="6414" xr:uid="{00A2FBB0-5FD7-4810-AC53-8F7028EB92C9}"/>
    <cellStyle name="20% - 강조색5 5 5" xfId="6415" xr:uid="{271EC03E-68E7-4DB9-839F-D506BB9A2233}"/>
    <cellStyle name="20% - 강조색5 5 6" xfId="6416" xr:uid="{AEE080DD-8BDD-4166-B834-B55B4411CB55}"/>
    <cellStyle name="20% - 강조색5 5 7" xfId="6417" xr:uid="{03583D69-485B-4D96-9429-6D88E3C07137}"/>
    <cellStyle name="20% - 강조색5 5 8" xfId="6418" xr:uid="{7E199F5C-A556-4006-BD35-78AD01A03ED4}"/>
    <cellStyle name="20% - 강조색5 5 9" xfId="6419" xr:uid="{4A6FB18F-5B9B-4AD1-8419-3BAF4ACA410F}"/>
    <cellStyle name="20% - 강조색5 6" xfId="451" xr:uid="{60B343C4-72AB-4022-B07E-88720841F961}"/>
    <cellStyle name="20% - 강조색5 6 10" xfId="6420" xr:uid="{81C24ADE-F149-4341-8002-A829C1FECC0F}"/>
    <cellStyle name="20% - 강조색5 6 11" xfId="6421" xr:uid="{3DFC9251-4196-47B6-AE5B-C32463761387}"/>
    <cellStyle name="20% - 강조색5 6 12" xfId="6422" xr:uid="{DBF80D04-28A2-474F-BAA7-18C57F2F3C97}"/>
    <cellStyle name="20% - 강조색5 6 13" xfId="6423" xr:uid="{A301E880-875B-402F-B2CD-8394E8F0500D}"/>
    <cellStyle name="20% - 강조색5 6 14" xfId="6424" xr:uid="{87AEB811-A25B-47BB-8BA2-74199D8E1716}"/>
    <cellStyle name="20% - 강조색5 6 2" xfId="452" xr:uid="{5AD257BF-A4AC-49A6-8449-52BEF545B175}"/>
    <cellStyle name="20% - 강조색5 6 3" xfId="6425" xr:uid="{FB278BBD-7A4D-4A3F-87D2-BC4F8982F3D0}"/>
    <cellStyle name="20% - 강조색5 6 4" xfId="6426" xr:uid="{323E0A4B-2288-4F54-AA75-5CFEC6EEA376}"/>
    <cellStyle name="20% - 강조색5 6 5" xfId="6427" xr:uid="{5FBAE21B-778C-4743-A343-C043D0E3A47B}"/>
    <cellStyle name="20% - 강조색5 6 6" xfId="6428" xr:uid="{E85408F2-4DA1-48D4-9FD0-606F447F0FD9}"/>
    <cellStyle name="20% - 강조색5 6 7" xfId="6429" xr:uid="{6CB82878-0945-4393-A608-E4F63F29E606}"/>
    <cellStyle name="20% - 강조색5 6 8" xfId="6430" xr:uid="{1A2DDFFB-EC5A-4903-8D38-5FE74FDEE8E2}"/>
    <cellStyle name="20% - 강조색5 6 9" xfId="6431" xr:uid="{0AFE42B3-F0F6-474F-AC33-5E371356EC4B}"/>
    <cellStyle name="20% - 강조색5 7" xfId="453" xr:uid="{408D8C4C-ECB5-4B26-9553-2C98896FBC1F}"/>
    <cellStyle name="20% - 강조색5 7 10" xfId="6432" xr:uid="{74629D13-9280-4436-939E-5E49DC7976C6}"/>
    <cellStyle name="20% - 강조색5 7 11" xfId="6433" xr:uid="{3733DED5-E41C-4765-BCF0-07B9B14340B7}"/>
    <cellStyle name="20% - 강조색5 7 12" xfId="6434" xr:uid="{B46E8DA1-9D30-40D8-A65C-11B0C63B80C6}"/>
    <cellStyle name="20% - 강조색5 7 13" xfId="6435" xr:uid="{F4A51916-3109-492F-B04F-A2E8F2B584BF}"/>
    <cellStyle name="20% - 강조색5 7 14" xfId="6436" xr:uid="{8BC9A290-A597-4999-8CEA-AE0D14DF9D14}"/>
    <cellStyle name="20% - 강조색5 7 2" xfId="454" xr:uid="{314076FA-DD70-4E6E-B2C7-7E99CEFD2D12}"/>
    <cellStyle name="20% - 강조색5 7 3" xfId="6437" xr:uid="{E8126883-940A-492B-985E-1C5DED55E38C}"/>
    <cellStyle name="20% - 강조색5 7 4" xfId="6438" xr:uid="{294FA3D7-3061-471B-8AF8-99D4AFF74281}"/>
    <cellStyle name="20% - 강조색5 7 5" xfId="6439" xr:uid="{BA8CDC7E-504E-42CD-9771-29C38481821A}"/>
    <cellStyle name="20% - 강조색5 7 6" xfId="6440" xr:uid="{3ED2B2D7-2288-4DA1-B9CA-C5EE42B3F81A}"/>
    <cellStyle name="20% - 강조색5 7 7" xfId="6441" xr:uid="{86B7DF5F-85FB-498A-8FFB-16EE0019EB9B}"/>
    <cellStyle name="20% - 강조색5 7 8" xfId="6442" xr:uid="{A006FA15-CEFF-4B77-9CA9-37804FA48E05}"/>
    <cellStyle name="20% - 강조색5 7 9" xfId="6443" xr:uid="{0F81FA52-5F5F-4EA7-B6BD-35F8B89EEFC6}"/>
    <cellStyle name="20% - 강조색5 8" xfId="455" xr:uid="{059B11DC-40CF-415E-B08E-567BC1B73CC3}"/>
    <cellStyle name="20% - 강조색5 8 10" xfId="6444" xr:uid="{BB48424F-10F5-429F-B4BF-01B9CEF7E9BD}"/>
    <cellStyle name="20% - 강조색5 8 11" xfId="6445" xr:uid="{351CF038-8882-4176-9816-E8CBCD6B426F}"/>
    <cellStyle name="20% - 강조색5 8 12" xfId="6446" xr:uid="{535317B8-1F61-4B30-9778-DB5B045838FB}"/>
    <cellStyle name="20% - 강조색5 8 13" xfId="6447" xr:uid="{8F58AF17-9E7E-4F15-A2C9-70E234CB01CC}"/>
    <cellStyle name="20% - 강조색5 8 14" xfId="6448" xr:uid="{65E4BFA6-5F2C-457F-9F38-43A95226E63E}"/>
    <cellStyle name="20% - 강조색5 8 2" xfId="456" xr:uid="{B531C110-C8A4-47CE-B721-C49032BBC3AC}"/>
    <cellStyle name="20% - 강조색5 8 3" xfId="6449" xr:uid="{A18F3DE0-DB4B-4C09-9E6B-82DED76170A7}"/>
    <cellStyle name="20% - 강조색5 8 4" xfId="6450" xr:uid="{304D8FCE-B67F-403A-B3A4-4B77ED7A0707}"/>
    <cellStyle name="20% - 강조색5 8 5" xfId="6451" xr:uid="{4E51D836-B0A8-4FE1-88FF-D487D1250BF7}"/>
    <cellStyle name="20% - 강조색5 8 6" xfId="6452" xr:uid="{9220ADBD-80C1-47A8-9C10-497BED4857F6}"/>
    <cellStyle name="20% - 강조색5 8 7" xfId="6453" xr:uid="{D0A93BB5-D9C2-42AF-AB85-02443F9838EA}"/>
    <cellStyle name="20% - 강조색5 8 8" xfId="6454" xr:uid="{22501CDA-19EE-4055-8911-E4022C79A0A9}"/>
    <cellStyle name="20% - 강조색5 8 9" xfId="6455" xr:uid="{5110913C-C540-4804-80C2-D236BD672B19}"/>
    <cellStyle name="20% - 강조색5 9" xfId="457" xr:uid="{C85353D0-9B76-4130-8372-84F00DADD163}"/>
    <cellStyle name="20% - 강조색5 9 10" xfId="6456" xr:uid="{13C46CA9-28BB-4736-80B0-7E41BE18F496}"/>
    <cellStyle name="20% - 강조색5 9 11" xfId="6457" xr:uid="{A2FE328B-406C-411F-9AEB-AAB4F249D416}"/>
    <cellStyle name="20% - 강조색5 9 12" xfId="6458" xr:uid="{7B1F642B-9C6D-47EE-91AE-FD4E00E8614B}"/>
    <cellStyle name="20% - 강조색5 9 13" xfId="6459" xr:uid="{92066C37-189E-4AC1-A069-89504D18E855}"/>
    <cellStyle name="20% - 강조색5 9 14" xfId="6460" xr:uid="{031260EF-7842-4F4E-A168-F4808D88D28C}"/>
    <cellStyle name="20% - 강조색5 9 2" xfId="458" xr:uid="{425A2A8A-0583-453D-A1D8-946390F88835}"/>
    <cellStyle name="20% - 강조색5 9 3" xfId="6461" xr:uid="{654CAF0A-E9D0-457F-BF0D-B76E943CB94F}"/>
    <cellStyle name="20% - 강조색5 9 4" xfId="6462" xr:uid="{14669AE6-84EA-461E-B27C-F2DAEEFE1977}"/>
    <cellStyle name="20% - 강조색5 9 5" xfId="6463" xr:uid="{1312387D-68D0-4B0C-BEF3-FA368671C468}"/>
    <cellStyle name="20% - 강조색5 9 6" xfId="6464" xr:uid="{80176734-8518-497B-8D2E-61017C61A883}"/>
    <cellStyle name="20% - 강조색5 9 7" xfId="6465" xr:uid="{A1914887-279A-4152-A5B2-F39F68AA04FF}"/>
    <cellStyle name="20% - 강조색5 9 8" xfId="6466" xr:uid="{3F9F65A8-C630-4636-AF2F-5C0A5DAC32BF}"/>
    <cellStyle name="20% - 강조색5 9 9" xfId="6467" xr:uid="{744BAD56-4947-46CD-AAC1-9B95F2156ADD}"/>
    <cellStyle name="20% - 강조색6 10" xfId="460" xr:uid="{6620A9BC-8F66-4E74-B1D1-CEFB07A7761B}"/>
    <cellStyle name="20% - 강조색6 10 10" xfId="6468" xr:uid="{204D69B1-9892-49C2-848B-19266805302F}"/>
    <cellStyle name="20% - 강조색6 10 11" xfId="6469" xr:uid="{1B9DDEB6-7654-4FA2-B24D-1A085551E052}"/>
    <cellStyle name="20% - 강조색6 10 12" xfId="6470" xr:uid="{DD9D77CE-01BC-4AC2-AAE1-D205A245E40C}"/>
    <cellStyle name="20% - 강조색6 10 13" xfId="6471" xr:uid="{CDDB7C51-33C4-40E3-8D8E-E67ED6918053}"/>
    <cellStyle name="20% - 강조색6 10 14" xfId="6472" xr:uid="{23F3D7A8-E626-4DE6-8440-EC032CA78C95}"/>
    <cellStyle name="20% - 강조색6 10 2" xfId="461" xr:uid="{2923E83B-0DDD-4014-AABA-554349EF2D0D}"/>
    <cellStyle name="20% - 강조색6 10 3" xfId="6473" xr:uid="{E9D5C3C8-8ED9-48C2-BEA5-1D463722EF21}"/>
    <cellStyle name="20% - 강조색6 10 4" xfId="6474" xr:uid="{F0A16E5E-F5B7-4969-AE90-F865884C5E14}"/>
    <cellStyle name="20% - 강조색6 10 5" xfId="6475" xr:uid="{E6170494-CB23-4807-A0F1-601A0665EDC0}"/>
    <cellStyle name="20% - 강조색6 10 6" xfId="6476" xr:uid="{6E6FC938-FAC0-4842-AED7-2334E54E524F}"/>
    <cellStyle name="20% - 강조색6 10 7" xfId="6477" xr:uid="{767258FE-8382-4BEA-885D-B65C108AEF3F}"/>
    <cellStyle name="20% - 강조색6 10 8" xfId="6478" xr:uid="{28D4709F-BF24-4943-9D8E-93F7D91E93C8}"/>
    <cellStyle name="20% - 강조색6 10 9" xfId="6479" xr:uid="{4EC82EDC-2E04-4061-BC90-1C6D6E7D05BE}"/>
    <cellStyle name="20% - 강조색6 11" xfId="462" xr:uid="{839D4458-74E1-4F69-AC5E-5468F08CF6E4}"/>
    <cellStyle name="20% - 강조색6 11 10" xfId="6480" xr:uid="{564828E8-1211-470B-9404-FBC7736C1AFB}"/>
    <cellStyle name="20% - 강조색6 11 11" xfId="6481" xr:uid="{E116291B-3D2D-4164-A995-C0874DD68AC3}"/>
    <cellStyle name="20% - 강조색6 11 12" xfId="6482" xr:uid="{D61BA1E4-3C9E-4178-842C-17CBC5FD5E38}"/>
    <cellStyle name="20% - 강조색6 11 13" xfId="6483" xr:uid="{FA3C98E7-CD41-4455-A49A-AE4E0B5E107B}"/>
    <cellStyle name="20% - 강조색6 11 14" xfId="6484" xr:uid="{65EAF1B4-033A-4C08-8C04-AAF584F5BC3D}"/>
    <cellStyle name="20% - 강조색6 11 2" xfId="463" xr:uid="{A0AB8C27-9F9E-45E5-B0AD-F1D86B5FBF59}"/>
    <cellStyle name="20% - 강조색6 11 3" xfId="6485" xr:uid="{09836C10-41E4-4564-BA11-F9028476367D}"/>
    <cellStyle name="20% - 강조색6 11 4" xfId="6486" xr:uid="{A68BC7CD-E34F-4E24-86D4-5EF9B80577EC}"/>
    <cellStyle name="20% - 강조색6 11 5" xfId="6487" xr:uid="{BEEC9234-C38C-4D52-92E9-45C26C297C8C}"/>
    <cellStyle name="20% - 강조색6 11 6" xfId="6488" xr:uid="{780480DC-08A3-4D33-AA8C-5D4F3666A107}"/>
    <cellStyle name="20% - 강조색6 11 7" xfId="6489" xr:uid="{41FBA830-9C6E-4405-A14C-4E214265D22E}"/>
    <cellStyle name="20% - 강조색6 11 8" xfId="6490" xr:uid="{2B61A30B-CE28-4F25-A420-03F6995401AB}"/>
    <cellStyle name="20% - 강조색6 11 9" xfId="6491" xr:uid="{3AAAF57F-DD24-4826-9E87-F8FB3C03945F}"/>
    <cellStyle name="20% - 강조색6 12" xfId="464" xr:uid="{DB9C0245-73B0-45F0-96D9-E35111ED842F}"/>
    <cellStyle name="20% - 강조색6 12 10" xfId="6492" xr:uid="{22CE1D12-F29D-40A6-BB96-692965F7C03C}"/>
    <cellStyle name="20% - 강조색6 12 11" xfId="6493" xr:uid="{C66B4C5F-8FB6-4345-80A1-5DB7A6B07ED1}"/>
    <cellStyle name="20% - 강조색6 12 12" xfId="6494" xr:uid="{8481D5ED-3677-4D92-AE72-E33D7F031B09}"/>
    <cellStyle name="20% - 강조색6 12 13" xfId="6495" xr:uid="{AD6A2FD7-6CFA-4317-B508-8C476223B87B}"/>
    <cellStyle name="20% - 강조색6 12 14" xfId="6496" xr:uid="{2FB05887-7EB9-4E46-9156-702B53B6BD3D}"/>
    <cellStyle name="20% - 강조색6 12 2" xfId="465" xr:uid="{DBA0AF3D-17B1-4335-A142-32FC942D37E8}"/>
    <cellStyle name="20% - 강조색6 12 3" xfId="6497" xr:uid="{CE8E9975-667E-44C3-9E24-F096A29A3611}"/>
    <cellStyle name="20% - 강조색6 12 4" xfId="6498" xr:uid="{FD963289-8AA9-4B41-9AF6-985E90D74E03}"/>
    <cellStyle name="20% - 강조색6 12 5" xfId="6499" xr:uid="{1A4BB7CA-5894-404B-AA76-3F2B98549026}"/>
    <cellStyle name="20% - 강조색6 12 6" xfId="6500" xr:uid="{9F030C09-851E-4C00-9516-2F6A8DE10C9C}"/>
    <cellStyle name="20% - 강조색6 12 7" xfId="6501" xr:uid="{DC0B9D01-5571-4121-B5E4-8F9F5169DC49}"/>
    <cellStyle name="20% - 강조색6 12 8" xfId="6502" xr:uid="{A80C9240-40AC-423A-981B-BA6B5D335FC5}"/>
    <cellStyle name="20% - 강조색6 12 9" xfId="6503" xr:uid="{7AB62E02-08C5-4DC2-96A6-873A6AD617A2}"/>
    <cellStyle name="20% - 강조색6 13" xfId="466" xr:uid="{24C7B4EC-FE6D-4545-9EBA-64CB4DA0833F}"/>
    <cellStyle name="20% - 강조색6 13 10" xfId="6504" xr:uid="{92F24A0F-8ECB-4A21-9913-05879BA9334E}"/>
    <cellStyle name="20% - 강조색6 13 11" xfId="6505" xr:uid="{90040DCC-E5CA-4DB2-8C1B-A98C45469C4F}"/>
    <cellStyle name="20% - 강조색6 13 12" xfId="6506" xr:uid="{0BBBDF14-FF4D-4C14-98D2-71030ED5B3A0}"/>
    <cellStyle name="20% - 강조색6 13 13" xfId="6507" xr:uid="{FEB1BA50-0AD1-4913-9A4F-56B16BEED845}"/>
    <cellStyle name="20% - 강조색6 13 14" xfId="6508" xr:uid="{BC22CFDB-0244-4BD0-B67C-EA060916AC2C}"/>
    <cellStyle name="20% - 강조색6 13 2" xfId="467" xr:uid="{2B331C14-8EA9-4F08-AAAC-EB986C8EB013}"/>
    <cellStyle name="20% - 강조색6 13 3" xfId="6509" xr:uid="{3D55F762-7C93-48BD-8239-107B90DA8BBF}"/>
    <cellStyle name="20% - 강조색6 13 4" xfId="6510" xr:uid="{6286DBCA-86C6-4DF3-8F86-F10A6017E47E}"/>
    <cellStyle name="20% - 강조색6 13 5" xfId="6511" xr:uid="{CA1675A4-0DF3-47A7-95A0-B1E55231FDE8}"/>
    <cellStyle name="20% - 강조색6 13 6" xfId="6512" xr:uid="{9E0EDCA3-B19C-4A73-B748-F1EEE4B8C69B}"/>
    <cellStyle name="20% - 강조색6 13 7" xfId="6513" xr:uid="{B7BD6002-F7D1-4B08-9510-43EBE8D60A8F}"/>
    <cellStyle name="20% - 강조색6 13 8" xfId="6514" xr:uid="{5BD8C480-8FE3-4E35-8541-60380E70D939}"/>
    <cellStyle name="20% - 강조색6 13 9" xfId="6515" xr:uid="{D118D995-E7D4-4117-B6D8-A164C97ED3B9}"/>
    <cellStyle name="20% - 강조색6 14" xfId="468" xr:uid="{7300C01C-17A5-4EA1-A228-06DAFD5D92DC}"/>
    <cellStyle name="20% - 강조색6 14 10" xfId="6516" xr:uid="{F28E3E2D-78E8-49FD-A5FD-87F779DAF246}"/>
    <cellStyle name="20% - 강조색6 14 11" xfId="6517" xr:uid="{3C525A0C-10F0-4BFA-83E0-BE155D8EE8ED}"/>
    <cellStyle name="20% - 강조색6 14 12" xfId="6518" xr:uid="{06E2A7D3-ECAF-45A3-9CBB-64FC92EDF244}"/>
    <cellStyle name="20% - 강조색6 14 13" xfId="6519" xr:uid="{E265E64C-E3F8-41DF-A7D4-277530E3B1C7}"/>
    <cellStyle name="20% - 강조색6 14 14" xfId="6520" xr:uid="{740148B5-3005-4A97-8CB6-FD6D5CE4375B}"/>
    <cellStyle name="20% - 강조색6 14 2" xfId="469" xr:uid="{4A81D968-3AAA-4D49-89FD-A0878F1FFD9D}"/>
    <cellStyle name="20% - 강조색6 14 3" xfId="6521" xr:uid="{A89517C1-6C72-4821-B572-02BA5F2BFF59}"/>
    <cellStyle name="20% - 강조색6 14 4" xfId="6522" xr:uid="{70D3D477-615A-44D8-AE56-2C5A476F1D0D}"/>
    <cellStyle name="20% - 강조색6 14 5" xfId="6523" xr:uid="{EC3970BA-7EAA-4683-8A27-659391847DD9}"/>
    <cellStyle name="20% - 강조색6 14 6" xfId="6524" xr:uid="{BF22DA36-B73A-459B-AA63-D6D58C20AAAD}"/>
    <cellStyle name="20% - 강조색6 14 7" xfId="6525" xr:uid="{D8A50E1A-F343-4759-9B6E-570F5A42623F}"/>
    <cellStyle name="20% - 강조색6 14 8" xfId="6526" xr:uid="{FA839ACB-2FAA-4F70-B0A7-9DE10E158880}"/>
    <cellStyle name="20% - 강조색6 14 9" xfId="6527" xr:uid="{DE253375-BCC0-4F63-8780-B59055064BDE}"/>
    <cellStyle name="20% - 강조색6 15" xfId="470" xr:uid="{415FF872-4519-4836-8A83-BBE1A6DE2DED}"/>
    <cellStyle name="20% - 강조색6 15 10" xfId="6528" xr:uid="{F077C5FC-AFE7-4CCE-BECC-7F4457F17FFB}"/>
    <cellStyle name="20% - 강조색6 15 11" xfId="6529" xr:uid="{F6158E4B-F15D-4B12-9E64-1D4EADF31E50}"/>
    <cellStyle name="20% - 강조색6 15 12" xfId="6530" xr:uid="{C1AC21E0-F423-4A85-9A9B-4F346F342E6B}"/>
    <cellStyle name="20% - 강조색6 15 13" xfId="6531" xr:uid="{CEAD8D9F-05BB-4C22-8481-40CBE7978ACE}"/>
    <cellStyle name="20% - 강조색6 15 14" xfId="6532" xr:uid="{FA6A5AAF-83DA-47E1-9ADA-7A6B7E50110A}"/>
    <cellStyle name="20% - 강조색6 15 2" xfId="471" xr:uid="{720BDEEA-EEAF-4D8D-B7AF-8B8D17356DF4}"/>
    <cellStyle name="20% - 강조색6 15 3" xfId="6533" xr:uid="{2E07C2C1-6141-4A7F-98C1-5A8E941A6DE2}"/>
    <cellStyle name="20% - 강조색6 15 4" xfId="6534" xr:uid="{CC3650D2-4A98-47BE-8DD3-F6A57D7B30E5}"/>
    <cellStyle name="20% - 강조색6 15 5" xfId="6535" xr:uid="{331F3EA0-9CBF-44C0-BC05-861D98449BAC}"/>
    <cellStyle name="20% - 강조색6 15 6" xfId="6536" xr:uid="{B64672A7-39BF-40C8-B63C-13821FFA7AD7}"/>
    <cellStyle name="20% - 강조색6 15 7" xfId="6537" xr:uid="{410434EF-E1E1-47E7-8D45-4378B07AEA4E}"/>
    <cellStyle name="20% - 강조색6 15 8" xfId="6538" xr:uid="{02ED2438-3DCF-428A-9E4B-5894B545F012}"/>
    <cellStyle name="20% - 강조색6 15 9" xfId="6539" xr:uid="{E25009E6-D6B5-4DE4-8169-AD23FD331652}"/>
    <cellStyle name="20% - 강조색6 16" xfId="472" xr:uid="{FBAA1293-39E2-4558-9CC2-2C2A0649C35A}"/>
    <cellStyle name="20% - 강조색6 16 10" xfId="6540" xr:uid="{D8F93B8C-E390-4910-9ABB-63E6D2B9FBFD}"/>
    <cellStyle name="20% - 강조색6 16 11" xfId="6541" xr:uid="{0A6BB5F4-DC38-49CB-AD69-3256E0DDB8B2}"/>
    <cellStyle name="20% - 강조색6 16 12" xfId="6542" xr:uid="{1C2976CB-D8A8-4257-A67A-B8A6627FE3ED}"/>
    <cellStyle name="20% - 강조색6 16 13" xfId="6543" xr:uid="{E39EB1CC-4708-481E-B52C-9F06CEC4E3B8}"/>
    <cellStyle name="20% - 강조색6 16 14" xfId="6544" xr:uid="{F0B731F5-220D-4B32-8797-B6297FFD1DCF}"/>
    <cellStyle name="20% - 강조색6 16 2" xfId="473" xr:uid="{312E648E-C4CD-47B0-BE3E-6A5D54A60B43}"/>
    <cellStyle name="20% - 강조색6 16 3" xfId="6545" xr:uid="{09D00713-A742-402E-A3CC-1CFEB30167D6}"/>
    <cellStyle name="20% - 강조색6 16 4" xfId="6546" xr:uid="{2BF2F340-0BE2-4A3D-8D67-9EE0027F3667}"/>
    <cellStyle name="20% - 강조색6 16 5" xfId="6547" xr:uid="{386678FD-5295-4929-AE71-63516DDA930E}"/>
    <cellStyle name="20% - 강조색6 16 6" xfId="6548" xr:uid="{FC2C9269-7C04-4399-BAFC-A856A4CCDE7F}"/>
    <cellStyle name="20% - 강조색6 16 7" xfId="6549" xr:uid="{A5CF0E5C-991A-4766-B9F9-C3B4F551AA6D}"/>
    <cellStyle name="20% - 강조색6 16 8" xfId="6550" xr:uid="{9B95D680-F544-42B8-AEC8-6B8F5A7D2C65}"/>
    <cellStyle name="20% - 강조색6 16 9" xfId="6551" xr:uid="{6086520E-5DA7-48AA-B824-9870FF8A5FAA}"/>
    <cellStyle name="20% - 강조색6 17" xfId="474" xr:uid="{8EC41635-84B1-416F-A265-714A9FEB1E22}"/>
    <cellStyle name="20% - 강조색6 17 10" xfId="6552" xr:uid="{F59026D0-1A82-40D1-8C65-E05E45DE1404}"/>
    <cellStyle name="20% - 강조색6 17 11" xfId="6553" xr:uid="{466D1247-0137-4AE0-8771-D75D17B38FF0}"/>
    <cellStyle name="20% - 강조색6 17 12" xfId="6554" xr:uid="{25F6B132-AE2A-4AB1-8F0D-1B40B1F4EADB}"/>
    <cellStyle name="20% - 강조색6 17 13" xfId="6555" xr:uid="{1B5CEC08-F99B-4EDE-AC4E-881A2531802C}"/>
    <cellStyle name="20% - 강조색6 17 14" xfId="6556" xr:uid="{7139A603-FC50-42E4-96FF-A3EF52B51EFF}"/>
    <cellStyle name="20% - 강조색6 17 2" xfId="475" xr:uid="{642CEA14-2D80-4526-ADC7-5EC46104EAC2}"/>
    <cellStyle name="20% - 강조색6 17 3" xfId="6557" xr:uid="{A15CB0D3-C3FC-45BA-A9A7-C7AE91F81AE8}"/>
    <cellStyle name="20% - 강조색6 17 4" xfId="6558" xr:uid="{1F7AE8FB-1BA8-46F7-9425-BADF44B73E3E}"/>
    <cellStyle name="20% - 강조색6 17 5" xfId="6559" xr:uid="{592ECE16-F081-452D-9F64-740048EC5E65}"/>
    <cellStyle name="20% - 강조색6 17 6" xfId="6560" xr:uid="{3DDEF945-2DE8-45C5-9886-407A1D67EB6F}"/>
    <cellStyle name="20% - 강조색6 17 7" xfId="6561" xr:uid="{9BE69B49-2757-4332-B948-31C85DCFD6AD}"/>
    <cellStyle name="20% - 강조색6 17 8" xfId="6562" xr:uid="{1DCBA74E-FE9D-49DD-ACBF-A804A2F08167}"/>
    <cellStyle name="20% - 강조색6 17 9" xfId="6563" xr:uid="{22B26EAC-4105-4344-A737-5FCA173DDA6C}"/>
    <cellStyle name="20% - 강조색6 18" xfId="476" xr:uid="{BF1737BE-4648-4EA7-9354-25935CEFED61}"/>
    <cellStyle name="20% - 강조색6 18 10" xfId="6564" xr:uid="{8225F910-6F16-41F8-8513-A5E665F877DF}"/>
    <cellStyle name="20% - 강조색6 18 11" xfId="6565" xr:uid="{EEB3CDC2-1E53-4FCF-99C2-D4EC40B8C0EA}"/>
    <cellStyle name="20% - 강조색6 18 12" xfId="6566" xr:uid="{EDEE8849-FCF4-449A-8DA4-43B530FD7AB6}"/>
    <cellStyle name="20% - 강조색6 18 13" xfId="6567" xr:uid="{6CB9CEC5-6C8E-45CB-8BB8-34B9787F94D7}"/>
    <cellStyle name="20% - 강조색6 18 14" xfId="6568" xr:uid="{208BB42B-E0D8-4A8F-87F3-1B8F36E2F2A2}"/>
    <cellStyle name="20% - 강조색6 18 2" xfId="477" xr:uid="{7BCBA37B-BF77-4536-92E7-FCB6065C7DFB}"/>
    <cellStyle name="20% - 강조색6 18 3" xfId="6569" xr:uid="{9C24FA2E-184A-4BD0-83FC-EC9EFEEC58BD}"/>
    <cellStyle name="20% - 강조색6 18 4" xfId="6570" xr:uid="{DEDE8F30-2E8B-47F0-816E-5AE68653B29E}"/>
    <cellStyle name="20% - 강조색6 18 5" xfId="6571" xr:uid="{E2813978-D24B-44F1-A7FF-360BC4DC43D9}"/>
    <cellStyle name="20% - 강조색6 18 6" xfId="6572" xr:uid="{133C74EF-DB62-4569-9CD5-069F0411163E}"/>
    <cellStyle name="20% - 강조색6 18 7" xfId="6573" xr:uid="{E9937AF0-9C08-4D34-89E7-0A4DAF91AA6E}"/>
    <cellStyle name="20% - 강조색6 18 8" xfId="6574" xr:uid="{E30ED780-0C4B-4D94-B851-E20E181E8452}"/>
    <cellStyle name="20% - 강조색6 18 9" xfId="6575" xr:uid="{82F80470-F379-4BFC-949B-2E5D2D2D5C70}"/>
    <cellStyle name="20% - 강조색6 19" xfId="478" xr:uid="{5968B85C-CF56-412C-93C6-95FC6E6D2DF8}"/>
    <cellStyle name="20% - 강조색6 19 10" xfId="6576" xr:uid="{48C79C69-33CF-4622-B309-CDD904A73BD1}"/>
    <cellStyle name="20% - 강조색6 19 11" xfId="6577" xr:uid="{08919971-70EC-4FC5-A885-A7F8F6A4A51A}"/>
    <cellStyle name="20% - 강조색6 19 12" xfId="6578" xr:uid="{F0921FB2-8575-4118-B803-409BD3EAA9D5}"/>
    <cellStyle name="20% - 강조색6 19 13" xfId="6579" xr:uid="{57AA703F-6E2F-4602-B1A0-23C62968436B}"/>
    <cellStyle name="20% - 강조색6 19 14" xfId="6580" xr:uid="{64768953-009B-44E8-B7B7-91B7D1795A0E}"/>
    <cellStyle name="20% - 강조색6 19 2" xfId="479" xr:uid="{69C253FD-6D91-4D06-ADF1-6B2472B769FB}"/>
    <cellStyle name="20% - 강조색6 19 3" xfId="6581" xr:uid="{32DABF1E-9955-48ED-B5D4-F0238895382F}"/>
    <cellStyle name="20% - 강조색6 19 4" xfId="6582" xr:uid="{D7E428F6-A29F-42D0-A66C-5A541FEC603A}"/>
    <cellStyle name="20% - 강조색6 19 5" xfId="6583" xr:uid="{24FB174B-90A3-4BFF-BE6D-5A1EDA3BB56A}"/>
    <cellStyle name="20% - 강조색6 19 6" xfId="6584" xr:uid="{4F134098-E567-4445-B1D5-C16B4C71EF9B}"/>
    <cellStyle name="20% - 강조색6 19 7" xfId="6585" xr:uid="{7222BE7C-93C7-4446-9FD8-4DCD273791A9}"/>
    <cellStyle name="20% - 강조색6 19 8" xfId="6586" xr:uid="{C7221463-6C13-479B-8D36-07B272678E15}"/>
    <cellStyle name="20% - 강조색6 19 9" xfId="6587" xr:uid="{4E884C57-93DE-449F-A815-C7BC66272C06}"/>
    <cellStyle name="20% - 강조색6 2" xfId="480" xr:uid="{2F0B4A7E-2E52-4E60-9DCB-21E5CE9DDA5F}"/>
    <cellStyle name="20% - 강조색6 2 10" xfId="6588" xr:uid="{4EDEC99B-20A7-40CF-BD2C-376B46E4A6AD}"/>
    <cellStyle name="20% - 강조색6 2 11" xfId="6589" xr:uid="{CA582156-8D45-40FB-9A13-CD7F689B4355}"/>
    <cellStyle name="20% - 강조색6 2 12" xfId="6590" xr:uid="{9BDF3E67-C053-4026-8280-A6878A7C49E7}"/>
    <cellStyle name="20% - 강조색6 2 13" xfId="6591" xr:uid="{412234A1-8AB4-4465-86AA-B33600B72A93}"/>
    <cellStyle name="20% - 강조색6 2 14" xfId="6592" xr:uid="{5208993C-24E5-4931-BFE0-69F376534142}"/>
    <cellStyle name="20% - 강조색6 2 15" xfId="27944" xr:uid="{44213F00-9239-4A3C-BCE0-ED2D7BCA7E27}"/>
    <cellStyle name="20% - 강조색6 2 2" xfId="481" xr:uid="{8E536774-9650-444A-A6C5-230BC4DC1F6D}"/>
    <cellStyle name="20% - 강조색6 2 3" xfId="6593" xr:uid="{CF404E2C-CC45-495F-8643-F93A39B1A3B3}"/>
    <cellStyle name="20% - 강조색6 2 4" xfId="6594" xr:uid="{93F3191B-41A6-4799-950F-04919B5F9C7D}"/>
    <cellStyle name="20% - 강조색6 2 5" xfId="6595" xr:uid="{77262798-1B82-4B2D-AD3D-5C6B1BD989D4}"/>
    <cellStyle name="20% - 강조색6 2 6" xfId="6596" xr:uid="{51B1B22C-9E25-44F0-871E-B526F09B90F6}"/>
    <cellStyle name="20% - 강조색6 2 7" xfId="6597" xr:uid="{CF17FD77-1F2D-4FA4-8DD2-A8574C0D7746}"/>
    <cellStyle name="20% - 강조색6 2 8" xfId="6598" xr:uid="{1E324B30-9C01-4E15-91FF-3A3217053025}"/>
    <cellStyle name="20% - 강조색6 2 9" xfId="6599" xr:uid="{E0D292F3-3CD8-4445-A15D-10EB1123ECC8}"/>
    <cellStyle name="20% - 강조색6 20" xfId="482" xr:uid="{6F5F4A48-0E19-4C0A-9658-7AA835189805}"/>
    <cellStyle name="20% - 강조색6 20 10" xfId="6600" xr:uid="{0E29E580-8FE7-403A-971B-CB6A0B68B63F}"/>
    <cellStyle name="20% - 강조색6 20 11" xfId="6601" xr:uid="{2F63C78B-50F0-408E-AE0E-7C3A85C8078F}"/>
    <cellStyle name="20% - 강조색6 20 12" xfId="6602" xr:uid="{80D54C57-FC25-4824-BCC3-61E04771251A}"/>
    <cellStyle name="20% - 강조색6 20 13" xfId="6603" xr:uid="{76C283D1-706C-4516-896A-80115F531E85}"/>
    <cellStyle name="20% - 강조색6 20 14" xfId="6604" xr:uid="{EC558755-A368-4292-BA70-D79AFDE62F23}"/>
    <cellStyle name="20% - 강조색6 20 2" xfId="483" xr:uid="{1BD10611-5DD3-4C14-A3BD-BF1C7BA608C5}"/>
    <cellStyle name="20% - 강조색6 20 3" xfId="6605" xr:uid="{179693D1-249A-4596-9579-930D7F72AE57}"/>
    <cellStyle name="20% - 강조색6 20 4" xfId="6606" xr:uid="{E2EDA2F9-F48B-440E-95C4-DC184C132E72}"/>
    <cellStyle name="20% - 강조색6 20 5" xfId="6607" xr:uid="{8BB2DF1B-4FEE-4575-B945-C81F5B6D1C37}"/>
    <cellStyle name="20% - 강조색6 20 6" xfId="6608" xr:uid="{7D4AB4E2-50DD-45F5-8DB2-7FFEA2D7EF6A}"/>
    <cellStyle name="20% - 강조색6 20 7" xfId="6609" xr:uid="{23DBCFDA-990D-489B-B7DC-67E1B15323C3}"/>
    <cellStyle name="20% - 강조색6 20 8" xfId="6610" xr:uid="{2BF1B41B-ADBB-403D-8480-D458F3170FDA}"/>
    <cellStyle name="20% - 강조색6 20 9" xfId="6611" xr:uid="{6E1674F8-2453-4C47-9C1B-CC562EB97006}"/>
    <cellStyle name="20% - 강조색6 21" xfId="484" xr:uid="{AE081114-C43D-452D-8251-8A00A058F6E9}"/>
    <cellStyle name="20% - 강조색6 21 10" xfId="6612" xr:uid="{3AB98889-03AE-412B-8D82-9C1DF4C0F32B}"/>
    <cellStyle name="20% - 강조색6 21 11" xfId="6613" xr:uid="{B299DAD8-F470-48FB-9F9A-D53C1B6B17D9}"/>
    <cellStyle name="20% - 강조색6 21 12" xfId="6614" xr:uid="{CD7AA379-2E42-4AB2-A767-F63CDBED7CF5}"/>
    <cellStyle name="20% - 강조색6 21 13" xfId="6615" xr:uid="{FD5ECF22-FA10-4264-A7B9-670F2EFC0891}"/>
    <cellStyle name="20% - 강조색6 21 14" xfId="6616" xr:uid="{EFF729BE-3D06-4393-AE17-F02727992850}"/>
    <cellStyle name="20% - 강조색6 21 2" xfId="485" xr:uid="{0D7BDDE5-CEF8-428B-B00F-09FC248FDD9E}"/>
    <cellStyle name="20% - 강조색6 21 3" xfId="6617" xr:uid="{D7F06862-606F-4996-A48D-0CF82F09EEE1}"/>
    <cellStyle name="20% - 강조색6 21 4" xfId="6618" xr:uid="{6FDCF310-2292-4743-B2A2-BE8417941A78}"/>
    <cellStyle name="20% - 강조색6 21 5" xfId="6619" xr:uid="{D01E6435-E9CD-400E-BB13-C645CFA7AA00}"/>
    <cellStyle name="20% - 강조색6 21 6" xfId="6620" xr:uid="{5F01F133-5303-43F2-959B-A36E69B31F99}"/>
    <cellStyle name="20% - 강조색6 21 7" xfId="6621" xr:uid="{6F632BA9-C643-48E8-9533-DA213941CC6D}"/>
    <cellStyle name="20% - 강조색6 21 8" xfId="6622" xr:uid="{CCC8CF89-1DD8-4979-A37C-14B3FD4A60AF}"/>
    <cellStyle name="20% - 강조색6 21 9" xfId="6623" xr:uid="{69FB072E-6E9C-418E-BC6F-023D0C08548E}"/>
    <cellStyle name="20% - 강조색6 22" xfId="486" xr:uid="{91026DD8-E58C-4E7C-A732-B4DDFAEBBDE7}"/>
    <cellStyle name="20% - 강조색6 22 10" xfId="6624" xr:uid="{FFD4A326-FB70-4F84-A126-EC59D30359F4}"/>
    <cellStyle name="20% - 강조색6 22 11" xfId="6625" xr:uid="{196931B9-5136-4323-A4A6-8E873AEDCB9B}"/>
    <cellStyle name="20% - 강조색6 22 12" xfId="6626" xr:uid="{F3758B87-043B-4240-86D1-A989C2314759}"/>
    <cellStyle name="20% - 강조색6 22 13" xfId="6627" xr:uid="{87712281-3966-46C2-95C3-EF57F302C7CE}"/>
    <cellStyle name="20% - 강조색6 22 14" xfId="6628" xr:uid="{615AC496-DF19-4B45-B0BB-2EBF7471ABAE}"/>
    <cellStyle name="20% - 강조색6 22 2" xfId="487" xr:uid="{EA007296-7993-48C7-A836-ABB82A3F9B95}"/>
    <cellStyle name="20% - 강조색6 22 3" xfId="6629" xr:uid="{6A76E5AC-B110-4149-9517-F34E7D6A9B86}"/>
    <cellStyle name="20% - 강조색6 22 4" xfId="6630" xr:uid="{984FAF6B-5C04-45A2-B78E-1D44339C71E2}"/>
    <cellStyle name="20% - 강조색6 22 5" xfId="6631" xr:uid="{C9D31D30-4903-4D70-8C25-1A9436BE8726}"/>
    <cellStyle name="20% - 강조색6 22 6" xfId="6632" xr:uid="{A6D10AEF-B5BC-4AE8-9FD9-A38C9D1C1D4B}"/>
    <cellStyle name="20% - 강조색6 22 7" xfId="6633" xr:uid="{D0F0EA4E-573F-430B-ACA7-489F60D3D124}"/>
    <cellStyle name="20% - 강조색6 22 8" xfId="6634" xr:uid="{70CEA4DC-B927-469F-B2ED-C2C458354D55}"/>
    <cellStyle name="20% - 강조색6 22 9" xfId="6635" xr:uid="{509A9599-E163-4551-AA66-275E5667F9BF}"/>
    <cellStyle name="20% - 강조색6 23" xfId="488" xr:uid="{C7B56D6F-12BE-447B-B299-73436C68528E}"/>
    <cellStyle name="20% - 강조색6 23 10" xfId="6636" xr:uid="{55468598-1C0C-41DF-A66C-FACB87F7380A}"/>
    <cellStyle name="20% - 강조색6 23 11" xfId="6637" xr:uid="{5E945EC7-4238-4635-9598-0519AF2FF590}"/>
    <cellStyle name="20% - 강조색6 23 12" xfId="6638" xr:uid="{D1133CB0-DB11-45BB-8622-76CC4747A5FC}"/>
    <cellStyle name="20% - 강조색6 23 13" xfId="6639" xr:uid="{31A3237B-3CF4-48DA-9C69-CE36EC9CF1B7}"/>
    <cellStyle name="20% - 강조색6 23 14" xfId="6640" xr:uid="{886B211A-2CF4-40D0-B86E-83BA7BB2E54B}"/>
    <cellStyle name="20% - 강조색6 23 2" xfId="489" xr:uid="{DD62CB48-5F5C-4040-83BF-ACA438D1FF55}"/>
    <cellStyle name="20% - 강조색6 23 3" xfId="6641" xr:uid="{5297E990-C601-493A-9866-F45D33F1EDD5}"/>
    <cellStyle name="20% - 강조색6 23 4" xfId="6642" xr:uid="{D0CAA414-4766-4702-9583-D11E1C84A2E5}"/>
    <cellStyle name="20% - 강조색6 23 5" xfId="6643" xr:uid="{B52E3AE6-F774-45B4-9A54-479E94BA56A3}"/>
    <cellStyle name="20% - 강조색6 23 6" xfId="6644" xr:uid="{9153C260-18B8-4F84-9462-688A305BC963}"/>
    <cellStyle name="20% - 강조색6 23 7" xfId="6645" xr:uid="{AE16B35D-9555-4A0E-92CD-3C27CA1B63C0}"/>
    <cellStyle name="20% - 강조색6 23 8" xfId="6646" xr:uid="{1F74114F-DD7A-47C3-8B7F-C210F685EE14}"/>
    <cellStyle name="20% - 강조색6 23 9" xfId="6647" xr:uid="{F3E27906-1847-46BD-A74A-B1279BDBC3DE}"/>
    <cellStyle name="20% - 강조색6 24" xfId="490" xr:uid="{C478E18E-2C23-409A-B2A9-72ADE1168414}"/>
    <cellStyle name="20% - 강조색6 24 10" xfId="6648" xr:uid="{1991B816-AB62-47D2-BA8B-175D5F489C78}"/>
    <cellStyle name="20% - 강조색6 24 11" xfId="6649" xr:uid="{3F41B660-6684-4578-85D8-12813145F4DF}"/>
    <cellStyle name="20% - 강조색6 24 12" xfId="6650" xr:uid="{73A564DD-26A3-49F8-ADEC-D1BAF2A3541A}"/>
    <cellStyle name="20% - 강조색6 24 13" xfId="6651" xr:uid="{7DE7EC5E-B623-4C41-B529-113FEC181892}"/>
    <cellStyle name="20% - 강조색6 24 14" xfId="6652" xr:uid="{25956A86-1D14-4EAE-92A7-E42FFB7B390F}"/>
    <cellStyle name="20% - 강조색6 24 2" xfId="491" xr:uid="{B8E4E30B-8E27-4D92-9633-C1B442F0370B}"/>
    <cellStyle name="20% - 강조색6 24 3" xfId="6653" xr:uid="{DA319F27-7976-4F9E-95C0-6768D5849C8F}"/>
    <cellStyle name="20% - 강조색6 24 4" xfId="6654" xr:uid="{588FCFD1-54B2-4F1A-9C03-478EA53C19F6}"/>
    <cellStyle name="20% - 강조색6 24 5" xfId="6655" xr:uid="{DCF4DD81-3268-43A6-879A-A849317DED1B}"/>
    <cellStyle name="20% - 강조색6 24 6" xfId="6656" xr:uid="{EF03BBC0-82C9-4939-B4F4-30F015230743}"/>
    <cellStyle name="20% - 강조색6 24 7" xfId="6657" xr:uid="{39AD143B-AFD6-4DB1-A167-6204B485EFE7}"/>
    <cellStyle name="20% - 강조색6 24 8" xfId="6658" xr:uid="{08EA9FD5-8DCE-4D9D-AAA3-BB5EEA94AEFB}"/>
    <cellStyle name="20% - 강조색6 24 9" xfId="6659" xr:uid="{BB187E2F-E28E-407B-BDBA-EA89D0216553}"/>
    <cellStyle name="20% - 강조색6 25" xfId="492" xr:uid="{13983133-EBEB-4A5E-B870-7B445F558C7C}"/>
    <cellStyle name="20% - 강조색6 25 10" xfId="6660" xr:uid="{611ED326-6AA3-4F2F-8C19-8A90D5CA7965}"/>
    <cellStyle name="20% - 강조색6 25 11" xfId="6661" xr:uid="{3A38FDA2-FE6B-49D7-8755-5AECFC96E8A6}"/>
    <cellStyle name="20% - 강조색6 25 12" xfId="6662" xr:uid="{76F03348-E03B-4B0C-83A8-2D92FB8EEA83}"/>
    <cellStyle name="20% - 강조색6 25 13" xfId="6663" xr:uid="{F15C47AD-2A9E-41DB-8668-33B2C9A4550C}"/>
    <cellStyle name="20% - 강조색6 25 14" xfId="6664" xr:uid="{B0038726-47D7-490F-AEC7-784843C0B82A}"/>
    <cellStyle name="20% - 강조색6 25 2" xfId="493" xr:uid="{95FB6629-5335-4029-B363-EBA68AE4C47F}"/>
    <cellStyle name="20% - 강조색6 25 3" xfId="6665" xr:uid="{894D0125-4556-4D20-87A4-0496735ACA1C}"/>
    <cellStyle name="20% - 강조색6 25 4" xfId="6666" xr:uid="{451A1271-AC8B-46BB-B1B9-85A9D5F9C65B}"/>
    <cellStyle name="20% - 강조색6 25 5" xfId="6667" xr:uid="{1167344D-3A29-466A-B32E-9EFB7870F1C5}"/>
    <cellStyle name="20% - 강조색6 25 6" xfId="6668" xr:uid="{5E8E5839-B820-4CA8-9790-92C1EDA08B3A}"/>
    <cellStyle name="20% - 강조색6 25 7" xfId="6669" xr:uid="{504F2D44-E6AC-4E19-BAB5-E288825D6620}"/>
    <cellStyle name="20% - 강조색6 25 8" xfId="6670" xr:uid="{9CF7B139-A090-490E-9740-1AA18FC18A41}"/>
    <cellStyle name="20% - 강조색6 25 9" xfId="6671" xr:uid="{EB6BD3E3-A719-4F55-9D14-B6DDDFC7065B}"/>
    <cellStyle name="20% - 강조색6 26" xfId="494" xr:uid="{6A005CFB-204D-4BF1-9403-055BBEE851A0}"/>
    <cellStyle name="20% - 강조색6 26 10" xfId="6672" xr:uid="{37D1EA97-9045-4BEE-BD16-A2D4EC6C06F5}"/>
    <cellStyle name="20% - 강조색6 26 11" xfId="6673" xr:uid="{CDC6F384-2973-4B4C-9EDD-E54D598F3CB6}"/>
    <cellStyle name="20% - 강조색6 26 12" xfId="6674" xr:uid="{34031C51-92AF-4D46-BE42-72E7DD9D4E67}"/>
    <cellStyle name="20% - 강조색6 26 13" xfId="6675" xr:uid="{F4ACA4CF-E4A2-4DB2-8F01-2B3075DBFB05}"/>
    <cellStyle name="20% - 강조색6 26 14" xfId="6676" xr:uid="{EB1D27EC-44FF-4A6C-A370-B354CDA78680}"/>
    <cellStyle name="20% - 강조색6 26 2" xfId="495" xr:uid="{7ECC197B-8747-483F-84B7-0F21353EF34D}"/>
    <cellStyle name="20% - 강조색6 26 3" xfId="6677" xr:uid="{1B863E79-0BF1-4D29-8F1E-67FC5BDBEBDF}"/>
    <cellStyle name="20% - 강조색6 26 4" xfId="6678" xr:uid="{E4182E66-7603-4D5D-9BEE-BC157B9D7F45}"/>
    <cellStyle name="20% - 강조색6 26 5" xfId="6679" xr:uid="{9A092D78-68C1-4C59-8F79-3E799977BE95}"/>
    <cellStyle name="20% - 강조색6 26 6" xfId="6680" xr:uid="{E98F67B0-8601-40C5-850C-B11938DDBF10}"/>
    <cellStyle name="20% - 강조색6 26 7" xfId="6681" xr:uid="{A157D034-81C6-4D0F-823E-5B49ED6A81CD}"/>
    <cellStyle name="20% - 강조색6 26 8" xfId="6682" xr:uid="{B93A4E67-37CD-4D60-993E-F0564FAE8DBB}"/>
    <cellStyle name="20% - 강조색6 26 9" xfId="6683" xr:uid="{15A2B352-FCA5-43B0-A802-EEDE0DA08F68}"/>
    <cellStyle name="20% - 강조색6 27" xfId="496" xr:uid="{7A9E871E-3254-4C34-B29C-4DAA11FA1B61}"/>
    <cellStyle name="20% - 강조색6 27 10" xfId="6684" xr:uid="{91E86B0B-2D2E-4C6B-9C26-391819BFF71C}"/>
    <cellStyle name="20% - 강조색6 27 11" xfId="6685" xr:uid="{33011892-0546-45DF-8F8A-AABE5F26A00A}"/>
    <cellStyle name="20% - 강조색6 27 12" xfId="6686" xr:uid="{8D361AF0-5623-48E8-9669-83D7AA727F0D}"/>
    <cellStyle name="20% - 강조색6 27 13" xfId="6687" xr:uid="{D6015FE2-C86A-44CB-A00A-ADDBD1258C9B}"/>
    <cellStyle name="20% - 강조색6 27 14" xfId="6688" xr:uid="{7C474122-A1BC-4A92-8B90-33355EC68318}"/>
    <cellStyle name="20% - 강조색6 27 2" xfId="497" xr:uid="{F95F5837-0B45-4B0E-9694-FB43775B3D56}"/>
    <cellStyle name="20% - 강조색6 27 3" xfId="6689" xr:uid="{2968FFCE-A14D-47D2-BE83-7069DB3D6047}"/>
    <cellStyle name="20% - 강조색6 27 4" xfId="6690" xr:uid="{6EE56DBB-8058-46DF-8D0A-55E1DF9CEB5C}"/>
    <cellStyle name="20% - 강조색6 27 5" xfId="6691" xr:uid="{B55A55FB-736F-47ED-AB0B-83ED57A8996A}"/>
    <cellStyle name="20% - 강조색6 27 6" xfId="6692" xr:uid="{539AAEEE-86F9-46BD-AE0A-544443B51284}"/>
    <cellStyle name="20% - 강조색6 27 7" xfId="6693" xr:uid="{4337C412-3C2A-4C52-8B1E-40C0AFC72FDC}"/>
    <cellStyle name="20% - 강조색6 27 8" xfId="6694" xr:uid="{4C2931E8-8805-44CB-A087-68FD8A2F9029}"/>
    <cellStyle name="20% - 강조색6 27 9" xfId="6695" xr:uid="{4723C900-BF83-41FF-A9C7-78D96C7DB957}"/>
    <cellStyle name="20% - 강조색6 28" xfId="498" xr:uid="{50C298A8-2195-4710-992D-0EEAD072C22D}"/>
    <cellStyle name="20% - 강조색6 28 10" xfId="6696" xr:uid="{666B7B20-0F5C-4B7A-A096-8D97F1DE89C9}"/>
    <cellStyle name="20% - 강조색6 28 11" xfId="6697" xr:uid="{8A1CCABF-9C62-469C-9862-1560C783681F}"/>
    <cellStyle name="20% - 강조색6 28 12" xfId="6698" xr:uid="{C3C28390-CA6C-45DB-AFD0-E4E78363E6B4}"/>
    <cellStyle name="20% - 강조색6 28 13" xfId="6699" xr:uid="{7913812B-8084-457A-95B5-29892579D812}"/>
    <cellStyle name="20% - 강조색6 28 14" xfId="6700" xr:uid="{0CDB4BCC-E9EC-4C4E-BDA0-D4D2903C5C44}"/>
    <cellStyle name="20% - 강조색6 28 2" xfId="499" xr:uid="{DABBDD85-D0D9-42CE-BD3D-9B0BD62BBA86}"/>
    <cellStyle name="20% - 강조색6 28 3" xfId="6701" xr:uid="{5D84E735-027B-4A96-A315-1EE44EDCAD9F}"/>
    <cellStyle name="20% - 강조색6 28 4" xfId="6702" xr:uid="{869CA850-CFA6-4680-9D04-F3CEA2295A22}"/>
    <cellStyle name="20% - 강조색6 28 5" xfId="6703" xr:uid="{ECEA5620-5670-4024-955B-D675736DB4D7}"/>
    <cellStyle name="20% - 강조색6 28 6" xfId="6704" xr:uid="{1CEFF6BE-1CA6-4374-8749-7A82178E3C99}"/>
    <cellStyle name="20% - 강조색6 28 7" xfId="6705" xr:uid="{93EE8390-458B-4D09-A2EA-3A332C6AFF18}"/>
    <cellStyle name="20% - 강조색6 28 8" xfId="6706" xr:uid="{62A69DFC-DF6D-4B03-A26B-D0A37D2F4C49}"/>
    <cellStyle name="20% - 강조색6 28 9" xfId="6707" xr:uid="{9BA69E77-E81A-4770-AD8F-71BB2FF593DE}"/>
    <cellStyle name="20% - 강조색6 29" xfId="500" xr:uid="{4AC2E891-E92E-4A0C-BF19-59DF755B24D6}"/>
    <cellStyle name="20% - 강조색6 29 10" xfId="6708" xr:uid="{302E4C19-E379-4BFD-BE0F-9BAF13F53B25}"/>
    <cellStyle name="20% - 강조색6 29 11" xfId="6709" xr:uid="{A81ED8DE-9187-4EB7-913A-7E44476C6919}"/>
    <cellStyle name="20% - 강조색6 29 12" xfId="6710" xr:uid="{943B729E-1CD4-40A0-ACA4-6E888D689244}"/>
    <cellStyle name="20% - 강조색6 29 13" xfId="6711" xr:uid="{9D225E6C-1C79-411E-A358-3EE096EA62CB}"/>
    <cellStyle name="20% - 강조색6 29 14" xfId="6712" xr:uid="{C51DD3AB-2934-4F64-B2B4-1B7B5C285F5F}"/>
    <cellStyle name="20% - 강조색6 29 2" xfId="501" xr:uid="{603AE96E-57DE-4C08-90AE-5E79F4588AC8}"/>
    <cellStyle name="20% - 강조색6 29 3" xfId="6713" xr:uid="{A4D16FD6-CD79-48DA-BB19-ACAAE8CA58E8}"/>
    <cellStyle name="20% - 강조색6 29 4" xfId="6714" xr:uid="{92CC77F9-AD47-4A57-B0F5-6EC82DB1D968}"/>
    <cellStyle name="20% - 강조색6 29 5" xfId="6715" xr:uid="{174C5C01-FF2A-45DF-9F2E-3C0FD2D60EE2}"/>
    <cellStyle name="20% - 강조색6 29 6" xfId="6716" xr:uid="{D48C6F37-171E-4522-AE04-C04CF1572A3D}"/>
    <cellStyle name="20% - 강조색6 29 7" xfId="6717" xr:uid="{AE18A1E9-CF1A-4093-9C3B-00DB12CD1BA5}"/>
    <cellStyle name="20% - 강조색6 29 8" xfId="6718" xr:uid="{37EF7C37-05DE-4F50-ADC9-65F497E306F9}"/>
    <cellStyle name="20% - 강조색6 29 9" xfId="6719" xr:uid="{88D76D72-714B-4B55-8906-7FA10020FA53}"/>
    <cellStyle name="20% - 강조색6 3" xfId="502" xr:uid="{F5D0DF39-ED51-4CE3-89AF-0ED6F22997D7}"/>
    <cellStyle name="20% - 강조색6 3 10" xfId="6720" xr:uid="{9048EB6E-955B-48A4-9F02-2F348EE00214}"/>
    <cellStyle name="20% - 강조색6 3 11" xfId="6721" xr:uid="{369FFC22-A3C2-4EC6-ABBF-ECAEE0B78B45}"/>
    <cellStyle name="20% - 강조색6 3 12" xfId="6722" xr:uid="{B0E07AF0-8BE5-463A-B396-BF11615BF3DD}"/>
    <cellStyle name="20% - 강조색6 3 13" xfId="6723" xr:uid="{124C6E9A-F99A-4EFF-B346-F8F304A0C686}"/>
    <cellStyle name="20% - 강조색6 3 14" xfId="6724" xr:uid="{9800AA54-2A35-4A1C-B7EF-5E8A08728FEB}"/>
    <cellStyle name="20% - 강조색6 3 15" xfId="28200" xr:uid="{6AD94E43-6AE8-4C3C-BB30-D236F7B0030E}"/>
    <cellStyle name="20% - 강조색6 3 2" xfId="503" xr:uid="{00CF7FED-DC8E-475A-B3BE-01656F817E36}"/>
    <cellStyle name="20% - 강조색6 3 3" xfId="6725" xr:uid="{8C49C59F-856A-46F8-853E-F0774209B916}"/>
    <cellStyle name="20% - 강조색6 3 4" xfId="6726" xr:uid="{2C7E8295-D80D-4F2C-BF6F-D11C92FC4301}"/>
    <cellStyle name="20% - 강조색6 3 5" xfId="6727" xr:uid="{F7A25986-C4A0-4AD5-9EB7-3EE88862E756}"/>
    <cellStyle name="20% - 강조색6 3 6" xfId="6728" xr:uid="{B817E599-21C5-44E9-9AB0-514FF6C16243}"/>
    <cellStyle name="20% - 강조색6 3 7" xfId="6729" xr:uid="{2D515DE0-7BEB-4E13-AC05-97F461F49214}"/>
    <cellStyle name="20% - 강조색6 3 8" xfId="6730" xr:uid="{F27C2740-850D-4849-B681-65416FF641A6}"/>
    <cellStyle name="20% - 강조색6 3 9" xfId="6731" xr:uid="{7ED98D93-3045-47E6-9C52-E603A1A44B73}"/>
    <cellStyle name="20% - 강조색6 30" xfId="504" xr:uid="{2112AE96-AF7D-442D-A59C-9481D6CCB61B}"/>
    <cellStyle name="20% - 강조색6 30 10" xfId="6732" xr:uid="{DC488AA6-0FB9-44ED-8ECF-D7874E514075}"/>
    <cellStyle name="20% - 강조색6 30 11" xfId="6733" xr:uid="{9CFBB9F1-D083-4470-B74F-1B50A92627FD}"/>
    <cellStyle name="20% - 강조색6 30 12" xfId="6734" xr:uid="{FA250DE8-AC37-4C97-818C-67B563D9E885}"/>
    <cellStyle name="20% - 강조색6 30 13" xfId="6735" xr:uid="{07866CA9-E4B9-429C-AAB6-A17884C65340}"/>
    <cellStyle name="20% - 강조색6 30 14" xfId="6736" xr:uid="{5BBCDDB1-EC15-41F3-BA05-2B7465BDFBA9}"/>
    <cellStyle name="20% - 강조색6 30 2" xfId="505" xr:uid="{34C660B8-6064-4311-97E6-07E1EDF36944}"/>
    <cellStyle name="20% - 강조색6 30 3" xfId="6737" xr:uid="{9E3E0CF1-CD3C-499E-8BE1-BCB26891734F}"/>
    <cellStyle name="20% - 강조색6 30 4" xfId="6738" xr:uid="{E1AD18DE-5818-4636-AE90-0A1CD9A45BA0}"/>
    <cellStyle name="20% - 강조색6 30 5" xfId="6739" xr:uid="{A2BC184E-3007-49D1-BAD9-03B54CB94564}"/>
    <cellStyle name="20% - 강조색6 30 6" xfId="6740" xr:uid="{E2ED8E14-BA73-4C98-8B7A-1EF10BC58FF7}"/>
    <cellStyle name="20% - 강조색6 30 7" xfId="6741" xr:uid="{8D54DB20-1178-424C-94AC-21C236EBD5A2}"/>
    <cellStyle name="20% - 강조색6 30 8" xfId="6742" xr:uid="{C413EC22-D9C1-4895-AFCC-8B16ABD23345}"/>
    <cellStyle name="20% - 강조색6 30 9" xfId="6743" xr:uid="{7F0B48AE-C6EE-4864-8B5D-100CCB7FA5B5}"/>
    <cellStyle name="20% - 강조색6 31" xfId="506" xr:uid="{C75F9A14-A42A-468D-A6E4-C910836A9BC8}"/>
    <cellStyle name="20% - 강조색6 31 10" xfId="6744" xr:uid="{AC7A905C-5308-4B32-81D7-093397BC9D0B}"/>
    <cellStyle name="20% - 강조색6 31 11" xfId="6745" xr:uid="{2CBA08F8-00E8-4F86-A2D2-15246B48A111}"/>
    <cellStyle name="20% - 강조색6 31 12" xfId="6746" xr:uid="{D96A2F5B-3B2D-4667-9F3E-C16946E9A092}"/>
    <cellStyle name="20% - 강조색6 31 13" xfId="6747" xr:uid="{42A75A55-A77E-47C9-82A9-CCE3DFD6537E}"/>
    <cellStyle name="20% - 강조색6 31 14" xfId="6748" xr:uid="{78767BB3-9FD9-4AA6-8AD6-92098DE06446}"/>
    <cellStyle name="20% - 강조색6 31 2" xfId="507" xr:uid="{5BC5E124-A74B-404F-A612-38E61D56BDE2}"/>
    <cellStyle name="20% - 강조색6 31 3" xfId="6749" xr:uid="{9A197E3F-CFFD-4AD8-8D1F-F9BB67A8CF83}"/>
    <cellStyle name="20% - 강조색6 31 4" xfId="6750" xr:uid="{48DFBB3C-7F2D-4BE8-992D-EC4975DCAD2C}"/>
    <cellStyle name="20% - 강조색6 31 5" xfId="6751" xr:uid="{76C4A903-2F76-4DA3-8D5E-7534C5D441E7}"/>
    <cellStyle name="20% - 강조색6 31 6" xfId="6752" xr:uid="{3C890FB0-8852-495C-BE1D-8227D9483056}"/>
    <cellStyle name="20% - 강조색6 31 7" xfId="6753" xr:uid="{E2147C08-B502-4539-AE56-16C82606FF69}"/>
    <cellStyle name="20% - 강조색6 31 8" xfId="6754" xr:uid="{73B0B08D-C19A-437E-80D9-96FCFEC9B19B}"/>
    <cellStyle name="20% - 강조색6 31 9" xfId="6755" xr:uid="{C158DB09-8DB5-4962-9B34-6522FD2AE21B}"/>
    <cellStyle name="20% - 강조색6 32" xfId="508" xr:uid="{1138820A-8CA1-407C-BC5B-138980583DF0}"/>
    <cellStyle name="20% - 강조색6 32 10" xfId="6756" xr:uid="{978D4ADD-C386-4C32-87D1-1378F4B1DC17}"/>
    <cellStyle name="20% - 강조색6 32 11" xfId="6757" xr:uid="{8882FCD8-9515-46A8-AC90-5DE59FA6A313}"/>
    <cellStyle name="20% - 강조색6 32 12" xfId="6758" xr:uid="{7214B5CD-642C-4B18-8AED-D8ED2270D77D}"/>
    <cellStyle name="20% - 강조색6 32 13" xfId="6759" xr:uid="{4B52097A-C672-4A42-A1EA-05C491730CB5}"/>
    <cellStyle name="20% - 강조색6 32 14" xfId="6760" xr:uid="{4D4D398E-F5A0-4A01-9BA9-1C245443A34B}"/>
    <cellStyle name="20% - 강조색6 32 2" xfId="509" xr:uid="{078196B3-CEED-4CBC-860A-AA669CAA8131}"/>
    <cellStyle name="20% - 강조색6 32 3" xfId="6761" xr:uid="{6AA0245A-A02B-4704-BCD6-00AB579CEF63}"/>
    <cellStyle name="20% - 강조색6 32 4" xfId="6762" xr:uid="{E8B9BC39-F984-4668-9DB1-0F8A75CB5213}"/>
    <cellStyle name="20% - 강조색6 32 5" xfId="6763" xr:uid="{9ABD3363-48A7-4A48-8773-A507099A2AAB}"/>
    <cellStyle name="20% - 강조색6 32 6" xfId="6764" xr:uid="{BB2DC02E-5EC1-4E67-B878-B175669ED4E9}"/>
    <cellStyle name="20% - 강조색6 32 7" xfId="6765" xr:uid="{9DB27EEE-0932-479D-AFBC-B8B730AC0E89}"/>
    <cellStyle name="20% - 강조색6 32 8" xfId="6766" xr:uid="{C4137356-AC6B-4559-9750-7A85627B34D9}"/>
    <cellStyle name="20% - 강조색6 32 9" xfId="6767" xr:uid="{09FA6584-2154-48B5-A6A6-EE25FAD37A34}"/>
    <cellStyle name="20% - 강조색6 33" xfId="510" xr:uid="{B2E59BA3-3A8C-4459-B257-FBD74F7132A0}"/>
    <cellStyle name="20% - 강조색6 33 10" xfId="6768" xr:uid="{4C475E92-4C50-4411-BA2F-52C012F4F423}"/>
    <cellStyle name="20% - 강조색6 33 11" xfId="6769" xr:uid="{A78CCDED-0E1E-4BF6-AA24-4E3C813153B5}"/>
    <cellStyle name="20% - 강조색6 33 12" xfId="6770" xr:uid="{839A37BE-457A-4FC0-B8D0-5E053EAA1A9F}"/>
    <cellStyle name="20% - 강조색6 33 13" xfId="6771" xr:uid="{59B050A5-1994-49A0-A3E7-C9741973A130}"/>
    <cellStyle name="20% - 강조색6 33 14" xfId="6772" xr:uid="{F142C06B-395D-4A70-B8D2-04258FA6EE30}"/>
    <cellStyle name="20% - 강조색6 33 2" xfId="511" xr:uid="{62589AC8-E2DA-4FC8-A2ED-3569DDCC6565}"/>
    <cellStyle name="20% - 강조색6 33 3" xfId="6773" xr:uid="{54E79718-2D2A-4CB3-9030-64BB08FE570D}"/>
    <cellStyle name="20% - 강조색6 33 4" xfId="6774" xr:uid="{F89953E3-E686-42BA-9E46-7EB3E02BCDD6}"/>
    <cellStyle name="20% - 강조색6 33 5" xfId="6775" xr:uid="{AD153D10-BAE7-4019-BD1E-036768F59F25}"/>
    <cellStyle name="20% - 강조색6 33 6" xfId="6776" xr:uid="{9C63B482-A408-49B6-B25A-C1FECCF417B8}"/>
    <cellStyle name="20% - 강조색6 33 7" xfId="6777" xr:uid="{71245B34-685B-4303-9693-060F9F2D0D06}"/>
    <cellStyle name="20% - 강조색6 33 8" xfId="6778" xr:uid="{12A15C16-978C-4D7E-B8BA-B4CE521B748E}"/>
    <cellStyle name="20% - 강조색6 33 9" xfId="6779" xr:uid="{E47B8857-173B-4BE3-B2A3-D52EE8D99578}"/>
    <cellStyle name="20% - 강조색6 34" xfId="512" xr:uid="{A0BDCE4C-0E74-48D5-99C1-317323917354}"/>
    <cellStyle name="20% - 강조색6 34 10" xfId="6780" xr:uid="{D236229F-1A19-4EB5-8B1A-4D6CED948AD1}"/>
    <cellStyle name="20% - 강조색6 34 11" xfId="6781" xr:uid="{963C0A6D-5679-46A8-943E-B83D8C669B49}"/>
    <cellStyle name="20% - 강조색6 34 12" xfId="6782" xr:uid="{4E9B2FCB-BDCD-44CD-9003-D0A9A84521A2}"/>
    <cellStyle name="20% - 강조색6 34 13" xfId="6783" xr:uid="{288945A8-C75F-4E11-9011-5917E94EE582}"/>
    <cellStyle name="20% - 강조색6 34 14" xfId="6784" xr:uid="{5A864FF8-0A08-4B4D-9D8C-131A7D20B825}"/>
    <cellStyle name="20% - 강조색6 34 2" xfId="513" xr:uid="{D8C995E2-EA84-484E-8535-89EE19DAB5F4}"/>
    <cellStyle name="20% - 강조색6 34 3" xfId="6785" xr:uid="{B3B7A116-7B0C-4059-9D82-8FAE5B1F3518}"/>
    <cellStyle name="20% - 강조색6 34 4" xfId="6786" xr:uid="{BF1A3209-CAE7-42C5-8338-7FEF130A5F6B}"/>
    <cellStyle name="20% - 강조색6 34 5" xfId="6787" xr:uid="{CA6B42B8-E3B4-42DE-A038-B5567A74E3DD}"/>
    <cellStyle name="20% - 강조색6 34 6" xfId="6788" xr:uid="{06763614-2762-4557-A0D6-F8EBFDB42CF4}"/>
    <cellStyle name="20% - 강조색6 34 7" xfId="6789" xr:uid="{206592BB-1264-4942-870D-A56003559463}"/>
    <cellStyle name="20% - 강조색6 34 8" xfId="6790" xr:uid="{1985AA2E-54D0-4CC7-B8AC-D0331D3FA736}"/>
    <cellStyle name="20% - 강조색6 34 9" xfId="6791" xr:uid="{AF572D15-4E50-4280-9F1F-E70E9DDD069E}"/>
    <cellStyle name="20% - 강조색6 35" xfId="514" xr:uid="{5DF2A7DB-3402-479C-9DF7-F98F1680D12D}"/>
    <cellStyle name="20% - 강조색6 35 10" xfId="6792" xr:uid="{53ECF531-C617-4136-B996-6D97EC985DF6}"/>
    <cellStyle name="20% - 강조색6 35 11" xfId="6793" xr:uid="{D6227F57-3153-4211-8FCD-08D1D3A12188}"/>
    <cellStyle name="20% - 강조색6 35 12" xfId="6794" xr:uid="{542D7D0B-8281-4693-947C-B5B3563D4FBE}"/>
    <cellStyle name="20% - 강조색6 35 13" xfId="6795" xr:uid="{2412A561-DA0D-4723-B6BD-E1D83E5FB15D}"/>
    <cellStyle name="20% - 강조색6 35 14" xfId="6796" xr:uid="{DF487C73-3A0B-42A2-AC96-37C6F6A6FB72}"/>
    <cellStyle name="20% - 강조색6 35 2" xfId="515" xr:uid="{7EE2AAE8-11DA-49A5-A04A-3E64039C8878}"/>
    <cellStyle name="20% - 강조색6 35 3" xfId="6797" xr:uid="{280B3BC6-0954-42AE-BD64-9EEA00E91016}"/>
    <cellStyle name="20% - 강조색6 35 4" xfId="6798" xr:uid="{D8C1E6F6-7A26-491D-909E-3C31B334C1FA}"/>
    <cellStyle name="20% - 강조색6 35 5" xfId="6799" xr:uid="{6BCB3EFF-4EB1-4886-A510-CD7A35A5FFF1}"/>
    <cellStyle name="20% - 강조색6 35 6" xfId="6800" xr:uid="{26BBEA33-0520-4C5E-AD96-60215D8EC391}"/>
    <cellStyle name="20% - 강조색6 35 7" xfId="6801" xr:uid="{841EE210-7307-4CF7-B47B-52CFE0E1595A}"/>
    <cellStyle name="20% - 강조색6 35 8" xfId="6802" xr:uid="{9A73D714-9BB1-4D0F-95D2-F9E0CF1E3B01}"/>
    <cellStyle name="20% - 강조색6 35 9" xfId="6803" xr:uid="{3583EB5A-A16E-41AA-8851-8385FAB45CBF}"/>
    <cellStyle name="20% - 강조색6 36" xfId="516" xr:uid="{175C14C9-4A36-4FC8-A308-F63469A843A3}"/>
    <cellStyle name="20% - 강조색6 36 10" xfId="6804" xr:uid="{C2BECFD2-3E5D-48B0-9709-EC557E1EAD4E}"/>
    <cellStyle name="20% - 강조색6 36 11" xfId="6805" xr:uid="{CB8D814C-DC0D-4CB2-AA09-6DE403B6E4E2}"/>
    <cellStyle name="20% - 강조색6 36 12" xfId="6806" xr:uid="{DBCC0724-055E-41B8-97ED-C7886031E16E}"/>
    <cellStyle name="20% - 강조색6 36 13" xfId="6807" xr:uid="{899D3507-9C51-4DA4-A716-9FABB2F2C6A5}"/>
    <cellStyle name="20% - 강조색6 36 14" xfId="6808" xr:uid="{B7D70CF8-7E58-480F-A771-1148721BF3ED}"/>
    <cellStyle name="20% - 강조색6 36 2" xfId="517" xr:uid="{BF23974A-281C-405C-9772-7FA3DA2D970C}"/>
    <cellStyle name="20% - 강조색6 36 3" xfId="6809" xr:uid="{FD6F3626-6AC5-4EAB-AC23-184EA0015D37}"/>
    <cellStyle name="20% - 강조색6 36 4" xfId="6810" xr:uid="{AD489CAD-F693-46C1-9CEB-6BAFC959ED4F}"/>
    <cellStyle name="20% - 강조색6 36 5" xfId="6811" xr:uid="{289349D2-BF8B-4429-A1F2-31F6585D1773}"/>
    <cellStyle name="20% - 강조색6 36 6" xfId="6812" xr:uid="{2FD2573E-037F-4BC0-ABFE-2D193C77CCA2}"/>
    <cellStyle name="20% - 강조색6 36 7" xfId="6813" xr:uid="{DD458423-8BCE-4A54-AEDC-F42056AEC7AE}"/>
    <cellStyle name="20% - 강조색6 36 8" xfId="6814" xr:uid="{01C0D73A-A189-4FF9-B53F-DF409291604D}"/>
    <cellStyle name="20% - 강조색6 36 9" xfId="6815" xr:uid="{2751B0AF-1F4D-42CB-9401-0A9450DF61AB}"/>
    <cellStyle name="20% - 강조색6 37" xfId="518" xr:uid="{1D03E5F2-8F3E-441F-806A-70BFF01F6E03}"/>
    <cellStyle name="20% - 강조색6 37 10" xfId="6816" xr:uid="{7D38DE8E-A5BD-4E06-8C6D-314571257056}"/>
    <cellStyle name="20% - 강조색6 37 11" xfId="6817" xr:uid="{B674DF2C-746E-4896-AE16-C3F7E3578E91}"/>
    <cellStyle name="20% - 강조색6 37 12" xfId="6818" xr:uid="{81E051B4-F029-459F-9BD9-9D18C63E754C}"/>
    <cellStyle name="20% - 강조색6 37 13" xfId="6819" xr:uid="{4BFD4BE2-7EC4-419E-848B-5D51224A3C16}"/>
    <cellStyle name="20% - 강조색6 37 14" xfId="6820" xr:uid="{4AA7EC73-8F40-4C31-B3F4-8B5EB5DA7E24}"/>
    <cellStyle name="20% - 강조색6 37 2" xfId="519" xr:uid="{71E2A3EF-0BAB-4721-AB44-011397D927F5}"/>
    <cellStyle name="20% - 강조색6 37 3" xfId="6821" xr:uid="{031AED1F-EDEB-4129-8381-F5EFC9921BF4}"/>
    <cellStyle name="20% - 강조색6 37 4" xfId="6822" xr:uid="{B2DA6154-2B29-4318-AB6C-53F7C0AFE069}"/>
    <cellStyle name="20% - 강조색6 37 5" xfId="6823" xr:uid="{BD924D90-6C81-4050-BCFB-5D10608C2F9D}"/>
    <cellStyle name="20% - 강조색6 37 6" xfId="6824" xr:uid="{64C67642-1A61-4F7E-9340-7EF03E458233}"/>
    <cellStyle name="20% - 강조색6 37 7" xfId="6825" xr:uid="{8D3701F7-B2BE-47EB-A12C-1BEFBB575E83}"/>
    <cellStyle name="20% - 강조색6 37 8" xfId="6826" xr:uid="{CABFD92E-0F43-4AC0-8800-7B55BEB98EED}"/>
    <cellStyle name="20% - 강조색6 37 9" xfId="6827" xr:uid="{B624433B-01DE-434B-8458-30267551391F}"/>
    <cellStyle name="20% - 강조색6 38" xfId="520" xr:uid="{351DC7C4-5D77-408A-953A-749F36B75993}"/>
    <cellStyle name="20% - 강조색6 38 10" xfId="6828" xr:uid="{235B8415-0390-4CA0-B70D-224CDE19B0E3}"/>
    <cellStyle name="20% - 강조색6 38 11" xfId="6829" xr:uid="{8834D3F2-5ED9-4712-A354-106C17407467}"/>
    <cellStyle name="20% - 강조색6 38 12" xfId="6830" xr:uid="{1B4DE5A3-477F-4E51-B9A5-57BD2C799818}"/>
    <cellStyle name="20% - 강조색6 38 13" xfId="6831" xr:uid="{0D5BDF91-D818-44EB-9467-D4681C4A2B52}"/>
    <cellStyle name="20% - 강조색6 38 14" xfId="6832" xr:uid="{6E3C6AF6-6791-44E4-8622-6FB07658C9FA}"/>
    <cellStyle name="20% - 강조색6 38 2" xfId="521" xr:uid="{6D166552-15AC-4EC5-BB9F-736244884CD3}"/>
    <cellStyle name="20% - 강조색6 38 3" xfId="6833" xr:uid="{DD8B3C2F-953E-49BB-B1EF-1C2A7D4C3AFE}"/>
    <cellStyle name="20% - 강조색6 38 4" xfId="6834" xr:uid="{82888CE5-0BB4-4796-AFBA-2AC5F390B490}"/>
    <cellStyle name="20% - 강조색6 38 5" xfId="6835" xr:uid="{BA9AE663-8414-4813-81F6-8A5611018235}"/>
    <cellStyle name="20% - 강조색6 38 6" xfId="6836" xr:uid="{B32A2CBA-5793-4BC4-9175-F29035CF81D0}"/>
    <cellStyle name="20% - 강조색6 38 7" xfId="6837" xr:uid="{024CE594-B495-4B57-BBCA-AD389F591BD5}"/>
    <cellStyle name="20% - 강조색6 38 8" xfId="6838" xr:uid="{283C183A-3832-4EF4-91FB-154CAE1F6FA7}"/>
    <cellStyle name="20% - 강조색6 38 9" xfId="6839" xr:uid="{92FDD4DA-099F-4435-B6DD-5A89E193A067}"/>
    <cellStyle name="20% - 강조색6 39" xfId="522" xr:uid="{EC79FB66-E24E-4F04-BA4D-F2ED9606E8B1}"/>
    <cellStyle name="20% - 강조색6 39 10" xfId="6840" xr:uid="{7C9519D5-04FC-4A66-AA29-C5BF93FBB87B}"/>
    <cellStyle name="20% - 강조색6 39 11" xfId="6841" xr:uid="{E3BF30DF-DCA6-42EF-8671-2E17268672D1}"/>
    <cellStyle name="20% - 강조색6 39 12" xfId="6842" xr:uid="{139CBDB8-A1A4-4AEE-980D-48C82E3003D2}"/>
    <cellStyle name="20% - 강조색6 39 13" xfId="6843" xr:uid="{F62A703A-F617-45A5-8079-7065DAFD9210}"/>
    <cellStyle name="20% - 강조색6 39 14" xfId="6844" xr:uid="{8F18221A-AB91-4BE2-81DF-8D6CCECFAF3E}"/>
    <cellStyle name="20% - 강조색6 39 2" xfId="523" xr:uid="{DAD32F98-71C0-4490-85A4-B1079B86B331}"/>
    <cellStyle name="20% - 강조색6 39 3" xfId="6845" xr:uid="{CA7D8394-29D3-45B3-9968-6E778821B9DA}"/>
    <cellStyle name="20% - 강조색6 39 4" xfId="6846" xr:uid="{F8183177-98FC-4FFE-ABC8-6A653298AC8D}"/>
    <cellStyle name="20% - 강조색6 39 5" xfId="6847" xr:uid="{B3232B73-0768-4791-8C5E-CE1B54098D0D}"/>
    <cellStyle name="20% - 강조색6 39 6" xfId="6848" xr:uid="{C877F5D7-DE1D-4F7E-8CE3-B6050C61B1B2}"/>
    <cellStyle name="20% - 강조색6 39 7" xfId="6849" xr:uid="{B655DB6B-0D0E-496F-A046-B674E6994487}"/>
    <cellStyle name="20% - 강조색6 39 8" xfId="6850" xr:uid="{BED2C70D-7308-4FE1-AC08-3E446BE8AEF6}"/>
    <cellStyle name="20% - 강조색6 39 9" xfId="6851" xr:uid="{34859A09-4ABD-4E6D-A6AF-368D397C2539}"/>
    <cellStyle name="20% - 강조색6 4" xfId="524" xr:uid="{6957CFC2-FF6F-4D91-A771-BD3130BAECA2}"/>
    <cellStyle name="20% - 강조색6 4 10" xfId="6852" xr:uid="{239AEE08-62A1-472E-B966-4BA0BF0267C7}"/>
    <cellStyle name="20% - 강조색6 4 11" xfId="6853" xr:uid="{4A5A4FE6-6956-4EBC-B568-E80552461533}"/>
    <cellStyle name="20% - 강조색6 4 12" xfId="6854" xr:uid="{78101CBF-8978-4838-9C1A-A8939B5274D8}"/>
    <cellStyle name="20% - 강조색6 4 13" xfId="6855" xr:uid="{9096A3C1-BBB9-4069-8CC4-3C66FB01F379}"/>
    <cellStyle name="20% - 강조색6 4 14" xfId="6856" xr:uid="{58668B07-2A8D-4980-AD1F-004FA0435AF3}"/>
    <cellStyle name="20% - 강조색6 4 15" xfId="27868" xr:uid="{45AB5A28-BAF4-4A01-B813-8E6B36F36234}"/>
    <cellStyle name="20% - 강조색6 4 2" xfId="525" xr:uid="{28F3F6B6-6B61-4CE2-A48A-D2748658C6CC}"/>
    <cellStyle name="20% - 강조색6 4 3" xfId="6857" xr:uid="{1FB19C08-06E5-44D1-8777-1834A823F21A}"/>
    <cellStyle name="20% - 강조색6 4 4" xfId="6858" xr:uid="{358F363F-8AEB-4554-A362-679407D5A8ED}"/>
    <cellStyle name="20% - 강조색6 4 5" xfId="6859" xr:uid="{7D2E8B0D-924A-4D7E-8965-119697A7C6EF}"/>
    <cellStyle name="20% - 강조색6 4 6" xfId="6860" xr:uid="{E6D4B09F-CB64-46F3-82ED-93B43DB9BB29}"/>
    <cellStyle name="20% - 강조색6 4 7" xfId="6861" xr:uid="{2A42779F-9708-44A2-B61B-05702C8CFDBF}"/>
    <cellStyle name="20% - 강조색6 4 8" xfId="6862" xr:uid="{C80BD943-E2E7-4E3B-89E5-2D92A91133C9}"/>
    <cellStyle name="20% - 강조색6 4 9" xfId="6863" xr:uid="{D464F22B-3A9D-4072-9657-77763B36D304}"/>
    <cellStyle name="20% - 강조색6 40" xfId="526" xr:uid="{1EEFB8E1-B274-4DF9-9381-9ABE318319A3}"/>
    <cellStyle name="20% - 강조색6 40 10" xfId="6864" xr:uid="{DAB93B94-4908-493D-98C4-20CB4480E70A}"/>
    <cellStyle name="20% - 강조색6 40 11" xfId="6865" xr:uid="{67D2961E-64CA-4755-B29F-1E4ACF3C8188}"/>
    <cellStyle name="20% - 강조색6 40 12" xfId="6866" xr:uid="{CE5EB231-0069-4E4F-88FD-812FA5BD7225}"/>
    <cellStyle name="20% - 강조색6 40 13" xfId="6867" xr:uid="{FB4FEFE0-67DD-404A-9BC4-71014F27C428}"/>
    <cellStyle name="20% - 강조색6 40 14" xfId="6868" xr:uid="{7E43CCB5-B97A-4A1D-A0AE-DBBA31A0FA37}"/>
    <cellStyle name="20% - 강조색6 40 2" xfId="527" xr:uid="{D4989A71-6FCC-42AE-980D-1BA4D6E9F001}"/>
    <cellStyle name="20% - 강조색6 40 3" xfId="6869" xr:uid="{249EC240-EB80-4E18-99BA-3A0A2AD5B88A}"/>
    <cellStyle name="20% - 강조색6 40 4" xfId="6870" xr:uid="{5008EF51-1E3D-4587-A5A8-D17EC0B2A7FE}"/>
    <cellStyle name="20% - 강조색6 40 5" xfId="6871" xr:uid="{4963F032-6925-4CF5-886C-849843242C82}"/>
    <cellStyle name="20% - 강조색6 40 6" xfId="6872" xr:uid="{EC866B63-E74B-41F2-A798-50C7ED8D8EA4}"/>
    <cellStyle name="20% - 강조색6 40 7" xfId="6873" xr:uid="{7D6F9889-95A0-4B76-B774-704E7E877510}"/>
    <cellStyle name="20% - 강조색6 40 8" xfId="6874" xr:uid="{DA696DE0-0862-4AA3-A2F5-E5C0FF56CFA6}"/>
    <cellStyle name="20% - 강조색6 40 9" xfId="6875" xr:uid="{ABF6D320-6209-4FDB-82DB-72E43C7FEA93}"/>
    <cellStyle name="20% - 강조색6 41" xfId="528" xr:uid="{26E753DE-0E91-40E1-899F-1F63048B3919}"/>
    <cellStyle name="20% - 강조색6 41 10" xfId="6876" xr:uid="{96C46823-520B-4531-89C7-31D661472491}"/>
    <cellStyle name="20% - 강조색6 41 11" xfId="6877" xr:uid="{8E50E4E9-42B0-407E-905A-4374E18EF713}"/>
    <cellStyle name="20% - 강조색6 41 12" xfId="6878" xr:uid="{9E29D668-173F-4DCD-AC38-622E53ACBB17}"/>
    <cellStyle name="20% - 강조색6 41 13" xfId="6879" xr:uid="{58CE8A24-A261-488D-983B-0B144DC9C7EA}"/>
    <cellStyle name="20% - 강조색6 41 14" xfId="6880" xr:uid="{65B7A81B-7C9B-44AB-9E29-F81A9746A664}"/>
    <cellStyle name="20% - 강조색6 41 2" xfId="529" xr:uid="{30C71E05-1C3B-48C4-B8BF-689582650F0B}"/>
    <cellStyle name="20% - 강조색6 41 3" xfId="6881" xr:uid="{A222D670-B5A3-4614-A05C-2E626B8409D2}"/>
    <cellStyle name="20% - 강조색6 41 4" xfId="6882" xr:uid="{6C7F9E8D-127C-46EF-8016-15158CB69C9F}"/>
    <cellStyle name="20% - 강조색6 41 5" xfId="6883" xr:uid="{C08DD63F-1DAB-42F9-8746-C644AD679BAD}"/>
    <cellStyle name="20% - 강조색6 41 6" xfId="6884" xr:uid="{D2CC4750-B11F-4451-BC28-483F84C0244B}"/>
    <cellStyle name="20% - 강조색6 41 7" xfId="6885" xr:uid="{C7B0721C-8983-4A0E-8E8B-9561FEF88EAF}"/>
    <cellStyle name="20% - 강조색6 41 8" xfId="6886" xr:uid="{6FB2BB1E-163E-4046-A895-8C985D485F51}"/>
    <cellStyle name="20% - 강조색6 41 9" xfId="6887" xr:uid="{011E4738-DF39-4BDD-BA35-1E3C41F94584}"/>
    <cellStyle name="20% - 강조색6 42" xfId="530" xr:uid="{31E9FC70-D0EC-4F09-8797-53AAB815FCE5}"/>
    <cellStyle name="20% - 강조색6 42 10" xfId="6888" xr:uid="{35F7FDA4-6A85-4203-A006-639F08EDB6C4}"/>
    <cellStyle name="20% - 강조색6 42 11" xfId="6889" xr:uid="{7D59A048-DB41-40DE-A7D5-F5F89884D25A}"/>
    <cellStyle name="20% - 강조색6 42 12" xfId="6890" xr:uid="{D7E6440B-52FF-4069-AC8F-66435D4598D2}"/>
    <cellStyle name="20% - 강조색6 42 13" xfId="6891" xr:uid="{E9AF3AB9-2927-4BF4-BAF7-FD03D1784FBF}"/>
    <cellStyle name="20% - 강조색6 42 14" xfId="6892" xr:uid="{AC30D410-59AA-4064-BBF1-9EABB084B8BA}"/>
    <cellStyle name="20% - 강조색6 42 2" xfId="531" xr:uid="{48252013-64A6-4259-9283-F2C7D5D30AB7}"/>
    <cellStyle name="20% - 강조색6 42 3" xfId="6893" xr:uid="{C86461FD-9230-475C-A7C2-DF749F0E59B1}"/>
    <cellStyle name="20% - 강조색6 42 4" xfId="6894" xr:uid="{256AB3C8-17A1-4298-97B9-53B1866C125E}"/>
    <cellStyle name="20% - 강조색6 42 5" xfId="6895" xr:uid="{D62C9268-D4F7-4BFE-BCA6-633B67DD0619}"/>
    <cellStyle name="20% - 강조색6 42 6" xfId="6896" xr:uid="{7B1D5840-7800-40F5-A0B8-E8C33CF8129F}"/>
    <cellStyle name="20% - 강조색6 42 7" xfId="6897" xr:uid="{1BBBDE72-C21C-43AA-A59F-DAAD1495DF88}"/>
    <cellStyle name="20% - 강조색6 42 8" xfId="6898" xr:uid="{51289B7C-0122-473B-A067-4CDEFD377F37}"/>
    <cellStyle name="20% - 강조색6 42 9" xfId="6899" xr:uid="{0BBA8264-5D5E-45C3-AB26-325F6257770C}"/>
    <cellStyle name="20% - 강조색6 43" xfId="532" xr:uid="{D8C2B186-9CDA-4FEA-8F64-FDAA270E59D2}"/>
    <cellStyle name="20% - 강조색6 43 10" xfId="6900" xr:uid="{C29510C4-0F7F-49ED-B5A1-419038BA1AEA}"/>
    <cellStyle name="20% - 강조색6 43 11" xfId="6901" xr:uid="{9BAE797B-B297-403C-A228-2102A657391E}"/>
    <cellStyle name="20% - 강조색6 43 12" xfId="6902" xr:uid="{7CCE78BA-3D43-499E-AEF5-1505D08F822F}"/>
    <cellStyle name="20% - 강조색6 43 13" xfId="6903" xr:uid="{21543FC2-6CB6-4B4C-8872-A77D8F3D8F3A}"/>
    <cellStyle name="20% - 강조색6 43 14" xfId="6904" xr:uid="{CDAF10C4-AC4D-4F2A-8649-C0AD0554B343}"/>
    <cellStyle name="20% - 강조색6 43 2" xfId="533" xr:uid="{B61E7ED0-62B4-4FF0-86E9-1E10ADC4B2B1}"/>
    <cellStyle name="20% - 강조색6 43 3" xfId="6905" xr:uid="{E5538E2C-147C-47F3-A2BF-05B7753E44EA}"/>
    <cellStyle name="20% - 강조색6 43 4" xfId="6906" xr:uid="{3535BBA1-D77E-4692-AE58-AF8C9A7923B1}"/>
    <cellStyle name="20% - 강조색6 43 5" xfId="6907" xr:uid="{6C59B06C-9064-41C4-ABC3-A4F6D7CCB0CA}"/>
    <cellStyle name="20% - 강조색6 43 6" xfId="6908" xr:uid="{55CE4BB3-1261-47F2-99AF-8221B9095F77}"/>
    <cellStyle name="20% - 강조색6 43 7" xfId="6909" xr:uid="{C09D9455-E634-4E68-9804-38ED8B6FC5F0}"/>
    <cellStyle name="20% - 강조색6 43 8" xfId="6910" xr:uid="{5A0774AF-3BF5-466E-9CE9-9BC55EF8ACE8}"/>
    <cellStyle name="20% - 강조색6 43 9" xfId="6911" xr:uid="{65B660E0-74B2-4514-8D6B-9C69BA22C643}"/>
    <cellStyle name="20% - 강조색6 44" xfId="534" xr:uid="{5D6A0F65-0991-43A0-BE6E-E5170F8D563A}"/>
    <cellStyle name="20% - 강조색6 45" xfId="535" xr:uid="{A984CFFE-E0C0-48A3-A212-2A4CDE28A502}"/>
    <cellStyle name="20% - 강조색6 46" xfId="459" xr:uid="{1494BF1F-0E42-4E2C-B790-C68294AA0840}"/>
    <cellStyle name="20% - 강조색6 5" xfId="536" xr:uid="{F56A9C84-B37F-4254-B902-7DC66E1E848F}"/>
    <cellStyle name="20% - 강조색6 5 10" xfId="6912" xr:uid="{42DF88F7-040F-4CFA-BA46-E266A5B69EBE}"/>
    <cellStyle name="20% - 강조색6 5 11" xfId="6913" xr:uid="{37490913-F471-45F4-849F-1B6DE9CC68DA}"/>
    <cellStyle name="20% - 강조색6 5 12" xfId="6914" xr:uid="{FE7831FC-A652-41CD-82E0-165BCDE89F34}"/>
    <cellStyle name="20% - 강조색6 5 13" xfId="6915" xr:uid="{ADD8A2B4-0F10-487B-82C8-E8022B82AB50}"/>
    <cellStyle name="20% - 강조색6 5 14" xfId="6916" xr:uid="{005EE994-4F90-4A7E-BAFB-3AC12A0DEEBF}"/>
    <cellStyle name="20% - 강조색6 5 2" xfId="537" xr:uid="{9EE6A0C2-8110-4152-B93D-47EB72FA5AAF}"/>
    <cellStyle name="20% - 강조색6 5 3" xfId="6917" xr:uid="{B1E9E6BD-32A1-4759-8914-5419690D7C50}"/>
    <cellStyle name="20% - 강조색6 5 4" xfId="6918" xr:uid="{31DFBA4D-2C8D-4FB1-BA72-9CEF45984DBF}"/>
    <cellStyle name="20% - 강조색6 5 5" xfId="6919" xr:uid="{FA6F8E5E-65F5-46E8-84EC-F6BBE033FFA8}"/>
    <cellStyle name="20% - 강조색6 5 6" xfId="6920" xr:uid="{79EEE300-A343-40B9-B5A5-2C890A8F9439}"/>
    <cellStyle name="20% - 강조색6 5 7" xfId="6921" xr:uid="{1C544F6F-AB8B-4A92-B8B9-FA1160882C0D}"/>
    <cellStyle name="20% - 강조색6 5 8" xfId="6922" xr:uid="{8773FDC0-B4E5-4E60-BDF1-F6FB60004939}"/>
    <cellStyle name="20% - 강조색6 5 9" xfId="6923" xr:uid="{4EDB196D-99BF-472C-8EF2-D60A7CAECA15}"/>
    <cellStyle name="20% - 강조색6 6" xfId="538" xr:uid="{65EF5D5F-0F93-41B3-A899-0591C6C2D663}"/>
    <cellStyle name="20% - 강조색6 6 10" xfId="6924" xr:uid="{BA5CA11E-C46D-4FA8-A3D8-4354F89251B0}"/>
    <cellStyle name="20% - 강조색6 6 11" xfId="6925" xr:uid="{C4AEABC2-BA71-4BEF-9424-3403838BFBBA}"/>
    <cellStyle name="20% - 강조색6 6 12" xfId="6926" xr:uid="{088F5F22-685D-42B1-92BB-23BE22AB8203}"/>
    <cellStyle name="20% - 강조색6 6 13" xfId="6927" xr:uid="{AB863484-89F4-4C82-888A-792776AFC418}"/>
    <cellStyle name="20% - 강조색6 6 14" xfId="6928" xr:uid="{D18C4FC9-1EDC-43E5-8BA8-C90CBBD2A782}"/>
    <cellStyle name="20% - 강조색6 6 2" xfId="539" xr:uid="{BD2EC334-AABF-43B2-89EA-1F43EE732831}"/>
    <cellStyle name="20% - 강조색6 6 3" xfId="6929" xr:uid="{31601CBC-E82B-47F9-8CB6-4820539E6E1D}"/>
    <cellStyle name="20% - 강조색6 6 4" xfId="6930" xr:uid="{DE6716FD-87A5-468E-BE15-9BE5ACD73ACC}"/>
    <cellStyle name="20% - 강조색6 6 5" xfId="6931" xr:uid="{91EEC129-D631-41C0-AFB1-71B9668C5052}"/>
    <cellStyle name="20% - 강조색6 6 6" xfId="6932" xr:uid="{682A66D4-6E39-4FF1-9DA4-BE16E7954565}"/>
    <cellStyle name="20% - 강조색6 6 7" xfId="6933" xr:uid="{E4E94024-56E2-4FB4-A03F-207A25252242}"/>
    <cellStyle name="20% - 강조색6 6 8" xfId="6934" xr:uid="{386DD9A3-4769-437E-9DC5-F96162B60A58}"/>
    <cellStyle name="20% - 강조색6 6 9" xfId="6935" xr:uid="{F37DB409-6381-4152-BA84-F260C35BD49A}"/>
    <cellStyle name="20% - 강조색6 7" xfId="540" xr:uid="{560854D4-4EAD-47AE-B19A-75958CCEF9DB}"/>
    <cellStyle name="20% - 강조색6 7 10" xfId="6936" xr:uid="{BDB45911-7031-4EBE-94A5-2A00799D7C95}"/>
    <cellStyle name="20% - 강조색6 7 11" xfId="6937" xr:uid="{4ACFE7BD-2775-4230-BEF0-74F2048092A3}"/>
    <cellStyle name="20% - 강조색6 7 12" xfId="6938" xr:uid="{4FDDCDBD-302B-4BDC-91E1-1446B6B5336E}"/>
    <cellStyle name="20% - 강조색6 7 13" xfId="6939" xr:uid="{FF7768DF-A6B1-46CB-9EF0-5E188A986FCB}"/>
    <cellStyle name="20% - 강조색6 7 14" xfId="6940" xr:uid="{461A3558-261A-457E-9219-D000EF39F6C1}"/>
    <cellStyle name="20% - 강조색6 7 2" xfId="541" xr:uid="{8DA201FD-6844-4238-924B-A4497DF9CFE9}"/>
    <cellStyle name="20% - 강조색6 7 3" xfId="6941" xr:uid="{8C06A320-E3D9-4F44-8986-F46A61A29749}"/>
    <cellStyle name="20% - 강조색6 7 4" xfId="6942" xr:uid="{31DC2E40-509B-4585-B1B6-0A0AD208F42D}"/>
    <cellStyle name="20% - 강조색6 7 5" xfId="6943" xr:uid="{E71C986B-7A61-4467-8E30-623A239F7B15}"/>
    <cellStyle name="20% - 강조색6 7 6" xfId="6944" xr:uid="{74323002-7F0F-44BA-8058-24C3451D1AF5}"/>
    <cellStyle name="20% - 강조색6 7 7" xfId="6945" xr:uid="{E34AD7A8-E392-4123-810A-BE047F5B70A7}"/>
    <cellStyle name="20% - 강조색6 7 8" xfId="6946" xr:uid="{9E65678E-141B-4A0D-A811-4785F741BAA2}"/>
    <cellStyle name="20% - 강조색6 7 9" xfId="6947" xr:uid="{11BC8EFB-20D1-4C43-B515-07BC914A10CE}"/>
    <cellStyle name="20% - 강조색6 8" xfId="542" xr:uid="{CD3820F8-65CC-4969-9A84-4A38E86C2B69}"/>
    <cellStyle name="20% - 강조색6 8 10" xfId="6948" xr:uid="{7B4D2241-AA22-40DD-B75D-CAD2A4E3E16A}"/>
    <cellStyle name="20% - 강조색6 8 11" xfId="6949" xr:uid="{E3A54E47-6BBA-4ABE-9676-BF67D9E7325C}"/>
    <cellStyle name="20% - 강조색6 8 12" xfId="6950" xr:uid="{A8DF426E-4A28-422F-A5F5-7ED9EC30AC41}"/>
    <cellStyle name="20% - 강조색6 8 13" xfId="6951" xr:uid="{B2CB2500-A092-478F-9E2F-45A5E750F1BE}"/>
    <cellStyle name="20% - 강조색6 8 14" xfId="6952" xr:uid="{27E5CA74-28FF-41D2-A286-F5B6FFAF128A}"/>
    <cellStyle name="20% - 강조색6 8 2" xfId="543" xr:uid="{C105084E-C516-476B-8A9F-A714E0792754}"/>
    <cellStyle name="20% - 강조색6 8 3" xfId="6953" xr:uid="{B9CFA163-5CC2-4426-ADA5-3CD6E73EBBCD}"/>
    <cellStyle name="20% - 강조색6 8 4" xfId="6954" xr:uid="{A5BA7C50-013E-43F4-8B81-07B7A02E240C}"/>
    <cellStyle name="20% - 강조색6 8 5" xfId="6955" xr:uid="{967E1880-B0F9-479F-9DB0-1D28A95CFF91}"/>
    <cellStyle name="20% - 강조색6 8 6" xfId="6956" xr:uid="{0D95F103-C001-46F4-B173-4039C1F39B97}"/>
    <cellStyle name="20% - 강조색6 8 7" xfId="6957" xr:uid="{FB7ED8C7-742A-4044-B43B-0D2CF7616BF2}"/>
    <cellStyle name="20% - 강조색6 8 8" xfId="6958" xr:uid="{D52D44FA-0C90-4BB9-BD98-3F68F4146813}"/>
    <cellStyle name="20% - 강조색6 8 9" xfId="6959" xr:uid="{166322B4-A7E5-4751-8BDC-9D773D3C4C0B}"/>
    <cellStyle name="20% - 강조색6 9" xfId="544" xr:uid="{3B9D3A6A-AECB-4983-A795-27A32314B4AC}"/>
    <cellStyle name="20% - 강조색6 9 10" xfId="6960" xr:uid="{9ABADE91-ACDF-45DD-A3DB-54519BBDE700}"/>
    <cellStyle name="20% - 강조색6 9 11" xfId="6961" xr:uid="{A71173B1-55A1-483E-AFC5-9DC05CBDA31D}"/>
    <cellStyle name="20% - 강조색6 9 12" xfId="6962" xr:uid="{DFC33BA9-C13D-4847-9661-8BDB77FB19C2}"/>
    <cellStyle name="20% - 강조색6 9 13" xfId="6963" xr:uid="{6F8C466E-68AD-43A7-A688-76A3A259411D}"/>
    <cellStyle name="20% - 강조색6 9 14" xfId="6964" xr:uid="{74D04BE7-A875-4493-A330-04DCCF50A961}"/>
    <cellStyle name="20% - 강조색6 9 2" xfId="545" xr:uid="{8752C625-B82D-452B-8C0F-FC5AD984E255}"/>
    <cellStyle name="20% - 강조색6 9 3" xfId="6965" xr:uid="{D50C39A7-FE2E-4C79-89B9-36702ECCB78E}"/>
    <cellStyle name="20% - 강조색6 9 4" xfId="6966" xr:uid="{1EAB31CF-5E83-4764-B08F-D362D7EA51E0}"/>
    <cellStyle name="20% - 강조색6 9 5" xfId="6967" xr:uid="{551EDDD6-2B7B-4577-9687-91EDB600E3B1}"/>
    <cellStyle name="20% - 강조색6 9 6" xfId="6968" xr:uid="{6DE2DD36-F4D3-4914-8AF4-E401C947F71F}"/>
    <cellStyle name="20% - 강조색6 9 7" xfId="6969" xr:uid="{D2728541-EB0C-4DEB-BF9E-CD50E82EC090}"/>
    <cellStyle name="20% - 강조색6 9 8" xfId="6970" xr:uid="{8FDA1AE6-FE22-4B7D-9798-00A7AB2524DD}"/>
    <cellStyle name="20% - 강조색6 9 9" xfId="6971" xr:uid="{CA46F1B4-2EB3-4AA5-A7BE-22898B70EE34}"/>
    <cellStyle name="³¯â¥" xfId="27945" xr:uid="{DA483477-A213-4BD6-9A06-3A1A513A6397}"/>
    <cellStyle name="40% - Accent1" xfId="27794" xr:uid="{59A502C9-4429-4854-996C-462DA48BA166}"/>
    <cellStyle name="40% - Accent2" xfId="27793" xr:uid="{54FE6FCE-B1C7-4F11-BFF5-48C9E4D18369}"/>
    <cellStyle name="40% - Accent3" xfId="27792" xr:uid="{EBECE4DA-572C-4C54-BD20-08E6D2EE2561}"/>
    <cellStyle name="40% - Accent4" xfId="27791" xr:uid="{2C93ED78-1ECF-4D8D-83EC-F66719C0FA2C}"/>
    <cellStyle name="40% - Accent5" xfId="27790" xr:uid="{9CD4CD44-D493-4614-B0F7-0627B8376146}"/>
    <cellStyle name="40% - Accent6" xfId="27789" xr:uid="{6A4BC625-0A50-4DD1-B8AB-DA6DD000153D}"/>
    <cellStyle name="40% - 강조색1 10" xfId="547" xr:uid="{33E9CFBB-4DAA-4367-BC28-79A070E3D02B}"/>
    <cellStyle name="40% - 강조색1 10 10" xfId="6972" xr:uid="{45EA852B-589E-4C9A-B524-A94EFB4243C2}"/>
    <cellStyle name="40% - 강조색1 10 11" xfId="6973" xr:uid="{ACC16055-911A-4251-A083-96B7D4DEA2FE}"/>
    <cellStyle name="40% - 강조색1 10 12" xfId="6974" xr:uid="{2AD37E05-2711-4A57-8840-C30AFF07B787}"/>
    <cellStyle name="40% - 강조색1 10 13" xfId="6975" xr:uid="{6974AE92-711F-4AF6-AB6B-39F05F786FFB}"/>
    <cellStyle name="40% - 강조색1 10 14" xfId="6976" xr:uid="{BCC88BC3-E016-470D-A525-0C3798D81D9F}"/>
    <cellStyle name="40% - 강조색1 10 2" xfId="548" xr:uid="{CD04DA96-FD81-422E-B1B6-EC9E08D1161F}"/>
    <cellStyle name="40% - 강조색1 10 3" xfId="6977" xr:uid="{6370CD2E-2CAA-410C-8A68-175DF7898D43}"/>
    <cellStyle name="40% - 강조색1 10 4" xfId="6978" xr:uid="{F27E6E7D-B96C-4B4D-93E2-7E81250E48AC}"/>
    <cellStyle name="40% - 강조색1 10 5" xfId="6979" xr:uid="{F02B51E5-4DC2-4F54-8913-8D8D6D7DDDB4}"/>
    <cellStyle name="40% - 강조색1 10 6" xfId="6980" xr:uid="{67584BF1-9C6C-47D6-8BAB-2235BC2455E4}"/>
    <cellStyle name="40% - 강조색1 10 7" xfId="6981" xr:uid="{7DF5CCBA-D72A-457C-977C-C9DBB978409C}"/>
    <cellStyle name="40% - 강조색1 10 8" xfId="6982" xr:uid="{A48D199D-8176-40E4-BCE6-0E29F317B81F}"/>
    <cellStyle name="40% - 강조색1 10 9" xfId="6983" xr:uid="{E716FBE5-DF91-4C9D-B527-89C1CD841FAC}"/>
    <cellStyle name="40% - 강조색1 11" xfId="549" xr:uid="{B361BEC4-FAD8-4493-939D-67ED910C520E}"/>
    <cellStyle name="40% - 강조색1 11 10" xfId="6984" xr:uid="{38F18A12-0203-427B-87F5-FDE8871DAAF8}"/>
    <cellStyle name="40% - 강조색1 11 11" xfId="6985" xr:uid="{FA7018F1-C8FF-4E0E-AEB7-6BACD7673A92}"/>
    <cellStyle name="40% - 강조색1 11 12" xfId="6986" xr:uid="{2C2824DC-A761-4323-9870-FCAF020B64E1}"/>
    <cellStyle name="40% - 강조색1 11 13" xfId="6987" xr:uid="{4E20B822-E729-4BA8-97F8-6CACE58C42B9}"/>
    <cellStyle name="40% - 강조색1 11 14" xfId="6988" xr:uid="{9FAC1CB8-A888-4647-A261-88CC89AE2809}"/>
    <cellStyle name="40% - 강조색1 11 2" xfId="550" xr:uid="{0F8A663A-4A21-4978-A6A6-A84354DC284A}"/>
    <cellStyle name="40% - 강조색1 11 3" xfId="6989" xr:uid="{84AC4BB6-4266-4E02-93E7-AB28B1A6E9B9}"/>
    <cellStyle name="40% - 강조색1 11 4" xfId="6990" xr:uid="{11C08FEE-83BC-45E0-8AE0-0862C5E5FACD}"/>
    <cellStyle name="40% - 강조색1 11 5" xfId="6991" xr:uid="{19E7F27E-E235-44BB-9F7E-B337306D8958}"/>
    <cellStyle name="40% - 강조색1 11 6" xfId="3607" xr:uid="{5E9CDD24-DE4D-4CC7-B48E-F67A3539764A}"/>
    <cellStyle name="40% - 강조색1 11 7" xfId="3606" xr:uid="{EE5F28AD-8573-4BF7-801E-05B7BECDB1B1}"/>
    <cellStyle name="40% - 강조색1 11 8" xfId="3605" xr:uid="{B58D84C4-0B0D-4BAE-A652-5C370778A032}"/>
    <cellStyle name="40% - 강조색1 11 9" xfId="3604" xr:uid="{4185012D-8847-4240-8427-049BC6AA5658}"/>
    <cellStyle name="40% - 강조색1 12" xfId="551" xr:uid="{B48D2A80-AB7C-4826-B360-F834BDE65AB4}"/>
    <cellStyle name="40% - 강조색1 12 10" xfId="3603" xr:uid="{323CEF7E-2C84-42BE-A03E-416735AC727A}"/>
    <cellStyle name="40% - 강조색1 12 11" xfId="3602" xr:uid="{99A5B2F2-E3A4-466F-B517-33252D499E77}"/>
    <cellStyle name="40% - 강조색1 12 12" xfId="6992" xr:uid="{0F694505-A4F5-486A-B73B-0950707B7A54}"/>
    <cellStyle name="40% - 강조색1 12 13" xfId="6993" xr:uid="{D10AB48D-4640-4D52-B7D9-6A1632471C90}"/>
    <cellStyle name="40% - 강조색1 12 14" xfId="7001" xr:uid="{C1DE56C7-1572-4BDD-A41A-6A60948354B8}"/>
    <cellStyle name="40% - 강조색1 12 2" xfId="552" xr:uid="{544C89A8-EEEA-4DAA-8A3D-690C3E0E2BC4}"/>
    <cellStyle name="40% - 강조색1 12 3" xfId="7002" xr:uid="{9B632995-BC4E-4B9C-BB6F-9F60C8A49C7D}"/>
    <cellStyle name="40% - 강조색1 12 4" xfId="7003" xr:uid="{DA62515B-69A4-47E6-BDA7-6A203F96D105}"/>
    <cellStyle name="40% - 강조색1 12 5" xfId="7004" xr:uid="{5001B587-2DC9-4B33-AEC6-7E88890F6601}"/>
    <cellStyle name="40% - 강조색1 12 6" xfId="7005" xr:uid="{20704798-106F-49AA-881F-113054A58A12}"/>
    <cellStyle name="40% - 강조색1 12 7" xfId="7006" xr:uid="{2AC41CEE-3A72-456F-844C-B21DC57B34B4}"/>
    <cellStyle name="40% - 강조색1 12 8" xfId="7007" xr:uid="{0B1BA306-4E35-460E-A06F-21FD2849EEDA}"/>
    <cellStyle name="40% - 강조색1 12 9" xfId="7008" xr:uid="{0D46F0E8-BD12-44FB-84B9-14EFE5CAB643}"/>
    <cellStyle name="40% - 강조색1 13" xfId="553" xr:uid="{1CB1E49F-D818-4765-9F16-6F4D2D9A9702}"/>
    <cellStyle name="40% - 강조색1 13 10" xfId="7009" xr:uid="{B599D05B-52DD-4F46-B612-CC3167128C8C}"/>
    <cellStyle name="40% - 강조색1 13 11" xfId="7010" xr:uid="{CC346AD7-6941-440A-BBAF-EF240F34322B}"/>
    <cellStyle name="40% - 강조색1 13 12" xfId="7011" xr:uid="{87723E1D-9241-4508-97A7-EAFC17BBC4E1}"/>
    <cellStyle name="40% - 강조색1 13 13" xfId="7012" xr:uid="{A8A24092-2F1C-44FE-9FCF-A3DDF27E1214}"/>
    <cellStyle name="40% - 강조색1 13 14" xfId="7013" xr:uid="{EBBDACFD-1CA9-487B-BD27-BBFA167F303F}"/>
    <cellStyle name="40% - 강조색1 13 2" xfId="554" xr:uid="{1A8840A9-4A0B-4A97-92C2-1E469482D298}"/>
    <cellStyle name="40% - 강조색1 13 3" xfId="7014" xr:uid="{659B1945-787F-4ABC-9400-BE5BA155E382}"/>
    <cellStyle name="40% - 강조색1 13 4" xfId="7015" xr:uid="{9B55C65E-1116-4F8C-B016-436A3F2D4FB4}"/>
    <cellStyle name="40% - 강조색1 13 5" xfId="7016" xr:uid="{4FEA776E-1F9E-4BA2-9EFF-226CBD6728AE}"/>
    <cellStyle name="40% - 강조색1 13 6" xfId="7017" xr:uid="{4A589CE4-A798-4F1D-8FAB-E315705ED9BC}"/>
    <cellStyle name="40% - 강조색1 13 7" xfId="7018" xr:uid="{A68D9CD6-4407-4909-8BA6-DDB5D48E4589}"/>
    <cellStyle name="40% - 강조색1 13 8" xfId="7019" xr:uid="{F0E7A08B-002B-4866-909B-192FFDEE7A6C}"/>
    <cellStyle name="40% - 강조색1 13 9" xfId="7020" xr:uid="{F9D7E8D3-BAF2-478F-96BF-A56305B112F5}"/>
    <cellStyle name="40% - 강조색1 14" xfId="555" xr:uid="{ABAD31C5-977A-4C06-BAA9-B264903339C6}"/>
    <cellStyle name="40% - 강조색1 14 10" xfId="7021" xr:uid="{9DA96FA7-8B95-4D10-9D2A-0FD89963CCB2}"/>
    <cellStyle name="40% - 강조색1 14 11" xfId="7022" xr:uid="{516F62C3-3469-4880-B515-382EF32E7C6B}"/>
    <cellStyle name="40% - 강조색1 14 12" xfId="7023" xr:uid="{3F57EA98-A5EF-4B51-921F-43A4E9CCBA2C}"/>
    <cellStyle name="40% - 강조색1 14 13" xfId="7024" xr:uid="{C35F3271-7D77-4A46-9676-7EFCCFA56BE7}"/>
    <cellStyle name="40% - 강조색1 14 14" xfId="7025" xr:uid="{15F78A10-4087-4517-A1E3-72E950A890EE}"/>
    <cellStyle name="40% - 강조색1 14 2" xfId="556" xr:uid="{116B6C71-A047-4C46-B0D5-E0F68231FF65}"/>
    <cellStyle name="40% - 강조색1 14 3" xfId="7026" xr:uid="{5189AE66-645D-4D50-A843-BFDDC6778FF2}"/>
    <cellStyle name="40% - 강조색1 14 4" xfId="7027" xr:uid="{EF340372-63F9-4B69-A992-A5BC05B95744}"/>
    <cellStyle name="40% - 강조색1 14 5" xfId="7028" xr:uid="{BC8973CF-5AB3-4ABC-9C1E-917F36EC9922}"/>
    <cellStyle name="40% - 강조색1 14 6" xfId="7029" xr:uid="{2A054620-0D1C-48D3-B9C8-8978C604FD56}"/>
    <cellStyle name="40% - 강조색1 14 7" xfId="7030" xr:uid="{2AF6B6C1-034A-4E7A-A9C2-404F78B5353C}"/>
    <cellStyle name="40% - 강조색1 14 8" xfId="7031" xr:uid="{25468E6C-DE90-4553-813D-A068A8E11A5D}"/>
    <cellStyle name="40% - 강조색1 14 9" xfId="7032" xr:uid="{80151ABA-8541-42EB-A437-951E79A2CCD5}"/>
    <cellStyle name="40% - 강조색1 15" xfId="557" xr:uid="{84DECC1C-352E-4117-BD80-9C1F6AC9F90F}"/>
    <cellStyle name="40% - 강조색1 15 10" xfId="7033" xr:uid="{1E11F7EB-77F5-48F7-8443-EA12E8CF2845}"/>
    <cellStyle name="40% - 강조색1 15 11" xfId="7034" xr:uid="{117A461A-3F96-46A9-B1F8-54248B9450F0}"/>
    <cellStyle name="40% - 강조색1 15 12" xfId="7035" xr:uid="{CC55DDBC-AE51-4E42-8D4B-C99A4509C34D}"/>
    <cellStyle name="40% - 강조색1 15 13" xfId="7036" xr:uid="{68537391-6D4A-447E-9961-4CA3121769C8}"/>
    <cellStyle name="40% - 강조색1 15 14" xfId="7037" xr:uid="{5DE93678-834C-4D3E-9E5C-3E1BB976548E}"/>
    <cellStyle name="40% - 강조색1 15 2" xfId="558" xr:uid="{57061BFB-C9F5-4F26-9B10-80906129E4BF}"/>
    <cellStyle name="40% - 강조색1 15 3" xfId="7038" xr:uid="{B91B1D8E-6ED6-48DC-8325-90C5F542FADB}"/>
    <cellStyle name="40% - 강조색1 15 4" xfId="7039" xr:uid="{BD826FC3-741C-4DD1-B971-07A6B8ED96F6}"/>
    <cellStyle name="40% - 강조색1 15 5" xfId="7040" xr:uid="{125D2BFA-8082-43F8-A9A1-82D6346D2B38}"/>
    <cellStyle name="40% - 강조색1 15 6" xfId="7041" xr:uid="{8D3ED026-9B25-40EB-9DA9-0960347490D3}"/>
    <cellStyle name="40% - 강조색1 15 7" xfId="7042" xr:uid="{8584742E-899F-4046-8EC0-3FEB939A09F5}"/>
    <cellStyle name="40% - 강조색1 15 8" xfId="7043" xr:uid="{52F0F49A-FDCD-4FC3-B830-3495CA5A6903}"/>
    <cellStyle name="40% - 강조색1 15 9" xfId="7044" xr:uid="{C5EBA088-CB5A-44CE-931D-5E700617C079}"/>
    <cellStyle name="40% - 강조색1 16" xfId="559" xr:uid="{0F659395-95C7-43EE-80AE-AE5FF14E2358}"/>
    <cellStyle name="40% - 강조색1 16 10" xfId="7045" xr:uid="{EA5FC6C0-0053-49A7-843E-56D9B57A8F1C}"/>
    <cellStyle name="40% - 강조색1 16 11" xfId="7046" xr:uid="{5AF21F12-BE10-47F7-8F15-029C5E587243}"/>
    <cellStyle name="40% - 강조색1 16 12" xfId="7047" xr:uid="{2A8ABC97-FE09-4C34-9B59-2C3FBE5D5385}"/>
    <cellStyle name="40% - 강조색1 16 13" xfId="7048" xr:uid="{A2D487A3-EFA4-4CB4-B6D0-0D67B7AE99EB}"/>
    <cellStyle name="40% - 강조색1 16 14" xfId="7049" xr:uid="{4C63B308-C114-48AC-8566-3C7608375C3B}"/>
    <cellStyle name="40% - 강조색1 16 2" xfId="560" xr:uid="{7CD79488-F2F0-4AEC-8EFA-ED1B9796800C}"/>
    <cellStyle name="40% - 강조색1 16 3" xfId="7050" xr:uid="{ABD70019-5624-410A-AEB8-6AE83851B0C1}"/>
    <cellStyle name="40% - 강조색1 16 4" xfId="7051" xr:uid="{03F1B247-99DF-4F22-8E63-68D52B66914A}"/>
    <cellStyle name="40% - 강조색1 16 5" xfId="7052" xr:uid="{08A2ABAA-C033-4E2A-967E-A6A57C3B1741}"/>
    <cellStyle name="40% - 강조색1 16 6" xfId="7053" xr:uid="{59F07639-B2B1-4D81-BC35-8E3FF20FEC1F}"/>
    <cellStyle name="40% - 강조색1 16 7" xfId="7054" xr:uid="{A0919391-82BB-4C27-B951-8CFD6A1F0552}"/>
    <cellStyle name="40% - 강조색1 16 8" xfId="7055" xr:uid="{CA23C580-01E3-4577-8E4D-1CA04352093A}"/>
    <cellStyle name="40% - 강조색1 16 9" xfId="7056" xr:uid="{F1F0F32D-8726-437E-86AA-3F6D4A18BF28}"/>
    <cellStyle name="40% - 강조색1 17" xfId="561" xr:uid="{7A34C24E-BB3E-4BBD-8079-F59137ACC7BC}"/>
    <cellStyle name="40% - 강조색1 17 10" xfId="7057" xr:uid="{A6DD45D4-87EB-4155-9274-324F25B23180}"/>
    <cellStyle name="40% - 강조색1 17 11" xfId="7058" xr:uid="{AF6D3D33-C84F-483D-B08E-A4E95065CFA4}"/>
    <cellStyle name="40% - 강조색1 17 12" xfId="7059" xr:uid="{F8C6DBEC-D509-4DB6-B8EB-99F909D5432A}"/>
    <cellStyle name="40% - 강조색1 17 13" xfId="7060" xr:uid="{76871E44-821B-45D9-99D9-862336D478B3}"/>
    <cellStyle name="40% - 강조색1 17 14" xfId="7061" xr:uid="{9334DD53-CF54-4CE2-A6AA-7AF0B6B48739}"/>
    <cellStyle name="40% - 강조색1 17 2" xfId="562" xr:uid="{168B92AB-3D13-48F3-A140-582F39EE8702}"/>
    <cellStyle name="40% - 강조색1 17 3" xfId="7062" xr:uid="{BDD42A4A-8258-4E79-BC18-387E5E5538C1}"/>
    <cellStyle name="40% - 강조색1 17 4" xfId="7063" xr:uid="{B52AC123-0D16-47D1-84AA-073053D5417C}"/>
    <cellStyle name="40% - 강조색1 17 5" xfId="7064" xr:uid="{04DD9DB2-ECAE-4E8A-B82F-4416E812F385}"/>
    <cellStyle name="40% - 강조색1 17 6" xfId="7065" xr:uid="{6EF3F74A-02FD-41F6-8EBD-D3CF0AEF778C}"/>
    <cellStyle name="40% - 강조색1 17 7" xfId="7066" xr:uid="{83767A06-A6AF-4758-888B-6AECC3980F57}"/>
    <cellStyle name="40% - 강조색1 17 8" xfId="7067" xr:uid="{1DD66688-DDB6-46AE-94F9-A07E903C0334}"/>
    <cellStyle name="40% - 강조색1 17 9" xfId="7068" xr:uid="{9453D1CE-2CA4-43EE-AAA0-6FE6BAF6B6B3}"/>
    <cellStyle name="40% - 강조색1 18" xfId="563" xr:uid="{5D95ABC5-F173-47FF-9FC1-A763E47CA75F}"/>
    <cellStyle name="40% - 강조색1 18 10" xfId="7069" xr:uid="{7A55429E-87D3-4DC6-99BD-0F5C29110508}"/>
    <cellStyle name="40% - 강조색1 18 11" xfId="7070" xr:uid="{D30520EC-3F21-4E5A-B7BD-F93C74FB1837}"/>
    <cellStyle name="40% - 강조색1 18 12" xfId="7071" xr:uid="{29C73CF7-4553-4DF2-AF71-956E3A3FEB11}"/>
    <cellStyle name="40% - 강조색1 18 13" xfId="7072" xr:uid="{E94F16DC-5E00-4292-BCCF-CD12E9728AF9}"/>
    <cellStyle name="40% - 강조색1 18 14" xfId="7073" xr:uid="{2586FAD2-0948-4CD4-8B9E-C0FACF4C98A8}"/>
    <cellStyle name="40% - 강조색1 18 2" xfId="564" xr:uid="{B742D2A4-A5D3-4532-BBD2-61EF48C1C569}"/>
    <cellStyle name="40% - 강조색1 18 3" xfId="7074" xr:uid="{67CB26B1-0573-4A5B-9A31-77874CF73211}"/>
    <cellStyle name="40% - 강조색1 18 4" xfId="7075" xr:uid="{08DAA4CE-8A0E-49C5-8521-FE5EF330F35A}"/>
    <cellStyle name="40% - 강조색1 18 5" xfId="7076" xr:uid="{FC0AF092-7FE2-42C7-B11B-989F97939EC5}"/>
    <cellStyle name="40% - 강조색1 18 6" xfId="7077" xr:uid="{5499C761-A979-49F0-BED9-D6BB2BD3C986}"/>
    <cellStyle name="40% - 강조색1 18 7" xfId="7078" xr:uid="{1A67C778-0EDA-434E-BBBF-ACD7C64B6572}"/>
    <cellStyle name="40% - 강조색1 18 8" xfId="7079" xr:uid="{C65CC82E-937D-4C59-B376-331229EE0A3F}"/>
    <cellStyle name="40% - 강조색1 18 9" xfId="7080" xr:uid="{2D6F5034-B532-4C49-A804-2B926F93C623}"/>
    <cellStyle name="40% - 강조색1 19" xfId="565" xr:uid="{EA316352-FBDE-4E4D-9B42-A7CF1A125B85}"/>
    <cellStyle name="40% - 강조색1 19 10" xfId="7081" xr:uid="{13637435-9903-4309-81E0-8837FF9B56E8}"/>
    <cellStyle name="40% - 강조색1 19 11" xfId="7082" xr:uid="{2B6BC1E9-21CB-4FCE-80A4-DBD050DC97DB}"/>
    <cellStyle name="40% - 강조색1 19 12" xfId="7083" xr:uid="{25ACDE2F-28A1-4D3F-86CA-CA70650517EB}"/>
    <cellStyle name="40% - 강조색1 19 13" xfId="7084" xr:uid="{43E8947A-AF51-4BA0-B2EC-568136C8745D}"/>
    <cellStyle name="40% - 강조색1 19 14" xfId="7085" xr:uid="{EF58706B-0EC0-4CC5-9A19-C83D05E1ADA2}"/>
    <cellStyle name="40% - 강조색1 19 2" xfId="566" xr:uid="{44C08BA7-46DF-4BA3-8BA2-DB4C99E609DD}"/>
    <cellStyle name="40% - 강조색1 19 3" xfId="7086" xr:uid="{51F41A24-1E1D-4284-AE11-76144546C8B2}"/>
    <cellStyle name="40% - 강조색1 19 4" xfId="7087" xr:uid="{2496E4BE-2ECE-4D8F-83FC-D0BBCB7CD549}"/>
    <cellStyle name="40% - 강조색1 19 5" xfId="7088" xr:uid="{7C207067-3F42-4347-8450-4445F768D047}"/>
    <cellStyle name="40% - 강조색1 19 6" xfId="7089" xr:uid="{3EB800EB-B54F-4C2D-9F67-630146958F30}"/>
    <cellStyle name="40% - 강조색1 19 7" xfId="7090" xr:uid="{50DD9461-AF3A-4CEB-9B28-110B6F1828BD}"/>
    <cellStyle name="40% - 강조색1 19 8" xfId="7091" xr:uid="{F02E5E03-770E-4B2C-904F-A9E6465EC70B}"/>
    <cellStyle name="40% - 강조색1 19 9" xfId="7092" xr:uid="{19530F13-9847-4FB7-BD14-C6D18C769354}"/>
    <cellStyle name="40% - 강조색1 2" xfId="567" xr:uid="{7B39F15C-47AD-413A-9BAF-3033D1D98EF8}"/>
    <cellStyle name="40% - 강조색1 2 10" xfId="7093" xr:uid="{399F2329-B7E7-492F-B2B0-92FC8CB2D049}"/>
    <cellStyle name="40% - 강조색1 2 11" xfId="7094" xr:uid="{868283E6-E398-4E64-9617-F642628AF49B}"/>
    <cellStyle name="40% - 강조색1 2 12" xfId="7095" xr:uid="{0C505077-614E-413A-ABEB-303306C15C6A}"/>
    <cellStyle name="40% - 강조색1 2 13" xfId="7096" xr:uid="{C1E662AB-33CC-4956-B114-9EB17C5A3EB6}"/>
    <cellStyle name="40% - 강조색1 2 14" xfId="7097" xr:uid="{B7EE937E-18CF-4729-8F11-B14AD1B8C0D6}"/>
    <cellStyle name="40% - 강조색1 2 15" xfId="27946" xr:uid="{01BB1352-DA8F-429B-B554-2AAAEDDFC2F5}"/>
    <cellStyle name="40% - 강조색1 2 2" xfId="568" xr:uid="{23FA588A-2595-4F35-A354-45B57F94DAAD}"/>
    <cellStyle name="40% - 강조색1 2 3" xfId="7098" xr:uid="{2885B3BE-45C9-49AE-9FCE-4BFDCF693407}"/>
    <cellStyle name="40% - 강조색1 2 4" xfId="7099" xr:uid="{1CB3DAE4-5F81-4FF1-A6D4-1D38F788CCF2}"/>
    <cellStyle name="40% - 강조색1 2 5" xfId="7100" xr:uid="{291374F2-8560-4246-A1DD-8C63D1D56109}"/>
    <cellStyle name="40% - 강조색1 2 6" xfId="7101" xr:uid="{A9197EDF-E1B2-4A68-A11A-2B2FA36C5055}"/>
    <cellStyle name="40% - 강조색1 2 7" xfId="7102" xr:uid="{E25BA1B4-34F3-4179-AA6B-A0F431C5F7F4}"/>
    <cellStyle name="40% - 강조색1 2 8" xfId="7103" xr:uid="{3FF35F86-E50D-4132-875E-07BD0F2C4A95}"/>
    <cellStyle name="40% - 강조색1 2 9" xfId="7104" xr:uid="{3F4E9850-EFEB-4058-AD8B-B7E233FE4139}"/>
    <cellStyle name="40% - 강조색1 20" xfId="569" xr:uid="{2EE9E792-B0CD-4C36-8CD7-EE279F3B1860}"/>
    <cellStyle name="40% - 강조색1 20 10" xfId="7105" xr:uid="{55D2AE95-6416-48D2-B565-FBB002B71AFD}"/>
    <cellStyle name="40% - 강조색1 20 11" xfId="7106" xr:uid="{412C7026-0D86-4F95-B419-466F6D8A41BB}"/>
    <cellStyle name="40% - 강조색1 20 12" xfId="7107" xr:uid="{3689FBA8-6F79-4E05-AF00-ED1ED7ADA407}"/>
    <cellStyle name="40% - 강조색1 20 13" xfId="7108" xr:uid="{4B7D2CC4-B552-46B7-9DAA-315C8D89C286}"/>
    <cellStyle name="40% - 강조색1 20 14" xfId="7109" xr:uid="{32C77E94-B939-4C0D-8D66-679F17FE334C}"/>
    <cellStyle name="40% - 강조색1 20 2" xfId="570" xr:uid="{EC5813A0-F086-45B5-B43A-9D2D2F927BE2}"/>
    <cellStyle name="40% - 강조색1 20 3" xfId="7110" xr:uid="{A7EE398C-BEF1-48E1-9DF0-7042D7BEE820}"/>
    <cellStyle name="40% - 강조색1 20 4" xfId="7111" xr:uid="{B50B2FFC-D509-4EC5-80E8-EC2429751FF0}"/>
    <cellStyle name="40% - 강조색1 20 5" xfId="7112" xr:uid="{ABD0341E-F893-4C4B-96AD-DF76DB280C06}"/>
    <cellStyle name="40% - 강조색1 20 6" xfId="7113" xr:uid="{E0906E42-6AA0-4EA2-A8E7-27C8D0C53800}"/>
    <cellStyle name="40% - 강조색1 20 7" xfId="7114" xr:uid="{2ACEC45F-D3B7-4CEB-98D7-1CCDEE48D303}"/>
    <cellStyle name="40% - 강조색1 20 8" xfId="7115" xr:uid="{09E1201C-C7B1-4D97-B8EF-FA9AF81144A5}"/>
    <cellStyle name="40% - 강조색1 20 9" xfId="7116" xr:uid="{5FB61682-79EC-4E2D-BB78-801644CCB942}"/>
    <cellStyle name="40% - 강조색1 21" xfId="571" xr:uid="{DFA5CAB5-93CE-4A6E-943F-E885F7C662D6}"/>
    <cellStyle name="40% - 강조색1 21 10" xfId="7117" xr:uid="{BB180149-D9A5-4BD0-B002-84004D5D85D5}"/>
    <cellStyle name="40% - 강조색1 21 11" xfId="7118" xr:uid="{C92689CF-6749-4385-938E-040D9F175F07}"/>
    <cellStyle name="40% - 강조색1 21 12" xfId="7119" xr:uid="{0AF020D5-218B-4EF1-A605-01A9F01112C2}"/>
    <cellStyle name="40% - 강조색1 21 13" xfId="7120" xr:uid="{0C17627B-C8F1-4DDC-88A3-1AE0D74EA6FE}"/>
    <cellStyle name="40% - 강조색1 21 14" xfId="7121" xr:uid="{EC0E5EB6-7E9E-46A8-982A-C708B4C76DCE}"/>
    <cellStyle name="40% - 강조색1 21 2" xfId="572" xr:uid="{9B001AFE-80F6-4F72-950B-A1385F5121D0}"/>
    <cellStyle name="40% - 강조색1 21 3" xfId="7122" xr:uid="{E7C824FC-6B57-4031-83BD-6725DECF3F01}"/>
    <cellStyle name="40% - 강조색1 21 4" xfId="7123" xr:uid="{A5C0EA63-729D-48C5-AAF0-B70818852F19}"/>
    <cellStyle name="40% - 강조색1 21 5" xfId="7124" xr:uid="{B8DE9E97-A857-428B-AE82-00AA6444A523}"/>
    <cellStyle name="40% - 강조색1 21 6" xfId="7125" xr:uid="{07E1974E-D007-4DC2-AA02-8F128B22282F}"/>
    <cellStyle name="40% - 강조색1 21 7" xfId="7126" xr:uid="{29A6FAF3-F14A-463F-B7FC-6618B3B729F4}"/>
    <cellStyle name="40% - 강조색1 21 8" xfId="7127" xr:uid="{0424076C-448A-43FB-8DA7-63E6958D7AD4}"/>
    <cellStyle name="40% - 강조색1 21 9" xfId="7128" xr:uid="{691E49D8-CB0E-4444-9EB2-EEA702FA060E}"/>
    <cellStyle name="40% - 강조색1 22" xfId="573" xr:uid="{6F4ACAA5-446A-4666-A9BF-9728E7FF289C}"/>
    <cellStyle name="40% - 강조색1 22 10" xfId="7129" xr:uid="{D8E6FE29-E61E-4F2D-BABE-5F988DDA514B}"/>
    <cellStyle name="40% - 강조색1 22 11" xfId="7130" xr:uid="{FC094732-BF82-4870-99B5-C55E18421C16}"/>
    <cellStyle name="40% - 강조색1 22 12" xfId="7131" xr:uid="{3FF649FE-85DB-419E-9D52-A2CE72713B23}"/>
    <cellStyle name="40% - 강조색1 22 13" xfId="7132" xr:uid="{1ECBA7F1-D9DE-4365-834C-9217393D9F5A}"/>
    <cellStyle name="40% - 강조색1 22 14" xfId="7133" xr:uid="{0F7D1B8A-91B0-4B48-8026-71BB2A846F64}"/>
    <cellStyle name="40% - 강조색1 22 2" xfId="574" xr:uid="{7B5109ED-637E-4799-A332-B5CF2714AB3B}"/>
    <cellStyle name="40% - 강조색1 22 3" xfId="7134" xr:uid="{1CA791B6-2EB4-4184-B662-27DD145D7244}"/>
    <cellStyle name="40% - 강조색1 22 4" xfId="7135" xr:uid="{3BF13E26-1C8D-49A4-82C3-F90C1175B14E}"/>
    <cellStyle name="40% - 강조색1 22 5" xfId="7136" xr:uid="{71532AAD-0584-4E54-8D5F-5E333B8B6F1A}"/>
    <cellStyle name="40% - 강조색1 22 6" xfId="7137" xr:uid="{46BC85F3-2BDE-4967-98CA-4D5F3ED15597}"/>
    <cellStyle name="40% - 강조색1 22 7" xfId="7138" xr:uid="{CDA4D698-E00E-4B65-B593-8AB6617A0019}"/>
    <cellStyle name="40% - 강조색1 22 8" xfId="7139" xr:uid="{06E7D809-E431-4FD5-8D52-0E7CB072CF20}"/>
    <cellStyle name="40% - 강조색1 22 9" xfId="7140" xr:uid="{5DAFD71B-C6B9-4097-84F8-4CCB96DD65DD}"/>
    <cellStyle name="40% - 강조색1 23" xfId="575" xr:uid="{3C301A30-B0C4-4180-BD1C-1E8A6F38FE1A}"/>
    <cellStyle name="40% - 강조색1 23 10" xfId="7141" xr:uid="{3899F880-A2E4-4A7C-822F-EBB232CE83A4}"/>
    <cellStyle name="40% - 강조색1 23 11" xfId="7142" xr:uid="{A4EB29F5-303F-4CF3-AE2A-6592F71F9596}"/>
    <cellStyle name="40% - 강조색1 23 12" xfId="7143" xr:uid="{74747A8E-F246-4E35-93A5-AEB7E1838D36}"/>
    <cellStyle name="40% - 강조색1 23 13" xfId="7144" xr:uid="{96422DF1-3316-4147-8D97-7330C170524C}"/>
    <cellStyle name="40% - 강조색1 23 14" xfId="7145" xr:uid="{C59086C2-8176-4296-89FA-4D3E316ED328}"/>
    <cellStyle name="40% - 강조색1 23 2" xfId="576" xr:uid="{97E4D9C6-2DA7-4E0D-9A13-3577A843F55F}"/>
    <cellStyle name="40% - 강조색1 23 3" xfId="7146" xr:uid="{5382B89E-8E01-4C2D-A5BA-DFB3D3E024B3}"/>
    <cellStyle name="40% - 강조색1 23 4" xfId="7147" xr:uid="{380C33E8-1BBE-4BCE-B785-C30E5EC5700D}"/>
    <cellStyle name="40% - 강조색1 23 5" xfId="7148" xr:uid="{022A8F73-53BB-4CD2-96FB-3417ADCC3DFD}"/>
    <cellStyle name="40% - 강조색1 23 6" xfId="7149" xr:uid="{9C5B77DB-F64E-466E-A272-ABD985DEB7FA}"/>
    <cellStyle name="40% - 강조색1 23 7" xfId="7150" xr:uid="{661ACEE6-D7B3-4CC0-B114-B35863F87917}"/>
    <cellStyle name="40% - 강조색1 23 8" xfId="7151" xr:uid="{ABCE78C8-4B20-4ED0-8BD4-C755B49313D8}"/>
    <cellStyle name="40% - 강조색1 23 9" xfId="7152" xr:uid="{7F8542DF-8171-4532-8D27-2D6ABAEA9786}"/>
    <cellStyle name="40% - 강조색1 24" xfId="577" xr:uid="{B7EC1F48-4EFF-425D-AA7F-5C60B6D6A17C}"/>
    <cellStyle name="40% - 강조색1 24 10" xfId="7153" xr:uid="{FCD59804-E158-4C2D-AAE0-C39EFE500C40}"/>
    <cellStyle name="40% - 강조색1 24 11" xfId="7154" xr:uid="{18E1C4C4-5D0B-4747-9D5B-2C1189880F5F}"/>
    <cellStyle name="40% - 강조색1 24 12" xfId="7155" xr:uid="{5ECD9C66-2448-4A50-BC2C-D58B9855EFF9}"/>
    <cellStyle name="40% - 강조색1 24 13" xfId="7156" xr:uid="{049CCF6B-072F-4669-9193-F34095C7161D}"/>
    <cellStyle name="40% - 강조색1 24 14" xfId="7157" xr:uid="{A4DF887F-C572-4013-9C6F-BD651E6D1503}"/>
    <cellStyle name="40% - 강조색1 24 2" xfId="578" xr:uid="{00D825FD-D6A9-4F12-8B7E-0D1DD61988E7}"/>
    <cellStyle name="40% - 강조색1 24 3" xfId="7158" xr:uid="{F9158376-D3AA-44A3-AFBF-8BA12467889D}"/>
    <cellStyle name="40% - 강조색1 24 4" xfId="7159" xr:uid="{426C591A-1AE0-4800-8299-E47F47ECD326}"/>
    <cellStyle name="40% - 강조색1 24 5" xfId="7160" xr:uid="{ECD64614-773C-4359-9B61-25ABFD1406E2}"/>
    <cellStyle name="40% - 강조색1 24 6" xfId="7161" xr:uid="{A5EB5F7C-3FBA-44B6-8102-9512565F06D9}"/>
    <cellStyle name="40% - 강조색1 24 7" xfId="7162" xr:uid="{E6967DF6-2B6A-4B37-92CB-7A488DA5E629}"/>
    <cellStyle name="40% - 강조색1 24 8" xfId="7163" xr:uid="{E42904FD-1BB0-4EE0-9A86-1BB10240430E}"/>
    <cellStyle name="40% - 강조색1 24 9" xfId="7164" xr:uid="{808CA7EE-0B96-462E-99D5-FED789E4A915}"/>
    <cellStyle name="40% - 강조색1 25" xfId="579" xr:uid="{FBD53A4C-57C1-41C6-BE9F-A703A106C5B2}"/>
    <cellStyle name="40% - 강조색1 25 10" xfId="7165" xr:uid="{DDC0914E-0C84-4BC8-B5A0-0FEFE9BEC9D7}"/>
    <cellStyle name="40% - 강조색1 25 11" xfId="7166" xr:uid="{9D85AB55-C8E3-4865-8AE5-85DE0000ACAB}"/>
    <cellStyle name="40% - 강조색1 25 12" xfId="7167" xr:uid="{41747C51-67B1-48F2-BDF2-4C2887C2668D}"/>
    <cellStyle name="40% - 강조색1 25 13" xfId="7168" xr:uid="{F4B9FB4E-0531-40DC-B4B2-8CA23FC67796}"/>
    <cellStyle name="40% - 강조색1 25 14" xfId="7169" xr:uid="{1C0F98E4-5387-48F5-9CCA-278A6C1E655E}"/>
    <cellStyle name="40% - 강조색1 25 2" xfId="580" xr:uid="{527E8AC2-C59E-4923-9F89-56160D749727}"/>
    <cellStyle name="40% - 강조색1 25 3" xfId="7170" xr:uid="{D5BB4BDB-14BF-463A-86CF-F72953D984AA}"/>
    <cellStyle name="40% - 강조색1 25 4" xfId="7171" xr:uid="{745BA74C-EAE6-490E-81C5-35A6419FAB8C}"/>
    <cellStyle name="40% - 강조색1 25 5" xfId="7172" xr:uid="{4983826A-9EEE-4E8B-A989-51E6560EA6CB}"/>
    <cellStyle name="40% - 강조색1 25 6" xfId="7173" xr:uid="{694FBB84-34C6-4315-A2E3-D6AFD8EE3873}"/>
    <cellStyle name="40% - 강조색1 25 7" xfId="7174" xr:uid="{5338297F-B407-48A4-917B-E1BD8AA9309E}"/>
    <cellStyle name="40% - 강조색1 25 8" xfId="7175" xr:uid="{7F46B02F-5F5B-4E2B-BF13-3E004C531DDC}"/>
    <cellStyle name="40% - 강조색1 25 9" xfId="7176" xr:uid="{6798B121-28D2-44A0-9138-19601FABEEF6}"/>
    <cellStyle name="40% - 강조색1 26" xfId="581" xr:uid="{5A1BF2C8-D0AA-404E-9697-5A8B387E0611}"/>
    <cellStyle name="40% - 강조색1 26 10" xfId="7177" xr:uid="{5725D98E-0DCE-46E0-8AC9-C67CA1B0530A}"/>
    <cellStyle name="40% - 강조색1 26 11" xfId="7178" xr:uid="{D505876F-FCEF-407B-A58C-9D07B4F72ABE}"/>
    <cellStyle name="40% - 강조색1 26 12" xfId="7179" xr:uid="{17EDDD70-AACA-48E2-A089-F0B3C6EBB4F3}"/>
    <cellStyle name="40% - 강조색1 26 13" xfId="7180" xr:uid="{4C378567-4A1E-46B6-A219-F9CDB51A8396}"/>
    <cellStyle name="40% - 강조색1 26 14" xfId="7181" xr:uid="{790F05A1-6D5D-4A6D-BC74-7A4A77EE7015}"/>
    <cellStyle name="40% - 강조색1 26 2" xfId="582" xr:uid="{A9AA7FF2-4FBE-472D-949C-A737E357475E}"/>
    <cellStyle name="40% - 강조색1 26 3" xfId="7182" xr:uid="{10F293AD-D30D-4580-8777-57093E52DB3A}"/>
    <cellStyle name="40% - 강조색1 26 4" xfId="7183" xr:uid="{B736E275-AAAD-4FEA-9797-2D77F13C3266}"/>
    <cellStyle name="40% - 강조색1 26 5" xfId="7184" xr:uid="{3F9054E8-829A-4102-8375-6F99A81BB0B6}"/>
    <cellStyle name="40% - 강조색1 26 6" xfId="7185" xr:uid="{C332D191-F13E-48FD-B46E-45C09B9FD89C}"/>
    <cellStyle name="40% - 강조색1 26 7" xfId="7186" xr:uid="{3D6A265A-3BE1-4915-BBF5-D3B682802F93}"/>
    <cellStyle name="40% - 강조색1 26 8" xfId="7187" xr:uid="{F8BDF9CE-2A9C-4B11-B216-86A67B626B02}"/>
    <cellStyle name="40% - 강조색1 26 9" xfId="7188" xr:uid="{D02147EF-50ED-4048-B105-022633157AE6}"/>
    <cellStyle name="40% - 강조색1 27" xfId="583" xr:uid="{7EABE6B9-69EF-4961-A7E1-7E0F54FBDEC6}"/>
    <cellStyle name="40% - 강조색1 27 10" xfId="7189" xr:uid="{BED8E09A-0E0D-4DA1-AA09-104A35482B65}"/>
    <cellStyle name="40% - 강조색1 27 11" xfId="7190" xr:uid="{A74A1CBF-9780-4CB3-BCB3-4612751ECE0B}"/>
    <cellStyle name="40% - 강조색1 27 12" xfId="7191" xr:uid="{EC6EFECB-C21A-4191-84C5-F907E9EDB813}"/>
    <cellStyle name="40% - 강조색1 27 13" xfId="7192" xr:uid="{39F14859-ADD2-4273-8441-3E90147F3B44}"/>
    <cellStyle name="40% - 강조색1 27 14" xfId="7193" xr:uid="{40067E8F-6395-43AB-AC57-1BB171CE095A}"/>
    <cellStyle name="40% - 강조색1 27 2" xfId="584" xr:uid="{8E16C831-33CF-42AC-BE06-DDC08EFCC310}"/>
    <cellStyle name="40% - 강조색1 27 3" xfId="7194" xr:uid="{11C30FCE-3707-4CBB-A6BB-F25A9CC9D810}"/>
    <cellStyle name="40% - 강조색1 27 4" xfId="7195" xr:uid="{9F85D598-A74D-4301-8008-72D56AFB0398}"/>
    <cellStyle name="40% - 강조색1 27 5" xfId="7196" xr:uid="{A0DE34C0-ABF5-4E8A-861E-AB9992F5F9D3}"/>
    <cellStyle name="40% - 강조색1 27 6" xfId="7197" xr:uid="{7979FB84-BADE-4DF6-B62F-87AE644C5FB2}"/>
    <cellStyle name="40% - 강조색1 27 7" xfId="7198" xr:uid="{E35163AE-CCB0-4CE2-8873-8ED795C25981}"/>
    <cellStyle name="40% - 강조색1 27 8" xfId="7199" xr:uid="{1AC25C8C-4018-4F30-9D1C-C1AB9C073BA8}"/>
    <cellStyle name="40% - 강조색1 27 9" xfId="7200" xr:uid="{FD9D70F4-D698-433A-9FAA-948D56483E3F}"/>
    <cellStyle name="40% - 강조색1 28" xfId="585" xr:uid="{8C614D98-4A1C-4D0C-8610-54B9AC1BC00F}"/>
    <cellStyle name="40% - 강조색1 28 10" xfId="7201" xr:uid="{4837C9ED-5718-44DD-8D8A-AB0AD0C8AEEA}"/>
    <cellStyle name="40% - 강조색1 28 11" xfId="7202" xr:uid="{6F19C4F8-A000-43F1-AF27-DC15F10B4F49}"/>
    <cellStyle name="40% - 강조색1 28 12" xfId="7203" xr:uid="{66FC7806-78FD-449C-8522-999407334163}"/>
    <cellStyle name="40% - 강조색1 28 13" xfId="7204" xr:uid="{F258B8F6-5ED3-4F47-964E-FC9B4B32D556}"/>
    <cellStyle name="40% - 강조색1 28 14" xfId="7205" xr:uid="{A637DD28-BAAF-4467-B9F6-96A33F409F25}"/>
    <cellStyle name="40% - 강조색1 28 2" xfId="586" xr:uid="{840D52A3-DCA8-4311-BB40-2737A8E19C6C}"/>
    <cellStyle name="40% - 강조색1 28 3" xfId="7206" xr:uid="{EAD9BF25-96B9-4353-970E-CBA7CDE8A8B5}"/>
    <cellStyle name="40% - 강조색1 28 4" xfId="7207" xr:uid="{56B265BF-64CE-4675-A6DF-32CC142ED162}"/>
    <cellStyle name="40% - 강조색1 28 5" xfId="7208" xr:uid="{70C2CF6D-865C-40DA-9038-83BBA0EC4070}"/>
    <cellStyle name="40% - 강조색1 28 6" xfId="7209" xr:uid="{FA4EBCE8-E820-49E9-9EB8-E642BE39C569}"/>
    <cellStyle name="40% - 강조색1 28 7" xfId="7210" xr:uid="{A9967D40-0047-44FD-9F97-15CCBDA6537C}"/>
    <cellStyle name="40% - 강조색1 28 8" xfId="7211" xr:uid="{63FC297F-7C59-4CCA-92CD-17627DF265F0}"/>
    <cellStyle name="40% - 강조색1 28 9" xfId="7212" xr:uid="{C4F88EFB-3ED4-406F-B579-F62D57C447E1}"/>
    <cellStyle name="40% - 강조색1 29" xfId="587" xr:uid="{155700B3-2410-401E-9261-922F3F47D884}"/>
    <cellStyle name="40% - 강조색1 29 10" xfId="7213" xr:uid="{C5AE2D67-5488-4AFE-B29A-459325E392F7}"/>
    <cellStyle name="40% - 강조색1 29 11" xfId="7214" xr:uid="{D937B4F4-CBFD-4815-9B9D-C5D472BF2BB4}"/>
    <cellStyle name="40% - 강조색1 29 12" xfId="7215" xr:uid="{37040743-C50D-4AF0-9B10-67CEE5D54A47}"/>
    <cellStyle name="40% - 강조색1 29 13" xfId="7216" xr:uid="{4B3DD782-CD96-4F3C-83DC-E6F9BF73E33B}"/>
    <cellStyle name="40% - 강조색1 29 14" xfId="7217" xr:uid="{39C3CE20-410C-4E51-A6D9-BE5B800B6B6F}"/>
    <cellStyle name="40% - 강조색1 29 2" xfId="588" xr:uid="{55A21CA7-9049-4846-A071-3BED42603E9F}"/>
    <cellStyle name="40% - 강조색1 29 3" xfId="7218" xr:uid="{C6D00760-7CD6-4F64-B1C5-38E23E4C4A68}"/>
    <cellStyle name="40% - 강조색1 29 4" xfId="7219" xr:uid="{7B9E9008-7BF6-42AC-A822-689EF4E06512}"/>
    <cellStyle name="40% - 강조색1 29 5" xfId="7220" xr:uid="{FA6A9BA3-1CA2-46FA-B251-16807BBFBF44}"/>
    <cellStyle name="40% - 강조색1 29 6" xfId="7221" xr:uid="{2EAF7DFC-5B97-4A42-A94A-7633382DB53F}"/>
    <cellStyle name="40% - 강조색1 29 7" xfId="7222" xr:uid="{529D2431-9B57-4F7C-B4C9-D836EA023FD7}"/>
    <cellStyle name="40% - 강조색1 29 8" xfId="7223" xr:uid="{76266BF7-B650-4180-A58D-8AE146A7CCB4}"/>
    <cellStyle name="40% - 강조색1 29 9" xfId="7224" xr:uid="{158E2FAE-0DC6-4139-BC89-44C6AB924EB4}"/>
    <cellStyle name="40% - 강조색1 3" xfId="589" xr:uid="{8A25BECC-5C15-4E5E-B403-0EB794892037}"/>
    <cellStyle name="40% - 강조색1 3 10" xfId="7225" xr:uid="{C5797667-4389-4722-A9D0-98DC959930CE}"/>
    <cellStyle name="40% - 강조색1 3 11" xfId="7226" xr:uid="{765238D7-DCFF-407E-8E7A-8F717998AC88}"/>
    <cellStyle name="40% - 강조색1 3 12" xfId="7227" xr:uid="{A90F2E60-D0AA-4494-ABDB-41101D8390A1}"/>
    <cellStyle name="40% - 강조색1 3 13" xfId="7228" xr:uid="{D48FDA11-3B79-40A1-83F0-344A87D47A91}"/>
    <cellStyle name="40% - 강조색1 3 14" xfId="7229" xr:uid="{40A58333-F61A-4946-BEE0-82F7EC0C4B6F}"/>
    <cellStyle name="40% - 강조색1 3 15" xfId="28201" xr:uid="{56348379-5967-4CDF-9FF9-F1A57DD86654}"/>
    <cellStyle name="40% - 강조색1 3 2" xfId="590" xr:uid="{85DD0F83-DC61-4DB8-B457-CC369F2A662B}"/>
    <cellStyle name="40% - 강조색1 3 3" xfId="7230" xr:uid="{700FF520-096A-4906-82D0-BA826CFCF797}"/>
    <cellStyle name="40% - 강조색1 3 4" xfId="7231" xr:uid="{3E7ACA48-2FBB-4A64-A58B-0AF7005268EF}"/>
    <cellStyle name="40% - 강조색1 3 5" xfId="7232" xr:uid="{4DBAB733-A9A7-49A6-934E-3443A0B0BC8D}"/>
    <cellStyle name="40% - 강조색1 3 6" xfId="7233" xr:uid="{D02EAA62-5E3E-44AF-AEF2-B80EBD8F076C}"/>
    <cellStyle name="40% - 강조색1 3 7" xfId="7234" xr:uid="{04D1394D-F27D-460F-9F18-C01B9039E532}"/>
    <cellStyle name="40% - 강조색1 3 8" xfId="7235" xr:uid="{9D6BB567-5309-4DD1-9B17-AD9E9C11F9CE}"/>
    <cellStyle name="40% - 강조색1 3 9" xfId="7236" xr:uid="{28F25080-42C5-4AD1-8F7C-0ECF89F7E951}"/>
    <cellStyle name="40% - 강조색1 30" xfId="591" xr:uid="{5ED71D1D-F632-4DEC-886C-F1E34FA76BEC}"/>
    <cellStyle name="40% - 강조색1 30 10" xfId="7237" xr:uid="{D7167206-B39B-4E7E-9D56-9768C7958456}"/>
    <cellStyle name="40% - 강조색1 30 11" xfId="7238" xr:uid="{F729EC2D-DD61-493F-A503-FF5078CB9AE5}"/>
    <cellStyle name="40% - 강조색1 30 12" xfId="7239" xr:uid="{C646747E-1DFC-4D13-9DC0-A505B1EE66E2}"/>
    <cellStyle name="40% - 강조색1 30 13" xfId="7240" xr:uid="{A87D42A7-D9EA-4260-9245-399BF18BAF90}"/>
    <cellStyle name="40% - 강조색1 30 14" xfId="7241" xr:uid="{99887A54-261E-4083-A119-75F33C57D516}"/>
    <cellStyle name="40% - 강조색1 30 2" xfId="592" xr:uid="{445C38A4-3B7B-44B0-AE8D-8F23E919897A}"/>
    <cellStyle name="40% - 강조색1 30 3" xfId="7242" xr:uid="{13A0B729-557D-421D-BFF5-72337793E584}"/>
    <cellStyle name="40% - 강조색1 30 4" xfId="7243" xr:uid="{AB40F262-9E35-423F-B983-1F86BBDB5ABE}"/>
    <cellStyle name="40% - 강조색1 30 5" xfId="7244" xr:uid="{89218970-D0C2-4FAC-AC41-30DDCD6CDF40}"/>
    <cellStyle name="40% - 강조색1 30 6" xfId="7245" xr:uid="{FD4B691E-CE0E-4012-A18B-87B59C857D92}"/>
    <cellStyle name="40% - 강조색1 30 7" xfId="7246" xr:uid="{1D43B789-A946-4BE1-8809-F5524F7FF25A}"/>
    <cellStyle name="40% - 강조색1 30 8" xfId="7247" xr:uid="{25F10286-969C-445B-834B-AE1FE2379000}"/>
    <cellStyle name="40% - 강조색1 30 9" xfId="7248" xr:uid="{3C435078-2B2F-453A-8FD4-8F624BD29253}"/>
    <cellStyle name="40% - 강조색1 31" xfId="593" xr:uid="{1E3EB52F-CC08-4C8C-9812-136539B623D1}"/>
    <cellStyle name="40% - 강조색1 31 10" xfId="7249" xr:uid="{392CDB0C-0AC5-4F6E-AA6B-A1994FEF4418}"/>
    <cellStyle name="40% - 강조색1 31 11" xfId="7250" xr:uid="{BC121D44-F074-47FE-9851-EA6BC0BB045A}"/>
    <cellStyle name="40% - 강조색1 31 12" xfId="7251" xr:uid="{384DFC37-FEA3-45E9-8F1D-9DFFD290D3C5}"/>
    <cellStyle name="40% - 강조색1 31 13" xfId="7252" xr:uid="{6C0F5CD0-39E3-418B-A8B5-633712EDA597}"/>
    <cellStyle name="40% - 강조색1 31 14" xfId="7253" xr:uid="{EC73BBB0-8F6D-446F-8384-CEDDD6C7338D}"/>
    <cellStyle name="40% - 강조색1 31 2" xfId="594" xr:uid="{2BA2B663-B69A-493F-A914-7A089C66239D}"/>
    <cellStyle name="40% - 강조색1 31 3" xfId="7254" xr:uid="{D2DB6F31-E07F-4431-A56F-9506E0665C3D}"/>
    <cellStyle name="40% - 강조색1 31 4" xfId="7255" xr:uid="{62B3A2E8-E48F-4D03-952F-32CDD347C343}"/>
    <cellStyle name="40% - 강조색1 31 5" xfId="7256" xr:uid="{A5B3F56F-9943-4B8B-B843-0562E034C8E5}"/>
    <cellStyle name="40% - 강조색1 31 6" xfId="7257" xr:uid="{FEE22D87-4295-480D-8A33-4888CF46BC15}"/>
    <cellStyle name="40% - 강조색1 31 7" xfId="7258" xr:uid="{49F5544C-7385-4F0B-A8DC-7070639F2176}"/>
    <cellStyle name="40% - 강조색1 31 8" xfId="7259" xr:uid="{8E2285C9-37C3-4490-9231-7CBBF137BED7}"/>
    <cellStyle name="40% - 강조색1 31 9" xfId="7260" xr:uid="{D0467717-0EF6-4B0E-8797-A8541FBC6199}"/>
    <cellStyle name="40% - 강조색1 32" xfId="595" xr:uid="{07EB64C0-E60B-4A26-8DFE-D08D2E4D46ED}"/>
    <cellStyle name="40% - 강조색1 32 10" xfId="7261" xr:uid="{7EF868A1-BB8C-4B84-8E71-772CD58806DE}"/>
    <cellStyle name="40% - 강조색1 32 11" xfId="7262" xr:uid="{9CE4B06E-0811-4653-87F0-6ABADCE7876A}"/>
    <cellStyle name="40% - 강조색1 32 12" xfId="7263" xr:uid="{585AEB23-C17A-48A4-A34A-677D29006DBC}"/>
    <cellStyle name="40% - 강조색1 32 13" xfId="7264" xr:uid="{51985666-1C62-43D2-8A8F-04FCD5633A49}"/>
    <cellStyle name="40% - 강조색1 32 14" xfId="7265" xr:uid="{9BC49884-74FE-4634-AF20-605CCF7336B2}"/>
    <cellStyle name="40% - 강조색1 32 2" xfId="596" xr:uid="{60382881-5F38-4804-8955-F7628DF4A6CD}"/>
    <cellStyle name="40% - 강조색1 32 3" xfId="7266" xr:uid="{55B8D78A-5F80-40F0-9C69-7B2D96B1AD07}"/>
    <cellStyle name="40% - 강조색1 32 4" xfId="7267" xr:uid="{3AB371F3-B3D9-4DEE-833A-2CF816B44E5A}"/>
    <cellStyle name="40% - 강조색1 32 5" xfId="7268" xr:uid="{C605F636-B675-42FD-AA8C-48EED0E88E3D}"/>
    <cellStyle name="40% - 강조색1 32 6" xfId="7269" xr:uid="{D726A7F0-DA5A-4620-A6AF-CDF12B45CE89}"/>
    <cellStyle name="40% - 강조색1 32 7" xfId="7270" xr:uid="{9253304E-5CB5-4DD9-9D2F-1BA006070D41}"/>
    <cellStyle name="40% - 강조색1 32 8" xfId="7271" xr:uid="{2AA7F4D2-65FB-4D89-8BA3-F9854D78B8D1}"/>
    <cellStyle name="40% - 강조색1 32 9" xfId="7272" xr:uid="{2D00BDD4-E6B6-400A-BDE3-EB9EA18DA0C4}"/>
    <cellStyle name="40% - 강조색1 33" xfId="597" xr:uid="{93ADAAC0-1DC6-41E9-942B-59006672F0DB}"/>
    <cellStyle name="40% - 강조색1 33 10" xfId="7273" xr:uid="{1538879F-F3C4-4C16-AC3E-F48989A2DFC6}"/>
    <cellStyle name="40% - 강조색1 33 11" xfId="7274" xr:uid="{E4EF136F-20A2-4EDB-BDFF-1C08F5837386}"/>
    <cellStyle name="40% - 강조색1 33 12" xfId="7275" xr:uid="{3207DE7C-6A87-408F-8008-2A145DDACD67}"/>
    <cellStyle name="40% - 강조색1 33 13" xfId="7276" xr:uid="{9BB547A2-47FE-49EE-B2F2-3AB32247E1C1}"/>
    <cellStyle name="40% - 강조색1 33 14" xfId="7277" xr:uid="{514E2455-2454-4DA9-B198-6383EFA5EFD8}"/>
    <cellStyle name="40% - 강조색1 33 2" xfId="598" xr:uid="{11E2AC63-8D39-42D3-9054-27423F0082D8}"/>
    <cellStyle name="40% - 강조색1 33 3" xfId="7278" xr:uid="{1AA45272-5BFF-4FEB-8A05-D8DFA9744910}"/>
    <cellStyle name="40% - 강조색1 33 4" xfId="7279" xr:uid="{AF2FCA04-496A-41DE-AF5A-9C38E034D598}"/>
    <cellStyle name="40% - 강조색1 33 5" xfId="7280" xr:uid="{F13627C5-94B5-4C30-A8DD-0DF354E78B16}"/>
    <cellStyle name="40% - 강조색1 33 6" xfId="7281" xr:uid="{4CFCA1F4-3076-44DC-8765-8A9A0C35A0E6}"/>
    <cellStyle name="40% - 강조색1 33 7" xfId="7282" xr:uid="{B247CA75-F692-4406-8358-AA308CD42522}"/>
    <cellStyle name="40% - 강조색1 33 8" xfId="7283" xr:uid="{B5D41E27-FA3F-49D2-9639-39BC7078A38E}"/>
    <cellStyle name="40% - 강조색1 33 9" xfId="7284" xr:uid="{1A27F1A3-2271-4B4D-B509-8FE7E6222E9F}"/>
    <cellStyle name="40% - 강조색1 34" xfId="599" xr:uid="{D45DD45A-F2E6-4430-8B54-9354F7B958CC}"/>
    <cellStyle name="40% - 강조색1 34 10" xfId="7285" xr:uid="{6A7AD744-9F52-44A2-BA04-B70DC522E90A}"/>
    <cellStyle name="40% - 강조색1 34 11" xfId="7286" xr:uid="{3FDCD740-618B-4051-B494-A7546EF3CAE6}"/>
    <cellStyle name="40% - 강조색1 34 12" xfId="7287" xr:uid="{9D5495C2-2546-4AF2-B10E-BC986420E937}"/>
    <cellStyle name="40% - 강조색1 34 13" xfId="7288" xr:uid="{63AAC1C8-E9A3-492A-B26F-B9735CA1E74D}"/>
    <cellStyle name="40% - 강조색1 34 14" xfId="7289" xr:uid="{71381740-BEA6-44D3-A174-755E69C38447}"/>
    <cellStyle name="40% - 강조색1 34 2" xfId="600" xr:uid="{5BB381FF-2346-4B17-90CF-9A3F2834862E}"/>
    <cellStyle name="40% - 강조색1 34 3" xfId="7290" xr:uid="{FF14A5B0-F071-4A57-B46B-1321BEAB51E4}"/>
    <cellStyle name="40% - 강조색1 34 4" xfId="7291" xr:uid="{5702AB64-3E4D-44F3-AD9C-1201E843E9BB}"/>
    <cellStyle name="40% - 강조색1 34 5" xfId="7292" xr:uid="{78DC4FBD-6EF3-40DE-B0D8-BE40B56D8C7B}"/>
    <cellStyle name="40% - 강조색1 34 6" xfId="7293" xr:uid="{2A3A7748-1D45-497F-B633-236E97C22C61}"/>
    <cellStyle name="40% - 강조색1 34 7" xfId="7294" xr:uid="{A9A7867D-39A9-4C0C-8326-2D78475BD3FB}"/>
    <cellStyle name="40% - 강조색1 34 8" xfId="7295" xr:uid="{1FB5D949-506C-4977-8E19-63E1809D2457}"/>
    <cellStyle name="40% - 강조색1 34 9" xfId="7296" xr:uid="{80FA2DEA-2143-49F4-9E61-46D111A32697}"/>
    <cellStyle name="40% - 강조색1 35" xfId="601" xr:uid="{079DA789-026C-4A56-BFC9-1D7D1502DC66}"/>
    <cellStyle name="40% - 강조색1 35 10" xfId="7297" xr:uid="{5D1CED1E-F5B1-4C3A-AEA5-BCDAF65CF83B}"/>
    <cellStyle name="40% - 강조색1 35 11" xfId="7298" xr:uid="{C0897945-0EF2-42F5-9D25-1F7AAEE16FD0}"/>
    <cellStyle name="40% - 강조색1 35 12" xfId="7299" xr:uid="{A0E7CA3E-479D-42BD-996C-1B0CCB34E40C}"/>
    <cellStyle name="40% - 강조색1 35 13" xfId="7300" xr:uid="{1D2855CC-2D9D-460D-996C-132293D1D122}"/>
    <cellStyle name="40% - 강조색1 35 14" xfId="7301" xr:uid="{5F8C0244-F808-459A-98C1-8A59C248CB58}"/>
    <cellStyle name="40% - 강조색1 35 2" xfId="602" xr:uid="{7486C702-17CA-4E8B-A273-CCFB543B336C}"/>
    <cellStyle name="40% - 강조색1 35 3" xfId="7302" xr:uid="{3659177A-AA1A-4193-9AFA-4C095CC541C9}"/>
    <cellStyle name="40% - 강조색1 35 4" xfId="7303" xr:uid="{E0188574-C09D-4B9E-A32F-B41B7D891519}"/>
    <cellStyle name="40% - 강조색1 35 5" xfId="7304" xr:uid="{FA56F736-0233-425C-9AA8-24A481C1BE83}"/>
    <cellStyle name="40% - 강조색1 35 6" xfId="7305" xr:uid="{932C90DE-2E2F-429D-AAB6-EFCF0DB595EA}"/>
    <cellStyle name="40% - 강조색1 35 7" xfId="7306" xr:uid="{7044D56F-AFD0-4A6B-9A61-A3AF2826A9F2}"/>
    <cellStyle name="40% - 강조색1 35 8" xfId="7307" xr:uid="{C81D6768-4593-4E69-A6D9-65A726B4E9FC}"/>
    <cellStyle name="40% - 강조색1 35 9" xfId="7308" xr:uid="{A789FA27-FEC5-4D45-A72C-5EF9FC0294E5}"/>
    <cellStyle name="40% - 강조색1 36" xfId="603" xr:uid="{11957CDE-1BC3-4B99-AD9C-E0E5BCEB46B9}"/>
    <cellStyle name="40% - 강조색1 36 10" xfId="7309" xr:uid="{A59EC67B-7AA9-419C-BB60-789DA7CD69A7}"/>
    <cellStyle name="40% - 강조색1 36 11" xfId="7310" xr:uid="{9D821EB5-4440-4AFB-A103-A716674962C4}"/>
    <cellStyle name="40% - 강조색1 36 12" xfId="7311" xr:uid="{AF8CF625-A85F-4153-AAE4-A0AB8FABA9E1}"/>
    <cellStyle name="40% - 강조색1 36 13" xfId="7312" xr:uid="{9A72BC33-55C3-4666-B262-2FB68666CA64}"/>
    <cellStyle name="40% - 강조색1 36 14" xfId="7313" xr:uid="{2B89A94E-AFC1-40A3-B8C9-709CC40919CD}"/>
    <cellStyle name="40% - 강조색1 36 2" xfId="604" xr:uid="{51418946-1890-4B00-8AF0-1DAB97445DC5}"/>
    <cellStyle name="40% - 강조색1 36 3" xfId="7314" xr:uid="{06C9A5D2-56CD-4643-9E8E-928B3DCDEC16}"/>
    <cellStyle name="40% - 강조색1 36 4" xfId="7315" xr:uid="{8C1043D5-D06F-46C6-A958-281A7A93A494}"/>
    <cellStyle name="40% - 강조색1 36 5" xfId="7316" xr:uid="{0ACB2EF0-1ABF-4E75-A246-7C4B685075AF}"/>
    <cellStyle name="40% - 강조색1 36 6" xfId="7317" xr:uid="{43B309C8-1C0E-427E-908C-B237ACBED713}"/>
    <cellStyle name="40% - 강조색1 36 7" xfId="7318" xr:uid="{61B28D59-CAC0-4767-8191-2CD5387CA40B}"/>
    <cellStyle name="40% - 강조색1 36 8" xfId="7319" xr:uid="{36824913-C899-4777-99E7-B91EEFAC19DD}"/>
    <cellStyle name="40% - 강조색1 36 9" xfId="7320" xr:uid="{5F1834F8-F68F-4BA7-B0C3-35800EC11B22}"/>
    <cellStyle name="40% - 강조색1 37" xfId="605" xr:uid="{114F77D0-C260-4C56-82A5-B38F2B2E1094}"/>
    <cellStyle name="40% - 강조색1 37 10" xfId="7321" xr:uid="{F9A03811-BB09-4A9D-A348-B817FD52C636}"/>
    <cellStyle name="40% - 강조색1 37 11" xfId="7322" xr:uid="{EE1F16A6-DC4D-4FDC-9DBF-576FF13EABB1}"/>
    <cellStyle name="40% - 강조색1 37 12" xfId="7323" xr:uid="{443D2AC9-6451-4CDD-B276-4F4222694F36}"/>
    <cellStyle name="40% - 강조색1 37 13" xfId="7324" xr:uid="{8CD07077-CBC4-4B7E-9534-4C693786E828}"/>
    <cellStyle name="40% - 강조색1 37 14" xfId="7325" xr:uid="{978A7CAE-B877-4707-89C2-26EC2914E648}"/>
    <cellStyle name="40% - 강조색1 37 2" xfId="606" xr:uid="{64BEA603-1928-43BA-B1E4-294AE5122233}"/>
    <cellStyle name="40% - 강조색1 37 3" xfId="7326" xr:uid="{F848A4D6-20EA-47F7-A7BB-4090FD558743}"/>
    <cellStyle name="40% - 강조색1 37 4" xfId="7327" xr:uid="{41583FBE-F66C-4207-A546-CC8CD5545D84}"/>
    <cellStyle name="40% - 강조색1 37 5" xfId="7328" xr:uid="{18C1C66A-737C-4F4D-9DF0-30B622000A4B}"/>
    <cellStyle name="40% - 강조색1 37 6" xfId="7329" xr:uid="{E80F0A58-B66F-4D12-88DB-5D0DF85EBDA1}"/>
    <cellStyle name="40% - 강조색1 37 7" xfId="7330" xr:uid="{955C4056-412F-45A2-B8CF-EE8BF08072F9}"/>
    <cellStyle name="40% - 강조색1 37 8" xfId="7331" xr:uid="{0D2079CE-2CBF-42C4-BA4E-B31337B6C471}"/>
    <cellStyle name="40% - 강조색1 37 9" xfId="7332" xr:uid="{2EAF9CD3-6A40-4E6F-B7BE-924C8317FB5D}"/>
    <cellStyle name="40% - 강조색1 38" xfId="607" xr:uid="{04856B25-D8EA-4D0D-8428-658C6B3A67EB}"/>
    <cellStyle name="40% - 강조색1 38 10" xfId="7333" xr:uid="{1DDBC52D-542E-4076-8377-0F04EFD2C35C}"/>
    <cellStyle name="40% - 강조색1 38 11" xfId="7334" xr:uid="{4101B874-00B6-4C7A-AB75-1723B4DC1997}"/>
    <cellStyle name="40% - 강조색1 38 12" xfId="7335" xr:uid="{B169DD58-FD49-4FAE-BCE2-D80E6C8CA6E6}"/>
    <cellStyle name="40% - 강조색1 38 13" xfId="7336" xr:uid="{6072B26A-3D81-491E-9933-B40D4D3DFE8E}"/>
    <cellStyle name="40% - 강조색1 38 14" xfId="7337" xr:uid="{BAAFC1C9-8472-452F-AB5D-E6E42ACADE61}"/>
    <cellStyle name="40% - 강조색1 38 2" xfId="608" xr:uid="{B635839E-376F-4474-ADE2-88608C4B69BA}"/>
    <cellStyle name="40% - 강조색1 38 3" xfId="7338" xr:uid="{530BF99F-25AE-4968-A2AD-FB825C5E90CB}"/>
    <cellStyle name="40% - 강조색1 38 4" xfId="7339" xr:uid="{420E7164-B57E-41E5-B90A-2C523810EC23}"/>
    <cellStyle name="40% - 강조색1 38 5" xfId="7340" xr:uid="{D7A25B36-96E1-4466-983F-65B67B52FB7F}"/>
    <cellStyle name="40% - 강조색1 38 6" xfId="7341" xr:uid="{BC80B214-5492-4B76-A982-CFF8A1513474}"/>
    <cellStyle name="40% - 강조색1 38 7" xfId="7342" xr:uid="{C3ADC27D-AE9D-4305-954F-27B68B4A9F23}"/>
    <cellStyle name="40% - 강조색1 38 8" xfId="7343" xr:uid="{690B9E4C-FAEA-49F3-A7EE-BFE7172DA934}"/>
    <cellStyle name="40% - 강조색1 38 9" xfId="7344" xr:uid="{F41DEC26-2228-4480-8DE9-FE50B3365647}"/>
    <cellStyle name="40% - 강조색1 39" xfId="609" xr:uid="{F0124C8A-583E-402F-9F33-85F82E24DF80}"/>
    <cellStyle name="40% - 강조색1 39 10" xfId="7345" xr:uid="{E358BFD1-B7DE-4E02-A0DD-9D28BA9C0C41}"/>
    <cellStyle name="40% - 강조색1 39 11" xfId="7346" xr:uid="{E4004A90-92FC-4693-86DB-CE816E982469}"/>
    <cellStyle name="40% - 강조색1 39 12" xfId="7347" xr:uid="{B64B730C-B4E7-44F6-A08F-A14C526D6297}"/>
    <cellStyle name="40% - 강조색1 39 13" xfId="7348" xr:uid="{FDE57C07-C1FE-4F9B-BD8C-B8B0A62C48A5}"/>
    <cellStyle name="40% - 강조색1 39 14" xfId="7349" xr:uid="{CC00FC4D-B8D7-4134-AE8F-44E017ED6BBE}"/>
    <cellStyle name="40% - 강조색1 39 2" xfId="610" xr:uid="{EB4DB140-1B25-4157-9B47-8DD846B651E8}"/>
    <cellStyle name="40% - 강조색1 39 3" xfId="7350" xr:uid="{6C577100-C460-4D73-B2A5-4C1FA4EA228B}"/>
    <cellStyle name="40% - 강조색1 39 4" xfId="7351" xr:uid="{ADDBBA47-ABD8-4477-813F-CEE8722C4BCC}"/>
    <cellStyle name="40% - 강조색1 39 5" xfId="7352" xr:uid="{891D5F9D-5558-4E70-9124-E9B7CEAED006}"/>
    <cellStyle name="40% - 강조색1 39 6" xfId="7353" xr:uid="{2A601B04-8A67-4FB0-9AB6-27F3E908B2D5}"/>
    <cellStyle name="40% - 강조색1 39 7" xfId="7354" xr:uid="{769B8D8A-C063-4674-88DD-3FE1BDD3CDE3}"/>
    <cellStyle name="40% - 강조색1 39 8" xfId="7355" xr:uid="{A524C488-9FBB-4A71-BC7D-A590B5DB09E6}"/>
    <cellStyle name="40% - 강조색1 39 9" xfId="7356" xr:uid="{E44B8762-A9CB-433D-9F09-EFD2669F90E1}"/>
    <cellStyle name="40% - 강조색1 4" xfId="611" xr:uid="{EC66EB42-DD8A-42BE-9710-D82848A24E1D}"/>
    <cellStyle name="40% - 강조색1 4 10" xfId="7357" xr:uid="{5C40CD7D-5814-4C5C-B9C5-3D1FC2392C15}"/>
    <cellStyle name="40% - 강조색1 4 11" xfId="7358" xr:uid="{4523C73D-DF14-4DA7-A41B-7F0EC73D811E}"/>
    <cellStyle name="40% - 강조색1 4 12" xfId="7359" xr:uid="{B9E5F264-E5E1-470C-BEDA-838A0916D985}"/>
    <cellStyle name="40% - 강조색1 4 13" xfId="7360" xr:uid="{A28519F9-EE6E-4CE8-A3E6-F5046B7C403A}"/>
    <cellStyle name="40% - 강조색1 4 14" xfId="7361" xr:uid="{936C1500-8D8B-4E88-ACDF-B2FF20B97726}"/>
    <cellStyle name="40% - 강조색1 4 15" xfId="27869" xr:uid="{7AEAA769-AF50-46B8-92B3-8EDA15A033DD}"/>
    <cellStyle name="40% - 강조색1 4 2" xfId="612" xr:uid="{52FA19C6-6CBB-4CAC-BD19-6279C5782194}"/>
    <cellStyle name="40% - 강조색1 4 3" xfId="7362" xr:uid="{2E341BFA-F838-4B6C-BAC2-D0E9A2E3732C}"/>
    <cellStyle name="40% - 강조색1 4 4" xfId="7363" xr:uid="{66D5052B-3F95-49CD-BE48-9C7FBD4BFD84}"/>
    <cellStyle name="40% - 강조색1 4 5" xfId="7364" xr:uid="{A23F11CC-078F-4E4F-A03A-0E66280D0CA4}"/>
    <cellStyle name="40% - 강조색1 4 6" xfId="7365" xr:uid="{FEB2AA5E-6CF5-43F8-8946-04730CC707C7}"/>
    <cellStyle name="40% - 강조색1 4 7" xfId="7366" xr:uid="{8D10BC44-B876-432E-B960-F04C097316D9}"/>
    <cellStyle name="40% - 강조색1 4 8" xfId="7367" xr:uid="{EDF2904E-3D7C-4292-B16E-53C9B328DA39}"/>
    <cellStyle name="40% - 강조색1 4 9" xfId="7368" xr:uid="{F703FFC3-0D6D-48FC-9C22-30A0C6FDDB53}"/>
    <cellStyle name="40% - 강조색1 40" xfId="613" xr:uid="{FBC0B4F4-FDF9-4607-8F9B-DBED90BB576E}"/>
    <cellStyle name="40% - 강조색1 40 10" xfId="7369" xr:uid="{D0222925-AD3D-466B-B511-BC634377022E}"/>
    <cellStyle name="40% - 강조색1 40 11" xfId="7370" xr:uid="{9BB011CB-BD81-4279-8E51-A3A999ACB2B9}"/>
    <cellStyle name="40% - 강조색1 40 12" xfId="7371" xr:uid="{2044B08E-DEDD-465A-97CF-308FBF1C9D4A}"/>
    <cellStyle name="40% - 강조색1 40 13" xfId="7372" xr:uid="{B8AD8BED-9283-4552-835F-9F6B498C3784}"/>
    <cellStyle name="40% - 강조색1 40 14" xfId="7373" xr:uid="{EAF9A755-E5A4-4FD9-B0D4-A7DB9C76E259}"/>
    <cellStyle name="40% - 강조색1 40 2" xfId="614" xr:uid="{D6C172B1-3030-4731-85BC-049F24200F01}"/>
    <cellStyle name="40% - 강조색1 40 3" xfId="7374" xr:uid="{B18994A9-EAF5-4752-8D3A-3B06B0782ECD}"/>
    <cellStyle name="40% - 강조색1 40 4" xfId="7375" xr:uid="{A33FBEFF-DF44-43F9-9422-9F885C4B1CD6}"/>
    <cellStyle name="40% - 강조색1 40 5" xfId="7376" xr:uid="{71598686-B860-4CD8-AF3C-93718A444737}"/>
    <cellStyle name="40% - 강조색1 40 6" xfId="7377" xr:uid="{8525FE5B-6779-42CB-8825-15216CC4FB62}"/>
    <cellStyle name="40% - 강조색1 40 7" xfId="7378" xr:uid="{FA75F8D0-C977-43C6-8F41-1E92ED2FDA1D}"/>
    <cellStyle name="40% - 강조색1 40 8" xfId="7379" xr:uid="{3F032506-A228-4FDF-99F5-05544670BBD9}"/>
    <cellStyle name="40% - 강조색1 40 9" xfId="7380" xr:uid="{426D1D85-8CDE-42F5-BB41-47267F020130}"/>
    <cellStyle name="40% - 강조색1 41" xfId="615" xr:uid="{3A558059-EBE0-46C7-BA0C-EC789D303E45}"/>
    <cellStyle name="40% - 강조색1 41 10" xfId="7381" xr:uid="{552D0B70-0B51-4550-A8ED-DA8DD1BAE369}"/>
    <cellStyle name="40% - 강조색1 41 11" xfId="7382" xr:uid="{8BBC89F5-2631-42C5-9215-A709ED18C01C}"/>
    <cellStyle name="40% - 강조색1 41 12" xfId="7383" xr:uid="{3829E629-12E7-4272-8036-AF6B17CB1410}"/>
    <cellStyle name="40% - 강조색1 41 13" xfId="7384" xr:uid="{2982FD48-4DE8-4393-B1FD-AC61DFC2DBFB}"/>
    <cellStyle name="40% - 강조색1 41 14" xfId="7385" xr:uid="{ACDE6A69-2376-4722-AA3A-8728AF6C573B}"/>
    <cellStyle name="40% - 강조색1 41 2" xfId="616" xr:uid="{928C0C60-4168-419D-878F-B8A55D267E93}"/>
    <cellStyle name="40% - 강조색1 41 3" xfId="7386" xr:uid="{7ED9C477-1727-4E40-9332-984FA35FDCF0}"/>
    <cellStyle name="40% - 강조색1 41 4" xfId="7387" xr:uid="{10680D3E-229E-445E-A651-753C02497ADB}"/>
    <cellStyle name="40% - 강조색1 41 5" xfId="7388" xr:uid="{6A2F69E8-1225-415A-91E1-4F5FFCF7F588}"/>
    <cellStyle name="40% - 강조색1 41 6" xfId="7389" xr:uid="{B6DE8E72-C343-406B-8389-839D25E9070F}"/>
    <cellStyle name="40% - 강조색1 41 7" xfId="7390" xr:uid="{45B2A4D8-2E6E-4526-948C-C3187162A0CB}"/>
    <cellStyle name="40% - 강조색1 41 8" xfId="7391" xr:uid="{BBD297B2-F32A-4A80-995F-C83EA5C1F436}"/>
    <cellStyle name="40% - 강조색1 41 9" xfId="7392" xr:uid="{C5F4485B-7667-475B-A7E7-1E229EBCAF30}"/>
    <cellStyle name="40% - 강조색1 42" xfId="617" xr:uid="{5A5CEBC3-BF85-41E6-A7CC-6B0AA969D55D}"/>
    <cellStyle name="40% - 강조색1 42 10" xfId="7394" xr:uid="{E9BE5679-42EF-498D-9939-D6C0E7B0D4D8}"/>
    <cellStyle name="40% - 강조색1 42 11" xfId="7395" xr:uid="{32E44AE6-419D-48B0-8F16-44151D80082A}"/>
    <cellStyle name="40% - 강조색1 42 12" xfId="7396" xr:uid="{155F5466-D7F7-4796-923A-22F631FCF5FC}"/>
    <cellStyle name="40% - 강조색1 42 13" xfId="7397" xr:uid="{D1D7A307-1D73-4B13-89BA-B3E683FCC7F2}"/>
    <cellStyle name="40% - 강조색1 42 14" xfId="7398" xr:uid="{C4BD6447-FA24-417A-A2F3-165B7DEF16C7}"/>
    <cellStyle name="40% - 강조색1 42 15" xfId="7393" xr:uid="{45CF8638-B2AB-489A-B792-6E5ACC610B44}"/>
    <cellStyle name="40% - 강조색1 42 2" xfId="618" xr:uid="{5D433B7A-0574-4E2C-8BC1-C4B8B8F481AF}"/>
    <cellStyle name="40% - 강조색1 42 2 2" xfId="7399" xr:uid="{46637ACF-3354-4620-9F32-7997038F814A}"/>
    <cellStyle name="40% - 강조색1 42 3" xfId="7400" xr:uid="{F9937C74-D51E-46F3-95E9-0A91E6D878BE}"/>
    <cellStyle name="40% - 강조색1 42 4" xfId="7401" xr:uid="{A7606D8B-3E1A-4537-BC72-5ACC4192FE6E}"/>
    <cellStyle name="40% - 강조색1 42 5" xfId="7402" xr:uid="{06A75AA6-18E9-40AC-B607-E55E7EF2F9EF}"/>
    <cellStyle name="40% - 강조색1 42 6" xfId="7403" xr:uid="{39FDF1B0-5B80-4EAC-9F46-9FFD7203E25A}"/>
    <cellStyle name="40% - 강조색1 42 7" xfId="7404" xr:uid="{1CB6E326-9277-400C-884D-396051443E80}"/>
    <cellStyle name="40% - 강조색1 42 8" xfId="7405" xr:uid="{B4FB920C-03CD-4556-A033-C5816AEFD1A4}"/>
    <cellStyle name="40% - 강조색1 42 9" xfId="7406" xr:uid="{304F3207-0BB7-47F2-8511-2E2F5EC97C37}"/>
    <cellStyle name="40% - 강조색1 43" xfId="619" xr:uid="{CD5D1EBC-3143-4153-AFF0-F3135BC33FC6}"/>
    <cellStyle name="40% - 강조색1 43 10" xfId="7408" xr:uid="{B8314639-3963-4D54-A47B-8FEFC12E9E07}"/>
    <cellStyle name="40% - 강조색1 43 11" xfId="7409" xr:uid="{0B787D3B-9887-4817-AD42-44F70E4D802D}"/>
    <cellStyle name="40% - 강조색1 43 12" xfId="7410" xr:uid="{80A40DB4-D41E-420B-8605-5817EC9A8086}"/>
    <cellStyle name="40% - 강조색1 43 13" xfId="7411" xr:uid="{9A76CEAB-8169-40B6-800E-9BEABE1DC5B6}"/>
    <cellStyle name="40% - 강조색1 43 14" xfId="7412" xr:uid="{D44EC58B-F090-4837-8B00-2D09FBDB72F7}"/>
    <cellStyle name="40% - 강조색1 43 15" xfId="7407" xr:uid="{12D6CE39-B3F1-4AE2-9BBE-6FE4892F284F}"/>
    <cellStyle name="40% - 강조색1 43 2" xfId="620" xr:uid="{64E3092F-BB65-47D5-8B9F-B18AEE6B44AF}"/>
    <cellStyle name="40% - 강조색1 43 2 2" xfId="7413" xr:uid="{22D121F4-726C-4EBF-BF1E-F280562AD709}"/>
    <cellStyle name="40% - 강조색1 43 3" xfId="7414" xr:uid="{B305876E-AE34-4355-8462-24F75DB336D1}"/>
    <cellStyle name="40% - 강조색1 43 4" xfId="7415" xr:uid="{13276E3C-AE8F-4CBB-90D7-E347997ABCB8}"/>
    <cellStyle name="40% - 강조색1 43 5" xfId="7416" xr:uid="{6F941652-643D-4413-BD0E-97C748A690B7}"/>
    <cellStyle name="40% - 강조색1 43 6" xfId="7417" xr:uid="{2F1D339A-9553-47CB-A840-937ECBEFD1B8}"/>
    <cellStyle name="40% - 강조색1 43 7" xfId="7418" xr:uid="{24C0D078-C589-49B5-8F16-A8A2E5165A51}"/>
    <cellStyle name="40% - 강조색1 43 8" xfId="7419" xr:uid="{5E93A99B-514F-4F86-8FE3-DAB959A16A06}"/>
    <cellStyle name="40% - 강조색1 43 9" xfId="7420" xr:uid="{2BE95F6A-ABC1-4CE0-AC2D-CC576C13BFA6}"/>
    <cellStyle name="40% - 강조색1 44" xfId="621" xr:uid="{CF63F7B1-D38F-438E-B5ED-E04E2F29DA41}"/>
    <cellStyle name="40% - 강조색1 44 2" xfId="7421" xr:uid="{B9435EC7-FE45-4F02-8F77-D2479A366BE0}"/>
    <cellStyle name="40% - 강조색1 45" xfId="622" xr:uid="{DE6280A5-E41C-4F4E-AF03-007F2DB49B78}"/>
    <cellStyle name="40% - 강조색1 45 2" xfId="7422" xr:uid="{610EC52C-FD35-415D-AEC9-A7F4DFFEFDB1}"/>
    <cellStyle name="40% - 강조색1 46" xfId="546" xr:uid="{89CDAA53-A889-45B7-A8C7-51EC26188DA2}"/>
    <cellStyle name="40% - 강조색1 47" xfId="27647" xr:uid="{577DB519-E4BD-45D2-9D68-FA9DAA6C70AC}"/>
    <cellStyle name="40% - 강조색1 5" xfId="623" xr:uid="{F2D37B30-41C7-418D-B58D-D9530FC818BA}"/>
    <cellStyle name="40% - 강조색1 5 10" xfId="7424" xr:uid="{2F61E15D-0278-40DB-8090-5925E61FEBEF}"/>
    <cellStyle name="40% - 강조색1 5 11" xfId="7425" xr:uid="{F2E390C8-8519-43CA-AE50-0DFCC76528B3}"/>
    <cellStyle name="40% - 강조색1 5 12" xfId="7426" xr:uid="{0C055499-4291-427E-8A5A-DE32372E71F0}"/>
    <cellStyle name="40% - 강조색1 5 13" xfId="7427" xr:uid="{955BC79E-F649-49F2-83A1-A22A861FA2E4}"/>
    <cellStyle name="40% - 강조색1 5 14" xfId="7428" xr:uid="{BC85E4E8-3A99-4809-AC88-5BCE9AFB73D3}"/>
    <cellStyle name="40% - 강조색1 5 15" xfId="7423" xr:uid="{C48EA4FC-04BA-4926-80D1-1F0BF467DA0E}"/>
    <cellStyle name="40% - 강조색1 5 2" xfId="624" xr:uid="{17203061-9275-4769-B03D-DDC30055FB62}"/>
    <cellStyle name="40% - 강조색1 5 2 2" xfId="7429" xr:uid="{3E974FC5-69CA-4083-9696-2F54750F5DF4}"/>
    <cellStyle name="40% - 강조색1 5 3" xfId="7430" xr:uid="{3419A6BB-12FB-4631-9106-BFA2461923D1}"/>
    <cellStyle name="40% - 강조색1 5 4" xfId="7431" xr:uid="{45DB3E68-D398-477B-AEA1-1ED7A2D1DF50}"/>
    <cellStyle name="40% - 강조색1 5 5" xfId="7432" xr:uid="{678C6CCA-C32C-46E5-AC0E-E405FB7F2F54}"/>
    <cellStyle name="40% - 강조색1 5 6" xfId="7433" xr:uid="{C7851E60-91B8-4F74-988A-3A5E69F567A8}"/>
    <cellStyle name="40% - 강조색1 5 7" xfId="7434" xr:uid="{8D150D92-E5C7-4831-9ABD-FD2860346251}"/>
    <cellStyle name="40% - 강조색1 5 8" xfId="7435" xr:uid="{A30F95B4-C1A2-4449-ACE3-68B2EE4BE7E8}"/>
    <cellStyle name="40% - 강조색1 5 9" xfId="7436" xr:uid="{56382A5C-762A-4D81-8463-E859FA384E32}"/>
    <cellStyle name="40% - 강조색1 6" xfId="625" xr:uid="{956E47FF-BC3C-4BFD-8F56-E94857ABE54E}"/>
    <cellStyle name="40% - 강조색1 6 10" xfId="7438" xr:uid="{DB1C6F65-F013-48CD-AC6E-89E8378664C9}"/>
    <cellStyle name="40% - 강조색1 6 11" xfId="7439" xr:uid="{0B579A73-5AB2-495A-B624-A01DF6E0E202}"/>
    <cellStyle name="40% - 강조색1 6 12" xfId="7440" xr:uid="{DB6E4B72-1BDB-42F7-857B-E9745FBB9B87}"/>
    <cellStyle name="40% - 강조색1 6 13" xfId="7441" xr:uid="{0F461DD8-2686-4839-8B6A-ABEA3FC8A78C}"/>
    <cellStyle name="40% - 강조색1 6 14" xfId="7442" xr:uid="{698F4929-6418-4EBC-B82E-7B98B54C5370}"/>
    <cellStyle name="40% - 강조색1 6 15" xfId="7437" xr:uid="{98F32D9B-BFCD-4472-96A6-4DC2F2D033B6}"/>
    <cellStyle name="40% - 강조색1 6 2" xfId="626" xr:uid="{D082CA45-14DF-4DA6-8F80-F5CC6F534205}"/>
    <cellStyle name="40% - 강조색1 6 2 2" xfId="7443" xr:uid="{B6494FA5-E6F7-434B-80B6-9D89444507DB}"/>
    <cellStyle name="40% - 강조색1 6 3" xfId="7444" xr:uid="{9DB9D011-FCC3-4A33-8B3E-261D934B1E78}"/>
    <cellStyle name="40% - 강조색1 6 4" xfId="7445" xr:uid="{372EEE30-C83C-45FB-A06C-0BA1CE5DC749}"/>
    <cellStyle name="40% - 강조색1 6 5" xfId="7446" xr:uid="{75CCE9B2-31CD-4291-826A-E868F6585B91}"/>
    <cellStyle name="40% - 강조색1 6 6" xfId="7447" xr:uid="{2C63FC55-DACB-4887-98F2-4A7A128AB3D5}"/>
    <cellStyle name="40% - 강조색1 6 7" xfId="7448" xr:uid="{9289EE95-829D-48CB-BF4B-DF7DFFEB43FF}"/>
    <cellStyle name="40% - 강조색1 6 8" xfId="7449" xr:uid="{CFF3D6FB-47A3-4354-AB85-8A8AEFD55A4E}"/>
    <cellStyle name="40% - 강조색1 6 9" xfId="7450" xr:uid="{2BD35CDB-CD95-45B8-BE30-42F07AEB52CE}"/>
    <cellStyle name="40% - 강조색1 7" xfId="627" xr:uid="{C98F3533-92C9-48BA-9A6E-D9F31A83709D}"/>
    <cellStyle name="40% - 강조색1 7 10" xfId="7452" xr:uid="{EF9BC3B2-A14E-4563-80F3-B21EB9E63735}"/>
    <cellStyle name="40% - 강조색1 7 11" xfId="7453" xr:uid="{A867271E-ED88-4836-8032-6C8CA113EC78}"/>
    <cellStyle name="40% - 강조색1 7 12" xfId="7454" xr:uid="{7F677A5C-C142-4419-ABE4-07034508270A}"/>
    <cellStyle name="40% - 강조색1 7 13" xfId="7455" xr:uid="{C7C99E61-26C6-49E1-AAEB-8F22871CDE2E}"/>
    <cellStyle name="40% - 강조색1 7 14" xfId="7456" xr:uid="{02EAE2B2-C610-49E5-BABC-3A51D4B9A695}"/>
    <cellStyle name="40% - 강조색1 7 15" xfId="7451" xr:uid="{E3E1633C-4F87-470F-9C21-F1397C56276F}"/>
    <cellStyle name="40% - 강조색1 7 2" xfId="628" xr:uid="{AD7B2C23-FF20-44E8-9057-1FA7F8541E6E}"/>
    <cellStyle name="40% - 강조색1 7 2 2" xfId="7457" xr:uid="{2622AB6E-5843-4C19-BA5C-4B36C468EB7C}"/>
    <cellStyle name="40% - 강조색1 7 3" xfId="7458" xr:uid="{6CBBFE0C-30B3-4F0B-A7F8-C14C5F55CFDB}"/>
    <cellStyle name="40% - 강조색1 7 4" xfId="7459" xr:uid="{8DB4528E-5052-4A5F-BC4A-1E9E4924530A}"/>
    <cellStyle name="40% - 강조색1 7 5" xfId="7460" xr:uid="{D0A245A7-264A-48F5-92C9-BDF8AECCFD3B}"/>
    <cellStyle name="40% - 강조색1 7 6" xfId="7461" xr:uid="{AD5E85FA-B662-4749-8FBE-BADE5D7DFBA3}"/>
    <cellStyle name="40% - 강조색1 7 7" xfId="7462" xr:uid="{72645812-55FD-4C99-B6E7-6ACFACA97F69}"/>
    <cellStyle name="40% - 강조색1 7 8" xfId="7463" xr:uid="{D1AED9B8-C8B5-4730-A86B-6508CC2480B0}"/>
    <cellStyle name="40% - 강조색1 7 9" xfId="7464" xr:uid="{DF493E65-CE9C-4ED4-9243-D0C96D87A6E2}"/>
    <cellStyle name="40% - 강조색1 8" xfId="629" xr:uid="{0A34AFC1-831D-4F18-A48F-50CA59408821}"/>
    <cellStyle name="40% - 강조색1 8 10" xfId="7466" xr:uid="{52C846E2-68A4-4C9D-9100-D0308E6424EB}"/>
    <cellStyle name="40% - 강조색1 8 11" xfId="7467" xr:uid="{CA070592-4E8E-4114-9515-71F8733C15AD}"/>
    <cellStyle name="40% - 강조색1 8 12" xfId="7468" xr:uid="{D90909A9-3DC9-4024-969F-7EB9879F7F40}"/>
    <cellStyle name="40% - 강조색1 8 13" xfId="7469" xr:uid="{0D0C2962-AD4E-4DC4-BB2D-9839A01C738C}"/>
    <cellStyle name="40% - 강조색1 8 14" xfId="7470" xr:uid="{74107103-B280-4710-868A-34E6FABE488B}"/>
    <cellStyle name="40% - 강조색1 8 15" xfId="7465" xr:uid="{24D1D063-DA39-47A4-8C39-4C221C4016AB}"/>
    <cellStyle name="40% - 강조색1 8 2" xfId="630" xr:uid="{ED698A3A-95FE-4B09-8CF8-71A0BB547A0F}"/>
    <cellStyle name="40% - 강조색1 8 2 2" xfId="7471" xr:uid="{C10179BE-9B85-470E-8CF4-46BBE418952D}"/>
    <cellStyle name="40% - 강조색1 8 3" xfId="7472" xr:uid="{BBBC58D0-C656-46B7-B00C-CC50BF677939}"/>
    <cellStyle name="40% - 강조색1 8 4" xfId="7473" xr:uid="{8A836C54-D69B-48C9-81C7-674FB960350B}"/>
    <cellStyle name="40% - 강조색1 8 5" xfId="7474" xr:uid="{3D9BD4BE-5014-4FBA-874A-A98001D61175}"/>
    <cellStyle name="40% - 강조색1 8 6" xfId="7475" xr:uid="{BD33A594-E27E-4CBE-990B-C886B7D298B8}"/>
    <cellStyle name="40% - 강조색1 8 7" xfId="7476" xr:uid="{AA7B4FF5-3416-4EA8-B927-86B7E8F89008}"/>
    <cellStyle name="40% - 강조색1 8 8" xfId="7477" xr:uid="{67DAAD5B-1326-47CF-B16B-68C3F8C3FAAE}"/>
    <cellStyle name="40% - 강조색1 8 9" xfId="7478" xr:uid="{11CEEA22-57F6-4AF3-9030-508727D2C85B}"/>
    <cellStyle name="40% - 강조색1 9" xfId="631" xr:uid="{85BF2602-E198-43EA-A912-7B6AE65A213F}"/>
    <cellStyle name="40% - 강조색1 9 10" xfId="7480" xr:uid="{D605A607-2DC2-4FBE-96FA-25B233CC8E3E}"/>
    <cellStyle name="40% - 강조색1 9 11" xfId="7481" xr:uid="{2217A7DB-0518-4830-BDD8-E008527D4AD5}"/>
    <cellStyle name="40% - 강조색1 9 12" xfId="7482" xr:uid="{4D97AEC8-B171-479A-B9F0-364BE775B499}"/>
    <cellStyle name="40% - 강조색1 9 13" xfId="7483" xr:uid="{3545C338-4821-4794-BC19-8F4C08209C85}"/>
    <cellStyle name="40% - 강조색1 9 14" xfId="7484" xr:uid="{33A4C490-7DFE-41CB-BD47-C0A6D9BDB3C3}"/>
    <cellStyle name="40% - 강조색1 9 15" xfId="7479" xr:uid="{2F7FC0C5-7B09-4840-A949-A91523C5EFCB}"/>
    <cellStyle name="40% - 강조색1 9 2" xfId="632" xr:uid="{407B5164-6C8E-4D65-826B-6418D8C8FD34}"/>
    <cellStyle name="40% - 강조색1 9 2 2" xfId="7485" xr:uid="{792FD837-9F39-4404-96FB-7BA6CC14D8C3}"/>
    <cellStyle name="40% - 강조색1 9 3" xfId="7486" xr:uid="{FB5AE4BA-AF4B-42C0-99A1-D9FD9B7902C0}"/>
    <cellStyle name="40% - 강조색1 9 4" xfId="7487" xr:uid="{987CA4EE-7BDC-4B4D-96E4-DC6FA898F97D}"/>
    <cellStyle name="40% - 강조색1 9 5" xfId="7488" xr:uid="{74EE3EBC-2F22-4525-AA1A-9139BE115AD1}"/>
    <cellStyle name="40% - 강조색1 9 6" xfId="7489" xr:uid="{EA6A51DA-ED4B-49C7-84DD-C0B77633546F}"/>
    <cellStyle name="40% - 강조색1 9 7" xfId="7490" xr:uid="{C31CE02C-5769-481B-BC0E-279E342D721E}"/>
    <cellStyle name="40% - 강조색1 9 8" xfId="7491" xr:uid="{7431E7C0-7D56-495E-8DEF-BB573842C591}"/>
    <cellStyle name="40% - 강조색1 9 9" xfId="7492" xr:uid="{F42F7D1F-72B4-4E33-B054-1B4736B666B9}"/>
    <cellStyle name="40% - 강조색2 10" xfId="634" xr:uid="{7AAEB80C-7AA6-4454-8D56-BB134FADC6C3}"/>
    <cellStyle name="40% - 강조색2 10 10" xfId="7495" xr:uid="{F9A786CD-E4F7-4DBD-AF3F-394842870385}"/>
    <cellStyle name="40% - 강조색2 10 11" xfId="7496" xr:uid="{7A43FE3A-A24F-4391-BC09-91F91B5E223D}"/>
    <cellStyle name="40% - 강조색2 10 12" xfId="7497" xr:uid="{1718155A-D8A7-46C7-95C3-8289FB2F4AA3}"/>
    <cellStyle name="40% - 강조색2 10 13" xfId="7498" xr:uid="{AC3D3A09-18A6-4836-B9E7-26BFCEAA2E87}"/>
    <cellStyle name="40% - 강조색2 10 14" xfId="7499" xr:uid="{095A010F-9B66-4AD9-AD20-DF5A82779AFC}"/>
    <cellStyle name="40% - 강조색2 10 15" xfId="7494" xr:uid="{87222D8A-6908-4DC2-913C-50B24C720FEF}"/>
    <cellStyle name="40% - 강조색2 10 2" xfId="635" xr:uid="{8B23E752-B5A8-4E9C-BC53-BC3F35B4CEB2}"/>
    <cellStyle name="40% - 강조색2 10 2 2" xfId="7500" xr:uid="{16F951C4-3636-4B59-8426-BFEF1FFD77C7}"/>
    <cellStyle name="40% - 강조색2 10 3" xfId="7501" xr:uid="{9E4E294D-EC0B-4236-979D-623B95458F8C}"/>
    <cellStyle name="40% - 강조색2 10 4" xfId="7502" xr:uid="{44B0D2B0-4003-42C5-8020-1647F8B8C46E}"/>
    <cellStyle name="40% - 강조색2 10 5" xfId="7503" xr:uid="{D4F0A2BA-006A-49A0-8283-28A422123119}"/>
    <cellStyle name="40% - 강조색2 10 6" xfId="7504" xr:uid="{E34875CE-76F6-49B2-8CA9-52D9813DB8E6}"/>
    <cellStyle name="40% - 강조색2 10 7" xfId="7505" xr:uid="{B59BEC79-869E-4FF2-A076-AEEB31ED7DDC}"/>
    <cellStyle name="40% - 강조색2 10 8" xfId="7506" xr:uid="{C81B15EF-A5EE-4344-A3CC-92A91F9BD93B}"/>
    <cellStyle name="40% - 강조색2 10 9" xfId="7507" xr:uid="{31AD35A9-F9F0-4217-A041-79A0FDEAA90F}"/>
    <cellStyle name="40% - 강조색2 11" xfId="636" xr:uid="{23307874-52D6-4BDE-9D6D-06DF9065EA98}"/>
    <cellStyle name="40% - 강조색2 11 10" xfId="7509" xr:uid="{B0DD2C7D-7AAC-49F8-BF66-ADC063F3C6B3}"/>
    <cellStyle name="40% - 강조색2 11 11" xfId="7510" xr:uid="{B4EBC265-60B7-40E3-9514-81E8CC00CD22}"/>
    <cellStyle name="40% - 강조색2 11 12" xfId="7511" xr:uid="{52B133DD-8E18-4A1F-BA92-46D7317B37E9}"/>
    <cellStyle name="40% - 강조색2 11 13" xfId="7512" xr:uid="{A89133F8-F26C-469F-8BA7-D72DB8C626BF}"/>
    <cellStyle name="40% - 강조색2 11 14" xfId="7513" xr:uid="{91DD09C2-C17D-44BD-AFFD-AA0D9A5367C5}"/>
    <cellStyle name="40% - 강조색2 11 15" xfId="7508" xr:uid="{FD52243E-3DB0-43BC-B50D-F3F3AE3655C7}"/>
    <cellStyle name="40% - 강조색2 11 2" xfId="637" xr:uid="{638C2973-3C9A-4BDF-99CD-54D2829A7591}"/>
    <cellStyle name="40% - 강조색2 11 2 2" xfId="7514" xr:uid="{2042BA1F-A66B-4D4A-AE06-375A4A96FE4C}"/>
    <cellStyle name="40% - 강조색2 11 3" xfId="7515" xr:uid="{8CDFB08E-FB32-43F1-BC51-610C99AF5817}"/>
    <cellStyle name="40% - 강조색2 11 4" xfId="7516" xr:uid="{B3872D62-127A-4652-96E8-37B376CFB5DF}"/>
    <cellStyle name="40% - 강조색2 11 5" xfId="7517" xr:uid="{DE9C8DED-FE92-4575-9284-A98CD8245627}"/>
    <cellStyle name="40% - 강조색2 11 6" xfId="7518" xr:uid="{25ECF9CF-46BA-4531-A8ED-56E800D5F4C7}"/>
    <cellStyle name="40% - 강조색2 11 7" xfId="7519" xr:uid="{D5A10C11-892E-47A9-A1A0-151AF997494A}"/>
    <cellStyle name="40% - 강조색2 11 8" xfId="7520" xr:uid="{E8EB8731-A3A4-4AAD-84C7-937FFC444561}"/>
    <cellStyle name="40% - 강조색2 11 9" xfId="7521" xr:uid="{3BAB482B-1194-474D-95F6-180DF8D8FF77}"/>
    <cellStyle name="40% - 강조색2 12" xfId="638" xr:uid="{051A7C5E-DB00-49A1-96B6-9FD92255461E}"/>
    <cellStyle name="40% - 강조색2 12 10" xfId="7523" xr:uid="{052E94BC-9D5A-40EF-B834-BCFA53FE9F84}"/>
    <cellStyle name="40% - 강조색2 12 11" xfId="7524" xr:uid="{D4860AFA-A9EA-40BF-92AB-C019D969E831}"/>
    <cellStyle name="40% - 강조색2 12 12" xfId="7525" xr:uid="{35DF3968-97BB-4D16-90B4-360094F8714B}"/>
    <cellStyle name="40% - 강조색2 12 13" xfId="7526" xr:uid="{E707587B-DD16-4FC5-BEF8-BE0769949C08}"/>
    <cellStyle name="40% - 강조색2 12 14" xfId="7527" xr:uid="{5EA85A6B-788D-47F5-B2F2-C8FB36BD2516}"/>
    <cellStyle name="40% - 강조색2 12 15" xfId="7522" xr:uid="{D40CA3E7-4C33-49BC-A921-18990879AB80}"/>
    <cellStyle name="40% - 강조색2 12 2" xfId="639" xr:uid="{1F3F316C-0747-4D18-9031-B6CAA07A7E8F}"/>
    <cellStyle name="40% - 강조색2 12 2 2" xfId="7528" xr:uid="{21BACDC8-7DF2-4670-90E1-8C66F162F092}"/>
    <cellStyle name="40% - 강조색2 12 3" xfId="7529" xr:uid="{57F77387-77A2-436C-9923-8A1A9F0E205A}"/>
    <cellStyle name="40% - 강조색2 12 4" xfId="7530" xr:uid="{BC2A04FA-9E04-4E6E-8018-9984A34E575E}"/>
    <cellStyle name="40% - 강조색2 12 5" xfId="7531" xr:uid="{71B9F2A3-754D-4E5F-BCD3-8481B1EDBCFE}"/>
    <cellStyle name="40% - 강조색2 12 6" xfId="7532" xr:uid="{E86E0E4A-D8E8-4E6C-B99C-32DA66C33651}"/>
    <cellStyle name="40% - 강조색2 12 7" xfId="7533" xr:uid="{06038716-B65F-4F5C-A55C-BB0584055AE0}"/>
    <cellStyle name="40% - 강조색2 12 8" xfId="7534" xr:uid="{D5133AB7-37D2-42BF-8C71-12B36C5293E7}"/>
    <cellStyle name="40% - 강조색2 12 9" xfId="7535" xr:uid="{4A93D008-B4EE-4C60-9FB3-9F152468528B}"/>
    <cellStyle name="40% - 강조색2 13" xfId="640" xr:uid="{BC34CDA0-90AB-4241-9859-15A12D99DB26}"/>
    <cellStyle name="40% - 강조색2 13 10" xfId="7537" xr:uid="{5ECF294D-B0F0-4288-8591-5972FB1D086D}"/>
    <cellStyle name="40% - 강조색2 13 11" xfId="7538" xr:uid="{BDB4D93E-212F-41C5-B7F1-C7E5BCEAB262}"/>
    <cellStyle name="40% - 강조색2 13 12" xfId="7539" xr:uid="{86BFF1A7-3222-462C-BA4F-25D17DD5EEBD}"/>
    <cellStyle name="40% - 강조색2 13 13" xfId="7540" xr:uid="{AB7B33EA-255E-4355-8754-ED13B93A9AC4}"/>
    <cellStyle name="40% - 강조색2 13 14" xfId="7541" xr:uid="{14B8D248-BB80-471B-BA92-B2AC58649C33}"/>
    <cellStyle name="40% - 강조색2 13 15" xfId="7536" xr:uid="{A53F2B6A-4AD4-40A2-AF01-FC10AB3A4E2F}"/>
    <cellStyle name="40% - 강조색2 13 2" xfId="641" xr:uid="{3FB327C4-8AF9-4EF1-8AE5-D60CF37C2A1C}"/>
    <cellStyle name="40% - 강조색2 13 2 2" xfId="7542" xr:uid="{7447E210-7D2C-49C8-A3CD-7B677F991617}"/>
    <cellStyle name="40% - 강조색2 13 3" xfId="7543" xr:uid="{2697C130-B86C-46A3-99A8-D464651A7B88}"/>
    <cellStyle name="40% - 강조색2 13 4" xfId="7544" xr:uid="{45AB9E0E-9B69-4C3B-903B-A10F0D11A4B4}"/>
    <cellStyle name="40% - 강조색2 13 5" xfId="7545" xr:uid="{77FEB339-B847-4036-B1CC-1C58C58DD203}"/>
    <cellStyle name="40% - 강조색2 13 6" xfId="7546" xr:uid="{9A88694E-0572-4E37-AB4C-88913B77AFCB}"/>
    <cellStyle name="40% - 강조색2 13 7" xfId="7547" xr:uid="{0AECC905-4A86-478D-8FFE-98937B003DC6}"/>
    <cellStyle name="40% - 강조색2 13 8" xfId="7548" xr:uid="{377F71AB-BABD-4D5D-A422-985F1E57C4BF}"/>
    <cellStyle name="40% - 강조색2 13 9" xfId="7549" xr:uid="{2CDCC1FC-79DA-4466-9ADA-0524B1DDBBD9}"/>
    <cellStyle name="40% - 강조색2 14" xfId="642" xr:uid="{31972F61-1837-4D16-8B79-3BBD12A7C70D}"/>
    <cellStyle name="40% - 강조색2 14 10" xfId="7551" xr:uid="{3E94BC43-E39A-4644-8D81-01C99E33496C}"/>
    <cellStyle name="40% - 강조색2 14 11" xfId="7552" xr:uid="{B50A2F49-7E1C-4FC1-9396-CA5DCA2A871F}"/>
    <cellStyle name="40% - 강조색2 14 12" xfId="7553" xr:uid="{631B80CC-115B-4BFD-8EB6-AC91A1B97A39}"/>
    <cellStyle name="40% - 강조색2 14 13" xfId="7554" xr:uid="{6F97262A-8FC3-47A0-B1EE-E9CDDD54CCC2}"/>
    <cellStyle name="40% - 강조색2 14 14" xfId="7555" xr:uid="{76C2599A-9A73-4B93-B599-B9C5CF26AB9D}"/>
    <cellStyle name="40% - 강조색2 14 15" xfId="7550" xr:uid="{6380A5CE-E363-4E1E-BF74-A5604C4365AC}"/>
    <cellStyle name="40% - 강조색2 14 2" xfId="643" xr:uid="{D7161A5A-820F-48F1-AFDA-DD94BFCC736B}"/>
    <cellStyle name="40% - 강조색2 14 2 2" xfId="7556" xr:uid="{F1735F28-18D1-42D2-A75D-41F4272FA930}"/>
    <cellStyle name="40% - 강조색2 14 3" xfId="7557" xr:uid="{B6D5DD36-3E89-4CE3-807B-8EDEDABEE3CB}"/>
    <cellStyle name="40% - 강조색2 14 4" xfId="7558" xr:uid="{145F9C4A-BCC4-4F0C-A04E-6DB1350134DE}"/>
    <cellStyle name="40% - 강조색2 14 5" xfId="7559" xr:uid="{8A03E811-E9FD-4EA2-8672-4143C14BDD08}"/>
    <cellStyle name="40% - 강조색2 14 6" xfId="7560" xr:uid="{E94A3162-F684-480C-8921-ABF3400FB047}"/>
    <cellStyle name="40% - 강조색2 14 7" xfId="7561" xr:uid="{E8ABD756-4B83-4EDD-847C-133E34D986AD}"/>
    <cellStyle name="40% - 강조색2 14 8" xfId="7562" xr:uid="{27D5A81E-38A0-4788-B1BF-9F74FF0F4C5F}"/>
    <cellStyle name="40% - 강조색2 14 9" xfId="7563" xr:uid="{F2A6E048-0DD5-4901-BA66-DF27FCBA8FF8}"/>
    <cellStyle name="40% - 강조색2 15" xfId="644" xr:uid="{C3494CF3-76EA-47DA-9535-88B90914B10B}"/>
    <cellStyle name="40% - 강조색2 15 10" xfId="7565" xr:uid="{2AF627B8-5DA7-4885-9B9A-8EBDB84FAD55}"/>
    <cellStyle name="40% - 강조색2 15 11" xfId="7566" xr:uid="{E289C94E-D698-4548-8253-7722790DDC9E}"/>
    <cellStyle name="40% - 강조색2 15 12" xfId="7567" xr:uid="{8F39CF76-C0B1-4442-A1C3-2FFEBEFE0505}"/>
    <cellStyle name="40% - 강조색2 15 13" xfId="7568" xr:uid="{7A6E9F05-8256-4D36-B089-203C18688BAE}"/>
    <cellStyle name="40% - 강조색2 15 14" xfId="7569" xr:uid="{9371C6CA-7649-4BF4-B42C-FEF87706C3FF}"/>
    <cellStyle name="40% - 강조색2 15 15" xfId="7564" xr:uid="{2DD8B585-E1C6-40BC-98A0-1A4BC9BE80EE}"/>
    <cellStyle name="40% - 강조색2 15 2" xfId="645" xr:uid="{116E3C36-C275-419A-BEFB-02AEED6E1304}"/>
    <cellStyle name="40% - 강조색2 15 2 2" xfId="7570" xr:uid="{79FC1708-52E6-4134-AC7D-2B9889EC5071}"/>
    <cellStyle name="40% - 강조색2 15 3" xfId="7571" xr:uid="{0ACC3BB4-E5AA-4EC0-8E56-11F26FCB2399}"/>
    <cellStyle name="40% - 강조색2 15 4" xfId="7572" xr:uid="{3C307C69-F268-4485-96E1-7F88887B4644}"/>
    <cellStyle name="40% - 강조색2 15 5" xfId="7573" xr:uid="{8D8669F0-1659-4E09-8568-BCA1B0D591CD}"/>
    <cellStyle name="40% - 강조색2 15 6" xfId="7574" xr:uid="{BFF03447-82D1-4763-BFED-A40AD5442286}"/>
    <cellStyle name="40% - 강조색2 15 7" xfId="7575" xr:uid="{D4418DC4-8478-40D2-9A12-CF0CA667B3B4}"/>
    <cellStyle name="40% - 강조색2 15 8" xfId="7576" xr:uid="{874944CB-DCD5-42BD-8EC6-9139477D172E}"/>
    <cellStyle name="40% - 강조색2 15 9" xfId="7577" xr:uid="{B011B441-C3CA-4901-9763-54EEB5147DDA}"/>
    <cellStyle name="40% - 강조색2 16" xfId="646" xr:uid="{BB031060-7E28-445B-BA50-F4C69E0F7F83}"/>
    <cellStyle name="40% - 강조색2 16 10" xfId="7579" xr:uid="{8EBBEFEC-CA4A-4945-B473-B43196C1E558}"/>
    <cellStyle name="40% - 강조색2 16 11" xfId="7580" xr:uid="{4B9C4C38-0F4F-4567-AD65-3D42BFFEF889}"/>
    <cellStyle name="40% - 강조색2 16 12" xfId="7581" xr:uid="{CACA42FD-345D-4FAC-B406-0B3FE830092E}"/>
    <cellStyle name="40% - 강조색2 16 13" xfId="7582" xr:uid="{BEB57151-C16D-440E-A35E-E9B35F7B2BAB}"/>
    <cellStyle name="40% - 강조색2 16 14" xfId="7583" xr:uid="{E1C4A667-35E0-4BD9-9B6E-3ADDDCA16736}"/>
    <cellStyle name="40% - 강조색2 16 15" xfId="7578" xr:uid="{8BD1C538-BFC4-4F56-96DB-496F8BC1E402}"/>
    <cellStyle name="40% - 강조색2 16 2" xfId="647" xr:uid="{2A637A21-18BE-4963-B7C6-CEE735F52B5E}"/>
    <cellStyle name="40% - 강조색2 16 2 2" xfId="7584" xr:uid="{3518A505-EE79-41DB-A37E-0E262B57873C}"/>
    <cellStyle name="40% - 강조색2 16 3" xfId="7585" xr:uid="{CB17AC9C-30AE-48CC-9441-75E6A36C6465}"/>
    <cellStyle name="40% - 강조색2 16 4" xfId="7586" xr:uid="{580CDBD5-EAFC-4200-9CD5-D9520C8CAA92}"/>
    <cellStyle name="40% - 강조색2 16 5" xfId="7587" xr:uid="{E258888A-2347-4583-9093-6B4ED05D2AF0}"/>
    <cellStyle name="40% - 강조색2 16 6" xfId="7588" xr:uid="{236BFA21-3F5A-41E6-864A-FA0D2F196C43}"/>
    <cellStyle name="40% - 강조색2 16 7" xfId="7589" xr:uid="{AE274D9E-8F38-4F82-A319-4D2339F9C880}"/>
    <cellStyle name="40% - 강조색2 16 8" xfId="7590" xr:uid="{977012F9-AB88-4024-8DB0-A561A514B060}"/>
    <cellStyle name="40% - 강조색2 16 9" xfId="7591" xr:uid="{A42E4899-EE7F-457C-813B-FF87E1EA7214}"/>
    <cellStyle name="40% - 강조색2 17" xfId="648" xr:uid="{E9147B7E-3181-4887-82BB-08305DBE24D8}"/>
    <cellStyle name="40% - 강조색2 17 10" xfId="7593" xr:uid="{43100F0C-29B2-4F6F-82D4-06D274F27D16}"/>
    <cellStyle name="40% - 강조색2 17 11" xfId="7594" xr:uid="{51A13997-101D-4097-AA2D-96D2C9F9C993}"/>
    <cellStyle name="40% - 강조색2 17 12" xfId="7595" xr:uid="{172C18CF-2E2E-427D-9D3C-64C39813FFB5}"/>
    <cellStyle name="40% - 강조색2 17 13" xfId="7596" xr:uid="{33BD1E37-CCFA-456C-9021-AB084340C8D7}"/>
    <cellStyle name="40% - 강조색2 17 14" xfId="7597" xr:uid="{9234D8B0-3DAA-4140-9521-B8D2CC33351D}"/>
    <cellStyle name="40% - 강조색2 17 15" xfId="7592" xr:uid="{265C0FCB-F9C4-4DAE-94D4-65DD874DA026}"/>
    <cellStyle name="40% - 강조색2 17 2" xfId="649" xr:uid="{CBFCFBBE-2722-4455-8260-6CBD699E545F}"/>
    <cellStyle name="40% - 강조색2 17 2 2" xfId="7598" xr:uid="{E2873FA4-A8E1-403E-9BBF-CDD48AAFBEAF}"/>
    <cellStyle name="40% - 강조색2 17 3" xfId="7599" xr:uid="{23779B80-101D-4917-AD02-F361657C4225}"/>
    <cellStyle name="40% - 강조색2 17 4" xfId="7600" xr:uid="{C529748B-5695-4FD2-AF89-51D5C347563E}"/>
    <cellStyle name="40% - 강조색2 17 5" xfId="7601" xr:uid="{0F1CC9E3-8FB2-44BB-9DA4-2E5D9988B025}"/>
    <cellStyle name="40% - 강조색2 17 6" xfId="7602" xr:uid="{B0F7E2E5-9403-4B0C-B4E0-A684E11AEC35}"/>
    <cellStyle name="40% - 강조색2 17 7" xfId="7603" xr:uid="{1A1D132A-6AAB-4F1D-A01B-180369C690AC}"/>
    <cellStyle name="40% - 강조색2 17 8" xfId="7604" xr:uid="{F99D93BA-2EE6-4D4B-9186-CDA03F5DF145}"/>
    <cellStyle name="40% - 강조색2 17 9" xfId="7605" xr:uid="{7BFA325E-D9D6-460F-ABB8-5B2E41F00C54}"/>
    <cellStyle name="40% - 강조색2 18" xfId="650" xr:uid="{1621EE6A-E970-4E3D-B95E-42C77F343DCA}"/>
    <cellStyle name="40% - 강조색2 18 10" xfId="7607" xr:uid="{F332A09A-2E43-4CF7-9638-21FB8CC35547}"/>
    <cellStyle name="40% - 강조색2 18 11" xfId="7608" xr:uid="{AFA7DDAF-618A-43C4-8197-53E53314FA66}"/>
    <cellStyle name="40% - 강조색2 18 12" xfId="7609" xr:uid="{BBE95DF5-C50E-4C57-98CD-07AFCE6D0620}"/>
    <cellStyle name="40% - 강조색2 18 13" xfId="7610" xr:uid="{8583A91C-D66A-44E2-BAC4-CA9A23DF269E}"/>
    <cellStyle name="40% - 강조색2 18 14" xfId="7611" xr:uid="{82093E8A-6B1C-4C3B-BC54-90236AC800BC}"/>
    <cellStyle name="40% - 강조색2 18 15" xfId="7606" xr:uid="{7CBEDD01-A9E1-40B8-A1A5-9E84E386CC33}"/>
    <cellStyle name="40% - 강조색2 18 2" xfId="651" xr:uid="{AF1C7234-8E20-4FA6-8431-9B7A7D7EBCFE}"/>
    <cellStyle name="40% - 강조색2 18 2 2" xfId="7612" xr:uid="{4E30E96C-0B62-4F21-BCA1-F17A03D27ED2}"/>
    <cellStyle name="40% - 강조색2 18 3" xfId="7613" xr:uid="{DF5BCB3D-9489-4E7E-BCB8-D3CA7222482C}"/>
    <cellStyle name="40% - 강조색2 18 4" xfId="7614" xr:uid="{842AEFE3-ADAA-433A-9465-BFC03E1F0631}"/>
    <cellStyle name="40% - 강조색2 18 5" xfId="7615" xr:uid="{96088D12-C727-4E0A-956E-5E6B27759CB3}"/>
    <cellStyle name="40% - 강조색2 18 6" xfId="7616" xr:uid="{D8B823E1-C865-4BFB-899B-2E8B039AF405}"/>
    <cellStyle name="40% - 강조색2 18 7" xfId="7617" xr:uid="{7A1DF4F2-27AC-4D13-9D92-26BB0C66C8E1}"/>
    <cellStyle name="40% - 강조색2 18 8" xfId="7618" xr:uid="{5654D195-F518-480F-B59F-1951CCE90DE7}"/>
    <cellStyle name="40% - 강조색2 18 9" xfId="7619" xr:uid="{0A6EA14B-1CF4-49B3-8A36-F90214A7F6E9}"/>
    <cellStyle name="40% - 강조색2 19" xfId="652" xr:uid="{E9B7CF79-D966-4DDC-99A7-E330A205A580}"/>
    <cellStyle name="40% - 강조색2 19 10" xfId="7621" xr:uid="{A718DD11-2046-453F-9C2D-81952B38DFA8}"/>
    <cellStyle name="40% - 강조색2 19 11" xfId="7622" xr:uid="{619C7D58-3877-4AD7-A21E-99B862C17A9B}"/>
    <cellStyle name="40% - 강조색2 19 12" xfId="7623" xr:uid="{D72E7169-3EA2-49DC-8E70-364627DFB5FC}"/>
    <cellStyle name="40% - 강조색2 19 13" xfId="7624" xr:uid="{5F43B4EA-AE12-4C55-ACDA-37064967A71F}"/>
    <cellStyle name="40% - 강조색2 19 14" xfId="7625" xr:uid="{42278AF1-B8DC-4824-8C07-88D53C922B14}"/>
    <cellStyle name="40% - 강조색2 19 15" xfId="7620" xr:uid="{B8D053D6-9AFA-4C44-9759-E251E4D0639D}"/>
    <cellStyle name="40% - 강조색2 19 2" xfId="653" xr:uid="{A2BCEBB1-AFDE-4EC2-99D1-76E6F01D4DAA}"/>
    <cellStyle name="40% - 강조색2 19 2 2" xfId="7626" xr:uid="{2341E7AB-7FC3-459A-BA20-93997AF3B412}"/>
    <cellStyle name="40% - 강조색2 19 3" xfId="7627" xr:uid="{111E340D-8ED9-4C02-B42F-A2EEBBDF3D1D}"/>
    <cellStyle name="40% - 강조색2 19 4" xfId="7628" xr:uid="{D397DB8B-5240-4143-ABB9-94641D7BCCAE}"/>
    <cellStyle name="40% - 강조색2 19 5" xfId="7629" xr:uid="{FAEE0AD7-D900-43B2-B298-1311F481D5E7}"/>
    <cellStyle name="40% - 강조색2 19 6" xfId="7630" xr:uid="{405C1597-CB9D-42E3-AD04-E443DF67B846}"/>
    <cellStyle name="40% - 강조색2 19 7" xfId="7631" xr:uid="{268BA3AE-FE7C-4420-9717-BFBDF6611F1C}"/>
    <cellStyle name="40% - 강조색2 19 8" xfId="7632" xr:uid="{DD8B2C28-9585-4793-BAA7-410DFB2FC72F}"/>
    <cellStyle name="40% - 강조색2 19 9" xfId="7633" xr:uid="{4E838748-D3E6-4C37-AF54-94AD0A5B20EF}"/>
    <cellStyle name="40% - 강조색2 2" xfId="654" xr:uid="{6644743A-5ED1-4B86-95B3-62E95D3293E5}"/>
    <cellStyle name="40% - 강조색2 2 10" xfId="7635" xr:uid="{3BEB5E28-47F2-4359-B3BC-4D0E8E6EC860}"/>
    <cellStyle name="40% - 강조색2 2 11" xfId="7636" xr:uid="{6BD37E9F-2EA0-42AD-B885-F662DEA421D2}"/>
    <cellStyle name="40% - 강조색2 2 12" xfId="7637" xr:uid="{2B9CE5A1-A318-44C4-90DF-3CA1A4E8003E}"/>
    <cellStyle name="40% - 강조색2 2 13" xfId="7638" xr:uid="{E6348E14-2973-42E1-8E0B-1A145853441C}"/>
    <cellStyle name="40% - 강조색2 2 14" xfId="7639" xr:uid="{F46752F7-FC48-42FF-94FA-DB57D268076D}"/>
    <cellStyle name="40% - 강조색2 2 15" xfId="7634" xr:uid="{80BBC454-36E5-4F2B-8358-E1B42E7DD70B}"/>
    <cellStyle name="40% - 강조색2 2 16" xfId="27947" xr:uid="{8F88DF26-0D1D-434F-9981-C59C8E66EC37}"/>
    <cellStyle name="40% - 강조색2 2 2" xfId="655" xr:uid="{CA1E01C4-ACDB-4794-97E4-4034FD7DE231}"/>
    <cellStyle name="40% - 강조색2 2 2 2" xfId="7640" xr:uid="{F5DD26E1-5F12-411C-9331-783BFF7CA459}"/>
    <cellStyle name="40% - 강조색2 2 3" xfId="7641" xr:uid="{C36E8DA1-05D6-4DA0-B040-107628AD018C}"/>
    <cellStyle name="40% - 강조색2 2 4" xfId="7642" xr:uid="{BEE29038-9F29-4A25-AA30-43424A264A26}"/>
    <cellStyle name="40% - 강조색2 2 5" xfId="7643" xr:uid="{D7530AB8-DA47-4D8F-A7B7-1E64AB66C3A7}"/>
    <cellStyle name="40% - 강조색2 2 6" xfId="7644" xr:uid="{28C24B11-9BE1-4A76-9A3B-3D26B872CE6F}"/>
    <cellStyle name="40% - 강조색2 2 7" xfId="7645" xr:uid="{D5ED2E13-05C1-47F9-A933-3C4DFC830356}"/>
    <cellStyle name="40% - 강조색2 2 8" xfId="7646" xr:uid="{3B1D8295-19FA-49CC-BA07-8D775C81981B}"/>
    <cellStyle name="40% - 강조색2 2 9" xfId="7647" xr:uid="{328FCEB0-234A-4653-9279-8C468F3C7C81}"/>
    <cellStyle name="40% - 강조색2 20" xfId="656" xr:uid="{D43A7462-9354-4964-A8D6-5960EF7405F7}"/>
    <cellStyle name="40% - 강조색2 20 10" xfId="7649" xr:uid="{2E249668-6A69-4D6A-9D3F-D810975E3978}"/>
    <cellStyle name="40% - 강조색2 20 11" xfId="7650" xr:uid="{D50E9AF6-1805-4593-80CB-9C32C48B7AF3}"/>
    <cellStyle name="40% - 강조색2 20 12" xfId="7651" xr:uid="{57AD45CC-4493-4ED0-86CF-C2F0747598EE}"/>
    <cellStyle name="40% - 강조색2 20 13" xfId="7652" xr:uid="{D481C9D7-15A5-4131-970E-19BD660AA293}"/>
    <cellStyle name="40% - 강조색2 20 14" xfId="7653" xr:uid="{417F77E6-49F3-4281-B979-EDBBF55F7D87}"/>
    <cellStyle name="40% - 강조색2 20 15" xfId="7648" xr:uid="{1DCA21DD-DFCD-4D3B-9A45-41445DE3E49C}"/>
    <cellStyle name="40% - 강조색2 20 2" xfId="657" xr:uid="{5FEDFC9F-2AEB-4FA7-A58A-7BC9A5B3E466}"/>
    <cellStyle name="40% - 강조색2 20 2 2" xfId="7654" xr:uid="{7DA048B8-1EAC-4E74-A2A5-1041F4DCDA42}"/>
    <cellStyle name="40% - 강조색2 20 3" xfId="7655" xr:uid="{1E4E9754-79F3-42EB-B398-0D2615E3B621}"/>
    <cellStyle name="40% - 강조색2 20 4" xfId="7656" xr:uid="{3EC46BB3-FFA0-4677-890B-F63B72133D6E}"/>
    <cellStyle name="40% - 강조색2 20 5" xfId="7657" xr:uid="{477BFD78-3C32-420C-AF49-BBA2FED077CD}"/>
    <cellStyle name="40% - 강조색2 20 6" xfId="7658" xr:uid="{730B20C8-CA44-49D7-98E1-598D6BADAAFB}"/>
    <cellStyle name="40% - 강조색2 20 7" xfId="7659" xr:uid="{72EDD259-F9FB-4A3B-A1CC-4F1A8CB9F808}"/>
    <cellStyle name="40% - 강조색2 20 8" xfId="7660" xr:uid="{DA61D089-4798-4DF1-8A63-3ABA8EFCE6C8}"/>
    <cellStyle name="40% - 강조색2 20 9" xfId="7661" xr:uid="{8302B872-4A76-4D2E-89EC-C16097F157A5}"/>
    <cellStyle name="40% - 강조색2 21" xfId="658" xr:uid="{C98DCC01-39D9-4745-8E6A-26F2E295D427}"/>
    <cellStyle name="40% - 강조색2 21 10" xfId="7663" xr:uid="{EBC7B268-EFD5-43B2-B046-1EC4064FD440}"/>
    <cellStyle name="40% - 강조색2 21 11" xfId="7664" xr:uid="{510465FD-7E65-4516-AF6F-F83CAB157EAA}"/>
    <cellStyle name="40% - 강조색2 21 12" xfId="7665" xr:uid="{AB15F548-75A6-476D-BBDE-DF08B5E52682}"/>
    <cellStyle name="40% - 강조색2 21 13" xfId="7666" xr:uid="{054DFB08-B3C5-483B-83C9-75CCFD95DF5A}"/>
    <cellStyle name="40% - 강조색2 21 14" xfId="7667" xr:uid="{DBB71A7E-A92B-423B-B095-DC081D3F51E6}"/>
    <cellStyle name="40% - 강조색2 21 15" xfId="7662" xr:uid="{7956F897-30E7-4867-B9E5-3CB7FD754AB1}"/>
    <cellStyle name="40% - 강조색2 21 2" xfId="659" xr:uid="{322BFBFE-5E8D-4329-BB5B-C3496BB90D11}"/>
    <cellStyle name="40% - 강조색2 21 2 2" xfId="7668" xr:uid="{E38850C9-FAC1-4FC6-908B-A2DE21D12EF4}"/>
    <cellStyle name="40% - 강조색2 21 3" xfId="7669" xr:uid="{B51ADCE5-BC74-4A86-B4D3-0EC7D6775ED7}"/>
    <cellStyle name="40% - 강조색2 21 4" xfId="7670" xr:uid="{D8DF896D-5F83-48EA-B4BB-1BC4838BBE0F}"/>
    <cellStyle name="40% - 강조색2 21 5" xfId="7671" xr:uid="{C8076167-109A-4DFC-A28E-AA09C7F8F9FB}"/>
    <cellStyle name="40% - 강조색2 21 6" xfId="7672" xr:uid="{F3D7B4F8-C79E-44C1-B7EC-A77BA35691F9}"/>
    <cellStyle name="40% - 강조색2 21 7" xfId="7673" xr:uid="{1A78C33B-DFB6-4C0F-B599-6806C94E6237}"/>
    <cellStyle name="40% - 강조색2 21 8" xfId="7674" xr:uid="{5576792D-4564-47BB-9A7D-D88F6F70EC26}"/>
    <cellStyle name="40% - 강조색2 21 9" xfId="7675" xr:uid="{A793D2F8-E45A-4A83-9BC8-57C318E97662}"/>
    <cellStyle name="40% - 강조색2 22" xfId="660" xr:uid="{16EF0F14-46DC-43D4-BF68-4B4BD86E62A7}"/>
    <cellStyle name="40% - 강조색2 22 10" xfId="7677" xr:uid="{3A6A81C1-705E-4683-A021-3D21133E525C}"/>
    <cellStyle name="40% - 강조색2 22 11" xfId="7678" xr:uid="{8F520451-239C-4AD5-8415-7D6FBD374C1B}"/>
    <cellStyle name="40% - 강조색2 22 12" xfId="7679" xr:uid="{B509D1D1-0F44-444D-83DA-2EC56F9618A8}"/>
    <cellStyle name="40% - 강조색2 22 13" xfId="7680" xr:uid="{8E61BE6A-682B-4B4C-B79D-1A9E33385A19}"/>
    <cellStyle name="40% - 강조색2 22 14" xfId="7681" xr:uid="{2172362E-4664-4F6B-B404-2C1E30CA1987}"/>
    <cellStyle name="40% - 강조색2 22 15" xfId="7676" xr:uid="{DD4D4B10-AF26-4CE9-83C8-0F72B3345981}"/>
    <cellStyle name="40% - 강조색2 22 2" xfId="661" xr:uid="{96D7C9B0-9F2A-414D-92AB-CF9B8CA809CD}"/>
    <cellStyle name="40% - 강조색2 22 2 2" xfId="7682" xr:uid="{526CABB6-1160-4C15-951D-54602CD22BD4}"/>
    <cellStyle name="40% - 강조색2 22 3" xfId="7683" xr:uid="{58734C87-60B2-4C7A-B42D-03EFF68F8235}"/>
    <cellStyle name="40% - 강조색2 22 4" xfId="7684" xr:uid="{D63575E1-88BD-401D-A7FE-6BE4838D2598}"/>
    <cellStyle name="40% - 강조색2 22 5" xfId="7685" xr:uid="{C1274240-6578-4565-91CA-007EF6994DFE}"/>
    <cellStyle name="40% - 강조색2 22 6" xfId="7686" xr:uid="{C3935DEB-C4DC-4F0C-883D-C7FD922E62F2}"/>
    <cellStyle name="40% - 강조색2 22 7" xfId="7687" xr:uid="{1FC2C85D-10AB-4B14-8AE2-F2F9FFFD13D5}"/>
    <cellStyle name="40% - 강조색2 22 8" xfId="7688" xr:uid="{05D3D96A-51CD-4CF3-99CC-8178DA838FA9}"/>
    <cellStyle name="40% - 강조색2 22 9" xfId="7689" xr:uid="{9ABCDFB0-17DA-4B81-ABE9-CE6CB8FF6FFC}"/>
    <cellStyle name="40% - 강조색2 23" xfId="662" xr:uid="{183D1CF2-648C-4C09-B9B0-5B17CD1D8467}"/>
    <cellStyle name="40% - 강조색2 23 10" xfId="7691" xr:uid="{DEE3FE7B-08A2-48BB-ABB4-C842FFD685DF}"/>
    <cellStyle name="40% - 강조색2 23 11" xfId="7692" xr:uid="{C1E988E4-24A7-4585-9A6E-2FE0BF897A55}"/>
    <cellStyle name="40% - 강조색2 23 12" xfId="7693" xr:uid="{FBF950CE-6B8B-4F3F-A60A-0F794038B303}"/>
    <cellStyle name="40% - 강조색2 23 13" xfId="7694" xr:uid="{D3A86A13-289D-4607-987A-587A1C76D517}"/>
    <cellStyle name="40% - 강조색2 23 14" xfId="7695" xr:uid="{0713AA3A-EB88-4D30-9C51-34CE871EA9EF}"/>
    <cellStyle name="40% - 강조색2 23 15" xfId="7690" xr:uid="{78CE3EDB-B609-4CA1-B4A0-2B2680759653}"/>
    <cellStyle name="40% - 강조색2 23 2" xfId="663" xr:uid="{6CB6F017-6D4B-4567-BEF5-18AF189DD37A}"/>
    <cellStyle name="40% - 강조색2 23 2 2" xfId="7696" xr:uid="{C25AA7CD-6124-46E8-91DA-D1683F7BE7C1}"/>
    <cellStyle name="40% - 강조색2 23 3" xfId="7697" xr:uid="{14A1F7DF-9210-40EF-B55A-65D12ED6F6B5}"/>
    <cellStyle name="40% - 강조색2 23 4" xfId="7698" xr:uid="{BC0F8E39-EC83-4A40-8EAE-42599EDA05E0}"/>
    <cellStyle name="40% - 강조색2 23 5" xfId="7699" xr:uid="{2AB01150-A21B-4220-B975-09322AFB6879}"/>
    <cellStyle name="40% - 강조색2 23 6" xfId="7700" xr:uid="{09C6AF4F-1B52-447A-84ED-3C1589CC7FD1}"/>
    <cellStyle name="40% - 강조색2 23 7" xfId="7701" xr:uid="{70C23C8D-2C59-46C7-882F-3BAF88E4D2BB}"/>
    <cellStyle name="40% - 강조색2 23 8" xfId="7702" xr:uid="{C64A075F-9476-407B-942A-61C2292F0CD6}"/>
    <cellStyle name="40% - 강조색2 23 9" xfId="7703" xr:uid="{32781089-A6FA-4029-A68D-B0B39987677F}"/>
    <cellStyle name="40% - 강조색2 24" xfId="664" xr:uid="{0A1FF903-8821-4E1F-B5AB-F276D700ABDA}"/>
    <cellStyle name="40% - 강조색2 24 10" xfId="7705" xr:uid="{772BCBD7-7B4C-45CE-9C80-578F09785D07}"/>
    <cellStyle name="40% - 강조색2 24 11" xfId="7706" xr:uid="{B908F3A2-26F9-457C-8689-D1CF8B9DBCA8}"/>
    <cellStyle name="40% - 강조색2 24 12" xfId="7707" xr:uid="{45985D8D-A7C6-439F-99ED-EB4CC52D5833}"/>
    <cellStyle name="40% - 강조색2 24 13" xfId="7708" xr:uid="{8EC60102-7088-44E3-84E4-17ACA7C069ED}"/>
    <cellStyle name="40% - 강조색2 24 14" xfId="7709" xr:uid="{67FA642C-B212-4AA4-9B9B-38DEC4F4E5B3}"/>
    <cellStyle name="40% - 강조색2 24 15" xfId="7704" xr:uid="{555F85D7-7187-4E7D-A43E-F1E7E97CE432}"/>
    <cellStyle name="40% - 강조색2 24 2" xfId="665" xr:uid="{50D61761-8018-4706-954F-E1813BB56A32}"/>
    <cellStyle name="40% - 강조색2 24 2 2" xfId="7710" xr:uid="{EBB24763-C66E-49C8-B0FE-D631C028C76C}"/>
    <cellStyle name="40% - 강조색2 24 3" xfId="7711" xr:uid="{E9779003-A337-45C1-B4B8-F696943E6705}"/>
    <cellStyle name="40% - 강조색2 24 4" xfId="7712" xr:uid="{697CCC16-F519-46E0-8345-D8973EDC6827}"/>
    <cellStyle name="40% - 강조색2 24 5" xfId="7713" xr:uid="{F1DD9884-A8FC-4B1B-BBA1-0BE34E15A54D}"/>
    <cellStyle name="40% - 강조색2 24 6" xfId="7714" xr:uid="{83F6AF40-9B7F-4D53-9BAD-2A94BF37EA41}"/>
    <cellStyle name="40% - 강조색2 24 7" xfId="7715" xr:uid="{4949421B-7F97-44DF-B254-D56D734C25AA}"/>
    <cellStyle name="40% - 강조색2 24 8" xfId="7716" xr:uid="{86D71B38-C96C-44CE-B3ED-DE6BE499AD38}"/>
    <cellStyle name="40% - 강조색2 24 9" xfId="7717" xr:uid="{7E325C02-AFD8-4F4A-B2ED-7E995678072D}"/>
    <cellStyle name="40% - 강조색2 25" xfId="666" xr:uid="{DA02B27A-0F7E-44FB-B04E-B1A0FB4396F4}"/>
    <cellStyle name="40% - 강조색2 25 10" xfId="7719" xr:uid="{ED945202-6E9C-4DE5-9B29-8DB807B337D2}"/>
    <cellStyle name="40% - 강조색2 25 11" xfId="7720" xr:uid="{8DD2FBCB-01F9-4E56-AB55-9F0CC9FA75E8}"/>
    <cellStyle name="40% - 강조색2 25 12" xfId="7721" xr:uid="{13D57FEE-EE78-4C36-AB10-8F0298530CA1}"/>
    <cellStyle name="40% - 강조색2 25 13" xfId="7722" xr:uid="{AF28DAB8-ED56-470C-85EB-07E147EA25B7}"/>
    <cellStyle name="40% - 강조색2 25 14" xfId="7723" xr:uid="{33CC8D2F-55F4-45BE-942B-489E4D2C9614}"/>
    <cellStyle name="40% - 강조색2 25 15" xfId="7718" xr:uid="{69678C5E-B42A-4002-91E3-840F6B63BE3E}"/>
    <cellStyle name="40% - 강조색2 25 2" xfId="667" xr:uid="{8827AE33-697A-4D05-92BC-0C07A4581D59}"/>
    <cellStyle name="40% - 강조색2 25 2 2" xfId="7724" xr:uid="{86538CAD-7EFE-4E44-B1E3-CFEE040672FC}"/>
    <cellStyle name="40% - 강조색2 25 3" xfId="7725" xr:uid="{2456E7DE-5A9E-4CCD-A9CE-34D32CDC0CE1}"/>
    <cellStyle name="40% - 강조색2 25 4" xfId="7726" xr:uid="{D9D53858-555C-47E6-ACDE-6779DBB39A1D}"/>
    <cellStyle name="40% - 강조색2 25 5" xfId="7727" xr:uid="{1AF13A34-34E8-4592-8090-94A893C7A5F5}"/>
    <cellStyle name="40% - 강조색2 25 6" xfId="7728" xr:uid="{D48157E0-DB04-46F1-B36B-D2AC60761DAE}"/>
    <cellStyle name="40% - 강조색2 25 7" xfId="7729" xr:uid="{71829B80-6145-4D1B-8D03-E305546F1B64}"/>
    <cellStyle name="40% - 강조색2 25 8" xfId="7730" xr:uid="{6A0627FD-5BDF-4ACF-B57B-CB1D17F29876}"/>
    <cellStyle name="40% - 강조색2 25 9" xfId="7731" xr:uid="{9FB502C6-4FCF-463E-A05E-2BBE18637BD4}"/>
    <cellStyle name="40% - 강조색2 26" xfId="668" xr:uid="{A9244A15-475A-47E1-8EB7-6452613526E0}"/>
    <cellStyle name="40% - 강조색2 26 10" xfId="7733" xr:uid="{ECC3D7A8-1DAA-4531-B69D-E86B56A19ABA}"/>
    <cellStyle name="40% - 강조색2 26 11" xfId="7734" xr:uid="{C44D2D96-D4A1-4E17-A4C1-A6F995B585BA}"/>
    <cellStyle name="40% - 강조색2 26 12" xfId="7735" xr:uid="{44A9A38B-956D-4751-A900-3C648724354C}"/>
    <cellStyle name="40% - 강조색2 26 13" xfId="7736" xr:uid="{BB2DBA53-ACD5-4696-AC71-7BDAE96A762A}"/>
    <cellStyle name="40% - 강조색2 26 14" xfId="7737" xr:uid="{2F8ADC9C-3A8A-40F4-81E3-C63159515E1E}"/>
    <cellStyle name="40% - 강조색2 26 15" xfId="7732" xr:uid="{B3B8420F-6A58-4D20-BEA4-8046F030FEEC}"/>
    <cellStyle name="40% - 강조색2 26 2" xfId="669" xr:uid="{EE71662F-8EAE-4101-B32B-24B6B43C6917}"/>
    <cellStyle name="40% - 강조색2 26 2 2" xfId="7738" xr:uid="{2316C077-DFA8-4709-8894-D109AE00FA0D}"/>
    <cellStyle name="40% - 강조색2 26 3" xfId="7739" xr:uid="{24E9C137-8627-4F45-B74F-3B71F0BD9482}"/>
    <cellStyle name="40% - 강조색2 26 4" xfId="7740" xr:uid="{CCDA9325-6F70-41B7-A2BF-8BE6C3B727EC}"/>
    <cellStyle name="40% - 강조색2 26 5" xfId="7741" xr:uid="{1BCDE303-7D6A-4623-AFBB-560CB7BB20DA}"/>
    <cellStyle name="40% - 강조색2 26 6" xfId="7742" xr:uid="{0B9E03FE-E69F-453B-9F66-E9CA20276BCE}"/>
    <cellStyle name="40% - 강조색2 26 7" xfId="7743" xr:uid="{CDC633CE-4A4E-4CF5-B582-1652EED23C90}"/>
    <cellStyle name="40% - 강조색2 26 8" xfId="7744" xr:uid="{C754FBD1-0CC1-4E87-BA03-DFA1FE24A881}"/>
    <cellStyle name="40% - 강조색2 26 9" xfId="7745" xr:uid="{850B733E-70CF-4264-BDB3-A650CAEB044F}"/>
    <cellStyle name="40% - 강조색2 27" xfId="670" xr:uid="{70BA5CD3-4C73-45F8-B2A0-38C35104D7D2}"/>
    <cellStyle name="40% - 강조색2 27 10" xfId="7747" xr:uid="{E7A5C649-FE0E-4C62-BBBF-F76A9F50ABBD}"/>
    <cellStyle name="40% - 강조색2 27 11" xfId="7748" xr:uid="{6A1A981B-8D57-4664-ADEE-FC72FC90069A}"/>
    <cellStyle name="40% - 강조색2 27 12" xfId="7749" xr:uid="{99B3AC57-0261-4B72-89E7-F664E3E1F083}"/>
    <cellStyle name="40% - 강조색2 27 13" xfId="7750" xr:uid="{4D466A21-B315-40D8-B9E1-B27D84CAF10B}"/>
    <cellStyle name="40% - 강조색2 27 14" xfId="7751" xr:uid="{9E2A330F-B133-4FE0-A8D2-CBF42A6E07FF}"/>
    <cellStyle name="40% - 강조색2 27 15" xfId="7746" xr:uid="{B3296B3E-821A-4F98-A820-4373502290A1}"/>
    <cellStyle name="40% - 강조색2 27 2" xfId="671" xr:uid="{36AF7482-48F7-4EE6-9EBD-BD7BD7706625}"/>
    <cellStyle name="40% - 강조색2 27 2 2" xfId="7752" xr:uid="{05FE92F0-F649-42E8-BE19-A5F194996EF0}"/>
    <cellStyle name="40% - 강조색2 27 3" xfId="7753" xr:uid="{B85B64D1-A57B-42F3-B582-8C5500B0D205}"/>
    <cellStyle name="40% - 강조색2 27 4" xfId="7754" xr:uid="{EF43EBEF-85EC-472D-A33B-17B8777B7D47}"/>
    <cellStyle name="40% - 강조색2 27 5" xfId="7755" xr:uid="{A0E9FDE5-EE50-4B31-A767-71E7E367B1AF}"/>
    <cellStyle name="40% - 강조색2 27 6" xfId="7756" xr:uid="{9C15E66A-BA05-40E4-A5D4-910B76A6DC32}"/>
    <cellStyle name="40% - 강조색2 27 7" xfId="7757" xr:uid="{364499A8-EFF2-40AC-98BC-4E0891DEA05F}"/>
    <cellStyle name="40% - 강조색2 27 8" xfId="7758" xr:uid="{6702B5C0-06EB-46D6-8D36-03435AA626DE}"/>
    <cellStyle name="40% - 강조색2 27 9" xfId="7759" xr:uid="{161EE393-DC0C-415A-BABD-34F203EB16B6}"/>
    <cellStyle name="40% - 강조색2 28" xfId="672" xr:uid="{154991A4-F2CD-4743-9423-EDF033F67CD2}"/>
    <cellStyle name="40% - 강조색2 28 10" xfId="7761" xr:uid="{FA9F6E33-561C-4F52-96F0-23191A04DD78}"/>
    <cellStyle name="40% - 강조색2 28 11" xfId="7762" xr:uid="{B95E9479-6F9F-4C27-8988-8F6ECE694E0E}"/>
    <cellStyle name="40% - 강조색2 28 12" xfId="7763" xr:uid="{53386A74-DAAC-4F38-8E6E-C76395AFA2EB}"/>
    <cellStyle name="40% - 강조색2 28 13" xfId="7764" xr:uid="{BB3EBAF0-7C1A-4046-A1E8-95394BB425DB}"/>
    <cellStyle name="40% - 강조색2 28 14" xfId="7765" xr:uid="{9ACBD89E-7143-4E0B-AC34-E0422E7C820D}"/>
    <cellStyle name="40% - 강조색2 28 15" xfId="7760" xr:uid="{00ABD0D2-610B-4298-8530-84B08A7E455F}"/>
    <cellStyle name="40% - 강조색2 28 2" xfId="673" xr:uid="{BEB98B2D-859D-49F6-8535-3F4AC18A41F0}"/>
    <cellStyle name="40% - 강조색2 28 2 2" xfId="7766" xr:uid="{7CCEFC61-C0B8-4299-A203-59EB24B25BD4}"/>
    <cellStyle name="40% - 강조색2 28 3" xfId="7767" xr:uid="{381AC774-F123-479F-86BF-1209CD89EA33}"/>
    <cellStyle name="40% - 강조색2 28 4" xfId="7768" xr:uid="{F00D2061-2B5F-4BC7-BAFA-84151A299839}"/>
    <cellStyle name="40% - 강조색2 28 5" xfId="7769" xr:uid="{CF7D2543-84F9-44F6-A506-8745768BFE65}"/>
    <cellStyle name="40% - 강조색2 28 6" xfId="7770" xr:uid="{396F9AB6-ECC6-4D7B-B946-44BC6C6A2D4E}"/>
    <cellStyle name="40% - 강조색2 28 7" xfId="7771" xr:uid="{A019461E-F6E2-457D-A8DF-0B3EEACA4FB7}"/>
    <cellStyle name="40% - 강조색2 28 8" xfId="7772" xr:uid="{23F72F27-8B4B-40B7-97C3-46D3D231D5CC}"/>
    <cellStyle name="40% - 강조색2 28 9" xfId="7773" xr:uid="{E8302AFA-B1CA-4831-BFD1-6698C122782E}"/>
    <cellStyle name="40% - 강조색2 29" xfId="674" xr:uid="{94032EBB-ED29-4F29-9348-0CCA15EFA84D}"/>
    <cellStyle name="40% - 강조색2 29 10" xfId="7775" xr:uid="{F97AE3AE-5846-4E2F-A5E4-2DD841E965E1}"/>
    <cellStyle name="40% - 강조색2 29 11" xfId="7776" xr:uid="{A89B485A-ED70-44F3-9B1A-2390AC0B6B53}"/>
    <cellStyle name="40% - 강조색2 29 12" xfId="7777" xr:uid="{1246D2CC-013A-4F92-A6EA-FA386DA314F7}"/>
    <cellStyle name="40% - 강조색2 29 13" xfId="7778" xr:uid="{6B054A54-BD9F-4022-996D-B9EEFEE03188}"/>
    <cellStyle name="40% - 강조색2 29 14" xfId="7779" xr:uid="{B74875BA-0EA5-46EC-9F95-E8BEF4FF78B4}"/>
    <cellStyle name="40% - 강조색2 29 15" xfId="7774" xr:uid="{FE9A10ED-9DA3-49AC-A4E9-3D6A7CFB0079}"/>
    <cellStyle name="40% - 강조색2 29 2" xfId="675" xr:uid="{53372BA7-844C-4CD8-A2FC-24AD979576BB}"/>
    <cellStyle name="40% - 강조색2 29 2 2" xfId="7780" xr:uid="{86083F8F-789E-460E-9E0D-6E1093959F59}"/>
    <cellStyle name="40% - 강조색2 29 3" xfId="7781" xr:uid="{35ABCA7D-6D36-4866-927A-35ED1A8C6CBD}"/>
    <cellStyle name="40% - 강조색2 29 4" xfId="7782" xr:uid="{D27E2E57-F093-4AB1-B147-2FD2AF1D3E70}"/>
    <cellStyle name="40% - 강조색2 29 5" xfId="7783" xr:uid="{488DBA60-72B6-4C72-9728-AB5CCDD8D175}"/>
    <cellStyle name="40% - 강조색2 29 6" xfId="7784" xr:uid="{CB31E076-1BC4-49E8-A72C-27576C12CA94}"/>
    <cellStyle name="40% - 강조색2 29 7" xfId="7785" xr:uid="{C47B7660-C8D2-4AB6-AB21-58DA8BEFD22D}"/>
    <cellStyle name="40% - 강조색2 29 8" xfId="7786" xr:uid="{9719456E-A47D-454B-84FC-8698417E40DE}"/>
    <cellStyle name="40% - 강조색2 29 9" xfId="7787" xr:uid="{544DD49B-030C-4B18-8749-FB22BB1FC5F5}"/>
    <cellStyle name="40% - 강조색2 3" xfId="676" xr:uid="{78CA0D14-38AE-4014-AFF9-56C0322A5565}"/>
    <cellStyle name="40% - 강조색2 3 10" xfId="7789" xr:uid="{39EE81E0-0087-4A6F-9436-CFA77E696A2E}"/>
    <cellStyle name="40% - 강조색2 3 11" xfId="7790" xr:uid="{05A9A121-6BC1-43C7-B907-B436E08D67D4}"/>
    <cellStyle name="40% - 강조색2 3 12" xfId="7791" xr:uid="{6178EBEF-E2F8-483F-828C-D6E03E5541AA}"/>
    <cellStyle name="40% - 강조색2 3 13" xfId="7792" xr:uid="{227C210D-AF21-46BA-81D0-2B82A2E10278}"/>
    <cellStyle name="40% - 강조색2 3 14" xfId="7793" xr:uid="{831334C8-2EAF-424E-8016-EFB82B3E3A58}"/>
    <cellStyle name="40% - 강조색2 3 15" xfId="7788" xr:uid="{07773D84-3479-4C8D-8D12-2148347138CF}"/>
    <cellStyle name="40% - 강조색2 3 16" xfId="28202" xr:uid="{73ABC0A8-C44B-4A93-80A1-84ED78325C74}"/>
    <cellStyle name="40% - 강조색2 3 2" xfId="677" xr:uid="{41E910A5-5D63-46C3-B6C8-59C5FD1216DC}"/>
    <cellStyle name="40% - 강조색2 3 2 2" xfId="7794" xr:uid="{91DA40E6-704C-4ABB-9D88-9C792D71BA1A}"/>
    <cellStyle name="40% - 강조색2 3 3" xfId="7795" xr:uid="{E97055F5-9F03-4EFD-BEC4-FCF59F24C258}"/>
    <cellStyle name="40% - 강조색2 3 4" xfId="7796" xr:uid="{53711F35-81B1-42C6-BD3D-D6DA86FC1778}"/>
    <cellStyle name="40% - 강조색2 3 5" xfId="7797" xr:uid="{DA8A06EA-CE14-4534-AC3E-09B8B3F5B37D}"/>
    <cellStyle name="40% - 강조색2 3 6" xfId="7798" xr:uid="{174F45CE-234A-47C9-A602-6DF7692AA208}"/>
    <cellStyle name="40% - 강조색2 3 7" xfId="7799" xr:uid="{7B6975FF-4E83-46B6-A36A-BF34932A375F}"/>
    <cellStyle name="40% - 강조색2 3 8" xfId="7800" xr:uid="{58A5EB98-47D1-40F7-9667-9028598B1F23}"/>
    <cellStyle name="40% - 강조색2 3 9" xfId="7801" xr:uid="{22E0CB0F-084C-4C60-9A9F-51668A45AA93}"/>
    <cellStyle name="40% - 강조색2 30" xfId="678" xr:uid="{F69472AC-1E5A-403D-A798-9CF11273E202}"/>
    <cellStyle name="40% - 강조색2 30 10" xfId="7803" xr:uid="{EABCD72C-0CE6-46BF-B478-BDE52723CCC9}"/>
    <cellStyle name="40% - 강조색2 30 11" xfId="7804" xr:uid="{448E0157-D068-4291-A594-7331C92B73A7}"/>
    <cellStyle name="40% - 강조색2 30 12" xfId="7805" xr:uid="{03751A9C-0C2B-4F88-8EA5-3C8347B371CA}"/>
    <cellStyle name="40% - 강조색2 30 13" xfId="7806" xr:uid="{B7219085-704F-468C-8387-42F100F0DE84}"/>
    <cellStyle name="40% - 강조색2 30 14" xfId="7807" xr:uid="{2A2EA9AC-F59D-405F-AD6A-AA9AA6329349}"/>
    <cellStyle name="40% - 강조색2 30 15" xfId="7802" xr:uid="{36BD4CB9-61FE-4960-ABC6-54D024E570B1}"/>
    <cellStyle name="40% - 강조색2 30 2" xfId="679" xr:uid="{40CD68DE-0CD5-4FAF-9776-A53E47E9081F}"/>
    <cellStyle name="40% - 강조색2 30 2 2" xfId="7808" xr:uid="{DE3A034B-E15A-4DED-8EBB-6C5765453EAB}"/>
    <cellStyle name="40% - 강조색2 30 3" xfId="7809" xr:uid="{69831D6E-416F-4EA4-9DD3-3D60DDC0910E}"/>
    <cellStyle name="40% - 강조색2 30 4" xfId="7810" xr:uid="{8B8EA0C4-11D7-4E14-A013-8B06EB36060B}"/>
    <cellStyle name="40% - 강조색2 30 5" xfId="7811" xr:uid="{E1B61E1B-1543-4C63-8CEC-39263EF07099}"/>
    <cellStyle name="40% - 강조색2 30 6" xfId="7812" xr:uid="{67FD57D6-D462-4CAF-9DCF-79B5913F5796}"/>
    <cellStyle name="40% - 강조색2 30 7" xfId="7813" xr:uid="{BCA5B1B9-DE06-4F0F-8463-BCCCDAF94886}"/>
    <cellStyle name="40% - 강조색2 30 8" xfId="7814" xr:uid="{0B106612-8308-423E-A9CE-6B0DB33062A9}"/>
    <cellStyle name="40% - 강조색2 30 9" xfId="7815" xr:uid="{29018C64-CD75-412B-8982-7FAF69B7BA81}"/>
    <cellStyle name="40% - 강조색2 31" xfId="680" xr:uid="{06F584FA-054E-40F3-AF72-883225A71818}"/>
    <cellStyle name="40% - 강조색2 31 10" xfId="7817" xr:uid="{7BF61778-383B-49B6-A5F4-E597371102CF}"/>
    <cellStyle name="40% - 강조색2 31 11" xfId="7818" xr:uid="{94566966-680B-406D-8EFB-FF1D0454DA7B}"/>
    <cellStyle name="40% - 강조색2 31 12" xfId="7819" xr:uid="{36BB9EFD-D074-4187-B5A0-EBADC4865C1D}"/>
    <cellStyle name="40% - 강조색2 31 13" xfId="7820" xr:uid="{CD95616B-37ED-4E55-ACA9-F0ACD21456E4}"/>
    <cellStyle name="40% - 강조색2 31 14" xfId="7821" xr:uid="{59E532A7-E165-40CF-883B-118E191E9330}"/>
    <cellStyle name="40% - 강조색2 31 15" xfId="7816" xr:uid="{AD6ABBFA-233E-4C55-AB76-AFB2BE1D2990}"/>
    <cellStyle name="40% - 강조색2 31 2" xfId="681" xr:uid="{69BF0537-8143-4777-B2BB-DB0B1F5CB8C7}"/>
    <cellStyle name="40% - 강조색2 31 2 2" xfId="7822" xr:uid="{98A61ED8-0088-4856-AD26-AF76AA0364E2}"/>
    <cellStyle name="40% - 강조색2 31 3" xfId="7823" xr:uid="{56376D03-8A71-4AD9-B383-AE8C883054D9}"/>
    <cellStyle name="40% - 강조색2 31 4" xfId="7824" xr:uid="{DDCE0E78-1F13-4A12-855F-B2825B9F634A}"/>
    <cellStyle name="40% - 강조색2 31 5" xfId="7825" xr:uid="{765920EF-F9DB-400B-8AB6-7DCC5A95C434}"/>
    <cellStyle name="40% - 강조색2 31 6" xfId="7826" xr:uid="{D62DD729-B3B3-4A9E-89E4-CB26F864A7B5}"/>
    <cellStyle name="40% - 강조색2 31 7" xfId="7827" xr:uid="{CDAC19B2-8071-4E20-87F2-AD3B5AD4CBE0}"/>
    <cellStyle name="40% - 강조색2 31 8" xfId="7828" xr:uid="{5306988D-AB33-4F75-9F90-6F75E9960AE2}"/>
    <cellStyle name="40% - 강조색2 31 9" xfId="7829" xr:uid="{A574ACF6-BEFA-49DE-91E0-684EC639C494}"/>
    <cellStyle name="40% - 강조색2 32" xfId="682" xr:uid="{68B48F80-9BC2-4AE2-8BE3-C442D34CA371}"/>
    <cellStyle name="40% - 강조색2 32 10" xfId="7831" xr:uid="{DE901A22-6B81-451F-A6F0-E0E7EB1F79B4}"/>
    <cellStyle name="40% - 강조색2 32 11" xfId="7832" xr:uid="{066EC834-2AAA-434D-948C-FEFF26F8B1D1}"/>
    <cellStyle name="40% - 강조색2 32 12" xfId="7833" xr:uid="{9ADAEB2B-6306-4EBF-8CA9-F9AF8C140F9B}"/>
    <cellStyle name="40% - 강조색2 32 13" xfId="7834" xr:uid="{8EC3F6B9-339C-41F4-9F00-7948BFE08E19}"/>
    <cellStyle name="40% - 강조색2 32 14" xfId="7835" xr:uid="{4C6D0DF6-EC70-4640-9902-5EB94F127073}"/>
    <cellStyle name="40% - 강조색2 32 15" xfId="7830" xr:uid="{C98B9C74-1195-45A0-A905-F2CEA2BE8170}"/>
    <cellStyle name="40% - 강조색2 32 2" xfId="683" xr:uid="{F9F633EA-C53E-45F8-8F35-6BB2DC4EF4C2}"/>
    <cellStyle name="40% - 강조색2 32 2 2" xfId="7836" xr:uid="{3051ACA9-DA0F-4EC4-BD06-71809E49FC70}"/>
    <cellStyle name="40% - 강조색2 32 3" xfId="7837" xr:uid="{8E709E5C-C9EF-441D-AB09-761946A5417C}"/>
    <cellStyle name="40% - 강조색2 32 4" xfId="7838" xr:uid="{97CB0341-7C33-4200-AB3A-F89554BE19E1}"/>
    <cellStyle name="40% - 강조색2 32 5" xfId="7839" xr:uid="{FB9C2FC5-AD30-412B-9FBE-4784DD1FD9B2}"/>
    <cellStyle name="40% - 강조색2 32 6" xfId="7840" xr:uid="{ABB98A5A-9654-49A4-A43C-413C925198E1}"/>
    <cellStyle name="40% - 강조색2 32 7" xfId="7841" xr:uid="{49F377B1-BF71-4BD9-AB64-8E1E89E9DA06}"/>
    <cellStyle name="40% - 강조색2 32 8" xfId="7842" xr:uid="{FDCF3847-2029-4741-8256-D6453A232368}"/>
    <cellStyle name="40% - 강조색2 32 9" xfId="7843" xr:uid="{68FA9202-E9F4-48E2-9981-B9267D9AA38C}"/>
    <cellStyle name="40% - 강조색2 33" xfId="684" xr:uid="{7576BEFA-B7F4-4F9C-9857-FFBE1A84525D}"/>
    <cellStyle name="40% - 강조색2 33 10" xfId="7845" xr:uid="{3A2E17B3-A30D-4B07-9FB4-D14276FCA751}"/>
    <cellStyle name="40% - 강조색2 33 11" xfId="7846" xr:uid="{E083C9CC-1003-4B35-8866-CA224E13B7B1}"/>
    <cellStyle name="40% - 강조색2 33 12" xfId="7847" xr:uid="{B6562A8E-3F4E-47AB-A07D-E366ADA6CE73}"/>
    <cellStyle name="40% - 강조색2 33 13" xfId="7848" xr:uid="{9F7864C6-A1B6-422A-8D49-19ECCA6D2D91}"/>
    <cellStyle name="40% - 강조색2 33 14" xfId="7849" xr:uid="{3AE6630E-BA0F-4887-94CE-6BD44888B5D5}"/>
    <cellStyle name="40% - 강조색2 33 15" xfId="7844" xr:uid="{C72EDAB9-1965-44D6-8C2A-825347BCDF02}"/>
    <cellStyle name="40% - 강조색2 33 2" xfId="685" xr:uid="{270A8647-2B91-4207-8640-F2F1477D70A6}"/>
    <cellStyle name="40% - 강조색2 33 2 2" xfId="7850" xr:uid="{8E89A67B-D771-4089-B508-100E360E2344}"/>
    <cellStyle name="40% - 강조색2 33 3" xfId="7851" xr:uid="{3A3A4B9D-2D76-4015-A413-8E341B2F6250}"/>
    <cellStyle name="40% - 강조색2 33 4" xfId="7852" xr:uid="{9C123CEC-6DED-435E-8CF1-E7EDEF606539}"/>
    <cellStyle name="40% - 강조색2 33 5" xfId="7853" xr:uid="{68C5A801-9799-47C5-88A4-DFB0BE46CACF}"/>
    <cellStyle name="40% - 강조색2 33 6" xfId="7854" xr:uid="{AD93E8B7-211C-4512-B364-4C98B5F9604E}"/>
    <cellStyle name="40% - 강조색2 33 7" xfId="7855" xr:uid="{72B26E22-D6DF-4814-B6B1-1F06923EBC97}"/>
    <cellStyle name="40% - 강조색2 33 8" xfId="7856" xr:uid="{D6B6BAE9-D493-45A4-8DAA-72C0987B6795}"/>
    <cellStyle name="40% - 강조색2 33 9" xfId="7857" xr:uid="{97959D5D-F942-4D93-80E5-D8F377E1B239}"/>
    <cellStyle name="40% - 강조색2 34" xfId="686" xr:uid="{A9BEDC35-0461-4A8A-8BC7-7B84DF4BAE54}"/>
    <cellStyle name="40% - 강조색2 34 10" xfId="7859" xr:uid="{17C7B8ED-AB60-45E7-BE82-D300EDD510C7}"/>
    <cellStyle name="40% - 강조색2 34 11" xfId="7860" xr:uid="{07BD18BC-EAC7-48EA-B4F3-29D78925C0AA}"/>
    <cellStyle name="40% - 강조색2 34 12" xfId="7861" xr:uid="{56E2A2D7-6B94-4170-BCA4-FA460BFC7A00}"/>
    <cellStyle name="40% - 강조색2 34 13" xfId="7862" xr:uid="{E5CD8800-F084-47EE-966E-8A03A9F7178B}"/>
    <cellStyle name="40% - 강조색2 34 14" xfId="7863" xr:uid="{6CF5FD6A-ACCA-4A0E-B898-DB86BEB75B09}"/>
    <cellStyle name="40% - 강조색2 34 15" xfId="7858" xr:uid="{B67B22E6-7393-4960-8E6B-A03C13CA69FF}"/>
    <cellStyle name="40% - 강조색2 34 2" xfId="687" xr:uid="{45105003-595C-4B6D-8C08-A6C03F06D2B2}"/>
    <cellStyle name="40% - 강조색2 34 2 2" xfId="7864" xr:uid="{05E1F1F4-1A80-4D01-84F9-D8E35032691E}"/>
    <cellStyle name="40% - 강조색2 34 3" xfId="7865" xr:uid="{5F6FB493-C37C-438F-88AA-840057016EB9}"/>
    <cellStyle name="40% - 강조색2 34 4" xfId="7866" xr:uid="{BB11E8CA-1770-460B-B6F4-65663A4A777E}"/>
    <cellStyle name="40% - 강조색2 34 5" xfId="7867" xr:uid="{A87FB7BB-D475-487D-BBEA-E6265CB203B1}"/>
    <cellStyle name="40% - 강조색2 34 6" xfId="7868" xr:uid="{FAE45194-9B58-4612-A20A-B2D950953732}"/>
    <cellStyle name="40% - 강조색2 34 7" xfId="7869" xr:uid="{F7304E25-4279-40B2-9FE2-B28482D5E2E1}"/>
    <cellStyle name="40% - 강조색2 34 8" xfId="7870" xr:uid="{8097F6FA-8F93-4156-9CB6-3E2A5F9CF9D3}"/>
    <cellStyle name="40% - 강조색2 34 9" xfId="7871" xr:uid="{1D5F4419-9284-4BFE-BDA3-E93750BEC471}"/>
    <cellStyle name="40% - 강조색2 35" xfId="688" xr:uid="{14402D24-AE06-461A-9B25-A9363736855E}"/>
    <cellStyle name="40% - 강조색2 35 10" xfId="7873" xr:uid="{67C594D1-1D93-4791-8FC0-ECA77302E2B8}"/>
    <cellStyle name="40% - 강조색2 35 11" xfId="7874" xr:uid="{C45F266E-0908-4EE4-9475-40FE27D256A0}"/>
    <cellStyle name="40% - 강조색2 35 12" xfId="7875" xr:uid="{A7155679-E932-4843-A010-F5E0DFE1C036}"/>
    <cellStyle name="40% - 강조색2 35 13" xfId="7876" xr:uid="{F61D5017-E04E-4D7E-AD80-6576D15D1B97}"/>
    <cellStyle name="40% - 강조색2 35 14" xfId="7877" xr:uid="{04ECE889-222A-4E47-98C6-A7B26A3C813E}"/>
    <cellStyle name="40% - 강조색2 35 15" xfId="7872" xr:uid="{450D5BE4-DD9F-4174-BF64-7A546E2CDD3E}"/>
    <cellStyle name="40% - 강조색2 35 2" xfId="689" xr:uid="{2E1F439D-6D8B-4639-80FF-264FDDD7683E}"/>
    <cellStyle name="40% - 강조색2 35 2 2" xfId="7878" xr:uid="{0D5C0AA4-B22F-47F5-9E2C-F5F06126A928}"/>
    <cellStyle name="40% - 강조색2 35 3" xfId="7879" xr:uid="{70F71ECA-FD51-497C-BC4A-DCA5487883B9}"/>
    <cellStyle name="40% - 강조색2 35 4" xfId="7880" xr:uid="{335B25B4-B5B3-4511-8DE5-B746CE3ECE50}"/>
    <cellStyle name="40% - 강조색2 35 5" xfId="7881" xr:uid="{7EBFB367-107F-4270-9346-91EE0AB04ED4}"/>
    <cellStyle name="40% - 강조색2 35 6" xfId="7882" xr:uid="{2C034C12-184C-4478-BFC7-C7E44678ADBB}"/>
    <cellStyle name="40% - 강조색2 35 7" xfId="7883" xr:uid="{460012D1-EB79-453F-8B77-7720EB779E52}"/>
    <cellStyle name="40% - 강조색2 35 8" xfId="7884" xr:uid="{F6C86AFC-F8F6-4B1B-99D3-71409481170F}"/>
    <cellStyle name="40% - 강조색2 35 9" xfId="7885" xr:uid="{6282D7E1-163B-4B3A-B7BE-21C0DA283E6D}"/>
    <cellStyle name="40% - 강조색2 36" xfId="690" xr:uid="{6726F865-6083-46E6-811B-2A61828007D5}"/>
    <cellStyle name="40% - 강조색2 36 10" xfId="7887" xr:uid="{3F709FE4-092F-4736-8D19-0D5053EE990E}"/>
    <cellStyle name="40% - 강조색2 36 11" xfId="7888" xr:uid="{E0E99AC1-747C-46F6-ACEA-048588011A7B}"/>
    <cellStyle name="40% - 강조색2 36 12" xfId="7889" xr:uid="{2DE953A9-82CB-4422-8BBE-3FDA40617A88}"/>
    <cellStyle name="40% - 강조색2 36 13" xfId="7890" xr:uid="{7CF846E2-9880-40F7-8DD4-EBAC954110F3}"/>
    <cellStyle name="40% - 강조색2 36 14" xfId="7891" xr:uid="{72B0FC5B-5A10-42C1-AB50-EF0F3BFE21B5}"/>
    <cellStyle name="40% - 강조색2 36 15" xfId="7886" xr:uid="{8F455759-243F-4A97-AAE5-1912FB066E15}"/>
    <cellStyle name="40% - 강조색2 36 2" xfId="691" xr:uid="{7246B87E-153C-4A44-9F94-019E5D041493}"/>
    <cellStyle name="40% - 강조색2 36 2 2" xfId="7892" xr:uid="{F2635A0D-4739-44A6-9033-962B2569E4AF}"/>
    <cellStyle name="40% - 강조색2 36 3" xfId="7893" xr:uid="{E17A255C-C660-4F93-B363-6F41C319EEAF}"/>
    <cellStyle name="40% - 강조색2 36 4" xfId="7894" xr:uid="{58588860-6D1D-4C78-9EFE-945B4F8B9659}"/>
    <cellStyle name="40% - 강조색2 36 5" xfId="7895" xr:uid="{E1FB6A18-51B6-49C3-AE72-7E86F975C6D6}"/>
    <cellStyle name="40% - 강조색2 36 6" xfId="7896" xr:uid="{328D6A75-A428-48C1-BFF3-3B202A1F48E8}"/>
    <cellStyle name="40% - 강조색2 36 7" xfId="7897" xr:uid="{55B7923E-7AA3-4C4B-8B62-6C2DFC3DCA2F}"/>
    <cellStyle name="40% - 강조색2 36 8" xfId="7898" xr:uid="{7A1682FA-1DD9-42F1-ACA3-C51D60EC3959}"/>
    <cellStyle name="40% - 강조색2 36 9" xfId="7899" xr:uid="{A49C2A5E-5CB0-4040-B111-71CDDF6A0FBB}"/>
    <cellStyle name="40% - 강조색2 37" xfId="692" xr:uid="{8B0BD51A-4231-4C96-905C-953B97C37420}"/>
    <cellStyle name="40% - 강조색2 37 10" xfId="7901" xr:uid="{E95E30D7-BD96-450C-9C98-4B13C5F47557}"/>
    <cellStyle name="40% - 강조색2 37 11" xfId="7902" xr:uid="{6255E1F7-8E9B-4D91-BD7B-FC438E4DCF68}"/>
    <cellStyle name="40% - 강조색2 37 12" xfId="7903" xr:uid="{DEEA3FEE-342E-4D2B-A86C-AB40AF7B0346}"/>
    <cellStyle name="40% - 강조색2 37 13" xfId="7904" xr:uid="{333817BD-C17D-400E-B7F9-D58C264BDF20}"/>
    <cellStyle name="40% - 강조색2 37 14" xfId="7905" xr:uid="{2022EAEE-CC83-4BC5-9038-B361D64B1AF0}"/>
    <cellStyle name="40% - 강조색2 37 15" xfId="7900" xr:uid="{D4BC0FEF-7D4E-4864-8852-199D1ABEDD9B}"/>
    <cellStyle name="40% - 강조색2 37 2" xfId="693" xr:uid="{9B49DCEE-DBA2-4A11-A841-DAAFD84F087B}"/>
    <cellStyle name="40% - 강조색2 37 2 2" xfId="7906" xr:uid="{1E1022F7-E058-4364-B787-9D6501800919}"/>
    <cellStyle name="40% - 강조색2 37 3" xfId="7907" xr:uid="{8AC7DD36-4C68-48BF-BAE1-B39A4A8A8E6E}"/>
    <cellStyle name="40% - 강조색2 37 4" xfId="7908" xr:uid="{9DA1B5BB-883D-4A12-8115-7078064F95A3}"/>
    <cellStyle name="40% - 강조색2 37 5" xfId="7909" xr:uid="{27C7925F-2067-4BFF-A0F8-DAF416319B2A}"/>
    <cellStyle name="40% - 강조색2 37 6" xfId="7910" xr:uid="{F6AAC663-1745-4EA1-AE62-9B911F5717F1}"/>
    <cellStyle name="40% - 강조색2 37 7" xfId="7911" xr:uid="{B570CEDE-94FE-40FA-AB7F-F8A97BE3EE96}"/>
    <cellStyle name="40% - 강조색2 37 8" xfId="7912" xr:uid="{C7CA9512-4524-4801-BC1A-688A45F8E342}"/>
    <cellStyle name="40% - 강조색2 37 9" xfId="7913" xr:uid="{DE86FD6D-4743-40B6-B01A-20474A6B11BA}"/>
    <cellStyle name="40% - 강조색2 38" xfId="694" xr:uid="{0BE43D21-0846-4922-B27A-E68294388A63}"/>
    <cellStyle name="40% - 강조색2 38 10" xfId="7915" xr:uid="{1D031C12-6947-4630-B744-8C9A5CD082E9}"/>
    <cellStyle name="40% - 강조색2 38 11" xfId="7916" xr:uid="{F2B17316-4D70-4873-966F-33188662D786}"/>
    <cellStyle name="40% - 강조색2 38 12" xfId="7917" xr:uid="{90698D48-5A31-4C9A-8985-146C2E6B6425}"/>
    <cellStyle name="40% - 강조색2 38 13" xfId="7918" xr:uid="{819ECB95-CD58-4E06-85C4-CC45D071FA3E}"/>
    <cellStyle name="40% - 강조색2 38 14" xfId="7919" xr:uid="{BB470FAE-9410-4FD6-8155-4440319520BD}"/>
    <cellStyle name="40% - 강조색2 38 15" xfId="7914" xr:uid="{03221DC5-D25F-4483-8CE1-751DAE754250}"/>
    <cellStyle name="40% - 강조색2 38 2" xfId="695" xr:uid="{8D8792DA-963F-4691-8549-50814BDC51C5}"/>
    <cellStyle name="40% - 강조색2 38 2 2" xfId="7920" xr:uid="{1A561801-7994-427F-8FFE-A9E749463F0A}"/>
    <cellStyle name="40% - 강조색2 38 3" xfId="7921" xr:uid="{971784DC-DD86-47EE-AF85-D404A4874CF3}"/>
    <cellStyle name="40% - 강조색2 38 4" xfId="7922" xr:uid="{8B4BB999-37F9-4135-AEAA-F155BF2491CF}"/>
    <cellStyle name="40% - 강조색2 38 5" xfId="7923" xr:uid="{8C8AE609-35F3-4648-A718-4A04AC5CA001}"/>
    <cellStyle name="40% - 강조색2 38 6" xfId="7924" xr:uid="{8D36B029-C81E-420F-92FA-8BD0F0A267E8}"/>
    <cellStyle name="40% - 강조색2 38 7" xfId="7925" xr:uid="{8C976DEF-7E47-4951-867F-676CB6DBAFBC}"/>
    <cellStyle name="40% - 강조색2 38 8" xfId="7926" xr:uid="{7CB5D8CA-9445-4A41-AAEA-59917C40571F}"/>
    <cellStyle name="40% - 강조색2 38 9" xfId="7927" xr:uid="{B6100448-0293-46CF-B632-F58520AD19AE}"/>
    <cellStyle name="40% - 강조색2 39" xfId="696" xr:uid="{9E2D9FB1-1487-462C-B64F-41DE380F1EA7}"/>
    <cellStyle name="40% - 강조색2 39 10" xfId="7929" xr:uid="{39CD37BC-30DD-4C92-AD9D-F41552A9E44D}"/>
    <cellStyle name="40% - 강조색2 39 11" xfId="7930" xr:uid="{66184AC1-D23E-4242-A6B4-BE31D1A73897}"/>
    <cellStyle name="40% - 강조색2 39 12" xfId="7931" xr:uid="{79A84399-6DFC-48D2-8B06-60B2E31FC181}"/>
    <cellStyle name="40% - 강조색2 39 13" xfId="7932" xr:uid="{D847570E-C7C4-48E1-AB43-EF0080A316DE}"/>
    <cellStyle name="40% - 강조색2 39 14" xfId="7933" xr:uid="{D2BD7138-364F-4EB3-8EAF-3E40AE8A7B74}"/>
    <cellStyle name="40% - 강조색2 39 15" xfId="7928" xr:uid="{230DB974-373F-43B2-9B72-A2D29CE074F6}"/>
    <cellStyle name="40% - 강조색2 39 2" xfId="697" xr:uid="{1A1A95FA-AFA4-4C69-9F36-BCE494367538}"/>
    <cellStyle name="40% - 강조색2 39 2 2" xfId="7934" xr:uid="{1DAEC487-ADA1-48F5-9731-290FC7E6EEEB}"/>
    <cellStyle name="40% - 강조색2 39 3" xfId="7935" xr:uid="{3D685362-5698-412D-A691-6B140EE0075E}"/>
    <cellStyle name="40% - 강조색2 39 4" xfId="7936" xr:uid="{FD652B2D-887D-47A7-8D29-A83D03810DA1}"/>
    <cellStyle name="40% - 강조색2 39 5" xfId="7937" xr:uid="{DDFA8C3D-53F2-4244-8EE4-F981E77487B5}"/>
    <cellStyle name="40% - 강조색2 39 6" xfId="7938" xr:uid="{20A9A1BC-0B17-4BDF-BF79-6B589F47A8E2}"/>
    <cellStyle name="40% - 강조색2 39 7" xfId="7939" xr:uid="{9ACF0798-60A9-43B1-B02B-75C9EC9CA1E0}"/>
    <cellStyle name="40% - 강조색2 39 8" xfId="7940" xr:uid="{BCBDA55D-407C-486F-8A5B-0A21FCE98FF9}"/>
    <cellStyle name="40% - 강조색2 39 9" xfId="7941" xr:uid="{60C25392-40C9-4541-9F6A-9557A6464890}"/>
    <cellStyle name="40% - 강조색2 4" xfId="698" xr:uid="{8C4B5795-E67B-4772-BF0F-14719E1E6EBD}"/>
    <cellStyle name="40% - 강조색2 4 10" xfId="7943" xr:uid="{A7D88CEA-4D6C-451E-8A04-10B80E09447D}"/>
    <cellStyle name="40% - 강조색2 4 11" xfId="7944" xr:uid="{138849B8-5507-4E3F-BBFE-4DBF0A3FE6DF}"/>
    <cellStyle name="40% - 강조색2 4 12" xfId="7945" xr:uid="{7D9E663F-3428-490B-B341-7402F76869A8}"/>
    <cellStyle name="40% - 강조색2 4 13" xfId="7946" xr:uid="{1542A637-0AF5-46E0-89B0-C1238CAC4F86}"/>
    <cellStyle name="40% - 강조색2 4 14" xfId="7947" xr:uid="{464DEC9F-5D51-41BC-A03B-6DC2F38949F6}"/>
    <cellStyle name="40% - 강조색2 4 15" xfId="7942" xr:uid="{BAA0BE87-87BF-492B-9F45-6A5F7981C25B}"/>
    <cellStyle name="40% - 강조색2 4 16" xfId="27870" xr:uid="{22CF911A-3D91-44E5-9E42-601534C55BC0}"/>
    <cellStyle name="40% - 강조색2 4 2" xfId="699" xr:uid="{8B2E39A1-9AF1-4D7D-8AE3-4E417C346A8F}"/>
    <cellStyle name="40% - 강조색2 4 2 2" xfId="7948" xr:uid="{029B4445-D94C-4EB8-AA3F-424EB9FBF68F}"/>
    <cellStyle name="40% - 강조색2 4 3" xfId="7949" xr:uid="{B9CA9C56-B893-486E-8D33-CA48B34C4ABB}"/>
    <cellStyle name="40% - 강조색2 4 4" xfId="7950" xr:uid="{E971CAFF-B849-4258-9EEE-DB9C4EFFA970}"/>
    <cellStyle name="40% - 강조색2 4 5" xfId="7951" xr:uid="{308E35EC-FCA7-43E8-A1E0-0427628587E5}"/>
    <cellStyle name="40% - 강조색2 4 6" xfId="7952" xr:uid="{1D8A4F35-1C06-4BDA-9C5C-5466E9FDF5F1}"/>
    <cellStyle name="40% - 강조색2 4 7" xfId="7953" xr:uid="{FC972633-AAED-4283-9917-E70C46EFE18B}"/>
    <cellStyle name="40% - 강조색2 4 8" xfId="7954" xr:uid="{A23D8ACD-C739-4519-8E1C-793B4204731D}"/>
    <cellStyle name="40% - 강조색2 4 9" xfId="7955" xr:uid="{9160E423-F7EA-41C6-A360-026B79929A9A}"/>
    <cellStyle name="40% - 강조색2 40" xfId="700" xr:uid="{327E8DD7-5C4F-4B90-909A-75726C0B1F60}"/>
    <cellStyle name="40% - 강조색2 40 10" xfId="7957" xr:uid="{C9F5B6F1-769C-4011-979A-E2D3991487CE}"/>
    <cellStyle name="40% - 강조색2 40 11" xfId="7958" xr:uid="{3BE4D896-DE15-4609-B18B-D7E8E5698F9B}"/>
    <cellStyle name="40% - 강조색2 40 12" xfId="7959" xr:uid="{5773A290-5DBB-46C8-9F69-CCEA8E461352}"/>
    <cellStyle name="40% - 강조색2 40 13" xfId="7960" xr:uid="{D7209603-372A-4DDC-92FF-96AF4F00E229}"/>
    <cellStyle name="40% - 강조색2 40 14" xfId="7961" xr:uid="{1DB336AE-5623-4D1B-B874-D3546996A8CA}"/>
    <cellStyle name="40% - 강조색2 40 15" xfId="7956" xr:uid="{4D0923D3-11E3-4CF0-97A6-E38EC332EBA4}"/>
    <cellStyle name="40% - 강조색2 40 2" xfId="701" xr:uid="{37323028-EB18-4035-966E-50DE7959EFFC}"/>
    <cellStyle name="40% - 강조색2 40 2 2" xfId="7962" xr:uid="{7C865984-1AC7-4B64-B319-96B53E645C66}"/>
    <cellStyle name="40% - 강조색2 40 3" xfId="7963" xr:uid="{D7CE9765-452E-451B-9FE2-CA77FC10FDA0}"/>
    <cellStyle name="40% - 강조색2 40 4" xfId="7964" xr:uid="{0E355CE7-6CC3-4ADE-9C4A-85E453B6DADE}"/>
    <cellStyle name="40% - 강조색2 40 5" xfId="7965" xr:uid="{79C06526-C579-4FCA-8DC7-8D8EF6332AC3}"/>
    <cellStyle name="40% - 강조색2 40 6" xfId="7966" xr:uid="{95166FBF-EA63-4143-9544-4772FDF16215}"/>
    <cellStyle name="40% - 강조색2 40 7" xfId="7967" xr:uid="{64D21886-BA7E-4C49-98BA-EC87A346DC29}"/>
    <cellStyle name="40% - 강조색2 40 8" xfId="7968" xr:uid="{BDF60ADB-9263-4D1D-AF18-259262C1E77E}"/>
    <cellStyle name="40% - 강조색2 40 9" xfId="7969" xr:uid="{EDEBAA2F-8B41-4CD3-9A56-467DEFA398F4}"/>
    <cellStyle name="40% - 강조색2 41" xfId="702" xr:uid="{57450959-3F83-4A9B-8B6B-09DF8412F69C}"/>
    <cellStyle name="40% - 강조색2 41 10" xfId="7971" xr:uid="{B6A386EB-33DF-40B0-898D-91FCE5E1BABA}"/>
    <cellStyle name="40% - 강조색2 41 11" xfId="7972" xr:uid="{3AC8222A-7DFE-423D-9037-BD3607B26CE2}"/>
    <cellStyle name="40% - 강조색2 41 12" xfId="7973" xr:uid="{444FEB7B-0612-44EB-AD1C-14943ECCE777}"/>
    <cellStyle name="40% - 강조색2 41 13" xfId="7974" xr:uid="{126EEB56-173A-4643-B8E4-E3C5A4896766}"/>
    <cellStyle name="40% - 강조색2 41 14" xfId="7975" xr:uid="{4CE0AC0B-38C6-4214-9739-053C3ABD8E58}"/>
    <cellStyle name="40% - 강조색2 41 15" xfId="7970" xr:uid="{4323CA8D-149B-41D6-A08E-7C9DFFD65042}"/>
    <cellStyle name="40% - 강조색2 41 2" xfId="703" xr:uid="{B1AE0C61-FB8B-44CF-B39E-F8E5ECD8BEDC}"/>
    <cellStyle name="40% - 강조색2 41 2 2" xfId="7976" xr:uid="{7901C377-D353-4D2E-9A8C-F81B3C50D38B}"/>
    <cellStyle name="40% - 강조색2 41 3" xfId="7977" xr:uid="{BCFFE672-6750-4A3B-BE7D-EB8085295422}"/>
    <cellStyle name="40% - 강조색2 41 4" xfId="7978" xr:uid="{065A164D-D4A4-4F04-BD5F-1FE8CF1D942C}"/>
    <cellStyle name="40% - 강조색2 41 5" xfId="7979" xr:uid="{9DB4E716-D727-41C7-A243-017D0C2251BB}"/>
    <cellStyle name="40% - 강조색2 41 6" xfId="7980" xr:uid="{D7B1CC5C-6478-49CB-8015-D849936D9B9D}"/>
    <cellStyle name="40% - 강조색2 41 7" xfId="7981" xr:uid="{E3E326B2-6061-484C-8030-18DE28691743}"/>
    <cellStyle name="40% - 강조색2 41 8" xfId="7982" xr:uid="{062F4537-8E06-4AD3-8920-5814030EEE87}"/>
    <cellStyle name="40% - 강조색2 41 9" xfId="7983" xr:uid="{FF866ADE-E090-4084-9F02-B1B194B29A6B}"/>
    <cellStyle name="40% - 강조색2 42" xfId="704" xr:uid="{84E78416-C225-42D2-8C60-035308535F35}"/>
    <cellStyle name="40% - 강조색2 42 10" xfId="7985" xr:uid="{1B79599E-70FF-4BE4-B9DA-E22B1DB48369}"/>
    <cellStyle name="40% - 강조색2 42 11" xfId="7986" xr:uid="{293B3DEA-D494-4EC4-AE80-C4D4F5FBF36C}"/>
    <cellStyle name="40% - 강조색2 42 12" xfId="7987" xr:uid="{76C5A0CC-6658-4ED3-B5E9-45FF0F8986A8}"/>
    <cellStyle name="40% - 강조색2 42 13" xfId="7988" xr:uid="{1DE211F2-04FE-4D10-9A90-7481A036B671}"/>
    <cellStyle name="40% - 강조색2 42 14" xfId="7989" xr:uid="{A639946E-EDE8-43D4-8481-F3A6C154AA9A}"/>
    <cellStyle name="40% - 강조색2 42 15" xfId="7984" xr:uid="{65175A9B-6704-43FD-9121-C22268905CDB}"/>
    <cellStyle name="40% - 강조색2 42 2" xfId="705" xr:uid="{6912CF76-FA36-45C2-99DE-03686479C170}"/>
    <cellStyle name="40% - 강조색2 42 2 2" xfId="7990" xr:uid="{D2BB0239-3919-4014-A8C0-1CA3C9727D7F}"/>
    <cellStyle name="40% - 강조색2 42 3" xfId="7991" xr:uid="{5FDFC136-B738-47D7-8ECC-5FEAA3D99243}"/>
    <cellStyle name="40% - 강조색2 42 4" xfId="7992" xr:uid="{F5BE9351-9F5D-46EF-8659-0B7871BAD7E4}"/>
    <cellStyle name="40% - 강조색2 42 5" xfId="7993" xr:uid="{BAFC7526-933B-477C-A760-93A72F5F6EF7}"/>
    <cellStyle name="40% - 강조색2 42 6" xfId="7994" xr:uid="{CD6FA676-1411-4D1E-9CA4-08BADF72CF6A}"/>
    <cellStyle name="40% - 강조색2 42 7" xfId="7995" xr:uid="{029592ED-D136-4B4E-8C82-3CDA7E314CD0}"/>
    <cellStyle name="40% - 강조색2 42 8" xfId="7996" xr:uid="{BA03785D-7E94-4A2C-8307-77D2E0953FB6}"/>
    <cellStyle name="40% - 강조색2 42 9" xfId="7997" xr:uid="{FE2DDD2C-7624-4536-91F6-F7F533F7A295}"/>
    <cellStyle name="40% - 강조색2 43" xfId="706" xr:uid="{CC1F3E77-731F-4622-BFB1-4B024C7FC348}"/>
    <cellStyle name="40% - 강조색2 43 10" xfId="7999" xr:uid="{FC386E28-4BC0-42D5-9ECF-D33DF4927507}"/>
    <cellStyle name="40% - 강조색2 43 11" xfId="8000" xr:uid="{7F743B51-D809-4673-9BCA-B0346832B60D}"/>
    <cellStyle name="40% - 강조색2 43 12" xfId="8001" xr:uid="{658F39F2-F015-45C7-92F9-6F07270205A1}"/>
    <cellStyle name="40% - 강조색2 43 13" xfId="8002" xr:uid="{8B4D8CFD-93EF-420C-9013-6A72381C7CBF}"/>
    <cellStyle name="40% - 강조색2 43 14" xfId="8003" xr:uid="{5EDD5B9F-A746-4CC8-AC79-93E882E54264}"/>
    <cellStyle name="40% - 강조색2 43 15" xfId="7998" xr:uid="{8A04863F-3A7A-4F82-8D1A-C2CC6E810F96}"/>
    <cellStyle name="40% - 강조색2 43 2" xfId="707" xr:uid="{CFE9A0A1-83D1-4C8E-94C6-37D18832B377}"/>
    <cellStyle name="40% - 강조색2 43 2 2" xfId="8004" xr:uid="{C2D1188B-BDF3-44E7-8539-E4E510F858DE}"/>
    <cellStyle name="40% - 강조색2 43 3" xfId="8005" xr:uid="{839D8D0C-24CC-4E9C-8054-F29D6C8ADE9E}"/>
    <cellStyle name="40% - 강조색2 43 4" xfId="8006" xr:uid="{DE125A5A-C244-441B-9D84-47B47A98A71B}"/>
    <cellStyle name="40% - 강조색2 43 5" xfId="8007" xr:uid="{E5797741-BADD-40B8-8299-31CC5EB39FC3}"/>
    <cellStyle name="40% - 강조색2 43 6" xfId="8008" xr:uid="{694D52F6-CF4B-406F-A774-51F109BC674A}"/>
    <cellStyle name="40% - 강조색2 43 7" xfId="8009" xr:uid="{9A4FE6E1-6FB8-4D39-8D01-89EF84CFE54E}"/>
    <cellStyle name="40% - 강조색2 43 8" xfId="8010" xr:uid="{55A179BF-AB30-444A-9703-41A72BBDECFF}"/>
    <cellStyle name="40% - 강조색2 43 9" xfId="8011" xr:uid="{5AF668E7-99FE-49D7-89DD-2B4420E405D1}"/>
    <cellStyle name="40% - 강조색2 44" xfId="708" xr:uid="{52805D6D-597C-4787-9D32-4576CE6D8E5F}"/>
    <cellStyle name="40% - 강조색2 44 2" xfId="8012" xr:uid="{158455FC-9410-4C75-9BEE-0541C20C0915}"/>
    <cellStyle name="40% - 강조색2 45" xfId="709" xr:uid="{947D914B-5CD0-4BA4-9ED4-629653999380}"/>
    <cellStyle name="40% - 강조색2 45 2" xfId="8013" xr:uid="{F9B8BF03-84A1-482B-8221-862F278FF929}"/>
    <cellStyle name="40% - 강조색2 46" xfId="633" xr:uid="{8882002E-A8C8-4F61-8EE8-5FD482FC5D76}"/>
    <cellStyle name="40% - 강조색2 47" xfId="7493" xr:uid="{A7B90A4F-4F61-4D08-BDCB-07F44DD8A082}"/>
    <cellStyle name="40% - 강조색2 5" xfId="710" xr:uid="{ABDAD368-5C0B-41E7-BEA5-587CC7CA984C}"/>
    <cellStyle name="40% - 강조색2 5 10" xfId="8015" xr:uid="{2B00A1DB-9EAB-4B92-99F0-DA34AA397758}"/>
    <cellStyle name="40% - 강조색2 5 11" xfId="8016" xr:uid="{D7FECA1D-4F2E-4C65-A256-794331EFBD1F}"/>
    <cellStyle name="40% - 강조색2 5 12" xfId="8017" xr:uid="{737E5F33-65EA-4FE5-9F68-09BD2429567B}"/>
    <cellStyle name="40% - 강조색2 5 13" xfId="8018" xr:uid="{D3C3E8CB-F913-40BF-8EB9-8D409E35F257}"/>
    <cellStyle name="40% - 강조색2 5 14" xfId="8019" xr:uid="{DC7C565F-605C-4C4A-A0E7-3C26F58259F3}"/>
    <cellStyle name="40% - 강조색2 5 15" xfId="8014" xr:uid="{C8A05BDD-120B-4A6D-8A16-2B1414A029CD}"/>
    <cellStyle name="40% - 강조색2 5 2" xfId="711" xr:uid="{F6357936-5EBA-4F0C-B0CE-1772CF2602F3}"/>
    <cellStyle name="40% - 강조색2 5 2 2" xfId="8020" xr:uid="{0465FD91-3C43-4201-B686-E6243AC615BC}"/>
    <cellStyle name="40% - 강조색2 5 3" xfId="8021" xr:uid="{D66EC407-B27C-4E3F-8E9D-346D33DBA460}"/>
    <cellStyle name="40% - 강조색2 5 4" xfId="8022" xr:uid="{D7F8CF2B-B684-4FA6-BCCE-EF5C6D664B4D}"/>
    <cellStyle name="40% - 강조색2 5 5" xfId="8023" xr:uid="{CE2AA41E-2402-4467-A52F-8ACA9B1CF3FE}"/>
    <cellStyle name="40% - 강조색2 5 6" xfId="8024" xr:uid="{6D1EAA1C-BA54-43EC-9C40-9B340499C7BE}"/>
    <cellStyle name="40% - 강조색2 5 7" xfId="8025" xr:uid="{60AB89F1-F2BD-4B4C-A9EF-7E5A8613FF99}"/>
    <cellStyle name="40% - 강조색2 5 8" xfId="8026" xr:uid="{68E6667A-3FBF-4301-9F8C-7B831274335E}"/>
    <cellStyle name="40% - 강조색2 5 9" xfId="8027" xr:uid="{579BB2EB-A538-46E0-AD89-87117972FC37}"/>
    <cellStyle name="40% - 강조색2 6" xfId="712" xr:uid="{45C43216-E5F4-4927-8680-D3D336A09402}"/>
    <cellStyle name="40% - 강조색2 6 10" xfId="8029" xr:uid="{0A9D0505-6FDD-4483-AEC9-64A9C910CA73}"/>
    <cellStyle name="40% - 강조색2 6 11" xfId="8030" xr:uid="{D792E95B-D30B-455C-91BE-7165A678853C}"/>
    <cellStyle name="40% - 강조색2 6 12" xfId="8031" xr:uid="{3CB626ED-D0CD-41E9-834A-F10D36722F91}"/>
    <cellStyle name="40% - 강조색2 6 13" xfId="8032" xr:uid="{7BE30245-1CF7-4B2E-8707-387BBFF37221}"/>
    <cellStyle name="40% - 강조색2 6 14" xfId="8033" xr:uid="{95291E68-EBFA-4916-9E60-52C0E73DC48F}"/>
    <cellStyle name="40% - 강조색2 6 15" xfId="8028" xr:uid="{890463E4-3323-4A91-94F9-52CF2AEAE371}"/>
    <cellStyle name="40% - 강조색2 6 2" xfId="713" xr:uid="{26124AC8-3351-482F-9E43-244DFAADE7C7}"/>
    <cellStyle name="40% - 강조색2 6 2 2" xfId="8034" xr:uid="{DC7BED4D-9A64-4355-9E61-B2F6DCE6786B}"/>
    <cellStyle name="40% - 강조색2 6 3" xfId="8035" xr:uid="{BFE07A61-FB49-45D9-91F1-29E5555AA255}"/>
    <cellStyle name="40% - 강조색2 6 4" xfId="8036" xr:uid="{C9B51D8A-C27E-41C5-B164-17FF2E001355}"/>
    <cellStyle name="40% - 강조색2 6 5" xfId="8037" xr:uid="{AD2A0112-E4F3-4CBA-9B27-2AB0154BF39E}"/>
    <cellStyle name="40% - 강조색2 6 6" xfId="8038" xr:uid="{02F792B7-450A-4577-B84E-4E166ABCAF46}"/>
    <cellStyle name="40% - 강조색2 6 7" xfId="8039" xr:uid="{7BC96A5B-8A4E-4563-8798-086D1495A623}"/>
    <cellStyle name="40% - 강조색2 6 8" xfId="8040" xr:uid="{0F8A21E7-9838-4FE9-B57A-25BCDAE0B15E}"/>
    <cellStyle name="40% - 강조색2 6 9" xfId="8041" xr:uid="{D663DBB2-704D-4F7E-A7B4-6712A3F02DDF}"/>
    <cellStyle name="40% - 강조색2 7" xfId="714" xr:uid="{889F0343-3F8B-4048-BA6C-410954EE43F8}"/>
    <cellStyle name="40% - 강조색2 7 10" xfId="8043" xr:uid="{3DD117C9-A014-4C39-B1D8-4C275658E942}"/>
    <cellStyle name="40% - 강조색2 7 11" xfId="8044" xr:uid="{ECE3DFDD-DBE6-46CC-A724-A9376472CA87}"/>
    <cellStyle name="40% - 강조색2 7 12" xfId="8045" xr:uid="{9D77C398-15DB-4214-9503-308C9C158A5A}"/>
    <cellStyle name="40% - 강조색2 7 13" xfId="8046" xr:uid="{0D2ECFB1-4F65-4147-81F6-8284050780D7}"/>
    <cellStyle name="40% - 강조색2 7 14" xfId="8047" xr:uid="{F80E7789-04F7-4E1D-9BF8-DEA20A145D81}"/>
    <cellStyle name="40% - 강조색2 7 15" xfId="8042" xr:uid="{CADEF35F-7D97-42E4-9F63-C2CB31C04A2C}"/>
    <cellStyle name="40% - 강조색2 7 2" xfId="715" xr:uid="{B475CFA8-3C16-4BCC-8289-7A0B4EE874E9}"/>
    <cellStyle name="40% - 강조색2 7 2 2" xfId="8048" xr:uid="{46C5492F-7736-4275-9801-A3AC880A66CE}"/>
    <cellStyle name="40% - 강조색2 7 3" xfId="8049" xr:uid="{64E5E2BC-8207-49D9-941F-6AE754428782}"/>
    <cellStyle name="40% - 강조색2 7 4" xfId="8050" xr:uid="{C1C2F655-37D6-4D69-83BF-D2EC23EBEB45}"/>
    <cellStyle name="40% - 강조색2 7 5" xfId="8051" xr:uid="{3EA3BDE6-B387-48B7-A8F9-8D571C69D782}"/>
    <cellStyle name="40% - 강조색2 7 6" xfId="8052" xr:uid="{56741734-6CCA-4C15-AF13-D050D53C3941}"/>
    <cellStyle name="40% - 강조색2 7 7" xfId="8053" xr:uid="{75E43669-8CAA-44B5-9D9A-F88AE5808F26}"/>
    <cellStyle name="40% - 강조색2 7 8" xfId="8054" xr:uid="{79F08100-83A8-4F35-B156-E892F6436FEE}"/>
    <cellStyle name="40% - 강조색2 7 9" xfId="8055" xr:uid="{4AC35050-9C26-4DF9-AC13-AA52F4A20984}"/>
    <cellStyle name="40% - 강조색2 8" xfId="716" xr:uid="{A2814C6A-6062-4BAE-9447-E8BE923E54B5}"/>
    <cellStyle name="40% - 강조색2 8 10" xfId="8057" xr:uid="{BDFC75AF-E86D-4BA7-9B76-11706BEB6FD1}"/>
    <cellStyle name="40% - 강조색2 8 11" xfId="8058" xr:uid="{EE75259D-A615-4998-BA46-073DD6CCBC3E}"/>
    <cellStyle name="40% - 강조색2 8 12" xfId="8059" xr:uid="{BAB605C7-D8E6-4F0F-896D-C6EBB9CB8DBE}"/>
    <cellStyle name="40% - 강조색2 8 13" xfId="8060" xr:uid="{74F924CD-9702-4AD1-B314-02229FFFE94A}"/>
    <cellStyle name="40% - 강조색2 8 14" xfId="8061" xr:uid="{87D26597-27F3-4FB3-AA24-4A3B6710FAA5}"/>
    <cellStyle name="40% - 강조색2 8 15" xfId="8056" xr:uid="{8611DD45-CB4A-4F73-9591-B90AF5B5EE41}"/>
    <cellStyle name="40% - 강조색2 8 2" xfId="717" xr:uid="{2929D361-86EC-4584-BD17-C569AB80C51F}"/>
    <cellStyle name="40% - 강조색2 8 2 2" xfId="8062" xr:uid="{71E3BA68-588E-4A0C-A523-B3E50799CA0D}"/>
    <cellStyle name="40% - 강조색2 8 3" xfId="8063" xr:uid="{D17EAC02-5B77-4AC5-B00A-AF75064F8A4D}"/>
    <cellStyle name="40% - 강조색2 8 4" xfId="8064" xr:uid="{19719122-C7EE-48E3-BC6B-D06802756194}"/>
    <cellStyle name="40% - 강조색2 8 5" xfId="8065" xr:uid="{9722BC38-320D-4135-AD87-ADADA20E1672}"/>
    <cellStyle name="40% - 강조색2 8 6" xfId="8066" xr:uid="{F10D1DEE-EC11-467F-8EE4-802F408A6059}"/>
    <cellStyle name="40% - 강조색2 8 7" xfId="8067" xr:uid="{4563E1F8-6F4C-4950-95C0-09EC92EA4CD6}"/>
    <cellStyle name="40% - 강조색2 8 8" xfId="8068" xr:uid="{6FC048D3-4331-4341-A400-B173012696EF}"/>
    <cellStyle name="40% - 강조색2 8 9" xfId="8069" xr:uid="{48DF7D38-A71E-4A51-B4B4-BD963D3637A8}"/>
    <cellStyle name="40% - 강조색2 9" xfId="718" xr:uid="{2B252FA6-CBEC-4444-8963-7880517DB9A6}"/>
    <cellStyle name="40% - 강조색2 9 10" xfId="8071" xr:uid="{16FF2FF7-4FDD-4B66-8257-4D2F9E2AA89E}"/>
    <cellStyle name="40% - 강조색2 9 11" xfId="8072" xr:uid="{985A9BFE-5FEE-431A-8844-2C02D84F3AD9}"/>
    <cellStyle name="40% - 강조색2 9 12" xfId="8073" xr:uid="{81F7F7F3-B929-4A05-B17B-12DDD7E3EC48}"/>
    <cellStyle name="40% - 강조색2 9 13" xfId="8074" xr:uid="{ABA40826-2AFF-40EA-A476-703C451DAF66}"/>
    <cellStyle name="40% - 강조색2 9 14" xfId="8075" xr:uid="{D4129305-9061-4FD7-8DAA-7C553938024D}"/>
    <cellStyle name="40% - 강조색2 9 15" xfId="8070" xr:uid="{8AC9EF7D-6327-4CA8-A503-1D5DC2550197}"/>
    <cellStyle name="40% - 강조색2 9 2" xfId="719" xr:uid="{642AF8A0-3554-4972-BD00-7D596B56D814}"/>
    <cellStyle name="40% - 강조색2 9 2 2" xfId="8076" xr:uid="{9A7F24E0-C4CA-40E0-AE99-0F39EB60C653}"/>
    <cellStyle name="40% - 강조색2 9 3" xfId="8077" xr:uid="{A922BFC3-7774-4267-8322-9C005648984F}"/>
    <cellStyle name="40% - 강조색2 9 4" xfId="8078" xr:uid="{AD488FAC-3A22-4997-A7CF-75260A740391}"/>
    <cellStyle name="40% - 강조색2 9 5" xfId="8079" xr:uid="{683800A6-5379-426B-ABDF-2F45C5933A69}"/>
    <cellStyle name="40% - 강조색2 9 6" xfId="8080" xr:uid="{299DE6F2-7FF7-42C8-B77A-EBD2813903D8}"/>
    <cellStyle name="40% - 강조색2 9 7" xfId="8081" xr:uid="{9D828D48-A750-4C58-99B9-C3C266C7279E}"/>
    <cellStyle name="40% - 강조색2 9 8" xfId="8082" xr:uid="{5C37B5BB-EA60-45C9-A537-E3DE49CEE4E2}"/>
    <cellStyle name="40% - 강조색2 9 9" xfId="8083" xr:uid="{E8480BE7-47FB-4D8D-8B3B-FFCD43112780}"/>
    <cellStyle name="40% - 강조색3 10" xfId="721" xr:uid="{55C7F648-B384-43AA-9E83-09517B6BCE80}"/>
    <cellStyle name="40% - 강조색3 10 10" xfId="8086" xr:uid="{D2AB8C2E-92FC-476F-9ECF-3CA57814CA7D}"/>
    <cellStyle name="40% - 강조색3 10 11" xfId="8087" xr:uid="{62218966-E454-4B87-9581-F11F48A505ED}"/>
    <cellStyle name="40% - 강조색3 10 12" xfId="8088" xr:uid="{A60E4248-8E27-44DD-84DB-AC33F4BAE169}"/>
    <cellStyle name="40% - 강조색3 10 13" xfId="8089" xr:uid="{A4C75A3E-3324-47E4-87FE-A7FC83F49466}"/>
    <cellStyle name="40% - 강조색3 10 14" xfId="8090" xr:uid="{7DC62F2F-212D-4D3B-B665-509A9C100D22}"/>
    <cellStyle name="40% - 강조색3 10 15" xfId="8085" xr:uid="{648DCB02-6EE2-46A8-856F-B6C021951D63}"/>
    <cellStyle name="40% - 강조색3 10 16" xfId="27838" xr:uid="{78C9A1D6-7E9E-4EB9-B505-0F838AE54B3E}"/>
    <cellStyle name="40% - 강조색3 10 2" xfId="722" xr:uid="{CB8C9A4D-A811-4972-963E-8FC9A2274650}"/>
    <cellStyle name="40% - 강조색3 10 2 2" xfId="8091" xr:uid="{377765FE-C95D-43FF-B2F3-0A0D5F91FC4F}"/>
    <cellStyle name="40% - 강조색3 10 3" xfId="8092" xr:uid="{3E01BE2E-E787-48A7-ADAD-792407FD8D5C}"/>
    <cellStyle name="40% - 강조색3 10 4" xfId="8093" xr:uid="{BA9E5AC5-511A-4CA0-A939-490948DEDF56}"/>
    <cellStyle name="40% - 강조색3 10 5" xfId="8094" xr:uid="{DC67DF01-D7A9-4638-8D1E-7D3E1E7637E8}"/>
    <cellStyle name="40% - 강조색3 10 6" xfId="8095" xr:uid="{5115D468-4FAB-438D-AA09-C53F93666D60}"/>
    <cellStyle name="40% - 강조색3 10 7" xfId="8096" xr:uid="{387A12ED-8581-4BF9-824C-07B454A2E51E}"/>
    <cellStyle name="40% - 강조색3 10 8" xfId="8097" xr:uid="{4FCA4E16-90EB-4DAB-8DEE-86A42FAEB197}"/>
    <cellStyle name="40% - 강조색3 10 9" xfId="8098" xr:uid="{A61F13A3-2D19-47B6-A842-28D1F4FBAC32}"/>
    <cellStyle name="40% - 강조색3 11" xfId="723" xr:uid="{92508058-C255-450D-B269-BD23FFB5F42A}"/>
    <cellStyle name="40% - 강조색3 11 10" xfId="8100" xr:uid="{4646101B-C3E3-4D62-BD86-D91818293CB7}"/>
    <cellStyle name="40% - 강조색3 11 11" xfId="8101" xr:uid="{11C88735-99A1-4531-BDD9-EC6BE26EEE1D}"/>
    <cellStyle name="40% - 강조색3 11 12" xfId="8102" xr:uid="{5A6F1DE4-4763-4F86-83FB-F03C176B96A6}"/>
    <cellStyle name="40% - 강조색3 11 13" xfId="8103" xr:uid="{98A5FC0E-FD79-4380-9F9D-9A2BEA9CE72C}"/>
    <cellStyle name="40% - 강조색3 11 14" xfId="8104" xr:uid="{60285DBB-14FA-4B83-98D4-48E2E3439561}"/>
    <cellStyle name="40% - 강조색3 11 15" xfId="8099" xr:uid="{2398E5B4-6BD6-48A4-AA5A-BE01DA8F139F}"/>
    <cellStyle name="40% - 강조색3 11 16" xfId="27837" xr:uid="{EBE09F7F-6880-4207-9BDC-F9D63F7941B0}"/>
    <cellStyle name="40% - 강조색3 11 2" xfId="724" xr:uid="{9B287F7D-5A87-4998-855D-C8AD46BA10EC}"/>
    <cellStyle name="40% - 강조색3 11 2 2" xfId="8105" xr:uid="{8C5B55E6-A0C1-41FC-B795-9FC7FDD3DC71}"/>
    <cellStyle name="40% - 강조색3 11 3" xfId="8106" xr:uid="{93706A03-5C47-47F7-A7C9-E8632A6E5AF7}"/>
    <cellStyle name="40% - 강조색3 11 4" xfId="8107" xr:uid="{52D8DBAE-99FC-4AA9-8A86-8DFD22C5F1CB}"/>
    <cellStyle name="40% - 강조색3 11 5" xfId="8108" xr:uid="{00CF3F97-2FBA-44E7-88CD-0CFB7F8E2F0B}"/>
    <cellStyle name="40% - 강조색3 11 6" xfId="8109" xr:uid="{CCDC0E3D-5F8F-4A01-9404-5D03BCA058A0}"/>
    <cellStyle name="40% - 강조색3 11 7" xfId="8110" xr:uid="{F22CF2C4-371B-4C57-B55B-454B474F4C8F}"/>
    <cellStyle name="40% - 강조색3 11 8" xfId="8111" xr:uid="{3B496DB2-0F9D-4253-8351-F19F202D1940}"/>
    <cellStyle name="40% - 강조색3 11 9" xfId="8112" xr:uid="{627C209C-2326-4A44-95B7-0AE229AF31C0}"/>
    <cellStyle name="40% - 강조색3 12" xfId="725" xr:uid="{A752C0E0-F657-4D05-AB1A-7304136C2408}"/>
    <cellStyle name="40% - 강조색3 12 10" xfId="8114" xr:uid="{D57548E1-EBC7-4640-87C2-953DFFC78041}"/>
    <cellStyle name="40% - 강조색3 12 11" xfId="8115" xr:uid="{F3C0ABB8-B601-4DC2-BD50-804C84E1481A}"/>
    <cellStyle name="40% - 강조색3 12 12" xfId="8116" xr:uid="{738D8ACF-B545-4FBA-BBB1-224F57CCEC0B}"/>
    <cellStyle name="40% - 강조색3 12 13" xfId="8117" xr:uid="{43DB4553-4539-46CA-B09E-C57D177A2B75}"/>
    <cellStyle name="40% - 강조색3 12 14" xfId="8118" xr:uid="{B5816328-C6D9-4D28-A153-131B6D5256C6}"/>
    <cellStyle name="40% - 강조색3 12 15" xfId="8113" xr:uid="{BFA64BEC-9E07-47CC-A92F-03492579E415}"/>
    <cellStyle name="40% - 강조색3 12 16" xfId="27836" xr:uid="{79E7C200-5030-4B0A-ACAA-67C091E06780}"/>
    <cellStyle name="40% - 강조색3 12 2" xfId="726" xr:uid="{833DA803-8D74-4D22-BD29-AB24E80F16CA}"/>
    <cellStyle name="40% - 강조색3 12 2 2" xfId="8119" xr:uid="{0B40B9D6-03FF-4AF8-A202-6FB072D0D7F6}"/>
    <cellStyle name="40% - 강조색3 12 3" xfId="8120" xr:uid="{C4F390C3-00BC-42D5-B3BD-87F92E59E9A5}"/>
    <cellStyle name="40% - 강조색3 12 4" xfId="8121" xr:uid="{3B3F10F2-ED78-4063-99E0-01C8DFAC2C8D}"/>
    <cellStyle name="40% - 강조색3 12 5" xfId="8122" xr:uid="{7206A135-E661-4E1E-9D90-4356F64AE4E0}"/>
    <cellStyle name="40% - 강조색3 12 6" xfId="8123" xr:uid="{229ED448-1E3F-421F-B032-E3C5383B533F}"/>
    <cellStyle name="40% - 강조색3 12 7" xfId="8124" xr:uid="{32D717C2-AFCB-412A-89DF-EDFD9ABD8ABC}"/>
    <cellStyle name="40% - 강조색3 12 8" xfId="8125" xr:uid="{7D571B33-3244-4BC2-AAB7-CD12D482C653}"/>
    <cellStyle name="40% - 강조색3 12 9" xfId="8126" xr:uid="{60A8F7F7-2869-4808-80F9-101642F3057C}"/>
    <cellStyle name="40% - 강조색3 13" xfId="727" xr:uid="{C39320B7-CFA0-4E33-B72D-B5C6153166E7}"/>
    <cellStyle name="40% - 강조색3 13 10" xfId="8128" xr:uid="{898F78A8-A680-4530-BF05-B564123E9829}"/>
    <cellStyle name="40% - 강조색3 13 11" xfId="8129" xr:uid="{31333531-C334-4063-A242-5CBE7234DB64}"/>
    <cellStyle name="40% - 강조색3 13 12" xfId="8130" xr:uid="{8EF5509C-DB32-42A4-813B-130662F7B629}"/>
    <cellStyle name="40% - 강조색3 13 13" xfId="8131" xr:uid="{36748309-0379-4943-B85E-B8F80C73C966}"/>
    <cellStyle name="40% - 강조색3 13 14" xfId="8132" xr:uid="{F4D08ED9-E029-46E4-BB0F-BFA444D7066C}"/>
    <cellStyle name="40% - 강조색3 13 15" xfId="8127" xr:uid="{F4DA93AA-838A-433A-963A-17E344717281}"/>
    <cellStyle name="40% - 강조색3 13 16" xfId="27835" xr:uid="{0B01DB2D-1697-4EEB-99DF-1DBF4A8EB7A7}"/>
    <cellStyle name="40% - 강조색3 13 2" xfId="728" xr:uid="{24038D2D-F204-46A5-B8F4-74FC2FBED5D9}"/>
    <cellStyle name="40% - 강조색3 13 2 2" xfId="8133" xr:uid="{E906225B-7899-4A01-9973-17397326A27B}"/>
    <cellStyle name="40% - 강조색3 13 3" xfId="8134" xr:uid="{A6BB715C-411A-4BFA-AD7D-354ED7391FB8}"/>
    <cellStyle name="40% - 강조색3 13 4" xfId="8135" xr:uid="{2CC4DE4A-76E2-47F2-9693-49383E2C985C}"/>
    <cellStyle name="40% - 강조색3 13 5" xfId="8136" xr:uid="{D2C6E257-563E-4B8C-A3A0-9AC2DDD049C6}"/>
    <cellStyle name="40% - 강조색3 13 6" xfId="8137" xr:uid="{E00F8349-E97F-42FA-AC15-C507B0D04F8E}"/>
    <cellStyle name="40% - 강조색3 13 7" xfId="8138" xr:uid="{3459AE8B-DCBA-4E22-8527-9F98EE3D0B8F}"/>
    <cellStyle name="40% - 강조색3 13 8" xfId="8139" xr:uid="{DD6AB32D-CD11-4E82-AF58-1CB7FDB924F2}"/>
    <cellStyle name="40% - 강조색3 13 9" xfId="8140" xr:uid="{3C2CBAD5-96EC-417F-9DCF-7D2E588E57B6}"/>
    <cellStyle name="40% - 강조색3 14" xfId="729" xr:uid="{3CF455C2-AA76-49D7-80E3-94EA40070A2C}"/>
    <cellStyle name="40% - 강조색3 14 10" xfId="8142" xr:uid="{DD86DBD0-ED40-4D2D-9A6F-86CF010991DC}"/>
    <cellStyle name="40% - 강조색3 14 11" xfId="8143" xr:uid="{D9AECE6B-9465-4BAA-B422-E4773CB4F489}"/>
    <cellStyle name="40% - 강조색3 14 12" xfId="8144" xr:uid="{A8490CA5-999C-4E28-817C-02F5F36D3BDE}"/>
    <cellStyle name="40% - 강조색3 14 13" xfId="8145" xr:uid="{CDA15B39-DCFA-4853-8642-C35FCE1461CB}"/>
    <cellStyle name="40% - 강조색3 14 14" xfId="8146" xr:uid="{E569C7DB-D76F-43DE-9AE5-DEA7236D4390}"/>
    <cellStyle name="40% - 강조색3 14 15" xfId="8141" xr:uid="{B8928C3C-8522-49AC-A8B0-D8AC5FC171B7}"/>
    <cellStyle name="40% - 강조색3 14 16" xfId="27834" xr:uid="{D5BB146B-2465-4141-AF9F-176A4CB6DA02}"/>
    <cellStyle name="40% - 강조색3 14 2" xfId="730" xr:uid="{66650957-1CB5-473B-B780-0D028C375482}"/>
    <cellStyle name="40% - 강조색3 14 2 2" xfId="8147" xr:uid="{4FDF921E-4123-4F7A-B667-D54B1A4F6A22}"/>
    <cellStyle name="40% - 강조색3 14 3" xfId="8148" xr:uid="{58922401-79AE-4BC8-868A-E0D4598E710F}"/>
    <cellStyle name="40% - 강조색3 14 4" xfId="8149" xr:uid="{62BACB67-8891-485C-A25B-D9EF2CC7CD0E}"/>
    <cellStyle name="40% - 강조색3 14 5" xfId="8150" xr:uid="{6DB0372E-4917-4593-8294-4288C8597F6E}"/>
    <cellStyle name="40% - 강조색3 14 6" xfId="8151" xr:uid="{241C050E-E80B-4238-9776-BB683DE8EE11}"/>
    <cellStyle name="40% - 강조색3 14 7" xfId="8152" xr:uid="{0A60B4F7-8830-4A24-B2BA-3DD7299FD21C}"/>
    <cellStyle name="40% - 강조색3 14 8" xfId="8153" xr:uid="{160DF0CE-3172-464F-9D9E-737606CA8200}"/>
    <cellStyle name="40% - 강조색3 14 9" xfId="8154" xr:uid="{C7684A94-DA2E-41B9-AEE2-04EEBAC85B81}"/>
    <cellStyle name="40% - 강조색3 15" xfId="731" xr:uid="{20EC7B4B-06B2-430A-A38B-C456FEB232CB}"/>
    <cellStyle name="40% - 강조색3 15 10" xfId="8156" xr:uid="{5D3C974C-8224-4C55-8BE1-99D034C20174}"/>
    <cellStyle name="40% - 강조색3 15 11" xfId="8157" xr:uid="{5E31994F-01EF-4644-974D-04EAE664EEC6}"/>
    <cellStyle name="40% - 강조색3 15 12" xfId="8158" xr:uid="{7F63827A-EBF1-4F8D-B412-B76FD20C6957}"/>
    <cellStyle name="40% - 강조색3 15 13" xfId="8159" xr:uid="{6D17ADB2-547C-4A99-9962-6945BD867A1E}"/>
    <cellStyle name="40% - 강조색3 15 14" xfId="8160" xr:uid="{6933EF95-CF78-427E-B281-BE4D3A350CE2}"/>
    <cellStyle name="40% - 강조색3 15 15" xfId="8155" xr:uid="{48766B92-AF1D-4516-BFDD-5F5DC2E54F8B}"/>
    <cellStyle name="40% - 강조색3 15 16" xfId="27833" xr:uid="{8EE7DBE7-714A-4854-9BC1-A8E1699CEB89}"/>
    <cellStyle name="40% - 강조색3 15 2" xfId="732" xr:uid="{48FED2BC-F94B-473A-ADD9-CC5690D0FAE4}"/>
    <cellStyle name="40% - 강조색3 15 2 2" xfId="8161" xr:uid="{48A6F3C9-CD2A-4B9E-AC05-5A93CCCD0E65}"/>
    <cellStyle name="40% - 강조색3 15 3" xfId="8162" xr:uid="{4790BB6F-3B46-4BD6-ABA9-588EB60D0CE2}"/>
    <cellStyle name="40% - 강조색3 15 4" xfId="8163" xr:uid="{4CF9AF83-E027-48FD-86DB-8832E55D7E39}"/>
    <cellStyle name="40% - 강조색3 15 5" xfId="8164" xr:uid="{8DCB34FC-2C9C-4956-A81D-D70DE6EA6DF6}"/>
    <cellStyle name="40% - 강조색3 15 6" xfId="8165" xr:uid="{1775AFE5-8697-478F-BCAE-C7E03A4745E7}"/>
    <cellStyle name="40% - 강조색3 15 7" xfId="8166" xr:uid="{629F7C99-9152-42AE-8F0C-93972C43714E}"/>
    <cellStyle name="40% - 강조색3 15 8" xfId="8167" xr:uid="{C7DED662-DF09-4AD0-8501-5BF533CA4E48}"/>
    <cellStyle name="40% - 강조색3 15 9" xfId="8168" xr:uid="{4F7F11E0-14FE-4D7D-9CA3-3BE8F958DE95}"/>
    <cellStyle name="40% - 강조색3 16" xfId="733" xr:uid="{16453E82-6413-4B84-BA65-5DC132A70801}"/>
    <cellStyle name="40% - 강조색3 16 10" xfId="8170" xr:uid="{2650C789-45D4-4D9D-8D02-B89B67F14CFC}"/>
    <cellStyle name="40% - 강조색3 16 11" xfId="8171" xr:uid="{EED4BF13-9692-4B82-80EF-49CAFB477B39}"/>
    <cellStyle name="40% - 강조색3 16 12" xfId="8172" xr:uid="{43E7BAE1-FEAA-46DD-943D-9AF8D5A48C03}"/>
    <cellStyle name="40% - 강조색3 16 13" xfId="8173" xr:uid="{8287E6B9-845B-44E0-97DD-A74B6D55FBB2}"/>
    <cellStyle name="40% - 강조색3 16 14" xfId="8174" xr:uid="{EBE29CAA-7F39-4253-AD97-43319629A1AF}"/>
    <cellStyle name="40% - 강조색3 16 15" xfId="8169" xr:uid="{28D9BC9B-E434-4873-B026-CCE8B96C9CC0}"/>
    <cellStyle name="40% - 강조색3 16 16" xfId="27832" xr:uid="{F152FB10-191B-4D67-A081-1794A3920893}"/>
    <cellStyle name="40% - 강조색3 16 2" xfId="734" xr:uid="{4F081661-8D6C-4381-A81F-655550B0C17F}"/>
    <cellStyle name="40% - 강조색3 16 2 2" xfId="8175" xr:uid="{3CC328BD-AF1E-48CC-A9DA-C6BF1B6289AB}"/>
    <cellStyle name="40% - 강조색3 16 3" xfId="8176" xr:uid="{524BFB71-F555-4FF6-88FA-2DD0E9AC79A4}"/>
    <cellStyle name="40% - 강조색3 16 4" xfId="8177" xr:uid="{C8B2A4F4-1EF9-4D0C-B494-7C19A8965AC3}"/>
    <cellStyle name="40% - 강조색3 16 5" xfId="8178" xr:uid="{0B830F7B-4ECA-4721-A332-5025CE8D7E6D}"/>
    <cellStyle name="40% - 강조색3 16 6" xfId="8179" xr:uid="{866B4813-362F-46EF-945F-005C9707522B}"/>
    <cellStyle name="40% - 강조색3 16 7" xfId="8180" xr:uid="{A26A74EF-42BC-4FAB-8E6E-C7BC8983E684}"/>
    <cellStyle name="40% - 강조색3 16 8" xfId="8181" xr:uid="{C73A7DED-4599-4AAD-8D8D-7F6C1E79436B}"/>
    <cellStyle name="40% - 강조색3 16 9" xfId="8182" xr:uid="{B8A99969-6C23-4FFD-ACCE-272CED937337}"/>
    <cellStyle name="40% - 강조색3 17" xfId="735" xr:uid="{96757E95-3F36-41B0-B4C8-AE27C5B704B0}"/>
    <cellStyle name="40% - 강조색3 17 10" xfId="8184" xr:uid="{D36E94C6-D068-4E65-A6D3-2B47EAEF7E28}"/>
    <cellStyle name="40% - 강조색3 17 11" xfId="8185" xr:uid="{43124BC3-3786-446E-978A-881CC8C35903}"/>
    <cellStyle name="40% - 강조색3 17 12" xfId="8186" xr:uid="{409C596B-88D5-47CB-9BB3-1BDE529E2DE8}"/>
    <cellStyle name="40% - 강조색3 17 13" xfId="8187" xr:uid="{BED53C66-F4C8-48BB-AB29-80B652747DF3}"/>
    <cellStyle name="40% - 강조색3 17 14" xfId="8188" xr:uid="{7B577A6F-F125-4A55-875F-48150FEE3AB7}"/>
    <cellStyle name="40% - 강조색3 17 15" xfId="8183" xr:uid="{AA2C0CC0-84CF-4C8E-AF11-B3AA0CDB96B4}"/>
    <cellStyle name="40% - 강조색3 17 16" xfId="27831" xr:uid="{F1132598-9B8D-4658-B36F-28402D58C7A7}"/>
    <cellStyle name="40% - 강조색3 17 2" xfId="736" xr:uid="{2128978E-F9E6-4727-81AB-F27A87DD2998}"/>
    <cellStyle name="40% - 강조색3 17 2 2" xfId="8189" xr:uid="{521321F2-DF96-410B-8F00-289350D8A3C4}"/>
    <cellStyle name="40% - 강조색3 17 3" xfId="8190" xr:uid="{9C65DD4C-EE2A-4205-BD33-E8139BBA0F49}"/>
    <cellStyle name="40% - 강조색3 17 4" xfId="8191" xr:uid="{FABF779E-84A0-4328-9C17-C807A04674CF}"/>
    <cellStyle name="40% - 강조색3 17 5" xfId="8192" xr:uid="{E21832F0-99E1-408E-9C61-A185C0EE26C5}"/>
    <cellStyle name="40% - 강조색3 17 6" xfId="8193" xr:uid="{F5C71E79-56B0-4F1A-86A0-BE114B601C4F}"/>
    <cellStyle name="40% - 강조색3 17 7" xfId="8194" xr:uid="{D92C4D06-F311-4E49-AC3B-FB197675CC84}"/>
    <cellStyle name="40% - 강조색3 17 8" xfId="8195" xr:uid="{92891C1C-53D3-4DF7-A38F-41132658021E}"/>
    <cellStyle name="40% - 강조색3 17 9" xfId="8196" xr:uid="{DB57A1EC-2F30-4B2C-90F5-9EDE8D023192}"/>
    <cellStyle name="40% - 강조색3 18" xfId="737" xr:uid="{97AB1C83-2F45-4D59-B339-ECCE5E221BA4}"/>
    <cellStyle name="40% - 강조색3 18 10" xfId="8198" xr:uid="{C745E88C-AC4F-4639-9F78-7B3993CD6E9A}"/>
    <cellStyle name="40% - 강조색3 18 11" xfId="8199" xr:uid="{B843AE51-8193-4128-AEF1-2F0A898E821B}"/>
    <cellStyle name="40% - 강조색3 18 12" xfId="8200" xr:uid="{B1013EEC-002F-4E05-9380-0761E77FBB75}"/>
    <cellStyle name="40% - 강조색3 18 13" xfId="8201" xr:uid="{DC34878F-78E8-46EA-93AE-2758591F02A7}"/>
    <cellStyle name="40% - 강조색3 18 14" xfId="8202" xr:uid="{2857677F-AD11-4694-AEB0-AB9709ACC18D}"/>
    <cellStyle name="40% - 강조색3 18 15" xfId="8197" xr:uid="{B4BA1996-2D98-4216-ADF4-E66ED822CC53}"/>
    <cellStyle name="40% - 강조색3 18 16" xfId="27830" xr:uid="{63609BB5-A24F-4857-B048-300408C0E0DD}"/>
    <cellStyle name="40% - 강조색3 18 2" xfId="738" xr:uid="{51B6AA7C-BEDF-4FAB-B300-A66E452C2723}"/>
    <cellStyle name="40% - 강조색3 18 2 2" xfId="8203" xr:uid="{868636B7-B4E8-42AF-885E-8191F0CFDDB5}"/>
    <cellStyle name="40% - 강조색3 18 3" xfId="8204" xr:uid="{FE3A10E8-9118-43CC-82F6-747D3A520A6B}"/>
    <cellStyle name="40% - 강조색3 18 4" xfId="8205" xr:uid="{6859E285-9926-4313-8B20-9A4EF0B5CC48}"/>
    <cellStyle name="40% - 강조색3 18 5" xfId="8206" xr:uid="{82942F19-CFA9-4671-AAB0-8B72B370C17F}"/>
    <cellStyle name="40% - 강조색3 18 6" xfId="8207" xr:uid="{B24AF0EC-0595-4782-B46E-85B934A2D333}"/>
    <cellStyle name="40% - 강조색3 18 7" xfId="8208" xr:uid="{F9D2BC7F-D87F-4D31-B1C4-2F429B2F5DC7}"/>
    <cellStyle name="40% - 강조색3 18 8" xfId="8209" xr:uid="{A269832C-ECC4-489E-A2DD-6470E9541FC9}"/>
    <cellStyle name="40% - 강조색3 18 9" xfId="8210" xr:uid="{F2B63F60-6697-4441-93B9-4CED1931553E}"/>
    <cellStyle name="40% - 강조색3 19" xfId="739" xr:uid="{D5D44ED6-71E4-40BD-A22C-3BA9AE239EA7}"/>
    <cellStyle name="40% - 강조색3 19 10" xfId="8212" xr:uid="{E29B969D-0ADA-477E-A67D-E3660485796D}"/>
    <cellStyle name="40% - 강조색3 19 11" xfId="8213" xr:uid="{61B45E14-26F3-4ADB-8B1C-439C702B7E14}"/>
    <cellStyle name="40% - 강조색3 19 12" xfId="8214" xr:uid="{C0174221-901B-4F32-8593-A8DB23669B1E}"/>
    <cellStyle name="40% - 강조색3 19 13" xfId="8215" xr:uid="{42EC9A2D-8AE9-40B3-8045-B79C62AD4A1D}"/>
    <cellStyle name="40% - 강조색3 19 14" xfId="8216" xr:uid="{7A99744F-5F74-4126-9A93-6984A5FCD998}"/>
    <cellStyle name="40% - 강조색3 19 15" xfId="8211" xr:uid="{49D89B74-4B17-4FF1-9201-843EED390B4E}"/>
    <cellStyle name="40% - 강조색3 19 16" xfId="27829" xr:uid="{21519FE9-4A94-48D5-91B3-DAF430263851}"/>
    <cellStyle name="40% - 강조색3 19 2" xfId="740" xr:uid="{58895D81-9569-4B5F-BFBC-99C4C29F61DC}"/>
    <cellStyle name="40% - 강조색3 19 2 2" xfId="8217" xr:uid="{37AA0A30-1A5F-4A49-ACA2-6E73FC71E0DA}"/>
    <cellStyle name="40% - 강조색3 19 3" xfId="8218" xr:uid="{3D18BD38-440E-454C-85F5-13F772B5635F}"/>
    <cellStyle name="40% - 강조색3 19 4" xfId="8219" xr:uid="{617B0A7D-D7F0-4DBB-B65A-66637FC9376C}"/>
    <cellStyle name="40% - 강조색3 19 5" xfId="8220" xr:uid="{B5C2D172-CE98-44BA-82B0-75BF2E6AA07D}"/>
    <cellStyle name="40% - 강조색3 19 6" xfId="8221" xr:uid="{EF34DC6B-F770-4156-9E76-6DD9C50331BD}"/>
    <cellStyle name="40% - 강조색3 19 7" xfId="8222" xr:uid="{DEC53D2D-2036-459E-B965-8B8CF7C3370B}"/>
    <cellStyle name="40% - 강조색3 19 8" xfId="8223" xr:uid="{7E463E5D-2179-44B5-91AD-7844AAF1FF8B}"/>
    <cellStyle name="40% - 강조색3 19 9" xfId="8224" xr:uid="{940347BA-9E37-4F93-9973-F59FBC5BFC9B}"/>
    <cellStyle name="40% - 강조색3 2" xfId="741" xr:uid="{7BFC5416-121E-43BB-BB25-4B74B65B0CB9}"/>
    <cellStyle name="40% - 강조색3 2 10" xfId="8226" xr:uid="{F3D79878-0DA9-4E8C-BD61-EEA41B58ABBE}"/>
    <cellStyle name="40% - 강조색3 2 11" xfId="8227" xr:uid="{634EB612-AC86-4CF1-A5B3-515291EDF078}"/>
    <cellStyle name="40% - 강조색3 2 12" xfId="8228" xr:uid="{2892C3BF-7086-4169-9347-53C10224488B}"/>
    <cellStyle name="40% - 강조색3 2 13" xfId="8229" xr:uid="{426986CC-E4ED-4872-AA8D-3D9344493C89}"/>
    <cellStyle name="40% - 강조색3 2 14" xfId="8230" xr:uid="{5C8721CB-9B05-4590-83A6-54AA0577CD67}"/>
    <cellStyle name="40% - 강조색3 2 15" xfId="8225" xr:uid="{1EAB4AFD-2B28-4D55-AC59-3D07B711E7FA}"/>
    <cellStyle name="40% - 강조색3 2 16" xfId="27828" xr:uid="{C73B1F3E-36E6-482E-A573-014C06854237}"/>
    <cellStyle name="40% - 강조색3 2 17" xfId="27948" xr:uid="{09A8DEDD-F18B-4F31-934C-E007822BCB93}"/>
    <cellStyle name="40% - 강조색3 2 2" xfId="742" xr:uid="{694205EA-0623-4FB1-AA40-ADB598B7F5B6}"/>
    <cellStyle name="40% - 강조색3 2 2 2" xfId="8231" xr:uid="{736EF4A2-CF6A-41A9-BF68-D9C00CA2B477}"/>
    <cellStyle name="40% - 강조색3 2 3" xfId="8232" xr:uid="{383D4306-85B4-45FE-91AE-E62C38900C92}"/>
    <cellStyle name="40% - 강조색3 2 4" xfId="8233" xr:uid="{3063750C-4287-4F0B-9888-19DFD1DEF0ED}"/>
    <cellStyle name="40% - 강조색3 2 5" xfId="8234" xr:uid="{52479B38-04F6-4ED0-95D0-EF2708A9C7FB}"/>
    <cellStyle name="40% - 강조색3 2 6" xfId="8235" xr:uid="{58D36A97-9083-4241-B1C3-D0D383240B4C}"/>
    <cellStyle name="40% - 강조색3 2 7" xfId="8236" xr:uid="{F044B781-88FF-472E-9C5B-BA428C7C3CD4}"/>
    <cellStyle name="40% - 강조색3 2 8" xfId="8237" xr:uid="{0885B9AA-5DDB-43E1-8589-6E9091A70886}"/>
    <cellStyle name="40% - 강조색3 2 9" xfId="8238" xr:uid="{CF0B4B81-524C-4759-87D6-05DF7B483360}"/>
    <cellStyle name="40% - 강조색3 20" xfId="743" xr:uid="{F1034771-AE72-4E8C-B54A-DC787E2E3FC2}"/>
    <cellStyle name="40% - 강조색3 20 10" xfId="8240" xr:uid="{D1CC99A0-806A-4D9B-98C3-308F427E6600}"/>
    <cellStyle name="40% - 강조색3 20 11" xfId="8241" xr:uid="{683E7E86-C41B-4160-AE8E-9746B98E79A7}"/>
    <cellStyle name="40% - 강조색3 20 12" xfId="8242" xr:uid="{52321DC8-39C5-4B93-8D71-5E6802C01FBD}"/>
    <cellStyle name="40% - 강조색3 20 13" xfId="8243" xr:uid="{C90775B8-AA82-4F81-A86A-17CED6DFF979}"/>
    <cellStyle name="40% - 강조색3 20 14" xfId="8244" xr:uid="{08CE4163-875E-4F0A-B843-B4D16AC938BA}"/>
    <cellStyle name="40% - 강조색3 20 15" xfId="8239" xr:uid="{8764BC38-83B5-43D6-B514-8B4F98DB348F}"/>
    <cellStyle name="40% - 강조색3 20 16" xfId="27827" xr:uid="{96BDC047-1AEA-4ECE-AB20-2BEC17E56494}"/>
    <cellStyle name="40% - 강조색3 20 2" xfId="744" xr:uid="{CC612B18-3C3B-4478-B1EE-274606158C3D}"/>
    <cellStyle name="40% - 강조색3 20 2 2" xfId="8245" xr:uid="{FF776D37-0EB5-4613-86B8-BAA423667663}"/>
    <cellStyle name="40% - 강조색3 20 3" xfId="8246" xr:uid="{D1774E6F-AA05-4EE0-AA76-0C0C649ADBB6}"/>
    <cellStyle name="40% - 강조색3 20 4" xfId="8247" xr:uid="{E689315D-C842-48F4-B574-44843B377D66}"/>
    <cellStyle name="40% - 강조색3 20 5" xfId="8248" xr:uid="{9E4FAD51-EBEF-47A0-A49A-EEA4AB83C4B2}"/>
    <cellStyle name="40% - 강조색3 20 6" xfId="8249" xr:uid="{738F430A-621E-4E66-A73A-9A0B45810E61}"/>
    <cellStyle name="40% - 강조색3 20 7" xfId="8250" xr:uid="{6737737B-E65C-45EC-B152-BF2C373BE30A}"/>
    <cellStyle name="40% - 강조색3 20 8" xfId="8251" xr:uid="{0EEF50EE-84A4-4301-A75D-4698D9E4AE35}"/>
    <cellStyle name="40% - 강조색3 20 9" xfId="8252" xr:uid="{B00F3F5C-BB5D-409C-89C5-8DDD4865FE8B}"/>
    <cellStyle name="40% - 강조색3 21" xfId="745" xr:uid="{65487CE4-55D1-477F-9336-7B3999C82EFB}"/>
    <cellStyle name="40% - 강조색3 21 10" xfId="8254" xr:uid="{41ACAE35-D8FC-43B0-B784-EF5979717EE5}"/>
    <cellStyle name="40% - 강조색3 21 11" xfId="8255" xr:uid="{D0FAEB71-A0D7-48A1-BC0C-533DAD4FC143}"/>
    <cellStyle name="40% - 강조색3 21 12" xfId="8256" xr:uid="{9888E009-564E-44CE-A2A0-566000E4B251}"/>
    <cellStyle name="40% - 강조색3 21 13" xfId="8257" xr:uid="{267818E9-CAD0-4451-8051-13DF9024EEBB}"/>
    <cellStyle name="40% - 강조색3 21 14" xfId="8258" xr:uid="{DBDD942C-C7E9-40F0-9361-8ACD135A1DB3}"/>
    <cellStyle name="40% - 강조색3 21 15" xfId="8253" xr:uid="{161D4BC6-C894-4408-A2D6-4BA261867FEE}"/>
    <cellStyle name="40% - 강조색3 21 16" xfId="27826" xr:uid="{B2B2BA7B-A889-40D4-A0F4-0E233A48CB98}"/>
    <cellStyle name="40% - 강조색3 21 2" xfId="746" xr:uid="{DD274975-6CE6-4F2E-A51E-F6D4519C8CB1}"/>
    <cellStyle name="40% - 강조색3 21 2 2" xfId="8259" xr:uid="{049124D3-FD4C-487E-8AA7-B16FC93FC611}"/>
    <cellStyle name="40% - 강조색3 21 3" xfId="8260" xr:uid="{535A9970-9CAE-4EFA-A808-C8627EA44A88}"/>
    <cellStyle name="40% - 강조색3 21 4" xfId="8261" xr:uid="{3A4F4A6C-8074-4BE6-8B82-0C46F1D5A7DF}"/>
    <cellStyle name="40% - 강조색3 21 5" xfId="8262" xr:uid="{3DBF2D77-CB28-4828-B255-BE427A848112}"/>
    <cellStyle name="40% - 강조색3 21 6" xfId="8263" xr:uid="{F5C2229A-0C69-4D12-A8D5-0E4823168F15}"/>
    <cellStyle name="40% - 강조색3 21 7" xfId="8264" xr:uid="{C97DBE48-AFD5-4C1C-86C9-D16D1CF4B657}"/>
    <cellStyle name="40% - 강조색3 21 8" xfId="8265" xr:uid="{1197DB99-F3A1-496F-A510-271C7D38B781}"/>
    <cellStyle name="40% - 강조색3 21 9" xfId="8266" xr:uid="{01DF03C2-95FD-44ED-AADA-1DFB5857A503}"/>
    <cellStyle name="40% - 강조색3 22" xfId="747" xr:uid="{9B4E1000-B3EF-4E9E-A315-04DCAB9327A0}"/>
    <cellStyle name="40% - 강조색3 22 10" xfId="8268" xr:uid="{A58507B7-B73D-480C-A499-BD2458AEAB59}"/>
    <cellStyle name="40% - 강조색3 22 11" xfId="8269" xr:uid="{E1FE8DD1-9E1E-4354-931B-D35023910690}"/>
    <cellStyle name="40% - 강조색3 22 12" xfId="8270" xr:uid="{4C47BDC2-8AC3-497F-B7D2-5081947B2A46}"/>
    <cellStyle name="40% - 강조색3 22 13" xfId="8271" xr:uid="{681E3985-AB64-4221-9113-E41A2CE3A1A9}"/>
    <cellStyle name="40% - 강조색3 22 14" xfId="8272" xr:uid="{7BCBD529-4C2A-4345-AE79-6106A51F4B04}"/>
    <cellStyle name="40% - 강조색3 22 15" xfId="8267" xr:uid="{1508F95D-FC39-43C2-BBF3-20512F4F60A8}"/>
    <cellStyle name="40% - 강조색3 22 16" xfId="27825" xr:uid="{7F7DE4EE-9B0C-48A4-94A4-58282C4ABA0E}"/>
    <cellStyle name="40% - 강조색3 22 2" xfId="748" xr:uid="{BC9AA502-5054-4EA0-9DC1-C5F4AD983315}"/>
    <cellStyle name="40% - 강조색3 22 2 2" xfId="8273" xr:uid="{6EE40BC7-8935-4FC4-BF74-3310ADFDCD06}"/>
    <cellStyle name="40% - 강조색3 22 3" xfId="8274" xr:uid="{D956E737-52F8-4EB7-9F8C-C90AD726A918}"/>
    <cellStyle name="40% - 강조색3 22 4" xfId="8275" xr:uid="{CF85C487-C83A-492A-9EA0-59900E23063C}"/>
    <cellStyle name="40% - 강조색3 22 5" xfId="8276" xr:uid="{17DCC4B2-CC5B-4503-B8D8-EAC31F1543F9}"/>
    <cellStyle name="40% - 강조색3 22 6" xfId="8277" xr:uid="{C3AF551C-C41B-4AB3-9288-399F8C0D5FF7}"/>
    <cellStyle name="40% - 강조색3 22 7" xfId="8278" xr:uid="{8B22FFCF-D49C-474E-9B5B-A0FAD1E196A5}"/>
    <cellStyle name="40% - 강조색3 22 8" xfId="8279" xr:uid="{000252C5-1489-4351-8057-0C8641C7721F}"/>
    <cellStyle name="40% - 강조색3 22 9" xfId="8280" xr:uid="{FADD2981-5EDC-4D78-90A8-263B779C6DE4}"/>
    <cellStyle name="40% - 강조색3 23" xfId="749" xr:uid="{60539E9B-ADBF-4F04-AB6F-8177DE32DF01}"/>
    <cellStyle name="40% - 강조색3 23 10" xfId="8282" xr:uid="{395F0780-5FBA-4572-BF13-A2CF8EC96B6E}"/>
    <cellStyle name="40% - 강조색3 23 11" xfId="8283" xr:uid="{2015F2EB-E5C8-4E91-AC61-AAB23C221681}"/>
    <cellStyle name="40% - 강조색3 23 12" xfId="8284" xr:uid="{C9FDEBB3-B706-43F8-A733-8E71403A79CE}"/>
    <cellStyle name="40% - 강조색3 23 13" xfId="8285" xr:uid="{2013EAB0-1BCA-41EF-9D5F-DE0D52715F51}"/>
    <cellStyle name="40% - 강조색3 23 14" xfId="8286" xr:uid="{9179A7A7-4C97-43C8-B6F9-EF28708D1DEA}"/>
    <cellStyle name="40% - 강조색3 23 15" xfId="8281" xr:uid="{AF66AD32-CB7A-4B4E-991C-C6F845C6481A}"/>
    <cellStyle name="40% - 강조색3 23 16" xfId="27824" xr:uid="{4E743B43-6632-4853-B666-2D5A455153CB}"/>
    <cellStyle name="40% - 강조색3 23 2" xfId="750" xr:uid="{0DF13B75-6A08-4B4D-8D58-8D2EE8E3B2B7}"/>
    <cellStyle name="40% - 강조색3 23 2 2" xfId="8287" xr:uid="{5A8962D0-C3FA-4883-8953-5F412719F658}"/>
    <cellStyle name="40% - 강조색3 23 3" xfId="8288" xr:uid="{B6671BB9-AF77-4AE3-94D0-B3C7DB554E51}"/>
    <cellStyle name="40% - 강조색3 23 4" xfId="8289" xr:uid="{1BA99812-D177-4DFA-B19A-E0132B753739}"/>
    <cellStyle name="40% - 강조색3 23 5" xfId="8290" xr:uid="{101CE65F-562D-4B39-BA2B-6F8AE98CA8C8}"/>
    <cellStyle name="40% - 강조색3 23 6" xfId="8291" xr:uid="{D9E276D4-8209-4E4F-9C02-49903DBDBCD7}"/>
    <cellStyle name="40% - 강조색3 23 7" xfId="8292" xr:uid="{D2C33EFB-4A7C-4307-8353-8C4B54B7942E}"/>
    <cellStyle name="40% - 강조색3 23 8" xfId="8293" xr:uid="{75E60069-FD18-4809-9AAA-C507653203FA}"/>
    <cellStyle name="40% - 강조색3 23 9" xfId="8294" xr:uid="{61A71592-9615-43F1-AB27-F725ED5EF3D4}"/>
    <cellStyle name="40% - 강조색3 24" xfId="751" xr:uid="{76019124-8058-4F9E-B35C-E3222ACB41BF}"/>
    <cellStyle name="40% - 강조색3 24 10" xfId="8296" xr:uid="{29F8120A-3E64-4413-88BF-183AFE198BE7}"/>
    <cellStyle name="40% - 강조색3 24 11" xfId="8297" xr:uid="{B658BB4E-3394-4D33-9A3A-1489C8F040C1}"/>
    <cellStyle name="40% - 강조색3 24 12" xfId="8298" xr:uid="{11EE5987-FD5D-41CE-B501-F2D306A92839}"/>
    <cellStyle name="40% - 강조색3 24 13" xfId="8299" xr:uid="{41A32EEF-7861-4B86-8468-4720D6E7F083}"/>
    <cellStyle name="40% - 강조색3 24 14" xfId="8300" xr:uid="{3D01971A-BD53-4519-A505-45EA085A4124}"/>
    <cellStyle name="40% - 강조색3 24 15" xfId="8295" xr:uid="{DC5BB86D-2E74-4A3F-8939-21222D941D66}"/>
    <cellStyle name="40% - 강조색3 24 16" xfId="27823" xr:uid="{B6736129-322D-42C5-924E-6714A50C86CB}"/>
    <cellStyle name="40% - 강조색3 24 2" xfId="752" xr:uid="{7137DF3D-9C89-4718-8391-C093167CA04E}"/>
    <cellStyle name="40% - 강조색3 24 2 2" xfId="8301" xr:uid="{F5878CA6-BFFB-440D-A2B7-C8B6585A9B33}"/>
    <cellStyle name="40% - 강조색3 24 3" xfId="8302" xr:uid="{9ED93737-2932-4837-A616-32086B3032E8}"/>
    <cellStyle name="40% - 강조색3 24 4" xfId="8303" xr:uid="{1279F026-D028-4B11-90EB-191D07EE958F}"/>
    <cellStyle name="40% - 강조색3 24 5" xfId="8304" xr:uid="{7488AD24-4212-46E9-B1A5-70E30075B4D8}"/>
    <cellStyle name="40% - 강조색3 24 6" xfId="8305" xr:uid="{A48EDCA7-6507-4CDE-93EB-B8F7749FF393}"/>
    <cellStyle name="40% - 강조색3 24 7" xfId="8306" xr:uid="{BC680406-D31C-4776-A4EA-452A9AA688BC}"/>
    <cellStyle name="40% - 강조색3 24 8" xfId="8307" xr:uid="{52A9496E-355D-4787-947F-8E6808B7B2AC}"/>
    <cellStyle name="40% - 강조색3 24 9" xfId="8308" xr:uid="{9371C149-2272-42BD-8CB3-7ACF5C40FCFC}"/>
    <cellStyle name="40% - 강조색3 25" xfId="753" xr:uid="{89E9113B-83D6-4EDF-8459-8B2525B20AA8}"/>
    <cellStyle name="40% - 강조색3 25 10" xfId="8310" xr:uid="{BC0B1036-BF10-4AE2-B952-6BCE4E712B4C}"/>
    <cellStyle name="40% - 강조색3 25 11" xfId="8311" xr:uid="{291FAA68-4C00-4F04-9A4C-C4BD18AE65B8}"/>
    <cellStyle name="40% - 강조색3 25 12" xfId="8312" xr:uid="{0107C237-C9E3-4E21-B714-3206D5AFF881}"/>
    <cellStyle name="40% - 강조색3 25 13" xfId="8313" xr:uid="{6E768DCF-107F-4A67-B003-C7F25231CF98}"/>
    <cellStyle name="40% - 강조색3 25 14" xfId="8314" xr:uid="{E7539528-6E97-4773-B977-E8245B427951}"/>
    <cellStyle name="40% - 강조색3 25 15" xfId="8309" xr:uid="{CB3A77CF-D32B-45DA-B22B-B03A1139E874}"/>
    <cellStyle name="40% - 강조색3 25 16" xfId="27822" xr:uid="{9DD16553-D108-4786-A9F6-110DEE94F810}"/>
    <cellStyle name="40% - 강조색3 25 2" xfId="754" xr:uid="{4544250C-96C7-4390-934F-00A7836BCCFC}"/>
    <cellStyle name="40% - 강조색3 25 2 2" xfId="8315" xr:uid="{640D8D74-12C2-4ECD-B1BB-6AFD5A14BAE3}"/>
    <cellStyle name="40% - 강조색3 25 3" xfId="8316" xr:uid="{B384F4EC-546A-46AF-B495-7C6CE1CB9365}"/>
    <cellStyle name="40% - 강조색3 25 4" xfId="8317" xr:uid="{230F0F7A-7401-4523-93BF-9AB580C4922A}"/>
    <cellStyle name="40% - 강조색3 25 5" xfId="8318" xr:uid="{2CAB277D-B834-40D0-B2B6-E60DC80DFD30}"/>
    <cellStyle name="40% - 강조색3 25 6" xfId="8319" xr:uid="{B56DD358-C183-441D-A2F9-323CD62B5C8E}"/>
    <cellStyle name="40% - 강조색3 25 7" xfId="8320" xr:uid="{AC8021C2-B34F-42B2-9DE3-0BDE6D5FA4DD}"/>
    <cellStyle name="40% - 강조색3 25 8" xfId="8321" xr:uid="{219FF8FA-25E2-4199-AC0E-9F858A22953C}"/>
    <cellStyle name="40% - 강조색3 25 9" xfId="8322" xr:uid="{C9A5F2E7-278F-4A54-9928-84A1D667FD7E}"/>
    <cellStyle name="40% - 강조색3 26" xfId="755" xr:uid="{0B0B070D-20DC-478B-AD8F-32A18B0EEC74}"/>
    <cellStyle name="40% - 강조색3 26 10" xfId="8324" xr:uid="{58FF4E44-A208-4EB1-BEEB-1E4ED88278E1}"/>
    <cellStyle name="40% - 강조색3 26 11" xfId="8325" xr:uid="{D34A14DC-9576-42FE-824B-E7A0E14A6F36}"/>
    <cellStyle name="40% - 강조색3 26 12" xfId="8326" xr:uid="{AA978BA9-7874-46E5-A351-27FF05B2EF5F}"/>
    <cellStyle name="40% - 강조색3 26 13" xfId="8327" xr:uid="{5F2A0FCD-E9B6-49DF-BA3C-B215B42D5505}"/>
    <cellStyle name="40% - 강조색3 26 14" xfId="8328" xr:uid="{E044AF74-5CFF-4270-B0F3-7742DCEF4882}"/>
    <cellStyle name="40% - 강조색3 26 15" xfId="8323" xr:uid="{A0AFF689-5400-4F2D-AEE0-39B3A81C5110}"/>
    <cellStyle name="40% - 강조색3 26 16" xfId="27821" xr:uid="{418C46D2-8A92-470B-81F6-1BCD1D521DE7}"/>
    <cellStyle name="40% - 강조색3 26 2" xfId="756" xr:uid="{D8D92080-B7F8-490B-BF51-9A2F10B69058}"/>
    <cellStyle name="40% - 강조색3 26 2 2" xfId="8329" xr:uid="{3564354D-2B28-459F-A329-13979DFA968E}"/>
    <cellStyle name="40% - 강조색3 26 3" xfId="8330" xr:uid="{44F2DC23-2107-4E37-9C3C-D24461917DD8}"/>
    <cellStyle name="40% - 강조색3 26 4" xfId="8331" xr:uid="{323BD203-A0F7-45A3-9875-B2FE9B3580E6}"/>
    <cellStyle name="40% - 강조색3 26 5" xfId="8332" xr:uid="{34FA86BB-71C5-4A95-9E74-5DDE68B8BCB4}"/>
    <cellStyle name="40% - 강조색3 26 6" xfId="8333" xr:uid="{6CC95A88-0BA7-48DA-823B-634B9D71B43D}"/>
    <cellStyle name="40% - 강조색3 26 7" xfId="8334" xr:uid="{252D411C-4514-4B11-8E55-92A5F6725A6E}"/>
    <cellStyle name="40% - 강조색3 26 8" xfId="8335" xr:uid="{A9FB319D-A1E2-4515-8BED-BB6ED48D854B}"/>
    <cellStyle name="40% - 강조색3 26 9" xfId="8336" xr:uid="{4B12DC0A-9051-4C22-AA67-039085A91167}"/>
    <cellStyle name="40% - 강조색3 27" xfId="757" xr:uid="{93457A67-0DC8-4506-8495-37B90630C219}"/>
    <cellStyle name="40% - 강조색3 27 10" xfId="8338" xr:uid="{76002CF5-CDC2-4250-93E0-04C85160AAB9}"/>
    <cellStyle name="40% - 강조색3 27 11" xfId="8339" xr:uid="{81977C1B-953F-45D3-AE9C-2F9789BD260F}"/>
    <cellStyle name="40% - 강조색3 27 12" xfId="8340" xr:uid="{C877EDD4-D162-4242-8FAA-3666AA05E5C2}"/>
    <cellStyle name="40% - 강조색3 27 13" xfId="8341" xr:uid="{F591D962-D695-4329-97C5-F0E7CFC92188}"/>
    <cellStyle name="40% - 강조색3 27 14" xfId="8342" xr:uid="{E6C4A54A-9CA1-4B74-8400-E2E9FEDA23AC}"/>
    <cellStyle name="40% - 강조색3 27 15" xfId="8337" xr:uid="{3B066947-B5CC-44A9-B317-26B07884F5CB}"/>
    <cellStyle name="40% - 강조색3 27 16" xfId="27820" xr:uid="{DED68C4B-4E57-445D-8739-04F3A9E7E38F}"/>
    <cellStyle name="40% - 강조색3 27 2" xfId="758" xr:uid="{EB55A416-CF06-40C2-A8D0-C1D5CA7CA5E8}"/>
    <cellStyle name="40% - 강조색3 27 2 2" xfId="8343" xr:uid="{A7A4F4A4-993D-4D5F-893E-25971564C7E8}"/>
    <cellStyle name="40% - 강조색3 27 3" xfId="8344" xr:uid="{D890D223-A2FC-47AB-A70E-800D0E78522E}"/>
    <cellStyle name="40% - 강조색3 27 4" xfId="8345" xr:uid="{BB185637-4C69-4DF9-9ABF-E6A7E159F2CD}"/>
    <cellStyle name="40% - 강조색3 27 5" xfId="8346" xr:uid="{96914256-CCBE-4FCC-BB09-D4341F90F403}"/>
    <cellStyle name="40% - 강조색3 27 6" xfId="8347" xr:uid="{75EC1A35-2337-4C6C-81BE-8555AE8969BB}"/>
    <cellStyle name="40% - 강조색3 27 7" xfId="8348" xr:uid="{C6FCEF24-F854-4C48-9BCB-E8C5C421A50A}"/>
    <cellStyle name="40% - 강조색3 27 8" xfId="8349" xr:uid="{C68BC0FE-83B9-4041-9FBC-827505CEAE10}"/>
    <cellStyle name="40% - 강조색3 27 9" xfId="8350" xr:uid="{A2D6417B-BE3C-4154-ACFE-14452C505CDA}"/>
    <cellStyle name="40% - 강조색3 28" xfId="759" xr:uid="{06862C34-C649-45E6-9FA8-175150F374E5}"/>
    <cellStyle name="40% - 강조색3 28 10" xfId="8352" xr:uid="{BAD7EB4B-88DC-4328-B4AB-7972767E0C22}"/>
    <cellStyle name="40% - 강조색3 28 11" xfId="8353" xr:uid="{D793FAC4-2C2C-4C05-B193-52F88EA06E73}"/>
    <cellStyle name="40% - 강조색3 28 12" xfId="8354" xr:uid="{F6898C58-5AA7-426F-B1EF-23AF748C1D7F}"/>
    <cellStyle name="40% - 강조색3 28 13" xfId="8355" xr:uid="{9F637EC0-B55B-4816-AD66-965881765FDA}"/>
    <cellStyle name="40% - 강조색3 28 14" xfId="8356" xr:uid="{30556816-6279-4084-B373-F9775B41ECA2}"/>
    <cellStyle name="40% - 강조색3 28 15" xfId="8351" xr:uid="{247C1EAA-B16D-4E46-A908-D69038BC52D7}"/>
    <cellStyle name="40% - 강조색3 28 16" xfId="27819" xr:uid="{98937BD2-FDF5-4977-97CF-6A7CAE868B47}"/>
    <cellStyle name="40% - 강조색3 28 2" xfId="760" xr:uid="{0259E304-F9DE-4754-BF33-22BB087D7C3A}"/>
    <cellStyle name="40% - 강조색3 28 2 2" xfId="8357" xr:uid="{230215D5-7FA1-43F9-952E-3AC3C3482EB5}"/>
    <cellStyle name="40% - 강조색3 28 3" xfId="8358" xr:uid="{420151B6-EC46-45C9-B78D-714AD0A20A87}"/>
    <cellStyle name="40% - 강조색3 28 4" xfId="8359" xr:uid="{CA2B2518-404D-49B5-9245-8F89BBCDB05E}"/>
    <cellStyle name="40% - 강조색3 28 5" xfId="8360" xr:uid="{31595A77-D447-4E74-9304-CD132F24899C}"/>
    <cellStyle name="40% - 강조색3 28 6" xfId="8361" xr:uid="{CE205427-FEC8-4E6D-AFD4-ACDD49503804}"/>
    <cellStyle name="40% - 강조색3 28 7" xfId="8362" xr:uid="{80472620-3822-448A-9E24-676F0766772F}"/>
    <cellStyle name="40% - 강조색3 28 8" xfId="8363" xr:uid="{90AEFFB5-21E4-413E-BB42-9C8C5F518AFB}"/>
    <cellStyle name="40% - 강조색3 28 9" xfId="8364" xr:uid="{FE0B5EB5-9108-401C-8008-18F22D03657F}"/>
    <cellStyle name="40% - 강조색3 29" xfId="761" xr:uid="{46B3FB9F-C5F5-459C-A89D-523B210398A3}"/>
    <cellStyle name="40% - 강조색3 29 10" xfId="8366" xr:uid="{BB6789D8-D3A7-4334-B55E-232B0F25207B}"/>
    <cellStyle name="40% - 강조색3 29 11" xfId="8367" xr:uid="{487F2066-A62B-4D8A-B649-7A400E98B42F}"/>
    <cellStyle name="40% - 강조색3 29 12" xfId="8368" xr:uid="{47428616-A6FC-4732-8775-1F2E23B2C222}"/>
    <cellStyle name="40% - 강조색3 29 13" xfId="8369" xr:uid="{D88F1877-E25C-4C88-95F0-D0F8C9477B07}"/>
    <cellStyle name="40% - 강조색3 29 14" xfId="8370" xr:uid="{D092F248-2316-4070-9E36-CDB6EDEE670B}"/>
    <cellStyle name="40% - 강조색3 29 15" xfId="8365" xr:uid="{7444C21B-48B7-4D6B-948C-254AAE3D0F43}"/>
    <cellStyle name="40% - 강조색3 29 16" xfId="27818" xr:uid="{DC153BC9-18D6-49BC-BE52-8DAE15564285}"/>
    <cellStyle name="40% - 강조색3 29 2" xfId="762" xr:uid="{3C757EDA-74F0-4106-8E57-A3D364D1CA47}"/>
    <cellStyle name="40% - 강조색3 29 2 2" xfId="8371" xr:uid="{9817E0E3-F3D2-4A21-9115-7C4254CC8A6E}"/>
    <cellStyle name="40% - 강조색3 29 3" xfId="8372" xr:uid="{C5A0283F-933E-4E69-A989-C41A9DC24B4D}"/>
    <cellStyle name="40% - 강조색3 29 4" xfId="8373" xr:uid="{2D489D77-93C0-4583-8519-EB5E303BBBE5}"/>
    <cellStyle name="40% - 강조색3 29 5" xfId="8374" xr:uid="{ED9E57AD-B58F-476A-9634-225F89C3E759}"/>
    <cellStyle name="40% - 강조색3 29 6" xfId="8375" xr:uid="{905534C1-2BE2-4776-8E6B-208A1E100ACF}"/>
    <cellStyle name="40% - 강조색3 29 7" xfId="8376" xr:uid="{9735E587-B895-4E00-BE9B-1DE45232A95A}"/>
    <cellStyle name="40% - 강조색3 29 8" xfId="8377" xr:uid="{269B5A41-11F6-43C0-A61F-4FD73BC5B594}"/>
    <cellStyle name="40% - 강조색3 29 9" xfId="8378" xr:uid="{716235E1-DDAC-4BDC-8E51-9B21A4B5DFC4}"/>
    <cellStyle name="40% - 강조색3 3" xfId="763" xr:uid="{554EB289-E119-4A1F-B208-0058F2EC6643}"/>
    <cellStyle name="40% - 강조색3 3 10" xfId="8380" xr:uid="{27ABDD54-9F50-4186-85E2-DFF1DBB8D967}"/>
    <cellStyle name="40% - 강조색3 3 11" xfId="8381" xr:uid="{48D4E6C6-43C9-47BA-8CAB-4D024667569E}"/>
    <cellStyle name="40% - 강조색3 3 12" xfId="8382" xr:uid="{46F2ABCD-8BF7-4CFE-9693-9841A43C09B7}"/>
    <cellStyle name="40% - 강조색3 3 13" xfId="8383" xr:uid="{952EE534-5DDD-4F09-B84B-521BFEC7715E}"/>
    <cellStyle name="40% - 강조색3 3 14" xfId="8384" xr:uid="{245D2635-7CC7-4ABB-9C3B-ACA32F1EF33A}"/>
    <cellStyle name="40% - 강조색3 3 15" xfId="8379" xr:uid="{63E61690-76B8-4B01-A190-44400EEA0A91}"/>
    <cellStyle name="40% - 강조색3 3 16" xfId="27817" xr:uid="{F0FEB998-15A5-40CC-A0C8-DBAE6E7FC358}"/>
    <cellStyle name="40% - 강조색3 3 17" xfId="28203" xr:uid="{22B9E6CF-FEFD-433F-8C96-8B8239ABB365}"/>
    <cellStyle name="40% - 강조색3 3 2" xfId="764" xr:uid="{3C0DCB35-0559-42AB-A598-C9D809AEABBE}"/>
    <cellStyle name="40% - 강조색3 3 2 2" xfId="8385" xr:uid="{060F6475-0176-408E-BC58-B97346E5A5BB}"/>
    <cellStyle name="40% - 강조색3 3 3" xfId="8386" xr:uid="{D0EA55AB-12E3-4537-A567-FDD69FE01F42}"/>
    <cellStyle name="40% - 강조색3 3 4" xfId="8387" xr:uid="{578531F2-8FF0-4AE4-BE9D-6F63969B20E5}"/>
    <cellStyle name="40% - 강조색3 3 5" xfId="8388" xr:uid="{A097FA59-C5F2-4E6C-A2BA-FF64F59F1F98}"/>
    <cellStyle name="40% - 강조색3 3 6" xfId="8389" xr:uid="{A676154E-D9F6-4D0B-AB6E-F357D97B5CD7}"/>
    <cellStyle name="40% - 강조색3 3 7" xfId="8390" xr:uid="{8F49025E-D192-46CD-A0D1-BD57B24BE0AB}"/>
    <cellStyle name="40% - 강조색3 3 8" xfId="8391" xr:uid="{BD7DF015-1E04-4160-8069-8540A4BC8841}"/>
    <cellStyle name="40% - 강조색3 3 9" xfId="8392" xr:uid="{354DFF07-0533-4BF9-A720-67FA98A489C8}"/>
    <cellStyle name="40% - 강조색3 30" xfId="765" xr:uid="{ADA5A4CD-2690-4C92-83F8-974B36E3FEC9}"/>
    <cellStyle name="40% - 강조색3 30 10" xfId="8394" xr:uid="{D6CD515A-981A-4A0D-B41F-757F941EEC8B}"/>
    <cellStyle name="40% - 강조색3 30 11" xfId="8395" xr:uid="{05F6E03B-266D-497C-B4AE-D1540EB2322D}"/>
    <cellStyle name="40% - 강조색3 30 12" xfId="8396" xr:uid="{A78D01DD-A959-4039-87EB-74FECFFB02C4}"/>
    <cellStyle name="40% - 강조색3 30 13" xfId="8397" xr:uid="{A81B4B97-B865-46E1-9AE0-42FCDC3C703E}"/>
    <cellStyle name="40% - 강조색3 30 14" xfId="8398" xr:uid="{A356CF92-FCCF-4473-AE7C-39797A6C3BD6}"/>
    <cellStyle name="40% - 강조색3 30 15" xfId="8393" xr:uid="{C7085D47-FC95-44A2-BC83-27DC996AC9B9}"/>
    <cellStyle name="40% - 강조색3 30 16" xfId="27816" xr:uid="{F550E81F-E5C2-4407-8874-EE0E43224B70}"/>
    <cellStyle name="40% - 강조색3 30 2" xfId="766" xr:uid="{5EF9216D-E6BE-4E8C-A839-57CE5EF372A1}"/>
    <cellStyle name="40% - 강조색3 30 2 2" xfId="8399" xr:uid="{FCADE01F-4CC6-4C73-B8E5-E7192407E889}"/>
    <cellStyle name="40% - 강조색3 30 3" xfId="8400" xr:uid="{8FE92A42-BEE4-49A0-8E3C-03CE9DD67BBF}"/>
    <cellStyle name="40% - 강조색3 30 4" xfId="8401" xr:uid="{C6DD9ABB-FE25-4F1B-A008-D5D76926732C}"/>
    <cellStyle name="40% - 강조색3 30 5" xfId="8402" xr:uid="{38C3FFD9-5384-4F37-9AA0-B5C275F954E7}"/>
    <cellStyle name="40% - 강조색3 30 6" xfId="8403" xr:uid="{F25BEA7B-567F-4EEC-8663-9504E801B73A}"/>
    <cellStyle name="40% - 강조색3 30 7" xfId="8404" xr:uid="{A2B04580-C632-446B-A737-2F1713C20C61}"/>
    <cellStyle name="40% - 강조색3 30 8" xfId="8405" xr:uid="{BCFCEEAC-59DE-4651-B510-BED6CA46886F}"/>
    <cellStyle name="40% - 강조색3 30 9" xfId="8406" xr:uid="{E3F2109A-60C6-4051-A125-2F6808301D77}"/>
    <cellStyle name="40% - 강조색3 31" xfId="767" xr:uid="{B8D9AC65-FF56-4908-BB72-6D40FCF4E816}"/>
    <cellStyle name="40% - 강조색3 31 10" xfId="8408" xr:uid="{48059DCE-2A64-4B7C-AB57-B93A26E1CDC5}"/>
    <cellStyle name="40% - 강조색3 31 11" xfId="8409" xr:uid="{6925D9D1-A064-4DD7-A3D4-BBF15E8B9075}"/>
    <cellStyle name="40% - 강조색3 31 12" xfId="8410" xr:uid="{1C3C7687-2C6C-4A8F-B5CC-293AD8872EA4}"/>
    <cellStyle name="40% - 강조색3 31 13" xfId="8411" xr:uid="{B7818FBA-C7C3-4AA3-9CBB-DD19590E1379}"/>
    <cellStyle name="40% - 강조색3 31 14" xfId="8412" xr:uid="{1B9C1042-2462-4F8D-A7D2-E9F6A0873E07}"/>
    <cellStyle name="40% - 강조색3 31 15" xfId="8407" xr:uid="{AC468EF4-734B-4983-A3B8-2A04FCD4AA99}"/>
    <cellStyle name="40% - 강조색3 31 16" xfId="27815" xr:uid="{87B22769-BB54-45D8-B67B-2393F45E2179}"/>
    <cellStyle name="40% - 강조색3 31 2" xfId="768" xr:uid="{782C312D-7568-4EEC-B67B-92ADF67EFCF2}"/>
    <cellStyle name="40% - 강조색3 31 2 2" xfId="8413" xr:uid="{1AE1DDB0-0EB9-4C80-8E43-7C52D57A8E4C}"/>
    <cellStyle name="40% - 강조색3 31 3" xfId="8414" xr:uid="{AF40F5B1-D168-4DFB-BF52-A10BD38B8A77}"/>
    <cellStyle name="40% - 강조색3 31 4" xfId="8415" xr:uid="{1F9DEC34-A667-4CE2-9FDA-8452E70A72EF}"/>
    <cellStyle name="40% - 강조색3 31 5" xfId="8416" xr:uid="{82F9EDD7-7A2A-49F5-A9B4-666BE6417531}"/>
    <cellStyle name="40% - 강조색3 31 6" xfId="8417" xr:uid="{3694A481-6120-4849-A36F-875FE7CD8910}"/>
    <cellStyle name="40% - 강조색3 31 7" xfId="8418" xr:uid="{44E626C4-999C-40ED-B26F-48B9D4DD6478}"/>
    <cellStyle name="40% - 강조색3 31 8" xfId="8419" xr:uid="{71ABEFA3-1CE4-459A-98C1-D0FDC0886119}"/>
    <cellStyle name="40% - 강조색3 31 9" xfId="8420" xr:uid="{DEF0AD4F-6F90-4557-A584-EFA7A08A833F}"/>
    <cellStyle name="40% - 강조색3 32" xfId="769" xr:uid="{EFE75740-612E-48D6-B779-78FA99E079BF}"/>
    <cellStyle name="40% - 강조색3 32 10" xfId="8422" xr:uid="{09D5F03F-858F-46A3-912C-8A599CFA7722}"/>
    <cellStyle name="40% - 강조색3 32 11" xfId="8423" xr:uid="{2F9E164E-7EC0-40D9-BD70-A433C2A37EF5}"/>
    <cellStyle name="40% - 강조색3 32 12" xfId="8424" xr:uid="{1B08982D-FBFC-485E-A885-32ACFAB18C11}"/>
    <cellStyle name="40% - 강조색3 32 13" xfId="8425" xr:uid="{8F49F6CC-5F5A-4A39-8998-0A08555B8862}"/>
    <cellStyle name="40% - 강조색3 32 14" xfId="8426" xr:uid="{F65B249E-7AD9-4655-8DE5-FB1A850F4080}"/>
    <cellStyle name="40% - 강조색3 32 15" xfId="8421" xr:uid="{11AAD1AC-046F-4F53-9737-F966AEB11B58}"/>
    <cellStyle name="40% - 강조색3 32 16" xfId="27814" xr:uid="{BF73532A-0B63-47B6-8113-C6E79B810853}"/>
    <cellStyle name="40% - 강조색3 32 2" xfId="770" xr:uid="{9A24886A-3C79-457B-AC23-357A78264EAA}"/>
    <cellStyle name="40% - 강조색3 32 2 2" xfId="8427" xr:uid="{EF65684C-2D07-4BAF-BBA8-2643F36FC2FE}"/>
    <cellStyle name="40% - 강조색3 32 3" xfId="8428" xr:uid="{B603A29B-F08D-4B80-A769-BF5B87348835}"/>
    <cellStyle name="40% - 강조색3 32 4" xfId="8429" xr:uid="{A5C48AE0-2FDC-43E6-ACCB-A39EABBAFBA1}"/>
    <cellStyle name="40% - 강조색3 32 5" xfId="8430" xr:uid="{F091FFFA-F0FB-4A94-A4E5-D8657C59D74F}"/>
    <cellStyle name="40% - 강조색3 32 6" xfId="8431" xr:uid="{20B40A39-7D9C-401C-A666-0A6C057DD5B6}"/>
    <cellStyle name="40% - 강조색3 32 7" xfId="8432" xr:uid="{F8956EAA-6170-4F17-B28A-892318255B41}"/>
    <cellStyle name="40% - 강조색3 32 8" xfId="8433" xr:uid="{BBCA3553-B9CC-449C-B8F2-0B5E41F4B87A}"/>
    <cellStyle name="40% - 강조색3 32 9" xfId="8434" xr:uid="{A42A3F43-B91D-4195-AE04-F98B19E5AC47}"/>
    <cellStyle name="40% - 강조색3 33" xfId="771" xr:uid="{A123FFD9-0B19-4D00-970E-2890FEEE0C24}"/>
    <cellStyle name="40% - 강조색3 33 10" xfId="8436" xr:uid="{7E6FFB43-B1CD-4571-979D-FBE0D4933157}"/>
    <cellStyle name="40% - 강조색3 33 11" xfId="8437" xr:uid="{9467837C-53FD-4112-9350-0BDD060B76B1}"/>
    <cellStyle name="40% - 강조색3 33 12" xfId="8438" xr:uid="{85C95D4C-9FFA-4D3E-A031-54AEC67327FC}"/>
    <cellStyle name="40% - 강조색3 33 13" xfId="8439" xr:uid="{68057976-AE4B-493F-AA73-4FEECB2A9AB2}"/>
    <cellStyle name="40% - 강조색3 33 14" xfId="8440" xr:uid="{04384F84-74EB-4046-A5F3-57AD0DDE7ECD}"/>
    <cellStyle name="40% - 강조색3 33 15" xfId="8435" xr:uid="{DC6345F7-C1F3-4138-93AB-E664141446D2}"/>
    <cellStyle name="40% - 강조색3 33 16" xfId="27813" xr:uid="{380FD5DC-2626-4BFD-8073-AA3861553433}"/>
    <cellStyle name="40% - 강조색3 33 2" xfId="772" xr:uid="{2C506774-68C4-46DF-AE97-03CAC43B4347}"/>
    <cellStyle name="40% - 강조색3 33 2 2" xfId="8441" xr:uid="{AE3E3BB4-521D-40DA-8057-E8D160F00E2F}"/>
    <cellStyle name="40% - 강조색3 33 3" xfId="8442" xr:uid="{0FF4717A-B426-4D23-811C-966AE4652B93}"/>
    <cellStyle name="40% - 강조색3 33 4" xfId="8443" xr:uid="{FC183C05-CB3A-4B11-BBA4-14CC8879DD60}"/>
    <cellStyle name="40% - 강조색3 33 5" xfId="8444" xr:uid="{3F5A4FBF-6201-4D96-8797-7513A4D0EDD9}"/>
    <cellStyle name="40% - 강조색3 33 6" xfId="8445" xr:uid="{398B94F1-76B8-4E2E-A243-8AA9B6AA2BA0}"/>
    <cellStyle name="40% - 강조색3 33 7" xfId="8446" xr:uid="{3935D650-855C-4550-B6BB-7FD73CBE0546}"/>
    <cellStyle name="40% - 강조색3 33 8" xfId="8447" xr:uid="{6F75C208-FB9C-4917-8364-5B7447B05DD1}"/>
    <cellStyle name="40% - 강조색3 33 9" xfId="8448" xr:uid="{B187A1A6-C26A-4508-B4DD-0BCF02F0837B}"/>
    <cellStyle name="40% - 강조색3 34" xfId="773" xr:uid="{D0F1D7FD-BA8A-460B-8C7B-2EB440770C26}"/>
    <cellStyle name="40% - 강조색3 34 10" xfId="8450" xr:uid="{E0C7E523-A4B9-4BE2-8C2B-88F3812344F8}"/>
    <cellStyle name="40% - 강조색3 34 11" xfId="8451" xr:uid="{EFEFACE4-6C85-416E-A6AC-A32AA72668DD}"/>
    <cellStyle name="40% - 강조색3 34 12" xfId="8452" xr:uid="{D2D16543-5357-4A30-9089-32BA073FBDA1}"/>
    <cellStyle name="40% - 강조색3 34 13" xfId="8453" xr:uid="{E28AF11D-5F5A-4BDD-94B9-F7CD4F817786}"/>
    <cellStyle name="40% - 강조색3 34 14" xfId="8454" xr:uid="{D19FE9B7-3941-45DC-8C64-1A0F6CAA8CD6}"/>
    <cellStyle name="40% - 강조색3 34 15" xfId="8449" xr:uid="{C264F1B6-4C6D-4C3F-A789-E68EFEBAA5D8}"/>
    <cellStyle name="40% - 강조색3 34 16" xfId="27812" xr:uid="{B798B482-EFDB-4C32-A7B0-84421F67FC11}"/>
    <cellStyle name="40% - 강조색3 34 2" xfId="774" xr:uid="{763FDE9C-03F0-452D-89E0-40A0C8F81610}"/>
    <cellStyle name="40% - 강조색3 34 2 2" xfId="8455" xr:uid="{8961283A-6FAA-4807-A5B7-F29DDECC53FA}"/>
    <cellStyle name="40% - 강조색3 34 3" xfId="8456" xr:uid="{9FB9C536-6EC2-4897-BB46-80E7652CB74D}"/>
    <cellStyle name="40% - 강조색3 34 4" xfId="8457" xr:uid="{B7FE5292-60D4-4455-80A8-BCF8075B8871}"/>
    <cellStyle name="40% - 강조색3 34 5" xfId="8458" xr:uid="{20E3E81F-B58B-45CC-90CF-B2355EB0796A}"/>
    <cellStyle name="40% - 강조색3 34 6" xfId="8459" xr:uid="{7300D404-EE80-4DC7-985C-353A3748CF70}"/>
    <cellStyle name="40% - 강조색3 34 7" xfId="8460" xr:uid="{72452CC7-3352-4B91-8C78-829805261D36}"/>
    <cellStyle name="40% - 강조색3 34 8" xfId="8461" xr:uid="{948B064E-7C37-406B-923D-285A037A1AB2}"/>
    <cellStyle name="40% - 강조색3 34 9" xfId="8462" xr:uid="{1AE3588A-4A3A-44C6-BE73-2DB1AF138C53}"/>
    <cellStyle name="40% - 강조색3 35" xfId="775" xr:uid="{89A10B20-351F-4DA2-B7EF-3B07A8E89723}"/>
    <cellStyle name="40% - 강조색3 35 10" xfId="8464" xr:uid="{365506A1-F954-4E68-A3AF-F4C515B2CEB6}"/>
    <cellStyle name="40% - 강조색3 35 11" xfId="8465" xr:uid="{44CF987A-18DD-4354-986C-7890352F7567}"/>
    <cellStyle name="40% - 강조색3 35 12" xfId="8466" xr:uid="{217EE13C-3DFA-4B78-93F9-6C276B897E49}"/>
    <cellStyle name="40% - 강조색3 35 13" xfId="8467" xr:uid="{150289CF-178C-4A40-BAAB-C2384C9C88AD}"/>
    <cellStyle name="40% - 강조색3 35 14" xfId="8468" xr:uid="{4178B139-CE9F-4C9B-A648-119E31F430A2}"/>
    <cellStyle name="40% - 강조색3 35 15" xfId="8463" xr:uid="{1062FEA4-9A8E-4484-BCE0-1C67B2F9744F}"/>
    <cellStyle name="40% - 강조색3 35 16" xfId="27811" xr:uid="{C86EF48B-1B29-4554-AFB9-E7833F132EF8}"/>
    <cellStyle name="40% - 강조색3 35 2" xfId="776" xr:uid="{8544FBFF-FBA1-453D-9D66-E8E9F549862C}"/>
    <cellStyle name="40% - 강조색3 35 2 2" xfId="8469" xr:uid="{20333F05-72A2-474A-83BD-543BA5D49DF6}"/>
    <cellStyle name="40% - 강조색3 35 3" xfId="8470" xr:uid="{9DC57B2B-CE63-4097-9122-A534C8EE0E01}"/>
    <cellStyle name="40% - 강조색3 35 4" xfId="8471" xr:uid="{E539A6F5-EFA7-4FAC-8564-F306018FB6F3}"/>
    <cellStyle name="40% - 강조색3 35 5" xfId="8472" xr:uid="{83EE9845-DDCF-48ED-917C-B38FC6765DCB}"/>
    <cellStyle name="40% - 강조색3 35 6" xfId="8473" xr:uid="{55877EC7-F759-4454-BDDB-CE848365ACB8}"/>
    <cellStyle name="40% - 강조색3 35 7" xfId="8474" xr:uid="{1834C585-2FA9-4003-B70B-E37EDF1B13E4}"/>
    <cellStyle name="40% - 강조색3 35 8" xfId="8475" xr:uid="{410CA803-E471-4569-8DFA-598A7F71098E}"/>
    <cellStyle name="40% - 강조색3 35 9" xfId="8476" xr:uid="{7445556A-62A8-4C7A-BC83-9D984F561A1B}"/>
    <cellStyle name="40% - 강조색3 36" xfId="777" xr:uid="{9CDD99D7-336A-47A0-A29E-6656C5048CD5}"/>
    <cellStyle name="40% - 강조색3 36 10" xfId="8478" xr:uid="{A7CBEF00-D671-49F3-B535-007663A9933D}"/>
    <cellStyle name="40% - 강조색3 36 11" xfId="8479" xr:uid="{37E9DC7F-8B54-44A9-B992-1B519ABD6E5D}"/>
    <cellStyle name="40% - 강조색3 36 12" xfId="8480" xr:uid="{14842716-99F7-4136-9E9E-8D9C7739313E}"/>
    <cellStyle name="40% - 강조색3 36 13" xfId="8481" xr:uid="{1BB3F499-B974-4BAA-AB62-FFB53F66499A}"/>
    <cellStyle name="40% - 강조색3 36 14" xfId="8482" xr:uid="{4CCB04B6-6ED5-4898-A3FC-E569B7F63FB4}"/>
    <cellStyle name="40% - 강조색3 36 15" xfId="8477" xr:uid="{D28CABAF-6AFF-4921-BD29-0C38054C7727}"/>
    <cellStyle name="40% - 강조색3 36 16" xfId="27810" xr:uid="{53D0C08A-DB3A-4FAE-88E4-AC1D239F38AE}"/>
    <cellStyle name="40% - 강조색3 36 2" xfId="778" xr:uid="{76877655-C729-42FC-A583-3BBAD5990EA2}"/>
    <cellStyle name="40% - 강조색3 36 2 2" xfId="8483" xr:uid="{88F47F24-9AAD-44A3-BE85-7C3DF2DD345B}"/>
    <cellStyle name="40% - 강조색3 36 3" xfId="8484" xr:uid="{409AD655-30CE-49B5-BD28-A61188395B9A}"/>
    <cellStyle name="40% - 강조색3 36 4" xfId="8485" xr:uid="{3F076E03-BE15-44B0-ADC9-9946C1470F18}"/>
    <cellStyle name="40% - 강조색3 36 5" xfId="8486" xr:uid="{57FE0543-CAB2-4501-B081-BA188CE2C67F}"/>
    <cellStyle name="40% - 강조색3 36 6" xfId="8487" xr:uid="{A5960582-91EE-467B-B020-843F4412A072}"/>
    <cellStyle name="40% - 강조색3 36 7" xfId="8488" xr:uid="{3766EB71-3B08-4AB1-B1FD-EF2C02675AE9}"/>
    <cellStyle name="40% - 강조색3 36 8" xfId="8489" xr:uid="{2AFF9433-85E2-4C35-B2C4-6369D27DE69C}"/>
    <cellStyle name="40% - 강조색3 36 9" xfId="8490" xr:uid="{470C25CA-C2B4-45EA-89CE-6D4D3276563F}"/>
    <cellStyle name="40% - 강조색3 37" xfId="779" xr:uid="{747EBCCB-5C37-4689-9757-F3E408A46611}"/>
    <cellStyle name="40% - 강조색3 37 10" xfId="8492" xr:uid="{5E6EF2A9-4B3B-4347-9A72-F8BBAF7171DE}"/>
    <cellStyle name="40% - 강조색3 37 11" xfId="8493" xr:uid="{1C7326C0-922D-4327-98A2-BBCBACECDE2E}"/>
    <cellStyle name="40% - 강조색3 37 12" xfId="8494" xr:uid="{52032B12-227A-423A-ACC9-3DAAB2465688}"/>
    <cellStyle name="40% - 강조색3 37 13" xfId="8495" xr:uid="{15849C79-5775-43C7-8F8B-150E68897155}"/>
    <cellStyle name="40% - 강조색3 37 14" xfId="8496" xr:uid="{FFD6BCD8-64D0-4A39-A159-C95D82686ED4}"/>
    <cellStyle name="40% - 강조색3 37 15" xfId="8491" xr:uid="{8DFAC3CD-A6B7-4750-8F8D-89E6E6BB7E01}"/>
    <cellStyle name="40% - 강조색3 37 16" xfId="27809" xr:uid="{C8946764-7E56-4F2A-9221-5ECC4553BEF0}"/>
    <cellStyle name="40% - 강조색3 37 2" xfId="780" xr:uid="{C3A464A1-68BE-4AAF-A415-F271233DD8E1}"/>
    <cellStyle name="40% - 강조색3 37 2 2" xfId="8497" xr:uid="{98241B05-AB1A-49A6-AE73-E65AF44A380E}"/>
    <cellStyle name="40% - 강조색3 37 3" xfId="8498" xr:uid="{D7717F6D-8B12-4022-B496-FB74DF22C827}"/>
    <cellStyle name="40% - 강조색3 37 4" xfId="8499" xr:uid="{2813121C-CC8A-413D-9AE7-B7D228E7D292}"/>
    <cellStyle name="40% - 강조색3 37 5" xfId="8500" xr:uid="{18BAA56B-D9DE-4ABA-9696-4738D4E4B13E}"/>
    <cellStyle name="40% - 강조색3 37 6" xfId="8501" xr:uid="{31EABD49-7B67-4DB2-9350-1E38E760963E}"/>
    <cellStyle name="40% - 강조색3 37 7" xfId="8502" xr:uid="{C220F0B4-E6EB-490B-9F8C-0CF773407B0D}"/>
    <cellStyle name="40% - 강조색3 37 8" xfId="8503" xr:uid="{833D0D11-22AB-45E0-8EDE-500E1F812CC1}"/>
    <cellStyle name="40% - 강조색3 37 9" xfId="8504" xr:uid="{DF84EF91-1F35-4F4B-925F-2778BC779914}"/>
    <cellStyle name="40% - 강조색3 38" xfId="781" xr:uid="{6EA86231-761E-4766-9E1F-CA506370029A}"/>
    <cellStyle name="40% - 강조색3 38 10" xfId="8506" xr:uid="{41CE2A64-F80B-4E00-8326-56C48DCCDF90}"/>
    <cellStyle name="40% - 강조색3 38 11" xfId="8507" xr:uid="{A9AC9DF4-DE83-4646-A120-C9FC727C6291}"/>
    <cellStyle name="40% - 강조색3 38 12" xfId="8508" xr:uid="{7BE1E395-F647-45EA-B06D-4E9AA19F5A8B}"/>
    <cellStyle name="40% - 강조색3 38 13" xfId="8509" xr:uid="{DD591A0A-9902-447C-9882-C68A21859386}"/>
    <cellStyle name="40% - 강조색3 38 14" xfId="8510" xr:uid="{A2C26F36-8F26-4389-A4A8-0EF0F0445121}"/>
    <cellStyle name="40% - 강조색3 38 15" xfId="8505" xr:uid="{96CBCD1B-B24B-4232-8458-D30938166F34}"/>
    <cellStyle name="40% - 강조색3 38 16" xfId="27808" xr:uid="{6E7F1B57-E6F8-43F7-9780-9A4BE1BE1D14}"/>
    <cellStyle name="40% - 강조색3 38 2" xfId="782" xr:uid="{A6402564-5F95-45C9-8D3F-F59D69B6B36B}"/>
    <cellStyle name="40% - 강조색3 38 2 2" xfId="8511" xr:uid="{DD7E14DF-50BA-4861-B399-FEE24EAB9B5A}"/>
    <cellStyle name="40% - 강조색3 38 3" xfId="8512" xr:uid="{3680A1F2-D318-471B-9DFF-26E003FE7BC8}"/>
    <cellStyle name="40% - 강조색3 38 4" xfId="8513" xr:uid="{ED64F0EA-780F-46B0-ABF6-E8C0CC581BD7}"/>
    <cellStyle name="40% - 강조색3 38 5" xfId="8514" xr:uid="{410570D9-45B3-47F7-BD2B-38C23127DDA0}"/>
    <cellStyle name="40% - 강조색3 38 6" xfId="8515" xr:uid="{5C80BACC-FC0B-4C92-834B-D08652DE7F84}"/>
    <cellStyle name="40% - 강조색3 38 7" xfId="8516" xr:uid="{5EA77FB7-C135-459D-921D-7E6BDE4D7A54}"/>
    <cellStyle name="40% - 강조색3 38 8" xfId="8517" xr:uid="{174BE68C-D0FD-415F-83F0-95058BE2D223}"/>
    <cellStyle name="40% - 강조색3 38 9" xfId="8518" xr:uid="{6E13FDC9-B138-4475-9107-B9551327752D}"/>
    <cellStyle name="40% - 강조색3 39" xfId="783" xr:uid="{04155229-0B4D-4C23-A41F-FB8042A6774C}"/>
    <cellStyle name="40% - 강조색3 39 10" xfId="8520" xr:uid="{E68A969B-40A7-4520-AC53-AB06878CD4EF}"/>
    <cellStyle name="40% - 강조색3 39 11" xfId="8521" xr:uid="{D660A06C-9ADB-46A7-A103-7E948B013A0F}"/>
    <cellStyle name="40% - 강조색3 39 12" xfId="8522" xr:uid="{9DED67F9-AD85-428A-B037-CE9F219849CC}"/>
    <cellStyle name="40% - 강조색3 39 13" xfId="8523" xr:uid="{C83092E8-511D-4909-A15E-BC07795282C3}"/>
    <cellStyle name="40% - 강조색3 39 14" xfId="8524" xr:uid="{E1CF9BE3-D324-40F4-BAC7-F9C4D5EA4AF1}"/>
    <cellStyle name="40% - 강조색3 39 15" xfId="8519" xr:uid="{F2C7098B-B54D-43AD-A8BD-14A7C7C6C65E}"/>
    <cellStyle name="40% - 강조색3 39 16" xfId="27807" xr:uid="{4B56434F-EB66-4906-A3FF-53B83D12A7E3}"/>
    <cellStyle name="40% - 강조색3 39 2" xfId="784" xr:uid="{1014AE59-2B89-4084-B77E-28C3BC49FF8F}"/>
    <cellStyle name="40% - 강조색3 39 2 2" xfId="8525" xr:uid="{693BBD20-DF64-418B-B84A-73F5B6CB2729}"/>
    <cellStyle name="40% - 강조색3 39 3" xfId="8526" xr:uid="{F266BEEF-35E0-42DF-85BD-3D9F75363925}"/>
    <cellStyle name="40% - 강조색3 39 4" xfId="8527" xr:uid="{C753D502-27A0-4C9A-AD1A-57750670239C}"/>
    <cellStyle name="40% - 강조색3 39 5" xfId="8528" xr:uid="{70BD954A-B929-4FD7-8F17-FE7C785F9716}"/>
    <cellStyle name="40% - 강조색3 39 6" xfId="8529" xr:uid="{0DF401BA-8FAD-42FA-8FD7-34CD0B5725D0}"/>
    <cellStyle name="40% - 강조색3 39 7" xfId="8530" xr:uid="{7F2AFD0C-8AA2-4432-94B5-BBC76776BF07}"/>
    <cellStyle name="40% - 강조색3 39 8" xfId="8531" xr:uid="{BD069FAE-CBF1-4C1E-9AC6-E04B2F6551AF}"/>
    <cellStyle name="40% - 강조색3 39 9" xfId="8532" xr:uid="{7E75D47D-D22B-439B-8CDB-9B82A6BB87C2}"/>
    <cellStyle name="40% - 강조색3 4" xfId="785" xr:uid="{FF03B785-8F8F-443D-AE8A-D8F40DF6822F}"/>
    <cellStyle name="40% - 강조색3 4 10" xfId="8534" xr:uid="{A3E66F6C-719D-428B-AB00-0274AFAFC732}"/>
    <cellStyle name="40% - 강조색3 4 11" xfId="8535" xr:uid="{61532B2C-E117-4D88-9C1D-D92075579CC6}"/>
    <cellStyle name="40% - 강조색3 4 12" xfId="8536" xr:uid="{E87939D4-80BF-426E-B033-2B858EC57E1D}"/>
    <cellStyle name="40% - 강조색3 4 13" xfId="8537" xr:uid="{31D2690C-BF35-4168-A6E8-2DBBA2BD1E5D}"/>
    <cellStyle name="40% - 강조색3 4 14" xfId="8538" xr:uid="{E14D6BF0-AF82-4724-A4DB-20D9183FCE0A}"/>
    <cellStyle name="40% - 강조색3 4 15" xfId="8533" xr:uid="{36D3379B-41E3-4287-AB93-5327E1806147}"/>
    <cellStyle name="40% - 강조색3 4 16" xfId="27806" xr:uid="{778848A5-F2B6-4622-B9A2-717BB1D90CDB}"/>
    <cellStyle name="40% - 강조색3 4 17" xfId="27871" xr:uid="{AD5728A8-4DE1-494D-A3C7-24C1267094F8}"/>
    <cellStyle name="40% - 강조색3 4 2" xfId="786" xr:uid="{425C2C03-45E6-4D82-8BFD-B6C5D810F1EB}"/>
    <cellStyle name="40% - 강조색3 4 2 2" xfId="8539" xr:uid="{9C201958-E468-44C3-90EA-30A96EC17FAD}"/>
    <cellStyle name="40% - 강조색3 4 3" xfId="8540" xr:uid="{4733F234-A25E-4C26-9066-5AA9510B5358}"/>
    <cellStyle name="40% - 강조색3 4 4" xfId="8541" xr:uid="{AA929E66-19A6-4CFF-9167-08D31EE4879B}"/>
    <cellStyle name="40% - 강조색3 4 5" xfId="8542" xr:uid="{8A695E1C-422E-47E2-A027-D6FBFC9D155F}"/>
    <cellStyle name="40% - 강조색3 4 6" xfId="8543" xr:uid="{09E01AC5-F250-4F1E-ABB1-8A955E84C8E6}"/>
    <cellStyle name="40% - 강조색3 4 7" xfId="8544" xr:uid="{60D34F95-47F1-49C9-AF22-6E98054A3C95}"/>
    <cellStyle name="40% - 강조색3 4 8" xfId="8545" xr:uid="{F99E2533-3E23-4CA1-909F-ACEF041207FF}"/>
    <cellStyle name="40% - 강조색3 4 9" xfId="8546" xr:uid="{B3B9D9DF-6D8F-4073-ADBD-C37786C9C3CB}"/>
    <cellStyle name="40% - 강조색3 40" xfId="787" xr:uid="{A17E798C-34D3-4022-98DC-A90C0A5DBC7C}"/>
    <cellStyle name="40% - 강조색3 40 10" xfId="8548" xr:uid="{FA29516B-4B28-4330-B91F-D8A52F031FA2}"/>
    <cellStyle name="40% - 강조색3 40 11" xfId="8549" xr:uid="{53DE3912-6494-4EAB-91EB-748892C4C6D6}"/>
    <cellStyle name="40% - 강조색3 40 12" xfId="8550" xr:uid="{C809AD8C-9541-4E0A-9A0F-0BEEEFB01DE2}"/>
    <cellStyle name="40% - 강조색3 40 13" xfId="8551" xr:uid="{494F3106-4E1A-40F9-A945-3E117E300F16}"/>
    <cellStyle name="40% - 강조색3 40 14" xfId="8552" xr:uid="{80EC49BC-BAF9-41F0-9DA0-FADF6C8F1A6D}"/>
    <cellStyle name="40% - 강조색3 40 15" xfId="8547" xr:uid="{CF8CFC39-7697-450B-B4F0-E73D537032E8}"/>
    <cellStyle name="40% - 강조색3 40 16" xfId="27805" xr:uid="{5FF37C6C-8213-4E52-A5EE-1273A00C9119}"/>
    <cellStyle name="40% - 강조색3 40 2" xfId="788" xr:uid="{B7D647FE-B4DF-41F4-97A0-5430D9DF634A}"/>
    <cellStyle name="40% - 강조색3 40 2 2" xfId="8553" xr:uid="{4187A87C-E363-4591-80F2-B46E18014F35}"/>
    <cellStyle name="40% - 강조색3 40 3" xfId="8554" xr:uid="{6A0C0977-A259-43E9-A3D7-B6F79A5A809B}"/>
    <cellStyle name="40% - 강조색3 40 4" xfId="8555" xr:uid="{1C61D3F7-6AF5-4873-8009-F64B37782579}"/>
    <cellStyle name="40% - 강조색3 40 5" xfId="8556" xr:uid="{B4136DD7-EA30-4565-ABF1-BBE090792042}"/>
    <cellStyle name="40% - 강조색3 40 6" xfId="8557" xr:uid="{E0BB741D-2722-4316-A533-27D3D1206867}"/>
    <cellStyle name="40% - 강조색3 40 7" xfId="8558" xr:uid="{25C4EF6E-9216-46A7-9B42-9EB2C6186F5E}"/>
    <cellStyle name="40% - 강조색3 40 8" xfId="8559" xr:uid="{A11C82F4-53FB-4C7F-94D6-FB0A7077D686}"/>
    <cellStyle name="40% - 강조색3 40 9" xfId="8560" xr:uid="{6F74576D-B14F-457C-AE9F-C8E83C78D4A6}"/>
    <cellStyle name="40% - 강조색3 41" xfId="789" xr:uid="{F69CC296-9C06-4B33-8713-9B5F20327209}"/>
    <cellStyle name="40% - 강조색3 41 10" xfId="8562" xr:uid="{99BBB7EC-5BD5-468A-A31A-2E988BA008FA}"/>
    <cellStyle name="40% - 강조색3 41 11" xfId="8563" xr:uid="{693390ED-BCE8-440B-9B01-78B576F63C33}"/>
    <cellStyle name="40% - 강조색3 41 12" xfId="8564" xr:uid="{D51A117D-7CA3-4170-B915-DB45D66054CF}"/>
    <cellStyle name="40% - 강조색3 41 13" xfId="8565" xr:uid="{65AF2D61-5651-44E7-A59B-BB73B9FF994C}"/>
    <cellStyle name="40% - 강조색3 41 14" xfId="8566" xr:uid="{B96CD5A4-E9CA-45A9-B98A-6857DD7A9ED9}"/>
    <cellStyle name="40% - 강조색3 41 15" xfId="8561" xr:uid="{9A065CF2-4698-492A-B505-77DA24663476}"/>
    <cellStyle name="40% - 강조색3 41 16" xfId="27804" xr:uid="{1E84765A-C9DF-4FF7-8A71-BB933083086A}"/>
    <cellStyle name="40% - 강조색3 41 2" xfId="790" xr:uid="{B5A1E319-E5E0-40B4-8BF6-0DF715861246}"/>
    <cellStyle name="40% - 강조색3 41 2 2" xfId="8567" xr:uid="{FBD56881-EDBE-4632-B09C-8A1A6EA4CE99}"/>
    <cellStyle name="40% - 강조색3 41 3" xfId="8568" xr:uid="{5E3C3ED3-A8C2-4913-8F8E-15BAA565678A}"/>
    <cellStyle name="40% - 강조색3 41 4" xfId="8569" xr:uid="{AE56689F-3CA0-45F6-BA66-CBEDEF53EDE3}"/>
    <cellStyle name="40% - 강조색3 41 5" xfId="8570" xr:uid="{1444C928-0FAB-4C92-A754-9BDE709E9E12}"/>
    <cellStyle name="40% - 강조색3 41 6" xfId="8571" xr:uid="{58F6872B-BE6D-44CB-B0D6-A5F32756A749}"/>
    <cellStyle name="40% - 강조색3 41 7" xfId="8572" xr:uid="{BC871569-35C4-4D07-8E9E-2280BB3EC04A}"/>
    <cellStyle name="40% - 강조색3 41 8" xfId="8573" xr:uid="{5F667FC9-0BF2-4B3F-95D5-C0FCB7435165}"/>
    <cellStyle name="40% - 강조색3 41 9" xfId="8574" xr:uid="{2A87CCFA-01DA-49EA-AC02-2F031F9770AC}"/>
    <cellStyle name="40% - 강조색3 42" xfId="791" xr:uid="{B1C6026C-B817-4C90-BEA9-86FF7072D43C}"/>
    <cellStyle name="40% - 강조색3 42 10" xfId="8576" xr:uid="{E48A55C9-458B-4095-BFE8-56C283953BCF}"/>
    <cellStyle name="40% - 강조색3 42 11" xfId="8577" xr:uid="{D3BBA157-A12E-41DC-857B-CF6D3C45D9A4}"/>
    <cellStyle name="40% - 강조색3 42 12" xfId="8578" xr:uid="{42E98D4D-963E-4ABB-8A65-29E29742D661}"/>
    <cellStyle name="40% - 강조색3 42 13" xfId="8579" xr:uid="{2E651FEB-9D3C-40F2-BB2D-62F6EDE31B62}"/>
    <cellStyle name="40% - 강조색3 42 14" xfId="8580" xr:uid="{9847738D-5092-48C4-A570-67560DF02E6A}"/>
    <cellStyle name="40% - 강조색3 42 15" xfId="8575" xr:uid="{2A565318-5566-4B8B-BAB9-F0344A4DC039}"/>
    <cellStyle name="40% - 강조색3 42 16" xfId="27803" xr:uid="{AD4E9016-5FA6-4FC6-9EF8-1265D036B261}"/>
    <cellStyle name="40% - 강조색3 42 2" xfId="792" xr:uid="{3C913EB4-C02D-49C7-9C6E-C4DA9CAE7782}"/>
    <cellStyle name="40% - 강조색3 42 2 2" xfId="8581" xr:uid="{A7E0EBC7-314B-42AA-BCDC-32F3A97EB18E}"/>
    <cellStyle name="40% - 강조색3 42 3" xfId="8582" xr:uid="{066E9CAE-8564-45F7-A087-A979DF0B4DC3}"/>
    <cellStyle name="40% - 강조색3 42 4" xfId="8583" xr:uid="{40929E81-5677-442D-AC7C-F77FC96CEA2B}"/>
    <cellStyle name="40% - 강조색3 42 5" xfId="8584" xr:uid="{68358B71-01CE-420B-A14A-EF7880AF787E}"/>
    <cellStyle name="40% - 강조색3 42 6" xfId="8585" xr:uid="{F1EDFD00-531B-40A9-ACDB-16BF20E5BD9D}"/>
    <cellStyle name="40% - 강조색3 42 7" xfId="8586" xr:uid="{C90A220D-D807-451E-BE5F-BDE67A794763}"/>
    <cellStyle name="40% - 강조색3 42 8" xfId="8587" xr:uid="{157B6E40-49A4-49D7-9E0D-56C79194EF46}"/>
    <cellStyle name="40% - 강조색3 42 9" xfId="8588" xr:uid="{450A585D-B192-41FB-B0B7-D4D1F0829529}"/>
    <cellStyle name="40% - 강조색3 43" xfId="793" xr:uid="{EBA806ED-8A73-4F35-A69A-51411E493818}"/>
    <cellStyle name="40% - 강조색3 43 10" xfId="8590" xr:uid="{CE944F3D-A427-4E76-94DF-2178B17261A0}"/>
    <cellStyle name="40% - 강조색3 43 11" xfId="8591" xr:uid="{B5A276FC-FF61-4E8F-9655-32F044FA4E86}"/>
    <cellStyle name="40% - 강조색3 43 12" xfId="8592" xr:uid="{C7850F36-A37F-4C6E-9EC5-0250E133A2D0}"/>
    <cellStyle name="40% - 강조색3 43 13" xfId="8593" xr:uid="{269FC821-69B9-485F-A323-BA333009D434}"/>
    <cellStyle name="40% - 강조색3 43 14" xfId="8594" xr:uid="{69FFDC53-8C4C-4B67-AA87-D19B8E2ADC03}"/>
    <cellStyle name="40% - 강조색3 43 15" xfId="8589" xr:uid="{18C4E73F-EBA5-475B-B825-B948748F31F0}"/>
    <cellStyle name="40% - 강조색3 43 16" xfId="27802" xr:uid="{4549C013-D1BB-42B9-9734-CB600B46A949}"/>
    <cellStyle name="40% - 강조색3 43 2" xfId="794" xr:uid="{0180766D-62D3-4112-932D-C554E47351AB}"/>
    <cellStyle name="40% - 강조색3 43 2 2" xfId="8595" xr:uid="{B2E56FD9-1859-451A-9E84-1CA32D2B4C2F}"/>
    <cellStyle name="40% - 강조색3 43 3" xfId="8596" xr:uid="{7DA3DA8B-2F33-4399-A388-BBC4096BD688}"/>
    <cellStyle name="40% - 강조색3 43 4" xfId="8597" xr:uid="{C1F79BD8-12AB-4C48-86D5-FBD64FB76A22}"/>
    <cellStyle name="40% - 강조색3 43 5" xfId="8598" xr:uid="{EE41229E-5AF7-47CA-95F0-F632FCB88302}"/>
    <cellStyle name="40% - 강조색3 43 6" xfId="8599" xr:uid="{60A133AD-8D03-415F-A2E0-0C7ABCE4CE49}"/>
    <cellStyle name="40% - 강조색3 43 7" xfId="8600" xr:uid="{84FBD1AC-B323-4F26-8E65-39A913D12681}"/>
    <cellStyle name="40% - 강조색3 43 8" xfId="8601" xr:uid="{ED331564-411A-4FC5-8E71-9EE5B2EB74E7}"/>
    <cellStyle name="40% - 강조색3 43 9" xfId="8602" xr:uid="{C714AF0F-AC3B-41A1-A91A-34D7DA672651}"/>
    <cellStyle name="40% - 강조색3 44" xfId="795" xr:uid="{6C6ECA3D-4F12-4B7C-9F1B-96506591B705}"/>
    <cellStyle name="40% - 강조색3 44 2" xfId="8603" xr:uid="{87AD0C71-52FB-4A9C-B1D6-CF14DEC01499}"/>
    <cellStyle name="40% - 강조색3 44 3" xfId="27801" xr:uid="{9517126F-E384-48D4-8513-C0E2F3E814AD}"/>
    <cellStyle name="40% - 강조색3 45" xfId="796" xr:uid="{5EC0B4E5-C61C-4E78-9D3D-9C4E9DFFAB66}"/>
    <cellStyle name="40% - 강조색3 45 2" xfId="8604" xr:uid="{E2D170D4-6472-4D4E-AAC8-4147635A4D35}"/>
    <cellStyle name="40% - 강조색3 45 3" xfId="27800" xr:uid="{669EF466-863C-4D33-A574-514BEF8D0446}"/>
    <cellStyle name="40% - 강조색3 46" xfId="720" xr:uid="{60B52919-E5F0-456B-B6F8-FED92BEF1498}"/>
    <cellStyle name="40% - 강조색3 47" xfId="8084" xr:uid="{B1B4E3AC-8227-45B1-907D-B44D0A232789}"/>
    <cellStyle name="40% - 강조색3 48" xfId="27839" xr:uid="{764434E4-D408-4059-AA59-3EBC242DF9C2}"/>
    <cellStyle name="40% - 강조색3 5" xfId="797" xr:uid="{51EEAC18-8B5E-4E94-B65C-3B5AFA4A9A63}"/>
    <cellStyle name="40% - 강조색3 5 10" xfId="8606" xr:uid="{2E1EF61F-56DC-42E6-9E5E-63341C2FF9F7}"/>
    <cellStyle name="40% - 강조색3 5 11" xfId="8607" xr:uid="{94E483AA-A2BE-4969-8BB7-05A61FA03B09}"/>
    <cellStyle name="40% - 강조색3 5 12" xfId="8608" xr:uid="{3AEC082E-BBF1-4520-A2D7-09CBF386773B}"/>
    <cellStyle name="40% - 강조색3 5 13" xfId="8609" xr:uid="{003452D5-C784-4916-AF62-23B26F8FA243}"/>
    <cellStyle name="40% - 강조색3 5 14" xfId="8610" xr:uid="{63E07AF0-48C8-45E5-8ADE-493A8AD55A1B}"/>
    <cellStyle name="40% - 강조색3 5 15" xfId="8605" xr:uid="{C4FFBD28-381D-4286-8D69-28BDDCFDE32D}"/>
    <cellStyle name="40% - 강조색3 5 16" xfId="27799" xr:uid="{565C8FF1-D2E3-48FC-B960-2C6DDA6D6C48}"/>
    <cellStyle name="40% - 강조색3 5 2" xfId="798" xr:uid="{8AC1FBE8-221F-4CDB-87C7-8A03BEDA5C37}"/>
    <cellStyle name="40% - 강조색3 5 2 2" xfId="8611" xr:uid="{8AEF1F7A-E3F0-4114-80A5-ECF454B83B01}"/>
    <cellStyle name="40% - 강조색3 5 3" xfId="8612" xr:uid="{68A492F6-23F6-41BD-B59B-487C2B4E29C0}"/>
    <cellStyle name="40% - 강조색3 5 4" xfId="8613" xr:uid="{C12C734C-3F10-4482-B416-0BD22AFE5AC3}"/>
    <cellStyle name="40% - 강조색3 5 5" xfId="8614" xr:uid="{5626B535-ACD5-4873-933D-612AD23EE19E}"/>
    <cellStyle name="40% - 강조색3 5 6" xfId="8615" xr:uid="{7958EE95-5233-4065-8B86-ED3F7C443763}"/>
    <cellStyle name="40% - 강조색3 5 7" xfId="8616" xr:uid="{09917E65-E27B-448F-B8F6-2B64F8B18F1C}"/>
    <cellStyle name="40% - 강조색3 5 8" xfId="8617" xr:uid="{9382C126-1D98-4FF5-922E-554C21B725E4}"/>
    <cellStyle name="40% - 강조색3 5 9" xfId="8618" xr:uid="{5724B5BF-8225-4BF7-AC66-637B320D32A0}"/>
    <cellStyle name="40% - 강조색3 6" xfId="799" xr:uid="{8D7774AE-239C-4CE2-B66A-E6B458733D30}"/>
    <cellStyle name="40% - 강조색3 6 10" xfId="8620" xr:uid="{39F539E9-CC65-4416-BBB3-4FCBBA340CCD}"/>
    <cellStyle name="40% - 강조색3 6 11" xfId="8621" xr:uid="{CDE9A916-63A9-4B92-AF6B-5E9DEF317CB7}"/>
    <cellStyle name="40% - 강조색3 6 12" xfId="8622" xr:uid="{28137F74-B186-4EE0-8A2E-DE46A1BFE625}"/>
    <cellStyle name="40% - 강조색3 6 13" xfId="8623" xr:uid="{3F0CDB10-CF0B-4083-A930-8874F8035983}"/>
    <cellStyle name="40% - 강조색3 6 14" xfId="8624" xr:uid="{1FBEB851-7241-4BE7-A147-C0DAD4DCD648}"/>
    <cellStyle name="40% - 강조색3 6 15" xfId="8619" xr:uid="{B808D42E-177C-45FB-A47F-645DBF568BB9}"/>
    <cellStyle name="40% - 강조색3 6 16" xfId="27798" xr:uid="{C56BB256-B5B6-4D02-838C-8B79560BF284}"/>
    <cellStyle name="40% - 강조색3 6 2" xfId="800" xr:uid="{552BD79A-95C7-4F6D-879D-502519DB1D8C}"/>
    <cellStyle name="40% - 강조색3 6 2 2" xfId="8625" xr:uid="{F9C634BE-0AFD-43E5-AD6F-16E1D468A3F8}"/>
    <cellStyle name="40% - 강조색3 6 3" xfId="8626" xr:uid="{F32660B1-2D40-48A1-A7B3-3487FC1CB367}"/>
    <cellStyle name="40% - 강조색3 6 4" xfId="8627" xr:uid="{7F3EAE65-2619-452B-B3F6-0181BCC3B130}"/>
    <cellStyle name="40% - 강조색3 6 5" xfId="8628" xr:uid="{F8EA3A86-491B-41A2-A27A-CE1FC656FFD8}"/>
    <cellStyle name="40% - 강조색3 6 6" xfId="8629" xr:uid="{D399A2C8-577B-4912-AD81-69FC6BEC0704}"/>
    <cellStyle name="40% - 강조색3 6 7" xfId="8630" xr:uid="{4A65F191-D8F5-4D29-BA1F-609D2B3983A5}"/>
    <cellStyle name="40% - 강조색3 6 8" xfId="8631" xr:uid="{7D960152-DF0D-404B-ACB2-78EC22B4D16E}"/>
    <cellStyle name="40% - 강조색3 6 9" xfId="8632" xr:uid="{4F0163B6-2758-4945-B325-E437C17AF0AF}"/>
    <cellStyle name="40% - 강조색3 7" xfId="801" xr:uid="{1C4FC509-09A1-4B87-903F-32DFCE71DD9D}"/>
    <cellStyle name="40% - 강조색3 7 10" xfId="8634" xr:uid="{3E510D47-F7E3-4620-81BD-878ED6B95ABC}"/>
    <cellStyle name="40% - 강조색3 7 11" xfId="8635" xr:uid="{A604B833-81B9-4999-98E2-0EC6CE300218}"/>
    <cellStyle name="40% - 강조색3 7 12" xfId="8636" xr:uid="{380AD10D-EC27-4578-BCDF-991D4C859E92}"/>
    <cellStyle name="40% - 강조색3 7 13" xfId="8637" xr:uid="{B7B25A46-61B3-482F-8CA2-AC8AB355208C}"/>
    <cellStyle name="40% - 강조색3 7 14" xfId="8638" xr:uid="{72361B3A-1A48-4D82-A62C-748436FEECD8}"/>
    <cellStyle name="40% - 강조색3 7 15" xfId="8633" xr:uid="{87494FFC-D5D9-4A48-8537-6B4DDFAC09D8}"/>
    <cellStyle name="40% - 강조색3 7 16" xfId="27797" xr:uid="{89A12A17-9B31-4AAB-94E5-AA8F28540EA6}"/>
    <cellStyle name="40% - 강조색3 7 2" xfId="802" xr:uid="{2DADFC27-4457-4CBE-960D-72C404DC4CC0}"/>
    <cellStyle name="40% - 강조색3 7 2 2" xfId="8639" xr:uid="{4C3BF22A-C9E9-45CD-B7AF-41CB47C2C61E}"/>
    <cellStyle name="40% - 강조색3 7 3" xfId="8640" xr:uid="{E168CDB9-4294-4F7F-9A36-C764BDFAA017}"/>
    <cellStyle name="40% - 강조색3 7 4" xfId="8641" xr:uid="{028F6693-BC34-41FA-983B-1C2B81D99D3C}"/>
    <cellStyle name="40% - 강조색3 7 5" xfId="8642" xr:uid="{C732AA22-0294-46CC-B4B3-124CDB8DC3D0}"/>
    <cellStyle name="40% - 강조색3 7 6" xfId="8643" xr:uid="{5D4BD7ED-EB7C-49DA-82A3-89860DB45D17}"/>
    <cellStyle name="40% - 강조색3 7 7" xfId="8644" xr:uid="{6A5652EE-F001-4AB1-8A68-493D78228D7F}"/>
    <cellStyle name="40% - 강조색3 7 8" xfId="8645" xr:uid="{D9BE4E80-EE82-412F-B7E6-298D9CAFA077}"/>
    <cellStyle name="40% - 강조색3 7 9" xfId="8646" xr:uid="{9F4ED4EF-DBE6-4580-976D-B285A035AAD4}"/>
    <cellStyle name="40% - 강조색3 8" xfId="803" xr:uid="{7DBE266C-FB59-47CB-B17A-FBC597FC8E77}"/>
    <cellStyle name="40% - 강조색3 8 10" xfId="8648" xr:uid="{EA9A7EB4-ED66-4E85-8891-A181A32946C1}"/>
    <cellStyle name="40% - 강조색3 8 11" xfId="8649" xr:uid="{5C42B64E-822A-4DE8-9177-1470C2761AEF}"/>
    <cellStyle name="40% - 강조색3 8 12" xfId="8650" xr:uid="{EF82F084-2B4A-436D-A2F3-D82A0F0106AD}"/>
    <cellStyle name="40% - 강조색3 8 13" xfId="8651" xr:uid="{9AA4F1EB-C059-4D06-9A22-24D051FBFB6F}"/>
    <cellStyle name="40% - 강조색3 8 14" xfId="8652" xr:uid="{FD85FC2E-AA8A-4349-8A50-16BF7B35BB6A}"/>
    <cellStyle name="40% - 강조색3 8 15" xfId="8647" xr:uid="{8BD6AEA9-D1A5-4020-8EA2-116E60AC94F4}"/>
    <cellStyle name="40% - 강조색3 8 16" xfId="27796" xr:uid="{4F1B28E8-A31B-41B6-AC24-5B72BBE3462E}"/>
    <cellStyle name="40% - 강조색3 8 2" xfId="804" xr:uid="{9994D9E1-C326-4AFF-8416-CAA2C0C7D728}"/>
    <cellStyle name="40% - 강조색3 8 2 2" xfId="8653" xr:uid="{3DD637F7-2EA4-46A9-A854-93563E6D9270}"/>
    <cellStyle name="40% - 강조색3 8 3" xfId="8654" xr:uid="{5A80642E-C095-4F56-862E-454888D26BBC}"/>
    <cellStyle name="40% - 강조색3 8 4" xfId="8655" xr:uid="{1EA975B6-3ED7-45DA-A75E-544D4357A90C}"/>
    <cellStyle name="40% - 강조색3 8 5" xfId="8656" xr:uid="{44ACB93F-6922-4A4C-9683-35BF65063644}"/>
    <cellStyle name="40% - 강조색3 8 6" xfId="8657" xr:uid="{744223CE-2A2F-44E0-9BF1-36FE3F9E22D0}"/>
    <cellStyle name="40% - 강조색3 8 7" xfId="8658" xr:uid="{5239CBCA-55F6-4D46-B51C-5E923A932E0E}"/>
    <cellStyle name="40% - 강조색3 8 8" xfId="8659" xr:uid="{ACF46253-AF08-4135-A96E-697EE3E468D3}"/>
    <cellStyle name="40% - 강조색3 8 9" xfId="8660" xr:uid="{2B1A70AE-BFE3-4D11-B031-5E5C294D4FA7}"/>
    <cellStyle name="40% - 강조색3 9" xfId="805" xr:uid="{3A9045F4-5AB6-4963-8B61-24D628694484}"/>
    <cellStyle name="40% - 강조색3 9 10" xfId="8662" xr:uid="{B0716E17-82ED-41D5-8B29-4FC63D06D16B}"/>
    <cellStyle name="40% - 강조색3 9 11" xfId="8663" xr:uid="{6FA1630E-A621-40CB-8F09-F7A150CA21A5}"/>
    <cellStyle name="40% - 강조색3 9 12" xfId="8664" xr:uid="{3880137B-07F6-4BF8-915F-1A4DF274407B}"/>
    <cellStyle name="40% - 강조색3 9 13" xfId="8665" xr:uid="{B17D31A9-B9D8-4CD0-BE7F-5202D072145F}"/>
    <cellStyle name="40% - 강조색3 9 14" xfId="8666" xr:uid="{3F1F4AF7-10CF-43E7-AAB0-4FEF7BB4AA32}"/>
    <cellStyle name="40% - 강조색3 9 15" xfId="8661" xr:uid="{546028D5-95A0-48DF-A9B2-433B04396186}"/>
    <cellStyle name="40% - 강조색3 9 16" xfId="27795" xr:uid="{C548A5A3-38DC-4BEF-B222-1017A5287F11}"/>
    <cellStyle name="40% - 강조색3 9 2" xfId="806" xr:uid="{A15FA1D5-FEC5-4D5A-8E9B-82033E5BC239}"/>
    <cellStyle name="40% - 강조색3 9 2 2" xfId="8667" xr:uid="{E1A655E9-07AC-495A-B867-74FB5C87F403}"/>
    <cellStyle name="40% - 강조색3 9 3" xfId="8668" xr:uid="{D0C36C22-900E-4039-882A-26B05CFFCCC2}"/>
    <cellStyle name="40% - 강조색3 9 4" xfId="8669" xr:uid="{AADB2AD6-FF01-492D-B801-AE4B81DC6D3C}"/>
    <cellStyle name="40% - 강조색3 9 5" xfId="8670" xr:uid="{9A6D5FB0-F057-46AF-B9BD-D04D40CD046D}"/>
    <cellStyle name="40% - 강조색3 9 6" xfId="8671" xr:uid="{09119ACE-CA1B-4D94-952F-13F52037FFFD}"/>
    <cellStyle name="40% - 강조색3 9 7" xfId="8672" xr:uid="{95B3FA40-59CD-4ABE-A6A8-49805D3C32D9}"/>
    <cellStyle name="40% - 강조색3 9 8" xfId="8673" xr:uid="{2B4A0968-2CA0-4055-AFFB-FF1CB566614B}"/>
    <cellStyle name="40% - 강조색3 9 9" xfId="8674" xr:uid="{F14EBFAD-7DB7-453A-92F7-98A8E12990C7}"/>
    <cellStyle name="40% - 강조색4 10" xfId="808" xr:uid="{5D967FD2-CE6B-4447-B06C-C05D1032E637}"/>
    <cellStyle name="40% - 강조색4 10 10" xfId="8677" xr:uid="{7DE7AEE0-A7F2-4F7A-B4F6-A8F5193CDE39}"/>
    <cellStyle name="40% - 강조색4 10 11" xfId="8678" xr:uid="{B28D74FD-EF12-4612-BE62-13802B3CA1AD}"/>
    <cellStyle name="40% - 강조색4 10 12" xfId="8679" xr:uid="{9356E857-6941-458B-A2DD-0639F1002A0D}"/>
    <cellStyle name="40% - 강조색4 10 13" xfId="8680" xr:uid="{7000C601-03C8-4C09-A6E2-A68211C0BDFA}"/>
    <cellStyle name="40% - 강조색4 10 14" xfId="8681" xr:uid="{B6FC557D-51DC-4E30-8886-58358255884D}"/>
    <cellStyle name="40% - 강조색4 10 15" xfId="8676" xr:uid="{418CF570-7CE0-4A7E-865E-4BACA29AED99}"/>
    <cellStyle name="40% - 강조색4 10 2" xfId="809" xr:uid="{CD331AA6-1AFC-40E7-9B89-B0759D0D713C}"/>
    <cellStyle name="40% - 강조색4 10 2 2" xfId="8682" xr:uid="{6802AAA5-7F5B-47AE-82BD-F438B6C5B50F}"/>
    <cellStyle name="40% - 강조색4 10 3" xfId="8683" xr:uid="{9A729A84-C632-45A1-993E-FA7F45A8E274}"/>
    <cellStyle name="40% - 강조색4 10 4" xfId="8684" xr:uid="{2D60EB68-C79C-4B13-978F-8640F14D2319}"/>
    <cellStyle name="40% - 강조색4 10 5" xfId="8685" xr:uid="{7ECFDF64-0665-4875-88FA-754E2A5396E4}"/>
    <cellStyle name="40% - 강조색4 10 6" xfId="8686" xr:uid="{8C4E7B34-93EA-40C5-BCBF-818002EB5FAE}"/>
    <cellStyle name="40% - 강조색4 10 7" xfId="8687" xr:uid="{F41A076E-2EE1-443C-A9C6-E49B81BB2649}"/>
    <cellStyle name="40% - 강조색4 10 8" xfId="8688" xr:uid="{158FF29B-8528-4865-9AEF-E6CB215913E7}"/>
    <cellStyle name="40% - 강조색4 10 9" xfId="8689" xr:uid="{19DDAB7E-2A8E-407A-BC3B-99E989B1D1DB}"/>
    <cellStyle name="40% - 강조색4 11" xfId="810" xr:uid="{ECBFC829-A194-4310-B1FD-BFF7BBB29C16}"/>
    <cellStyle name="40% - 강조색4 11 10" xfId="8691" xr:uid="{F3C343B4-24CA-4D80-A369-EEACDEB5FABE}"/>
    <cellStyle name="40% - 강조색4 11 11" xfId="8692" xr:uid="{ADE1A3A7-ECD2-4583-BBDF-C427CBE33E0D}"/>
    <cellStyle name="40% - 강조색4 11 12" xfId="8693" xr:uid="{FE0D724F-E1DA-47E0-A5D0-6B0F914F8641}"/>
    <cellStyle name="40% - 강조색4 11 13" xfId="8694" xr:uid="{455D9742-76DF-4462-805E-8963B743E6FB}"/>
    <cellStyle name="40% - 강조색4 11 14" xfId="8695" xr:uid="{F7C5B0E5-CE16-40E3-ACC2-7586F7EE05B7}"/>
    <cellStyle name="40% - 강조색4 11 15" xfId="8690" xr:uid="{75E0A324-2309-4E90-A95C-5FA08470EB5E}"/>
    <cellStyle name="40% - 강조색4 11 2" xfId="811" xr:uid="{5D3413A8-B253-428D-B4B9-B1F41E0E04B6}"/>
    <cellStyle name="40% - 강조색4 11 2 2" xfId="8696" xr:uid="{CDD273C0-1578-43ED-A44B-8F5838FB9556}"/>
    <cellStyle name="40% - 강조색4 11 3" xfId="8697" xr:uid="{5BB0ACD3-B1C1-4E55-B857-B7F3F10FF9AE}"/>
    <cellStyle name="40% - 강조색4 11 4" xfId="8698" xr:uid="{F477B074-5090-442D-A42E-8E1B36E6CC52}"/>
    <cellStyle name="40% - 강조색4 11 5" xfId="8699" xr:uid="{1B88F6D3-8D74-431F-9A05-39802E686007}"/>
    <cellStyle name="40% - 강조색4 11 6" xfId="8700" xr:uid="{2C465890-5EC1-4992-8B01-064D9C2E652C}"/>
    <cellStyle name="40% - 강조색4 11 7" xfId="8701" xr:uid="{988F4BFE-E294-45BA-9EDA-9A7B4085F8DB}"/>
    <cellStyle name="40% - 강조색4 11 8" xfId="8702" xr:uid="{B1B9D138-DD29-4FF8-A79A-3E4C35B5C650}"/>
    <cellStyle name="40% - 강조색4 11 9" xfId="8703" xr:uid="{93D66783-4070-4547-923D-52B2143ABC5C}"/>
    <cellStyle name="40% - 강조색4 12" xfId="812" xr:uid="{BA8CFC51-F637-463E-BAFD-E47EDCDD505E}"/>
    <cellStyle name="40% - 강조색4 12 10" xfId="8705" xr:uid="{F439EAB9-9048-44BC-8173-21B73714D530}"/>
    <cellStyle name="40% - 강조색4 12 11" xfId="8706" xr:uid="{CB0F5732-A2BC-441F-9BBD-F8EA52AB7CE7}"/>
    <cellStyle name="40% - 강조색4 12 12" xfId="8707" xr:uid="{EF7D0862-558D-4F0A-B3AA-0F1A75835E49}"/>
    <cellStyle name="40% - 강조색4 12 13" xfId="8708" xr:uid="{1BECA0AE-B24E-44E2-847D-271F6955BD17}"/>
    <cellStyle name="40% - 강조색4 12 14" xfId="8709" xr:uid="{1A97623E-7BDD-4188-B5DE-7E31B7550045}"/>
    <cellStyle name="40% - 강조색4 12 15" xfId="8704" xr:uid="{BA2D4508-132C-4369-A053-434839D2F271}"/>
    <cellStyle name="40% - 강조색4 12 2" xfId="813" xr:uid="{957E1D6F-3529-4F89-BC60-E58F4A6B2F3C}"/>
    <cellStyle name="40% - 강조색4 12 2 2" xfId="8710" xr:uid="{4DABA0C6-0C67-4407-8DF0-CAE4A137F435}"/>
    <cellStyle name="40% - 강조색4 12 3" xfId="8711" xr:uid="{B959E43D-8717-4AFA-9749-D83DA690AE54}"/>
    <cellStyle name="40% - 강조색4 12 4" xfId="8712" xr:uid="{1B585CC7-17B4-4727-B9EA-CB50062B9313}"/>
    <cellStyle name="40% - 강조색4 12 5" xfId="8713" xr:uid="{7BC54F05-E92E-4FBB-AF75-69F892C24FCC}"/>
    <cellStyle name="40% - 강조색4 12 6" xfId="8714" xr:uid="{D2BABBD3-A2E4-4A1E-BF1D-A31E32A3676E}"/>
    <cellStyle name="40% - 강조색4 12 7" xfId="8715" xr:uid="{7D030DF4-01E2-41D3-8C97-C31BF98E1303}"/>
    <cellStyle name="40% - 강조색4 12 8" xfId="8716" xr:uid="{00E593FB-F44D-4533-93A5-B18CC8EAFA49}"/>
    <cellStyle name="40% - 강조색4 12 9" xfId="8717" xr:uid="{38B8157C-BB67-41A4-9386-5BE1F27784C2}"/>
    <cellStyle name="40% - 강조색4 13" xfId="814" xr:uid="{CD9BB54C-F4E2-461C-B2C8-FD66233A9271}"/>
    <cellStyle name="40% - 강조색4 13 10" xfId="8719" xr:uid="{F877376B-DF3C-4771-B7FE-B7B66C7C175F}"/>
    <cellStyle name="40% - 강조색4 13 11" xfId="8720" xr:uid="{6C99F0E0-4970-423D-BC71-76E2A56BEA69}"/>
    <cellStyle name="40% - 강조색4 13 12" xfId="8721" xr:uid="{ABF0A53F-26DA-4237-B805-2BE6FBCB34AA}"/>
    <cellStyle name="40% - 강조색4 13 13" xfId="8722" xr:uid="{219C9857-8D9E-4B0B-972F-B002C5AE4071}"/>
    <cellStyle name="40% - 강조색4 13 14" xfId="8723" xr:uid="{E0BF13CF-87BC-40A6-A028-7701174C4086}"/>
    <cellStyle name="40% - 강조색4 13 15" xfId="8718" xr:uid="{AFF423CF-085F-426D-9F51-AC67F349900B}"/>
    <cellStyle name="40% - 강조색4 13 2" xfId="815" xr:uid="{7FEDB025-A545-4185-930D-29B2711A6264}"/>
    <cellStyle name="40% - 강조색4 13 2 2" xfId="8724" xr:uid="{3D28EEA9-2D22-4BD1-8F0C-BF7358BC1E9C}"/>
    <cellStyle name="40% - 강조색4 13 3" xfId="8725" xr:uid="{FF5AE42F-7A8B-4FA6-94EA-044EB6B140E4}"/>
    <cellStyle name="40% - 강조색4 13 4" xfId="8726" xr:uid="{F9F9CD95-0DA7-40D9-9E8C-454EA7BB5AFD}"/>
    <cellStyle name="40% - 강조색4 13 5" xfId="8727" xr:uid="{9558725C-A0C7-482F-83EE-89820F89BDED}"/>
    <cellStyle name="40% - 강조색4 13 6" xfId="8728" xr:uid="{B684DC49-BA45-4CF3-9087-DFCA881C6342}"/>
    <cellStyle name="40% - 강조색4 13 7" xfId="8729" xr:uid="{5D6BEE32-3946-4AD9-99F6-CDED5124CF6D}"/>
    <cellStyle name="40% - 강조색4 13 8" xfId="8730" xr:uid="{144CB578-69E7-4835-9580-7263C7C2F111}"/>
    <cellStyle name="40% - 강조색4 13 9" xfId="8731" xr:uid="{5A62BB0A-7CA5-4564-B056-6034EDBE6CA9}"/>
    <cellStyle name="40% - 강조색4 14" xfId="816" xr:uid="{EA020091-0E84-43A3-9E7D-00FA0D44D787}"/>
    <cellStyle name="40% - 강조색4 14 10" xfId="8733" xr:uid="{C856046F-29C1-448A-9F22-DDDCA7102A25}"/>
    <cellStyle name="40% - 강조색4 14 11" xfId="8734" xr:uid="{71552031-F5F7-4E97-BAA9-46FCEB18D7F2}"/>
    <cellStyle name="40% - 강조색4 14 12" xfId="8735" xr:uid="{A0F09BDF-D06C-4D1A-B304-B726A323D4D1}"/>
    <cellStyle name="40% - 강조색4 14 13" xfId="8736" xr:uid="{57153663-015B-41DD-B9E8-E03B709AD72F}"/>
    <cellStyle name="40% - 강조색4 14 14" xfId="8737" xr:uid="{3805975E-5D23-4135-8DEB-F536F3B085D8}"/>
    <cellStyle name="40% - 강조색4 14 15" xfId="8732" xr:uid="{6797AD64-27FF-4402-96F9-364D41E3C23F}"/>
    <cellStyle name="40% - 강조색4 14 2" xfId="817" xr:uid="{F5102C40-EC5A-4099-9370-D62969357463}"/>
    <cellStyle name="40% - 강조색4 14 2 2" xfId="8738" xr:uid="{B957247E-23F3-4867-AF32-BA52BBB20EB3}"/>
    <cellStyle name="40% - 강조색4 14 3" xfId="8739" xr:uid="{91B646D3-5098-4F14-80C1-9728396CBDFD}"/>
    <cellStyle name="40% - 강조색4 14 4" xfId="8740" xr:uid="{F09B009E-2919-4EDE-A80B-DF2B9B4F61EE}"/>
    <cellStyle name="40% - 강조색4 14 5" xfId="8741" xr:uid="{0A8FFAB2-231F-469B-9A81-2909AA6EB9C0}"/>
    <cellStyle name="40% - 강조색4 14 6" xfId="8742" xr:uid="{BC9C123A-839A-4190-97B3-F5E260FD4E72}"/>
    <cellStyle name="40% - 강조색4 14 7" xfId="8743" xr:uid="{991E183D-4B37-4250-9EF9-D0DFFDF99B53}"/>
    <cellStyle name="40% - 강조색4 14 8" xfId="8744" xr:uid="{567C8D70-C320-4474-891F-8861F2B87C39}"/>
    <cellStyle name="40% - 강조색4 14 9" xfId="8745" xr:uid="{C172FE1B-981D-4605-B825-E40970FE8A2C}"/>
    <cellStyle name="40% - 강조색4 15" xfId="818" xr:uid="{7C3FF58B-32B6-42AA-BACE-C941F9BC2656}"/>
    <cellStyle name="40% - 강조색4 15 10" xfId="8747" xr:uid="{CEA0211F-EB48-442E-9EE1-141A635FE8F2}"/>
    <cellStyle name="40% - 강조색4 15 11" xfId="8748" xr:uid="{D334372A-1885-4F23-B2F9-1B211A37C9B7}"/>
    <cellStyle name="40% - 강조색4 15 12" xfId="8749" xr:uid="{B2E0C12C-74EA-4FBF-B4CB-9CF6C830EB17}"/>
    <cellStyle name="40% - 강조색4 15 13" xfId="8750" xr:uid="{ADC02197-44CA-4AFF-BF02-428D1D29AEBB}"/>
    <cellStyle name="40% - 강조색4 15 14" xfId="8751" xr:uid="{103C6540-F731-400D-9E34-42AB73FDFC6B}"/>
    <cellStyle name="40% - 강조색4 15 15" xfId="8746" xr:uid="{B38A3AA4-5CB6-434F-A86F-36748B886486}"/>
    <cellStyle name="40% - 강조색4 15 2" xfId="819" xr:uid="{CB161B1A-9DD8-41E0-BA61-655AED043A99}"/>
    <cellStyle name="40% - 강조색4 15 2 2" xfId="8752" xr:uid="{8E3E540A-71C9-489D-B5B2-87C87499BD35}"/>
    <cellStyle name="40% - 강조색4 15 3" xfId="8753" xr:uid="{A5EA8A2B-2EAA-49E2-A412-3226F88758C9}"/>
    <cellStyle name="40% - 강조색4 15 4" xfId="8754" xr:uid="{99EB5BD7-B243-4535-A214-75AAB730B182}"/>
    <cellStyle name="40% - 강조색4 15 5" xfId="8755" xr:uid="{82B8202C-C026-4AA8-870A-A9E412896934}"/>
    <cellStyle name="40% - 강조색4 15 6" xfId="8756" xr:uid="{08124C6C-70BB-4AD1-A312-79FD958370E8}"/>
    <cellStyle name="40% - 강조색4 15 7" xfId="8757" xr:uid="{AD61565C-3596-417E-A008-06891DCE895E}"/>
    <cellStyle name="40% - 강조색4 15 8" xfId="8758" xr:uid="{C8DA95BE-20E0-47D8-971E-58BF674FA88A}"/>
    <cellStyle name="40% - 강조색4 15 9" xfId="8759" xr:uid="{9BD5AB49-CB1B-4732-8FFC-00B0E109914A}"/>
    <cellStyle name="40% - 강조색4 16" xfId="820" xr:uid="{D30145C6-D765-4AE9-9352-80D2977CE652}"/>
    <cellStyle name="40% - 강조색4 16 10" xfId="8761" xr:uid="{3E56B576-8916-437E-8DB3-6889BD8C3C0E}"/>
    <cellStyle name="40% - 강조색4 16 11" xfId="8762" xr:uid="{5B8E2676-A60B-4EA0-AD09-D03C4D36FFAD}"/>
    <cellStyle name="40% - 강조색4 16 12" xfId="8763" xr:uid="{9CA86861-CFA2-422E-96BE-BF298363316C}"/>
    <cellStyle name="40% - 강조색4 16 13" xfId="8764" xr:uid="{551A61D3-7A55-41E3-A6AF-F3B6852EA37E}"/>
    <cellStyle name="40% - 강조색4 16 14" xfId="8765" xr:uid="{07F2DC07-AF9F-48DA-9399-BE19BBC68228}"/>
    <cellStyle name="40% - 강조색4 16 15" xfId="8760" xr:uid="{3BB0318B-9860-4167-B888-000C73B52C4C}"/>
    <cellStyle name="40% - 강조색4 16 2" xfId="821" xr:uid="{5974D843-B126-4ED0-B272-AB9E05CD2DC7}"/>
    <cellStyle name="40% - 강조색4 16 2 2" xfId="8766" xr:uid="{687373A9-1E73-4DFE-8AE1-0CFDCB31B88A}"/>
    <cellStyle name="40% - 강조색4 16 3" xfId="8767" xr:uid="{637ED429-1B09-4E9D-B558-AACE1340EF31}"/>
    <cellStyle name="40% - 강조색4 16 4" xfId="8768" xr:uid="{D7DFF072-A166-4881-8448-01B830094093}"/>
    <cellStyle name="40% - 강조색4 16 5" xfId="8769" xr:uid="{62D52E21-C45F-4E9F-AFC9-AD0B68D1A21C}"/>
    <cellStyle name="40% - 강조색4 16 6" xfId="8770" xr:uid="{B398F839-23E8-4104-8977-485AF6B268F0}"/>
    <cellStyle name="40% - 강조색4 16 7" xfId="8771" xr:uid="{86F0BDFD-8475-4DC8-88DA-2D8C4E08EBB0}"/>
    <cellStyle name="40% - 강조색4 16 8" xfId="8772" xr:uid="{0EE8D418-E51A-4577-9F57-152FF0660D93}"/>
    <cellStyle name="40% - 강조색4 16 9" xfId="8773" xr:uid="{F18B652F-36A2-441D-89E4-0BBF621B1F02}"/>
    <cellStyle name="40% - 강조색4 17" xfId="822" xr:uid="{6C0B48F1-4E43-485A-8251-4A5595F79B7B}"/>
    <cellStyle name="40% - 강조색4 17 10" xfId="8775" xr:uid="{0EDEEE67-8BF8-4D04-8985-7B07ADC6CADF}"/>
    <cellStyle name="40% - 강조색4 17 11" xfId="8776" xr:uid="{646E2868-546C-48B7-810C-92A5ADEAA1CA}"/>
    <cellStyle name="40% - 강조색4 17 12" xfId="8777" xr:uid="{E456BE00-ECDB-47B5-AD63-060CA1DBF1A6}"/>
    <cellStyle name="40% - 강조색4 17 13" xfId="8778" xr:uid="{B7415D22-4922-4B2A-B81B-E598306CB2CE}"/>
    <cellStyle name="40% - 강조색4 17 14" xfId="8779" xr:uid="{49B0B710-37D5-420F-9D15-41B02CBCE64D}"/>
    <cellStyle name="40% - 강조색4 17 15" xfId="8774" xr:uid="{F74B1580-AA51-4B55-9D4D-D4CC3B777747}"/>
    <cellStyle name="40% - 강조색4 17 2" xfId="823" xr:uid="{13BE45D7-804B-4D83-9213-A62AFB5C8647}"/>
    <cellStyle name="40% - 강조색4 17 2 2" xfId="8780" xr:uid="{9B2DB230-386F-4E4F-BAF4-0A13FBC8A3D9}"/>
    <cellStyle name="40% - 강조색4 17 3" xfId="8781" xr:uid="{6E85723F-59FA-4218-9780-359C6BD76BBE}"/>
    <cellStyle name="40% - 강조색4 17 4" xfId="8782" xr:uid="{76FC3A10-B266-4C3B-A971-B6706798120F}"/>
    <cellStyle name="40% - 강조색4 17 5" xfId="8783" xr:uid="{27AABF7B-03A8-4317-B977-82F43CF5C830}"/>
    <cellStyle name="40% - 강조색4 17 6" xfId="8784" xr:uid="{A24CE5A5-3FDB-432D-9B8D-D3912C6B2F4A}"/>
    <cellStyle name="40% - 강조색4 17 7" xfId="8785" xr:uid="{72FE6F21-20DC-4228-B0CD-E16838A6D4C9}"/>
    <cellStyle name="40% - 강조색4 17 8" xfId="8786" xr:uid="{FDBD691F-36E1-4126-A562-E166A5CDF74D}"/>
    <cellStyle name="40% - 강조색4 17 9" xfId="8787" xr:uid="{A61F13D7-5DF7-46F3-B03D-DE6A3C4AECE6}"/>
    <cellStyle name="40% - 강조색4 18" xfId="824" xr:uid="{E6CCCE7C-EF07-4F8D-9229-E4F9A5C3C3AE}"/>
    <cellStyle name="40% - 강조색4 18 10" xfId="8789" xr:uid="{22AC764F-F4A6-4BA7-9DCF-6D4DC05851FA}"/>
    <cellStyle name="40% - 강조색4 18 11" xfId="8790" xr:uid="{9B786A96-66D0-4225-BBB8-A358EDA24B7A}"/>
    <cellStyle name="40% - 강조색4 18 12" xfId="8791" xr:uid="{511AAFD7-DBE8-4F49-A353-90B507A17CA2}"/>
    <cellStyle name="40% - 강조색4 18 13" xfId="8792" xr:uid="{FE3F9257-ADC4-4DDD-B353-01BA7F973885}"/>
    <cellStyle name="40% - 강조색4 18 14" xfId="8793" xr:uid="{F65E896E-4A70-4E4E-905E-CC99BF74DD3C}"/>
    <cellStyle name="40% - 강조색4 18 15" xfId="8788" xr:uid="{6F6FAECE-0D09-40E0-A5F4-2D5723B6C022}"/>
    <cellStyle name="40% - 강조색4 18 2" xfId="825" xr:uid="{86164C8B-2915-4008-BDDA-B14F921DD76C}"/>
    <cellStyle name="40% - 강조색4 18 2 2" xfId="8794" xr:uid="{11D19270-CD35-499D-B21A-53F5C50BBDFD}"/>
    <cellStyle name="40% - 강조색4 18 3" xfId="8795" xr:uid="{207327B5-9C1D-4AE2-B9ED-8D445A296617}"/>
    <cellStyle name="40% - 강조색4 18 4" xfId="8796" xr:uid="{FB95BDA9-3AFC-44C2-8C17-36C6E4EF843C}"/>
    <cellStyle name="40% - 강조색4 18 5" xfId="8797" xr:uid="{89618A29-4659-45C0-BDDE-2084FB9871F0}"/>
    <cellStyle name="40% - 강조색4 18 6" xfId="8798" xr:uid="{201A1D9B-BCB7-4E75-8CCF-F8B2245D806C}"/>
    <cellStyle name="40% - 강조색4 18 7" xfId="8799" xr:uid="{11883C33-04A6-47BB-B237-C63711506FEF}"/>
    <cellStyle name="40% - 강조색4 18 8" xfId="8800" xr:uid="{6357C822-ADE1-4B8B-9E8F-8AD03B64C2ED}"/>
    <cellStyle name="40% - 강조색4 18 9" xfId="8801" xr:uid="{B9F068C1-EC1B-429C-ACAD-69126559258E}"/>
    <cellStyle name="40% - 강조색4 19" xfId="826" xr:uid="{50313A85-31ED-49B6-BDA2-F645C6249D19}"/>
    <cellStyle name="40% - 강조색4 19 10" xfId="8803" xr:uid="{2818F9D4-310A-469C-8AF6-A3D7C1C4AEED}"/>
    <cellStyle name="40% - 강조색4 19 11" xfId="8804" xr:uid="{0331E7E1-FA6C-49FA-9966-049E3D8B69A1}"/>
    <cellStyle name="40% - 강조색4 19 12" xfId="8805" xr:uid="{F276A99A-3F0E-4D71-8814-56E0FF7BE967}"/>
    <cellStyle name="40% - 강조색4 19 13" xfId="8806" xr:uid="{E8E0BC9A-4A5C-4B41-BEEE-04E01C62C866}"/>
    <cellStyle name="40% - 강조색4 19 14" xfId="8807" xr:uid="{F8CE029C-FCA6-42B2-9450-9739814B0A5E}"/>
    <cellStyle name="40% - 강조색4 19 15" xfId="8802" xr:uid="{F41005FF-580E-4593-BE5D-9A24EDDC6695}"/>
    <cellStyle name="40% - 강조색4 19 2" xfId="827" xr:uid="{48EC9E75-A9A2-4683-A380-57ABC1CA3EBF}"/>
    <cellStyle name="40% - 강조색4 19 2 2" xfId="8808" xr:uid="{C35A5AA9-7A4B-4804-90FB-A0952147E4CA}"/>
    <cellStyle name="40% - 강조색4 19 3" xfId="8809" xr:uid="{54DEA281-28BD-4F0D-8A74-056065EE89DB}"/>
    <cellStyle name="40% - 강조색4 19 4" xfId="8810" xr:uid="{6DE8FC6B-2506-445D-A220-A3AEA5B105E2}"/>
    <cellStyle name="40% - 강조색4 19 5" xfId="8811" xr:uid="{B43A3BFA-E0BE-4E81-B229-E3A94140424C}"/>
    <cellStyle name="40% - 강조색4 19 6" xfId="8812" xr:uid="{DA569D8E-BF0F-4D96-B40C-4BCF4C7B0838}"/>
    <cellStyle name="40% - 강조색4 19 7" xfId="8813" xr:uid="{2ADCE101-DE68-4B9F-8F90-2A353C2FAECB}"/>
    <cellStyle name="40% - 강조색4 19 8" xfId="8814" xr:uid="{2F318788-557B-4A33-B79D-C1B9DDCFC386}"/>
    <cellStyle name="40% - 강조색4 19 9" xfId="8815" xr:uid="{0F6CC6DC-4237-452D-9BB8-6641BD4CDFD9}"/>
    <cellStyle name="40% - 강조색4 2" xfId="828" xr:uid="{14DE1BE1-C98C-44E3-A800-BBCE147A381D}"/>
    <cellStyle name="40% - 강조색4 2 10" xfId="8817" xr:uid="{B497D116-FEFC-4C81-9D68-073E50B4681D}"/>
    <cellStyle name="40% - 강조색4 2 11" xfId="8818" xr:uid="{978140DC-CC93-4E1C-93E0-74867BDFBF64}"/>
    <cellStyle name="40% - 강조색4 2 12" xfId="8819" xr:uid="{C5C8B9B2-099D-4601-9824-03B8675AEC31}"/>
    <cellStyle name="40% - 강조색4 2 13" xfId="8820" xr:uid="{12F0C95C-E4A3-45E5-9C3F-AEC99D76573F}"/>
    <cellStyle name="40% - 강조색4 2 14" xfId="8821" xr:uid="{68A0AFFC-0441-43AE-A795-DEEA5562890D}"/>
    <cellStyle name="40% - 강조색4 2 15" xfId="8816" xr:uid="{653BE8BA-FD9D-466C-B01C-4D4007AF7883}"/>
    <cellStyle name="40% - 강조색4 2 16" xfId="27949" xr:uid="{B3169C7E-0FA7-418B-93EF-53FE7FEC43B5}"/>
    <cellStyle name="40% - 강조색4 2 2" xfId="829" xr:uid="{134FF8D6-EF22-4391-8AA9-925A43E5F5C2}"/>
    <cellStyle name="40% - 강조색4 2 2 2" xfId="8822" xr:uid="{4393F92F-4B00-4399-9FEE-CBAAEDD2827C}"/>
    <cellStyle name="40% - 강조색4 2 3" xfId="8823" xr:uid="{3B6F30A0-1290-46CA-AC2D-30C5B11FA39D}"/>
    <cellStyle name="40% - 강조색4 2 4" xfId="8824" xr:uid="{4C133908-CF9E-45ED-9321-0CD1CEB05ECF}"/>
    <cellStyle name="40% - 강조색4 2 5" xfId="8825" xr:uid="{D8E62762-363F-40A9-AAB1-1A1849E33D46}"/>
    <cellStyle name="40% - 강조색4 2 6" xfId="8826" xr:uid="{47D45A24-E634-4455-AE19-A0E6391C8B56}"/>
    <cellStyle name="40% - 강조색4 2 7" xfId="8827" xr:uid="{F1F64246-01A6-431C-B04D-D6A8102F6421}"/>
    <cellStyle name="40% - 강조색4 2 8" xfId="8828" xr:uid="{0CF3EFAD-D44C-459D-823A-B9B44472090E}"/>
    <cellStyle name="40% - 강조색4 2 9" xfId="8829" xr:uid="{6E8D9397-B44E-4273-9D1A-666A2F8FEC84}"/>
    <cellStyle name="40% - 강조색4 20" xfId="830" xr:uid="{A78813D1-C5F5-4FBF-BF22-4B1200EB7487}"/>
    <cellStyle name="40% - 강조색4 20 10" xfId="8831" xr:uid="{3329D2B8-50B7-4172-A6F1-1D9459E015D7}"/>
    <cellStyle name="40% - 강조색4 20 11" xfId="8832" xr:uid="{BC6134C6-1DE9-4578-A3B2-837713D22002}"/>
    <cellStyle name="40% - 강조색4 20 12" xfId="8833" xr:uid="{F9F390F1-854C-4391-9A8F-C76529C83763}"/>
    <cellStyle name="40% - 강조색4 20 13" xfId="8834" xr:uid="{47EA7FCA-E701-4A05-B03F-7E736319C47E}"/>
    <cellStyle name="40% - 강조색4 20 14" xfId="8835" xr:uid="{0111B5C0-CAD3-475F-B031-69CDFCB08EA4}"/>
    <cellStyle name="40% - 강조색4 20 15" xfId="8830" xr:uid="{6AE6721B-29C2-4E39-A724-266E4AAAA273}"/>
    <cellStyle name="40% - 강조색4 20 2" xfId="831" xr:uid="{566B6871-FD25-47CE-A949-CB0849B8F1D1}"/>
    <cellStyle name="40% - 강조색4 20 2 2" xfId="8836" xr:uid="{48B24C4A-67C9-46A6-A6BF-6E47CF2A0041}"/>
    <cellStyle name="40% - 강조색4 20 3" xfId="8837" xr:uid="{3E5A798E-AAFC-4F34-B91D-6FBB934030E5}"/>
    <cellStyle name="40% - 강조색4 20 4" xfId="8838" xr:uid="{3AE38CD6-271A-49BC-95AC-1A19EB6754DF}"/>
    <cellStyle name="40% - 강조색4 20 5" xfId="8839" xr:uid="{DDC894ED-489A-41CC-A9FC-B61AC704E0CE}"/>
    <cellStyle name="40% - 강조색4 20 6" xfId="8840" xr:uid="{972F81FF-F085-452E-B794-81B6E368E8D5}"/>
    <cellStyle name="40% - 강조색4 20 7" xfId="8841" xr:uid="{50D04B5E-4E68-4526-B65D-B543BD5342E1}"/>
    <cellStyle name="40% - 강조색4 20 8" xfId="8842" xr:uid="{5DD72FFA-280F-401A-8789-F1F582A82673}"/>
    <cellStyle name="40% - 강조색4 20 9" xfId="8843" xr:uid="{2379F352-0CBA-4BFB-9136-BC02B5E6A73E}"/>
    <cellStyle name="40% - 강조색4 21" xfId="832" xr:uid="{D1BC3733-53B2-4FBD-BCDB-D7CE39C6BEDB}"/>
    <cellStyle name="40% - 강조색4 21 10" xfId="8845" xr:uid="{775A90B8-4BC3-477F-8DC0-D5E1D7EF5E10}"/>
    <cellStyle name="40% - 강조색4 21 11" xfId="8846" xr:uid="{7B57DF2E-C04A-4789-ACF6-AC85C6F41D2E}"/>
    <cellStyle name="40% - 강조색4 21 12" xfId="8847" xr:uid="{64F3B3E3-37A5-420F-9C3C-F9A7F2D2FD0A}"/>
    <cellStyle name="40% - 강조색4 21 13" xfId="8848" xr:uid="{263B9350-85D3-4334-B3BD-1C0022E1BEB0}"/>
    <cellStyle name="40% - 강조색4 21 14" xfId="8849" xr:uid="{CF7B0DFD-BFA0-447A-8437-698EA1A491C8}"/>
    <cellStyle name="40% - 강조색4 21 15" xfId="8844" xr:uid="{C0200596-CAD7-4FF7-9C6C-399AC30D7273}"/>
    <cellStyle name="40% - 강조색4 21 2" xfId="833" xr:uid="{185F359E-CA45-4542-B158-9979FF8ED617}"/>
    <cellStyle name="40% - 강조색4 21 2 2" xfId="8850" xr:uid="{04A07EF0-3992-42EB-A366-0194A608CE4A}"/>
    <cellStyle name="40% - 강조색4 21 3" xfId="8851" xr:uid="{7D410B2E-3E3C-44EB-8F2A-271178941FF2}"/>
    <cellStyle name="40% - 강조색4 21 4" xfId="8852" xr:uid="{CB3850C2-27E4-491C-A626-A6333ED7DF96}"/>
    <cellStyle name="40% - 강조색4 21 5" xfId="8853" xr:uid="{86FE4452-BF41-46D9-95DD-DE8EF70C64CC}"/>
    <cellStyle name="40% - 강조색4 21 6" xfId="8854" xr:uid="{91E5EA43-A87F-47DD-B0BC-269449B00772}"/>
    <cellStyle name="40% - 강조색4 21 7" xfId="8855" xr:uid="{6A9F93FA-24F1-4C7A-89EF-DA3C5629D9DC}"/>
    <cellStyle name="40% - 강조색4 21 8" xfId="8856" xr:uid="{B8C042D1-2152-4E3F-996E-C36A886E497B}"/>
    <cellStyle name="40% - 강조색4 21 9" xfId="8857" xr:uid="{1D3D88FA-4A42-4199-A0A2-A863178D42D8}"/>
    <cellStyle name="40% - 강조색4 22" xfId="834" xr:uid="{3C49000A-C1BA-4D6E-9FFD-865630F768C7}"/>
    <cellStyle name="40% - 강조색4 22 10" xfId="8859" xr:uid="{14BE5175-7594-40C2-B9FD-CF4897B0D2B9}"/>
    <cellStyle name="40% - 강조색4 22 11" xfId="8860" xr:uid="{564D9224-0C99-4E45-8F18-6D780D5B98B6}"/>
    <cellStyle name="40% - 강조색4 22 12" xfId="8861" xr:uid="{C43C654F-CD47-4107-98C5-1812CF0AFE89}"/>
    <cellStyle name="40% - 강조색4 22 13" xfId="8862" xr:uid="{C40F8426-50CB-4299-B41E-4064607C951F}"/>
    <cellStyle name="40% - 강조색4 22 14" xfId="8863" xr:uid="{AA5F8825-99BF-45B2-8186-D89048384F07}"/>
    <cellStyle name="40% - 강조색4 22 15" xfId="8858" xr:uid="{5899C235-555E-4317-A128-54A805AE0A89}"/>
    <cellStyle name="40% - 강조색4 22 2" xfId="835" xr:uid="{3E510804-C81B-46B5-AC25-0C4DFC601C54}"/>
    <cellStyle name="40% - 강조색4 22 2 2" xfId="8864" xr:uid="{8CCA5CD4-2BD0-4A36-9B17-3E226BC970B2}"/>
    <cellStyle name="40% - 강조색4 22 3" xfId="8865" xr:uid="{15DCCAD3-235F-4ED4-BC82-9841E2006D46}"/>
    <cellStyle name="40% - 강조색4 22 4" xfId="8866" xr:uid="{7A6F84B8-9F09-41ED-9348-DC3C70A0BCF8}"/>
    <cellStyle name="40% - 강조색4 22 5" xfId="8867" xr:uid="{FDF001B0-8DAD-41CB-905E-311EDFAE64D3}"/>
    <cellStyle name="40% - 강조색4 22 6" xfId="8868" xr:uid="{41170471-5B19-4CF0-95B1-346DC1E584CE}"/>
    <cellStyle name="40% - 강조색4 22 7" xfId="8869" xr:uid="{095F39D0-B0EF-498F-84C5-9241F6512040}"/>
    <cellStyle name="40% - 강조색4 22 8" xfId="8870" xr:uid="{DA94C6F4-5199-43B4-A6A9-2E6A1FF3AE26}"/>
    <cellStyle name="40% - 강조색4 22 9" xfId="8871" xr:uid="{3AB0FAD0-4763-47AF-9C54-564A2035E20D}"/>
    <cellStyle name="40% - 강조색4 23" xfId="836" xr:uid="{E926A256-B914-4CEB-AEBA-A4F56FE0025E}"/>
    <cellStyle name="40% - 강조색4 23 10" xfId="8873" xr:uid="{F18A5A42-3F0B-4494-A959-E5AB2F07C0D8}"/>
    <cellStyle name="40% - 강조색4 23 11" xfId="8874" xr:uid="{FBF001E9-98EE-45FB-91BE-6F17E120FD5C}"/>
    <cellStyle name="40% - 강조색4 23 12" xfId="8875" xr:uid="{EE2DA1EA-4FF1-44D5-9A00-B5F0C1D88FBE}"/>
    <cellStyle name="40% - 강조색4 23 13" xfId="8876" xr:uid="{29602C26-BABC-40C2-8904-92B935CAA8EA}"/>
    <cellStyle name="40% - 강조색4 23 14" xfId="8877" xr:uid="{B704BD39-4081-4E79-9D7B-2E957379801C}"/>
    <cellStyle name="40% - 강조색4 23 15" xfId="8872" xr:uid="{FCC380FB-60E7-4EAC-8B05-4B537F4A6620}"/>
    <cellStyle name="40% - 강조색4 23 2" xfId="837" xr:uid="{0D4D7270-A396-4DCB-B126-03D2419E009A}"/>
    <cellStyle name="40% - 강조색4 23 2 2" xfId="8878" xr:uid="{FEDFF4C0-5C53-433A-A87F-C9DA04564CFD}"/>
    <cellStyle name="40% - 강조색4 23 3" xfId="8879" xr:uid="{65EC6727-FF11-4325-8ECF-6EE2EA4AD983}"/>
    <cellStyle name="40% - 강조색4 23 4" xfId="8880" xr:uid="{F8D4284F-9A73-483C-BBA7-347BE379B42A}"/>
    <cellStyle name="40% - 강조색4 23 5" xfId="8881" xr:uid="{D5CBF9E3-7966-4708-A37C-8809BF165E41}"/>
    <cellStyle name="40% - 강조색4 23 6" xfId="8882" xr:uid="{784E9E95-047D-40DE-88BC-34E1E5895E3E}"/>
    <cellStyle name="40% - 강조색4 23 7" xfId="8883" xr:uid="{424506B8-1C74-46D6-A65B-C00D31505F6F}"/>
    <cellStyle name="40% - 강조색4 23 8" xfId="8884" xr:uid="{832802C2-D29C-4298-ACC8-675997A30FB8}"/>
    <cellStyle name="40% - 강조색4 23 9" xfId="8885" xr:uid="{DEED934C-9424-4874-B165-8AC2CC027533}"/>
    <cellStyle name="40% - 강조색4 24" xfId="838" xr:uid="{1F6ED239-01AD-4178-8A6B-8DD2600604E6}"/>
    <cellStyle name="40% - 강조색4 24 10" xfId="8887" xr:uid="{79DB64B0-1B46-468B-BF65-DC0D7C839F66}"/>
    <cellStyle name="40% - 강조색4 24 11" xfId="8888" xr:uid="{2196A656-7CE7-4A5E-A745-95E6A9A45E63}"/>
    <cellStyle name="40% - 강조색4 24 12" xfId="8889" xr:uid="{807154AE-569E-4466-BF25-D2424945AC9A}"/>
    <cellStyle name="40% - 강조색4 24 13" xfId="8890" xr:uid="{6C487DDD-162F-43D4-B98C-5987EC251501}"/>
    <cellStyle name="40% - 강조색4 24 14" xfId="8891" xr:uid="{5812C673-B12F-4257-A33C-82733E2BACA9}"/>
    <cellStyle name="40% - 강조색4 24 15" xfId="8886" xr:uid="{42728E56-0978-42ED-AA9A-B48B6C6F5FD1}"/>
    <cellStyle name="40% - 강조색4 24 2" xfId="839" xr:uid="{A9DE24C3-314F-4F78-A800-62A5408B0914}"/>
    <cellStyle name="40% - 강조색4 24 2 2" xfId="8892" xr:uid="{DEBAAADB-D1E7-47E4-928D-539CDBEFB1DB}"/>
    <cellStyle name="40% - 강조색4 24 3" xfId="8893" xr:uid="{5BA2ACD9-D289-47EB-88CD-0B144EBE4D97}"/>
    <cellStyle name="40% - 강조색4 24 4" xfId="8894" xr:uid="{CB7B70D3-A572-4B3B-A362-43BE086DB36D}"/>
    <cellStyle name="40% - 강조색4 24 5" xfId="8895" xr:uid="{22465D5E-7BE2-415D-B1E1-1A17B0B8DD2C}"/>
    <cellStyle name="40% - 강조색4 24 6" xfId="8896" xr:uid="{40CA7D29-787D-48C6-BD0F-2657EC860356}"/>
    <cellStyle name="40% - 강조색4 24 7" xfId="8897" xr:uid="{6CDF3C6C-5A3E-40A7-89BD-AF289C7023C4}"/>
    <cellStyle name="40% - 강조색4 24 8" xfId="8898" xr:uid="{958DF926-4EBF-472C-AE20-8C6407B70689}"/>
    <cellStyle name="40% - 강조색4 24 9" xfId="8899" xr:uid="{C2C82BCE-FF44-41C0-B0AA-5572B293C9F6}"/>
    <cellStyle name="40% - 강조색4 25" xfId="840" xr:uid="{182830EE-2D83-41A6-8A2C-BFF7CB43F25C}"/>
    <cellStyle name="40% - 강조색4 25 10" xfId="8901" xr:uid="{62E89683-0AC2-42F9-BBD2-4BAC4E820D46}"/>
    <cellStyle name="40% - 강조색4 25 11" xfId="8902" xr:uid="{BBDA38E0-132F-40BD-B3CD-607F5ABCA61D}"/>
    <cellStyle name="40% - 강조색4 25 12" xfId="8903" xr:uid="{AEFE1A73-69F7-467A-81CC-D423E17AE8C8}"/>
    <cellStyle name="40% - 강조색4 25 13" xfId="8904" xr:uid="{8AE46710-9467-4602-B2F2-9CDA3AA6B9AC}"/>
    <cellStyle name="40% - 강조색4 25 14" xfId="8905" xr:uid="{0E50738A-FA13-40AE-9FAB-0B1729C6B463}"/>
    <cellStyle name="40% - 강조색4 25 15" xfId="8900" xr:uid="{778889FB-7DCB-428F-B7DC-F471F833B081}"/>
    <cellStyle name="40% - 강조색4 25 2" xfId="841" xr:uid="{7F17BC8F-2946-4C3F-BCC2-3057E5FB9228}"/>
    <cellStyle name="40% - 강조색4 25 2 2" xfId="8906" xr:uid="{A6DCB574-96C1-4321-B3F2-7D4578708CDC}"/>
    <cellStyle name="40% - 강조색4 25 3" xfId="8907" xr:uid="{63C0DC3C-ECF2-4B66-8B46-007E98712751}"/>
    <cellStyle name="40% - 강조색4 25 4" xfId="8908" xr:uid="{AFEFC760-679C-40F2-AA8D-7DABC7D25B29}"/>
    <cellStyle name="40% - 강조색4 25 5" xfId="8909" xr:uid="{D8240B91-7C71-43A4-80BC-CB3E5B902F24}"/>
    <cellStyle name="40% - 강조색4 25 6" xfId="8910" xr:uid="{161724FA-22EB-4543-AEF9-601CCC166A50}"/>
    <cellStyle name="40% - 강조색4 25 7" xfId="8911" xr:uid="{F1B6B525-2A22-4B49-9AC6-732368EF2BC7}"/>
    <cellStyle name="40% - 강조색4 25 8" xfId="8912" xr:uid="{F1F5761E-BA98-4605-9EAE-97CCE5C4B473}"/>
    <cellStyle name="40% - 강조색4 25 9" xfId="8913" xr:uid="{CA2D352C-7D75-4ABF-BADA-877E0F4893A6}"/>
    <cellStyle name="40% - 강조색4 26" xfId="842" xr:uid="{C116C58A-9AA9-4656-8ABC-73287E3F1A63}"/>
    <cellStyle name="40% - 강조색4 26 10" xfId="8915" xr:uid="{CFFBB61E-A00F-4CAF-B426-A41987E0A865}"/>
    <cellStyle name="40% - 강조색4 26 11" xfId="8916" xr:uid="{3ED3FF7F-F810-43C3-B2F9-93426C59F924}"/>
    <cellStyle name="40% - 강조색4 26 12" xfId="8917" xr:uid="{6133FDF1-3C6F-4FA5-BC25-8162CA139375}"/>
    <cellStyle name="40% - 강조색4 26 13" xfId="8918" xr:uid="{AF6A73FA-E090-49DB-8BD3-682659CF0185}"/>
    <cellStyle name="40% - 강조색4 26 14" xfId="8919" xr:uid="{4D49E93D-A1FA-4606-BA19-42F7DB153FAD}"/>
    <cellStyle name="40% - 강조색4 26 15" xfId="8914" xr:uid="{C2FFC140-5ED7-4A7A-B812-0B952539D3D8}"/>
    <cellStyle name="40% - 강조색4 26 2" xfId="843" xr:uid="{D5D694D3-1060-461A-8502-76840232D3D2}"/>
    <cellStyle name="40% - 강조색4 26 2 2" xfId="8920" xr:uid="{50F65F3A-55C0-4185-B85F-33F3F779A781}"/>
    <cellStyle name="40% - 강조색4 26 3" xfId="8921" xr:uid="{4D926263-1E72-4CD6-9558-0B6E2CE4D26D}"/>
    <cellStyle name="40% - 강조색4 26 4" xfId="8922" xr:uid="{205D458F-1503-47D6-8D7F-2161DE1781F1}"/>
    <cellStyle name="40% - 강조색4 26 5" xfId="8923" xr:uid="{3D13778E-F81F-46FF-A942-D10F6A99EE96}"/>
    <cellStyle name="40% - 강조색4 26 6" xfId="8924" xr:uid="{C8032803-9DD7-4C6D-8DB5-B0ABB4DE929E}"/>
    <cellStyle name="40% - 강조색4 26 7" xfId="8925" xr:uid="{7F264169-099E-4620-8047-1665CAE6E619}"/>
    <cellStyle name="40% - 강조색4 26 8" xfId="8926" xr:uid="{2A80EA60-84C5-40A7-949C-810F0391663C}"/>
    <cellStyle name="40% - 강조색4 26 9" xfId="8927" xr:uid="{FC3B5B05-4661-4037-A4E5-EB366021121D}"/>
    <cellStyle name="40% - 강조색4 27" xfId="844" xr:uid="{6E7282B2-4D8E-46B2-B5E3-F266C996B226}"/>
    <cellStyle name="40% - 강조색4 27 10" xfId="8929" xr:uid="{17F88A75-B017-4117-A06A-FEA8EA9D37DB}"/>
    <cellStyle name="40% - 강조색4 27 11" xfId="8930" xr:uid="{45134022-7B53-46BD-BCF8-488DC129824C}"/>
    <cellStyle name="40% - 강조색4 27 12" xfId="8931" xr:uid="{F720C32E-033D-4B78-88A5-7B02F421089F}"/>
    <cellStyle name="40% - 강조색4 27 13" xfId="8932" xr:uid="{271D499C-CFC4-4198-B072-8995D8B135E1}"/>
    <cellStyle name="40% - 강조색4 27 14" xfId="8933" xr:uid="{7F8EC95F-A213-4C0D-962C-4B6D4C37BE15}"/>
    <cellStyle name="40% - 강조색4 27 15" xfId="8928" xr:uid="{A63774B9-4999-4169-89C1-A19781E6F30E}"/>
    <cellStyle name="40% - 강조색4 27 2" xfId="845" xr:uid="{0C56F423-5835-43EA-B7A6-A5BCC3707FDB}"/>
    <cellStyle name="40% - 강조색4 27 2 2" xfId="8934" xr:uid="{28A046DC-6180-4484-875C-2306E224269B}"/>
    <cellStyle name="40% - 강조색4 27 3" xfId="8935" xr:uid="{6FCF5802-9FDE-4883-8995-0A94102B2CA8}"/>
    <cellStyle name="40% - 강조색4 27 4" xfId="8936" xr:uid="{595C50BE-907C-4FEC-A44A-BE5FA729EE8C}"/>
    <cellStyle name="40% - 강조색4 27 5" xfId="8937" xr:uid="{0E362C3E-5A17-4A34-BF60-A9A5E9FAB42F}"/>
    <cellStyle name="40% - 강조색4 27 6" xfId="8938" xr:uid="{F1611535-A8C8-40BE-BDC5-A8561E66D123}"/>
    <cellStyle name="40% - 강조색4 27 7" xfId="8939" xr:uid="{373A5F2F-4CC7-4131-9D7E-1C896437052F}"/>
    <cellStyle name="40% - 강조색4 27 8" xfId="8940" xr:uid="{8E64A3C8-DC64-4AEF-9BE5-0EFB1B64C03F}"/>
    <cellStyle name="40% - 강조색4 27 9" xfId="8941" xr:uid="{EF00EC3C-69B4-4E1F-B0D1-E28EFC9EECE8}"/>
    <cellStyle name="40% - 강조색4 28" xfId="846" xr:uid="{10F6FFC9-53F5-4C97-B464-B92D3E590871}"/>
    <cellStyle name="40% - 강조색4 28 10" xfId="8943" xr:uid="{C8F1AFE8-9592-43C9-BB69-2F01F518EF09}"/>
    <cellStyle name="40% - 강조색4 28 11" xfId="8944" xr:uid="{F8BFE253-E673-4897-A127-C91012B4E8B3}"/>
    <cellStyle name="40% - 강조색4 28 12" xfId="8945" xr:uid="{503667CE-7933-4293-BB37-F089961B7925}"/>
    <cellStyle name="40% - 강조색4 28 13" xfId="8946" xr:uid="{0A7CF014-427F-4C9F-B0C7-F2109504911C}"/>
    <cellStyle name="40% - 강조색4 28 14" xfId="8947" xr:uid="{F38F182C-9E3C-4566-914B-78CBCC22CCA5}"/>
    <cellStyle name="40% - 강조색4 28 15" xfId="8942" xr:uid="{209AF511-E9F5-4084-A6E4-E94CF03B87C1}"/>
    <cellStyle name="40% - 강조색4 28 2" xfId="847" xr:uid="{46E854D8-17BA-4963-8C12-54959316AD39}"/>
    <cellStyle name="40% - 강조색4 28 2 2" xfId="8948" xr:uid="{1124180C-A21E-449A-A7B7-AF9C023C3522}"/>
    <cellStyle name="40% - 강조색4 28 3" xfId="8949" xr:uid="{34D5CEE7-4DF5-48A6-94AD-379DA2948455}"/>
    <cellStyle name="40% - 강조색4 28 4" xfId="8950" xr:uid="{42324A92-D046-4F85-9286-854BB7FE3EFD}"/>
    <cellStyle name="40% - 강조색4 28 5" xfId="8951" xr:uid="{6FB8346E-5666-4808-B9D9-60E55A64706E}"/>
    <cellStyle name="40% - 강조색4 28 6" xfId="8952" xr:uid="{AC615DBC-D980-4A3D-82B0-B1C9A2333D38}"/>
    <cellStyle name="40% - 강조색4 28 7" xfId="8953" xr:uid="{3E63C139-AEEC-4674-A44F-C0E937AB2EC9}"/>
    <cellStyle name="40% - 강조색4 28 8" xfId="8954" xr:uid="{F637A173-343A-4DBC-8172-D7EB7F486D46}"/>
    <cellStyle name="40% - 강조색4 28 9" xfId="8955" xr:uid="{FC7E8DC9-D318-43CE-B94E-CA4ECA32C25A}"/>
    <cellStyle name="40% - 강조색4 29" xfId="848" xr:uid="{C89EA89F-1D3C-4677-8488-7222839B375E}"/>
    <cellStyle name="40% - 강조색4 29 10" xfId="8957" xr:uid="{468E079C-A2C4-4B2B-BB53-C21552231E2D}"/>
    <cellStyle name="40% - 강조색4 29 11" xfId="8958" xr:uid="{11C7FE4A-CA81-42D8-B245-4CAA3CE45BC4}"/>
    <cellStyle name="40% - 강조색4 29 12" xfId="8959" xr:uid="{E0241DF9-C247-4D0E-9A4D-E7E00243FC27}"/>
    <cellStyle name="40% - 강조색4 29 13" xfId="8960" xr:uid="{0EC792A1-4EA7-4775-B6DC-5EB92D991D51}"/>
    <cellStyle name="40% - 강조색4 29 14" xfId="8961" xr:uid="{CC623C64-6E98-40C3-A509-EBF5E525F72F}"/>
    <cellStyle name="40% - 강조색4 29 15" xfId="8956" xr:uid="{F9134803-47FC-45C5-8C91-A1647B91EBCE}"/>
    <cellStyle name="40% - 강조색4 29 2" xfId="849" xr:uid="{F6B5BCC6-5B27-4392-A671-3E4099141E4D}"/>
    <cellStyle name="40% - 강조색4 29 2 2" xfId="8962" xr:uid="{62B89C57-C572-48EC-A4D6-715A1F23096E}"/>
    <cellStyle name="40% - 강조색4 29 3" xfId="8963" xr:uid="{BDD7FE4A-17B9-4710-B579-C8F809EAEF20}"/>
    <cellStyle name="40% - 강조색4 29 4" xfId="8964" xr:uid="{2FA3F8EC-FCC0-4B5C-91EA-742601E91F1E}"/>
    <cellStyle name="40% - 강조색4 29 5" xfId="8965" xr:uid="{F5DA0875-E7EB-462A-AC8A-755AC760099D}"/>
    <cellStyle name="40% - 강조색4 29 6" xfId="8966" xr:uid="{423D0CAE-D6F6-49E5-82F5-6D980A7E24CA}"/>
    <cellStyle name="40% - 강조색4 29 7" xfId="8967" xr:uid="{A1B6B4B1-D2DC-4F85-B3B1-72B4A808EB60}"/>
    <cellStyle name="40% - 강조색4 29 8" xfId="8968" xr:uid="{9E496548-5A67-4FEA-A002-F9786C42B9FB}"/>
    <cellStyle name="40% - 강조색4 29 9" xfId="8969" xr:uid="{D5A6204F-A016-4F8C-8AE6-10EB2187AAFA}"/>
    <cellStyle name="40% - 강조색4 3" xfId="850" xr:uid="{B9CDEFDA-7757-450E-A3B4-6E275ECC93F1}"/>
    <cellStyle name="40% - 강조색4 3 10" xfId="8971" xr:uid="{70EEA2D7-BA1B-4F22-A4A1-1103E34F7A86}"/>
    <cellStyle name="40% - 강조색4 3 11" xfId="8972" xr:uid="{794AD589-7053-4469-B4F5-017E6766BAE7}"/>
    <cellStyle name="40% - 강조색4 3 12" xfId="8973" xr:uid="{687D9995-7C6B-412F-8B7B-A7D8F5B57C7A}"/>
    <cellStyle name="40% - 강조색4 3 13" xfId="8974" xr:uid="{3FC44DAF-A2F5-40E0-B5A9-2D7DDF7CDB6B}"/>
    <cellStyle name="40% - 강조색4 3 14" xfId="8975" xr:uid="{4D21D445-7D74-4287-8833-0B9F68FBA6F9}"/>
    <cellStyle name="40% - 강조색4 3 15" xfId="8970" xr:uid="{961F6AB6-AB11-43BC-B586-60C72057477B}"/>
    <cellStyle name="40% - 강조색4 3 16" xfId="28204" xr:uid="{6F027ECF-DBF9-49F4-AC79-7E730196EC2F}"/>
    <cellStyle name="40% - 강조색4 3 2" xfId="851" xr:uid="{456FAF58-5E8B-4484-B6E5-967C3A0B7EAD}"/>
    <cellStyle name="40% - 강조색4 3 2 2" xfId="8976" xr:uid="{31537B1F-175D-4245-8A31-D0C0D1255C39}"/>
    <cellStyle name="40% - 강조색4 3 3" xfId="8977" xr:uid="{DD046E8F-1BA3-495A-B7F6-E931A9CE174F}"/>
    <cellStyle name="40% - 강조색4 3 4" xfId="8978" xr:uid="{AE640ADA-2E49-4752-A45D-F22CE60E3821}"/>
    <cellStyle name="40% - 강조색4 3 5" xfId="8979" xr:uid="{9CFF5453-6DED-4338-9E4C-10AE3A580C0C}"/>
    <cellStyle name="40% - 강조색4 3 6" xfId="8980" xr:uid="{B018CEB1-9613-4ADC-8789-771D4FE0A480}"/>
    <cellStyle name="40% - 강조색4 3 7" xfId="8981" xr:uid="{D7A81FDE-1101-4ABC-8C67-DCC95594D0AD}"/>
    <cellStyle name="40% - 강조색4 3 8" xfId="8982" xr:uid="{BB04A2E5-0455-488E-8155-C275A76D34F3}"/>
    <cellStyle name="40% - 강조색4 3 9" xfId="8983" xr:uid="{D021D3A2-1113-4A86-9709-90437B8F0BFF}"/>
    <cellStyle name="40% - 강조색4 30" xfId="852" xr:uid="{52982F0C-23E9-4A32-9442-FDA8D005B4CD}"/>
    <cellStyle name="40% - 강조색4 30 10" xfId="8985" xr:uid="{ABF5FF29-D8FD-4F26-A373-AEDACE3A3CD4}"/>
    <cellStyle name="40% - 강조색4 30 11" xfId="8986" xr:uid="{F6F55E32-2A0B-403B-B897-DE409E9709AA}"/>
    <cellStyle name="40% - 강조색4 30 12" xfId="8987" xr:uid="{3D973A22-4655-4588-BC4D-44DAC8D3FA5F}"/>
    <cellStyle name="40% - 강조색4 30 13" xfId="8988" xr:uid="{6FEAA0EA-727E-45C4-A60F-27D8A5758056}"/>
    <cellStyle name="40% - 강조색4 30 14" xfId="8989" xr:uid="{367C6191-E8C4-4516-8E60-148D2293296F}"/>
    <cellStyle name="40% - 강조색4 30 15" xfId="8984" xr:uid="{10D7E06A-034A-469C-837E-2D2A7CFBC697}"/>
    <cellStyle name="40% - 강조색4 30 2" xfId="853" xr:uid="{72CFBEA9-A375-4ACC-9013-A515D0482CBA}"/>
    <cellStyle name="40% - 강조색4 30 2 2" xfId="8990" xr:uid="{124B4B93-8E7D-4450-98ED-757593713889}"/>
    <cellStyle name="40% - 강조색4 30 3" xfId="8991" xr:uid="{BB1BEC8E-ACA4-4671-9AD8-96D97369EBC6}"/>
    <cellStyle name="40% - 강조색4 30 4" xfId="8992" xr:uid="{B6E9F84D-8CB3-48D7-95C9-C71EA212F977}"/>
    <cellStyle name="40% - 강조색4 30 5" xfId="8993" xr:uid="{D490FEDD-313C-4708-BEAD-2530137EC7E4}"/>
    <cellStyle name="40% - 강조색4 30 6" xfId="8994" xr:uid="{CEF00B42-ABBE-49E9-80B3-C9C181D7B5FE}"/>
    <cellStyle name="40% - 강조색4 30 7" xfId="8995" xr:uid="{026FB1B6-3053-4024-98E5-EF3A31D8204D}"/>
    <cellStyle name="40% - 강조색4 30 8" xfId="8996" xr:uid="{EDFA0ABB-C1C1-4356-981F-91F75232EF6C}"/>
    <cellStyle name="40% - 강조색4 30 9" xfId="8997" xr:uid="{68258176-39B5-466F-9BE6-9066E780184B}"/>
    <cellStyle name="40% - 강조색4 31" xfId="854" xr:uid="{7084AA8A-3386-4197-AABA-185CBA38D69B}"/>
    <cellStyle name="40% - 강조색4 31 10" xfId="8999" xr:uid="{9E982F76-F70F-407D-99C2-2487D4202691}"/>
    <cellStyle name="40% - 강조색4 31 11" xfId="9000" xr:uid="{E05411F5-74B7-40C6-86A0-7C08299424ED}"/>
    <cellStyle name="40% - 강조색4 31 12" xfId="9001" xr:uid="{4B545BBD-49F9-4176-9436-6E1F9588A426}"/>
    <cellStyle name="40% - 강조색4 31 13" xfId="9002" xr:uid="{984EAAD2-EEB8-491F-9241-50191A4CC510}"/>
    <cellStyle name="40% - 강조색4 31 14" xfId="9003" xr:uid="{A7D0AD19-33B7-4D3F-8BA0-BB73C3CA3208}"/>
    <cellStyle name="40% - 강조색4 31 15" xfId="8998" xr:uid="{E33618CA-8A9F-4DC2-B7EE-198D41974B10}"/>
    <cellStyle name="40% - 강조색4 31 2" xfId="855" xr:uid="{8EFF7F85-4432-427B-B3AD-7AD0B9811EEA}"/>
    <cellStyle name="40% - 강조색4 31 2 2" xfId="9004" xr:uid="{A34CEF42-7E61-4C1D-806E-94D7FF54B4C2}"/>
    <cellStyle name="40% - 강조색4 31 3" xfId="9005" xr:uid="{84C37A0E-BE32-4174-A321-CF7780D1D71E}"/>
    <cellStyle name="40% - 강조색4 31 4" xfId="9006" xr:uid="{601357BF-B14C-45AB-9073-D54D709B22D9}"/>
    <cellStyle name="40% - 강조색4 31 5" xfId="9007" xr:uid="{DC2DDF88-435F-4393-BD08-FC6C8A3DE4D2}"/>
    <cellStyle name="40% - 강조색4 31 6" xfId="9008" xr:uid="{727AC641-A773-4391-B7A9-7F6CE89179AC}"/>
    <cellStyle name="40% - 강조색4 31 7" xfId="9009" xr:uid="{9687BD79-B1F0-4072-BFCC-647FC8F17C65}"/>
    <cellStyle name="40% - 강조색4 31 8" xfId="9010" xr:uid="{158B181D-6DB7-498B-8824-C4BCD65AC6AE}"/>
    <cellStyle name="40% - 강조색4 31 9" xfId="9011" xr:uid="{4D198D97-0D07-4EE2-85E2-88210347790C}"/>
    <cellStyle name="40% - 강조색4 32" xfId="856" xr:uid="{648949A5-4FED-4550-BDF8-0BBB8132DEB7}"/>
    <cellStyle name="40% - 강조색4 32 10" xfId="9013" xr:uid="{DE3B726C-1359-43AE-8245-4704BB9E3569}"/>
    <cellStyle name="40% - 강조색4 32 11" xfId="9014" xr:uid="{03034AB0-CE32-41D2-90C2-C02EBD4C94E1}"/>
    <cellStyle name="40% - 강조색4 32 12" xfId="9015" xr:uid="{EA498BB1-4B3B-4E83-A474-8373406DAB7A}"/>
    <cellStyle name="40% - 강조색4 32 13" xfId="9016" xr:uid="{345EF157-6052-440A-9374-7BB6F0C704B5}"/>
    <cellStyle name="40% - 강조색4 32 14" xfId="9017" xr:uid="{701594E9-48AD-4AAC-B57C-761F0E76CC07}"/>
    <cellStyle name="40% - 강조색4 32 15" xfId="9012" xr:uid="{49B999E6-1D4D-4DE3-B283-2BD5652845E0}"/>
    <cellStyle name="40% - 강조색4 32 2" xfId="857" xr:uid="{BB2A0BD4-083E-4E2A-B782-B7717E72E3F9}"/>
    <cellStyle name="40% - 강조색4 32 2 2" xfId="9018" xr:uid="{2604A8FE-CD5B-471A-804B-D5371BF4CF0A}"/>
    <cellStyle name="40% - 강조색4 32 3" xfId="9019" xr:uid="{F6B54BB0-39F1-4DC8-A2DE-DF5811B2B6E2}"/>
    <cellStyle name="40% - 강조색4 32 4" xfId="9020" xr:uid="{3778E4F0-5007-4556-B653-27C944C7A28F}"/>
    <cellStyle name="40% - 강조색4 32 5" xfId="9021" xr:uid="{CA2BA12B-9D97-4AEF-BA07-ABFF63048621}"/>
    <cellStyle name="40% - 강조색4 32 6" xfId="9022" xr:uid="{D25261C2-7AF3-4853-85B1-0B99844131EB}"/>
    <cellStyle name="40% - 강조색4 32 7" xfId="9023" xr:uid="{A9C752D3-4409-4564-9786-16AC97AAEDF1}"/>
    <cellStyle name="40% - 강조색4 32 8" xfId="9024" xr:uid="{0755F8B0-79C7-4A32-919A-0CBD7D24AA74}"/>
    <cellStyle name="40% - 강조색4 32 9" xfId="9025" xr:uid="{A614BE89-2CD2-46CF-9CE5-18899350D32E}"/>
    <cellStyle name="40% - 강조색4 33" xfId="858" xr:uid="{9E49203F-E6BE-4214-9035-482F21150BCF}"/>
    <cellStyle name="40% - 강조색4 33 10" xfId="9027" xr:uid="{BA417264-F856-4B55-AAD1-BD9828F46A77}"/>
    <cellStyle name="40% - 강조색4 33 11" xfId="9028" xr:uid="{762DA0E5-E4C8-4CBA-9869-F0A1337D81DB}"/>
    <cellStyle name="40% - 강조색4 33 12" xfId="9029" xr:uid="{F7B01E32-87E0-4F23-A3BB-F07A84E71AE6}"/>
    <cellStyle name="40% - 강조색4 33 13" xfId="9030" xr:uid="{438F27A3-3E2F-47B1-9AE2-C7DDD36EF823}"/>
    <cellStyle name="40% - 강조색4 33 14" xfId="9031" xr:uid="{4C661780-317F-4909-A966-796EB7A3AC53}"/>
    <cellStyle name="40% - 강조색4 33 15" xfId="9026" xr:uid="{CA34ECAD-8A87-4BAF-988C-15CBAE5091C7}"/>
    <cellStyle name="40% - 강조색4 33 2" xfId="859" xr:uid="{22D8A9D8-3FBB-4715-BBF0-A9E18A08D260}"/>
    <cellStyle name="40% - 강조색4 33 2 2" xfId="9032" xr:uid="{FAA2DA07-23E1-4683-AE87-1623253DA5DB}"/>
    <cellStyle name="40% - 강조색4 33 3" xfId="9033" xr:uid="{F0A97FDE-E628-40C8-A794-E16EC0204112}"/>
    <cellStyle name="40% - 강조색4 33 4" xfId="9034" xr:uid="{05ED58BF-927A-42E5-A52A-33722AD4C0EC}"/>
    <cellStyle name="40% - 강조색4 33 5" xfId="9035" xr:uid="{45D06441-5950-4481-9F41-71FC76B343CB}"/>
    <cellStyle name="40% - 강조색4 33 6" xfId="9036" xr:uid="{A537309C-0876-4A6C-8A38-6AB18DF08014}"/>
    <cellStyle name="40% - 강조색4 33 7" xfId="9037" xr:uid="{6ACA414C-C8B2-4BA2-A61B-0103B5779155}"/>
    <cellStyle name="40% - 강조색4 33 8" xfId="9038" xr:uid="{782E0113-99B7-45A6-B9A4-195A400705C3}"/>
    <cellStyle name="40% - 강조색4 33 9" xfId="9039" xr:uid="{CA27520C-28EB-439D-A68A-9A3AA4EE9EA9}"/>
    <cellStyle name="40% - 강조색4 34" xfId="860" xr:uid="{F2BD033C-E12B-4644-A6DB-B77DA1C0E02C}"/>
    <cellStyle name="40% - 강조색4 34 10" xfId="9041" xr:uid="{D212141F-119C-4CA9-B6A6-C1A37213B8EB}"/>
    <cellStyle name="40% - 강조색4 34 11" xfId="9042" xr:uid="{8831E059-0C02-46DA-AB58-A7326D8CA906}"/>
    <cellStyle name="40% - 강조색4 34 12" xfId="9043" xr:uid="{315F6F13-E1EC-4098-9D34-75CD266D2439}"/>
    <cellStyle name="40% - 강조색4 34 13" xfId="9044" xr:uid="{E689C752-D5D3-40E6-BB1B-85E1DD733AEB}"/>
    <cellStyle name="40% - 강조색4 34 14" xfId="9045" xr:uid="{2E15110B-2868-439D-950D-5DD0ED918E1E}"/>
    <cellStyle name="40% - 강조색4 34 15" xfId="9040" xr:uid="{D1BAD897-FA17-47A4-BEA6-5CD9C1DA7CAF}"/>
    <cellStyle name="40% - 강조색4 34 2" xfId="861" xr:uid="{BACB66F3-BA6E-4046-B8CA-411F9F0BFB84}"/>
    <cellStyle name="40% - 강조색4 34 2 2" xfId="9046" xr:uid="{E92238E7-E13E-4D28-92AC-C199C00228F1}"/>
    <cellStyle name="40% - 강조색4 34 3" xfId="9047" xr:uid="{3F67D49F-EA3B-4E1A-84F6-1219DADC24F0}"/>
    <cellStyle name="40% - 강조색4 34 4" xfId="9048" xr:uid="{9FD0E048-C020-4EF4-A0B7-04D13514E55C}"/>
    <cellStyle name="40% - 강조색4 34 5" xfId="9049" xr:uid="{600811CC-E5DD-4364-AF43-9B0143437FC5}"/>
    <cellStyle name="40% - 강조색4 34 6" xfId="9050" xr:uid="{933EBF75-746A-4909-A0C3-D3B47B90A00A}"/>
    <cellStyle name="40% - 강조색4 34 7" xfId="9051" xr:uid="{CBC2995F-8257-4384-898A-DBD0DD4D6EA4}"/>
    <cellStyle name="40% - 강조색4 34 8" xfId="9052" xr:uid="{01954178-C156-4DEF-867B-D14CD06EFC97}"/>
    <cellStyle name="40% - 강조색4 34 9" xfId="9053" xr:uid="{81DA50A8-0AFC-4718-92D2-DADCB6E6A982}"/>
    <cellStyle name="40% - 강조색4 35" xfId="862" xr:uid="{615BEDD0-24EB-4701-85E4-D6CBFCC1C3A9}"/>
    <cellStyle name="40% - 강조색4 35 10" xfId="9055" xr:uid="{F020FDEA-A0F9-44C1-81B5-25E041B7F64E}"/>
    <cellStyle name="40% - 강조색4 35 11" xfId="9056" xr:uid="{BC027AEE-27D0-47A0-9574-7E138506ED9F}"/>
    <cellStyle name="40% - 강조색4 35 12" xfId="9057" xr:uid="{B199D212-F6FA-4E57-A425-C7F2D6424374}"/>
    <cellStyle name="40% - 강조색4 35 13" xfId="9058" xr:uid="{819051F2-9B5B-4F0E-82F0-447DD0DEC513}"/>
    <cellStyle name="40% - 강조색4 35 14" xfId="9059" xr:uid="{AE12DD14-2052-4E34-9593-AF3AB4E9E29F}"/>
    <cellStyle name="40% - 강조색4 35 15" xfId="9054" xr:uid="{C758AFC7-1FCE-4DFE-BFA6-2665BB4B28A1}"/>
    <cellStyle name="40% - 강조색4 35 2" xfId="863" xr:uid="{49335847-CCED-4CD0-B636-71EAA8660903}"/>
    <cellStyle name="40% - 강조색4 35 2 2" xfId="9060" xr:uid="{530CCA96-234D-480B-8DC6-ECAC3B446FE1}"/>
    <cellStyle name="40% - 강조색4 35 3" xfId="9061" xr:uid="{AB9D1037-9AE1-48E8-9455-2E5C27EEA703}"/>
    <cellStyle name="40% - 강조색4 35 4" xfId="9062" xr:uid="{D9EAAD9D-B251-471C-AF93-57BE4BA9EC73}"/>
    <cellStyle name="40% - 강조색4 35 5" xfId="9063" xr:uid="{BB78BEDB-13BB-4B4D-9B63-F1F921D06FF4}"/>
    <cellStyle name="40% - 강조색4 35 6" xfId="9064" xr:uid="{1126785E-AA3B-47AB-9DC9-33ABDC3EB89C}"/>
    <cellStyle name="40% - 강조색4 35 7" xfId="9065" xr:uid="{465C6504-ED7F-4518-86CC-E9897B6385B3}"/>
    <cellStyle name="40% - 강조색4 35 8" xfId="9066" xr:uid="{147B6FB8-1089-4BDF-9902-2434B5C8A91E}"/>
    <cellStyle name="40% - 강조색4 35 9" xfId="9067" xr:uid="{9E393464-8681-4BD2-BF98-4EDFADF127E8}"/>
    <cellStyle name="40% - 강조색4 36" xfId="864" xr:uid="{901E0674-43C2-4728-B782-EE05BC07D7E0}"/>
    <cellStyle name="40% - 강조색4 36 10" xfId="9069" xr:uid="{9543A90D-0F80-495B-B568-C3772A4DB36C}"/>
    <cellStyle name="40% - 강조색4 36 11" xfId="9070" xr:uid="{1C7B31E6-0111-46D6-ACF1-CE0B2C69A326}"/>
    <cellStyle name="40% - 강조색4 36 12" xfId="9071" xr:uid="{38E5CBB7-A8A7-41F0-8041-A3896C02E474}"/>
    <cellStyle name="40% - 강조색4 36 13" xfId="9072" xr:uid="{804C493C-678D-46A9-A177-25341DB96E05}"/>
    <cellStyle name="40% - 강조색4 36 14" xfId="9073" xr:uid="{8E91BF4C-1BCB-446A-8203-D2A7363B88FE}"/>
    <cellStyle name="40% - 강조색4 36 15" xfId="9068" xr:uid="{0CBC3E19-8287-48AF-81DC-CC679FE70725}"/>
    <cellStyle name="40% - 강조색4 36 2" xfId="865" xr:uid="{47B83E28-0E49-4016-9B2A-F203B9FBB7AB}"/>
    <cellStyle name="40% - 강조색4 36 2 2" xfId="9074" xr:uid="{0CCFD1AB-EDE6-4131-B852-706395D95569}"/>
    <cellStyle name="40% - 강조색4 36 3" xfId="9075" xr:uid="{F3D74BFC-DCF6-4BC8-9F6A-614290DF94D5}"/>
    <cellStyle name="40% - 강조색4 36 4" xfId="9076" xr:uid="{058E3563-C999-4FF3-957B-34A249C6136E}"/>
    <cellStyle name="40% - 강조색4 36 5" xfId="9077" xr:uid="{78F6274D-A4E5-47D0-A492-28765C2999F9}"/>
    <cellStyle name="40% - 강조색4 36 6" xfId="9078" xr:uid="{95943162-112F-4E5B-8BD1-EE8CC9CAB19C}"/>
    <cellStyle name="40% - 강조색4 36 7" xfId="9079" xr:uid="{7C8F2BFB-431F-44A8-B265-6FF9FB209192}"/>
    <cellStyle name="40% - 강조색4 36 8" xfId="9080" xr:uid="{3AD56E79-B6D9-497E-B180-E38397306AFF}"/>
    <cellStyle name="40% - 강조색4 36 9" xfId="9081" xr:uid="{50003AEF-63F7-44E1-B9EA-7956A2347D4E}"/>
    <cellStyle name="40% - 강조색4 37" xfId="866" xr:uid="{B0010D01-98A8-4B20-BB86-763CF18E4507}"/>
    <cellStyle name="40% - 강조색4 37 10" xfId="9083" xr:uid="{17F1A640-3E68-4FF6-85EF-B68272795DAB}"/>
    <cellStyle name="40% - 강조색4 37 11" xfId="9084" xr:uid="{4D53FCAC-3A1C-43FF-AF55-BD328449E7FD}"/>
    <cellStyle name="40% - 강조색4 37 12" xfId="9085" xr:uid="{3D7969CD-ED35-43DE-9F04-FE39D320AD26}"/>
    <cellStyle name="40% - 강조색4 37 13" xfId="9086" xr:uid="{16FBD50D-D4E9-4FAF-9173-B5A38A33443D}"/>
    <cellStyle name="40% - 강조색4 37 14" xfId="9087" xr:uid="{2F61FB44-E209-4E42-AF69-87721891B1E6}"/>
    <cellStyle name="40% - 강조색4 37 15" xfId="9082" xr:uid="{EA9621DC-E198-4F01-B5D0-C3CAA11F12BC}"/>
    <cellStyle name="40% - 강조색4 37 2" xfId="867" xr:uid="{2736125C-2D25-4819-87C5-C54579DC6D73}"/>
    <cellStyle name="40% - 강조색4 37 2 2" xfId="9088" xr:uid="{12BD1F19-5264-4F75-B17E-6991EFF5D51D}"/>
    <cellStyle name="40% - 강조색4 37 3" xfId="9089" xr:uid="{35FA0AD9-5B64-4E71-B3A1-00BBFFCF42EE}"/>
    <cellStyle name="40% - 강조색4 37 4" xfId="9090" xr:uid="{70C07AFC-0192-4C82-A488-2D8755B90B73}"/>
    <cellStyle name="40% - 강조색4 37 5" xfId="9091" xr:uid="{8BF48C19-3094-45E4-9F6D-427E02EA6BC4}"/>
    <cellStyle name="40% - 강조색4 37 6" xfId="9092" xr:uid="{3DE302FA-23B6-4727-976D-2014BC03B5FE}"/>
    <cellStyle name="40% - 강조색4 37 7" xfId="9093" xr:uid="{A83AB4D6-C188-460E-B980-23416A08D335}"/>
    <cellStyle name="40% - 강조색4 37 8" xfId="9094" xr:uid="{D4873C49-7476-41B3-9E9C-7EFCC65384F0}"/>
    <cellStyle name="40% - 강조색4 37 9" xfId="9095" xr:uid="{2530F320-CF61-4CF8-96DE-040C53AFC1FC}"/>
    <cellStyle name="40% - 강조색4 38" xfId="868" xr:uid="{4DE6CD65-8053-4C4E-9957-BAB16C98D4DC}"/>
    <cellStyle name="40% - 강조색4 38 10" xfId="9097" xr:uid="{EB47C54C-CB37-4CC9-9429-4486906F355D}"/>
    <cellStyle name="40% - 강조색4 38 11" xfId="9098" xr:uid="{2ECB85DA-D132-4EB0-B7D2-4D512109F6F4}"/>
    <cellStyle name="40% - 강조색4 38 12" xfId="9099" xr:uid="{3BE47ACA-EF47-4865-A225-20C7018896FC}"/>
    <cellStyle name="40% - 강조색4 38 13" xfId="9100" xr:uid="{E72317DE-C26D-4C8B-9D87-51D62644AC86}"/>
    <cellStyle name="40% - 강조색4 38 14" xfId="9101" xr:uid="{5A99F20E-58EF-46D2-BF62-DE79371A12D3}"/>
    <cellStyle name="40% - 강조색4 38 15" xfId="9096" xr:uid="{92F3730F-3613-4981-BD9C-519A67E09E5A}"/>
    <cellStyle name="40% - 강조색4 38 2" xfId="869" xr:uid="{D029A1DD-9057-46D6-852B-D621103CA064}"/>
    <cellStyle name="40% - 강조색4 38 2 2" xfId="9102" xr:uid="{3BDA992D-9D8B-4F9D-91DD-83FB3EEC41BE}"/>
    <cellStyle name="40% - 강조색4 38 3" xfId="9103" xr:uid="{E5FECA57-F34B-4353-9C40-95CA5E5EDB7A}"/>
    <cellStyle name="40% - 강조색4 38 4" xfId="9104" xr:uid="{D76D8F20-2151-4B84-BA81-4DB599B74F5E}"/>
    <cellStyle name="40% - 강조색4 38 5" xfId="9105" xr:uid="{7CBEE43B-03A6-4CFC-BCF1-2891CF4CE363}"/>
    <cellStyle name="40% - 강조색4 38 6" xfId="9106" xr:uid="{FFF211A8-4E3A-4F9A-A415-07306FB76B1A}"/>
    <cellStyle name="40% - 강조색4 38 7" xfId="9107" xr:uid="{03E01942-AAF3-4F9F-BC7F-59EE95B46E26}"/>
    <cellStyle name="40% - 강조색4 38 8" xfId="9108" xr:uid="{1383BA4D-CFD3-45FA-A9A4-1480ABC460B6}"/>
    <cellStyle name="40% - 강조색4 38 9" xfId="9109" xr:uid="{D0DCE033-7440-4AA3-90C1-89583D5F6C2E}"/>
    <cellStyle name="40% - 강조색4 39" xfId="870" xr:uid="{5E006A16-C894-447C-B8AB-AD5C1FB0CAA9}"/>
    <cellStyle name="40% - 강조색4 39 10" xfId="9111" xr:uid="{DE7DBC54-FCC5-4BEE-A2BA-36CDA3CC731F}"/>
    <cellStyle name="40% - 강조색4 39 11" xfId="9112" xr:uid="{9F7F8438-6818-469A-ABA8-104012324887}"/>
    <cellStyle name="40% - 강조색4 39 12" xfId="9113" xr:uid="{96E6DFCC-7A98-44E5-B4B2-5DD5E6C79B6F}"/>
    <cellStyle name="40% - 강조색4 39 13" xfId="9114" xr:uid="{DF023B65-E742-4A29-816F-A5E8CE92FD65}"/>
    <cellStyle name="40% - 강조색4 39 14" xfId="9115" xr:uid="{13BDB91A-FABB-42C9-9756-2E013414DFE1}"/>
    <cellStyle name="40% - 강조색4 39 15" xfId="9110" xr:uid="{DB61584C-A954-4BB2-8591-B11D7E476D26}"/>
    <cellStyle name="40% - 강조색4 39 2" xfId="871" xr:uid="{C073B962-9B17-4F94-8DB5-CE150E8C254C}"/>
    <cellStyle name="40% - 강조색4 39 2 2" xfId="9116" xr:uid="{A8011F47-861A-4DA9-A14B-078B68058578}"/>
    <cellStyle name="40% - 강조색4 39 3" xfId="9117" xr:uid="{B4705E29-54FD-461F-91BE-2270EB0A5C7E}"/>
    <cellStyle name="40% - 강조색4 39 4" xfId="9118" xr:uid="{DA520F9A-C860-4BC3-ADDA-4921BEDB23A5}"/>
    <cellStyle name="40% - 강조색4 39 5" xfId="9119" xr:uid="{A421F66F-A34E-4546-BBBF-5C12F181E1A6}"/>
    <cellStyle name="40% - 강조색4 39 6" xfId="9120" xr:uid="{4E020054-7594-4F7F-8620-0098ABABD04F}"/>
    <cellStyle name="40% - 강조색4 39 7" xfId="9121" xr:uid="{743F4B76-FA08-498C-9B73-3F9208152820}"/>
    <cellStyle name="40% - 강조색4 39 8" xfId="9122" xr:uid="{3C877815-1827-46AC-8D3F-A664F4542892}"/>
    <cellStyle name="40% - 강조색4 39 9" xfId="9123" xr:uid="{C8EC6C81-AE4B-4CE0-8FA4-9FBB5627085F}"/>
    <cellStyle name="40% - 강조색4 4" xfId="872" xr:uid="{DA13EB68-EA3B-4894-A596-ED128CD2C43F}"/>
    <cellStyle name="40% - 강조색4 4 10" xfId="9125" xr:uid="{23F6203D-0B41-47CD-B594-EADFCCC48E4F}"/>
    <cellStyle name="40% - 강조색4 4 11" xfId="9126" xr:uid="{52154E22-3DA2-41CE-A719-32AF82CD1945}"/>
    <cellStyle name="40% - 강조색4 4 12" xfId="9127" xr:uid="{26246171-1159-4056-9D51-B933F750603B}"/>
    <cellStyle name="40% - 강조색4 4 13" xfId="9128" xr:uid="{C7B7A939-B791-4303-BBDD-78EDD09B5D25}"/>
    <cellStyle name="40% - 강조색4 4 14" xfId="9129" xr:uid="{FDC7A665-B5C6-47D3-92AA-399488DFF0E0}"/>
    <cellStyle name="40% - 강조색4 4 15" xfId="9124" xr:uid="{B88F1607-BA5A-45EC-8E62-D7C2892F2924}"/>
    <cellStyle name="40% - 강조색4 4 16" xfId="27872" xr:uid="{B8B9AD96-0BBF-4982-A190-3B364DBF4179}"/>
    <cellStyle name="40% - 강조색4 4 2" xfId="873" xr:uid="{316A8649-E12D-44CE-90E4-3D74FE77A889}"/>
    <cellStyle name="40% - 강조색4 4 2 2" xfId="9130" xr:uid="{AA8F31BB-B80F-474C-9850-D61A1535BD25}"/>
    <cellStyle name="40% - 강조색4 4 3" xfId="9131" xr:uid="{CF455D2C-0436-4889-90AE-A85ED7B790D0}"/>
    <cellStyle name="40% - 강조색4 4 4" xfId="9132" xr:uid="{F839BE4B-9597-470D-A12F-1DA1664DC2BF}"/>
    <cellStyle name="40% - 강조색4 4 5" xfId="9133" xr:uid="{E2656C70-6C69-4B8C-86F0-310528BB8D5A}"/>
    <cellStyle name="40% - 강조색4 4 6" xfId="9134" xr:uid="{1D28B675-B4CE-430C-B862-C4E8EA58542E}"/>
    <cellStyle name="40% - 강조색4 4 7" xfId="9135" xr:uid="{E9B5D4EC-B0FA-413C-8A7A-A064B6017F51}"/>
    <cellStyle name="40% - 강조색4 4 8" xfId="9136" xr:uid="{3241948D-600C-48B4-8199-D17EFA71E657}"/>
    <cellStyle name="40% - 강조색4 4 9" xfId="9137" xr:uid="{A9E5F9CC-745C-428C-89BF-F15405895062}"/>
    <cellStyle name="40% - 강조색4 40" xfId="874" xr:uid="{181672B7-9FE4-4CEE-AF72-B5201FF98549}"/>
    <cellStyle name="40% - 강조색4 40 10" xfId="9139" xr:uid="{52A51B06-4BE7-4944-AA06-512C3EAF2192}"/>
    <cellStyle name="40% - 강조색4 40 11" xfId="9140" xr:uid="{2B2B7B92-3E0A-41D0-AFA9-C00848F060E7}"/>
    <cellStyle name="40% - 강조색4 40 12" xfId="9141" xr:uid="{58D413DB-F68D-452F-95D5-E816102B4BDB}"/>
    <cellStyle name="40% - 강조색4 40 13" xfId="9142" xr:uid="{1C64388E-441A-452C-A487-C0B26EC576FB}"/>
    <cellStyle name="40% - 강조색4 40 14" xfId="9143" xr:uid="{BA8A594D-4BB8-415D-BDFE-4FD4743B8C7E}"/>
    <cellStyle name="40% - 강조색4 40 15" xfId="9138" xr:uid="{4789A469-A78F-411A-9DF2-430B6515AC04}"/>
    <cellStyle name="40% - 강조색4 40 2" xfId="875" xr:uid="{A280C04F-E13E-49F0-96F7-F646025BFEF9}"/>
    <cellStyle name="40% - 강조색4 40 2 2" xfId="9144" xr:uid="{E4A8F9C3-C9C1-4EBF-B5AD-CEE00EACD576}"/>
    <cellStyle name="40% - 강조색4 40 3" xfId="9145" xr:uid="{5AC5C8A4-A9C0-41F7-BDBF-E76BBBD18CE4}"/>
    <cellStyle name="40% - 강조색4 40 4" xfId="9146" xr:uid="{19268C30-0D27-400D-BDAB-9369F9477303}"/>
    <cellStyle name="40% - 강조색4 40 5" xfId="9147" xr:uid="{A2B39D66-E7FC-4E33-8F22-FFC9B8692783}"/>
    <cellStyle name="40% - 강조색4 40 6" xfId="9148" xr:uid="{829584B9-8968-4E38-8AC6-B8A45AA6B349}"/>
    <cellStyle name="40% - 강조색4 40 7" xfId="9149" xr:uid="{181B8C43-DD36-4923-95B1-EFB1B8AFBD31}"/>
    <cellStyle name="40% - 강조색4 40 8" xfId="9150" xr:uid="{D0F32A6F-5822-4BBB-BBE4-EDA7A92B89E8}"/>
    <cellStyle name="40% - 강조색4 40 9" xfId="9151" xr:uid="{1C78FC72-6141-4A0B-82E8-3704785A2D61}"/>
    <cellStyle name="40% - 강조색4 41" xfId="876" xr:uid="{95F89781-41FD-48C7-849A-FE6B465E7E5E}"/>
    <cellStyle name="40% - 강조색4 41 10" xfId="9153" xr:uid="{4FA63459-2EE6-4DAA-8EB7-19C43003DF07}"/>
    <cellStyle name="40% - 강조색4 41 11" xfId="9154" xr:uid="{2443726F-9E84-4FD6-AFD6-1DE8126608C4}"/>
    <cellStyle name="40% - 강조색4 41 12" xfId="9155" xr:uid="{10CE8101-C6E8-4E2F-9859-86AACBB1BB5D}"/>
    <cellStyle name="40% - 강조색4 41 13" xfId="9156" xr:uid="{DB8540EE-43C1-49BC-A35D-BD318E3E6099}"/>
    <cellStyle name="40% - 강조색4 41 14" xfId="9157" xr:uid="{9B941704-BF17-4B28-8AD0-7EFDA607606B}"/>
    <cellStyle name="40% - 강조색4 41 15" xfId="9152" xr:uid="{69CBA103-21D3-4CE6-8B41-EC929BE12A51}"/>
    <cellStyle name="40% - 강조색4 41 2" xfId="877" xr:uid="{9AD997DA-FF29-47AB-A3B2-E6F7233D5645}"/>
    <cellStyle name="40% - 강조색4 41 2 2" xfId="9158" xr:uid="{204B03F2-92F2-4F2D-83D2-98FCE92B3476}"/>
    <cellStyle name="40% - 강조색4 41 3" xfId="9159" xr:uid="{3655B9F7-AB6F-47CD-84B4-A60039D7D062}"/>
    <cellStyle name="40% - 강조색4 41 4" xfId="9160" xr:uid="{09112392-2A05-452F-9397-571C78576E97}"/>
    <cellStyle name="40% - 강조색4 41 5" xfId="9161" xr:uid="{1BBE9336-EDFA-4920-A6F7-0B0DF9CFCD50}"/>
    <cellStyle name="40% - 강조색4 41 6" xfId="9162" xr:uid="{1325F88B-1FD6-4C82-8DC6-2989B257402C}"/>
    <cellStyle name="40% - 강조색4 41 7" xfId="9163" xr:uid="{A0CBBBBF-D727-44C8-871F-2EBAED4E5E3C}"/>
    <cellStyle name="40% - 강조색4 41 8" xfId="9164" xr:uid="{A42F5500-2738-49FA-B123-B17E21E82157}"/>
    <cellStyle name="40% - 강조색4 41 9" xfId="9165" xr:uid="{3621936B-ABB5-43F4-AB4B-1999B45F2154}"/>
    <cellStyle name="40% - 강조색4 42" xfId="878" xr:uid="{B713DA99-27AD-4822-8261-D8A4F398D8E3}"/>
    <cellStyle name="40% - 강조색4 42 10" xfId="9167" xr:uid="{DCDE28CE-1C8E-48E3-BBDE-C1ADDF8194F9}"/>
    <cellStyle name="40% - 강조색4 42 11" xfId="9168" xr:uid="{26236A83-CF61-4A7F-A736-212900D131E5}"/>
    <cellStyle name="40% - 강조색4 42 12" xfId="9169" xr:uid="{A194E8BE-1DD9-4F1B-A60C-B8F2DFE9930A}"/>
    <cellStyle name="40% - 강조색4 42 13" xfId="9170" xr:uid="{EABF4119-E756-4CC3-8AD1-0D5A7EEB7E88}"/>
    <cellStyle name="40% - 강조색4 42 14" xfId="9171" xr:uid="{8E412D92-79DE-4351-875D-E04A468B742C}"/>
    <cellStyle name="40% - 강조색4 42 15" xfId="9166" xr:uid="{9256CABA-E68D-4B9E-A7D9-5845FB9C88CB}"/>
    <cellStyle name="40% - 강조색4 42 2" xfId="879" xr:uid="{F749082E-E610-47CF-91BA-B4821C2347BE}"/>
    <cellStyle name="40% - 강조색4 42 2 2" xfId="9172" xr:uid="{A1AC1DC1-C534-41B9-9534-05FDC4A2B957}"/>
    <cellStyle name="40% - 강조색4 42 3" xfId="9173" xr:uid="{E8BDCCE3-37BA-42A2-BC5D-A14E563BB4C7}"/>
    <cellStyle name="40% - 강조색4 42 4" xfId="9174" xr:uid="{9B954DF1-9741-4771-A5BC-A3F321DD0849}"/>
    <cellStyle name="40% - 강조색4 42 5" xfId="9175" xr:uid="{D45CB349-0879-4472-9F8B-7DFAA06450D3}"/>
    <cellStyle name="40% - 강조색4 42 6" xfId="9176" xr:uid="{40024B9E-CB0D-47D0-82F0-2012ECF16737}"/>
    <cellStyle name="40% - 강조색4 42 7" xfId="9177" xr:uid="{CAC03176-0CDE-427B-BA17-C4867AFF62B3}"/>
    <cellStyle name="40% - 강조색4 42 8" xfId="9178" xr:uid="{D2E7CB18-FD2F-4C3F-B547-6037BB792E51}"/>
    <cellStyle name="40% - 강조색4 42 9" xfId="9179" xr:uid="{77BB72C1-D058-43F9-B2D6-CDABA1E0A2A2}"/>
    <cellStyle name="40% - 강조색4 43" xfId="880" xr:uid="{246D3255-3F33-41DE-8405-9C653A357C2B}"/>
    <cellStyle name="40% - 강조색4 43 10" xfId="9181" xr:uid="{7391544D-934A-42BB-B41A-8C2BC7DBFBF8}"/>
    <cellStyle name="40% - 강조색4 43 11" xfId="9182" xr:uid="{3EB5DEEF-D9A8-4E3B-B4A0-33FBCE71B28B}"/>
    <cellStyle name="40% - 강조색4 43 12" xfId="9183" xr:uid="{9750A083-7034-4354-81C5-0EB5F226AC37}"/>
    <cellStyle name="40% - 강조색4 43 13" xfId="9184" xr:uid="{8A9D6E29-36AD-4D34-852D-55F5C45AAD66}"/>
    <cellStyle name="40% - 강조색4 43 14" xfId="9185" xr:uid="{18DC00ED-C79B-4770-A71B-8FBBF65EB566}"/>
    <cellStyle name="40% - 강조색4 43 15" xfId="9180" xr:uid="{179CCE61-F3AE-42D4-97B7-E8D1A9DF9E44}"/>
    <cellStyle name="40% - 강조색4 43 2" xfId="881" xr:uid="{715AD941-3C33-4F0C-9CD2-3EA1D5826C07}"/>
    <cellStyle name="40% - 강조색4 43 2 2" xfId="9186" xr:uid="{077006E6-C7BC-4789-B071-39A39F0E4BCD}"/>
    <cellStyle name="40% - 강조색4 43 3" xfId="9187" xr:uid="{38004812-38D8-4D2B-8742-DE7BA5936444}"/>
    <cellStyle name="40% - 강조색4 43 4" xfId="9188" xr:uid="{1C7E691B-512F-4FAA-8C83-A4161F5AA90A}"/>
    <cellStyle name="40% - 강조색4 43 5" xfId="9189" xr:uid="{600434A3-FE00-4B3B-9EB3-2366ED29F2C7}"/>
    <cellStyle name="40% - 강조색4 43 6" xfId="9190" xr:uid="{58A94FF6-4A3B-42BA-A992-EC271202C5AF}"/>
    <cellStyle name="40% - 강조색4 43 7" xfId="9191" xr:uid="{005EFF8B-25C2-446A-8E52-8A0A396C7365}"/>
    <cellStyle name="40% - 강조색4 43 8" xfId="9192" xr:uid="{0A64235C-9A7C-4F2C-BDA0-CE369D6C7425}"/>
    <cellStyle name="40% - 강조색4 43 9" xfId="9193" xr:uid="{6E45C3CA-4CC7-4BC5-AE9B-C4652E636D56}"/>
    <cellStyle name="40% - 강조색4 44" xfId="882" xr:uid="{A14ADF80-5669-47FE-AAC9-83D5DBD99323}"/>
    <cellStyle name="40% - 강조색4 44 2" xfId="9194" xr:uid="{38E03935-73A5-4C80-9BF3-4ED574A6DE27}"/>
    <cellStyle name="40% - 강조색4 45" xfId="883" xr:uid="{3E92DCFF-80EB-4E5D-B2DE-AE1CCD638FC5}"/>
    <cellStyle name="40% - 강조색4 45 2" xfId="9195" xr:uid="{666244EE-9AB9-4C7D-9DFA-4A35F2FD125C}"/>
    <cellStyle name="40% - 강조색4 46" xfId="807" xr:uid="{42BC2A28-A2D1-4231-A7C8-2592CB5BEF11}"/>
    <cellStyle name="40% - 강조색4 47" xfId="8675" xr:uid="{1C34F3C1-B7AF-4761-B07B-0F8658F2ACC3}"/>
    <cellStyle name="40% - 강조색4 48" xfId="27646" xr:uid="{589ACD85-09E4-4576-B68C-75CD08F6C49A}"/>
    <cellStyle name="40% - 강조색4 5" xfId="884" xr:uid="{56914ABD-E964-4D70-BD1E-86B845509313}"/>
    <cellStyle name="40% - 강조색4 5 10" xfId="9197" xr:uid="{4E5C638F-F7F6-4D0B-A178-5192867CBB03}"/>
    <cellStyle name="40% - 강조색4 5 11" xfId="9198" xr:uid="{AA8A0FBF-EB69-4DFB-B6F1-C841C0988880}"/>
    <cellStyle name="40% - 강조색4 5 12" xfId="9199" xr:uid="{D52918CA-0E46-4F5D-80D7-6F8DF24E39D4}"/>
    <cellStyle name="40% - 강조색4 5 13" xfId="9200" xr:uid="{E5AC54D3-3587-4F27-BCDD-132E369AB976}"/>
    <cellStyle name="40% - 강조색4 5 14" xfId="9201" xr:uid="{2CDECF1B-D313-42BD-8669-4BE5578E2794}"/>
    <cellStyle name="40% - 강조색4 5 15" xfId="9196" xr:uid="{5E4930A6-9533-4662-A393-BAA6EE52E3EE}"/>
    <cellStyle name="40% - 강조색4 5 2" xfId="885" xr:uid="{FDE52CD4-25A9-454B-BF02-6D539591466A}"/>
    <cellStyle name="40% - 강조색4 5 2 2" xfId="9202" xr:uid="{7C80CBC4-D7C6-4AA7-A1FF-4C04D20AEF32}"/>
    <cellStyle name="40% - 강조색4 5 3" xfId="9203" xr:uid="{A03E04A8-5256-4293-A29C-B5230FBFF1CA}"/>
    <cellStyle name="40% - 강조색4 5 4" xfId="9204" xr:uid="{8AAFC86E-B173-4293-8CF5-2E40BA7D9B73}"/>
    <cellStyle name="40% - 강조색4 5 5" xfId="9205" xr:uid="{43A6BE6B-6F96-4484-91A9-D2F9250312E1}"/>
    <cellStyle name="40% - 강조색4 5 6" xfId="9206" xr:uid="{9A114F28-8F41-4D87-931C-7ED3BCC4B0E1}"/>
    <cellStyle name="40% - 강조색4 5 7" xfId="9207" xr:uid="{8D4F6788-9D8E-43A9-AB2B-05A964BF6D1F}"/>
    <cellStyle name="40% - 강조색4 5 8" xfId="9208" xr:uid="{699EC582-B1A8-4B90-9483-70435600F53B}"/>
    <cellStyle name="40% - 강조색4 5 9" xfId="9209" xr:uid="{785EAED7-1704-40B7-BF6D-451C172AF835}"/>
    <cellStyle name="40% - 강조색4 6" xfId="886" xr:uid="{3E00CB07-77D7-4F4F-8928-A37D949828C7}"/>
    <cellStyle name="40% - 강조색4 6 10" xfId="9211" xr:uid="{96C953A5-A737-465E-A864-FA5A419809BB}"/>
    <cellStyle name="40% - 강조색4 6 11" xfId="9212" xr:uid="{36AD25D2-556A-4105-8B99-979E1F0B0125}"/>
    <cellStyle name="40% - 강조색4 6 12" xfId="9213" xr:uid="{BC64FC37-A34E-4978-852D-3B8A105C62E4}"/>
    <cellStyle name="40% - 강조색4 6 13" xfId="9214" xr:uid="{40475A9B-78DB-4F5A-8E19-FE2C6BA7A144}"/>
    <cellStyle name="40% - 강조색4 6 14" xfId="9215" xr:uid="{83AABDEA-2439-4819-8BEF-21228CDEE4A6}"/>
    <cellStyle name="40% - 강조색4 6 15" xfId="9210" xr:uid="{01334DFD-FDC2-474C-A71B-E743BBCEA941}"/>
    <cellStyle name="40% - 강조색4 6 2" xfId="887" xr:uid="{9ED416C4-FA00-458B-B6D5-BF18CE33F4A6}"/>
    <cellStyle name="40% - 강조색4 6 2 2" xfId="9216" xr:uid="{555997F8-C9A0-4C7D-BDA8-0B6A103D9FAD}"/>
    <cellStyle name="40% - 강조색4 6 3" xfId="9217" xr:uid="{689495C6-8C58-4DF2-860D-B3A70649122A}"/>
    <cellStyle name="40% - 강조색4 6 4" xfId="9218" xr:uid="{8C0B6B6D-89C0-415F-9C0C-3B93A0F74688}"/>
    <cellStyle name="40% - 강조색4 6 5" xfId="9219" xr:uid="{B5918531-40FC-44D8-A154-25EE32E01DD0}"/>
    <cellStyle name="40% - 강조색4 6 6" xfId="9220" xr:uid="{A1846106-BA25-43F0-B646-6638F3D399E7}"/>
    <cellStyle name="40% - 강조색4 6 7" xfId="9221" xr:uid="{CF377E3D-1879-4966-A02D-4B7D48AEA697}"/>
    <cellStyle name="40% - 강조색4 6 8" xfId="9222" xr:uid="{49D7CD2F-53B5-4544-A301-0E6F7CA730F2}"/>
    <cellStyle name="40% - 강조색4 6 9" xfId="9223" xr:uid="{CBD4A38E-3C5F-4A39-A5AD-ADFBFD8F0B97}"/>
    <cellStyle name="40% - 강조색4 7" xfId="888" xr:uid="{8E7E6FA3-323C-4967-9427-4B76029DDD8B}"/>
    <cellStyle name="40% - 강조색4 7 10" xfId="9225" xr:uid="{9C48CB92-6F90-4F60-9E4D-A82D9A62A261}"/>
    <cellStyle name="40% - 강조색4 7 11" xfId="9226" xr:uid="{A75DFCAE-193A-405D-A691-1DA200499507}"/>
    <cellStyle name="40% - 강조색4 7 12" xfId="9227" xr:uid="{0DFCB20F-3580-4613-B953-097C53D9AE25}"/>
    <cellStyle name="40% - 강조색4 7 13" xfId="9228" xr:uid="{EE3C4D6D-3EF7-40A6-ABD7-56912FFED3A4}"/>
    <cellStyle name="40% - 강조색4 7 14" xfId="9229" xr:uid="{05D14F99-E896-4C6D-AC1A-CAF54D969124}"/>
    <cellStyle name="40% - 강조색4 7 15" xfId="9224" xr:uid="{D1D75B5B-071F-4986-987C-4BEB58CA8276}"/>
    <cellStyle name="40% - 강조색4 7 2" xfId="889" xr:uid="{195F0F49-63BC-4DC7-92AB-DCB08F792BE3}"/>
    <cellStyle name="40% - 강조색4 7 2 2" xfId="9230" xr:uid="{D1545B1B-48FD-44C4-B61F-A5DD1F7B5E2F}"/>
    <cellStyle name="40% - 강조색4 7 3" xfId="9231" xr:uid="{E9C05A65-D704-439E-8CA5-EC33B9EA172C}"/>
    <cellStyle name="40% - 강조색4 7 4" xfId="9232" xr:uid="{F55A8C12-2D3F-4150-9C1E-E2E3625EF885}"/>
    <cellStyle name="40% - 강조색4 7 5" xfId="9233" xr:uid="{D71E5602-A9C0-4D0B-BE99-05A767888150}"/>
    <cellStyle name="40% - 강조색4 7 6" xfId="9234" xr:uid="{CA9EDB8A-C31E-47FB-A75F-4976B6789BB9}"/>
    <cellStyle name="40% - 강조색4 7 7" xfId="9235" xr:uid="{D9775AF8-1C05-4002-8580-1EE73408F4FA}"/>
    <cellStyle name="40% - 강조색4 7 8" xfId="9236" xr:uid="{481DD7DB-871D-4C87-A73C-26DD68527E0F}"/>
    <cellStyle name="40% - 강조색4 7 9" xfId="9237" xr:uid="{AE70FB35-B65F-4553-B8F9-68B815B950FD}"/>
    <cellStyle name="40% - 강조색4 8" xfId="890" xr:uid="{8BD257A0-D555-4B7C-9B48-F807D43E1960}"/>
    <cellStyle name="40% - 강조색4 8 10" xfId="9239" xr:uid="{9A6103F8-8C03-4AF3-BCD1-DDCB914D5FEF}"/>
    <cellStyle name="40% - 강조색4 8 11" xfId="9240" xr:uid="{77789265-0F31-4ECD-A808-34B64F631E1B}"/>
    <cellStyle name="40% - 강조색4 8 12" xfId="9241" xr:uid="{83A384A5-1C89-4910-AE28-E09DEB068F1E}"/>
    <cellStyle name="40% - 강조색4 8 13" xfId="9242" xr:uid="{35629397-CA77-49C4-AE9C-2A05262DD214}"/>
    <cellStyle name="40% - 강조색4 8 14" xfId="9243" xr:uid="{F81F93E5-9A86-4263-864F-EF6739C29D65}"/>
    <cellStyle name="40% - 강조색4 8 15" xfId="9238" xr:uid="{00F40CDC-9040-4DB7-89D4-2A4B05A61AD9}"/>
    <cellStyle name="40% - 강조색4 8 2" xfId="891" xr:uid="{D4FA0E81-65DC-4C6D-9A79-E83D3EC5B624}"/>
    <cellStyle name="40% - 강조색4 8 2 2" xfId="9244" xr:uid="{7915724F-6D10-4586-BDF9-3A0E09A00885}"/>
    <cellStyle name="40% - 강조색4 8 3" xfId="9245" xr:uid="{B89E43E9-F5EC-49EF-B69D-441AC9223D87}"/>
    <cellStyle name="40% - 강조색4 8 4" xfId="9246" xr:uid="{12F0F42C-2743-4029-BDDC-8BD75E1650F9}"/>
    <cellStyle name="40% - 강조색4 8 5" xfId="9247" xr:uid="{B7D99B06-6112-4F1C-BF4E-C89FC67BA19C}"/>
    <cellStyle name="40% - 강조색4 8 6" xfId="9248" xr:uid="{9AE1DAC3-D723-489B-A4AB-47EBFB32918D}"/>
    <cellStyle name="40% - 강조색4 8 7" xfId="9249" xr:uid="{21FF6145-57CC-4519-882D-C46B434BF5E8}"/>
    <cellStyle name="40% - 강조색4 8 8" xfId="9250" xr:uid="{61D6C8E9-BBF9-4345-8B23-C75FF96D589D}"/>
    <cellStyle name="40% - 강조색4 8 9" xfId="9251" xr:uid="{B4A5323D-3064-4C6C-A805-CF019A5B346E}"/>
    <cellStyle name="40% - 강조색4 9" xfId="892" xr:uid="{367C8D29-D66F-4562-9D2D-89D4CD2BF7E6}"/>
    <cellStyle name="40% - 강조색4 9 10" xfId="9253" xr:uid="{C59E8076-2A63-42E8-B6AB-8939DCE171B8}"/>
    <cellStyle name="40% - 강조색4 9 11" xfId="9254" xr:uid="{3A65A0B8-17EC-49E0-8F0E-3029ED7F8688}"/>
    <cellStyle name="40% - 강조색4 9 12" xfId="9255" xr:uid="{F7FCD965-6AEA-4805-B78E-2ED11BB76218}"/>
    <cellStyle name="40% - 강조색4 9 13" xfId="9256" xr:uid="{E8BCC83A-1BA4-4B36-BCE4-2741102136E5}"/>
    <cellStyle name="40% - 강조색4 9 14" xfId="9257" xr:uid="{D2CA0C3A-0D84-4759-85EF-C0CFE9E806CE}"/>
    <cellStyle name="40% - 강조색4 9 15" xfId="9252" xr:uid="{7BBF83D5-9C11-4C50-B580-882297A480C4}"/>
    <cellStyle name="40% - 강조색4 9 2" xfId="893" xr:uid="{8A0462BC-E29C-4CE8-9683-068C87B317F4}"/>
    <cellStyle name="40% - 강조색4 9 2 2" xfId="9258" xr:uid="{4204705C-973B-4AF0-88AF-0D948CC867B1}"/>
    <cellStyle name="40% - 강조색4 9 3" xfId="9259" xr:uid="{7E8529DA-1D44-4789-9592-0D9225949EC5}"/>
    <cellStyle name="40% - 강조색4 9 4" xfId="9260" xr:uid="{2246A692-9303-4F25-AFC6-8F5863C23ECF}"/>
    <cellStyle name="40% - 강조색4 9 5" xfId="9261" xr:uid="{6A25F269-271A-4AB8-8B3E-0CB0BCAC3780}"/>
    <cellStyle name="40% - 강조색4 9 6" xfId="9262" xr:uid="{04F8B3B2-E163-48D9-B2D7-59C88B4A95E6}"/>
    <cellStyle name="40% - 강조색4 9 7" xfId="9263" xr:uid="{3A6F8F42-9991-4550-9E3B-082F1CB7EE53}"/>
    <cellStyle name="40% - 강조색4 9 8" xfId="9264" xr:uid="{8413F062-D8AE-484A-BCC9-3C4AEA2619E4}"/>
    <cellStyle name="40% - 강조색4 9 9" xfId="9265" xr:uid="{E99FDC0C-FB0A-4475-BEBD-3804FDFD3096}"/>
    <cellStyle name="40% - 강조색5 10" xfId="895" xr:uid="{668C0797-47CB-49F9-A336-224E62FD0999}"/>
    <cellStyle name="40% - 강조색5 10 10" xfId="9268" xr:uid="{B4AAE12A-49EB-49F3-8AC7-A3C1C0B8CB46}"/>
    <cellStyle name="40% - 강조색5 10 11" xfId="9269" xr:uid="{AD6A4A00-8ADD-4875-80DE-7CC09809A0FF}"/>
    <cellStyle name="40% - 강조색5 10 12" xfId="9270" xr:uid="{8E7D087A-B781-49D1-ABDC-96CBE6E3F30A}"/>
    <cellStyle name="40% - 강조색5 10 13" xfId="9271" xr:uid="{882912BF-4595-4B8A-BEA4-05C5D75E9C3A}"/>
    <cellStyle name="40% - 강조색5 10 14" xfId="9272" xr:uid="{4FF926F8-7A7A-4E8A-92D5-BC371702921C}"/>
    <cellStyle name="40% - 강조색5 10 15" xfId="9267" xr:uid="{989DA8EC-DE60-4FD7-82DF-AE556127B904}"/>
    <cellStyle name="40% - 강조색5 10 2" xfId="896" xr:uid="{FE9B7D9B-C6FB-4B63-BC73-0CE0C35A85F8}"/>
    <cellStyle name="40% - 강조색5 10 2 2" xfId="9273" xr:uid="{937BAA72-4B30-4B42-9FB2-B33ECAF14407}"/>
    <cellStyle name="40% - 강조색5 10 3" xfId="9274" xr:uid="{35A3F925-BFC7-4BF0-B2F8-CF44200DBC8E}"/>
    <cellStyle name="40% - 강조색5 10 4" xfId="9275" xr:uid="{F33CDF27-396A-4119-8676-5DD3A58F2887}"/>
    <cellStyle name="40% - 강조색5 10 5" xfId="9276" xr:uid="{A7342B35-B8E8-4981-8F54-E7A84BDB05C4}"/>
    <cellStyle name="40% - 강조색5 10 6" xfId="9277" xr:uid="{50F9B419-B72B-4F29-99B9-ADC3FA6F6A9C}"/>
    <cellStyle name="40% - 강조색5 10 7" xfId="9278" xr:uid="{AC80EE14-16CC-4854-917A-0CFD069B74B8}"/>
    <cellStyle name="40% - 강조색5 10 8" xfId="9279" xr:uid="{384BEA31-CF67-430C-8A0A-B5704058C38D}"/>
    <cellStyle name="40% - 강조색5 10 9" xfId="9280" xr:uid="{7324A329-B380-4F58-B1B2-B3438952DF4D}"/>
    <cellStyle name="40% - 강조색5 11" xfId="897" xr:uid="{C29089E4-5385-4C42-9674-D820CBBD2AC1}"/>
    <cellStyle name="40% - 강조색5 11 10" xfId="9282" xr:uid="{2E16E4C5-0C72-46DB-9A66-45610E2D25FA}"/>
    <cellStyle name="40% - 강조색5 11 11" xfId="9283" xr:uid="{E8E1D034-8672-4375-AAE6-DEE69C41A023}"/>
    <cellStyle name="40% - 강조색5 11 12" xfId="9284" xr:uid="{B2C044AA-7450-4238-B915-CCB1BA316BA6}"/>
    <cellStyle name="40% - 강조색5 11 13" xfId="9285" xr:uid="{9DBEBD38-7127-4209-810A-1BED15D92080}"/>
    <cellStyle name="40% - 강조색5 11 14" xfId="9286" xr:uid="{C1BC94F0-C61E-4B68-B3A7-BA77AF6901D1}"/>
    <cellStyle name="40% - 강조색5 11 15" xfId="9281" xr:uid="{9CB80802-2BF1-4FE9-8B23-A003F9D62EB4}"/>
    <cellStyle name="40% - 강조색5 11 2" xfId="898" xr:uid="{A5FEBDAE-C9BC-439D-A1B0-67003B2B5CCE}"/>
    <cellStyle name="40% - 강조색5 11 2 2" xfId="9287" xr:uid="{915554CA-15AF-4344-ACE7-6EC012644C6D}"/>
    <cellStyle name="40% - 강조색5 11 3" xfId="9288" xr:uid="{385493BC-25CF-4499-BD61-CD2A9E5C6A08}"/>
    <cellStyle name="40% - 강조색5 11 4" xfId="9289" xr:uid="{33FBA6F1-A010-47DC-9AC2-FC8487631C8C}"/>
    <cellStyle name="40% - 강조색5 11 5" xfId="9290" xr:uid="{826BEA8E-9B5C-4942-B476-FF4474BD48E4}"/>
    <cellStyle name="40% - 강조색5 11 6" xfId="9291" xr:uid="{7612462B-F448-4850-ABE4-8B5052F1AF20}"/>
    <cellStyle name="40% - 강조색5 11 7" xfId="9292" xr:uid="{714F8FCA-6B5F-481E-B705-F489AF8E13D7}"/>
    <cellStyle name="40% - 강조색5 11 8" xfId="9293" xr:uid="{A7234694-5B73-45AD-883A-82A679E135AC}"/>
    <cellStyle name="40% - 강조색5 11 9" xfId="9294" xr:uid="{BEE74193-9866-4E34-9B0C-11DB07AAB194}"/>
    <cellStyle name="40% - 강조색5 12" xfId="899" xr:uid="{B375F561-68D1-4AF8-9BDB-246E5F78E225}"/>
    <cellStyle name="40% - 강조색5 12 10" xfId="9296" xr:uid="{8C23E21B-3C98-4B1B-9C76-453CB4741BB4}"/>
    <cellStyle name="40% - 강조색5 12 11" xfId="9297" xr:uid="{268D6DA3-0662-4EFC-A799-7A789EE5CA44}"/>
    <cellStyle name="40% - 강조색5 12 12" xfId="9298" xr:uid="{13B01614-7576-49BE-BDF3-D5806B685E6E}"/>
    <cellStyle name="40% - 강조색5 12 13" xfId="9299" xr:uid="{C9F59556-6A3F-4973-87DA-1553D2A9687D}"/>
    <cellStyle name="40% - 강조색5 12 14" xfId="9300" xr:uid="{ACBA8C5C-4EF4-4B6E-9F6E-C08DDE591412}"/>
    <cellStyle name="40% - 강조색5 12 15" xfId="9295" xr:uid="{6E48850D-0FB0-4B22-94C0-B4F933C38B05}"/>
    <cellStyle name="40% - 강조색5 12 2" xfId="900" xr:uid="{8D7E2173-CE57-4E7C-9A04-91CD987D3BA4}"/>
    <cellStyle name="40% - 강조색5 12 2 2" xfId="9301" xr:uid="{4C133616-E1BD-4681-8EC7-A17F8D242C32}"/>
    <cellStyle name="40% - 강조색5 12 3" xfId="9302" xr:uid="{61C786F6-D507-495D-BEAB-62D0759E66A0}"/>
    <cellStyle name="40% - 강조색5 12 4" xfId="9303" xr:uid="{C5030B15-17DE-43A4-9351-D6A3BFCD1C42}"/>
    <cellStyle name="40% - 강조색5 12 5" xfId="9304" xr:uid="{54BDC7A0-AF13-4315-A8B3-EAFBDD2645FA}"/>
    <cellStyle name="40% - 강조색5 12 6" xfId="9305" xr:uid="{6F44AC32-158A-4B30-831B-57353E4D303A}"/>
    <cellStyle name="40% - 강조색5 12 7" xfId="9306" xr:uid="{7354A72C-2057-4F4B-882B-7E7D57B95B1C}"/>
    <cellStyle name="40% - 강조색5 12 8" xfId="9307" xr:uid="{6FF9D682-F5AC-4BDB-AFC2-5AA5029F185C}"/>
    <cellStyle name="40% - 강조색5 12 9" xfId="9308" xr:uid="{40278D7A-F1CE-4CA9-9683-0BA17C497DB4}"/>
    <cellStyle name="40% - 강조색5 13" xfId="901" xr:uid="{4C51A849-5643-4825-8DF8-C710A3874B1C}"/>
    <cellStyle name="40% - 강조색5 13 10" xfId="9310" xr:uid="{70A27A64-02CB-45BE-9540-57ECF7F4D5B6}"/>
    <cellStyle name="40% - 강조색5 13 11" xfId="9311" xr:uid="{DB7067D3-2C54-4F47-BE17-AEF36F9A9F5C}"/>
    <cellStyle name="40% - 강조색5 13 12" xfId="9312" xr:uid="{B0F492F0-E3B5-4755-8EBF-AB4FEC72E6FD}"/>
    <cellStyle name="40% - 강조색5 13 13" xfId="9313" xr:uid="{BE99C3AD-AC9F-49D5-BE2A-8F674D0B34DC}"/>
    <cellStyle name="40% - 강조색5 13 14" xfId="9314" xr:uid="{88DB8121-FC1C-4945-9E39-C9FE71D5FE16}"/>
    <cellStyle name="40% - 강조색5 13 15" xfId="9309" xr:uid="{09338CAB-EB2C-4695-8BA7-F15508C4ABA8}"/>
    <cellStyle name="40% - 강조색5 13 2" xfId="902" xr:uid="{F168914A-F5CD-4070-BA50-05173B881227}"/>
    <cellStyle name="40% - 강조색5 13 2 2" xfId="9315" xr:uid="{4D67129A-49FA-48CB-99B3-474621122F49}"/>
    <cellStyle name="40% - 강조색5 13 3" xfId="9316" xr:uid="{8DE5BF09-6418-4882-905C-401959B81087}"/>
    <cellStyle name="40% - 강조색5 13 4" xfId="9317" xr:uid="{75436CEE-1329-48E7-9C25-BFA2A5B5AC33}"/>
    <cellStyle name="40% - 강조색5 13 5" xfId="9318" xr:uid="{C88F3645-05C5-4AC3-A1C4-9E47D385FB38}"/>
    <cellStyle name="40% - 강조색5 13 6" xfId="9319" xr:uid="{F09FD23E-1EFF-4C7F-BD75-E932C0C29971}"/>
    <cellStyle name="40% - 강조색5 13 7" xfId="9320" xr:uid="{74C15461-A62D-4078-96DE-97F6FE1CB0B1}"/>
    <cellStyle name="40% - 강조색5 13 8" xfId="9321" xr:uid="{D58116DB-A0B9-4B2F-8023-5F9E698269D3}"/>
    <cellStyle name="40% - 강조색5 13 9" xfId="9322" xr:uid="{FBDC3316-B51B-46F8-8529-3E7813D4A4B0}"/>
    <cellStyle name="40% - 강조색5 14" xfId="903" xr:uid="{EB91FA22-70C9-497E-BC99-B548299BE1CD}"/>
    <cellStyle name="40% - 강조색5 14 10" xfId="9324" xr:uid="{324CC522-B6A4-47F4-9F91-9E50A13ACEFC}"/>
    <cellStyle name="40% - 강조색5 14 11" xfId="9325" xr:uid="{F107C045-0CD4-41B7-9FA1-570683850886}"/>
    <cellStyle name="40% - 강조색5 14 12" xfId="9326" xr:uid="{1284EF37-B2A0-4FF1-B316-576DE7AD13A1}"/>
    <cellStyle name="40% - 강조색5 14 13" xfId="9327" xr:uid="{6CDBB43C-CB20-40AC-B36C-FB57E563E6D9}"/>
    <cellStyle name="40% - 강조색5 14 14" xfId="9328" xr:uid="{14095B7F-FBDC-4795-8399-14595D12A14A}"/>
    <cellStyle name="40% - 강조색5 14 15" xfId="9323" xr:uid="{BFAC9C62-C399-4F9D-87A5-8E4997C0D80B}"/>
    <cellStyle name="40% - 강조색5 14 2" xfId="904" xr:uid="{A6448841-9F14-48C3-9C42-B1EF162BC52D}"/>
    <cellStyle name="40% - 강조색5 14 2 2" xfId="9329" xr:uid="{E8C0F62C-A22D-4DF9-BF75-01501E09E8D9}"/>
    <cellStyle name="40% - 강조색5 14 3" xfId="9330" xr:uid="{E910C5A4-1D3B-436D-A230-98814869BFDC}"/>
    <cellStyle name="40% - 강조색5 14 4" xfId="9331" xr:uid="{3C149CD6-3D22-4934-B197-E2BDCE3008F2}"/>
    <cellStyle name="40% - 강조색5 14 5" xfId="9332" xr:uid="{88F8168B-6338-4CD6-B60D-79148832F520}"/>
    <cellStyle name="40% - 강조색5 14 6" xfId="9333" xr:uid="{FF38B9F3-6EB2-4EF5-A40E-94A75630A3EB}"/>
    <cellStyle name="40% - 강조색5 14 7" xfId="9334" xr:uid="{17E301BF-2821-40BD-9FA7-318429D222D0}"/>
    <cellStyle name="40% - 강조색5 14 8" xfId="9335" xr:uid="{46C5EBE9-9358-44CA-9255-AA6C893853A0}"/>
    <cellStyle name="40% - 강조색5 14 9" xfId="9336" xr:uid="{4B5DD5F0-A3DA-417E-9385-6EBB14D1F804}"/>
    <cellStyle name="40% - 강조색5 15" xfId="905" xr:uid="{6EA095C3-136A-4DAF-A1AA-B8F1572611B3}"/>
    <cellStyle name="40% - 강조색5 15 10" xfId="9338" xr:uid="{3B582844-FC9F-4B23-9743-76DADA7502C3}"/>
    <cellStyle name="40% - 강조색5 15 11" xfId="9339" xr:uid="{30D44628-B442-49A3-B43B-0A28C2D05FEA}"/>
    <cellStyle name="40% - 강조색5 15 12" xfId="9340" xr:uid="{DFC1A7AE-FE95-41B6-83CF-B33CECD15CE8}"/>
    <cellStyle name="40% - 강조색5 15 13" xfId="9341" xr:uid="{DD59B739-822C-46A5-9CB9-92A3C3737CB2}"/>
    <cellStyle name="40% - 강조색5 15 14" xfId="9342" xr:uid="{306E31A9-99A9-471E-9C42-5F82A1488D90}"/>
    <cellStyle name="40% - 강조색5 15 15" xfId="9337" xr:uid="{F2AD8C62-D971-4A1B-9A07-1681DEC1ED2E}"/>
    <cellStyle name="40% - 강조색5 15 2" xfId="906" xr:uid="{00AC254C-7F78-41D4-A431-3F62B08FB646}"/>
    <cellStyle name="40% - 강조색5 15 2 2" xfId="9343" xr:uid="{D7EDA9CD-6CF9-4B75-8395-83D66D4326BF}"/>
    <cellStyle name="40% - 강조색5 15 3" xfId="9344" xr:uid="{C01E3F39-0389-4708-957A-3BFD02CFF913}"/>
    <cellStyle name="40% - 강조색5 15 4" xfId="9345" xr:uid="{201348B8-1FA5-4A61-BF62-38EC0842967A}"/>
    <cellStyle name="40% - 강조색5 15 5" xfId="9346" xr:uid="{6F8A6E88-FCAD-4587-8542-DEBADEBF3D23}"/>
    <cellStyle name="40% - 강조색5 15 6" xfId="9347" xr:uid="{327410E0-C4CB-4FD1-990E-BF680F8BEE4C}"/>
    <cellStyle name="40% - 강조색5 15 7" xfId="9348" xr:uid="{602F14E7-6A76-48F0-8C5B-A2D9226C8B03}"/>
    <cellStyle name="40% - 강조색5 15 8" xfId="9349" xr:uid="{4C2F5851-511E-47B3-8AD5-8B748D959E36}"/>
    <cellStyle name="40% - 강조색5 15 9" xfId="9350" xr:uid="{B306E396-16EC-4723-90BA-915258829260}"/>
    <cellStyle name="40% - 강조색5 16" xfId="907" xr:uid="{6E7EB561-80BA-4C65-B8C0-553EF1899482}"/>
    <cellStyle name="40% - 강조색5 16 10" xfId="9352" xr:uid="{3EC0F9E8-C39F-4216-BF5C-9DF454E32E1C}"/>
    <cellStyle name="40% - 강조색5 16 11" xfId="9353" xr:uid="{B1E58C50-A43D-422A-A936-55A2A3AC5B05}"/>
    <cellStyle name="40% - 강조색5 16 12" xfId="9354" xr:uid="{AF4E6E16-F255-4D3B-BCBB-6923677ED338}"/>
    <cellStyle name="40% - 강조색5 16 13" xfId="9355" xr:uid="{2C4C1914-0217-4E83-AF2B-4693158CDDBE}"/>
    <cellStyle name="40% - 강조색5 16 14" xfId="9356" xr:uid="{303683AF-4395-48B6-B1DF-F6B4E71D880A}"/>
    <cellStyle name="40% - 강조색5 16 15" xfId="9351" xr:uid="{8C2A9545-1D0F-4E70-8DBE-12CBE06BB0AD}"/>
    <cellStyle name="40% - 강조색5 16 2" xfId="908" xr:uid="{C951EFCD-5D42-40D0-9D1E-B6BB0341EBD6}"/>
    <cellStyle name="40% - 강조색5 16 2 2" xfId="9357" xr:uid="{CC918A89-9168-45F4-93ED-A0046D637614}"/>
    <cellStyle name="40% - 강조색5 16 3" xfId="9358" xr:uid="{9DD22A02-2C51-435E-9DED-8C596E73F16D}"/>
    <cellStyle name="40% - 강조색5 16 4" xfId="9359" xr:uid="{DDDF13C6-FF9E-401F-BECC-B428F2C652CD}"/>
    <cellStyle name="40% - 강조색5 16 5" xfId="9360" xr:uid="{430DE300-83A9-4FED-B62C-1941CBDEB22A}"/>
    <cellStyle name="40% - 강조색5 16 6" xfId="9361" xr:uid="{1377EFE8-1BE6-435F-9B61-AEAF007B617A}"/>
    <cellStyle name="40% - 강조색5 16 7" xfId="9362" xr:uid="{0355E930-CC23-4422-BCBB-EC905B7DCE27}"/>
    <cellStyle name="40% - 강조색5 16 8" xfId="9363" xr:uid="{95AB66D1-F6FC-4AFB-BA32-6BC07805F996}"/>
    <cellStyle name="40% - 강조색5 16 9" xfId="9364" xr:uid="{24005490-B93D-4734-AE5A-8B02213C4B4A}"/>
    <cellStyle name="40% - 강조색5 17" xfId="909" xr:uid="{6A9C22DC-709C-4A91-BE6F-BCC2A5528CE3}"/>
    <cellStyle name="40% - 강조색5 17 10" xfId="9366" xr:uid="{84F22596-D5A9-4E09-A1C3-87FAE15298BE}"/>
    <cellStyle name="40% - 강조색5 17 11" xfId="9367" xr:uid="{7795D5E6-8C74-4A02-A1D2-62ADF78E86AF}"/>
    <cellStyle name="40% - 강조색5 17 12" xfId="9368" xr:uid="{255E70F3-B244-4C06-8DFC-D4E0EB9D0257}"/>
    <cellStyle name="40% - 강조색5 17 13" xfId="9369" xr:uid="{D945EB5A-E9B9-401C-81C8-4D933B4EFE17}"/>
    <cellStyle name="40% - 강조색5 17 14" xfId="9370" xr:uid="{1DA705FC-3678-4B3D-A9B5-016A267FFBBD}"/>
    <cellStyle name="40% - 강조색5 17 15" xfId="9365" xr:uid="{CA942A37-977A-4B86-8A8E-C93D03938F30}"/>
    <cellStyle name="40% - 강조색5 17 2" xfId="910" xr:uid="{8254CF48-951B-44A3-A72A-63A504AED8C4}"/>
    <cellStyle name="40% - 강조색5 17 2 2" xfId="9371" xr:uid="{C5788ABF-8E9E-4BB2-B1AB-4CACC9EFA9C3}"/>
    <cellStyle name="40% - 강조색5 17 3" xfId="9372" xr:uid="{1E9793E4-D3BE-45D7-8047-80DF70D4D255}"/>
    <cellStyle name="40% - 강조색5 17 4" xfId="9373" xr:uid="{8009AD8F-C804-4C86-B80C-B037DAB89050}"/>
    <cellStyle name="40% - 강조색5 17 5" xfId="9374" xr:uid="{D0348DF0-106A-4793-A289-EC70F0890B23}"/>
    <cellStyle name="40% - 강조색5 17 6" xfId="9375" xr:uid="{5BD078E5-0A02-4D91-9070-DA6ED3C07EA7}"/>
    <cellStyle name="40% - 강조색5 17 7" xfId="9376" xr:uid="{5C968BA5-5306-4D85-A917-8D744A96EDAD}"/>
    <cellStyle name="40% - 강조색5 17 8" xfId="9377" xr:uid="{88C7C845-FA54-47A8-904D-9D2ADF341403}"/>
    <cellStyle name="40% - 강조색5 17 9" xfId="9378" xr:uid="{71FBA25E-B172-42E0-B811-ABDA462591EA}"/>
    <cellStyle name="40% - 강조색5 18" xfId="911" xr:uid="{31E0D702-C521-45F1-8328-F45F0A563C49}"/>
    <cellStyle name="40% - 강조색5 18 10" xfId="9380" xr:uid="{571B18CD-BBB6-4E71-89C0-E5FCDC9A3A1D}"/>
    <cellStyle name="40% - 강조색5 18 11" xfId="9381" xr:uid="{7D01EF23-C862-46C8-B510-BA2C00DE19F8}"/>
    <cellStyle name="40% - 강조색5 18 12" xfId="9382" xr:uid="{7D83C26A-36A1-481D-96D6-DAEBDE39AA80}"/>
    <cellStyle name="40% - 강조색5 18 13" xfId="9383" xr:uid="{D99FDDE3-483F-47D3-BEAB-671C8983505A}"/>
    <cellStyle name="40% - 강조색5 18 14" xfId="9384" xr:uid="{D5AFDBA1-3BD6-4D28-BBFA-276AC5ACCB3D}"/>
    <cellStyle name="40% - 강조색5 18 15" xfId="9379" xr:uid="{01766B8F-25F5-442D-86A4-693F1821226F}"/>
    <cellStyle name="40% - 강조색5 18 2" xfId="912" xr:uid="{4BD3B29E-668F-4558-93D0-7EE352F1A9BE}"/>
    <cellStyle name="40% - 강조색5 18 2 2" xfId="9385" xr:uid="{ABD0B690-15E1-4EE6-86A5-0E4F88787340}"/>
    <cellStyle name="40% - 강조색5 18 3" xfId="9386" xr:uid="{75B1CAA3-6F3B-4FB7-9B38-9739896CEC38}"/>
    <cellStyle name="40% - 강조색5 18 4" xfId="9387" xr:uid="{0F84F76B-06AB-46D3-84F2-1F3E58AECD53}"/>
    <cellStyle name="40% - 강조색5 18 5" xfId="9388" xr:uid="{5DA074D0-4DB3-4253-8A13-207C7A08CEF5}"/>
    <cellStyle name="40% - 강조색5 18 6" xfId="9389" xr:uid="{9D57BEE1-7820-48BC-B0E9-1B37D64A04A8}"/>
    <cellStyle name="40% - 강조색5 18 7" xfId="9390" xr:uid="{B6E4E033-18AD-4554-A95E-74FE15EF3968}"/>
    <cellStyle name="40% - 강조색5 18 8" xfId="9391" xr:uid="{B31487DE-FAAA-4E7D-9C1D-0CC315128F59}"/>
    <cellStyle name="40% - 강조색5 18 9" xfId="9392" xr:uid="{696123C6-3E4C-42ED-813E-3737A07578E8}"/>
    <cellStyle name="40% - 강조색5 19" xfId="913" xr:uid="{226A6F2F-7869-456E-8CEA-D047F84F2B73}"/>
    <cellStyle name="40% - 강조색5 19 10" xfId="9394" xr:uid="{C495A672-A275-4F0A-858A-8D10DE45D652}"/>
    <cellStyle name="40% - 강조색5 19 11" xfId="9395" xr:uid="{C0315597-A4BB-41CA-8C30-EE75B548F223}"/>
    <cellStyle name="40% - 강조색5 19 12" xfId="9396" xr:uid="{BC57631E-CC54-458A-9ED8-7FBB400DF672}"/>
    <cellStyle name="40% - 강조색5 19 13" xfId="9397" xr:uid="{7A3F5F89-9D59-4439-B7F0-042654C77FEB}"/>
    <cellStyle name="40% - 강조색5 19 14" xfId="9398" xr:uid="{B2BACA4C-5E9C-46AA-8B5E-78FADEDC83FC}"/>
    <cellStyle name="40% - 강조색5 19 15" xfId="9393" xr:uid="{613BBA87-42AD-419E-98E8-87F8AB0C0459}"/>
    <cellStyle name="40% - 강조색5 19 2" xfId="914" xr:uid="{56DB4929-3366-4B87-9E55-A653A7FBEB5C}"/>
    <cellStyle name="40% - 강조색5 19 2 2" xfId="9399" xr:uid="{CFDAA378-135A-4660-8F6C-EF74412A89A0}"/>
    <cellStyle name="40% - 강조색5 19 3" xfId="9400" xr:uid="{0EC4C8A4-D39B-4DFE-A50C-D35015769194}"/>
    <cellStyle name="40% - 강조색5 19 4" xfId="9401" xr:uid="{466C9138-4BA5-4440-856B-35A594BF8281}"/>
    <cellStyle name="40% - 강조색5 19 5" xfId="9402" xr:uid="{1AE1F39F-52F4-49DE-8949-70ABD1C2B411}"/>
    <cellStyle name="40% - 강조색5 19 6" xfId="9403" xr:uid="{1583C979-F38F-4C58-8617-88D39FEF1BA1}"/>
    <cellStyle name="40% - 강조색5 19 7" xfId="9404" xr:uid="{49F84053-3D67-4DA8-977D-335BC8E6BECC}"/>
    <cellStyle name="40% - 강조색5 19 8" xfId="9405" xr:uid="{B70B49FF-9CCB-4CF5-9531-B35666D6833E}"/>
    <cellStyle name="40% - 강조색5 19 9" xfId="9406" xr:uid="{BD4F2488-D324-4B52-B8B5-60C4D88196B2}"/>
    <cellStyle name="40% - 강조색5 2" xfId="915" xr:uid="{351B7227-C555-4EDD-8E79-3EC6551F1F27}"/>
    <cellStyle name="40% - 강조색5 2 10" xfId="9408" xr:uid="{4447DA7F-377A-4229-A586-0CB63E410624}"/>
    <cellStyle name="40% - 강조색5 2 11" xfId="9409" xr:uid="{440D6C7E-2464-46B1-8860-51CD5DCF45CA}"/>
    <cellStyle name="40% - 강조색5 2 12" xfId="9410" xr:uid="{7490DDBE-413D-4F21-A0FB-3832D988D36D}"/>
    <cellStyle name="40% - 강조색5 2 13" xfId="9411" xr:uid="{833681F7-8E08-44A4-A726-D63947E6825D}"/>
    <cellStyle name="40% - 강조색5 2 14" xfId="9412" xr:uid="{EDE35FEB-B664-48E6-8138-8559278920F2}"/>
    <cellStyle name="40% - 강조색5 2 15" xfId="9407" xr:uid="{8827D2A5-EF5D-4E73-A488-2754F675AAEA}"/>
    <cellStyle name="40% - 강조색5 2 16" xfId="27950" xr:uid="{0C4D6BD3-B685-4B65-BC66-25A7556211DD}"/>
    <cellStyle name="40% - 강조색5 2 2" xfId="916" xr:uid="{6F0092EA-AC59-416E-82A6-B7AAE3614CAB}"/>
    <cellStyle name="40% - 강조색5 2 2 2" xfId="9413" xr:uid="{B6B5B2E0-EFFE-4990-AD54-991294744A0E}"/>
    <cellStyle name="40% - 강조색5 2 3" xfId="9414" xr:uid="{BE20C8D8-50DA-4D4B-ACEC-B3FF99C479FC}"/>
    <cellStyle name="40% - 강조색5 2 4" xfId="9415" xr:uid="{B9AAB93E-5A0D-4DF6-A6CB-C1E2BD70C0AB}"/>
    <cellStyle name="40% - 강조색5 2 5" xfId="9416" xr:uid="{31D04EE2-DAFC-484F-8705-EEBAA18915FE}"/>
    <cellStyle name="40% - 강조색5 2 6" xfId="9417" xr:uid="{C4E610D8-B928-46FC-83BB-F3B7EFD20AFB}"/>
    <cellStyle name="40% - 강조색5 2 7" xfId="9418" xr:uid="{5C9C2691-8C94-4125-9DFF-EBFF18C41731}"/>
    <cellStyle name="40% - 강조색5 2 8" xfId="9419" xr:uid="{33A2D308-C184-414F-B1BB-49CF8EF6E41F}"/>
    <cellStyle name="40% - 강조색5 2 9" xfId="9420" xr:uid="{48BCEDAB-AACA-49F9-B760-2598B6BA7C1A}"/>
    <cellStyle name="40% - 강조색5 20" xfId="917" xr:uid="{C255AEB4-795E-4A70-BE4E-DF7511D0CEA2}"/>
    <cellStyle name="40% - 강조색5 20 10" xfId="9422" xr:uid="{53A0A64D-47E5-4E72-8A64-985D7F44F4E2}"/>
    <cellStyle name="40% - 강조색5 20 11" xfId="9423" xr:uid="{5AEF252A-639C-45FF-A9F3-6FDCCFA4E6DF}"/>
    <cellStyle name="40% - 강조색5 20 12" xfId="9424" xr:uid="{A07DC810-D72E-479F-B867-CCEFCC29F0B6}"/>
    <cellStyle name="40% - 강조색5 20 13" xfId="9425" xr:uid="{D66677EA-72F7-47FC-897F-CBDC619FFD01}"/>
    <cellStyle name="40% - 강조색5 20 14" xfId="9426" xr:uid="{FF2AF831-CD6C-4972-9742-3EFA22CB7212}"/>
    <cellStyle name="40% - 강조색5 20 15" xfId="9421" xr:uid="{EF1ED138-7122-4E7B-B2F6-9442ECB67D64}"/>
    <cellStyle name="40% - 강조색5 20 2" xfId="918" xr:uid="{5932D5B3-D1C3-4E02-A729-ACCFEDED2E20}"/>
    <cellStyle name="40% - 강조색5 20 2 2" xfId="9427" xr:uid="{A79E65F7-32C5-43A9-A66F-B5921C2E4075}"/>
    <cellStyle name="40% - 강조색5 20 3" xfId="9428" xr:uid="{C5ABF8D4-EE5A-44BC-B9B5-A892D5EB0128}"/>
    <cellStyle name="40% - 강조색5 20 4" xfId="9429" xr:uid="{4AF6405E-DEE0-46C6-8DFF-1921208E3E94}"/>
    <cellStyle name="40% - 강조색5 20 5" xfId="9430" xr:uid="{609BDA06-3248-4D4F-B80A-2B25C828266A}"/>
    <cellStyle name="40% - 강조색5 20 6" xfId="9431" xr:uid="{F062CE49-A09D-4A3E-A410-A2D286D8C239}"/>
    <cellStyle name="40% - 강조색5 20 7" xfId="9432" xr:uid="{1521F1E0-996A-408B-A8FE-822BCA59ACE8}"/>
    <cellStyle name="40% - 강조색5 20 8" xfId="9433" xr:uid="{2A06CEDE-DBF7-4FD9-A442-44462E09F0AC}"/>
    <cellStyle name="40% - 강조색5 20 9" xfId="9434" xr:uid="{5210D1DA-12D5-43DC-BD68-CD686939AA6D}"/>
    <cellStyle name="40% - 강조색5 21" xfId="919" xr:uid="{70FA919E-1F4C-4FC9-A361-66CD704DAD87}"/>
    <cellStyle name="40% - 강조색5 21 10" xfId="9436" xr:uid="{6A8EC204-014E-491D-8A4B-F8105B9E2310}"/>
    <cellStyle name="40% - 강조색5 21 11" xfId="9437" xr:uid="{0B1226EA-4542-432D-99A5-FD612B5670FB}"/>
    <cellStyle name="40% - 강조색5 21 12" xfId="9438" xr:uid="{76BBBBC8-493C-4EA7-8150-0207756FB4AD}"/>
    <cellStyle name="40% - 강조색5 21 13" xfId="9439" xr:uid="{50F1303F-C3EB-42AE-82C6-037D044D659F}"/>
    <cellStyle name="40% - 강조색5 21 14" xfId="9440" xr:uid="{10FC13B6-3346-48D8-835F-754A39FF5A12}"/>
    <cellStyle name="40% - 강조색5 21 15" xfId="9435" xr:uid="{DCB4D12D-FB33-4102-9702-AA0D44FAD2F7}"/>
    <cellStyle name="40% - 강조색5 21 2" xfId="920" xr:uid="{56E73B2F-43B7-4E93-A7ED-897C882DB4BE}"/>
    <cellStyle name="40% - 강조색5 21 2 2" xfId="9441" xr:uid="{CB279A96-55FB-485A-AF2E-B118D2871B57}"/>
    <cellStyle name="40% - 강조색5 21 3" xfId="9442" xr:uid="{E22F1614-4A6D-41DE-A03F-C4DDAACAA4C4}"/>
    <cellStyle name="40% - 강조색5 21 4" xfId="9443" xr:uid="{97700893-20D7-4F75-99B8-CA01BEE3685F}"/>
    <cellStyle name="40% - 강조색5 21 5" xfId="9444" xr:uid="{5D72D4AC-A89D-407C-B033-9E418371E0AE}"/>
    <cellStyle name="40% - 강조색5 21 6" xfId="9445" xr:uid="{0356E421-230C-49A1-B425-C0BE727C0C06}"/>
    <cellStyle name="40% - 강조색5 21 7" xfId="9446" xr:uid="{1E922EDF-9549-4099-841E-2CAFBC087DAD}"/>
    <cellStyle name="40% - 강조색5 21 8" xfId="9447" xr:uid="{6D5021C4-5286-4D22-AF58-3DD6F54CFCC0}"/>
    <cellStyle name="40% - 강조색5 21 9" xfId="9448" xr:uid="{264F52E9-7490-4F64-A038-A4EE3DD5C0A1}"/>
    <cellStyle name="40% - 강조색5 22" xfId="921" xr:uid="{E75C47F4-64F7-49FA-AE75-E646C035F752}"/>
    <cellStyle name="40% - 강조색5 22 10" xfId="9450" xr:uid="{33C9AF9E-0C7A-45EC-9603-D0041F01F532}"/>
    <cellStyle name="40% - 강조색5 22 11" xfId="9451" xr:uid="{9EBA5913-D8EB-4E7F-B1E3-B1CAEA994EA6}"/>
    <cellStyle name="40% - 강조색5 22 12" xfId="9452" xr:uid="{54166941-3FC8-4258-B05D-58E8F973DFE3}"/>
    <cellStyle name="40% - 강조색5 22 13" xfId="9453" xr:uid="{6A109047-583A-41D0-BF16-72BA1357549D}"/>
    <cellStyle name="40% - 강조색5 22 14" xfId="9454" xr:uid="{CDCA6E60-C36F-40E9-BB84-0CE8EBA7AF3C}"/>
    <cellStyle name="40% - 강조색5 22 15" xfId="9449" xr:uid="{8B3A2977-E2AB-4861-9621-9D3A1B6E3FF9}"/>
    <cellStyle name="40% - 강조색5 22 2" xfId="922" xr:uid="{9DBC1623-59FB-47E1-80DD-F31A0991BF99}"/>
    <cellStyle name="40% - 강조색5 22 2 2" xfId="9455" xr:uid="{D303FEAC-3B52-422F-BF52-E5E6B8AA7BA9}"/>
    <cellStyle name="40% - 강조색5 22 3" xfId="9456" xr:uid="{210E0A59-0681-4488-818A-306C22DE933D}"/>
    <cellStyle name="40% - 강조색5 22 4" xfId="9457" xr:uid="{E68C7A92-9ED9-4543-9173-05F3052E1F29}"/>
    <cellStyle name="40% - 강조색5 22 5" xfId="9458" xr:uid="{4D5C0A5A-F823-473B-83FD-6A6A9C39EE57}"/>
    <cellStyle name="40% - 강조색5 22 6" xfId="9459" xr:uid="{F47F6785-5F88-44F6-875B-BB436E8AAF43}"/>
    <cellStyle name="40% - 강조색5 22 7" xfId="9460" xr:uid="{C6CA5189-760E-48AF-BD90-8D3E5BA22639}"/>
    <cellStyle name="40% - 강조색5 22 8" xfId="9461" xr:uid="{007A002E-A8E4-41F7-A1AC-5C3202BFF056}"/>
    <cellStyle name="40% - 강조색5 22 9" xfId="9462" xr:uid="{B5DCF4B6-0DF7-44D8-8BEF-72E366CD9536}"/>
    <cellStyle name="40% - 강조색5 23" xfId="923" xr:uid="{2CF2CCC8-DAF3-4BCF-9B57-8565B30477EA}"/>
    <cellStyle name="40% - 강조색5 23 10" xfId="9464" xr:uid="{6998D7A0-7B1C-4364-B281-D36CBE467D1A}"/>
    <cellStyle name="40% - 강조색5 23 11" xfId="9465" xr:uid="{76D25206-2273-4E15-B780-0E00FDA1352B}"/>
    <cellStyle name="40% - 강조색5 23 12" xfId="9466" xr:uid="{55C3340B-FE63-4601-A2C1-8ED96B346463}"/>
    <cellStyle name="40% - 강조색5 23 13" xfId="9467" xr:uid="{FED6BD7C-B284-4E7A-B610-B8535E6958C4}"/>
    <cellStyle name="40% - 강조색5 23 14" xfId="9468" xr:uid="{77C6D3C9-E340-4C79-9C64-00CAB82B06D7}"/>
    <cellStyle name="40% - 강조색5 23 15" xfId="9463" xr:uid="{64D3917D-04D1-4EAA-9191-3C689AAD39B5}"/>
    <cellStyle name="40% - 강조색5 23 2" xfId="924" xr:uid="{36DF89CC-0591-4CC2-AE43-2598C4B94094}"/>
    <cellStyle name="40% - 강조색5 23 2 2" xfId="9469" xr:uid="{4956CF09-19BB-45B9-B3BC-2BE50FF79DF0}"/>
    <cellStyle name="40% - 강조색5 23 3" xfId="9470" xr:uid="{CD0C2ABE-9831-4DEA-A534-F14FCEE4CAB8}"/>
    <cellStyle name="40% - 강조색5 23 4" xfId="9471" xr:uid="{DDB6C78D-467D-4BB4-8D9D-7B18693A9DCD}"/>
    <cellStyle name="40% - 강조색5 23 5" xfId="9472" xr:uid="{C6A53C5C-5142-4047-BEA8-227277145148}"/>
    <cellStyle name="40% - 강조색5 23 6" xfId="9473" xr:uid="{EA51FCE2-3130-4485-95F6-7E8B798D4EE6}"/>
    <cellStyle name="40% - 강조색5 23 7" xfId="9474" xr:uid="{11DFB52E-248B-4B2A-A328-DAF31EF2A0F3}"/>
    <cellStyle name="40% - 강조색5 23 8" xfId="9475" xr:uid="{463FAC76-77EB-4328-9916-9321ED361549}"/>
    <cellStyle name="40% - 강조색5 23 9" xfId="9476" xr:uid="{19A53B3C-B5A8-404F-892D-171E5A51FB92}"/>
    <cellStyle name="40% - 강조색5 24" xfId="925" xr:uid="{522B9DE6-A439-4FE5-BEA9-C81276C36AA0}"/>
    <cellStyle name="40% - 강조색5 24 10" xfId="9478" xr:uid="{849D73DD-394D-48FC-9742-7E8F0B3EA486}"/>
    <cellStyle name="40% - 강조색5 24 11" xfId="9479" xr:uid="{42ABDC5D-8946-44E9-9A1A-E19B050651AB}"/>
    <cellStyle name="40% - 강조색5 24 12" xfId="9480" xr:uid="{FCED4E31-B0B2-43C0-83C1-0F9E1D8A38A7}"/>
    <cellStyle name="40% - 강조색5 24 13" xfId="9481" xr:uid="{9B702738-F7FC-4859-8859-816993F979D5}"/>
    <cellStyle name="40% - 강조색5 24 14" xfId="9482" xr:uid="{8A2CA440-4FD2-4EC6-A216-16CA089E97A2}"/>
    <cellStyle name="40% - 강조색5 24 15" xfId="9477" xr:uid="{EE816C76-3DE7-4300-80BC-B0A5729766B2}"/>
    <cellStyle name="40% - 강조색5 24 2" xfId="926" xr:uid="{72867F44-3033-4754-AE30-531785AB518F}"/>
    <cellStyle name="40% - 강조색5 24 2 2" xfId="9483" xr:uid="{AB30EB49-AEF5-4DAD-9BD3-FEFF87CCDB42}"/>
    <cellStyle name="40% - 강조색5 24 3" xfId="9484" xr:uid="{BD264286-5B00-480D-9DA6-09422D3CAF65}"/>
    <cellStyle name="40% - 강조색5 24 4" xfId="9485" xr:uid="{154029B4-1497-4B75-922C-6176C8105FA4}"/>
    <cellStyle name="40% - 강조색5 24 5" xfId="9486" xr:uid="{CF61340D-F885-4FFA-8957-674821DAC295}"/>
    <cellStyle name="40% - 강조색5 24 6" xfId="9487" xr:uid="{0AA4BE61-BFF0-42A3-8F9F-0816181A93B2}"/>
    <cellStyle name="40% - 강조색5 24 7" xfId="9488" xr:uid="{D36FC1AC-D720-4637-907C-7D09E06A066D}"/>
    <cellStyle name="40% - 강조색5 24 8" xfId="9489" xr:uid="{A1F11331-8119-4139-AB7A-1E42607E132B}"/>
    <cellStyle name="40% - 강조색5 24 9" xfId="9490" xr:uid="{98FD8377-2FCA-4362-82EA-27B6EBFE361F}"/>
    <cellStyle name="40% - 강조색5 25" xfId="927" xr:uid="{322DF37A-96D1-4A56-8DD0-8338F053FE94}"/>
    <cellStyle name="40% - 강조색5 25 10" xfId="9492" xr:uid="{D5F32627-CE4B-470B-8DA1-69295C5DF3C0}"/>
    <cellStyle name="40% - 강조색5 25 11" xfId="9493" xr:uid="{E1DB1257-5C8F-4F1B-B6A6-D7A658D725C1}"/>
    <cellStyle name="40% - 강조색5 25 12" xfId="9494" xr:uid="{423B18F3-0AF6-4D7A-A428-225DD1F26E0B}"/>
    <cellStyle name="40% - 강조색5 25 13" xfId="9495" xr:uid="{EA3F7A70-3D5E-4CC1-87EB-615B29561CDF}"/>
    <cellStyle name="40% - 강조색5 25 14" xfId="9496" xr:uid="{983677D5-5C26-4918-8326-A711FF6D41FF}"/>
    <cellStyle name="40% - 강조색5 25 15" xfId="9491" xr:uid="{21205E79-5ABA-47EF-91A5-804FF1C68F7A}"/>
    <cellStyle name="40% - 강조색5 25 2" xfId="928" xr:uid="{D76485E1-249B-40D8-AFDA-C0EB3741577A}"/>
    <cellStyle name="40% - 강조색5 25 2 2" xfId="9497" xr:uid="{8D239E7A-7994-4410-8D9E-0795F65785B2}"/>
    <cellStyle name="40% - 강조색5 25 3" xfId="9498" xr:uid="{20018EC4-C3F4-4ACD-9ECC-8BD5BDBC0505}"/>
    <cellStyle name="40% - 강조색5 25 4" xfId="9499" xr:uid="{791CDE0E-9F64-41ED-9546-48D067289753}"/>
    <cellStyle name="40% - 강조색5 25 5" xfId="9500" xr:uid="{D173A023-75EB-4FEB-B8DF-8B857A7D1F65}"/>
    <cellStyle name="40% - 강조색5 25 6" xfId="9501" xr:uid="{2A8D028B-3729-46EF-B9AA-6D3F04D0A90C}"/>
    <cellStyle name="40% - 강조색5 25 7" xfId="9502" xr:uid="{97A79D90-DE65-443E-855E-117A3A3A85DA}"/>
    <cellStyle name="40% - 강조색5 25 8" xfId="9503" xr:uid="{86BA4301-9504-4507-B693-078633C5904A}"/>
    <cellStyle name="40% - 강조색5 25 9" xfId="9504" xr:uid="{82206EF6-0EF9-410D-AF85-52F8CF8456AD}"/>
    <cellStyle name="40% - 강조색5 26" xfId="929" xr:uid="{4540AC84-606B-4B86-924E-AE4D294BD54F}"/>
    <cellStyle name="40% - 강조색5 26 10" xfId="9506" xr:uid="{AA40BE2C-4B3E-474F-800D-85F2280EE18E}"/>
    <cellStyle name="40% - 강조색5 26 11" xfId="9507" xr:uid="{ACEF8C79-B802-4CBF-98E4-BB42BA6BA016}"/>
    <cellStyle name="40% - 강조색5 26 12" xfId="9508" xr:uid="{478717DA-DCC6-4B42-B66D-27C47E429E3E}"/>
    <cellStyle name="40% - 강조색5 26 13" xfId="9509" xr:uid="{4A937636-5304-499E-BE16-F7249184340E}"/>
    <cellStyle name="40% - 강조색5 26 14" xfId="9510" xr:uid="{BF2ABBF9-1F17-4CD9-8BEB-78E8983EC42F}"/>
    <cellStyle name="40% - 강조색5 26 15" xfId="9505" xr:uid="{3B2FB75F-E068-4CCF-9A04-C8D62FAF8CF2}"/>
    <cellStyle name="40% - 강조색5 26 2" xfId="930" xr:uid="{5BCD5F3B-7123-4469-92DB-E81630FD1256}"/>
    <cellStyle name="40% - 강조색5 26 2 2" xfId="9511" xr:uid="{8C55B6E2-AE0B-4F81-86A1-A1A30232214A}"/>
    <cellStyle name="40% - 강조색5 26 3" xfId="9512" xr:uid="{E6CFC62F-F3A2-4293-8273-E7D2BBF65260}"/>
    <cellStyle name="40% - 강조색5 26 4" xfId="9513" xr:uid="{DE69DA34-FF6C-4239-A514-8FED08AD1F24}"/>
    <cellStyle name="40% - 강조색5 26 5" xfId="9514" xr:uid="{D9A4B08D-37FB-427D-A34A-B4BCBB35D253}"/>
    <cellStyle name="40% - 강조색5 26 6" xfId="9515" xr:uid="{E57748D1-979C-4082-A483-050CF513BD8C}"/>
    <cellStyle name="40% - 강조색5 26 7" xfId="9516" xr:uid="{E9547E09-4A79-44B5-B3F4-92AB66A3416E}"/>
    <cellStyle name="40% - 강조색5 26 8" xfId="9517" xr:uid="{E7245AB0-7DFF-4042-9B1B-E9C398459420}"/>
    <cellStyle name="40% - 강조색5 26 9" xfId="9518" xr:uid="{DFE38DCE-2300-48CE-BC1A-D57095DB9D9F}"/>
    <cellStyle name="40% - 강조색5 27" xfId="931" xr:uid="{B90933AF-6C5F-4B9B-8F4B-F25663E82A15}"/>
    <cellStyle name="40% - 강조색5 27 10" xfId="9520" xr:uid="{5C4B92A4-F06C-4712-BEE9-E841A602C371}"/>
    <cellStyle name="40% - 강조색5 27 11" xfId="9521" xr:uid="{7DC4492D-EE2F-47AC-A080-A209F8BFABE5}"/>
    <cellStyle name="40% - 강조색5 27 12" xfId="9522" xr:uid="{9AEF7381-F5C4-4716-9C7D-F2655D9E262A}"/>
    <cellStyle name="40% - 강조색5 27 13" xfId="9523" xr:uid="{BE879661-BDC3-4751-912C-97DE70CBCE02}"/>
    <cellStyle name="40% - 강조색5 27 14" xfId="9524" xr:uid="{3CD61C68-8E7C-4891-A78F-3D30B219D938}"/>
    <cellStyle name="40% - 강조색5 27 15" xfId="9519" xr:uid="{CB45265D-5361-4EFB-9462-7D5D708171A5}"/>
    <cellStyle name="40% - 강조색5 27 2" xfId="932" xr:uid="{6566CF8E-81AF-445F-8C92-BD71E24E6171}"/>
    <cellStyle name="40% - 강조색5 27 2 2" xfId="9525" xr:uid="{19ED2C1F-84F6-4CE5-9C5F-4B1247D91F03}"/>
    <cellStyle name="40% - 강조색5 27 3" xfId="9526" xr:uid="{D0839771-B121-47F1-80A2-E40549512ACF}"/>
    <cellStyle name="40% - 강조색5 27 4" xfId="9527" xr:uid="{8754A25E-971E-4B44-BD3C-871C1E306D83}"/>
    <cellStyle name="40% - 강조색5 27 5" xfId="9528" xr:uid="{5C6E0A93-4E08-482D-AC32-6A2E0826D27F}"/>
    <cellStyle name="40% - 강조색5 27 6" xfId="9529" xr:uid="{2837604B-E623-4891-A038-8357CB4C3C1B}"/>
    <cellStyle name="40% - 강조색5 27 7" xfId="9530" xr:uid="{C337D996-C0D6-449E-B7B2-D5BFF57DF964}"/>
    <cellStyle name="40% - 강조색5 27 8" xfId="9531" xr:uid="{64778CD3-2C7B-491B-98C7-BF6EF8F0ECB6}"/>
    <cellStyle name="40% - 강조색5 27 9" xfId="9532" xr:uid="{8A597917-5918-4DE3-8F92-EC87598868FA}"/>
    <cellStyle name="40% - 강조색5 28" xfId="933" xr:uid="{5F132F2E-40ED-4266-949E-9D819A5CF87C}"/>
    <cellStyle name="40% - 강조색5 28 10" xfId="9534" xr:uid="{63366E6C-3A60-4252-B307-B073D258DBE2}"/>
    <cellStyle name="40% - 강조색5 28 11" xfId="9535" xr:uid="{A9555FBE-FD04-439F-BB93-8817197BFB5D}"/>
    <cellStyle name="40% - 강조색5 28 12" xfId="9536" xr:uid="{D694FB77-5D46-4142-93CD-6739F094F571}"/>
    <cellStyle name="40% - 강조색5 28 13" xfId="9537" xr:uid="{B7F9FE7C-F0F7-4856-BAEC-35DD22629FD3}"/>
    <cellStyle name="40% - 강조색5 28 14" xfId="9538" xr:uid="{1F1EF289-9860-4B5A-89F3-F6AEF78C443F}"/>
    <cellStyle name="40% - 강조색5 28 15" xfId="9533" xr:uid="{B768E201-8909-452C-9C54-2F802C5F1E47}"/>
    <cellStyle name="40% - 강조색5 28 2" xfId="934" xr:uid="{8EE397ED-E51D-4C49-BAAF-EF6445573027}"/>
    <cellStyle name="40% - 강조색5 28 2 2" xfId="9539" xr:uid="{79EF597C-264F-4842-8982-34F0BEFAB60E}"/>
    <cellStyle name="40% - 강조색5 28 3" xfId="9540" xr:uid="{694B943C-E732-406C-A2B9-B3A518664A28}"/>
    <cellStyle name="40% - 강조색5 28 4" xfId="9541" xr:uid="{5E841A43-C3AA-4E7B-9EC2-E8DCDA13C384}"/>
    <cellStyle name="40% - 강조색5 28 5" xfId="9542" xr:uid="{BA7F542A-E6BA-4A02-90D1-BC737FF3FA92}"/>
    <cellStyle name="40% - 강조색5 28 6" xfId="9543" xr:uid="{4B625B04-64A1-48FA-9038-9BC5175E0DA1}"/>
    <cellStyle name="40% - 강조색5 28 7" xfId="9544" xr:uid="{FDAC00BD-5FC9-433C-91F0-8CF192004A86}"/>
    <cellStyle name="40% - 강조색5 28 8" xfId="9545" xr:uid="{74956217-2FF5-40AD-BD81-1A8CD3551BE1}"/>
    <cellStyle name="40% - 강조색5 28 9" xfId="9546" xr:uid="{05DBE71D-C983-43F3-8E0B-022C73AA0144}"/>
    <cellStyle name="40% - 강조색5 29" xfId="935" xr:uid="{416D4852-A2C7-49CC-8313-EBF3FFE76D68}"/>
    <cellStyle name="40% - 강조색5 29 10" xfId="9548" xr:uid="{E0A2D6B2-E9AB-4913-AB01-8EE3BB879127}"/>
    <cellStyle name="40% - 강조색5 29 11" xfId="9549" xr:uid="{0A20E129-F347-4DFC-917A-3537586104EB}"/>
    <cellStyle name="40% - 강조색5 29 12" xfId="9550" xr:uid="{03264C0D-91D7-49D4-A195-20E660C700AA}"/>
    <cellStyle name="40% - 강조색5 29 13" xfId="9551" xr:uid="{077F01BA-6073-4EB3-BDB7-25B979CF7F6E}"/>
    <cellStyle name="40% - 강조색5 29 14" xfId="9552" xr:uid="{1EF00C8D-7621-4841-A9E7-225939A36773}"/>
    <cellStyle name="40% - 강조색5 29 15" xfId="9547" xr:uid="{E7A0B70D-C75A-437B-844D-C7D8870C1335}"/>
    <cellStyle name="40% - 강조색5 29 2" xfId="936" xr:uid="{B0AE8AC2-0740-4408-9950-FD8AE764219A}"/>
    <cellStyle name="40% - 강조색5 29 2 2" xfId="9553" xr:uid="{D9AE76DE-488C-4730-850F-303285DDCF6A}"/>
    <cellStyle name="40% - 강조색5 29 3" xfId="9554" xr:uid="{7554A661-A03B-49B8-B057-83B643DDBE3E}"/>
    <cellStyle name="40% - 강조색5 29 4" xfId="9555" xr:uid="{393B633B-7D33-4B1D-B04F-1491072CEEF7}"/>
    <cellStyle name="40% - 강조색5 29 5" xfId="9556" xr:uid="{69E94D5B-03B7-4B3F-8968-3D54BBD591AD}"/>
    <cellStyle name="40% - 강조색5 29 6" xfId="9557" xr:uid="{1F31CFFB-A945-4CFB-A4D8-A69EFCE08075}"/>
    <cellStyle name="40% - 강조색5 29 7" xfId="9558" xr:uid="{EF957E97-9662-459E-9F4F-F05FFC9BF94D}"/>
    <cellStyle name="40% - 강조색5 29 8" xfId="9559" xr:uid="{13DAC85C-967B-421D-B47A-605E418AB625}"/>
    <cellStyle name="40% - 강조색5 29 9" xfId="9560" xr:uid="{95699A75-AB7A-4DF4-B9EA-5BA9ADDC3CD5}"/>
    <cellStyle name="40% - 강조색5 3" xfId="937" xr:uid="{3AB05322-E03B-45CD-9002-A5F7EDD063DD}"/>
    <cellStyle name="40% - 강조색5 3 10" xfId="9562" xr:uid="{B411DA7C-4643-4F4F-8C3A-516802A1DD39}"/>
    <cellStyle name="40% - 강조색5 3 11" xfId="9563" xr:uid="{A3A50653-0DFB-407D-9E65-9E00EA9BF266}"/>
    <cellStyle name="40% - 강조색5 3 12" xfId="9564" xr:uid="{7698301D-D74A-4689-BB6A-05CE5E4160A9}"/>
    <cellStyle name="40% - 강조색5 3 13" xfId="9565" xr:uid="{4E3DC0D3-9EFB-47C6-BDA0-99C490D92A6B}"/>
    <cellStyle name="40% - 강조색5 3 14" xfId="9566" xr:uid="{C37AC10A-E19A-407B-9C25-746248769D9F}"/>
    <cellStyle name="40% - 강조색5 3 15" xfId="9561" xr:uid="{E8A1AEA9-7F0E-4770-ACDF-C5C86BB26271}"/>
    <cellStyle name="40% - 강조색5 3 16" xfId="28205" xr:uid="{B2376357-1B45-46AD-A108-0B9E257E5225}"/>
    <cellStyle name="40% - 강조색5 3 2" xfId="938" xr:uid="{8D694821-91AC-43F5-8A53-B2CCBBBCB814}"/>
    <cellStyle name="40% - 강조색5 3 2 2" xfId="9567" xr:uid="{E86DB522-016D-4197-A9D1-EBC08F8E3A20}"/>
    <cellStyle name="40% - 강조색5 3 3" xfId="9568" xr:uid="{F2A1FA40-1D92-4519-9EA9-D56C83FE841C}"/>
    <cellStyle name="40% - 강조색5 3 4" xfId="9569" xr:uid="{C7620A1E-8F8B-4028-BD83-D176171122A4}"/>
    <cellStyle name="40% - 강조색5 3 5" xfId="9570" xr:uid="{24D170D4-0B65-4F03-B3A1-A06C119057F6}"/>
    <cellStyle name="40% - 강조색5 3 6" xfId="9571" xr:uid="{5B05A232-4B68-4BD3-9B75-874CBEDA3588}"/>
    <cellStyle name="40% - 강조색5 3 7" xfId="9572" xr:uid="{2ABD0500-726F-4D80-A732-8D88EC3FCFA4}"/>
    <cellStyle name="40% - 강조색5 3 8" xfId="9573" xr:uid="{F4A81D70-4ED0-4BA4-8A60-17069140DB66}"/>
    <cellStyle name="40% - 강조색5 3 9" xfId="9574" xr:uid="{89C248DD-D86C-4E77-92B5-D5009F6C6997}"/>
    <cellStyle name="40% - 강조색5 30" xfId="939" xr:uid="{6DE4CFEE-5C5E-4702-B404-C8B91A091C46}"/>
    <cellStyle name="40% - 강조색5 30 10" xfId="9576" xr:uid="{3FAE772A-5A28-4422-8070-BA25BF661512}"/>
    <cellStyle name="40% - 강조색5 30 11" xfId="9577" xr:uid="{40F458EB-A3EC-4340-9485-6FBBF4AC1B45}"/>
    <cellStyle name="40% - 강조색5 30 12" xfId="9578" xr:uid="{2ADF764D-A271-4DD8-AE0C-C4DF124F8D26}"/>
    <cellStyle name="40% - 강조색5 30 13" xfId="9579" xr:uid="{61899CDE-0850-4FB5-8258-88988E9F5C03}"/>
    <cellStyle name="40% - 강조색5 30 14" xfId="9580" xr:uid="{78830138-0340-4975-8676-8D3C045DDEE4}"/>
    <cellStyle name="40% - 강조색5 30 15" xfId="9575" xr:uid="{D3CAF548-4CE4-4CA7-8A1B-698548CC9200}"/>
    <cellStyle name="40% - 강조색5 30 2" xfId="940" xr:uid="{E6836D39-C1D0-42DE-B2E4-35F41D78B82F}"/>
    <cellStyle name="40% - 강조색5 30 2 2" xfId="9581" xr:uid="{E7010C64-9439-428D-8FEC-506C03A7DD7F}"/>
    <cellStyle name="40% - 강조색5 30 3" xfId="9582" xr:uid="{903194B7-5C5A-4D2C-B29A-8CFD834989C5}"/>
    <cellStyle name="40% - 강조색5 30 4" xfId="9583" xr:uid="{7AC8F0DE-6038-4369-B188-F7FD53855E02}"/>
    <cellStyle name="40% - 강조색5 30 5" xfId="9584" xr:uid="{5B24A36C-9C0F-43F2-B984-5B0E2EF4CD9B}"/>
    <cellStyle name="40% - 강조색5 30 6" xfId="9585" xr:uid="{5D48B56E-030A-4127-9941-B9E7AFB3DF78}"/>
    <cellStyle name="40% - 강조색5 30 7" xfId="9586" xr:uid="{4D880D1B-C454-4CE4-BF95-29EC4EFEE5A0}"/>
    <cellStyle name="40% - 강조색5 30 8" xfId="9587" xr:uid="{39F768FB-B642-46F9-BC2A-A286B1DE9F5B}"/>
    <cellStyle name="40% - 강조색5 30 9" xfId="9588" xr:uid="{2F49DAF3-5A21-4115-8F4C-78DAF0BEB095}"/>
    <cellStyle name="40% - 강조색5 31" xfId="941" xr:uid="{6623BA26-1411-42EE-9D3F-93C4BB7CB822}"/>
    <cellStyle name="40% - 강조색5 31 10" xfId="9590" xr:uid="{9D42F926-05E0-4B3E-85F5-208B43E0BE75}"/>
    <cellStyle name="40% - 강조색5 31 11" xfId="9591" xr:uid="{3287D7D4-F043-4F6B-8DA0-3A8CF3E13C13}"/>
    <cellStyle name="40% - 강조색5 31 12" xfId="9592" xr:uid="{49A93271-00FD-438C-A1A1-ABB5315EA469}"/>
    <cellStyle name="40% - 강조색5 31 13" xfId="9593" xr:uid="{C4E76D48-933A-4B71-9AF6-1A58376EAB8A}"/>
    <cellStyle name="40% - 강조색5 31 14" xfId="9594" xr:uid="{3C96B1FA-5882-46AD-B15C-BF1E1F89B0DD}"/>
    <cellStyle name="40% - 강조색5 31 15" xfId="9589" xr:uid="{74ABD348-7C25-45CF-8C58-29558FB9772C}"/>
    <cellStyle name="40% - 강조색5 31 2" xfId="942" xr:uid="{ED1AA05C-59A7-40C9-BDEE-25349425AA61}"/>
    <cellStyle name="40% - 강조색5 31 2 2" xfId="9595" xr:uid="{A4381571-BBA6-4DAF-935A-CFF42F87E0A7}"/>
    <cellStyle name="40% - 강조색5 31 3" xfId="9596" xr:uid="{898A1DB6-F7C7-4CAE-98AF-60142FCC8FA7}"/>
    <cellStyle name="40% - 강조색5 31 4" xfId="9597" xr:uid="{ED91AB89-1C6D-404F-9B24-4042059220EE}"/>
    <cellStyle name="40% - 강조색5 31 5" xfId="9598" xr:uid="{47E3A399-0201-453F-AC9F-7B706C39C20C}"/>
    <cellStyle name="40% - 강조색5 31 6" xfId="9599" xr:uid="{6CAA8DE7-6DE7-446F-BCCE-B8F7B707EBEE}"/>
    <cellStyle name="40% - 강조색5 31 7" xfId="9600" xr:uid="{8C9A877C-4A55-4014-9448-B28FA831CE01}"/>
    <cellStyle name="40% - 강조색5 31 8" xfId="9601" xr:uid="{2A27FC9A-48E4-4AB4-AF4F-618E023DE68E}"/>
    <cellStyle name="40% - 강조색5 31 9" xfId="9602" xr:uid="{747D8740-1321-42B1-B7A8-B37E11DFAA4F}"/>
    <cellStyle name="40% - 강조색5 32" xfId="943" xr:uid="{2A2370BC-4389-4ECB-A9B1-D390266F0321}"/>
    <cellStyle name="40% - 강조색5 32 10" xfId="9604" xr:uid="{7462ACB7-DE9B-45B6-B7B0-0A4EB2C9A37A}"/>
    <cellStyle name="40% - 강조색5 32 11" xfId="9605" xr:uid="{9E2B8BFA-E282-4843-A833-18A21E708606}"/>
    <cellStyle name="40% - 강조색5 32 12" xfId="9606" xr:uid="{B362F683-559E-4EC2-B542-C59343331AAD}"/>
    <cellStyle name="40% - 강조색5 32 13" xfId="9607" xr:uid="{E6DB4DC1-D3F7-43C7-81CD-66097A0C0518}"/>
    <cellStyle name="40% - 강조색5 32 14" xfId="9608" xr:uid="{9850CDD2-A179-4C29-8DB8-964DAD65F503}"/>
    <cellStyle name="40% - 강조색5 32 15" xfId="9603" xr:uid="{ED4A0401-E3B0-4142-A3F0-B75B00C729DC}"/>
    <cellStyle name="40% - 강조색5 32 2" xfId="944" xr:uid="{CDBE8F42-6719-4050-8D17-5C035480F370}"/>
    <cellStyle name="40% - 강조색5 32 2 2" xfId="9609" xr:uid="{F1FBA047-D539-4DCF-84DA-F79E3ADC5490}"/>
    <cellStyle name="40% - 강조색5 32 3" xfId="9610" xr:uid="{E67278F2-0A96-401E-9005-29B59D369E87}"/>
    <cellStyle name="40% - 강조색5 32 4" xfId="9611" xr:uid="{4671F433-C709-4AFA-93F4-E8A798239C8F}"/>
    <cellStyle name="40% - 강조색5 32 5" xfId="9612" xr:uid="{5BCC1D3F-BDBE-4BEE-A528-27E92FE2C257}"/>
    <cellStyle name="40% - 강조색5 32 6" xfId="9613" xr:uid="{20BDFFB3-CD6F-4363-9441-87AF9E1BD206}"/>
    <cellStyle name="40% - 강조색5 32 7" xfId="9614" xr:uid="{EAAC8084-F045-4D93-B5AA-CA7382550EF5}"/>
    <cellStyle name="40% - 강조색5 32 8" xfId="9615" xr:uid="{274E2141-A9DC-47F7-BF55-03FD0A5AEF41}"/>
    <cellStyle name="40% - 강조색5 32 9" xfId="9616" xr:uid="{0B4836F9-46FF-46F1-8F92-0D65C2544596}"/>
    <cellStyle name="40% - 강조색5 33" xfId="945" xr:uid="{3BC13840-D35E-446B-9BC9-5A73FF27CE91}"/>
    <cellStyle name="40% - 강조색5 33 10" xfId="9618" xr:uid="{2ADD0720-408D-4064-996D-BCEBD67DA2B8}"/>
    <cellStyle name="40% - 강조색5 33 11" xfId="9619" xr:uid="{6269A849-CC7B-45AF-8773-6CE7BAB9498B}"/>
    <cellStyle name="40% - 강조색5 33 12" xfId="9620" xr:uid="{676A8A5F-7F23-467F-8903-BE5853534FEB}"/>
    <cellStyle name="40% - 강조색5 33 13" xfId="9621" xr:uid="{4438F76B-5FC7-4E61-A590-812F91322FC8}"/>
    <cellStyle name="40% - 강조색5 33 14" xfId="9622" xr:uid="{07310A85-8F1E-4096-BCAD-CEB55323DD35}"/>
    <cellStyle name="40% - 강조색5 33 15" xfId="9617" xr:uid="{8E27E4F6-981F-445F-B040-1ADA4848A9A5}"/>
    <cellStyle name="40% - 강조색5 33 2" xfId="946" xr:uid="{4B32A557-1E90-42D3-AD65-66B04AE0DCE5}"/>
    <cellStyle name="40% - 강조색5 33 2 2" xfId="9623" xr:uid="{281E2028-B372-421E-82F9-EDA09399DA44}"/>
    <cellStyle name="40% - 강조색5 33 3" xfId="9624" xr:uid="{CC8D00F6-E60E-4559-BB78-274E604FAB36}"/>
    <cellStyle name="40% - 강조색5 33 4" xfId="9625" xr:uid="{DF794252-621F-4E4D-BE0F-E84C09B93BCF}"/>
    <cellStyle name="40% - 강조색5 33 5" xfId="9626" xr:uid="{D6627708-E5DC-4E5A-B60B-31AE296EE735}"/>
    <cellStyle name="40% - 강조색5 33 6" xfId="9627" xr:uid="{F2DD842C-E2F0-4467-8D39-CE3AABAFF81E}"/>
    <cellStyle name="40% - 강조색5 33 7" xfId="9628" xr:uid="{778A3895-D914-47B3-A7E8-101844217C44}"/>
    <cellStyle name="40% - 강조색5 33 8" xfId="9629" xr:uid="{43AED055-1506-4028-9833-1F3C0A188FC6}"/>
    <cellStyle name="40% - 강조색5 33 9" xfId="9630" xr:uid="{09264FA9-7480-4443-890B-AFCBC20685CB}"/>
    <cellStyle name="40% - 강조색5 34" xfId="947" xr:uid="{A98FB293-9F21-4611-8A46-A2B31010A6DC}"/>
    <cellStyle name="40% - 강조색5 34 10" xfId="9632" xr:uid="{C2872D84-7848-428C-894C-DA4128FCA9FC}"/>
    <cellStyle name="40% - 강조색5 34 11" xfId="9633" xr:uid="{4108CEE7-9E81-43C9-AB4E-37CE9FCDF2F8}"/>
    <cellStyle name="40% - 강조색5 34 12" xfId="9634" xr:uid="{79243D75-B4A1-47CD-BBB9-D8AF143A5675}"/>
    <cellStyle name="40% - 강조색5 34 13" xfId="9635" xr:uid="{3FAB60FD-BF5C-4F99-994F-80BE7416670A}"/>
    <cellStyle name="40% - 강조색5 34 14" xfId="9636" xr:uid="{3BF00A3E-2DC0-4D98-8D95-0BAEA0C01C66}"/>
    <cellStyle name="40% - 강조색5 34 15" xfId="9631" xr:uid="{9FDA5B20-092F-4B15-8969-EB8E7240966E}"/>
    <cellStyle name="40% - 강조색5 34 2" xfId="948" xr:uid="{024862F3-1D36-4DDF-ADEF-A61DDB64DD7D}"/>
    <cellStyle name="40% - 강조색5 34 2 2" xfId="9637" xr:uid="{FDA85B6A-234B-4786-B222-F3A43B339A83}"/>
    <cellStyle name="40% - 강조색5 34 3" xfId="9638" xr:uid="{F8B391E3-A6C1-4E4A-A5EC-2BE4A12A5483}"/>
    <cellStyle name="40% - 강조색5 34 4" xfId="9639" xr:uid="{3F699F60-D0C8-47F7-976F-BDDA45AE2B1D}"/>
    <cellStyle name="40% - 강조색5 34 5" xfId="9640" xr:uid="{1E87D419-57A9-401C-9172-675BDF6D4D31}"/>
    <cellStyle name="40% - 강조색5 34 6" xfId="9641" xr:uid="{E3DC0B5B-252E-4B3D-8F52-CAE94402B560}"/>
    <cellStyle name="40% - 강조색5 34 7" xfId="9642" xr:uid="{940A7C3C-7357-4689-9549-79FD2CDF7D51}"/>
    <cellStyle name="40% - 강조색5 34 8" xfId="9643" xr:uid="{3CC5D5CE-6202-4A85-A71F-9FB2E677B7DB}"/>
    <cellStyle name="40% - 강조색5 34 9" xfId="9644" xr:uid="{C874181A-7C77-41D5-A039-DDCC9D14E713}"/>
    <cellStyle name="40% - 강조색5 35" xfId="949" xr:uid="{5B7558BC-E40C-42ED-9A42-0B145B9B009F}"/>
    <cellStyle name="40% - 강조색5 35 10" xfId="9646" xr:uid="{48BC89CA-9B87-4379-94BA-CC0EEA21F317}"/>
    <cellStyle name="40% - 강조색5 35 11" xfId="9647" xr:uid="{73E3E832-23BE-4728-BF9A-14E412A53356}"/>
    <cellStyle name="40% - 강조색5 35 12" xfId="9648" xr:uid="{7C66DF63-EC12-4CD7-AC08-D6A846912D23}"/>
    <cellStyle name="40% - 강조색5 35 13" xfId="9649" xr:uid="{61676416-F36B-46C6-9792-DCC4D7DB345C}"/>
    <cellStyle name="40% - 강조색5 35 14" xfId="9650" xr:uid="{7CADFD31-DB11-490D-946A-B9F8ABFA044A}"/>
    <cellStyle name="40% - 강조색5 35 15" xfId="9645" xr:uid="{34B32CC0-540B-426C-900C-F598E9964089}"/>
    <cellStyle name="40% - 강조색5 35 2" xfId="950" xr:uid="{46A4515A-670F-4230-A1F5-1DE926364BE2}"/>
    <cellStyle name="40% - 강조색5 35 2 2" xfId="9651" xr:uid="{9D82B843-E66D-46DB-AB94-DDE147BD65AE}"/>
    <cellStyle name="40% - 강조색5 35 3" xfId="9652" xr:uid="{C7EDF959-BBBF-47B5-90EF-ECC002D04FD9}"/>
    <cellStyle name="40% - 강조색5 35 4" xfId="9653" xr:uid="{25D3D7D0-D2A9-497A-B067-EC457B195A66}"/>
    <cellStyle name="40% - 강조색5 35 5" xfId="9654" xr:uid="{B72F0D61-C923-4109-A525-7AB66499B3FB}"/>
    <cellStyle name="40% - 강조색5 35 6" xfId="9655" xr:uid="{75DD32DA-8DFD-4128-B246-B3E547AA6E76}"/>
    <cellStyle name="40% - 강조색5 35 7" xfId="9656" xr:uid="{747B6626-2A87-4179-BC39-69CF78E6CD1C}"/>
    <cellStyle name="40% - 강조색5 35 8" xfId="9657" xr:uid="{72C09DFD-E572-4A53-82BF-D2E22F27F333}"/>
    <cellStyle name="40% - 강조색5 35 9" xfId="9658" xr:uid="{08D67103-C5D6-411A-A347-5ECF27BA39D9}"/>
    <cellStyle name="40% - 강조색5 36" xfId="951" xr:uid="{BF88B647-A188-4D3D-96E8-0E658B25E9C8}"/>
    <cellStyle name="40% - 강조색5 36 10" xfId="9660" xr:uid="{75D2ABE4-63D1-4680-9967-0540F236AA49}"/>
    <cellStyle name="40% - 강조색5 36 11" xfId="9661" xr:uid="{F4C3515A-ECE7-43E1-91C9-7C3F4DC6D3C4}"/>
    <cellStyle name="40% - 강조색5 36 12" xfId="9662" xr:uid="{3B07C677-E1F9-472A-91D1-8E41190D6C45}"/>
    <cellStyle name="40% - 강조색5 36 13" xfId="9663" xr:uid="{0A6736B2-8758-4FDB-AEDD-A9C133AD6A66}"/>
    <cellStyle name="40% - 강조색5 36 14" xfId="9664" xr:uid="{4D5C434F-98D8-47EB-812E-0B3448358A62}"/>
    <cellStyle name="40% - 강조색5 36 15" xfId="9659" xr:uid="{373F9E27-C555-4FD0-97F6-28FBA206E729}"/>
    <cellStyle name="40% - 강조색5 36 2" xfId="952" xr:uid="{C33AD94E-BF92-42BA-BC64-8ADEC4A5427D}"/>
    <cellStyle name="40% - 강조색5 36 2 2" xfId="9665" xr:uid="{2DA25843-1F81-4638-9FC8-4FD111C80DAF}"/>
    <cellStyle name="40% - 강조색5 36 3" xfId="9666" xr:uid="{47068C9D-648A-43ED-920B-722C0996514A}"/>
    <cellStyle name="40% - 강조색5 36 4" xfId="9667" xr:uid="{183A00DC-2C5C-4D2A-A443-523437EEBCCB}"/>
    <cellStyle name="40% - 강조색5 36 5" xfId="9668" xr:uid="{E2B31286-39A2-4A0C-B2F5-63C451CA5FD0}"/>
    <cellStyle name="40% - 강조색5 36 6" xfId="9669" xr:uid="{F6D6571B-CCA6-4F4D-8069-22110DBDD4BB}"/>
    <cellStyle name="40% - 강조색5 36 7" xfId="9670" xr:uid="{29279E86-4C4B-43F2-97B4-CCADE25B4F41}"/>
    <cellStyle name="40% - 강조색5 36 8" xfId="9671" xr:uid="{D993A4A2-7A98-454C-8F5A-110548E2F5F1}"/>
    <cellStyle name="40% - 강조색5 36 9" xfId="9672" xr:uid="{BD654F57-0D9F-4150-AE94-2E754B7F9E1E}"/>
    <cellStyle name="40% - 강조색5 37" xfId="953" xr:uid="{8B751362-A18A-4F53-85E5-A85D0709AF80}"/>
    <cellStyle name="40% - 강조색5 37 10" xfId="9674" xr:uid="{385FFBA8-9EA0-4DAE-A60E-F6D3A0037829}"/>
    <cellStyle name="40% - 강조색5 37 11" xfId="9675" xr:uid="{CBB68466-B170-4584-AD5C-DD96AAF66478}"/>
    <cellStyle name="40% - 강조색5 37 12" xfId="9676" xr:uid="{A280B672-0546-4413-9F9C-75962F94ADDA}"/>
    <cellStyle name="40% - 강조색5 37 13" xfId="9677" xr:uid="{DBEE82EB-0DCB-403F-BEA7-C4E0547409C5}"/>
    <cellStyle name="40% - 강조색5 37 14" xfId="9678" xr:uid="{AA04A4E4-C7C2-430C-ACC0-DC0EA727375F}"/>
    <cellStyle name="40% - 강조색5 37 15" xfId="9673" xr:uid="{904FAF6E-EE3E-491C-A9C5-264F151FA407}"/>
    <cellStyle name="40% - 강조색5 37 2" xfId="954" xr:uid="{AD3CFBBE-6AC5-4F41-B501-F7BAE6C949D2}"/>
    <cellStyle name="40% - 강조색5 37 2 2" xfId="9679" xr:uid="{CC1540B1-E591-452F-BEF5-2F29C38DFB90}"/>
    <cellStyle name="40% - 강조색5 37 3" xfId="9680" xr:uid="{6DF0F7FD-17AF-4ACE-A95C-FB815A66D6D5}"/>
    <cellStyle name="40% - 강조색5 37 4" xfId="9681" xr:uid="{8D5EBBFC-38DA-4AF7-A9EB-F61602220E96}"/>
    <cellStyle name="40% - 강조색5 37 5" xfId="9682" xr:uid="{82B197F0-EC82-43DF-96E0-F3AA3E54AD9B}"/>
    <cellStyle name="40% - 강조색5 37 6" xfId="9683" xr:uid="{4B0CEEE3-1603-46B3-B3A1-EC0D5CA827A3}"/>
    <cellStyle name="40% - 강조색5 37 7" xfId="9684" xr:uid="{4C7CBF56-27D3-4C63-846E-4179B62558AC}"/>
    <cellStyle name="40% - 강조색5 37 8" xfId="9685" xr:uid="{7543B32E-ABB5-4E01-9091-152CF84B8E32}"/>
    <cellStyle name="40% - 강조색5 37 9" xfId="9686" xr:uid="{FD553FC4-C245-46E3-A4E2-9986FC821860}"/>
    <cellStyle name="40% - 강조색5 38" xfId="955" xr:uid="{B2375AEC-05DA-4F92-9DB1-1ACFB8C04B06}"/>
    <cellStyle name="40% - 강조색5 38 10" xfId="9688" xr:uid="{8AE3D1BA-9FE5-4352-BE9A-F59B57AD8E84}"/>
    <cellStyle name="40% - 강조색5 38 11" xfId="9689" xr:uid="{37D1EC2E-1F0A-49CB-BFB7-2D4386DFCA44}"/>
    <cellStyle name="40% - 강조색5 38 12" xfId="9690" xr:uid="{BFFB0915-6575-4D59-99DB-D1A85E830C26}"/>
    <cellStyle name="40% - 강조색5 38 13" xfId="9691" xr:uid="{D63EEAF3-AA40-484B-ADB1-F958D937DC19}"/>
    <cellStyle name="40% - 강조색5 38 14" xfId="9692" xr:uid="{086CED3C-6CAB-4B17-A656-FD76BA2CEF53}"/>
    <cellStyle name="40% - 강조색5 38 15" xfId="9687" xr:uid="{C1E8CD60-D59C-4451-8277-7F5EAF61928B}"/>
    <cellStyle name="40% - 강조색5 38 2" xfId="956" xr:uid="{4D4EED32-0B3F-4303-8E17-35305C79C656}"/>
    <cellStyle name="40% - 강조색5 38 2 2" xfId="9693" xr:uid="{C6F9981E-6443-4B60-AC2C-00718E371182}"/>
    <cellStyle name="40% - 강조색5 38 3" xfId="9694" xr:uid="{DE4F1A26-BAAA-4DE7-B271-37DA70DAA000}"/>
    <cellStyle name="40% - 강조색5 38 4" xfId="9695" xr:uid="{D2A53808-93FE-4C3C-B3A9-033D393F6C4A}"/>
    <cellStyle name="40% - 강조색5 38 5" xfId="9696" xr:uid="{D2238417-1323-4A42-A04E-5B2B03D9C78D}"/>
    <cellStyle name="40% - 강조색5 38 6" xfId="9697" xr:uid="{662F211A-9249-425E-9DA7-561BABE0B245}"/>
    <cellStyle name="40% - 강조색5 38 7" xfId="9698" xr:uid="{49C036C8-05B7-4E03-BBC3-3FA473162533}"/>
    <cellStyle name="40% - 강조색5 38 8" xfId="9699" xr:uid="{63F0BEB8-ECB8-42F2-BBCB-499F662F53CF}"/>
    <cellStyle name="40% - 강조색5 38 9" xfId="9700" xr:uid="{F7882258-4332-4936-9B69-E7091D150AFA}"/>
    <cellStyle name="40% - 강조색5 39" xfId="957" xr:uid="{E95FC033-B593-4A08-9562-3ED61A7E6C0F}"/>
    <cellStyle name="40% - 강조색5 39 10" xfId="9702" xr:uid="{3BBDA6D3-BF3F-4C85-926D-C95D968D0BEF}"/>
    <cellStyle name="40% - 강조색5 39 11" xfId="9703" xr:uid="{693456A0-2FE4-4457-96B1-EBE49413898F}"/>
    <cellStyle name="40% - 강조색5 39 12" xfId="9704" xr:uid="{31C9C540-36BF-4FE9-9F7C-5E0A5188BCC4}"/>
    <cellStyle name="40% - 강조색5 39 13" xfId="9705" xr:uid="{69AC4F2A-9C4D-4442-9894-A82B0A9D0DA8}"/>
    <cellStyle name="40% - 강조색5 39 14" xfId="9706" xr:uid="{6F4DD986-E46F-4080-8BFF-859CABE63BFC}"/>
    <cellStyle name="40% - 강조색5 39 15" xfId="9701" xr:uid="{DA76AC51-A329-4795-9F98-60BDBD929ACD}"/>
    <cellStyle name="40% - 강조색5 39 2" xfId="958" xr:uid="{D4F6C126-7BF5-4837-A4ED-F5AFAB6E95DD}"/>
    <cellStyle name="40% - 강조색5 39 2 2" xfId="9707" xr:uid="{8676B685-1B25-46A4-858B-388C4C42CCC4}"/>
    <cellStyle name="40% - 강조색5 39 3" xfId="9708" xr:uid="{26C16044-2E90-43E2-A8B6-D109D5644634}"/>
    <cellStyle name="40% - 강조색5 39 4" xfId="9709" xr:uid="{695C5A45-CACA-4560-B274-11CAA72FFFAC}"/>
    <cellStyle name="40% - 강조색5 39 5" xfId="9710" xr:uid="{306324D7-2240-4324-8FEF-161234A21FA2}"/>
    <cellStyle name="40% - 강조색5 39 6" xfId="9711" xr:uid="{87F166CD-C337-4D44-9603-FB8E8A47BD72}"/>
    <cellStyle name="40% - 강조색5 39 7" xfId="9712" xr:uid="{4FC3D99B-D608-496D-905A-1DEAB98E000C}"/>
    <cellStyle name="40% - 강조색5 39 8" xfId="9713" xr:uid="{D42D28D7-6286-409E-9CE0-8D701B3C13CB}"/>
    <cellStyle name="40% - 강조색5 39 9" xfId="9714" xr:uid="{80097A77-66A2-4DBF-91FE-785662EBF2FD}"/>
    <cellStyle name="40% - 강조색5 4" xfId="959" xr:uid="{7E5E4227-BB67-4C84-A1A8-24E23DD3B600}"/>
    <cellStyle name="40% - 강조색5 4 10" xfId="9716" xr:uid="{CBC26451-AAF4-47EB-B3F5-F5CF414773F9}"/>
    <cellStyle name="40% - 강조색5 4 11" xfId="9717" xr:uid="{72BF3E4C-915D-4435-8376-992F3F621008}"/>
    <cellStyle name="40% - 강조색5 4 12" xfId="9718" xr:uid="{926C3B3C-9771-43B0-A6B3-49B699BD78CB}"/>
    <cellStyle name="40% - 강조색5 4 13" xfId="9719" xr:uid="{935E1CBE-E311-4766-B2D0-9061536CAAE9}"/>
    <cellStyle name="40% - 강조색5 4 14" xfId="9720" xr:uid="{C7C02159-90CB-4F57-A6CC-51BB703A6B51}"/>
    <cellStyle name="40% - 강조색5 4 15" xfId="9715" xr:uid="{6C330362-3DC8-4352-B99B-6611466B876A}"/>
    <cellStyle name="40% - 강조색5 4 16" xfId="27873" xr:uid="{5C9CBFD0-B66E-4CD4-9CD4-8D32A9EA75C6}"/>
    <cellStyle name="40% - 강조색5 4 2" xfId="960" xr:uid="{2A28B5A1-E7BE-4B5B-BE03-B9CF66B88A0F}"/>
    <cellStyle name="40% - 강조색5 4 2 2" xfId="9721" xr:uid="{61D99287-39A2-4814-9A33-DB081F3C2FD4}"/>
    <cellStyle name="40% - 강조색5 4 3" xfId="9722" xr:uid="{2BD49A52-E5FF-4232-813A-C456370BBD7A}"/>
    <cellStyle name="40% - 강조색5 4 4" xfId="9723" xr:uid="{58DFB47D-D0DA-4190-9F1F-16376DA04F17}"/>
    <cellStyle name="40% - 강조색5 4 5" xfId="9724" xr:uid="{1BD99D85-004F-49DE-BC6E-CF6AD95CB2FD}"/>
    <cellStyle name="40% - 강조색5 4 6" xfId="9725" xr:uid="{6B15EE61-6EC4-45EC-859C-62620DEFF75C}"/>
    <cellStyle name="40% - 강조색5 4 7" xfId="9726" xr:uid="{580CFEBE-3053-4F90-BAAA-34D3E883F559}"/>
    <cellStyle name="40% - 강조색5 4 8" xfId="9727" xr:uid="{4EC7811B-0EBC-46C1-BC11-3C123E91F918}"/>
    <cellStyle name="40% - 강조색5 4 9" xfId="9728" xr:uid="{E9748468-7687-4698-ACD2-9FD5FDA00998}"/>
    <cellStyle name="40% - 강조색5 40" xfId="961" xr:uid="{37C2D210-7764-475A-AF75-089672D81630}"/>
    <cellStyle name="40% - 강조색5 40 10" xfId="9730" xr:uid="{CF04E314-3B9F-4BA2-9D48-C5546C9DEB04}"/>
    <cellStyle name="40% - 강조색5 40 11" xfId="9731" xr:uid="{F4577645-8A54-42E0-B35D-00FE77C883DA}"/>
    <cellStyle name="40% - 강조색5 40 12" xfId="9732" xr:uid="{743F471A-83D6-46BF-B417-2C5722451B92}"/>
    <cellStyle name="40% - 강조색5 40 13" xfId="9733" xr:uid="{D54D1AAD-9BFB-49DE-860D-39C277555B96}"/>
    <cellStyle name="40% - 강조색5 40 14" xfId="9734" xr:uid="{28E20CB0-131B-4009-883B-95A5FE43DB16}"/>
    <cellStyle name="40% - 강조색5 40 15" xfId="9729" xr:uid="{EC393F70-A966-4FB0-B8E3-AC017AA16E8A}"/>
    <cellStyle name="40% - 강조색5 40 2" xfId="962" xr:uid="{6AED624B-1BBD-4668-B649-E24B75D4C789}"/>
    <cellStyle name="40% - 강조색5 40 2 2" xfId="9735" xr:uid="{358AE5FD-2141-49E5-85F2-58910FDD37EE}"/>
    <cellStyle name="40% - 강조색5 40 3" xfId="9736" xr:uid="{E5C98164-3703-410D-AC93-902548758634}"/>
    <cellStyle name="40% - 강조색5 40 4" xfId="9737" xr:uid="{07B51256-2E06-4BBC-83E2-C2F08CF52862}"/>
    <cellStyle name="40% - 강조색5 40 5" xfId="9738" xr:uid="{EF761D7B-5E93-4C05-AD55-56A4FCCC4FF9}"/>
    <cellStyle name="40% - 강조색5 40 6" xfId="9739" xr:uid="{564B41AF-E6A0-41AA-ACDE-C655DC1A1AFE}"/>
    <cellStyle name="40% - 강조색5 40 7" xfId="9740" xr:uid="{6AD2C55B-4315-4C62-814B-4D09621222CD}"/>
    <cellStyle name="40% - 강조색5 40 8" xfId="9741" xr:uid="{3918BFC6-737B-494B-8539-41D863E049DD}"/>
    <cellStyle name="40% - 강조색5 40 9" xfId="9742" xr:uid="{61BB8413-8908-4E72-8613-EE7D95036C0E}"/>
    <cellStyle name="40% - 강조색5 41" xfId="963" xr:uid="{5A20A46B-0E52-4D40-AA0F-604E155525C6}"/>
    <cellStyle name="40% - 강조색5 41 10" xfId="9744" xr:uid="{5F825BAA-D658-40D3-93C1-DFB9C992BF42}"/>
    <cellStyle name="40% - 강조색5 41 11" xfId="9745" xr:uid="{808B7EC4-71EA-44C1-ACCD-865F3E71E3D9}"/>
    <cellStyle name="40% - 강조색5 41 12" xfId="9746" xr:uid="{7B8F6718-69F6-480C-B43B-F62D7DF2429B}"/>
    <cellStyle name="40% - 강조색5 41 13" xfId="9747" xr:uid="{D821F2C8-4AEC-4E16-88D6-AAFEEF54E9F1}"/>
    <cellStyle name="40% - 강조색5 41 14" xfId="9748" xr:uid="{0422A747-8CE5-4950-A663-51AE5BAE5147}"/>
    <cellStyle name="40% - 강조색5 41 15" xfId="9743" xr:uid="{7ED25186-F7FF-40ED-BF58-9376C897FB17}"/>
    <cellStyle name="40% - 강조색5 41 2" xfId="964" xr:uid="{EA470C3C-7DF0-4208-AD43-549D4DC3F879}"/>
    <cellStyle name="40% - 강조색5 41 2 2" xfId="9749" xr:uid="{6DF2E788-74B1-43D9-BE18-1BF9EF7E4597}"/>
    <cellStyle name="40% - 강조색5 41 3" xfId="9750" xr:uid="{06258104-0EE8-4D1D-9A79-F468484A0C03}"/>
    <cellStyle name="40% - 강조색5 41 4" xfId="9751" xr:uid="{4B50779E-DE35-405D-9A1E-1589B08E1527}"/>
    <cellStyle name="40% - 강조색5 41 5" xfId="9752" xr:uid="{4734AEBF-AA0F-4804-8316-606BD5B62599}"/>
    <cellStyle name="40% - 강조색5 41 6" xfId="9753" xr:uid="{807547C9-EB30-4467-AE29-932ECA1553F8}"/>
    <cellStyle name="40% - 강조색5 41 7" xfId="9754" xr:uid="{45C464AD-9849-451C-9911-2FB872E80DCE}"/>
    <cellStyle name="40% - 강조색5 41 8" xfId="9755" xr:uid="{8466F9B4-E3DA-4FD9-844E-B64FCCD67616}"/>
    <cellStyle name="40% - 강조색5 41 9" xfId="9756" xr:uid="{1491ED0E-0DB7-4E46-9B4B-59D1A3990414}"/>
    <cellStyle name="40% - 강조색5 42" xfId="965" xr:uid="{A352C949-3A8B-40DE-B2F0-A1444A0ECEBE}"/>
    <cellStyle name="40% - 강조색5 42 10" xfId="9758" xr:uid="{7EBEB40C-C6A3-4813-9115-5B7E64B4F00B}"/>
    <cellStyle name="40% - 강조색5 42 11" xfId="9759" xr:uid="{6046A51E-0F8E-4446-ACE1-B9A0BFE39744}"/>
    <cellStyle name="40% - 강조색5 42 12" xfId="9760" xr:uid="{3E981AA1-5EBB-48F2-B2C4-8BF02748913F}"/>
    <cellStyle name="40% - 강조색5 42 13" xfId="9761" xr:uid="{557C8335-8B51-4864-BF97-8FCF99595C15}"/>
    <cellStyle name="40% - 강조색5 42 14" xfId="9762" xr:uid="{91DCF6E4-45ED-4A93-918A-711E608F31BB}"/>
    <cellStyle name="40% - 강조색5 42 15" xfId="9757" xr:uid="{EB2EF3F3-4671-40B2-8B6A-D1E3F39EFBE3}"/>
    <cellStyle name="40% - 강조색5 42 2" xfId="966" xr:uid="{E8A9CBCD-539A-4352-852D-E6748C68AE69}"/>
    <cellStyle name="40% - 강조색5 42 2 2" xfId="9763" xr:uid="{0C0C7991-BD32-4F55-99F3-5E945561FB3B}"/>
    <cellStyle name="40% - 강조색5 42 3" xfId="9764" xr:uid="{5BD4CA96-59C3-4197-97DC-DACD48C4B10E}"/>
    <cellStyle name="40% - 강조색5 42 4" xfId="9765" xr:uid="{426D368A-80FC-462B-ADC8-8D09439B99B9}"/>
    <cellStyle name="40% - 강조색5 42 5" xfId="9766" xr:uid="{637BF1DA-BAB3-4C99-BCF9-E049365D76E9}"/>
    <cellStyle name="40% - 강조색5 42 6" xfId="9767" xr:uid="{67B45259-F19B-4E39-BE36-9624D78076EF}"/>
    <cellStyle name="40% - 강조색5 42 7" xfId="9768" xr:uid="{180F12FF-06A9-4542-8E1D-CD415B9A10D5}"/>
    <cellStyle name="40% - 강조색5 42 8" xfId="9769" xr:uid="{4D55F506-E5BD-409E-A170-88225DDF9E9F}"/>
    <cellStyle name="40% - 강조색5 42 9" xfId="9770" xr:uid="{A6CD19AB-600D-40AC-A5D5-4C2A77C27607}"/>
    <cellStyle name="40% - 강조색5 43" xfId="967" xr:uid="{17688B30-E221-4C4E-BB59-979CDD5EC1AB}"/>
    <cellStyle name="40% - 강조색5 43 10" xfId="9772" xr:uid="{0754281A-E4ED-47D3-926B-86C67C93503B}"/>
    <cellStyle name="40% - 강조색5 43 11" xfId="9773" xr:uid="{6BB4E81A-191A-4E96-A195-DD12CDAACD6C}"/>
    <cellStyle name="40% - 강조색5 43 12" xfId="9774" xr:uid="{EE943295-89D4-4D7C-A037-735DFE522C67}"/>
    <cellStyle name="40% - 강조색5 43 13" xfId="9775" xr:uid="{CB9F44F0-1762-4560-8182-45398D407BB9}"/>
    <cellStyle name="40% - 강조색5 43 14" xfId="9776" xr:uid="{9C9C8E9F-6AA7-4C00-930A-072C7C3FA8B3}"/>
    <cellStyle name="40% - 강조색5 43 15" xfId="9771" xr:uid="{FE523017-83EB-4437-995E-031DE4AD04D4}"/>
    <cellStyle name="40% - 강조색5 43 2" xfId="968" xr:uid="{47150C03-0CB2-4F44-B280-895519C8590D}"/>
    <cellStyle name="40% - 강조색5 43 2 2" xfId="9777" xr:uid="{A71788D7-B04A-483C-9BC7-4F5182B43E27}"/>
    <cellStyle name="40% - 강조색5 43 3" xfId="9778" xr:uid="{391924BF-3970-4680-AF68-D222E3E0A2C1}"/>
    <cellStyle name="40% - 강조색5 43 4" xfId="9779" xr:uid="{6987FE7E-BC66-4948-BED4-25AD688CE008}"/>
    <cellStyle name="40% - 강조색5 43 5" xfId="9780" xr:uid="{9C5D5084-4514-4A3A-A016-9B4EDB9499B2}"/>
    <cellStyle name="40% - 강조색5 43 6" xfId="9781" xr:uid="{01E00C7F-9FD7-4DBB-BB0C-DCB98BDCE083}"/>
    <cellStyle name="40% - 강조색5 43 7" xfId="9782" xr:uid="{3FB3F9C1-A4DB-41E4-9384-0B3C215724B2}"/>
    <cellStyle name="40% - 강조색5 43 8" xfId="9783" xr:uid="{9BB125AC-4B69-44BE-A2EA-A600BF20F218}"/>
    <cellStyle name="40% - 강조색5 43 9" xfId="9784" xr:uid="{CF84994D-21AE-492A-B0BF-F9E1AC9637D5}"/>
    <cellStyle name="40% - 강조색5 44" xfId="969" xr:uid="{DACA53C5-FEB0-4D54-9DFB-671744652888}"/>
    <cellStyle name="40% - 강조색5 44 2" xfId="9785" xr:uid="{E56DB759-4EC7-42D2-893C-A1EF7DAD5B0F}"/>
    <cellStyle name="40% - 강조색5 45" xfId="970" xr:uid="{7F5EC9F6-9831-44C7-A878-E311EFEFA011}"/>
    <cellStyle name="40% - 강조색5 45 2" xfId="9786" xr:uid="{4C10C3FE-2E07-4CE2-96FE-9E9AAA731C2F}"/>
    <cellStyle name="40% - 강조색5 46" xfId="894" xr:uid="{20D976C6-EC07-4E7A-B176-FF52A6F35F87}"/>
    <cellStyle name="40% - 강조색5 47" xfId="9266" xr:uid="{E75C8874-C33F-4367-B194-2FA4E5EAC261}"/>
    <cellStyle name="40% - 강조색5 5" xfId="971" xr:uid="{04502D1D-6327-420B-A6A4-7FE0C68CB2BF}"/>
    <cellStyle name="40% - 강조색5 5 10" xfId="9788" xr:uid="{EBFE1AD2-490B-4F5D-818E-EAB5671617AD}"/>
    <cellStyle name="40% - 강조색5 5 11" xfId="9789" xr:uid="{D3719CA7-F3B9-4CC4-A341-8F376A65F51A}"/>
    <cellStyle name="40% - 강조색5 5 12" xfId="9790" xr:uid="{99540FEC-512F-4BD5-BBF8-B6BA32C47452}"/>
    <cellStyle name="40% - 강조색5 5 13" xfId="9791" xr:uid="{797ED08E-8D09-4146-BE9F-222E12BE757A}"/>
    <cellStyle name="40% - 강조색5 5 14" xfId="9792" xr:uid="{A0586BE3-4FBE-4C36-B5CD-B5E1FDAD6716}"/>
    <cellStyle name="40% - 강조색5 5 15" xfId="9787" xr:uid="{032A8050-67C5-49CF-9701-731E7DF19BEB}"/>
    <cellStyle name="40% - 강조색5 5 2" xfId="972" xr:uid="{82D7BF7D-9570-40EF-ACF1-91E2899A5866}"/>
    <cellStyle name="40% - 강조색5 5 2 2" xfId="9793" xr:uid="{BBF57C23-A490-42E8-BDD8-9A4BC45C42AD}"/>
    <cellStyle name="40% - 강조색5 5 3" xfId="9794" xr:uid="{51EB4221-E7AA-467B-99C1-EBE386050E53}"/>
    <cellStyle name="40% - 강조색5 5 4" xfId="9795" xr:uid="{5BC8D167-10F0-4E46-BA7F-64E0D3BBCADD}"/>
    <cellStyle name="40% - 강조색5 5 5" xfId="9796" xr:uid="{63A7602D-B913-40EA-AEC9-0009CB365A48}"/>
    <cellStyle name="40% - 강조색5 5 6" xfId="9797" xr:uid="{815B43E7-BF62-4D99-A29E-521FA32BBAE7}"/>
    <cellStyle name="40% - 강조색5 5 7" xfId="9798" xr:uid="{5CBF2510-4DD3-4878-9B5E-9027E48EBDF6}"/>
    <cellStyle name="40% - 강조색5 5 8" xfId="9799" xr:uid="{C8279A1B-38CB-4186-920F-2309C9A20FD6}"/>
    <cellStyle name="40% - 강조색5 5 9" xfId="9800" xr:uid="{4FBCF95A-B734-48F9-B1A2-9CD9FF0EC75E}"/>
    <cellStyle name="40% - 강조색5 6" xfId="973" xr:uid="{C90B060B-67FE-4AE8-AAD2-FB2B58DB3B17}"/>
    <cellStyle name="40% - 강조색5 6 10" xfId="9802" xr:uid="{99D0F8B4-20FB-4BFF-94B0-5E6236E9B2FA}"/>
    <cellStyle name="40% - 강조색5 6 11" xfId="9803" xr:uid="{796F6D9D-CFB0-4CE5-B215-A328163A15C3}"/>
    <cellStyle name="40% - 강조색5 6 12" xfId="9804" xr:uid="{3993A275-92B2-47DD-B777-64F7FAEAF104}"/>
    <cellStyle name="40% - 강조색5 6 13" xfId="9805" xr:uid="{1D8CE712-9A18-4A03-8E63-67DF62B09DF8}"/>
    <cellStyle name="40% - 강조색5 6 14" xfId="9806" xr:uid="{49AC6916-97FB-4A8F-91EE-855E4DED8E8E}"/>
    <cellStyle name="40% - 강조색5 6 15" xfId="9801" xr:uid="{11E25F93-89AE-446E-AE34-4ACD2D69D3B5}"/>
    <cellStyle name="40% - 강조색5 6 2" xfId="974" xr:uid="{930CD812-5A12-4F59-81D3-2A40AAD7DDFE}"/>
    <cellStyle name="40% - 강조색5 6 2 2" xfId="9807" xr:uid="{407691E9-073A-4369-A526-960200068E41}"/>
    <cellStyle name="40% - 강조색5 6 3" xfId="9808" xr:uid="{AE90CA99-8019-48BC-9BA2-3EA5E00943F0}"/>
    <cellStyle name="40% - 강조색5 6 4" xfId="9809" xr:uid="{24352291-A4D7-4764-9FF1-08E89EEBB432}"/>
    <cellStyle name="40% - 강조색5 6 5" xfId="9810" xr:uid="{5687020D-7A80-415E-A8CD-A3F8E9E82FCF}"/>
    <cellStyle name="40% - 강조색5 6 6" xfId="9811" xr:uid="{FCC07361-1BCC-42B5-A32C-F7522A446071}"/>
    <cellStyle name="40% - 강조색5 6 7" xfId="9812" xr:uid="{E04A952D-3CB4-4C57-8249-012DCBB50A0B}"/>
    <cellStyle name="40% - 강조색5 6 8" xfId="9813" xr:uid="{59D7B00D-CC6F-4E8D-B66D-9D2E81317A5E}"/>
    <cellStyle name="40% - 강조색5 6 9" xfId="9814" xr:uid="{05E1E708-CBDF-42DD-8933-E2ECAB0DDB95}"/>
    <cellStyle name="40% - 강조색5 7" xfId="975" xr:uid="{791FC26C-2904-432E-A731-B0A564D9E209}"/>
    <cellStyle name="40% - 강조색5 7 10" xfId="9816" xr:uid="{B7950A94-9B2A-4930-B5DF-A19840AAA9F0}"/>
    <cellStyle name="40% - 강조색5 7 11" xfId="9817" xr:uid="{E4C4A1D7-1159-4202-8D61-AC50E872C338}"/>
    <cellStyle name="40% - 강조색5 7 12" xfId="9818" xr:uid="{5DB7971A-D756-486C-BB97-52197767D2E1}"/>
    <cellStyle name="40% - 강조색5 7 13" xfId="9819" xr:uid="{0D3E0FBB-333D-47C2-B707-4569B34E04AA}"/>
    <cellStyle name="40% - 강조색5 7 14" xfId="9820" xr:uid="{EE9E599C-FE3B-4024-B6FF-0FC7B15244DA}"/>
    <cellStyle name="40% - 강조색5 7 15" xfId="9815" xr:uid="{FC686027-85B3-460B-AB18-0056BF61C216}"/>
    <cellStyle name="40% - 강조색5 7 2" xfId="976" xr:uid="{68BBA4AC-4482-4EDA-859A-D701F30284F5}"/>
    <cellStyle name="40% - 강조색5 7 2 2" xfId="9821" xr:uid="{0B85E807-B3EB-4043-A77A-CCE7631758EA}"/>
    <cellStyle name="40% - 강조색5 7 3" xfId="9822" xr:uid="{CB9430C7-AC45-45F2-AFA7-FC34D16871D0}"/>
    <cellStyle name="40% - 강조색5 7 4" xfId="9823" xr:uid="{47E8A659-F883-49AC-BA97-E442447B2037}"/>
    <cellStyle name="40% - 강조색5 7 5" xfId="9824" xr:uid="{92E76A62-FFC7-4069-ABAA-5140A1067149}"/>
    <cellStyle name="40% - 강조색5 7 6" xfId="9825" xr:uid="{B3CC375F-3C67-44C9-BB10-2EF1C349BE5B}"/>
    <cellStyle name="40% - 강조색5 7 7" xfId="9826" xr:uid="{CEA09E5C-0062-4A3A-9D92-534BC0242642}"/>
    <cellStyle name="40% - 강조색5 7 8" xfId="9827" xr:uid="{696B39B1-3B91-406C-9732-080BE85ECBF0}"/>
    <cellStyle name="40% - 강조색5 7 9" xfId="9828" xr:uid="{DE11ECD3-7F53-4AB8-ABC1-A55EAD6A84FB}"/>
    <cellStyle name="40% - 강조색5 8" xfId="977" xr:uid="{117F559F-8C23-4851-9B78-11DFCF8E7907}"/>
    <cellStyle name="40% - 강조색5 8 10" xfId="9830" xr:uid="{28E7E204-59A5-4C8F-8191-C7C4A02B9F6C}"/>
    <cellStyle name="40% - 강조색5 8 11" xfId="9831" xr:uid="{67B86783-FB3E-4F83-AF04-9CA899C7D589}"/>
    <cellStyle name="40% - 강조색5 8 12" xfId="9832" xr:uid="{03444C8C-95ED-4639-96EB-A1A949308C83}"/>
    <cellStyle name="40% - 강조색5 8 13" xfId="9833" xr:uid="{95B71042-4954-4D6F-8D4E-A9DAF54C1756}"/>
    <cellStyle name="40% - 강조색5 8 14" xfId="9834" xr:uid="{6AFF1345-2544-4747-8511-77738ACC5188}"/>
    <cellStyle name="40% - 강조색5 8 15" xfId="9829" xr:uid="{B15819C1-9EBB-494B-AC21-C6EB0C351CA9}"/>
    <cellStyle name="40% - 강조색5 8 2" xfId="978" xr:uid="{9A96572E-33D7-4A1A-866A-7711318AFBC3}"/>
    <cellStyle name="40% - 강조색5 8 2 2" xfId="9835" xr:uid="{6B4F37AC-2DFB-48C5-80E9-C21B74CC5A21}"/>
    <cellStyle name="40% - 강조색5 8 3" xfId="9836" xr:uid="{4D2CFAAB-71BA-4120-AE31-AB6CCE900A12}"/>
    <cellStyle name="40% - 강조색5 8 4" xfId="9837" xr:uid="{E7F6F031-C7AF-44FD-972C-6801067C35AD}"/>
    <cellStyle name="40% - 강조색5 8 5" xfId="9838" xr:uid="{795A3CB3-FADE-4D69-ACE8-24B032F0D4C3}"/>
    <cellStyle name="40% - 강조색5 8 6" xfId="9839" xr:uid="{F541E7AA-7812-4D84-AECC-BF4DE60D3CA5}"/>
    <cellStyle name="40% - 강조색5 8 7" xfId="9840" xr:uid="{782746D5-C5D4-474A-8415-A03407A9EFBC}"/>
    <cellStyle name="40% - 강조색5 8 8" xfId="9841" xr:uid="{A33DF5B3-ED97-4156-8606-5E55A08071E8}"/>
    <cellStyle name="40% - 강조색5 8 9" xfId="9842" xr:uid="{A6529A00-7034-4823-BF9C-ABFE9D75E184}"/>
    <cellStyle name="40% - 강조색5 9" xfId="979" xr:uid="{662F6ADD-848D-49AB-83D2-90A806D8C34C}"/>
    <cellStyle name="40% - 강조색5 9 10" xfId="9844" xr:uid="{4D4A83BA-80AE-4650-AA34-F34506F13CEC}"/>
    <cellStyle name="40% - 강조색5 9 11" xfId="9845" xr:uid="{39DE0CD8-1B21-4002-8757-922B38785A08}"/>
    <cellStyle name="40% - 강조색5 9 12" xfId="9846" xr:uid="{AFAFB89D-CDC5-4053-93F7-E3EAC85ED703}"/>
    <cellStyle name="40% - 강조색5 9 13" xfId="9847" xr:uid="{F686449D-68DD-4F3C-89BA-E0E44A0528D2}"/>
    <cellStyle name="40% - 강조색5 9 14" xfId="9848" xr:uid="{93805286-0C2B-4817-9E91-8E1B2D324386}"/>
    <cellStyle name="40% - 강조색5 9 15" xfId="9843" xr:uid="{EA65E843-4CFA-42F8-BD6D-530F67449E70}"/>
    <cellStyle name="40% - 강조색5 9 2" xfId="980" xr:uid="{FFFDC9AF-761C-46F2-98F1-B86C050D39CA}"/>
    <cellStyle name="40% - 강조색5 9 2 2" xfId="9849" xr:uid="{00ED614E-0746-40EA-ABE4-DF0AFEB9027F}"/>
    <cellStyle name="40% - 강조색5 9 3" xfId="9850" xr:uid="{1114F6BB-1EE5-43AF-9CA6-EAF9D9B8CD4F}"/>
    <cellStyle name="40% - 강조색5 9 4" xfId="9851" xr:uid="{AEA7104E-CCDE-4D78-8D48-B79C6463F9FC}"/>
    <cellStyle name="40% - 강조색5 9 5" xfId="9852" xr:uid="{88168EBA-EE9D-4E9D-9E07-D0326FFD784E}"/>
    <cellStyle name="40% - 강조색5 9 6" xfId="9853" xr:uid="{D91328FE-9B0F-423A-A69B-041469AB010F}"/>
    <cellStyle name="40% - 강조색5 9 7" xfId="9854" xr:uid="{228973BF-B137-42B8-B93D-D5774A68F542}"/>
    <cellStyle name="40% - 강조색5 9 8" xfId="9855" xr:uid="{36AB32A8-B2A2-433B-B977-9A3B7F86D1D6}"/>
    <cellStyle name="40% - 강조색5 9 9" xfId="9856" xr:uid="{E53AC8A2-5387-4C70-A50F-5D2B1A965340}"/>
    <cellStyle name="40% - 강조색6 10" xfId="982" xr:uid="{67CD6312-C62E-4B70-87EB-5881669D5A31}"/>
    <cellStyle name="40% - 강조색6 10 10" xfId="9859" xr:uid="{D0BECE90-67C1-47C1-9057-626B2E7E4399}"/>
    <cellStyle name="40% - 강조색6 10 11" xfId="9860" xr:uid="{420BF786-4801-4545-882D-8ECEBA5EF7F1}"/>
    <cellStyle name="40% - 강조색6 10 12" xfId="9861" xr:uid="{D0D4BB91-FDE2-47D5-A166-579E5EFF915E}"/>
    <cellStyle name="40% - 강조색6 10 13" xfId="9862" xr:uid="{6D0AADE7-7FB1-4917-8FD8-5162008343E1}"/>
    <cellStyle name="40% - 강조색6 10 14" xfId="9863" xr:uid="{A2E667FC-5048-4975-A692-FDAC8F66395F}"/>
    <cellStyle name="40% - 강조색6 10 15" xfId="9858" xr:uid="{7AB3F397-7D8E-4970-9AD8-A6B76206F93F}"/>
    <cellStyle name="40% - 강조색6 10 2" xfId="983" xr:uid="{7A9154AE-E632-4B3A-A64A-BB7AE33DAAA9}"/>
    <cellStyle name="40% - 강조색6 10 2 2" xfId="9864" xr:uid="{3F890C2C-F26F-4728-A0AA-E9266F239FC4}"/>
    <cellStyle name="40% - 강조색6 10 3" xfId="9865" xr:uid="{2341199A-9FF2-42ED-A9F4-DE1F7A571864}"/>
    <cellStyle name="40% - 강조색6 10 4" xfId="9866" xr:uid="{FB1155EA-17E0-4ED3-9146-B731D58F3137}"/>
    <cellStyle name="40% - 강조색6 10 5" xfId="9867" xr:uid="{D6E3FF97-7B9F-4116-BE23-8319CE68D12B}"/>
    <cellStyle name="40% - 강조색6 10 6" xfId="9868" xr:uid="{A524953C-29D9-49AE-97F2-DD3E8D682E80}"/>
    <cellStyle name="40% - 강조색6 10 7" xfId="9869" xr:uid="{96EC0ADB-AEE8-4122-B353-3EE71AE37F58}"/>
    <cellStyle name="40% - 강조색6 10 8" xfId="9870" xr:uid="{A85E52EB-7F67-4D58-9618-7334F94C5317}"/>
    <cellStyle name="40% - 강조색6 10 9" xfId="9871" xr:uid="{A06C3DA8-1270-458A-BA98-6F2259DD2A54}"/>
    <cellStyle name="40% - 강조색6 11" xfId="984" xr:uid="{196F2572-4AD4-487F-A258-A4F5A1B6DB37}"/>
    <cellStyle name="40% - 강조색6 11 10" xfId="9873" xr:uid="{FE85D847-87DA-4FFD-9762-49FD92558D1A}"/>
    <cellStyle name="40% - 강조색6 11 11" xfId="9874" xr:uid="{732F82C2-3841-49E1-A53B-3EB1CB4ED7BB}"/>
    <cellStyle name="40% - 강조색6 11 12" xfId="9875" xr:uid="{736A454C-0AE4-48EA-A4B1-3C5EB02A03DA}"/>
    <cellStyle name="40% - 강조색6 11 13" xfId="9876" xr:uid="{48745944-26B6-4E6A-8931-6E51F07C8545}"/>
    <cellStyle name="40% - 강조색6 11 14" xfId="9877" xr:uid="{A78C147E-A7CE-4C5B-AC21-1B4562154385}"/>
    <cellStyle name="40% - 강조색6 11 15" xfId="9872" xr:uid="{4595CBBB-7675-4392-AD6B-4B95B0F9EA20}"/>
    <cellStyle name="40% - 강조색6 11 2" xfId="985" xr:uid="{92DED336-B0E4-458E-B9E1-7925C03D2DC4}"/>
    <cellStyle name="40% - 강조색6 11 2 2" xfId="9878" xr:uid="{4C1C7F80-C75B-460C-B08F-4A1D84C4EB0A}"/>
    <cellStyle name="40% - 강조색6 11 3" xfId="9879" xr:uid="{D7A2B097-4385-4032-9A89-B028BB9FB0A8}"/>
    <cellStyle name="40% - 강조색6 11 4" xfId="9880" xr:uid="{8F0FD6FA-F1DE-40CC-84FC-61A9DA827CF5}"/>
    <cellStyle name="40% - 강조색6 11 5" xfId="9881" xr:uid="{230677E2-2538-42A2-8962-60BF7C5A739E}"/>
    <cellStyle name="40% - 강조색6 11 6" xfId="9882" xr:uid="{32A23239-6A65-49B3-A18B-BD811106B63E}"/>
    <cellStyle name="40% - 강조색6 11 7" xfId="9883" xr:uid="{5671B232-666D-4E55-9620-717CB606159B}"/>
    <cellStyle name="40% - 강조색6 11 8" xfId="9884" xr:uid="{F41A22D6-632B-4909-98F7-D7EC4259DF7D}"/>
    <cellStyle name="40% - 강조색6 11 9" xfId="9885" xr:uid="{36181601-9125-49A9-8B58-C9AAE1FD5DC9}"/>
    <cellStyle name="40% - 강조색6 12" xfId="986" xr:uid="{BA707F02-D7C4-442D-BC09-CB969A87A85A}"/>
    <cellStyle name="40% - 강조색6 12 10" xfId="9887" xr:uid="{3356DA1D-B02D-4475-AFB7-83CDFB7328C8}"/>
    <cellStyle name="40% - 강조색6 12 11" xfId="9888" xr:uid="{041471FF-EE17-4367-BABF-3DF7DD18BD7B}"/>
    <cellStyle name="40% - 강조색6 12 12" xfId="9889" xr:uid="{0D8F5B98-A454-419E-B23F-40B4A3B54480}"/>
    <cellStyle name="40% - 강조색6 12 13" xfId="9890" xr:uid="{E65AA19A-2D6F-44B3-871C-42EA449A4962}"/>
    <cellStyle name="40% - 강조색6 12 14" xfId="9891" xr:uid="{556504C0-DF0E-4D37-BCAE-CAB03E3B5095}"/>
    <cellStyle name="40% - 강조색6 12 15" xfId="9886" xr:uid="{41B07FC4-5A0A-4125-B5B6-B12DFD9D3E86}"/>
    <cellStyle name="40% - 강조색6 12 2" xfId="987" xr:uid="{99E967EC-E5F5-40DB-9D7C-E63B8A69A71F}"/>
    <cellStyle name="40% - 강조색6 12 2 2" xfId="9892" xr:uid="{5A510326-8A91-4560-B5E5-6A9D3CBA1E20}"/>
    <cellStyle name="40% - 강조색6 12 3" xfId="9893" xr:uid="{2E58EAC1-B2C7-4314-9502-F1AD218D6252}"/>
    <cellStyle name="40% - 강조색6 12 4" xfId="9894" xr:uid="{0318F451-B4BD-44C3-A5CB-A86AD1627C9D}"/>
    <cellStyle name="40% - 강조색6 12 5" xfId="9895" xr:uid="{D661F7B5-9C33-471A-A1E6-6D367485B7F0}"/>
    <cellStyle name="40% - 강조색6 12 6" xfId="9896" xr:uid="{CEA9F2F4-6E0F-4474-BB33-35FF0B629F75}"/>
    <cellStyle name="40% - 강조색6 12 7" xfId="9897" xr:uid="{B31A0E5A-F311-40B8-BE38-5597F5F1033A}"/>
    <cellStyle name="40% - 강조색6 12 8" xfId="9898" xr:uid="{7821B572-33EE-485C-BF2A-08F2F0EF85F7}"/>
    <cellStyle name="40% - 강조색6 12 9" xfId="9899" xr:uid="{274511A3-C3B1-40DC-BF36-CD7DD2A8447A}"/>
    <cellStyle name="40% - 강조색6 13" xfId="988" xr:uid="{5965F1E8-40F2-45BB-9324-A166776BC732}"/>
    <cellStyle name="40% - 강조색6 13 10" xfId="9901" xr:uid="{3EE35017-6BFE-4C7F-92C6-9B82C21E85D3}"/>
    <cellStyle name="40% - 강조색6 13 11" xfId="9902" xr:uid="{0D3CB4C6-E448-477C-85F6-8E43E23ADB8B}"/>
    <cellStyle name="40% - 강조색6 13 12" xfId="9903" xr:uid="{A8C091BC-6541-449F-A716-22FA51C01E2B}"/>
    <cellStyle name="40% - 강조색6 13 13" xfId="9904" xr:uid="{203FD4A5-61D8-429B-9C8A-C8F3CDA92229}"/>
    <cellStyle name="40% - 강조색6 13 14" xfId="9905" xr:uid="{A5046D07-9C17-41E0-8807-5BD937B4662A}"/>
    <cellStyle name="40% - 강조색6 13 15" xfId="9900" xr:uid="{A62D0964-F920-4109-A758-3E42E3AD6A7C}"/>
    <cellStyle name="40% - 강조색6 13 2" xfId="989" xr:uid="{35F21336-F036-421F-A676-AA7570C9B557}"/>
    <cellStyle name="40% - 강조색6 13 2 2" xfId="9906" xr:uid="{B52EB69F-97FC-4F21-B8D6-637D64A87439}"/>
    <cellStyle name="40% - 강조색6 13 3" xfId="9907" xr:uid="{8C049409-F165-4EAC-A8A8-8BB6F2D1AFD2}"/>
    <cellStyle name="40% - 강조색6 13 4" xfId="9908" xr:uid="{29D9BB32-3E87-4626-A609-45652B7145C7}"/>
    <cellStyle name="40% - 강조색6 13 5" xfId="9909" xr:uid="{9517CA0C-E957-4923-98C2-7BA166D2588E}"/>
    <cellStyle name="40% - 강조색6 13 6" xfId="9910" xr:uid="{76C5711F-BEB7-439F-B5FF-2E443FB6DC23}"/>
    <cellStyle name="40% - 강조색6 13 7" xfId="9911" xr:uid="{2C41F6F0-879E-475C-B37F-E8F23B04BD55}"/>
    <cellStyle name="40% - 강조색6 13 8" xfId="9912" xr:uid="{8CDBBCEC-635A-40F4-8BAC-8C22862F6C75}"/>
    <cellStyle name="40% - 강조색6 13 9" xfId="9913" xr:uid="{67F67165-A7DF-4773-AD15-252447181A68}"/>
    <cellStyle name="40% - 강조색6 14" xfId="990" xr:uid="{563A525D-4C4A-44C2-A3AC-8DC24121100E}"/>
    <cellStyle name="40% - 강조색6 14 10" xfId="9915" xr:uid="{B73D3166-6C52-494A-A7A5-D35C1A821E54}"/>
    <cellStyle name="40% - 강조색6 14 11" xfId="9916" xr:uid="{A0B181C9-BADD-460B-8398-99EB1720C83C}"/>
    <cellStyle name="40% - 강조색6 14 12" xfId="9917" xr:uid="{501E5997-0617-45C5-816B-98485272A758}"/>
    <cellStyle name="40% - 강조색6 14 13" xfId="9918" xr:uid="{87EEACC4-2F4C-44F8-8B1D-C54D86CB10BF}"/>
    <cellStyle name="40% - 강조색6 14 14" xfId="9919" xr:uid="{5C429790-040C-47BA-AF72-A941F64A466F}"/>
    <cellStyle name="40% - 강조색6 14 15" xfId="9914" xr:uid="{B06E83DF-76F7-482D-AAAA-E2DE2BEF7EC9}"/>
    <cellStyle name="40% - 강조색6 14 2" xfId="991" xr:uid="{250AFAD5-48CD-460B-AE33-FECEDEC1BF3C}"/>
    <cellStyle name="40% - 강조색6 14 2 2" xfId="9920" xr:uid="{19251847-309B-4260-8BC0-8FCC07F22080}"/>
    <cellStyle name="40% - 강조색6 14 3" xfId="9921" xr:uid="{AE5DB3B5-76A6-4254-9E36-8EC3AD6BD84D}"/>
    <cellStyle name="40% - 강조색6 14 4" xfId="9922" xr:uid="{4F30EB94-65F9-406B-B469-D6EAA4566984}"/>
    <cellStyle name="40% - 강조색6 14 5" xfId="9923" xr:uid="{BF6841A2-3346-4585-9C4B-A0C7DBEFEAAD}"/>
    <cellStyle name="40% - 강조색6 14 6" xfId="9924" xr:uid="{E775E455-B518-44A2-A46B-D21A96D61442}"/>
    <cellStyle name="40% - 강조색6 14 7" xfId="9925" xr:uid="{8397ECA3-81A6-4E4C-B2E4-8C90D9A280CC}"/>
    <cellStyle name="40% - 강조색6 14 8" xfId="9926" xr:uid="{7DBE5E24-45DD-4FF9-8731-B4565421F954}"/>
    <cellStyle name="40% - 강조색6 14 9" xfId="9927" xr:uid="{B986CDA2-C809-4703-92D5-E1E14D811037}"/>
    <cellStyle name="40% - 강조색6 15" xfId="992" xr:uid="{05656596-05B0-4463-8542-27931C3691FB}"/>
    <cellStyle name="40% - 강조색6 15 10" xfId="9929" xr:uid="{BCDA9DE5-097C-4259-9C13-3A7B36AF914E}"/>
    <cellStyle name="40% - 강조색6 15 11" xfId="9930" xr:uid="{E84F5DA9-E93F-4EC1-AA66-73235480434A}"/>
    <cellStyle name="40% - 강조색6 15 12" xfId="9931" xr:uid="{F9CCB512-FDE2-4490-AE10-2F643250DA71}"/>
    <cellStyle name="40% - 강조색6 15 13" xfId="9932" xr:uid="{404EB300-3789-4046-95B5-DBDFCF1876D7}"/>
    <cellStyle name="40% - 강조색6 15 14" xfId="9933" xr:uid="{2AEDD3BE-20A9-40FC-BAC9-16C7120E6076}"/>
    <cellStyle name="40% - 강조색6 15 15" xfId="9928" xr:uid="{C7402CEA-70EE-471E-AE82-0AF58C2AD501}"/>
    <cellStyle name="40% - 강조색6 15 2" xfId="993" xr:uid="{10B6BCB7-931D-44DC-9C5C-D80334791201}"/>
    <cellStyle name="40% - 강조색6 15 2 2" xfId="9934" xr:uid="{3B46B938-7E94-48BA-8927-77C830D6E997}"/>
    <cellStyle name="40% - 강조색6 15 3" xfId="9935" xr:uid="{07C4F6AC-CC96-4F8E-83CE-610F2D531D64}"/>
    <cellStyle name="40% - 강조색6 15 4" xfId="9936" xr:uid="{2A81E87E-6B9E-4863-8D3B-6521AF61CAEE}"/>
    <cellStyle name="40% - 강조색6 15 5" xfId="9937" xr:uid="{AF78AF66-C292-45CA-A42A-A82D976E81E1}"/>
    <cellStyle name="40% - 강조색6 15 6" xfId="9938" xr:uid="{4C5ED583-7C11-4A2F-B7BE-32D223E1E38B}"/>
    <cellStyle name="40% - 강조색6 15 7" xfId="9939" xr:uid="{9031A6F8-DEA3-44CF-8A59-A139FD835E73}"/>
    <cellStyle name="40% - 강조색6 15 8" xfId="9940" xr:uid="{B24C2E90-EE03-404D-83F7-EF18FB3325C6}"/>
    <cellStyle name="40% - 강조색6 15 9" xfId="9941" xr:uid="{0BB13DBF-71F8-4249-B581-F5F3A96417D9}"/>
    <cellStyle name="40% - 강조색6 16" xfId="994" xr:uid="{818987F4-5A76-4024-B741-0D49AB3F4863}"/>
    <cellStyle name="40% - 강조색6 16 10" xfId="9943" xr:uid="{FB566FC5-6748-4528-8B01-1BA28BD27470}"/>
    <cellStyle name="40% - 강조색6 16 11" xfId="9944" xr:uid="{93EE2E78-05E6-42D0-9337-E625A26FADBD}"/>
    <cellStyle name="40% - 강조색6 16 12" xfId="9945" xr:uid="{57C98782-A0E2-4AE0-84BB-3BF5812EB24B}"/>
    <cellStyle name="40% - 강조색6 16 13" xfId="9946" xr:uid="{CFC8F5A8-A56B-4559-940F-B2E542A64B11}"/>
    <cellStyle name="40% - 강조색6 16 14" xfId="9947" xr:uid="{62264745-7999-48A0-901E-D062A768D1D0}"/>
    <cellStyle name="40% - 강조색6 16 15" xfId="9942" xr:uid="{7862BA53-F3BB-4D6B-B702-4195A4C28372}"/>
    <cellStyle name="40% - 강조색6 16 2" xfId="995" xr:uid="{142E0885-0042-4D5E-8BF8-E65A364766FD}"/>
    <cellStyle name="40% - 강조색6 16 2 2" xfId="9948" xr:uid="{1654C964-0AD9-417B-88EE-D993C1B2992F}"/>
    <cellStyle name="40% - 강조색6 16 3" xfId="9949" xr:uid="{0F856075-0E6C-45A1-A0BD-640E4A558576}"/>
    <cellStyle name="40% - 강조색6 16 4" xfId="9950" xr:uid="{6D30C4B5-F198-4F43-A85D-63E80171819D}"/>
    <cellStyle name="40% - 강조색6 16 5" xfId="9951" xr:uid="{8F22C627-B148-4471-B158-132544076DCC}"/>
    <cellStyle name="40% - 강조색6 16 6" xfId="9952" xr:uid="{DD355A89-74A8-41C8-A3F3-D82CF854D971}"/>
    <cellStyle name="40% - 강조색6 16 7" xfId="9953" xr:uid="{1A713E12-61CF-423F-A832-4B030DE097AA}"/>
    <cellStyle name="40% - 강조색6 16 8" xfId="9954" xr:uid="{3A6E3D7B-E202-42C8-A20E-C0EA9F1FEF0A}"/>
    <cellStyle name="40% - 강조색6 16 9" xfId="9955" xr:uid="{557FCF56-6A30-48E7-9BF3-D7790D301A22}"/>
    <cellStyle name="40% - 강조색6 17" xfId="996" xr:uid="{316689B8-B213-418C-ACCC-2A714ACF53E6}"/>
    <cellStyle name="40% - 강조색6 17 10" xfId="9957" xr:uid="{0FDC514C-0EF6-4957-9F6A-8334E3DEE347}"/>
    <cellStyle name="40% - 강조색6 17 11" xfId="9958" xr:uid="{06D5801E-8DB2-46B5-A7F4-231DD03CE772}"/>
    <cellStyle name="40% - 강조색6 17 12" xfId="9959" xr:uid="{82CCEAEC-F311-42FD-8BB7-A6DCA9A2AF68}"/>
    <cellStyle name="40% - 강조색6 17 13" xfId="9960" xr:uid="{99D48793-2AD9-475B-A1DC-6984970275B3}"/>
    <cellStyle name="40% - 강조색6 17 14" xfId="9961" xr:uid="{377B03D8-5659-428E-BFE3-BEF5F5A93635}"/>
    <cellStyle name="40% - 강조색6 17 15" xfId="9956" xr:uid="{C624EEA4-52E5-4FD2-B395-D15B715C17E7}"/>
    <cellStyle name="40% - 강조색6 17 2" xfId="997" xr:uid="{4A12D3AB-93F6-441B-AB91-97D34E747C29}"/>
    <cellStyle name="40% - 강조색6 17 2 2" xfId="9962" xr:uid="{A9465581-056F-48C7-9C9A-5A2FCAC9D89B}"/>
    <cellStyle name="40% - 강조색6 17 3" xfId="9963" xr:uid="{28E828A0-6792-49EB-809C-529D32015D55}"/>
    <cellStyle name="40% - 강조색6 17 4" xfId="9964" xr:uid="{AF7A549C-A2DC-407D-A96F-54972C3230B0}"/>
    <cellStyle name="40% - 강조색6 17 5" xfId="9965" xr:uid="{E631EA3B-92D0-49D3-A64F-3E4A745A6061}"/>
    <cellStyle name="40% - 강조색6 17 6" xfId="9966" xr:uid="{D4864B50-43C9-41EF-997E-73A9F2F73878}"/>
    <cellStyle name="40% - 강조색6 17 7" xfId="9967" xr:uid="{28923463-971B-412A-963C-012E4358246A}"/>
    <cellStyle name="40% - 강조색6 17 8" xfId="9968" xr:uid="{779E6AF5-1D12-4FCB-A6B5-6DCD1A0588BC}"/>
    <cellStyle name="40% - 강조색6 17 9" xfId="9969" xr:uid="{05FF22F9-6242-4334-A9AF-9FB5CFF6A03A}"/>
    <cellStyle name="40% - 강조색6 18" xfId="998" xr:uid="{D42B1534-1FD8-4616-B098-7FFAD81EEBE5}"/>
    <cellStyle name="40% - 강조색6 18 10" xfId="9971" xr:uid="{3C9C36AF-7F13-4075-82E8-D84EBE96EAE8}"/>
    <cellStyle name="40% - 강조색6 18 11" xfId="9972" xr:uid="{D104B134-5D54-41C4-A045-035FF11A99C2}"/>
    <cellStyle name="40% - 강조색6 18 12" xfId="9973" xr:uid="{C4348CDC-D684-4C39-A838-3725068F1773}"/>
    <cellStyle name="40% - 강조색6 18 13" xfId="9974" xr:uid="{F3F7A925-884F-4DCC-8E25-3781C55DBFB8}"/>
    <cellStyle name="40% - 강조색6 18 14" xfId="9975" xr:uid="{FE5ED0EE-2552-4CC4-A6F5-547720D119BD}"/>
    <cellStyle name="40% - 강조색6 18 15" xfId="9970" xr:uid="{57225A87-C13C-4493-A0B7-20C3DCEC8CDC}"/>
    <cellStyle name="40% - 강조색6 18 2" xfId="999" xr:uid="{E864E7B7-C734-4DF4-B23F-996275E357F6}"/>
    <cellStyle name="40% - 강조색6 18 2 2" xfId="9976" xr:uid="{A8F8545A-73DA-4357-B859-C641C6435230}"/>
    <cellStyle name="40% - 강조색6 18 3" xfId="9977" xr:uid="{5BFAA554-04D2-4FC5-8396-D91C3CA2740B}"/>
    <cellStyle name="40% - 강조색6 18 4" xfId="9978" xr:uid="{7E8ADAA7-ADC6-4156-8E77-6AE1562F9FB8}"/>
    <cellStyle name="40% - 강조색6 18 5" xfId="9979" xr:uid="{CAC63350-3EA7-450C-915E-DFBE6D1D75C6}"/>
    <cellStyle name="40% - 강조색6 18 6" xfId="9980" xr:uid="{B24C92DA-B844-4791-A469-8FF6AA0654FF}"/>
    <cellStyle name="40% - 강조색6 18 7" xfId="9981" xr:uid="{E4FAD8E7-6898-4AD1-9BDD-201C27D5ECBB}"/>
    <cellStyle name="40% - 강조색6 18 8" xfId="9982" xr:uid="{E1A8E022-F2AE-4267-82D2-29943BB1481C}"/>
    <cellStyle name="40% - 강조색6 18 9" xfId="9983" xr:uid="{8FB62F29-6845-46CD-9F60-8869FE8A6CF7}"/>
    <cellStyle name="40% - 강조색6 19" xfId="1000" xr:uid="{FD4522E9-87DA-4A65-BE0B-097FFA1441F4}"/>
    <cellStyle name="40% - 강조색6 19 10" xfId="9985" xr:uid="{384B74D9-F1E5-4573-8EBB-34486926552F}"/>
    <cellStyle name="40% - 강조색6 19 11" xfId="9986" xr:uid="{A7C22FE8-25D3-42A8-A133-36451111C325}"/>
    <cellStyle name="40% - 강조색6 19 12" xfId="9987" xr:uid="{7890F85A-FFED-4C7B-97D6-746D7779A8C0}"/>
    <cellStyle name="40% - 강조색6 19 13" xfId="9988" xr:uid="{6A51A156-67DD-405E-8E39-D9E50EDD961A}"/>
    <cellStyle name="40% - 강조색6 19 14" xfId="9989" xr:uid="{34973524-8DD4-4039-84C9-E8081CA951A5}"/>
    <cellStyle name="40% - 강조색6 19 15" xfId="9984" xr:uid="{1D79D950-81DF-4BBA-853C-81B91A60E40E}"/>
    <cellStyle name="40% - 강조색6 19 2" xfId="1001" xr:uid="{3C69F0D5-5FEB-4011-BED9-42C732C0AEA6}"/>
    <cellStyle name="40% - 강조색6 19 2 2" xfId="9990" xr:uid="{C470DA67-D469-461F-8443-9D70DE297958}"/>
    <cellStyle name="40% - 강조색6 19 3" xfId="9991" xr:uid="{60D8EFE0-AC44-4AF8-A129-8C447220FD55}"/>
    <cellStyle name="40% - 강조색6 19 4" xfId="9992" xr:uid="{CC1CF6F1-347F-4275-B596-F517B9ACB6D9}"/>
    <cellStyle name="40% - 강조색6 19 5" xfId="9993" xr:uid="{61E6EDC8-07ED-45C1-BFC8-350148CB5096}"/>
    <cellStyle name="40% - 강조색6 19 6" xfId="9994" xr:uid="{6EF6B684-B7AD-42A9-9407-B54E32252322}"/>
    <cellStyle name="40% - 강조색6 19 7" xfId="9995" xr:uid="{96282497-A704-4BDD-B7B5-2AE42C2D0815}"/>
    <cellStyle name="40% - 강조색6 19 8" xfId="9996" xr:uid="{A629F94D-8EB3-419E-A55B-58904BB988C0}"/>
    <cellStyle name="40% - 강조색6 19 9" xfId="9997" xr:uid="{D97F31C0-EABE-480E-9917-EB2278D18021}"/>
    <cellStyle name="40% - 강조색6 2" xfId="1002" xr:uid="{38EE3F29-FBC8-4BD3-98D6-E5CDF78F36DF}"/>
    <cellStyle name="40% - 강조색6 2 10" xfId="9999" xr:uid="{DD7873E5-E241-4C7E-981C-55497B5DC929}"/>
    <cellStyle name="40% - 강조색6 2 11" xfId="10000" xr:uid="{77DE590E-866D-4ECB-BE31-B2136E273AA3}"/>
    <cellStyle name="40% - 강조색6 2 12" xfId="10001" xr:uid="{229F31BE-D5CF-4300-B9A5-7367A4D5520A}"/>
    <cellStyle name="40% - 강조색6 2 13" xfId="10002" xr:uid="{7132ACE0-3447-4703-862E-4F6D0E72E771}"/>
    <cellStyle name="40% - 강조색6 2 14" xfId="10003" xr:uid="{6E5BE444-F386-4264-868F-F4522662114F}"/>
    <cellStyle name="40% - 강조색6 2 15" xfId="9998" xr:uid="{C25DBBB7-D627-4643-92EE-4CAFE6FD4F83}"/>
    <cellStyle name="40% - 강조색6 2 16" xfId="27951" xr:uid="{5893A05D-3535-4139-989C-99408FF21533}"/>
    <cellStyle name="40% - 강조색6 2 2" xfId="1003" xr:uid="{B5FAAA73-B08C-4B42-B852-2E44F8023D6B}"/>
    <cellStyle name="40% - 강조색6 2 2 2" xfId="10004" xr:uid="{E994E80E-0389-48BA-A009-4DEC015DE4AE}"/>
    <cellStyle name="40% - 강조색6 2 3" xfId="10005" xr:uid="{3EA7D3DE-C791-46D7-8E51-D5EA7847B654}"/>
    <cellStyle name="40% - 강조색6 2 4" xfId="10006" xr:uid="{11D00DB0-30AE-4DFD-A02C-2947EB7C8C84}"/>
    <cellStyle name="40% - 강조색6 2 5" xfId="10007" xr:uid="{50824674-AFE5-4246-BE85-DAFF999FC7C5}"/>
    <cellStyle name="40% - 강조색6 2 6" xfId="10008" xr:uid="{4CC873D4-B84E-481E-A93C-1670C7CA7314}"/>
    <cellStyle name="40% - 강조색6 2 7" xfId="10009" xr:uid="{B59393BB-CD52-4839-9566-EF16D7A147D4}"/>
    <cellStyle name="40% - 강조색6 2 8" xfId="10010" xr:uid="{4B977D79-DE5A-4AC3-BFB1-F737023881D9}"/>
    <cellStyle name="40% - 강조색6 2 9" xfId="10011" xr:uid="{E223D9E4-2023-4C9E-82F5-5C5912159DE9}"/>
    <cellStyle name="40% - 강조색6 20" xfId="1004" xr:uid="{586D4658-1950-46B9-BF8A-6483F38B325D}"/>
    <cellStyle name="40% - 강조색6 20 10" xfId="10013" xr:uid="{1D5E2208-118A-4EE1-B76E-0D96C8A6C3F9}"/>
    <cellStyle name="40% - 강조색6 20 11" xfId="10014" xr:uid="{5D499632-C89F-4A0A-A813-6FECC2F37AA2}"/>
    <cellStyle name="40% - 강조색6 20 12" xfId="10015" xr:uid="{BB9127A0-F2D8-4E52-9795-0BD931087A4A}"/>
    <cellStyle name="40% - 강조색6 20 13" xfId="10016" xr:uid="{DA163417-7E95-4AAE-BD11-A04EF4668852}"/>
    <cellStyle name="40% - 강조색6 20 14" xfId="10017" xr:uid="{AEF45E57-254D-4357-BD0A-A6A0FC64F047}"/>
    <cellStyle name="40% - 강조색6 20 15" xfId="10012" xr:uid="{BC441A15-B4E2-469E-9FB6-5DF0D478B218}"/>
    <cellStyle name="40% - 강조색6 20 2" xfId="1005" xr:uid="{BE69CE3C-661A-4EC9-BCFC-2721DF43FE4B}"/>
    <cellStyle name="40% - 강조색6 20 2 2" xfId="10018" xr:uid="{8773DCF2-8E89-47F1-93A2-86C098A6220D}"/>
    <cellStyle name="40% - 강조색6 20 3" xfId="10019" xr:uid="{12C1C71B-CE71-48CF-92B1-15FDCEDE7B42}"/>
    <cellStyle name="40% - 강조색6 20 4" xfId="10020" xr:uid="{2791D78E-ABDC-4403-A9E2-29D163EA49AA}"/>
    <cellStyle name="40% - 강조색6 20 5" xfId="10021" xr:uid="{1FEAF2E5-4F01-430B-8893-4F75DD0381D5}"/>
    <cellStyle name="40% - 강조색6 20 6" xfId="10022" xr:uid="{196BDC64-9263-4D48-BD03-5D268557B776}"/>
    <cellStyle name="40% - 강조색6 20 7" xfId="10023" xr:uid="{ABC40595-F4DE-4761-A39D-81CA5EAE2D15}"/>
    <cellStyle name="40% - 강조색6 20 8" xfId="10024" xr:uid="{4B335994-68E8-4D96-9791-E0A21DF313DC}"/>
    <cellStyle name="40% - 강조색6 20 9" xfId="10025" xr:uid="{8D4B64FC-2188-49FF-AC3A-F4D1C076FA52}"/>
    <cellStyle name="40% - 강조색6 21" xfId="1006" xr:uid="{DC8A47DA-89A2-4D40-A223-99FF9BA13A5A}"/>
    <cellStyle name="40% - 강조색6 21 10" xfId="10027" xr:uid="{92DDB2AF-0ED6-4C0E-BDE5-C57DBE980F33}"/>
    <cellStyle name="40% - 강조색6 21 11" xfId="10028" xr:uid="{303F1FFF-B6B8-428A-A4E5-F9CE820E3E35}"/>
    <cellStyle name="40% - 강조색6 21 12" xfId="10029" xr:uid="{061A5127-41F3-4FAC-87EB-A7D6865337EE}"/>
    <cellStyle name="40% - 강조색6 21 13" xfId="10030" xr:uid="{B923809B-0FE9-4127-9705-68287DB24B99}"/>
    <cellStyle name="40% - 강조색6 21 14" xfId="10031" xr:uid="{3F92FF14-7899-417B-BAE0-420578C97BE7}"/>
    <cellStyle name="40% - 강조색6 21 15" xfId="10026" xr:uid="{D80ABE23-C409-4273-A824-C94E1D90AF4D}"/>
    <cellStyle name="40% - 강조색6 21 2" xfId="1007" xr:uid="{218C7C59-8FB0-4FA9-9876-BF1F5928EEEE}"/>
    <cellStyle name="40% - 강조색6 21 2 2" xfId="10032" xr:uid="{2B8B6E85-3E6F-457A-BC6B-999F2D5779D9}"/>
    <cellStyle name="40% - 강조색6 21 3" xfId="10033" xr:uid="{09607A4F-12A2-4995-97DD-4420DC16E80F}"/>
    <cellStyle name="40% - 강조색6 21 4" xfId="10034" xr:uid="{9BF1EF18-3BB7-455F-A9A9-0C1F218A39C4}"/>
    <cellStyle name="40% - 강조색6 21 5" xfId="10035" xr:uid="{6E9B1B87-769C-4126-8F07-80C357B5D65F}"/>
    <cellStyle name="40% - 강조색6 21 6" xfId="10036" xr:uid="{C3711CEE-B6A5-4391-B31E-47699108461C}"/>
    <cellStyle name="40% - 강조색6 21 7" xfId="10037" xr:uid="{987D77D8-D0C0-4EB7-82D4-6F4BCA2F5950}"/>
    <cellStyle name="40% - 강조색6 21 8" xfId="10038" xr:uid="{62269B91-3A67-4070-A718-A2783B859F54}"/>
    <cellStyle name="40% - 강조색6 21 9" xfId="10039" xr:uid="{38B25382-6E12-4D9C-9E81-346A77BD2460}"/>
    <cellStyle name="40% - 강조색6 22" xfId="1008" xr:uid="{8F8183A4-31FF-4F7C-BFE1-19511EA8D32E}"/>
    <cellStyle name="40% - 강조색6 22 10" xfId="10041" xr:uid="{6118BE39-AA90-44B1-B104-544D0DFD25C3}"/>
    <cellStyle name="40% - 강조색6 22 11" xfId="10042" xr:uid="{77DA6804-EBEE-4106-8B8A-7EE0DDA7F0C1}"/>
    <cellStyle name="40% - 강조색6 22 12" xfId="10043" xr:uid="{49DF9E74-B85D-480E-B0E6-C45D6226CBEA}"/>
    <cellStyle name="40% - 강조색6 22 13" xfId="10044" xr:uid="{0B381621-69E3-4BE6-8302-D62E0452D8EE}"/>
    <cellStyle name="40% - 강조색6 22 14" xfId="10045" xr:uid="{1CE66C82-7A2A-433B-9A19-92C6C1B0DADE}"/>
    <cellStyle name="40% - 강조색6 22 15" xfId="10040" xr:uid="{A0A706BE-CFF8-4552-99B6-7C8D86936BC9}"/>
    <cellStyle name="40% - 강조색6 22 2" xfId="1009" xr:uid="{9CC727F7-9431-4540-A211-11569839D438}"/>
    <cellStyle name="40% - 강조색6 22 2 2" xfId="10046" xr:uid="{15FAF60E-C36A-4BAE-8E52-2E1748FD4BBE}"/>
    <cellStyle name="40% - 강조색6 22 3" xfId="10047" xr:uid="{A0607E85-C8DE-4156-A4DA-2BB4DA58B590}"/>
    <cellStyle name="40% - 강조색6 22 4" xfId="10048" xr:uid="{D21504CC-1D49-4558-A937-F9EE7A07C36A}"/>
    <cellStyle name="40% - 강조색6 22 5" xfId="10049" xr:uid="{AE989A3C-AB1B-4A3F-B0AF-9AA5324829C5}"/>
    <cellStyle name="40% - 강조색6 22 6" xfId="10050" xr:uid="{4068FDFE-EAF7-41E3-8C97-00EA0337264A}"/>
    <cellStyle name="40% - 강조색6 22 7" xfId="10051" xr:uid="{628F93B9-8C51-4BC5-9442-F4C12312A42C}"/>
    <cellStyle name="40% - 강조색6 22 8" xfId="10052" xr:uid="{7270F8ED-E995-4756-8833-265DD851949F}"/>
    <cellStyle name="40% - 강조색6 22 9" xfId="10053" xr:uid="{24062B0E-440F-4D9C-95CC-8E4827910BB4}"/>
    <cellStyle name="40% - 강조색6 23" xfId="1010" xr:uid="{D7D7FFA0-78DD-428A-A496-1A49DA66C574}"/>
    <cellStyle name="40% - 강조색6 23 10" xfId="10055" xr:uid="{5E22265B-263B-4123-90FE-E3497547CD6D}"/>
    <cellStyle name="40% - 강조색6 23 11" xfId="10056" xr:uid="{2C88B2D4-9E68-4DA2-881A-924A83536BA4}"/>
    <cellStyle name="40% - 강조색6 23 12" xfId="10057" xr:uid="{D2E95ED2-342D-4735-B034-0A2C7D8375C6}"/>
    <cellStyle name="40% - 강조색6 23 13" xfId="10058" xr:uid="{311E812F-A18F-4C39-848B-B89A6A16BD98}"/>
    <cellStyle name="40% - 강조색6 23 14" xfId="10059" xr:uid="{17638080-3F9E-47F7-95C6-65F9B2AFA632}"/>
    <cellStyle name="40% - 강조색6 23 15" xfId="10054" xr:uid="{3BDFBCE3-612C-4A05-9F51-E862EC18177D}"/>
    <cellStyle name="40% - 강조색6 23 2" xfId="1011" xr:uid="{6620E873-5A8B-4930-9027-8AF7984AC0AB}"/>
    <cellStyle name="40% - 강조색6 23 2 2" xfId="10060" xr:uid="{B51128FF-A29B-4577-969F-DBA526B60EF7}"/>
    <cellStyle name="40% - 강조색6 23 3" xfId="10061" xr:uid="{34564735-7BA1-4DB9-AF03-8037A7961964}"/>
    <cellStyle name="40% - 강조색6 23 4" xfId="10062" xr:uid="{B351C0DF-07D6-4C4A-AF59-9B04937AFBC4}"/>
    <cellStyle name="40% - 강조색6 23 5" xfId="10063" xr:uid="{09B9AE79-15C9-425E-AE72-1D2D8AF04DAD}"/>
    <cellStyle name="40% - 강조색6 23 6" xfId="10064" xr:uid="{6AACDA10-A9BE-4ACD-A209-66C895BC40AD}"/>
    <cellStyle name="40% - 강조색6 23 7" xfId="10065" xr:uid="{B40C07D7-7F40-421F-AF4A-543DC90B311F}"/>
    <cellStyle name="40% - 강조색6 23 8" xfId="10066" xr:uid="{33F42E71-1969-4158-9AF7-51DE6D055245}"/>
    <cellStyle name="40% - 강조색6 23 9" xfId="10067" xr:uid="{D991B7FC-CE28-4F4E-8BCC-66F52DFD858E}"/>
    <cellStyle name="40% - 강조색6 24" xfId="1012" xr:uid="{223AA0A2-BD75-4169-B95B-87375D752805}"/>
    <cellStyle name="40% - 강조색6 24 10" xfId="10069" xr:uid="{F2E79C11-B8B8-453D-9F19-E5620A24185A}"/>
    <cellStyle name="40% - 강조색6 24 11" xfId="10070" xr:uid="{B1DEF241-B30E-4750-9EE4-CDA4C50FC318}"/>
    <cellStyle name="40% - 강조색6 24 12" xfId="10071" xr:uid="{FC489118-5154-4FEB-A64C-3F456ED7598C}"/>
    <cellStyle name="40% - 강조색6 24 13" xfId="10072" xr:uid="{77E5B445-0FE5-49FF-91C5-61BF81EF820D}"/>
    <cellStyle name="40% - 강조색6 24 14" xfId="10073" xr:uid="{0203DDE2-E338-4ABB-8E2D-7288ACBB1EB2}"/>
    <cellStyle name="40% - 강조색6 24 15" xfId="10068" xr:uid="{D33C8AF1-7F1F-4B81-BA9C-16C542C0A140}"/>
    <cellStyle name="40% - 강조색6 24 2" xfId="1013" xr:uid="{1339B76B-739E-43A7-A1D8-DAFF8B57F8BC}"/>
    <cellStyle name="40% - 강조색6 24 2 2" xfId="10074" xr:uid="{2A391C26-7DC2-4166-B320-494426381AD4}"/>
    <cellStyle name="40% - 강조색6 24 3" xfId="10075" xr:uid="{9C0BA4C6-7A68-4BF1-94E4-335AD4A3CEDD}"/>
    <cellStyle name="40% - 강조색6 24 4" xfId="10076" xr:uid="{311C1973-9474-4A7F-A23A-86E822366B74}"/>
    <cellStyle name="40% - 강조색6 24 5" xfId="10077" xr:uid="{DD5B8446-03E1-494C-86B8-BF92648EF877}"/>
    <cellStyle name="40% - 강조색6 24 6" xfId="10078" xr:uid="{6D10102C-5B0F-4EDE-8BA3-788EC79D106F}"/>
    <cellStyle name="40% - 강조색6 24 7" xfId="10079" xr:uid="{7FDE0790-A956-4B39-8999-BAB0D52658FD}"/>
    <cellStyle name="40% - 강조색6 24 8" xfId="10080" xr:uid="{8645A58C-43CC-41D9-8BD3-2F18AA4412BE}"/>
    <cellStyle name="40% - 강조색6 24 9" xfId="10081" xr:uid="{299A571E-11DA-4D5D-89CB-5522221DEFB5}"/>
    <cellStyle name="40% - 강조색6 25" xfId="1014" xr:uid="{5041B8C9-BEC2-46AC-89F8-10E84387625B}"/>
    <cellStyle name="40% - 강조색6 25 10" xfId="10083" xr:uid="{DA83EC84-7E4D-4F65-A65F-0A2B69BBF8CA}"/>
    <cellStyle name="40% - 강조색6 25 11" xfId="10084" xr:uid="{94BF95A5-6E26-4D9B-8812-5D6A33992014}"/>
    <cellStyle name="40% - 강조색6 25 12" xfId="10085" xr:uid="{AD5ECC71-88B5-42FD-9D73-244F5C0747FF}"/>
    <cellStyle name="40% - 강조색6 25 13" xfId="10086" xr:uid="{7896AA16-322A-4620-BF12-895C36D23E61}"/>
    <cellStyle name="40% - 강조색6 25 14" xfId="10087" xr:uid="{E67190B9-9C14-494C-B1D2-BD5D8BE74C02}"/>
    <cellStyle name="40% - 강조색6 25 15" xfId="10082" xr:uid="{FE281F19-29CA-428B-A03A-E0F1BA4BC1FC}"/>
    <cellStyle name="40% - 강조색6 25 2" xfId="1015" xr:uid="{7BF54CCA-3440-46BC-84C3-AA6ABE04DC20}"/>
    <cellStyle name="40% - 강조색6 25 2 2" xfId="10088" xr:uid="{CDD199EF-22D2-45D3-910E-A5A5E26FE1DF}"/>
    <cellStyle name="40% - 강조색6 25 3" xfId="10089" xr:uid="{29C06D0D-6050-49C3-8506-F8A2F8893507}"/>
    <cellStyle name="40% - 강조색6 25 4" xfId="10090" xr:uid="{89820D73-4DA2-442C-92C9-DC81460CA529}"/>
    <cellStyle name="40% - 강조색6 25 5" xfId="10091" xr:uid="{06037150-1FE6-4A6A-A3C4-030663459E52}"/>
    <cellStyle name="40% - 강조색6 25 6" xfId="10092" xr:uid="{15B8AC24-324D-4A68-B9E3-78F06CDB7A23}"/>
    <cellStyle name="40% - 강조색6 25 7" xfId="10093" xr:uid="{5EE83F07-F918-4383-AAA2-ED67CEE533A7}"/>
    <cellStyle name="40% - 강조색6 25 8" xfId="10094" xr:uid="{52581AAC-C46A-4530-86F6-93595092E5D8}"/>
    <cellStyle name="40% - 강조색6 25 9" xfId="10095" xr:uid="{833A5428-FBE5-44A9-AAA8-504338D61B81}"/>
    <cellStyle name="40% - 강조색6 26" xfId="1016" xr:uid="{0231EBAB-E2DC-4C05-91F9-39D8F1C91150}"/>
    <cellStyle name="40% - 강조색6 26 10" xfId="10097" xr:uid="{4D4BA735-0FB0-4A7F-9245-4F265550A651}"/>
    <cellStyle name="40% - 강조색6 26 11" xfId="10098" xr:uid="{D98D26AA-620C-4B76-A349-B28A6458CAB7}"/>
    <cellStyle name="40% - 강조색6 26 12" xfId="10099" xr:uid="{DFEDB3D2-AB31-47CC-81DB-D34125A8F9A2}"/>
    <cellStyle name="40% - 강조색6 26 13" xfId="10100" xr:uid="{AD4C9669-88E2-4669-830E-FD7751F7F7B8}"/>
    <cellStyle name="40% - 강조색6 26 14" xfId="10101" xr:uid="{B348A187-0B05-4616-B8EF-A064DA473586}"/>
    <cellStyle name="40% - 강조색6 26 15" xfId="10096" xr:uid="{9781B6EC-DF3A-486D-94E5-57A71516B11B}"/>
    <cellStyle name="40% - 강조색6 26 2" xfId="1017" xr:uid="{B307AB3F-F9CD-4EA8-AD5B-3F6FA65211FA}"/>
    <cellStyle name="40% - 강조색6 26 2 2" xfId="10102" xr:uid="{34CB66B6-CFA7-46EC-849E-0793AF308179}"/>
    <cellStyle name="40% - 강조색6 26 3" xfId="10103" xr:uid="{F72C3853-9109-436F-AD04-7357526D2543}"/>
    <cellStyle name="40% - 강조색6 26 4" xfId="10104" xr:uid="{FF67DDC2-B61F-442B-89F6-7AB69FFED759}"/>
    <cellStyle name="40% - 강조색6 26 5" xfId="10105" xr:uid="{9483504E-946A-4219-AEDD-ABF2492AE0DF}"/>
    <cellStyle name="40% - 강조색6 26 6" xfId="10106" xr:uid="{CB5FA80A-49D9-4A34-A36D-03190A527A1C}"/>
    <cellStyle name="40% - 강조색6 26 7" xfId="10107" xr:uid="{DC7EB9F1-C0B9-42CA-AE82-0FC2BD31AD50}"/>
    <cellStyle name="40% - 강조색6 26 8" xfId="10108" xr:uid="{00F57A92-79A8-47E2-9DF8-D553B3447B36}"/>
    <cellStyle name="40% - 강조색6 26 9" xfId="10109" xr:uid="{FCDE9F8B-7E09-4163-8048-AB2DC4341C8D}"/>
    <cellStyle name="40% - 강조색6 27" xfId="1018" xr:uid="{36CDCDAB-96B0-4FC4-83EC-90B0ECDC9E86}"/>
    <cellStyle name="40% - 강조색6 27 10" xfId="10111" xr:uid="{C4B5770E-1477-44DD-B2FE-3AA04C2C52C1}"/>
    <cellStyle name="40% - 강조색6 27 11" xfId="10112" xr:uid="{5FA1714E-264E-44B9-88EF-D1B20FAA378E}"/>
    <cellStyle name="40% - 강조색6 27 12" xfId="10113" xr:uid="{504B7FEA-5AB3-41D1-BE3D-D7FB14D08CF9}"/>
    <cellStyle name="40% - 강조색6 27 13" xfId="10114" xr:uid="{92221426-6323-405D-855C-960C7F96F885}"/>
    <cellStyle name="40% - 강조색6 27 14" xfId="10115" xr:uid="{F6A436FD-148C-4B0D-BB7C-11A75BA030AC}"/>
    <cellStyle name="40% - 강조색6 27 15" xfId="10110" xr:uid="{E531D47C-CC6E-470C-AB1A-6563F40C762F}"/>
    <cellStyle name="40% - 강조색6 27 2" xfId="1019" xr:uid="{B331E5A4-7A14-468B-B7DD-3A723BCE1053}"/>
    <cellStyle name="40% - 강조색6 27 2 2" xfId="10116" xr:uid="{AE0F275C-0818-4AB6-A071-8FD52475E47F}"/>
    <cellStyle name="40% - 강조색6 27 3" xfId="10117" xr:uid="{E3D38116-06B3-4798-86F6-E866B179BAA1}"/>
    <cellStyle name="40% - 강조색6 27 4" xfId="10118" xr:uid="{9577F9B0-0456-463A-8821-2DEDDE6129EB}"/>
    <cellStyle name="40% - 강조색6 27 5" xfId="10119" xr:uid="{CF3BAF4E-9FDB-4CD5-B289-89885C5B3332}"/>
    <cellStyle name="40% - 강조색6 27 6" xfId="10120" xr:uid="{B7C76164-E243-4598-94DD-60D0D09B2351}"/>
    <cellStyle name="40% - 강조색6 27 7" xfId="10121" xr:uid="{7FB11B5B-5CF4-4171-A09C-1011466454AD}"/>
    <cellStyle name="40% - 강조색6 27 8" xfId="10122" xr:uid="{FE426D38-3BB1-44CA-9F4E-A8871F052F65}"/>
    <cellStyle name="40% - 강조색6 27 9" xfId="10123" xr:uid="{E4CEE868-BF1F-45A0-B7C3-6F4DA852AE8F}"/>
    <cellStyle name="40% - 강조색6 28" xfId="1020" xr:uid="{2396AC44-B4ED-4097-B940-0E2E1A592B49}"/>
    <cellStyle name="40% - 강조색6 28 10" xfId="10125" xr:uid="{4C54CEAB-A664-459B-B60D-DFB9D7545C97}"/>
    <cellStyle name="40% - 강조색6 28 11" xfId="10126" xr:uid="{BCFF3EDB-43AF-4C7A-A49E-D3A0B5AAE533}"/>
    <cellStyle name="40% - 강조색6 28 12" xfId="10127" xr:uid="{93602702-827C-4DD4-BCAF-B065468476C0}"/>
    <cellStyle name="40% - 강조색6 28 13" xfId="10128" xr:uid="{D431918A-AC3B-4B70-BA08-F57CEA4CF653}"/>
    <cellStyle name="40% - 강조색6 28 14" xfId="10129" xr:uid="{0179F123-2D5F-45A7-BDB3-1C58FB1A0CDE}"/>
    <cellStyle name="40% - 강조색6 28 15" xfId="10124" xr:uid="{F778C1CC-5D3F-4BC2-8D82-EDCB5E6F70EE}"/>
    <cellStyle name="40% - 강조색6 28 2" xfId="1021" xr:uid="{8EF8AEB0-C9DD-45A8-9FCB-09813B6AE6D2}"/>
    <cellStyle name="40% - 강조색6 28 2 2" xfId="10130" xr:uid="{437311AA-1B1C-4286-9C58-71A066F1C5AC}"/>
    <cellStyle name="40% - 강조색6 28 3" xfId="10131" xr:uid="{ED00B220-1E36-44FE-874A-F51922139A25}"/>
    <cellStyle name="40% - 강조색6 28 4" xfId="10132" xr:uid="{E3E303A0-5D0B-42D1-8D82-38C0BF70E9B9}"/>
    <cellStyle name="40% - 강조색6 28 5" xfId="10133" xr:uid="{BB448D92-85EE-449D-8B9D-9D92EC520C83}"/>
    <cellStyle name="40% - 강조색6 28 6" xfId="10134" xr:uid="{0EEAC501-C6C8-4A1D-B122-5A38ED295CE8}"/>
    <cellStyle name="40% - 강조색6 28 7" xfId="10135" xr:uid="{41281874-218E-4769-A7E3-5523751F756D}"/>
    <cellStyle name="40% - 강조색6 28 8" xfId="10136" xr:uid="{04C0FCCF-738D-437D-BA1B-AE26AAF6C920}"/>
    <cellStyle name="40% - 강조색6 28 9" xfId="10137" xr:uid="{BD6CD1E9-9138-48C5-BAB6-6F51215EAFA9}"/>
    <cellStyle name="40% - 강조색6 29" xfId="1022" xr:uid="{AA503967-BF11-4B3D-82C8-9590C11E948D}"/>
    <cellStyle name="40% - 강조색6 29 10" xfId="10139" xr:uid="{0B24F4B2-472B-4971-AC35-DFF1F59A2252}"/>
    <cellStyle name="40% - 강조색6 29 11" xfId="10140" xr:uid="{CBE350BD-E5DB-497C-B0AD-2DD6E77F884F}"/>
    <cellStyle name="40% - 강조색6 29 12" xfId="10141" xr:uid="{42A9782F-7FAE-48B3-831B-FF1C252664AF}"/>
    <cellStyle name="40% - 강조색6 29 13" xfId="10142" xr:uid="{DB59D7C6-7572-44FC-A0D7-00D3DDC4D1D5}"/>
    <cellStyle name="40% - 강조색6 29 14" xfId="10143" xr:uid="{48745C26-3CD6-4F64-A98F-86767838DB03}"/>
    <cellStyle name="40% - 강조색6 29 15" xfId="10138" xr:uid="{EBAE6680-08DD-4A8C-9DE1-53B90B158904}"/>
    <cellStyle name="40% - 강조색6 29 2" xfId="1023" xr:uid="{BF4C3824-0EF2-4610-81D6-6F2EDC7CCAC5}"/>
    <cellStyle name="40% - 강조색6 29 2 2" xfId="10144" xr:uid="{CCB01494-39AF-423B-8298-44ECC5F341A3}"/>
    <cellStyle name="40% - 강조색6 29 3" xfId="10145" xr:uid="{A8B3B492-7207-4E83-A653-492136D37127}"/>
    <cellStyle name="40% - 강조색6 29 4" xfId="10146" xr:uid="{BC287C40-9D38-40DE-9B54-578A9739FE87}"/>
    <cellStyle name="40% - 강조색6 29 5" xfId="10147" xr:uid="{F1C21BE9-AB2B-44E0-94DE-0A6968F675A4}"/>
    <cellStyle name="40% - 강조색6 29 6" xfId="10148" xr:uid="{94F81FF3-54D9-4E7B-96DE-5080F2D0420E}"/>
    <cellStyle name="40% - 강조색6 29 7" xfId="10149" xr:uid="{04266F7B-D12F-4130-A700-BB05B26098E5}"/>
    <cellStyle name="40% - 강조색6 29 8" xfId="10150" xr:uid="{92C756CC-A8DE-460A-A3B2-CE1AFD3E618D}"/>
    <cellStyle name="40% - 강조색6 29 9" xfId="10151" xr:uid="{3CAFA8CC-A738-47C5-9F7B-6AF23918591E}"/>
    <cellStyle name="40% - 강조색6 3" xfId="1024" xr:uid="{05D09A02-6809-468C-81A7-5A68F670A835}"/>
    <cellStyle name="40% - 강조색6 3 10" xfId="10153" xr:uid="{5D5398C3-8AF3-42C1-94E8-C8C03F0E0C6B}"/>
    <cellStyle name="40% - 강조색6 3 11" xfId="10154" xr:uid="{A3AABADE-08E0-472C-8979-88F95A533A12}"/>
    <cellStyle name="40% - 강조색6 3 12" xfId="10155" xr:uid="{7D7147A2-B583-489B-A30D-42FDFBB6C065}"/>
    <cellStyle name="40% - 강조색6 3 13" xfId="10156" xr:uid="{D01C093B-656F-4CE9-A4B7-4449593C0B56}"/>
    <cellStyle name="40% - 강조색6 3 14" xfId="10157" xr:uid="{DB09C918-F6CF-48AE-BE4F-C962A7BCCF1E}"/>
    <cellStyle name="40% - 강조색6 3 15" xfId="10152" xr:uid="{804C1960-C465-4731-9DF0-65976E465064}"/>
    <cellStyle name="40% - 강조색6 3 16" xfId="28206" xr:uid="{5CB0C77A-86E8-49ED-B892-6909C01ACB1B}"/>
    <cellStyle name="40% - 강조색6 3 2" xfId="1025" xr:uid="{76A1A93D-4ABE-41B8-A469-E97A10193A3A}"/>
    <cellStyle name="40% - 강조색6 3 2 2" xfId="10158" xr:uid="{50723AEB-A2D1-4FD0-9555-FD92356E857C}"/>
    <cellStyle name="40% - 강조색6 3 3" xfId="10159" xr:uid="{B01FA207-8525-42D7-BF50-0F16F1B6580A}"/>
    <cellStyle name="40% - 강조색6 3 4" xfId="10160" xr:uid="{71CA543C-ACC5-41CC-B078-3B0A9F924888}"/>
    <cellStyle name="40% - 강조색6 3 5" xfId="10161" xr:uid="{2A38D1B6-F1AD-44E6-B201-465F2C35D817}"/>
    <cellStyle name="40% - 강조색6 3 6" xfId="10162" xr:uid="{7EDC6E8A-CF6F-4458-BB58-D3E323A2E0EA}"/>
    <cellStyle name="40% - 강조색6 3 7" xfId="10163" xr:uid="{9B01EF7B-7AE3-4993-9DD5-C3E8F4C67FC0}"/>
    <cellStyle name="40% - 강조색6 3 8" xfId="10164" xr:uid="{79577C0A-DA08-4E4A-9CEF-F1E6047A4E90}"/>
    <cellStyle name="40% - 강조색6 3 9" xfId="10165" xr:uid="{68726A53-6CF2-4E47-9D39-78907DA9E80E}"/>
    <cellStyle name="40% - 강조색6 30" xfId="1026" xr:uid="{C2FCDFA9-ADAF-4775-851B-F0AC0ECC45EB}"/>
    <cellStyle name="40% - 강조색6 30 10" xfId="10167" xr:uid="{4A6C09B0-48A2-4A60-9D9B-DD37436DFB00}"/>
    <cellStyle name="40% - 강조색6 30 11" xfId="10168" xr:uid="{AE3641A7-E504-4E5E-86CF-D30E3F8C37FD}"/>
    <cellStyle name="40% - 강조색6 30 12" xfId="10169" xr:uid="{A0609D61-4F36-47A5-A557-CC501B17B238}"/>
    <cellStyle name="40% - 강조색6 30 13" xfId="10170" xr:uid="{BFBC21A8-1538-4557-BC21-C3318E6F4D55}"/>
    <cellStyle name="40% - 강조색6 30 14" xfId="10171" xr:uid="{50B3358E-4885-478A-BA9D-B206D4FF63EE}"/>
    <cellStyle name="40% - 강조색6 30 15" xfId="10166" xr:uid="{62005856-03D7-48D2-8CBC-0968BE4085B0}"/>
    <cellStyle name="40% - 강조색6 30 2" xfId="1027" xr:uid="{AEA55D49-4762-4CC3-8E5A-F6154A4D0723}"/>
    <cellStyle name="40% - 강조색6 30 2 2" xfId="10172" xr:uid="{371B6AF2-6BCD-4362-BE23-7B07489CCF6C}"/>
    <cellStyle name="40% - 강조색6 30 3" xfId="10173" xr:uid="{9773AE44-A52E-4A3B-B447-6235C4890F1F}"/>
    <cellStyle name="40% - 강조색6 30 4" xfId="10174" xr:uid="{3FBEB863-F0F6-4F3E-9B20-BD20E252A9D2}"/>
    <cellStyle name="40% - 강조색6 30 5" xfId="10175" xr:uid="{2F38FCC9-0305-44D3-B314-F9D5DD1752AF}"/>
    <cellStyle name="40% - 강조색6 30 6" xfId="10176" xr:uid="{B5C58D4C-ECC8-4953-95F6-5BDB0EE13CA1}"/>
    <cellStyle name="40% - 강조색6 30 7" xfId="10177" xr:uid="{C08A9791-3E4A-47D9-80E8-28399B86FB96}"/>
    <cellStyle name="40% - 강조색6 30 8" xfId="10178" xr:uid="{33C9B25A-AB5A-4505-B346-E44487F8FDB6}"/>
    <cellStyle name="40% - 강조색6 30 9" xfId="10179" xr:uid="{5804792D-54E1-462A-9AE7-14722A28EE99}"/>
    <cellStyle name="40% - 강조색6 31" xfId="1028" xr:uid="{B12EB2E5-20E2-4437-81D2-40A5B27B4BE2}"/>
    <cellStyle name="40% - 강조색6 31 10" xfId="10181" xr:uid="{60E00CFE-0DE3-4850-A713-922D2F3291F4}"/>
    <cellStyle name="40% - 강조색6 31 11" xfId="10182" xr:uid="{CA3999BE-1469-49C2-AFF1-E1E0DF148BC2}"/>
    <cellStyle name="40% - 강조색6 31 12" xfId="10183" xr:uid="{D198BABB-416F-4352-AB76-26C8E02B9F91}"/>
    <cellStyle name="40% - 강조색6 31 13" xfId="10184" xr:uid="{FEDCB6A7-858B-4A33-826B-700D3F80B8B6}"/>
    <cellStyle name="40% - 강조색6 31 14" xfId="10185" xr:uid="{F5554753-767D-4B78-91C1-5C4465B43AFA}"/>
    <cellStyle name="40% - 강조색6 31 15" xfId="10180" xr:uid="{CD189715-EE63-474D-9446-A6C04463705F}"/>
    <cellStyle name="40% - 강조색6 31 2" xfId="1029" xr:uid="{F1935069-A5F7-49BA-B138-471A0A5F4F8A}"/>
    <cellStyle name="40% - 강조색6 31 2 2" xfId="10186" xr:uid="{35DE90A6-1550-4337-88F0-30C74CBCEC2E}"/>
    <cellStyle name="40% - 강조색6 31 3" xfId="10187" xr:uid="{2EB9449D-4365-4472-A0AB-85E9A42AA224}"/>
    <cellStyle name="40% - 강조색6 31 4" xfId="10188" xr:uid="{450075E6-F2CA-4EE1-921B-A96BF8EEA7EE}"/>
    <cellStyle name="40% - 강조색6 31 5" xfId="10189" xr:uid="{D27C7A7F-A508-421D-A656-EFE341CD25CC}"/>
    <cellStyle name="40% - 강조색6 31 6" xfId="10190" xr:uid="{E8DF35B3-1D0D-4D60-A98E-659D1F1CBCBD}"/>
    <cellStyle name="40% - 강조색6 31 7" xfId="10191" xr:uid="{11F71ED6-BB67-44EC-BF3E-BA30257054E0}"/>
    <cellStyle name="40% - 강조색6 31 8" xfId="10192" xr:uid="{A7745D2A-F65F-4935-BC4C-EE3F9A0A2C5D}"/>
    <cellStyle name="40% - 강조색6 31 9" xfId="10193" xr:uid="{7C90A5CC-1753-4382-8276-2F3318BE92EB}"/>
    <cellStyle name="40% - 강조색6 32" xfId="1030" xr:uid="{94BB8040-B1D8-46A8-A3E8-5E8C71B913F8}"/>
    <cellStyle name="40% - 강조색6 32 10" xfId="10195" xr:uid="{C37DE0FE-9C8A-4EA4-92A6-421663752F6E}"/>
    <cellStyle name="40% - 강조색6 32 11" xfId="10196" xr:uid="{33B014E9-B663-4847-B2B6-BA54D00F72C2}"/>
    <cellStyle name="40% - 강조색6 32 12" xfId="10197" xr:uid="{EEC39618-1714-462D-8684-F4BF73079838}"/>
    <cellStyle name="40% - 강조색6 32 13" xfId="10198" xr:uid="{D7B1B809-52A1-4E22-B2E7-229AB7DD1260}"/>
    <cellStyle name="40% - 강조색6 32 14" xfId="10199" xr:uid="{AA8F261B-8073-46DE-A115-6D3A9B95B69D}"/>
    <cellStyle name="40% - 강조색6 32 15" xfId="10194" xr:uid="{C1ED26D8-1447-48FA-9724-A5942216135E}"/>
    <cellStyle name="40% - 강조색6 32 2" xfId="1031" xr:uid="{61D80E19-1DF1-4074-80CA-B77E23665B37}"/>
    <cellStyle name="40% - 강조색6 32 2 2" xfId="10200" xr:uid="{45EA45FA-EAAF-4779-B5FF-7C83C83CCD7A}"/>
    <cellStyle name="40% - 강조색6 32 3" xfId="10201" xr:uid="{3670939D-D7ED-4FA1-B256-F653E4752428}"/>
    <cellStyle name="40% - 강조색6 32 4" xfId="10202" xr:uid="{45D02CE9-B5E0-40DA-86BE-C2E1615E96D4}"/>
    <cellStyle name="40% - 강조색6 32 5" xfId="10203" xr:uid="{A939B380-B3F1-419C-B2CE-30F9BA96BB94}"/>
    <cellStyle name="40% - 강조색6 32 6" xfId="10204" xr:uid="{E431CB84-83F9-4698-80EA-67F8E1E3EB8B}"/>
    <cellStyle name="40% - 강조색6 32 7" xfId="10205" xr:uid="{9927722F-0A2A-48C2-8190-5A03B4C6C88A}"/>
    <cellStyle name="40% - 강조색6 32 8" xfId="10206" xr:uid="{B995D386-5A17-4655-8EB2-28485D595C6B}"/>
    <cellStyle name="40% - 강조색6 32 9" xfId="10207" xr:uid="{67B70A01-4EC0-489D-9A0D-3774FED58B1C}"/>
    <cellStyle name="40% - 강조색6 33" xfId="1032" xr:uid="{839E9D7D-043A-4A13-96CD-4CEF2D8601D9}"/>
    <cellStyle name="40% - 강조색6 33 10" xfId="10209" xr:uid="{E7FA3DE8-E9EB-439C-86B6-A88001D06207}"/>
    <cellStyle name="40% - 강조색6 33 11" xfId="10210" xr:uid="{3F97A64E-80D3-4866-9087-7B53CE3EDCD5}"/>
    <cellStyle name="40% - 강조색6 33 12" xfId="10211" xr:uid="{333162F8-BE46-48D4-BF19-75FF378142EF}"/>
    <cellStyle name="40% - 강조색6 33 13" xfId="10212" xr:uid="{15AABB51-1EA7-4417-8148-58F9F7949F2F}"/>
    <cellStyle name="40% - 강조색6 33 14" xfId="10213" xr:uid="{8FD016AC-DA8A-4FE5-9A8B-75CB6AB8FAA1}"/>
    <cellStyle name="40% - 강조색6 33 15" xfId="10208" xr:uid="{A5961AFA-A0B8-4222-A47E-CE840A01A2EC}"/>
    <cellStyle name="40% - 강조색6 33 2" xfId="1033" xr:uid="{5FAEB6B5-0320-4EFA-8D4D-E4573259E2DA}"/>
    <cellStyle name="40% - 강조색6 33 2 2" xfId="10214" xr:uid="{489BE51D-B38E-4CC9-B2B1-5ABDA14E88BF}"/>
    <cellStyle name="40% - 강조색6 33 3" xfId="10215" xr:uid="{336DA57D-0F72-4A5D-A084-8257C28F7D6B}"/>
    <cellStyle name="40% - 강조색6 33 4" xfId="10216" xr:uid="{03C3540B-1206-4518-AD3D-F6C0CD57A285}"/>
    <cellStyle name="40% - 강조색6 33 5" xfId="10217" xr:uid="{BE0F3D88-6AC3-43AA-AE37-E6CD2BF99031}"/>
    <cellStyle name="40% - 강조색6 33 6" xfId="10218" xr:uid="{44D9396A-C1FC-4762-B501-53C85ACCA040}"/>
    <cellStyle name="40% - 강조색6 33 7" xfId="10219" xr:uid="{189A9AE7-5978-4D28-9E7B-1FE329EE2AA5}"/>
    <cellStyle name="40% - 강조색6 33 8" xfId="10220" xr:uid="{2EA9ADF8-4D17-42D2-9F25-9842C73F9EFC}"/>
    <cellStyle name="40% - 강조색6 33 9" xfId="10221" xr:uid="{3F155629-4AA0-4740-9954-43561EA2CF07}"/>
    <cellStyle name="40% - 강조색6 34" xfId="1034" xr:uid="{E0DEC60C-65DF-41DC-95F2-C4E9A38606AC}"/>
    <cellStyle name="40% - 강조색6 34 10" xfId="10223" xr:uid="{3077B6D5-8CC3-4567-8B20-867F8AB2E18A}"/>
    <cellStyle name="40% - 강조색6 34 11" xfId="10224" xr:uid="{AF3CC3A6-C737-42CE-97F9-9E2EFD9110B9}"/>
    <cellStyle name="40% - 강조색6 34 12" xfId="10225" xr:uid="{AD9F3E19-79DD-4B8A-A6DB-2E671ADD2687}"/>
    <cellStyle name="40% - 강조색6 34 13" xfId="10226" xr:uid="{57008CDD-047D-48D1-83A5-386FF6B0B787}"/>
    <cellStyle name="40% - 강조색6 34 14" xfId="10227" xr:uid="{FA6597E9-08F0-4FDA-AA46-1F5E13C7E703}"/>
    <cellStyle name="40% - 강조색6 34 15" xfId="10222" xr:uid="{22912B61-DF03-4391-8CA5-FE628214B923}"/>
    <cellStyle name="40% - 강조색6 34 2" xfId="1035" xr:uid="{52B9699D-1512-406E-87D2-599F5A331975}"/>
    <cellStyle name="40% - 강조색6 34 2 2" xfId="10228" xr:uid="{F8F2DF97-69CF-4080-BA9D-B397C34BB5F5}"/>
    <cellStyle name="40% - 강조색6 34 3" xfId="10229" xr:uid="{208EBAAE-00AF-4807-883A-DE862F782B1E}"/>
    <cellStyle name="40% - 강조색6 34 4" xfId="10230" xr:uid="{827ACE83-0B04-4492-B97F-54127B018B7F}"/>
    <cellStyle name="40% - 강조색6 34 5" xfId="10231" xr:uid="{789B5E77-3894-4801-B1CF-3C67AE017808}"/>
    <cellStyle name="40% - 강조색6 34 6" xfId="10232" xr:uid="{59044F24-8356-4032-809E-D7ECA25681A7}"/>
    <cellStyle name="40% - 강조색6 34 7" xfId="10233" xr:uid="{3716DB66-EFD0-4F91-A3BE-4C8ED14D9B0D}"/>
    <cellStyle name="40% - 강조색6 34 8" xfId="10234" xr:uid="{2BFE33BB-CA17-423C-9BCF-23494182FE78}"/>
    <cellStyle name="40% - 강조색6 34 9" xfId="10235" xr:uid="{22C25623-A0A8-4BD1-B603-94C1059BA139}"/>
    <cellStyle name="40% - 강조색6 35" xfId="1036" xr:uid="{C1A1A64E-CD87-4225-875E-910466A9EA40}"/>
    <cellStyle name="40% - 강조색6 35 10" xfId="10237" xr:uid="{A82A9A89-1004-45F8-9953-9C8BC76531D9}"/>
    <cellStyle name="40% - 강조색6 35 11" xfId="10238" xr:uid="{1DEEF093-FC1C-4B37-B9AA-4AF23A0A4BA8}"/>
    <cellStyle name="40% - 강조색6 35 12" xfId="10239" xr:uid="{D972C719-71EB-42F6-82A4-550415EDD516}"/>
    <cellStyle name="40% - 강조색6 35 13" xfId="10240" xr:uid="{CD70DF7C-D3AD-49AA-9905-3BEB0989F10C}"/>
    <cellStyle name="40% - 강조색6 35 14" xfId="10241" xr:uid="{EC96AAE6-06EC-4615-9C08-90EBC7142F83}"/>
    <cellStyle name="40% - 강조색6 35 15" xfId="10236" xr:uid="{21AF7C59-60AC-4398-AEDD-DB04FB343CBA}"/>
    <cellStyle name="40% - 강조색6 35 2" xfId="1037" xr:uid="{48A8D264-FA2A-47C7-B90E-3838E405294A}"/>
    <cellStyle name="40% - 강조색6 35 2 2" xfId="10242" xr:uid="{758E43A9-F1E4-4BD5-A704-A85D078DD7AE}"/>
    <cellStyle name="40% - 강조색6 35 3" xfId="10243" xr:uid="{EC1237AE-500F-41E6-BBCF-D7603B2522AC}"/>
    <cellStyle name="40% - 강조색6 35 4" xfId="10244" xr:uid="{455FBD2F-DADB-4EA9-85EE-EC065A37067E}"/>
    <cellStyle name="40% - 강조색6 35 5" xfId="10245" xr:uid="{8921744D-DF6A-45B0-B270-927A5E0F3B9E}"/>
    <cellStyle name="40% - 강조색6 35 6" xfId="10246" xr:uid="{5BA4A015-DD23-44D7-A976-CCFDB595239A}"/>
    <cellStyle name="40% - 강조색6 35 7" xfId="10247" xr:uid="{499D94DF-B25B-458C-979A-83D2ECD9E9FC}"/>
    <cellStyle name="40% - 강조색6 35 8" xfId="10248" xr:uid="{EFBA318F-9249-4F0F-B39A-3E3639C5BEAC}"/>
    <cellStyle name="40% - 강조색6 35 9" xfId="10249" xr:uid="{70269AF9-453F-4318-88AA-A3C89FD3E259}"/>
    <cellStyle name="40% - 강조색6 36" xfId="1038" xr:uid="{F0DAD56C-E918-4124-8825-ACBE5EE32EC1}"/>
    <cellStyle name="40% - 강조색6 36 10" xfId="10251" xr:uid="{810EF162-0544-4E9D-9E5A-DCFFECF04146}"/>
    <cellStyle name="40% - 강조색6 36 11" xfId="10252" xr:uid="{B2612B8E-EC42-410C-B9C0-F67FD4CF2DE4}"/>
    <cellStyle name="40% - 강조색6 36 12" xfId="10253" xr:uid="{02E4A55B-8BA5-4ECC-86B5-CB893DB9EC89}"/>
    <cellStyle name="40% - 강조색6 36 13" xfId="10254" xr:uid="{4872D68C-5658-4978-A14D-898CA0CB7887}"/>
    <cellStyle name="40% - 강조색6 36 14" xfId="10255" xr:uid="{9646232A-52F7-4985-A561-90E0EE43F9FB}"/>
    <cellStyle name="40% - 강조색6 36 15" xfId="10250" xr:uid="{01571628-919D-4966-B89E-05442923FA6D}"/>
    <cellStyle name="40% - 강조색6 36 2" xfId="1039" xr:uid="{70809660-355B-4557-A102-D6D588ABE10F}"/>
    <cellStyle name="40% - 강조색6 36 2 2" xfId="10256" xr:uid="{B0853B31-AC07-4484-8B40-87334D5C287F}"/>
    <cellStyle name="40% - 강조색6 36 3" xfId="10257" xr:uid="{0DEE2ECC-8905-4247-8D17-80BBE479BB27}"/>
    <cellStyle name="40% - 강조색6 36 4" xfId="10258" xr:uid="{08AB20FA-7D78-4D38-8A34-70209DFB1E53}"/>
    <cellStyle name="40% - 강조색6 36 5" xfId="10259" xr:uid="{AE1F00E3-3F9E-4C37-840E-C4F0B12621F4}"/>
    <cellStyle name="40% - 강조색6 36 6" xfId="10260" xr:uid="{DAE7B986-82FA-47D3-8733-28EF4B679918}"/>
    <cellStyle name="40% - 강조색6 36 7" xfId="10261" xr:uid="{BCE0011B-EDA8-449A-B3B1-A8BD252BE788}"/>
    <cellStyle name="40% - 강조색6 36 8" xfId="10262" xr:uid="{CDC87F89-CD1E-4C74-A09F-47E6DAFB57C3}"/>
    <cellStyle name="40% - 강조색6 36 9" xfId="10263" xr:uid="{29F9B90D-C3C8-4E89-A2F2-CA4B7B17D9CE}"/>
    <cellStyle name="40% - 강조색6 37" xfId="1040" xr:uid="{2CEA4A66-3976-496F-ADA2-710E172320B9}"/>
    <cellStyle name="40% - 강조색6 37 10" xfId="10265" xr:uid="{579F547B-D756-4CA3-87EE-D5D318534FD1}"/>
    <cellStyle name="40% - 강조색6 37 11" xfId="10266" xr:uid="{DB47E4C5-9AAA-4C78-A1D2-A2AD21AFF11E}"/>
    <cellStyle name="40% - 강조색6 37 12" xfId="10267" xr:uid="{D7798122-1559-42CB-AFD9-0ACDE054874B}"/>
    <cellStyle name="40% - 강조색6 37 13" xfId="10268" xr:uid="{40F90294-DC2C-4B24-8FC3-82459280608C}"/>
    <cellStyle name="40% - 강조색6 37 14" xfId="10269" xr:uid="{12C92EA5-3FEE-426D-9C65-95D2E6033B75}"/>
    <cellStyle name="40% - 강조색6 37 15" xfId="10264" xr:uid="{E4AAFDE7-E552-457E-809D-0AE5849955AD}"/>
    <cellStyle name="40% - 강조색6 37 2" xfId="1041" xr:uid="{8F827159-EB9B-42F2-8892-143AD8BC66E3}"/>
    <cellStyle name="40% - 강조색6 37 2 2" xfId="10270" xr:uid="{3E2C1BF8-E7D5-43F0-8A27-834C817C908B}"/>
    <cellStyle name="40% - 강조색6 37 3" xfId="10271" xr:uid="{FA67D05E-238E-469B-8E72-3B6F65C79AD4}"/>
    <cellStyle name="40% - 강조색6 37 4" xfId="10272" xr:uid="{850DC62F-7251-4F3E-A256-6E2DCDF1065F}"/>
    <cellStyle name="40% - 강조색6 37 5" xfId="10273" xr:uid="{EC5A30C5-A86B-45F0-9B66-3FA7F68CD888}"/>
    <cellStyle name="40% - 강조색6 37 6" xfId="10274" xr:uid="{283251B6-7C5E-4B6B-9F3D-32E56F5CE7B9}"/>
    <cellStyle name="40% - 강조색6 37 7" xfId="10275" xr:uid="{2067219D-4148-42D6-B067-D3687AC22DD8}"/>
    <cellStyle name="40% - 강조색6 37 8" xfId="10276" xr:uid="{77583F89-5839-4DFC-9615-24FD18111F3A}"/>
    <cellStyle name="40% - 강조색6 37 9" xfId="10277" xr:uid="{14A2237A-64D0-4D4C-8572-77AD1619781B}"/>
    <cellStyle name="40% - 강조색6 38" xfId="1042" xr:uid="{CF9450D5-39FF-40B0-B7E4-DE3C7EC4DF8F}"/>
    <cellStyle name="40% - 강조색6 38 10" xfId="10279" xr:uid="{0C0FCEB3-B312-46E8-AE7B-0FEF1781593A}"/>
    <cellStyle name="40% - 강조색6 38 11" xfId="10280" xr:uid="{8A9B26B6-2942-4B00-B716-235FFBA88E50}"/>
    <cellStyle name="40% - 강조색6 38 12" xfId="10281" xr:uid="{B52B42FE-95AB-4738-B781-0CE8AF10B64E}"/>
    <cellStyle name="40% - 강조색6 38 13" xfId="10282" xr:uid="{3D6078B6-CA57-4844-8B8E-2D90A2435BBB}"/>
    <cellStyle name="40% - 강조색6 38 14" xfId="10283" xr:uid="{D993325A-4BF4-474F-B900-F228DBB6A510}"/>
    <cellStyle name="40% - 강조색6 38 15" xfId="10278" xr:uid="{772B815A-4230-49FF-8FBF-1069E0436749}"/>
    <cellStyle name="40% - 강조색6 38 2" xfId="1043" xr:uid="{827B2094-E3AD-4AF4-A1C1-AF9754FE8767}"/>
    <cellStyle name="40% - 강조색6 38 2 2" xfId="10284" xr:uid="{90E1B87B-CC5B-4334-93BB-338344D8B081}"/>
    <cellStyle name="40% - 강조색6 38 3" xfId="10285" xr:uid="{CF9B69AD-F885-445C-A450-6E12BEB5F2B5}"/>
    <cellStyle name="40% - 강조색6 38 4" xfId="10286" xr:uid="{88AC2E9D-0DF0-438F-884A-6F43F3848771}"/>
    <cellStyle name="40% - 강조색6 38 5" xfId="10287" xr:uid="{63D0A95F-944A-4C72-B152-0E8610701329}"/>
    <cellStyle name="40% - 강조색6 38 6" xfId="10288" xr:uid="{4302F2FB-FE3B-4174-AADB-602890167AE5}"/>
    <cellStyle name="40% - 강조색6 38 7" xfId="10289" xr:uid="{008AC6C8-6880-4789-8037-A3EF49A5A5F6}"/>
    <cellStyle name="40% - 강조색6 38 8" xfId="10290" xr:uid="{1F137EA6-10DE-4E62-92F5-8725921EFB34}"/>
    <cellStyle name="40% - 강조색6 38 9" xfId="10291" xr:uid="{55594889-9251-49C2-A3FA-7BD416082E37}"/>
    <cellStyle name="40% - 강조색6 39" xfId="1044" xr:uid="{8D345B75-9889-4EF1-95EA-19F8C12AD8F1}"/>
    <cellStyle name="40% - 강조색6 39 10" xfId="10293" xr:uid="{C691A086-0EFC-4EC9-8143-BAC8BD14945A}"/>
    <cellStyle name="40% - 강조색6 39 11" xfId="10294" xr:uid="{B8A67A2D-612F-4E7F-81B1-560B9612FF92}"/>
    <cellStyle name="40% - 강조색6 39 12" xfId="10295" xr:uid="{E6EFCD33-1C90-4C4A-B13F-56CF70B76F82}"/>
    <cellStyle name="40% - 강조색6 39 13" xfId="10296" xr:uid="{68B88D63-FAFF-477A-AE52-53C8B206BB8A}"/>
    <cellStyle name="40% - 강조색6 39 14" xfId="10297" xr:uid="{73767423-FC00-4CC6-8DB3-B6B4D5540E5F}"/>
    <cellStyle name="40% - 강조색6 39 15" xfId="10292" xr:uid="{80215171-7F10-4C47-92A3-FB2E80E715F5}"/>
    <cellStyle name="40% - 강조색6 39 2" xfId="1045" xr:uid="{7E4081FC-6BDC-4C5A-A6BA-7558573D2F77}"/>
    <cellStyle name="40% - 강조색6 39 2 2" xfId="10298" xr:uid="{C87D06E6-C7CD-4388-A85F-CF16DA707C6C}"/>
    <cellStyle name="40% - 강조색6 39 3" xfId="10299" xr:uid="{B7610398-54DF-473F-B690-9FDA2B1D26CF}"/>
    <cellStyle name="40% - 강조색6 39 4" xfId="10300" xr:uid="{17B0D1B8-0DDB-4676-9BF0-F3F051A443A4}"/>
    <cellStyle name="40% - 강조색6 39 5" xfId="10301" xr:uid="{3CAE9D5D-6E4F-48F8-A576-9C7611AAD107}"/>
    <cellStyle name="40% - 강조색6 39 6" xfId="10302" xr:uid="{D235D831-7ED1-4110-9D86-DC141CD0D01F}"/>
    <cellStyle name="40% - 강조색6 39 7" xfId="10303" xr:uid="{D1EE5C18-C51F-49AB-BE01-CD178D4F8C51}"/>
    <cellStyle name="40% - 강조색6 39 8" xfId="10304" xr:uid="{B54AA2F9-B54A-4481-857B-269AC90A2B31}"/>
    <cellStyle name="40% - 강조색6 39 9" xfId="10305" xr:uid="{5B4DCE9E-08C9-4473-90A1-4BE87C40CB14}"/>
    <cellStyle name="40% - 강조색6 4" xfId="1046" xr:uid="{4D8C2355-A642-463C-BD40-C90E4DD74D05}"/>
    <cellStyle name="40% - 강조색6 4 10" xfId="10307" xr:uid="{0E582381-75B8-424B-9B1C-8703C515CCAC}"/>
    <cellStyle name="40% - 강조색6 4 11" xfId="10308" xr:uid="{547D0CC3-CCB6-40C1-A848-FADE3541F11A}"/>
    <cellStyle name="40% - 강조색6 4 12" xfId="10309" xr:uid="{CB212795-006F-4731-9073-C7365652BF81}"/>
    <cellStyle name="40% - 강조색6 4 13" xfId="10310" xr:uid="{A556D24A-92D8-4C70-9DBF-5958191FFB15}"/>
    <cellStyle name="40% - 강조색6 4 14" xfId="10311" xr:uid="{26DF954E-0FD0-4EB5-B95F-A9E35362A230}"/>
    <cellStyle name="40% - 강조색6 4 15" xfId="10306" xr:uid="{D4330FC1-4524-4A0E-AF9A-0C539BBA0213}"/>
    <cellStyle name="40% - 강조색6 4 16" xfId="27874" xr:uid="{0DCF7F28-0AFB-4A78-B0E0-24547F6EF7EB}"/>
    <cellStyle name="40% - 강조색6 4 2" xfId="1047" xr:uid="{415FB3B8-9319-4737-9A5A-964B9F29A822}"/>
    <cellStyle name="40% - 강조색6 4 2 2" xfId="10312" xr:uid="{433B8CD1-002A-45D7-8A45-C7F01D1C018D}"/>
    <cellStyle name="40% - 강조색6 4 3" xfId="10313" xr:uid="{F3B2F97D-5902-4125-8F4F-EAD727555773}"/>
    <cellStyle name="40% - 강조색6 4 4" xfId="10314" xr:uid="{D9B92099-7811-442F-A700-0E2FE3223B6B}"/>
    <cellStyle name="40% - 강조색6 4 5" xfId="10315" xr:uid="{15E9D459-C643-4A03-91EE-5298ECB2D049}"/>
    <cellStyle name="40% - 강조색6 4 6" xfId="10316" xr:uid="{48BC648C-71C3-40A2-B2AE-4263515B0159}"/>
    <cellStyle name="40% - 강조색6 4 7" xfId="10317" xr:uid="{0D89EAEA-083B-446E-AD44-5C83B01A49BA}"/>
    <cellStyle name="40% - 강조색6 4 8" xfId="10318" xr:uid="{A1CD11C8-A9BD-42C9-857C-5102F3C913AA}"/>
    <cellStyle name="40% - 강조색6 4 9" xfId="10319" xr:uid="{568E3492-B618-44A0-B973-85889E97273A}"/>
    <cellStyle name="40% - 강조색6 40" xfId="1048" xr:uid="{CAAB33FD-5542-48ED-A872-5903D3DFD649}"/>
    <cellStyle name="40% - 강조색6 40 10" xfId="10321" xr:uid="{FA286FBF-50B8-4DAA-85A7-C8B7DEDF7010}"/>
    <cellStyle name="40% - 강조색6 40 11" xfId="10322" xr:uid="{C22C94C7-B74A-4585-8D15-C454A2D796CF}"/>
    <cellStyle name="40% - 강조색6 40 12" xfId="10323" xr:uid="{3A842723-96CA-4697-897F-EC9477E92650}"/>
    <cellStyle name="40% - 강조색6 40 13" xfId="10324" xr:uid="{93E3484B-EA41-461F-BFD2-1FE870A67B51}"/>
    <cellStyle name="40% - 강조색6 40 14" xfId="10325" xr:uid="{FB3084AE-4BF6-4C6A-913D-0CB4CEE470A4}"/>
    <cellStyle name="40% - 강조색6 40 15" xfId="10320" xr:uid="{FC9BCF20-3A35-4905-B81D-C829DEB7DD58}"/>
    <cellStyle name="40% - 강조색6 40 2" xfId="1049" xr:uid="{A827AD33-45B5-457B-A613-22C9E5FF38C7}"/>
    <cellStyle name="40% - 강조색6 40 2 2" xfId="10326" xr:uid="{A67BF4B6-6499-41BF-B9E3-38B19E361B29}"/>
    <cellStyle name="40% - 강조색6 40 3" xfId="10327" xr:uid="{EF90A5C8-24F5-4EF3-8E1C-EA46458322F9}"/>
    <cellStyle name="40% - 강조색6 40 4" xfId="10328" xr:uid="{757E3409-4285-440B-B22A-7D28131DA70F}"/>
    <cellStyle name="40% - 강조색6 40 5" xfId="10329" xr:uid="{75F1080C-B7A1-4F25-AAA0-BF81F3EF9183}"/>
    <cellStyle name="40% - 강조색6 40 6" xfId="10330" xr:uid="{B8822F01-94CE-4BA3-8573-B19D8AB0E639}"/>
    <cellStyle name="40% - 강조색6 40 7" xfId="10331" xr:uid="{03AE3D63-F704-4C62-81C1-A4AED42BC88F}"/>
    <cellStyle name="40% - 강조색6 40 8" xfId="10332" xr:uid="{8BA6382E-5227-4CE9-B8F0-7FAAEA2A92C6}"/>
    <cellStyle name="40% - 강조색6 40 9" xfId="10333" xr:uid="{011D5EBA-0C93-4E64-94EE-CAD8C5FACD6F}"/>
    <cellStyle name="40% - 강조색6 41" xfId="1050" xr:uid="{1310C0EB-028B-4A11-8589-79863B2FD638}"/>
    <cellStyle name="40% - 강조색6 41 10" xfId="10335" xr:uid="{6F4DDD6B-69EC-44FD-90F1-78B283596D92}"/>
    <cellStyle name="40% - 강조색6 41 11" xfId="10336" xr:uid="{0A752907-A8C7-45E7-B8FB-026BD1143035}"/>
    <cellStyle name="40% - 강조색6 41 12" xfId="10337" xr:uid="{B44C182D-0CC0-4888-8A97-AACCB53D5A24}"/>
    <cellStyle name="40% - 강조색6 41 13" xfId="10338" xr:uid="{5D66D5C8-BB10-4994-A91D-729B5B2E905C}"/>
    <cellStyle name="40% - 강조색6 41 14" xfId="10339" xr:uid="{33C2A4C8-726A-4939-97A5-68F1FD49E7E7}"/>
    <cellStyle name="40% - 강조색6 41 15" xfId="10334" xr:uid="{CB2C2AC3-918D-4458-91A5-2D2E9FEFE548}"/>
    <cellStyle name="40% - 강조색6 41 2" xfId="1051" xr:uid="{A01062D6-ACA7-4E36-BAFE-D4B4DEFBDB25}"/>
    <cellStyle name="40% - 강조색6 41 2 2" xfId="10340" xr:uid="{F0C0A949-3609-48CC-A823-3DAADBFBE2B4}"/>
    <cellStyle name="40% - 강조색6 41 3" xfId="10341" xr:uid="{BFCB4F3E-3BB1-4888-873D-C26271AC05B1}"/>
    <cellStyle name="40% - 강조색6 41 4" xfId="10342" xr:uid="{F600EABB-FBCB-4968-9040-34424CFA8387}"/>
    <cellStyle name="40% - 강조색6 41 5" xfId="10343" xr:uid="{E9079986-5A44-4F63-8E95-CE8DE42F5D8B}"/>
    <cellStyle name="40% - 강조색6 41 6" xfId="10344" xr:uid="{751439D9-C2B1-4721-A70E-BA50A5DE20F9}"/>
    <cellStyle name="40% - 강조색6 41 7" xfId="10345" xr:uid="{71BB453B-0A5D-4701-9A34-A882D30BE1D6}"/>
    <cellStyle name="40% - 강조색6 41 8" xfId="10346" xr:uid="{52B496C1-9A9D-43F6-9FCB-EE4C56795023}"/>
    <cellStyle name="40% - 강조색6 41 9" xfId="10347" xr:uid="{003140C5-F5E5-40E5-B2E4-6D16275BEDA4}"/>
    <cellStyle name="40% - 강조색6 42" xfId="1052" xr:uid="{D9120706-99EB-4101-AC23-B06175BEEF9F}"/>
    <cellStyle name="40% - 강조색6 42 10" xfId="10349" xr:uid="{673E4765-4617-4FB7-BCA9-B03D563220DC}"/>
    <cellStyle name="40% - 강조색6 42 11" xfId="10350" xr:uid="{01A4D1DF-D3D8-4A11-8E3E-60FBAEF28E09}"/>
    <cellStyle name="40% - 강조색6 42 12" xfId="10351" xr:uid="{577E5A39-DCC3-42C2-88D2-A37BB18625FA}"/>
    <cellStyle name="40% - 강조색6 42 13" xfId="10352" xr:uid="{E674EE45-C254-4696-88F8-3908A60E6C97}"/>
    <cellStyle name="40% - 강조색6 42 14" xfId="10353" xr:uid="{9413E02A-0243-41F1-9C1C-B8F4A34156F7}"/>
    <cellStyle name="40% - 강조색6 42 15" xfId="10348" xr:uid="{F4728248-02D2-4B79-8002-CE213DEDB6AD}"/>
    <cellStyle name="40% - 강조색6 42 2" xfId="1053" xr:uid="{795E97E9-07D1-471F-B3AA-206B7A3DFB60}"/>
    <cellStyle name="40% - 강조색6 42 2 2" xfId="10354" xr:uid="{88F84947-C376-4FBE-AF6B-CE204D337E54}"/>
    <cellStyle name="40% - 강조색6 42 3" xfId="10355" xr:uid="{B75BDDAD-E587-4DF7-B85F-EC3BE63256CF}"/>
    <cellStyle name="40% - 강조색6 42 4" xfId="10356" xr:uid="{1D08F71A-665D-469D-9692-DBDC0BA02050}"/>
    <cellStyle name="40% - 강조색6 42 5" xfId="10357" xr:uid="{D843BAD8-7371-48C6-B9E9-D4B9D4C93697}"/>
    <cellStyle name="40% - 강조색6 42 6" xfId="10358" xr:uid="{CF9A8CF1-FE25-44A8-981B-B0BA884988F3}"/>
    <cellStyle name="40% - 강조색6 42 7" xfId="10359" xr:uid="{EC57FD36-4DF6-40E7-BB53-3CD5A09BCBD0}"/>
    <cellStyle name="40% - 강조색6 42 8" xfId="10360" xr:uid="{68C04B89-5BFE-4B0E-9B4F-8DA013BF669B}"/>
    <cellStyle name="40% - 강조색6 42 9" xfId="10361" xr:uid="{17ABD107-CFA0-41F3-9163-73B2A9CBB858}"/>
    <cellStyle name="40% - 강조색6 43" xfId="1054" xr:uid="{DE8108A0-8006-409A-9278-D5E291365A71}"/>
    <cellStyle name="40% - 강조색6 43 10" xfId="10363" xr:uid="{31396F62-687D-4D32-A4B3-077CA8D3F946}"/>
    <cellStyle name="40% - 강조색6 43 11" xfId="10364" xr:uid="{9EFEEE8B-6BAC-40D7-9574-A889A96B0F83}"/>
    <cellStyle name="40% - 강조색6 43 12" xfId="10365" xr:uid="{81B56FBF-32EE-4EB3-9EBD-47311295750B}"/>
    <cellStyle name="40% - 강조색6 43 13" xfId="10366" xr:uid="{B798A03D-8B9B-4203-98B0-A03558412129}"/>
    <cellStyle name="40% - 강조색6 43 14" xfId="10367" xr:uid="{29BF5776-0878-4374-8458-3EEC656FC4B5}"/>
    <cellStyle name="40% - 강조색6 43 15" xfId="10362" xr:uid="{C40E5BDF-8F9D-4966-A209-99D8286D51C1}"/>
    <cellStyle name="40% - 강조색6 43 2" xfId="1055" xr:uid="{AADC3FA3-68C5-4948-8A5E-12BD9BCFDB6C}"/>
    <cellStyle name="40% - 강조색6 43 2 2" xfId="10368" xr:uid="{59DC1DF6-B877-4D19-935A-02C9D806C3F2}"/>
    <cellStyle name="40% - 강조색6 43 3" xfId="10369" xr:uid="{1C2465E2-56C7-4E8D-B772-3A7DD59FA3AE}"/>
    <cellStyle name="40% - 강조색6 43 4" xfId="10370" xr:uid="{7F1BBE84-2D99-45C6-BF64-0152F7065574}"/>
    <cellStyle name="40% - 강조색6 43 5" xfId="10371" xr:uid="{4ABF79BB-2B8C-4376-BBA1-6325DEB297E8}"/>
    <cellStyle name="40% - 강조색6 43 6" xfId="10372" xr:uid="{EB5A1BAB-2BC8-4063-A131-465C824E748F}"/>
    <cellStyle name="40% - 강조색6 43 7" xfId="10373" xr:uid="{39CB800D-F1D1-42DC-BE33-F17419AC2061}"/>
    <cellStyle name="40% - 강조색6 43 8" xfId="10374" xr:uid="{80D0B5E9-F056-4193-98B8-0054EA3049C4}"/>
    <cellStyle name="40% - 강조색6 43 9" xfId="10375" xr:uid="{197A4E68-337E-4FAB-9A7C-C96DDB11C5AD}"/>
    <cellStyle name="40% - 강조색6 44" xfId="1056" xr:uid="{53883970-DFBD-423A-AF9F-72820903FE26}"/>
    <cellStyle name="40% - 강조색6 44 2" xfId="10376" xr:uid="{28F5DDC7-A7E0-4D63-9DD2-DBD906876C0C}"/>
    <cellStyle name="40% - 강조색6 45" xfId="1057" xr:uid="{1938780F-5EAB-44E6-B5B7-20C2478A064A}"/>
    <cellStyle name="40% - 강조색6 45 2" xfId="10377" xr:uid="{110839CD-DB9F-4FCF-99B9-0B6140D1D26E}"/>
    <cellStyle name="40% - 강조색6 46" xfId="981" xr:uid="{30592798-1D14-4967-A4F2-E295C92CA80A}"/>
    <cellStyle name="40% - 강조색6 47" xfId="9857" xr:uid="{139DC66D-A31F-4E3F-B72F-FBCEAEE447ED}"/>
    <cellStyle name="40% - 강조색6 48" xfId="27645" xr:uid="{3309185C-347D-470C-A87A-76706C4FF46B}"/>
    <cellStyle name="40% - 강조색6 5" xfId="1058" xr:uid="{7BD27264-5B33-4450-8535-D0235CAE14B8}"/>
    <cellStyle name="40% - 강조색6 5 10" xfId="10379" xr:uid="{13C4AC74-DAF6-499F-8EAE-2240BB328004}"/>
    <cellStyle name="40% - 강조색6 5 11" xfId="10380" xr:uid="{1E47FAEC-369A-4E38-844E-2F4965DDDC5C}"/>
    <cellStyle name="40% - 강조색6 5 12" xfId="10381" xr:uid="{74DED5AE-2E41-48E1-AA10-7A4068E5EBED}"/>
    <cellStyle name="40% - 강조색6 5 13" xfId="10382" xr:uid="{27E07226-9E02-4BA5-80DE-D478BB44582A}"/>
    <cellStyle name="40% - 강조색6 5 14" xfId="10383" xr:uid="{737DF6AC-EA28-4C9A-81A0-723B00810A8D}"/>
    <cellStyle name="40% - 강조색6 5 15" xfId="10378" xr:uid="{91A8FAD2-E154-4AD4-BFE2-2FFF43964D74}"/>
    <cellStyle name="40% - 강조색6 5 2" xfId="1059" xr:uid="{DDF0A738-77A2-42CC-9C72-B3CA99F1B040}"/>
    <cellStyle name="40% - 강조색6 5 2 2" xfId="10384" xr:uid="{D9D68FB5-8D0B-4268-894D-61DAD9188BE7}"/>
    <cellStyle name="40% - 강조색6 5 3" xfId="10385" xr:uid="{B1B67E3A-07AC-404F-8E77-047626E1984B}"/>
    <cellStyle name="40% - 강조색6 5 4" xfId="10386" xr:uid="{70AC5723-D5D0-456F-B8F7-715A4430D3CD}"/>
    <cellStyle name="40% - 강조색6 5 5" xfId="10387" xr:uid="{A34EC4E5-6803-4465-85A6-8D34741F49C1}"/>
    <cellStyle name="40% - 강조색6 5 6" xfId="10388" xr:uid="{F983B6A1-0267-41AD-B928-9D7748DC2F81}"/>
    <cellStyle name="40% - 강조색6 5 7" xfId="10389" xr:uid="{C03EB718-8CE1-4515-9FD0-E3228F1DA561}"/>
    <cellStyle name="40% - 강조색6 5 8" xfId="10390" xr:uid="{D8A6C403-6B13-47BD-9346-4735D516BFEC}"/>
    <cellStyle name="40% - 강조색6 5 9" xfId="10391" xr:uid="{7E524738-A388-4087-B044-205E826E8C15}"/>
    <cellStyle name="40% - 강조색6 6" xfId="1060" xr:uid="{8AD98F28-BA57-4BF6-AAD7-90BEB8D4BB70}"/>
    <cellStyle name="40% - 강조색6 6 10" xfId="10393" xr:uid="{FBC696EC-D8D5-4157-9BE1-6989FA0CFD87}"/>
    <cellStyle name="40% - 강조색6 6 11" xfId="10394" xr:uid="{D6277BB2-A22A-4DAB-A924-A81E148093B7}"/>
    <cellStyle name="40% - 강조색6 6 12" xfId="10395" xr:uid="{00A91CDF-85CD-4F33-BDE6-D0A28926AC17}"/>
    <cellStyle name="40% - 강조색6 6 13" xfId="10396" xr:uid="{A2DDE48E-5D66-4CDC-95C4-F697F3DF9E0E}"/>
    <cellStyle name="40% - 강조색6 6 14" xfId="10397" xr:uid="{FC8351CD-737C-4321-88B8-55C4D7BB40A0}"/>
    <cellStyle name="40% - 강조색6 6 15" xfId="10392" xr:uid="{5E480A98-7836-4B19-95EA-385D0313D687}"/>
    <cellStyle name="40% - 강조색6 6 2" xfId="1061" xr:uid="{72B05520-8008-460C-B49F-99E24149B0D6}"/>
    <cellStyle name="40% - 강조색6 6 2 2" xfId="10398" xr:uid="{0BDFF257-09DF-4198-B83E-BBF634008919}"/>
    <cellStyle name="40% - 강조색6 6 3" xfId="10399" xr:uid="{5AC3F40E-510D-45D7-B14F-FE733B35A1EF}"/>
    <cellStyle name="40% - 강조색6 6 4" xfId="10400" xr:uid="{F60A6B93-2D19-43A6-BB47-C22AAC565402}"/>
    <cellStyle name="40% - 강조색6 6 5" xfId="10401" xr:uid="{D386A1A2-431A-494F-AC2F-7B059BB68F6B}"/>
    <cellStyle name="40% - 강조색6 6 6" xfId="10402" xr:uid="{F1AB1C2C-02E3-4D86-983D-AAA7170B7786}"/>
    <cellStyle name="40% - 강조색6 6 7" xfId="10403" xr:uid="{D79EAAAC-2034-4D7B-818C-2B71ED1059B5}"/>
    <cellStyle name="40% - 강조색6 6 8" xfId="10404" xr:uid="{637A29F8-683D-4531-863C-501718FFC7BE}"/>
    <cellStyle name="40% - 강조색6 6 9" xfId="10405" xr:uid="{126E79C4-CC04-4370-98C1-0AB57243B736}"/>
    <cellStyle name="40% - 강조색6 7" xfId="1062" xr:uid="{32DC33BA-A879-433B-99C9-A883E1E0C331}"/>
    <cellStyle name="40% - 강조색6 7 10" xfId="10407" xr:uid="{5D388106-1DE6-486A-A8B1-BD1D66ED0075}"/>
    <cellStyle name="40% - 강조색6 7 11" xfId="10408" xr:uid="{23A3101C-8E43-414F-9E0A-81EC7EB1CC7C}"/>
    <cellStyle name="40% - 강조색6 7 12" xfId="10409" xr:uid="{C38745A3-3AFB-494F-80B1-DDDD98092414}"/>
    <cellStyle name="40% - 강조색6 7 13" xfId="10410" xr:uid="{46A32B63-8740-4571-826A-333CE3B2D270}"/>
    <cellStyle name="40% - 강조색6 7 14" xfId="10411" xr:uid="{753BC9F4-21D2-4D5E-946D-A9F67589236E}"/>
    <cellStyle name="40% - 강조색6 7 15" xfId="10406" xr:uid="{DD202401-6127-4772-ADD1-28656927AA2B}"/>
    <cellStyle name="40% - 강조색6 7 2" xfId="1063" xr:uid="{C74145D0-52CC-444F-AC7A-9E95D826C8B6}"/>
    <cellStyle name="40% - 강조색6 7 2 2" xfId="10412" xr:uid="{F938A412-3EEB-4BBD-BF27-7EC95B6D0C7D}"/>
    <cellStyle name="40% - 강조색6 7 3" xfId="10413" xr:uid="{29A79037-CF0C-4127-BAA5-95A34EF2D0A5}"/>
    <cellStyle name="40% - 강조색6 7 4" xfId="10414" xr:uid="{34F160F0-B88B-46EC-9CD7-57FC0D3DBEBB}"/>
    <cellStyle name="40% - 강조색6 7 5" xfId="10415" xr:uid="{7AB6AAAC-F20D-4121-B0C2-4799AEACD182}"/>
    <cellStyle name="40% - 강조색6 7 6" xfId="10416" xr:uid="{307B2B4D-0007-457C-8D86-D93027908EB6}"/>
    <cellStyle name="40% - 강조색6 7 7" xfId="10417" xr:uid="{7631C987-100B-46DC-9200-34456F28C832}"/>
    <cellStyle name="40% - 강조색6 7 8" xfId="10418" xr:uid="{EE199ABB-9616-4F32-B766-B1BD107E6134}"/>
    <cellStyle name="40% - 강조색6 7 9" xfId="10419" xr:uid="{2C312F10-5217-40A3-9A3C-8A012144F097}"/>
    <cellStyle name="40% - 강조색6 8" xfId="1064" xr:uid="{BD559016-3C3F-4F91-9101-21A1BF43843A}"/>
    <cellStyle name="40% - 강조색6 8 10" xfId="10421" xr:uid="{E7D622A2-3C6C-4C00-8317-34BA930CD1EC}"/>
    <cellStyle name="40% - 강조색6 8 11" xfId="10422" xr:uid="{ECB73D78-EE48-4CB3-9BBA-E4DF80A75C03}"/>
    <cellStyle name="40% - 강조색6 8 12" xfId="10423" xr:uid="{A091CAE6-C57F-4CE2-8B7C-13D7280BB886}"/>
    <cellStyle name="40% - 강조색6 8 13" xfId="10424" xr:uid="{678A72FC-A506-4D7F-81E9-FFFE78E99C47}"/>
    <cellStyle name="40% - 강조색6 8 14" xfId="10425" xr:uid="{A7C093BE-6CF9-41ED-BF1C-8A5337261654}"/>
    <cellStyle name="40% - 강조색6 8 15" xfId="10420" xr:uid="{7283F3D7-3F6D-465D-9582-9E15C1DC06DA}"/>
    <cellStyle name="40% - 강조색6 8 2" xfId="1065" xr:uid="{E55EE5E9-8191-4620-9788-797CB5748F4C}"/>
    <cellStyle name="40% - 강조색6 8 2 2" xfId="10426" xr:uid="{107F37CD-ED75-4F9F-8BA6-B8566E24B563}"/>
    <cellStyle name="40% - 강조색6 8 3" xfId="10427" xr:uid="{8213373B-4E5E-4D01-AAFE-4F0F25CA537B}"/>
    <cellStyle name="40% - 강조색6 8 4" xfId="10428" xr:uid="{4F3475EA-0E0E-4056-8766-ED8884C3B6DC}"/>
    <cellStyle name="40% - 강조색6 8 5" xfId="10429" xr:uid="{EBB93BAD-3E7E-4BDD-A176-7FCDAB30ADA8}"/>
    <cellStyle name="40% - 강조색6 8 6" xfId="10430" xr:uid="{1C6A0576-D23A-4D7A-97C8-FAA9D3831327}"/>
    <cellStyle name="40% - 강조색6 8 7" xfId="10431" xr:uid="{BBE5EC90-62A9-4A2F-8642-4824CFB845ED}"/>
    <cellStyle name="40% - 강조색6 8 8" xfId="10432" xr:uid="{3E02BBEA-BDC8-48D0-BA40-8BEDEC3B4FBC}"/>
    <cellStyle name="40% - 강조색6 8 9" xfId="10433" xr:uid="{6AA49C9D-35D9-461C-9E71-5C704F911FC7}"/>
    <cellStyle name="40% - 강조색6 9" xfId="1066" xr:uid="{6576165C-9F5D-4CA8-B9C5-705085FE43A4}"/>
    <cellStyle name="40% - 강조색6 9 10" xfId="10435" xr:uid="{1023CF5B-7C47-4D12-8BFE-7D8A5FF0EAFF}"/>
    <cellStyle name="40% - 강조색6 9 11" xfId="10436" xr:uid="{4AF917BD-4099-47ED-BD34-95BE28196785}"/>
    <cellStyle name="40% - 강조색6 9 12" xfId="10437" xr:uid="{7A4E6B6D-3A52-4C6D-8122-1386FD00C9B9}"/>
    <cellStyle name="40% - 강조색6 9 13" xfId="10438" xr:uid="{770B2B43-8140-488F-9405-21C088AD2953}"/>
    <cellStyle name="40% - 강조색6 9 14" xfId="10439" xr:uid="{0FEB7AD6-7ECD-4D08-961B-E2E21940A521}"/>
    <cellStyle name="40% - 강조색6 9 15" xfId="10434" xr:uid="{F9B66380-8E63-4B46-80AC-9C631F8A5563}"/>
    <cellStyle name="40% - 강조색6 9 2" xfId="1067" xr:uid="{E60F6490-C957-46ED-949F-AC75800B88CD}"/>
    <cellStyle name="40% - 강조색6 9 2 2" xfId="10440" xr:uid="{4E1DA023-6E6E-4A0C-924F-9ABE415BB04D}"/>
    <cellStyle name="40% - 강조색6 9 3" xfId="10441" xr:uid="{2992EB7C-4F52-455F-B06F-3DD575E06303}"/>
    <cellStyle name="40% - 강조색6 9 4" xfId="10442" xr:uid="{4B1D0F30-ECBC-498B-B64F-82CBFC82671D}"/>
    <cellStyle name="40% - 강조색6 9 5" xfId="10443" xr:uid="{B93E90EA-E848-493F-B163-006CBE262B96}"/>
    <cellStyle name="40% - 강조색6 9 6" xfId="10444" xr:uid="{61D6DEA0-241A-474B-96FC-B680D42257AD}"/>
    <cellStyle name="40% - 강조색6 9 7" xfId="10445" xr:uid="{26C15C53-5DA7-46EE-B46C-6D2F93A2D871}"/>
    <cellStyle name="40% - 강조색6 9 8" xfId="10446" xr:uid="{54ECA205-9163-4BED-B76F-F69EF1737C75}"/>
    <cellStyle name="40% - 강조색6 9 9" xfId="10447" xr:uid="{DFE28E02-F3B4-4C72-8A78-350325904CE6}"/>
    <cellStyle name="60% - Accent1" xfId="27653" xr:uid="{E88DB6F6-32C9-4436-8B92-7AA3D48B27CF}"/>
    <cellStyle name="60% - Accent2" xfId="27652" xr:uid="{229F7ABE-636F-4F9C-9E86-03D1E4A67621}"/>
    <cellStyle name="60% - Accent3" xfId="27651" xr:uid="{5A7D16FF-9893-4814-84C9-7D2657A3BA7C}"/>
    <cellStyle name="60% - Accent4" xfId="27650" xr:uid="{06121E94-4B28-4541-BEAD-14EA8038989E}"/>
    <cellStyle name="60% - Accent5" xfId="27649" xr:uid="{8A7F563A-BAAB-432B-A500-D36BC48D9F24}"/>
    <cellStyle name="60% - Accent6" xfId="27648" xr:uid="{0CAC1316-A8DF-4FD0-A8A2-5E6B36EDA28C}"/>
    <cellStyle name="60% - 강조색1 10" xfId="1069" xr:uid="{959AE196-85B2-4195-9A05-5F4FDD7F15D9}"/>
    <cellStyle name="60% - 강조색1 10 10" xfId="10450" xr:uid="{11144246-410C-47C9-B3DD-C66CBE7673AD}"/>
    <cellStyle name="60% - 강조색1 10 11" xfId="10451" xr:uid="{309C9D20-D736-4683-94B9-1AD50E363F48}"/>
    <cellStyle name="60% - 강조색1 10 12" xfId="10452" xr:uid="{53ED4051-464A-4693-83B4-8E1BD716EDD7}"/>
    <cellStyle name="60% - 강조색1 10 13" xfId="10453" xr:uid="{7DD9A59D-DA45-4AD3-8488-AEA330BF50A0}"/>
    <cellStyle name="60% - 강조색1 10 14" xfId="10454" xr:uid="{BA1BBB82-28B8-4A1D-AC5C-8254D817F010}"/>
    <cellStyle name="60% - 강조색1 10 15" xfId="10449" xr:uid="{C2296333-2C73-4B8B-8ADE-DD0D9CE9E1AE}"/>
    <cellStyle name="60% - 강조색1 10 2" xfId="1070" xr:uid="{D69C3B8D-EB41-4F09-96D5-08F64EC0D0CA}"/>
    <cellStyle name="60% - 강조색1 10 2 2" xfId="10455" xr:uid="{B621C130-9FEE-457F-93D9-51FF9ECAA64C}"/>
    <cellStyle name="60% - 강조색1 10 3" xfId="10456" xr:uid="{19A171D1-692A-42EF-8F78-D198B0A2B229}"/>
    <cellStyle name="60% - 강조색1 10 4" xfId="10457" xr:uid="{29CD0E35-8229-4BC9-90E6-73B04B8CE91C}"/>
    <cellStyle name="60% - 강조색1 10 5" xfId="10458" xr:uid="{DDEF44C3-9A94-4B63-A88B-1F4F50A9D233}"/>
    <cellStyle name="60% - 강조색1 10 6" xfId="10459" xr:uid="{7E544C10-CEDA-47D8-A388-58B6A63D5022}"/>
    <cellStyle name="60% - 강조색1 10 7" xfId="10460" xr:uid="{0A0D3BFE-77A1-4168-AC0F-46A6FFA41634}"/>
    <cellStyle name="60% - 강조색1 10 8" xfId="10461" xr:uid="{F9AAA5EB-1A4B-4AF1-9E35-5DED4D442F01}"/>
    <cellStyle name="60% - 강조색1 10 9" xfId="10462" xr:uid="{46F05C8A-82B3-4D20-AAEB-6E5BC00183AA}"/>
    <cellStyle name="60% - 강조색1 11" xfId="1071" xr:uid="{DF9FE4DF-87FA-4374-929D-252CB5EABF69}"/>
    <cellStyle name="60% - 강조색1 11 10" xfId="10464" xr:uid="{6C265736-4575-4541-81DB-B910C7A360A0}"/>
    <cellStyle name="60% - 강조색1 11 11" xfId="10465" xr:uid="{8CBAE032-0421-4F0C-A041-9BC113F280E5}"/>
    <cellStyle name="60% - 강조색1 11 12" xfId="10466" xr:uid="{76E0386F-BC9E-4EC9-8988-4728EF1CDEFA}"/>
    <cellStyle name="60% - 강조색1 11 13" xfId="10467" xr:uid="{012F86DD-BCBD-4138-830B-D5082EA12389}"/>
    <cellStyle name="60% - 강조색1 11 14" xfId="10468" xr:uid="{29B9FD5C-AC55-4BF3-838A-6405467E5198}"/>
    <cellStyle name="60% - 강조색1 11 15" xfId="10463" xr:uid="{6FD9A023-198D-496E-AD52-6087050E78D9}"/>
    <cellStyle name="60% - 강조색1 11 2" xfId="1072" xr:uid="{1E84D531-5322-499F-80FF-07669A67F2D3}"/>
    <cellStyle name="60% - 강조색1 11 2 2" xfId="10469" xr:uid="{C25DEC77-F741-47C7-A6DE-1010A56B8C94}"/>
    <cellStyle name="60% - 강조색1 11 3" xfId="10470" xr:uid="{89B728D4-E459-4CC6-8550-50D9895BE107}"/>
    <cellStyle name="60% - 강조색1 11 4" xfId="10471" xr:uid="{EE914E9F-5D0A-4DC6-9983-75799F0CA78D}"/>
    <cellStyle name="60% - 강조색1 11 5" xfId="10472" xr:uid="{81B8F991-3A74-4205-AAB2-3D2E8DBD709F}"/>
    <cellStyle name="60% - 강조색1 11 6" xfId="10473" xr:uid="{3286A537-7FFD-477C-A859-A9D17A918C11}"/>
    <cellStyle name="60% - 강조색1 11 7" xfId="10474" xr:uid="{69320C14-A95E-4994-86CF-F12D77BCD61F}"/>
    <cellStyle name="60% - 강조색1 11 8" xfId="10475" xr:uid="{A691916F-2533-4941-8426-EF1BB5E82C96}"/>
    <cellStyle name="60% - 강조색1 11 9" xfId="10476" xr:uid="{6F864B6A-AFC6-450E-9179-5EF2C4D14447}"/>
    <cellStyle name="60% - 강조색1 12" xfId="1073" xr:uid="{3C78B7A5-EE27-475B-AD06-8390DAB194D8}"/>
    <cellStyle name="60% - 강조색1 12 10" xfId="10478" xr:uid="{22DDF64A-9D0A-437F-82F2-5CA36FA79816}"/>
    <cellStyle name="60% - 강조색1 12 11" xfId="10479" xr:uid="{A0B79596-ABA0-4840-A73E-1D881368B366}"/>
    <cellStyle name="60% - 강조색1 12 12" xfId="10480" xr:uid="{6D1899B7-EE81-4AE4-9086-6A676069CA5A}"/>
    <cellStyle name="60% - 강조색1 12 13" xfId="10481" xr:uid="{ED390932-745B-4355-9C8C-09C021273F01}"/>
    <cellStyle name="60% - 강조색1 12 14" xfId="10482" xr:uid="{73F40CA9-C51C-47A3-8DB6-F9F22BDA11C3}"/>
    <cellStyle name="60% - 강조색1 12 15" xfId="10477" xr:uid="{9F6EDAC2-5035-4C24-9747-CEB3F412A001}"/>
    <cellStyle name="60% - 강조색1 12 2" xfId="1074" xr:uid="{C9697FE8-C5E0-411B-BF29-87A2A522158B}"/>
    <cellStyle name="60% - 강조색1 12 2 2" xfId="10483" xr:uid="{6C82FE44-A9EC-4361-9356-78BDA62D73F8}"/>
    <cellStyle name="60% - 강조색1 12 3" xfId="10484" xr:uid="{9BEF4B1B-9FE4-458A-BE70-B10BB42C98EF}"/>
    <cellStyle name="60% - 강조색1 12 4" xfId="10485" xr:uid="{CC6724DA-7169-4D84-9C71-B967953FDF75}"/>
    <cellStyle name="60% - 강조색1 12 5" xfId="10486" xr:uid="{03D0CD6B-ADE6-48EA-BB8C-C8CDE56D130C}"/>
    <cellStyle name="60% - 강조색1 12 6" xfId="10487" xr:uid="{E7C8329E-8963-4612-9856-37DFEFB627AB}"/>
    <cellStyle name="60% - 강조색1 12 7" xfId="10488" xr:uid="{0478ECD9-292A-42D5-9854-D08974DA4245}"/>
    <cellStyle name="60% - 강조색1 12 8" xfId="10489" xr:uid="{AA5EDB62-2BBB-4298-928B-40BEE413D7C4}"/>
    <cellStyle name="60% - 강조색1 12 9" xfId="10490" xr:uid="{8AC6BA4A-809A-4FBE-8D52-797649BBB79C}"/>
    <cellStyle name="60% - 강조색1 13" xfId="1075" xr:uid="{6D127C06-1D72-4CA7-8537-6CEA9D3B3761}"/>
    <cellStyle name="60% - 강조색1 13 10" xfId="10492" xr:uid="{4C0017B7-4427-4448-96A8-15B35061535D}"/>
    <cellStyle name="60% - 강조색1 13 11" xfId="10493" xr:uid="{3A7543A7-3BEC-4E0D-A11D-3B3B1E5B2BB4}"/>
    <cellStyle name="60% - 강조색1 13 12" xfId="10494" xr:uid="{E9DA307B-F403-4D7D-A1A5-E00220683DF3}"/>
    <cellStyle name="60% - 강조색1 13 13" xfId="10495" xr:uid="{9D0B885F-B9C5-47AA-9153-D8B1C60B55B9}"/>
    <cellStyle name="60% - 강조색1 13 14" xfId="10496" xr:uid="{308DEAA6-86BB-4AA9-8D17-78752E737415}"/>
    <cellStyle name="60% - 강조색1 13 15" xfId="10491" xr:uid="{326441C4-A21B-4D2C-948C-8E3BE8B4EC0F}"/>
    <cellStyle name="60% - 강조색1 13 2" xfId="1076" xr:uid="{476F4464-4A8D-479E-A55E-779C54BFF1FA}"/>
    <cellStyle name="60% - 강조색1 13 2 2" xfId="10497" xr:uid="{9C796258-A4D1-4337-9E56-F398E6EFD3F2}"/>
    <cellStyle name="60% - 강조색1 13 3" xfId="10498" xr:uid="{07D036EF-85F1-4648-8367-67680046ABB1}"/>
    <cellStyle name="60% - 강조색1 13 4" xfId="10499" xr:uid="{D5ADDB5E-09B8-4AC7-A749-4790E22EBC65}"/>
    <cellStyle name="60% - 강조색1 13 5" xfId="10500" xr:uid="{ACA08E27-ABCC-451A-92CB-327DE769D1C1}"/>
    <cellStyle name="60% - 강조색1 13 6" xfId="10501" xr:uid="{C47B3E54-90C4-4B56-808D-C40313445137}"/>
    <cellStyle name="60% - 강조색1 13 7" xfId="10502" xr:uid="{CBE5354D-3B80-48EC-B578-BB971DF0EC1A}"/>
    <cellStyle name="60% - 강조색1 13 8" xfId="10503" xr:uid="{C7123860-4901-4EAB-AF55-53CD591F332C}"/>
    <cellStyle name="60% - 강조색1 13 9" xfId="10504" xr:uid="{80372B51-6ACA-426E-9C74-7D3B8721EB74}"/>
    <cellStyle name="60% - 강조색1 14" xfId="1077" xr:uid="{1AE05CFE-1C26-481D-9F04-D7EDFE17C763}"/>
    <cellStyle name="60% - 강조색1 14 10" xfId="10506" xr:uid="{68104DD5-CA41-4624-AC5B-EEFE45BACAF8}"/>
    <cellStyle name="60% - 강조색1 14 11" xfId="10507" xr:uid="{DA7AECC7-99AD-4350-8661-2B125F194A00}"/>
    <cellStyle name="60% - 강조색1 14 12" xfId="10508" xr:uid="{6903807A-9782-4664-BEE2-3A93B6D15A35}"/>
    <cellStyle name="60% - 강조색1 14 13" xfId="10509" xr:uid="{C0995376-8482-45E9-8FAD-D9FEB5710592}"/>
    <cellStyle name="60% - 강조색1 14 14" xfId="10510" xr:uid="{E89EC5D7-2B0C-4C90-8217-794A52A59381}"/>
    <cellStyle name="60% - 강조색1 14 15" xfId="10505" xr:uid="{0411D4D6-E3C9-430C-9B12-CA7BD4EC04AD}"/>
    <cellStyle name="60% - 강조색1 14 2" xfId="1078" xr:uid="{29757993-CDFA-4DFD-A97E-EB567BF96950}"/>
    <cellStyle name="60% - 강조색1 14 2 2" xfId="10511" xr:uid="{F191B429-D7B8-44EA-A5A3-7FB70D87FEE4}"/>
    <cellStyle name="60% - 강조색1 14 3" xfId="10512" xr:uid="{160EFD82-18F5-4F3C-8632-112E117DD960}"/>
    <cellStyle name="60% - 강조색1 14 4" xfId="10513" xr:uid="{B66BCEF4-7588-4CB3-89DD-4CCB55EB6893}"/>
    <cellStyle name="60% - 강조색1 14 5" xfId="10514" xr:uid="{30701848-7F2F-45B7-B0F8-FCC1765422DF}"/>
    <cellStyle name="60% - 강조색1 14 6" xfId="10515" xr:uid="{A31D68F0-5298-459F-888B-2F62F42E2B90}"/>
    <cellStyle name="60% - 강조색1 14 7" xfId="10516" xr:uid="{B50FA9EA-4885-4B0F-A220-CA5DD9D999CE}"/>
    <cellStyle name="60% - 강조색1 14 8" xfId="10517" xr:uid="{DB69EF90-E865-41F4-8CC3-F49A161AD410}"/>
    <cellStyle name="60% - 강조색1 14 9" xfId="10518" xr:uid="{D606C96B-094C-4A05-8B86-3A78AF39CCB2}"/>
    <cellStyle name="60% - 강조색1 15" xfId="1079" xr:uid="{6C51C988-814D-4842-97F1-3212E5826271}"/>
    <cellStyle name="60% - 강조색1 15 10" xfId="10520" xr:uid="{246B409A-4EAA-4857-9C81-8782F4F27123}"/>
    <cellStyle name="60% - 강조색1 15 11" xfId="10521" xr:uid="{0C0EE625-2FB4-4D77-A50B-41FF0A783B2A}"/>
    <cellStyle name="60% - 강조색1 15 12" xfId="10522" xr:uid="{DF5514CA-271A-4660-A2ED-3E375A768AA4}"/>
    <cellStyle name="60% - 강조색1 15 13" xfId="10523" xr:uid="{6B73FC9F-AF19-4188-A95C-0549FD118418}"/>
    <cellStyle name="60% - 강조색1 15 14" xfId="10524" xr:uid="{0EB8C2A9-84F2-461A-BEB1-4D85F92A1279}"/>
    <cellStyle name="60% - 강조색1 15 15" xfId="10519" xr:uid="{CE4C2978-E695-49C3-A6D8-438229B2CAAA}"/>
    <cellStyle name="60% - 강조색1 15 2" xfId="1080" xr:uid="{E4DBBE21-1FBD-425B-8D03-937413D26E19}"/>
    <cellStyle name="60% - 강조색1 15 2 2" xfId="10525" xr:uid="{703E0667-7A8F-4389-BEDE-D86533E2E01D}"/>
    <cellStyle name="60% - 강조색1 15 3" xfId="10526" xr:uid="{7D23C95D-65CE-46B6-84A7-10268A76A6C5}"/>
    <cellStyle name="60% - 강조색1 15 4" xfId="10527" xr:uid="{6427C465-F098-4EB4-AE2C-25F7339952BF}"/>
    <cellStyle name="60% - 강조색1 15 5" xfId="10528" xr:uid="{F488DF4F-13F9-4ECF-B008-D23D53CFAF1B}"/>
    <cellStyle name="60% - 강조색1 15 6" xfId="10529" xr:uid="{6D60FCCC-AD92-482E-BA2D-52F649990452}"/>
    <cellStyle name="60% - 강조색1 15 7" xfId="10530" xr:uid="{3D23A329-3616-41F7-A91A-5111C11EF315}"/>
    <cellStyle name="60% - 강조색1 15 8" xfId="10531" xr:uid="{F4174119-74D4-4F0B-BB02-D9B5C88EC6D0}"/>
    <cellStyle name="60% - 강조색1 15 9" xfId="10532" xr:uid="{E8CD2642-85A0-4077-8068-4E8AB01DD3BA}"/>
    <cellStyle name="60% - 강조색1 16" xfId="1081" xr:uid="{256D79B4-564A-4761-842D-FAFD37068070}"/>
    <cellStyle name="60% - 강조색1 16 10" xfId="10534" xr:uid="{39C52F10-76E5-4746-AC09-03E0FE811D16}"/>
    <cellStyle name="60% - 강조색1 16 11" xfId="10535" xr:uid="{E565DC42-8F85-4ACE-BAF0-9F468F7B4486}"/>
    <cellStyle name="60% - 강조색1 16 12" xfId="10536" xr:uid="{088412EA-BC37-4AB1-A331-FB06E931B278}"/>
    <cellStyle name="60% - 강조색1 16 13" xfId="10537" xr:uid="{539B485F-F7D3-4D8D-A5B9-BD335170D73D}"/>
    <cellStyle name="60% - 강조색1 16 14" xfId="10538" xr:uid="{C9A216AC-2B39-442C-8163-2BE579B3D173}"/>
    <cellStyle name="60% - 강조색1 16 15" xfId="10533" xr:uid="{07DE38AD-36D5-492C-B338-AF6B5C346124}"/>
    <cellStyle name="60% - 강조색1 16 2" xfId="1082" xr:uid="{DD998AB7-523D-4170-99B9-FB9D91A572F1}"/>
    <cellStyle name="60% - 강조색1 16 2 2" xfId="10539" xr:uid="{9FC17B0D-B8E6-4510-B242-C1DF92BC8F52}"/>
    <cellStyle name="60% - 강조색1 16 3" xfId="10540" xr:uid="{D51BE1A2-21CC-4BA3-86EF-3F9370325ED9}"/>
    <cellStyle name="60% - 강조색1 16 4" xfId="10541" xr:uid="{7236D5DE-7A05-4559-902C-CA0CCD318416}"/>
    <cellStyle name="60% - 강조색1 16 5" xfId="10542" xr:uid="{E1E0F928-2888-488A-9449-1D1B9820FFF5}"/>
    <cellStyle name="60% - 강조색1 16 6" xfId="10543" xr:uid="{590B072C-0D75-4F9B-AE10-1F2EB04878E1}"/>
    <cellStyle name="60% - 강조색1 16 7" xfId="10544" xr:uid="{54F5BE57-2C79-4107-BBFD-442809B5C23A}"/>
    <cellStyle name="60% - 강조색1 16 8" xfId="10545" xr:uid="{A0B0337F-913D-4851-AC83-9CD971F1D3FC}"/>
    <cellStyle name="60% - 강조색1 16 9" xfId="10546" xr:uid="{6EE2DEC5-BB6F-485A-842C-30E764B1A445}"/>
    <cellStyle name="60% - 강조색1 17" xfId="1083" xr:uid="{42FAF93B-2381-4D1C-974F-650A71D4C0B0}"/>
    <cellStyle name="60% - 강조색1 17 10" xfId="10548" xr:uid="{60709B86-9A8D-4C5E-86B8-91C2D92F456D}"/>
    <cellStyle name="60% - 강조색1 17 11" xfId="10549" xr:uid="{D6A14709-E007-42A9-9368-893F7F8B4A17}"/>
    <cellStyle name="60% - 강조색1 17 12" xfId="10550" xr:uid="{5C485BEA-B2F3-4132-97A5-403E2C365D8D}"/>
    <cellStyle name="60% - 강조색1 17 13" xfId="10551" xr:uid="{5355A7DD-4B32-4748-ABF8-706CD6094278}"/>
    <cellStyle name="60% - 강조색1 17 14" xfId="10552" xr:uid="{139C9A60-5C5E-4759-A9C4-EE0FDD711DB0}"/>
    <cellStyle name="60% - 강조색1 17 15" xfId="10547" xr:uid="{0765EBBC-6049-4EB3-9007-616BCD293BC3}"/>
    <cellStyle name="60% - 강조색1 17 2" xfId="1084" xr:uid="{C1D352A0-7828-4622-97A3-B0B695EC30CF}"/>
    <cellStyle name="60% - 강조색1 17 2 2" xfId="10553" xr:uid="{8108CBAE-222C-48D7-A0ED-41A6129A84A1}"/>
    <cellStyle name="60% - 강조색1 17 3" xfId="10554" xr:uid="{C8CABA0E-352A-4F80-B8A8-85AD9FCE36E6}"/>
    <cellStyle name="60% - 강조색1 17 4" xfId="10555" xr:uid="{EF53410C-6A58-40F2-85D3-805986B13D2E}"/>
    <cellStyle name="60% - 강조색1 17 5" xfId="10556" xr:uid="{93E3893C-1112-4C69-B144-F76CE766DD35}"/>
    <cellStyle name="60% - 강조색1 17 6" xfId="10557" xr:uid="{AC7B100A-18F2-4427-9CE9-FAA18D78FB45}"/>
    <cellStyle name="60% - 강조색1 17 7" xfId="10558" xr:uid="{13743CA2-C5FB-4DD9-8494-8FA29846B1AC}"/>
    <cellStyle name="60% - 강조색1 17 8" xfId="10559" xr:uid="{3114D761-4638-4BBB-A49C-4162713CB950}"/>
    <cellStyle name="60% - 강조색1 17 9" xfId="10560" xr:uid="{C9E55065-1493-46BE-8433-73EFD4D6F8E0}"/>
    <cellStyle name="60% - 강조색1 18" xfId="1085" xr:uid="{C3E2AB7D-2D0E-4607-8D86-2A774A7DD1A8}"/>
    <cellStyle name="60% - 강조색1 18 10" xfId="10562" xr:uid="{4ED215D3-138E-4591-80F1-1D40DA1CB51B}"/>
    <cellStyle name="60% - 강조색1 18 11" xfId="10563" xr:uid="{201F3B5B-0951-4E08-853A-D35989A6F134}"/>
    <cellStyle name="60% - 강조색1 18 12" xfId="10564" xr:uid="{952E8E30-8D69-487C-AB41-C56E3BDFD5C1}"/>
    <cellStyle name="60% - 강조색1 18 13" xfId="10565" xr:uid="{1F74925C-EE10-493B-AAD4-92A0CD496E77}"/>
    <cellStyle name="60% - 강조색1 18 14" xfId="10566" xr:uid="{0D4A8BB4-A230-4383-A887-8495B6F3F8B8}"/>
    <cellStyle name="60% - 강조색1 18 15" xfId="10561" xr:uid="{0763D544-E100-47E2-9C0D-66FC21026496}"/>
    <cellStyle name="60% - 강조색1 18 2" xfId="1086" xr:uid="{B1CC149A-352A-4FEE-B5B3-EDC834809585}"/>
    <cellStyle name="60% - 강조색1 18 2 2" xfId="10567" xr:uid="{D2DD7589-65FD-4956-A94B-5AC34F1DF2B2}"/>
    <cellStyle name="60% - 강조색1 18 3" xfId="10568" xr:uid="{C71D79B8-A10C-4ACF-ABF5-848A09E96F08}"/>
    <cellStyle name="60% - 강조색1 18 4" xfId="10569" xr:uid="{14A0664F-C50C-42AE-B8F5-24FA029DF862}"/>
    <cellStyle name="60% - 강조색1 18 5" xfId="10570" xr:uid="{6835F051-7DB6-43CB-A7A5-0646172EFE1C}"/>
    <cellStyle name="60% - 강조색1 18 6" xfId="10571" xr:uid="{5A4B1E91-0209-4ADA-A91E-B4D7F4EB7360}"/>
    <cellStyle name="60% - 강조색1 18 7" xfId="10572" xr:uid="{69F9353F-0DFB-46AF-B7F2-B02BF63F1080}"/>
    <cellStyle name="60% - 강조색1 18 8" xfId="10573" xr:uid="{F5FA0296-F502-486B-86BC-80F152EA4B8D}"/>
    <cellStyle name="60% - 강조색1 18 9" xfId="10574" xr:uid="{6E8E1231-75F6-4395-BB9E-4EAB535E1DBB}"/>
    <cellStyle name="60% - 강조색1 19" xfId="1087" xr:uid="{6606DCB1-0B43-40B9-B8C1-050CD648E7E8}"/>
    <cellStyle name="60% - 강조색1 19 10" xfId="10576" xr:uid="{E2BB843A-F148-475F-A53B-C1625E34A805}"/>
    <cellStyle name="60% - 강조색1 19 11" xfId="10577" xr:uid="{5E86AB23-1583-46BB-8ABE-CD59636EF42A}"/>
    <cellStyle name="60% - 강조색1 19 12" xfId="10578" xr:uid="{0170D891-6A3E-4D6F-8EEB-2858B9F21114}"/>
    <cellStyle name="60% - 강조색1 19 13" xfId="10579" xr:uid="{27FABE34-4327-4B59-9DBB-5069E338B4BA}"/>
    <cellStyle name="60% - 강조색1 19 14" xfId="10580" xr:uid="{DF5A097C-8F00-428F-B21B-93E18FAEECBA}"/>
    <cellStyle name="60% - 강조색1 19 15" xfId="10575" xr:uid="{BBBAF905-35F4-4945-AD45-BD440FA20E35}"/>
    <cellStyle name="60% - 강조색1 19 2" xfId="1088" xr:uid="{B7C38CFA-B464-4999-A044-117BDEA92CC2}"/>
    <cellStyle name="60% - 강조색1 19 2 2" xfId="10581" xr:uid="{6263A136-A30E-4086-B167-EDAF6EDFE7E8}"/>
    <cellStyle name="60% - 강조색1 19 3" xfId="10582" xr:uid="{2CF94739-EE00-403A-8013-24B9FC62BF39}"/>
    <cellStyle name="60% - 강조색1 19 4" xfId="10583" xr:uid="{2BFA489C-B3D8-4E7E-859D-32B99ABD5BB3}"/>
    <cellStyle name="60% - 강조색1 19 5" xfId="10584" xr:uid="{C43D40CB-0BD0-480D-BB0A-C7891236C11F}"/>
    <cellStyle name="60% - 강조색1 19 6" xfId="10585" xr:uid="{08AC953D-8FF2-4AE4-BB34-08BF28C5C868}"/>
    <cellStyle name="60% - 강조색1 19 7" xfId="10586" xr:uid="{55D23A3C-0E82-4B12-B1B8-BC6173B768A0}"/>
    <cellStyle name="60% - 강조색1 19 8" xfId="10587" xr:uid="{3A8BB062-6B53-4FB6-8DD0-63277EFB31F9}"/>
    <cellStyle name="60% - 강조색1 19 9" xfId="10588" xr:uid="{B59C8FB6-75E4-46A1-A8D9-30F1296213AB}"/>
    <cellStyle name="60% - 강조색1 2" xfId="1089" xr:uid="{F9ECAC49-D28A-4071-AE60-1F63C5166EDC}"/>
    <cellStyle name="60% - 강조색1 2 10" xfId="10590" xr:uid="{4E5B5F35-B998-419C-9CE7-5E009E47596D}"/>
    <cellStyle name="60% - 강조색1 2 11" xfId="10591" xr:uid="{0E516109-C9F2-4709-90D3-68E0E31C18C9}"/>
    <cellStyle name="60% - 강조색1 2 12" xfId="10592" xr:uid="{A1BEDA7A-9DEE-4D00-8919-308E2CCBFAEE}"/>
    <cellStyle name="60% - 강조색1 2 13" xfId="10593" xr:uid="{8132F462-5B03-41D9-935D-A3BC404A2346}"/>
    <cellStyle name="60% - 강조색1 2 14" xfId="10594" xr:uid="{DAA760FC-75A8-4462-ADE6-3F2BC68CFD0F}"/>
    <cellStyle name="60% - 강조색1 2 15" xfId="10589" xr:uid="{AE6B7FBF-54B2-420D-AF9D-E7DDFCDB4D05}"/>
    <cellStyle name="60% - 강조색1 2 16" xfId="27952" xr:uid="{311C18C8-9A4F-42A2-A5F0-B4C55FABD0CB}"/>
    <cellStyle name="60% - 강조색1 2 2" xfId="1090" xr:uid="{7E71FC6E-70E5-4A8E-8C6A-89C330D97329}"/>
    <cellStyle name="60% - 강조색1 2 2 2" xfId="10595" xr:uid="{43506E54-5CB1-459A-B349-4F697183F4CA}"/>
    <cellStyle name="60% - 강조색1 2 3" xfId="10596" xr:uid="{3EAD1E62-3D6A-4237-88AD-A3B6116BFA16}"/>
    <cellStyle name="60% - 강조색1 2 4" xfId="10597" xr:uid="{9EA39ED4-F11F-4B2D-BC99-75064476A180}"/>
    <cellStyle name="60% - 강조색1 2 5" xfId="10598" xr:uid="{3FAD87A1-13AB-4ADA-9E9A-58E07C4EC640}"/>
    <cellStyle name="60% - 강조색1 2 6" xfId="10599" xr:uid="{91361B55-3A7F-45C9-84BF-425F623B1116}"/>
    <cellStyle name="60% - 강조색1 2 7" xfId="10600" xr:uid="{57C8D9E1-408C-417E-B44B-98F64792B489}"/>
    <cellStyle name="60% - 강조색1 2 8" xfId="10601" xr:uid="{B87367DD-2999-452A-8FB4-F8B3CC620A4D}"/>
    <cellStyle name="60% - 강조색1 2 9" xfId="10602" xr:uid="{EEC14351-17BD-460F-A043-AC9AF1143383}"/>
    <cellStyle name="60% - 강조색1 20" xfId="1091" xr:uid="{10C24ED3-9D47-42FF-AB87-2974AA99BEDC}"/>
    <cellStyle name="60% - 강조색1 20 10" xfId="10604" xr:uid="{01F96855-BA9E-489A-BF3F-2A0283F6C714}"/>
    <cellStyle name="60% - 강조색1 20 11" xfId="10605" xr:uid="{9757A0DA-6A4A-4FD0-84F5-35D16EE3DC41}"/>
    <cellStyle name="60% - 강조색1 20 12" xfId="10606" xr:uid="{A2A0B81A-1D1A-44E5-B0A8-B5E32720A369}"/>
    <cellStyle name="60% - 강조색1 20 13" xfId="10607" xr:uid="{1B31AFC9-152F-48DA-B066-AEE83829A26E}"/>
    <cellStyle name="60% - 강조색1 20 14" xfId="10608" xr:uid="{07011BB4-E0A5-453A-B3B1-FBAAEF436812}"/>
    <cellStyle name="60% - 강조색1 20 15" xfId="10603" xr:uid="{CDFE9B1A-1E6A-42DA-A76A-BB2C69B19DA5}"/>
    <cellStyle name="60% - 강조색1 20 2" xfId="1092" xr:uid="{67F3781A-09D5-4586-A2C0-DB79D3613CCC}"/>
    <cellStyle name="60% - 강조색1 20 2 2" xfId="10609" xr:uid="{54E323A7-3BF9-4630-B524-4C18A40797CB}"/>
    <cellStyle name="60% - 강조색1 20 3" xfId="10610" xr:uid="{C2FA162E-371B-4BB4-B750-358DDCCF8E78}"/>
    <cellStyle name="60% - 강조색1 20 4" xfId="10611" xr:uid="{EC92A487-D175-49B4-B88F-079BCC7440C8}"/>
    <cellStyle name="60% - 강조색1 20 5" xfId="10612" xr:uid="{62372F99-233E-4E11-9F5F-134EC024AE14}"/>
    <cellStyle name="60% - 강조색1 20 6" xfId="10613" xr:uid="{D6A6BC70-0292-4B70-AB30-C7D2DD1215FE}"/>
    <cellStyle name="60% - 강조색1 20 7" xfId="10614" xr:uid="{0DCE44AD-20DB-4805-AA91-CC05E9CFF6A7}"/>
    <cellStyle name="60% - 강조색1 20 8" xfId="10615" xr:uid="{302629BC-B8E2-4301-AF2C-E10D2F78A20E}"/>
    <cellStyle name="60% - 강조색1 20 9" xfId="10616" xr:uid="{79A28E35-81EB-407F-BA28-8D921892BB28}"/>
    <cellStyle name="60% - 강조색1 21" xfId="1093" xr:uid="{88631E72-CD7D-4D72-9F72-F5B15D08313C}"/>
    <cellStyle name="60% - 강조색1 21 10" xfId="10618" xr:uid="{99F75323-B676-493C-883E-2F2E53E54183}"/>
    <cellStyle name="60% - 강조색1 21 11" xfId="10619" xr:uid="{148EDB28-8BA5-4E14-A45C-4A5FEF1E44B7}"/>
    <cellStyle name="60% - 강조색1 21 12" xfId="10620" xr:uid="{75A9899E-8FCD-4BAA-861D-65D7430DB5E4}"/>
    <cellStyle name="60% - 강조색1 21 13" xfId="10621" xr:uid="{4A5A3C55-E669-425E-92EB-2E1DE5E460F6}"/>
    <cellStyle name="60% - 강조색1 21 14" xfId="10622" xr:uid="{FB334EBF-9D66-4A25-8BCD-6B9DABC6F385}"/>
    <cellStyle name="60% - 강조색1 21 15" xfId="10617" xr:uid="{1B94FED9-1768-4192-9021-77A03BABD686}"/>
    <cellStyle name="60% - 강조색1 21 2" xfId="1094" xr:uid="{BE548ECF-1CF1-42AC-9886-95DB9D943DD2}"/>
    <cellStyle name="60% - 강조색1 21 2 2" xfId="10623" xr:uid="{753B6830-D9F9-409B-BEF5-224F40432BA6}"/>
    <cellStyle name="60% - 강조색1 21 3" xfId="10624" xr:uid="{FDD191B2-E2F5-48BA-A737-80B4C7415D11}"/>
    <cellStyle name="60% - 강조색1 21 4" xfId="10625" xr:uid="{E23FB783-C6D2-4F08-9703-7256A23CF044}"/>
    <cellStyle name="60% - 강조색1 21 5" xfId="10626" xr:uid="{12D6890E-6EC6-4988-9A79-BA0132113F3D}"/>
    <cellStyle name="60% - 강조색1 21 6" xfId="10627" xr:uid="{C3DB712B-8F56-4EEB-B18B-547ACA2B02D3}"/>
    <cellStyle name="60% - 강조색1 21 7" xfId="10628" xr:uid="{D0CE870F-3F5C-4410-BAEF-B11BA9BE09D6}"/>
    <cellStyle name="60% - 강조색1 21 8" xfId="10629" xr:uid="{9315415D-6FAD-4099-845B-FCAAFFC2A597}"/>
    <cellStyle name="60% - 강조색1 21 9" xfId="10630" xr:uid="{C08BF1FA-11F2-43F6-9973-B00D57704302}"/>
    <cellStyle name="60% - 강조색1 22" xfId="1095" xr:uid="{A5FA4416-41B0-4F43-95D0-AD066A73CDFA}"/>
    <cellStyle name="60% - 강조색1 22 10" xfId="10632" xr:uid="{D4DEC3F7-37FF-4496-997D-2B0ECCFC274E}"/>
    <cellStyle name="60% - 강조색1 22 11" xfId="10633" xr:uid="{BFCD5903-0C0C-48B3-BE56-50D29C70D0C4}"/>
    <cellStyle name="60% - 강조색1 22 12" xfId="10634" xr:uid="{9311EF1A-F7AA-432D-8271-30F5C95382FD}"/>
    <cellStyle name="60% - 강조색1 22 13" xfId="10635" xr:uid="{648068EE-250A-4AAA-8A39-D3F6E97C85F4}"/>
    <cellStyle name="60% - 강조색1 22 14" xfId="10636" xr:uid="{5F8859CB-4E32-4ADC-A67B-B66D0740C4B6}"/>
    <cellStyle name="60% - 강조색1 22 15" xfId="10631" xr:uid="{7C5FD016-B1FD-436D-B9CA-BF6CF186BDC4}"/>
    <cellStyle name="60% - 강조색1 22 2" xfId="1096" xr:uid="{C41B068C-150B-4FF9-938B-0EF6B3AEF9C7}"/>
    <cellStyle name="60% - 강조색1 22 2 2" xfId="10637" xr:uid="{ECE73BAE-315B-420A-B9D0-771E5DE031DE}"/>
    <cellStyle name="60% - 강조색1 22 3" xfId="10638" xr:uid="{557CCEB1-2144-4A71-89E7-E12329448110}"/>
    <cellStyle name="60% - 강조색1 22 4" xfId="10639" xr:uid="{585FC259-F875-419E-BEA2-C55B448138DA}"/>
    <cellStyle name="60% - 강조색1 22 5" xfId="10640" xr:uid="{DEA1285B-CB7D-4968-ACE2-9B9B92AD9C9F}"/>
    <cellStyle name="60% - 강조색1 22 6" xfId="10641" xr:uid="{A0BD4051-F336-4B0B-B90C-0DD79294B612}"/>
    <cellStyle name="60% - 강조색1 22 7" xfId="10642" xr:uid="{AE2E4932-DD90-474D-95FE-BDE25CAF40F2}"/>
    <cellStyle name="60% - 강조색1 22 8" xfId="10643" xr:uid="{976F38F8-9DDE-4FD7-B2F8-B991AB9B5BA0}"/>
    <cellStyle name="60% - 강조색1 22 9" xfId="10644" xr:uid="{78BF2A12-05BE-406F-9B36-39A889AF410C}"/>
    <cellStyle name="60% - 강조색1 23" xfId="1097" xr:uid="{64CBBA2E-BA0E-4D03-A007-1F3BB2B70719}"/>
    <cellStyle name="60% - 강조색1 23 10" xfId="10646" xr:uid="{E80BF6F2-56AA-422D-999F-D80E5A3033BD}"/>
    <cellStyle name="60% - 강조색1 23 11" xfId="10647" xr:uid="{4635557F-0635-4D30-9D74-B540875EACAB}"/>
    <cellStyle name="60% - 강조색1 23 12" xfId="10648" xr:uid="{0A5F3F4A-C852-4C7C-9BAA-51A94E604BE9}"/>
    <cellStyle name="60% - 강조색1 23 13" xfId="10649" xr:uid="{2E663159-F2DB-4CA9-B8E1-3819E9A7E128}"/>
    <cellStyle name="60% - 강조색1 23 14" xfId="10650" xr:uid="{A93F32DF-A438-49B2-A35A-339CFB59ED16}"/>
    <cellStyle name="60% - 강조색1 23 15" xfId="10645" xr:uid="{0B9C2524-04A0-40BE-B3CC-30F96DCA8E7D}"/>
    <cellStyle name="60% - 강조색1 23 2" xfId="1098" xr:uid="{724C4A2D-A77F-46D3-9EA4-E4A98C2B2779}"/>
    <cellStyle name="60% - 강조색1 23 2 2" xfId="10651" xr:uid="{9F0B4C16-D4E9-45B9-8296-D82EF0083E39}"/>
    <cellStyle name="60% - 강조색1 23 3" xfId="10652" xr:uid="{56EB04D8-119A-4FBF-A8CE-C3D352327235}"/>
    <cellStyle name="60% - 강조색1 23 4" xfId="10653" xr:uid="{45EB019F-FB0A-4DF1-9079-4E273190BB3B}"/>
    <cellStyle name="60% - 강조색1 23 5" xfId="10654" xr:uid="{5B6C62E0-B686-4487-B715-CF25FEF2F9BC}"/>
    <cellStyle name="60% - 강조색1 23 6" xfId="10655" xr:uid="{DA7F5282-8F24-47C3-AC9E-D97D190E050E}"/>
    <cellStyle name="60% - 강조색1 23 7" xfId="10656" xr:uid="{FEB3AABD-C011-4DD2-8306-340DBF3087C1}"/>
    <cellStyle name="60% - 강조색1 23 8" xfId="10657" xr:uid="{34DCADD1-5FDC-44E6-ADE4-497E0CD0817D}"/>
    <cellStyle name="60% - 강조색1 23 9" xfId="10658" xr:uid="{8BA5CBB8-F55C-444A-925B-1F908972544F}"/>
    <cellStyle name="60% - 강조색1 24" xfId="1099" xr:uid="{A6F14C0E-1316-4725-9EFB-9E12B9935334}"/>
    <cellStyle name="60% - 강조색1 24 10" xfId="10660" xr:uid="{4691BD64-01C5-4FA0-9B82-B3D6CB1AC56C}"/>
    <cellStyle name="60% - 강조색1 24 11" xfId="10661" xr:uid="{D815528D-CA7E-43D4-93DE-6EB3525EBBB5}"/>
    <cellStyle name="60% - 강조색1 24 12" xfId="10662" xr:uid="{C3706736-B932-49CB-8B53-6B008E8C2720}"/>
    <cellStyle name="60% - 강조색1 24 13" xfId="10663" xr:uid="{44D8B559-E0B1-43C8-B923-F8BF1436AEDF}"/>
    <cellStyle name="60% - 강조색1 24 14" xfId="10664" xr:uid="{29644E85-B9C0-45B2-AB16-3E4E0A203DE0}"/>
    <cellStyle name="60% - 강조색1 24 15" xfId="10659" xr:uid="{FB64668B-5D27-4DFD-8113-A0534ED66AFB}"/>
    <cellStyle name="60% - 강조색1 24 2" xfId="1100" xr:uid="{9004D6A0-E8E8-417E-9DCD-568D3381D4CD}"/>
    <cellStyle name="60% - 강조색1 24 2 2" xfId="10665" xr:uid="{B695E3E0-212B-4B41-81F9-C868563C72BC}"/>
    <cellStyle name="60% - 강조색1 24 3" xfId="10666" xr:uid="{DF7EC5CD-B9C4-48FE-A8C2-E379D2347902}"/>
    <cellStyle name="60% - 강조색1 24 4" xfId="10667" xr:uid="{ABEBE720-55D5-49D9-A760-3DE2CF20CDF1}"/>
    <cellStyle name="60% - 강조색1 24 5" xfId="10668" xr:uid="{05C407A2-7590-4379-9B8D-0D514D973E25}"/>
    <cellStyle name="60% - 강조색1 24 6" xfId="10669" xr:uid="{592F1B88-8AE6-4338-9183-588461870110}"/>
    <cellStyle name="60% - 강조색1 24 7" xfId="10670" xr:uid="{4001648A-B1F8-417B-8528-3AD5495A98DC}"/>
    <cellStyle name="60% - 강조색1 24 8" xfId="10671" xr:uid="{66A9B17E-50B4-4EED-B7E4-FE2CB68C2B4C}"/>
    <cellStyle name="60% - 강조색1 24 9" xfId="10672" xr:uid="{5533FF35-D0B9-4E82-A36E-C1F19A3EB905}"/>
    <cellStyle name="60% - 강조색1 25" xfId="1101" xr:uid="{81879D22-6EDE-46EE-BF3F-673391E5DADE}"/>
    <cellStyle name="60% - 강조색1 25 10" xfId="10674" xr:uid="{5B0C4266-1ED9-4550-B58E-E155248F1CE7}"/>
    <cellStyle name="60% - 강조색1 25 11" xfId="10675" xr:uid="{833AC031-438B-43F2-9F26-38AD0ADF99FE}"/>
    <cellStyle name="60% - 강조색1 25 12" xfId="10676" xr:uid="{07FE1BDF-670E-428A-996A-EDF9DCC73AAE}"/>
    <cellStyle name="60% - 강조색1 25 13" xfId="10677" xr:uid="{F7CB99BB-31EC-4352-8F73-8C05F4E7E4FB}"/>
    <cellStyle name="60% - 강조색1 25 14" xfId="10678" xr:uid="{DC34F633-1720-4908-8D4B-D2AF3EF3FB89}"/>
    <cellStyle name="60% - 강조색1 25 15" xfId="10673" xr:uid="{250266E7-4029-400E-B4B4-BB34F0F53485}"/>
    <cellStyle name="60% - 강조색1 25 2" xfId="1102" xr:uid="{F76B2BC8-4EA5-47A9-9849-D176DAD18793}"/>
    <cellStyle name="60% - 강조색1 25 2 2" xfId="10679" xr:uid="{14B9F865-D4B9-40FB-96F4-80EA5044EFA2}"/>
    <cellStyle name="60% - 강조색1 25 3" xfId="10680" xr:uid="{721A6375-275B-4BB0-AF18-9AB270516112}"/>
    <cellStyle name="60% - 강조색1 25 4" xfId="10681" xr:uid="{DD83B071-2B9D-4B3F-A49F-C660A268F284}"/>
    <cellStyle name="60% - 강조색1 25 5" xfId="10682" xr:uid="{22163135-8496-438E-ACC0-939FBE15FE44}"/>
    <cellStyle name="60% - 강조색1 25 6" xfId="10683" xr:uid="{C1DC73E3-C02F-4509-AC20-5BD2D2D50737}"/>
    <cellStyle name="60% - 강조색1 25 7" xfId="10684" xr:uid="{C88A6E3E-53DD-4F07-A68C-8C0E4822E238}"/>
    <cellStyle name="60% - 강조색1 25 8" xfId="10685" xr:uid="{DBC85644-48A6-4BE7-BA4B-51647FDA92B4}"/>
    <cellStyle name="60% - 강조색1 25 9" xfId="10686" xr:uid="{3938C088-9E1E-43C8-A309-28D211BFD3B6}"/>
    <cellStyle name="60% - 강조색1 26" xfId="1103" xr:uid="{64444513-C294-430F-B7F8-B8D87C912333}"/>
    <cellStyle name="60% - 강조색1 26 10" xfId="10688" xr:uid="{D0937B55-B15E-4B54-811E-760462F6AEC3}"/>
    <cellStyle name="60% - 강조색1 26 11" xfId="10689" xr:uid="{3B68AE2C-C9F8-42F6-8380-F753AE06BDD2}"/>
    <cellStyle name="60% - 강조색1 26 12" xfId="10690" xr:uid="{DFD82E08-16EA-48C1-8C23-E5AA0EF48641}"/>
    <cellStyle name="60% - 강조색1 26 13" xfId="10691" xr:uid="{FF8DA21E-1408-4E49-A506-5D5BF723AB91}"/>
    <cellStyle name="60% - 강조색1 26 14" xfId="10692" xr:uid="{D2E6B0A3-4E73-42D8-ACD6-99CC0A3386F9}"/>
    <cellStyle name="60% - 강조색1 26 15" xfId="10687" xr:uid="{9382D0C9-2C12-49A6-BE08-05960709A3DF}"/>
    <cellStyle name="60% - 강조색1 26 2" xfId="1104" xr:uid="{671CED26-3220-471B-BCBF-2AE5508F020E}"/>
    <cellStyle name="60% - 강조색1 26 2 2" xfId="10693" xr:uid="{34DD5A3A-EC56-4EF5-A98B-CD397007D306}"/>
    <cellStyle name="60% - 강조색1 26 3" xfId="10694" xr:uid="{37C3F833-11AB-4578-90FA-88D9A9BBC716}"/>
    <cellStyle name="60% - 강조색1 26 4" xfId="10695" xr:uid="{1C61859D-059A-4F0B-865D-E11F0260AACE}"/>
    <cellStyle name="60% - 강조색1 26 5" xfId="10696" xr:uid="{5FE670F3-B094-4433-BB5F-33F5D58DF36E}"/>
    <cellStyle name="60% - 강조색1 26 6" xfId="10697" xr:uid="{A6FFA337-5221-4F64-B151-D70CFAD03CFE}"/>
    <cellStyle name="60% - 강조색1 26 7" xfId="10698" xr:uid="{695E8957-09F7-4ABF-88A3-45C0A2202DD6}"/>
    <cellStyle name="60% - 강조색1 26 8" xfId="10699" xr:uid="{A66FDDAE-6B0F-4408-9F93-7F1555EB88B5}"/>
    <cellStyle name="60% - 강조색1 26 9" xfId="10700" xr:uid="{7F066CC8-5743-4017-91B9-9C5182010576}"/>
    <cellStyle name="60% - 강조색1 27" xfId="1105" xr:uid="{3C5319F0-14A9-4941-86F4-BF3FE9351711}"/>
    <cellStyle name="60% - 강조색1 27 10" xfId="10702" xr:uid="{4F46045E-1ECC-4996-AF51-D58CEDE9D31F}"/>
    <cellStyle name="60% - 강조색1 27 11" xfId="10703" xr:uid="{8F4782C1-7371-4795-8A1F-9E38EA4E081B}"/>
    <cellStyle name="60% - 강조색1 27 12" xfId="10704" xr:uid="{0BCBE170-B9EC-4D33-A315-EA14A2DA7B7D}"/>
    <cellStyle name="60% - 강조색1 27 13" xfId="10705" xr:uid="{30FD9ABB-082B-42F4-AA80-AEC39B6D0F69}"/>
    <cellStyle name="60% - 강조색1 27 14" xfId="10706" xr:uid="{69D3CA06-FBFE-48D4-96FC-CFD1BA32E37B}"/>
    <cellStyle name="60% - 강조색1 27 15" xfId="10701" xr:uid="{DD4CBBFD-70EB-4613-8E01-A62B13639C79}"/>
    <cellStyle name="60% - 강조색1 27 2" xfId="1106" xr:uid="{697D25CC-A268-4C46-89B1-A91EE06FF65F}"/>
    <cellStyle name="60% - 강조색1 27 2 2" xfId="10707" xr:uid="{8C0478B4-D003-42B0-AEBA-0AE73CA8F020}"/>
    <cellStyle name="60% - 강조색1 27 3" xfId="10708" xr:uid="{38489217-0192-4458-AC8C-48F4BBCE4CF1}"/>
    <cellStyle name="60% - 강조색1 27 4" xfId="10709" xr:uid="{AB812B3D-6005-4063-B37D-85E4321EE1A9}"/>
    <cellStyle name="60% - 강조색1 27 5" xfId="10710" xr:uid="{EDDD8058-2FAB-4D28-85C4-C1AA3F1AD0A5}"/>
    <cellStyle name="60% - 강조색1 27 6" xfId="10711" xr:uid="{2B367FDD-A54C-4025-82A9-AB625F89FF5C}"/>
    <cellStyle name="60% - 강조색1 27 7" xfId="10712" xr:uid="{EF777DFD-C4E2-4C37-813E-E18342088E06}"/>
    <cellStyle name="60% - 강조색1 27 8" xfId="10713" xr:uid="{5E46E01C-5208-4F70-B46C-BD0950F4183E}"/>
    <cellStyle name="60% - 강조색1 27 9" xfId="10714" xr:uid="{89A92E88-05B1-4D62-8B6E-CDB22DBC689D}"/>
    <cellStyle name="60% - 강조색1 28" xfId="1107" xr:uid="{2DBC7802-EE59-4C79-AA4A-57840275920B}"/>
    <cellStyle name="60% - 강조색1 28 10" xfId="10716" xr:uid="{0A47FE06-EDBF-44A6-88DE-D67F24C8BB2E}"/>
    <cellStyle name="60% - 강조색1 28 11" xfId="10717" xr:uid="{764E9898-1F05-4BE4-9DF5-242D24DD4CF8}"/>
    <cellStyle name="60% - 강조색1 28 12" xfId="10718" xr:uid="{F07A3A26-0AF0-44F6-9DE2-A7CBAEEF729D}"/>
    <cellStyle name="60% - 강조색1 28 13" xfId="10719" xr:uid="{E6D5F4B2-1904-4475-9AA3-C69E538D5645}"/>
    <cellStyle name="60% - 강조색1 28 14" xfId="10720" xr:uid="{EEA5EE57-178D-4B48-8D75-E6E3EC3510BE}"/>
    <cellStyle name="60% - 강조색1 28 15" xfId="10715" xr:uid="{487F5E0A-F8CA-4951-B0AA-E3DAE03044D2}"/>
    <cellStyle name="60% - 강조색1 28 2" xfId="1108" xr:uid="{C26EB455-7FA0-48FF-B250-A4A5C2841FC9}"/>
    <cellStyle name="60% - 강조색1 28 2 2" xfId="10721" xr:uid="{0AD07C55-9FC2-4EC3-BFB0-111D6991AD1D}"/>
    <cellStyle name="60% - 강조색1 28 3" xfId="10722" xr:uid="{D713B7A6-8ED9-4F94-9F91-6D8B997937F3}"/>
    <cellStyle name="60% - 강조색1 28 4" xfId="10723" xr:uid="{2D44BF4C-BC77-4FC7-BBF0-03737DF0E973}"/>
    <cellStyle name="60% - 강조색1 28 5" xfId="10724" xr:uid="{87B5ECBB-D4ED-48DC-97B3-3931236A8C37}"/>
    <cellStyle name="60% - 강조색1 28 6" xfId="10725" xr:uid="{4AEEDE66-889D-42F1-9A4A-66D2EEC65BF4}"/>
    <cellStyle name="60% - 강조색1 28 7" xfId="10726" xr:uid="{C6C7CE49-E54A-471C-9BEA-26AFB2ADBE3A}"/>
    <cellStyle name="60% - 강조색1 28 8" xfId="10727" xr:uid="{2522034B-4D35-4AFD-B24E-756BF363CE70}"/>
    <cellStyle name="60% - 강조색1 28 9" xfId="10728" xr:uid="{5196E767-D2C2-4220-971A-6D54C0AC54AD}"/>
    <cellStyle name="60% - 강조색1 29" xfId="1109" xr:uid="{CC7C3842-1473-4038-A1BD-1947052D3061}"/>
    <cellStyle name="60% - 강조색1 29 10" xfId="10730" xr:uid="{C0DF3442-F970-4648-B3B8-CA829566DE27}"/>
    <cellStyle name="60% - 강조색1 29 11" xfId="10731" xr:uid="{4B7D41FD-FB2E-48F9-BDD2-F66D20A49487}"/>
    <cellStyle name="60% - 강조색1 29 12" xfId="10732" xr:uid="{BC2ADA21-3F2E-45D2-9CD8-4C18DCF76120}"/>
    <cellStyle name="60% - 강조색1 29 13" xfId="10733" xr:uid="{88F76EDB-B695-4D9E-8161-27A909E26F9A}"/>
    <cellStyle name="60% - 강조색1 29 14" xfId="10734" xr:uid="{ACA0A08B-D90D-4138-86B2-08977EF36819}"/>
    <cellStyle name="60% - 강조색1 29 15" xfId="10729" xr:uid="{29F656C2-5E67-49B2-8D99-AAC376872C89}"/>
    <cellStyle name="60% - 강조색1 29 2" xfId="1110" xr:uid="{F7A723DE-302C-4330-A182-A94921AFA5B0}"/>
    <cellStyle name="60% - 강조색1 29 2 2" xfId="10735" xr:uid="{32406069-F70A-4DB5-8B4E-7C1EADE1BB7C}"/>
    <cellStyle name="60% - 강조색1 29 3" xfId="10736" xr:uid="{F0CCD583-489A-4027-8024-FBF2A1B0C6A2}"/>
    <cellStyle name="60% - 강조색1 29 4" xfId="10737" xr:uid="{7BC51A3C-C6AD-4583-9847-BDF44F99865D}"/>
    <cellStyle name="60% - 강조색1 29 5" xfId="10738" xr:uid="{57129BFC-87CA-43FB-87DC-CF57583C50F4}"/>
    <cellStyle name="60% - 강조색1 29 6" xfId="10739" xr:uid="{FA0F33E0-862E-44EA-BF52-CC274FD6B226}"/>
    <cellStyle name="60% - 강조색1 29 7" xfId="10740" xr:uid="{B5C7BB7B-74F9-481D-B88D-E06176FBAD45}"/>
    <cellStyle name="60% - 강조색1 29 8" xfId="10741" xr:uid="{6CBBDB41-3018-45E6-BC56-2AFAF3CED583}"/>
    <cellStyle name="60% - 강조색1 29 9" xfId="10742" xr:uid="{32C27869-A0F4-4BEA-BDDF-64B4DA2EA682}"/>
    <cellStyle name="60% - 강조색1 3" xfId="1111" xr:uid="{E74C7143-985A-48F4-BF8C-1C66E56EEC73}"/>
    <cellStyle name="60% - 강조색1 3 10" xfId="10744" xr:uid="{A66D0C4D-01B0-4E52-BCE3-1F6FA41EA691}"/>
    <cellStyle name="60% - 강조색1 3 11" xfId="10745" xr:uid="{E1632EE8-D465-43D0-8A35-D6ED155AC8FA}"/>
    <cellStyle name="60% - 강조색1 3 12" xfId="10746" xr:uid="{C8BA2023-6DF3-4240-AB54-AE4F998D2322}"/>
    <cellStyle name="60% - 강조색1 3 13" xfId="10747" xr:uid="{302C2F1C-9081-4EB3-82E6-3F3170D5A5ED}"/>
    <cellStyle name="60% - 강조색1 3 14" xfId="10748" xr:uid="{B48BA118-8AA5-472A-BA0F-F68BE0774DA9}"/>
    <cellStyle name="60% - 강조색1 3 15" xfId="10743" xr:uid="{81B95235-0380-404F-B655-1A1055A20AFA}"/>
    <cellStyle name="60% - 강조색1 3 16" xfId="28207" xr:uid="{06EB05EF-9D6C-479C-8416-1E8236186DAD}"/>
    <cellStyle name="60% - 강조색1 3 2" xfId="1112" xr:uid="{DFB3ABC1-1328-4376-AF98-7E5EA442A0A0}"/>
    <cellStyle name="60% - 강조색1 3 2 2" xfId="10749" xr:uid="{AEAE624A-4F9A-4578-8EBD-83302F959D3D}"/>
    <cellStyle name="60% - 강조색1 3 3" xfId="10750" xr:uid="{14093C6C-D1B6-4BF6-874A-230CDFA02AF4}"/>
    <cellStyle name="60% - 강조색1 3 4" xfId="10751" xr:uid="{C60B2632-260D-4572-A52F-AD23EA16632E}"/>
    <cellStyle name="60% - 강조색1 3 5" xfId="10752" xr:uid="{453C6AC7-A950-4360-86FD-AB2E905AE825}"/>
    <cellStyle name="60% - 강조색1 3 6" xfId="10753" xr:uid="{34CA2995-0D2A-44F7-BECA-FED4043EAB0D}"/>
    <cellStyle name="60% - 강조색1 3 7" xfId="10754" xr:uid="{FDA4E711-566F-465C-94D0-B436B6958017}"/>
    <cellStyle name="60% - 강조색1 3 8" xfId="10755" xr:uid="{838E68EC-A637-4394-AE98-EBA113DF4F55}"/>
    <cellStyle name="60% - 강조색1 3 9" xfId="10756" xr:uid="{605623C1-8586-4F83-B918-8CB87F4A1362}"/>
    <cellStyle name="60% - 강조색1 30" xfId="1113" xr:uid="{4602E007-AE12-4A59-89FE-D3F8BC946953}"/>
    <cellStyle name="60% - 강조색1 30 10" xfId="10758" xr:uid="{CF89E9B4-6B49-41DE-91DF-AAFDE828294B}"/>
    <cellStyle name="60% - 강조색1 30 11" xfId="10759" xr:uid="{C5807161-3E66-4206-8652-78011FEF8FB4}"/>
    <cellStyle name="60% - 강조색1 30 12" xfId="10760" xr:uid="{59132564-87F5-44C9-80E8-906EE96A26AD}"/>
    <cellStyle name="60% - 강조색1 30 13" xfId="10761" xr:uid="{DDE6B84B-2262-4DA7-887D-750BCCB383C2}"/>
    <cellStyle name="60% - 강조색1 30 14" xfId="10762" xr:uid="{0DC7464E-2B6B-44A2-B246-F0282F05275C}"/>
    <cellStyle name="60% - 강조색1 30 15" xfId="10757" xr:uid="{0D555DCE-4D91-4A5A-9367-10E4A236BFD9}"/>
    <cellStyle name="60% - 강조색1 30 2" xfId="1114" xr:uid="{970ED181-C1C4-4609-BE8E-C1B77626430C}"/>
    <cellStyle name="60% - 강조색1 30 2 2" xfId="10763" xr:uid="{A24C788D-4321-4992-ACB2-12FE20951710}"/>
    <cellStyle name="60% - 강조색1 30 3" xfId="10764" xr:uid="{F8113095-CFC9-4407-BDD7-E9095F6545A7}"/>
    <cellStyle name="60% - 강조색1 30 4" xfId="10765" xr:uid="{4CA43B66-D88B-4EB4-90B1-9B983EBB63A2}"/>
    <cellStyle name="60% - 강조색1 30 5" xfId="10766" xr:uid="{7138151F-E43E-4C0F-B7AA-7D453F302BF9}"/>
    <cellStyle name="60% - 강조색1 30 6" xfId="10767" xr:uid="{B01A2105-83C2-489D-BE1B-90D18BA63107}"/>
    <cellStyle name="60% - 강조색1 30 7" xfId="10768" xr:uid="{C7EA7B16-A1DF-4C83-9F93-7AC7B9686828}"/>
    <cellStyle name="60% - 강조색1 30 8" xfId="10769" xr:uid="{2F3FA7DD-8E81-45CB-BE95-3027B51E29B7}"/>
    <cellStyle name="60% - 강조색1 30 9" xfId="10770" xr:uid="{BC2819D9-2821-4D8B-8801-325EC9AD0A56}"/>
    <cellStyle name="60% - 강조색1 31" xfId="1115" xr:uid="{E609B5B7-2E15-49A7-A9DE-35B3234A69A8}"/>
    <cellStyle name="60% - 강조색1 31 10" xfId="10772" xr:uid="{E9997593-1660-452F-8A9D-99AA58C80146}"/>
    <cellStyle name="60% - 강조색1 31 11" xfId="10773" xr:uid="{889C848D-9AEE-4093-8FEF-D41A8442495A}"/>
    <cellStyle name="60% - 강조색1 31 12" xfId="10774" xr:uid="{BA03B415-D8FD-40D9-9CAB-7244E815DCF6}"/>
    <cellStyle name="60% - 강조색1 31 13" xfId="10775" xr:uid="{F929B7CF-AE7D-408C-BD2E-3569C3D302A2}"/>
    <cellStyle name="60% - 강조색1 31 14" xfId="10776" xr:uid="{4AE872F3-3050-4991-BD33-E2CB06ECD829}"/>
    <cellStyle name="60% - 강조색1 31 15" xfId="10771" xr:uid="{B78B1672-CD9C-4274-B8F2-1F184ECD31BF}"/>
    <cellStyle name="60% - 강조색1 31 2" xfId="1116" xr:uid="{D629FF3F-BF9C-430D-B9E0-F919AF2C80E8}"/>
    <cellStyle name="60% - 강조색1 31 2 2" xfId="10777" xr:uid="{17B3A5A4-331A-46D3-B8F4-2E5A8F83B022}"/>
    <cellStyle name="60% - 강조색1 31 3" xfId="10778" xr:uid="{F5781109-D428-4156-A960-3A5B4365DCA1}"/>
    <cellStyle name="60% - 강조색1 31 4" xfId="10779" xr:uid="{7776DA93-E56A-4A6B-B26F-F87BD8900C0D}"/>
    <cellStyle name="60% - 강조색1 31 5" xfId="10780" xr:uid="{3B90812E-93EB-4C48-824F-413B63BD7777}"/>
    <cellStyle name="60% - 강조색1 31 6" xfId="10781" xr:uid="{91217D15-4833-4F4E-975F-F1582F42D4EC}"/>
    <cellStyle name="60% - 강조색1 31 7" xfId="10782" xr:uid="{7592480F-67B9-4067-8C36-88CDC6926BD9}"/>
    <cellStyle name="60% - 강조색1 31 8" xfId="10783" xr:uid="{C2D253D3-B648-4AF1-9CF2-C82E735707F0}"/>
    <cellStyle name="60% - 강조색1 31 9" xfId="10784" xr:uid="{4ED6B376-7E90-442C-BB5A-5D3F3EDFB790}"/>
    <cellStyle name="60% - 강조색1 32" xfId="1117" xr:uid="{05560E81-D31E-44EC-A286-C7EAC45A41CA}"/>
    <cellStyle name="60% - 강조색1 32 10" xfId="10786" xr:uid="{878581CB-1920-4D8D-88D9-CE1DFC4D863B}"/>
    <cellStyle name="60% - 강조색1 32 11" xfId="10787" xr:uid="{353935E4-8A63-492B-8BB1-9DA7D3F4C430}"/>
    <cellStyle name="60% - 강조색1 32 12" xfId="10788" xr:uid="{3459CE20-CFC5-4BA2-BB1B-93CE0CFB56F4}"/>
    <cellStyle name="60% - 강조색1 32 13" xfId="10789" xr:uid="{67C984AA-8C66-4E88-B310-014BC13A85C4}"/>
    <cellStyle name="60% - 강조색1 32 14" xfId="10790" xr:uid="{5F0402B9-EFA6-4A1E-896E-90D54CFC13CD}"/>
    <cellStyle name="60% - 강조색1 32 15" xfId="10785" xr:uid="{F82BC2E7-F43E-466F-AEC4-5A753D72845E}"/>
    <cellStyle name="60% - 강조색1 32 2" xfId="1118" xr:uid="{D3E4368C-61D6-4303-821F-3BE35DEA5273}"/>
    <cellStyle name="60% - 강조색1 32 2 2" xfId="10791" xr:uid="{A435FC9D-98A5-44A2-AF6B-AFCF2F0AC01D}"/>
    <cellStyle name="60% - 강조색1 32 3" xfId="10792" xr:uid="{898B9731-17A0-442E-B027-7207C11A0417}"/>
    <cellStyle name="60% - 강조색1 32 4" xfId="10793" xr:uid="{F25F8489-C5F1-4220-B3F3-96C906F5F4E0}"/>
    <cellStyle name="60% - 강조색1 32 5" xfId="10794" xr:uid="{63002DF6-3649-40EA-B139-C9144651ABAA}"/>
    <cellStyle name="60% - 강조색1 32 6" xfId="10795" xr:uid="{E1B1E808-41B2-4FB3-98AD-6418625EC704}"/>
    <cellStyle name="60% - 강조색1 32 7" xfId="10796" xr:uid="{AD29035C-B87F-4474-9D3E-5D08374119B2}"/>
    <cellStyle name="60% - 강조색1 32 8" xfId="10797" xr:uid="{5835D1F1-722B-4268-86BF-0D1EEB0BD209}"/>
    <cellStyle name="60% - 강조색1 32 9" xfId="10798" xr:uid="{227AA449-E445-453B-8E2C-8AD60AF33D6D}"/>
    <cellStyle name="60% - 강조색1 33" xfId="1119" xr:uid="{34FC42B7-B189-4AE0-9019-CF5707244669}"/>
    <cellStyle name="60% - 강조색1 33 10" xfId="10800" xr:uid="{0A3AA22D-E2EE-4A48-B113-301F50B10617}"/>
    <cellStyle name="60% - 강조색1 33 11" xfId="10801" xr:uid="{9D88252C-B79B-45C9-B998-ACE6CFBCCF3A}"/>
    <cellStyle name="60% - 강조색1 33 12" xfId="10802" xr:uid="{FCEBFE3D-F435-47C9-826A-0D61EC0C4CED}"/>
    <cellStyle name="60% - 강조색1 33 13" xfId="10803" xr:uid="{95B9EF0D-5BC4-41C4-9652-A6202199C592}"/>
    <cellStyle name="60% - 강조색1 33 14" xfId="10804" xr:uid="{E7460787-0407-4474-83A6-6E0B272E2776}"/>
    <cellStyle name="60% - 강조색1 33 15" xfId="10799" xr:uid="{DE1C2B03-D668-4C38-83B8-179CFCF19CB1}"/>
    <cellStyle name="60% - 강조색1 33 2" xfId="1120" xr:uid="{E9271E38-7885-4CF6-934C-70DA56EB5C39}"/>
    <cellStyle name="60% - 강조색1 33 2 2" xfId="10805" xr:uid="{53ADF93A-4AB1-4BB8-899C-7BAE8C25382A}"/>
    <cellStyle name="60% - 강조색1 33 3" xfId="10806" xr:uid="{3D124433-D76C-4B8F-A423-EB509D2D1D48}"/>
    <cellStyle name="60% - 강조색1 33 4" xfId="10807" xr:uid="{582A1AF3-30F2-4022-999B-DA483D8CEBBD}"/>
    <cellStyle name="60% - 강조색1 33 5" xfId="10808" xr:uid="{2A594836-706C-477B-A6C5-58EF2604AAFE}"/>
    <cellStyle name="60% - 강조색1 33 6" xfId="10809" xr:uid="{DEA97876-3E71-4AE4-9F27-230C2497331C}"/>
    <cellStyle name="60% - 강조색1 33 7" xfId="10810" xr:uid="{2A3B648A-45B7-4BB2-BFA8-9B378BEBE6E7}"/>
    <cellStyle name="60% - 강조색1 33 8" xfId="10811" xr:uid="{467408E4-638C-41AE-947E-8290D92BAF25}"/>
    <cellStyle name="60% - 강조색1 33 9" xfId="10812" xr:uid="{C62C0633-6CFF-4501-9113-3D2A9CD45DFA}"/>
    <cellStyle name="60% - 강조색1 34" xfId="1121" xr:uid="{60A99E73-D0AD-4E91-A561-B77C2F6A6273}"/>
    <cellStyle name="60% - 강조색1 34 10" xfId="10814" xr:uid="{2D6410D7-9480-4F97-9321-2FAF99EE9684}"/>
    <cellStyle name="60% - 강조색1 34 11" xfId="10815" xr:uid="{841AD574-23A4-4F93-8118-B1621B99692D}"/>
    <cellStyle name="60% - 강조색1 34 12" xfId="10816" xr:uid="{40F9B9CF-34F8-421D-90E8-55A47B814210}"/>
    <cellStyle name="60% - 강조색1 34 13" xfId="10817" xr:uid="{D6E0184F-E25E-4C3E-B432-E3899E17136A}"/>
    <cellStyle name="60% - 강조색1 34 14" xfId="10818" xr:uid="{16BB510E-E6B1-4887-8C8B-3E6DE3C5E0C8}"/>
    <cellStyle name="60% - 강조색1 34 15" xfId="10813" xr:uid="{37E38C11-A04E-4E89-B5AF-CDA2B2F6E9D7}"/>
    <cellStyle name="60% - 강조색1 34 2" xfId="1122" xr:uid="{AB14E91F-8A26-4371-8922-27443D7E2318}"/>
    <cellStyle name="60% - 강조색1 34 2 2" xfId="10819" xr:uid="{E5B2A567-3A95-4151-AEA9-A1D549C61E70}"/>
    <cellStyle name="60% - 강조색1 34 3" xfId="10820" xr:uid="{E8FEAFC4-09DD-44E0-948F-9D3516C8FA21}"/>
    <cellStyle name="60% - 강조색1 34 4" xfId="10821" xr:uid="{7E326E4C-A953-47A2-9CA2-8A99B1CF3328}"/>
    <cellStyle name="60% - 강조색1 34 5" xfId="10822" xr:uid="{C3FE9E52-3D66-48F0-8A9F-5024295AD8B8}"/>
    <cellStyle name="60% - 강조색1 34 6" xfId="10823" xr:uid="{620F5153-D3C9-4DE5-BF70-7E31A7A42146}"/>
    <cellStyle name="60% - 강조색1 34 7" xfId="10824" xr:uid="{08D59024-9E81-4245-AA42-206615018E00}"/>
    <cellStyle name="60% - 강조색1 34 8" xfId="10825" xr:uid="{FF679C9A-A13B-4D2A-8568-5C3B51737A22}"/>
    <cellStyle name="60% - 강조색1 34 9" xfId="10826" xr:uid="{34EC77BE-F08B-4B09-A871-60D43DF66BB9}"/>
    <cellStyle name="60% - 강조색1 35" xfId="1123" xr:uid="{2A0F0157-1196-4CFA-8408-C89040004B96}"/>
    <cellStyle name="60% - 강조색1 35 10" xfId="10828" xr:uid="{1556F797-6EA5-4173-82B2-99EC458A15D9}"/>
    <cellStyle name="60% - 강조색1 35 11" xfId="10829" xr:uid="{4B9A04B6-04A8-4255-AE01-4589A50573B5}"/>
    <cellStyle name="60% - 강조색1 35 12" xfId="10830" xr:uid="{616AD11A-DC02-4D47-9B46-99FEBE4860FE}"/>
    <cellStyle name="60% - 강조색1 35 13" xfId="10831" xr:uid="{62621456-8D3B-4236-A202-BC91E541EC4A}"/>
    <cellStyle name="60% - 강조색1 35 14" xfId="10832" xr:uid="{2FE3FFEA-93C5-49E3-8F5A-B8B5560976E5}"/>
    <cellStyle name="60% - 강조색1 35 15" xfId="10827" xr:uid="{E775EDC4-6890-4B38-85DF-A672966EC2A1}"/>
    <cellStyle name="60% - 강조색1 35 2" xfId="1124" xr:uid="{814A5155-854D-449C-B9DF-2BAE2F08393F}"/>
    <cellStyle name="60% - 강조색1 35 2 2" xfId="10833" xr:uid="{E1881B6F-7D32-4CCC-90BA-75ED51D62048}"/>
    <cellStyle name="60% - 강조색1 35 3" xfId="10834" xr:uid="{F27990C6-8786-4E32-9D44-21B854AE0AB6}"/>
    <cellStyle name="60% - 강조색1 35 4" xfId="10835" xr:uid="{94815949-8310-4D43-A1E7-3706B465712E}"/>
    <cellStyle name="60% - 강조색1 35 5" xfId="10836" xr:uid="{5E25E827-E45D-4417-AEF3-7256830CC944}"/>
    <cellStyle name="60% - 강조색1 35 6" xfId="10837" xr:uid="{15741FA7-DAD4-4455-97F2-9D15661AFA2E}"/>
    <cellStyle name="60% - 강조색1 35 7" xfId="10838" xr:uid="{04386035-9BCD-4E11-9E56-B5918C7ADDBE}"/>
    <cellStyle name="60% - 강조색1 35 8" xfId="10839" xr:uid="{672DDE24-BF66-4C65-BDFB-E949E009D09D}"/>
    <cellStyle name="60% - 강조색1 35 9" xfId="10840" xr:uid="{4795C300-BEC5-424A-895E-DA0C65270BF2}"/>
    <cellStyle name="60% - 강조색1 36" xfId="1125" xr:uid="{49C4FDB9-DD6B-46D7-87F3-CEA3BEFF961F}"/>
    <cellStyle name="60% - 강조색1 36 10" xfId="10842" xr:uid="{B02CF4B3-7613-4D63-BD9F-82C2E082C861}"/>
    <cellStyle name="60% - 강조색1 36 11" xfId="10843" xr:uid="{B9D5C0C5-0B05-4BF7-A4A6-8AC95810E67E}"/>
    <cellStyle name="60% - 강조색1 36 12" xfId="10844" xr:uid="{BEA068A6-7CB9-4CEA-B0BB-9EBCD8FD220E}"/>
    <cellStyle name="60% - 강조색1 36 13" xfId="10845" xr:uid="{4D54AA18-B973-4C29-9264-A0E2E50C8BF0}"/>
    <cellStyle name="60% - 강조색1 36 14" xfId="10846" xr:uid="{4412F72F-E6EC-450B-BDC9-A6B42C47A95D}"/>
    <cellStyle name="60% - 강조색1 36 15" xfId="10841" xr:uid="{E707EC2A-A7C0-4ED0-8553-81C963458F2B}"/>
    <cellStyle name="60% - 강조색1 36 2" xfId="1126" xr:uid="{150A24E5-D2A1-4204-905C-350C5492DA31}"/>
    <cellStyle name="60% - 강조색1 36 2 2" xfId="10847" xr:uid="{0C3F95D3-3027-406D-A175-73A2C961E835}"/>
    <cellStyle name="60% - 강조색1 36 3" xfId="10848" xr:uid="{4B673340-829F-480E-88C4-71A0A91A82F3}"/>
    <cellStyle name="60% - 강조색1 36 4" xfId="10849" xr:uid="{4BC82CA0-653F-4C92-B769-8898E342DD41}"/>
    <cellStyle name="60% - 강조색1 36 5" xfId="10850" xr:uid="{B9653432-438C-4E07-9F97-1F7AE3F715FD}"/>
    <cellStyle name="60% - 강조색1 36 6" xfId="10851" xr:uid="{AE6FA692-A587-4DF7-AACD-F40E10010006}"/>
    <cellStyle name="60% - 강조색1 36 7" xfId="10852" xr:uid="{E5B7D9C6-4F25-4723-93C3-F344705A465F}"/>
    <cellStyle name="60% - 강조색1 36 8" xfId="10853" xr:uid="{D5CDEDE8-31E3-489D-A68E-D6EB72743F06}"/>
    <cellStyle name="60% - 강조색1 36 9" xfId="10854" xr:uid="{6A37645A-251D-42BA-97FF-F1C4CA13486B}"/>
    <cellStyle name="60% - 강조색1 37" xfId="1127" xr:uid="{1DCFF564-DA82-4D86-B12E-5E0E5EDB1CB4}"/>
    <cellStyle name="60% - 강조색1 37 10" xfId="10856" xr:uid="{A5200B00-7F11-4D8C-B446-23287E499D03}"/>
    <cellStyle name="60% - 강조색1 37 11" xfId="10857" xr:uid="{9E917676-392C-4C48-8EB9-8AB2360217F6}"/>
    <cellStyle name="60% - 강조색1 37 12" xfId="10858" xr:uid="{37EFB020-0F4C-4F90-BCF6-761DEE67E026}"/>
    <cellStyle name="60% - 강조색1 37 13" xfId="10859" xr:uid="{091C26DA-0D57-46EC-90DF-07ED9E83B739}"/>
    <cellStyle name="60% - 강조색1 37 14" xfId="10860" xr:uid="{8BB2B803-44AD-4F42-BC14-7D74A588B256}"/>
    <cellStyle name="60% - 강조색1 37 15" xfId="10855" xr:uid="{0B3BCBF0-55AE-4AE3-B15F-B89339057801}"/>
    <cellStyle name="60% - 강조색1 37 2" xfId="1128" xr:uid="{96DBA6A2-5D0A-4341-BDDB-FD0C61D1895F}"/>
    <cellStyle name="60% - 강조색1 37 2 2" xfId="10861" xr:uid="{52DC03D0-A881-41F6-8E28-D4FE6EB990C0}"/>
    <cellStyle name="60% - 강조색1 37 3" xfId="10862" xr:uid="{7FDFE7DF-7E6D-4338-AC08-A6F6BEF98F78}"/>
    <cellStyle name="60% - 강조색1 37 4" xfId="10863" xr:uid="{6E1D757E-3EB5-4A0E-88BB-2F655B0F5AA1}"/>
    <cellStyle name="60% - 강조색1 37 5" xfId="10864" xr:uid="{B94D6020-8A16-4EE1-B6CF-1455A83D90DD}"/>
    <cellStyle name="60% - 강조색1 37 6" xfId="10865" xr:uid="{1AA3F63B-3477-4686-AFCF-77D80135F1E1}"/>
    <cellStyle name="60% - 강조색1 37 7" xfId="10866" xr:uid="{C7DA7873-26AA-41E8-AD86-7D041C65C810}"/>
    <cellStyle name="60% - 강조색1 37 8" xfId="10867" xr:uid="{B4A102A8-BEEB-4D9B-887C-EF4ACBC074D6}"/>
    <cellStyle name="60% - 강조색1 37 9" xfId="10868" xr:uid="{094BD695-BC9D-423F-AA03-81944CF071B9}"/>
    <cellStyle name="60% - 강조색1 38" xfId="1129" xr:uid="{17E74C81-4320-4B18-9FB0-ABC1814496D5}"/>
    <cellStyle name="60% - 강조색1 38 10" xfId="10870" xr:uid="{988EEC5B-8CB5-4CC3-9B9E-03DC3E4351C5}"/>
    <cellStyle name="60% - 강조색1 38 11" xfId="10871" xr:uid="{4F77F61B-4A27-4E60-A579-F7E6DC6392D8}"/>
    <cellStyle name="60% - 강조색1 38 12" xfId="10872" xr:uid="{64FF99D7-05DE-4BB6-B92C-4E7F946DC849}"/>
    <cellStyle name="60% - 강조색1 38 13" xfId="10873" xr:uid="{1D050928-5664-4C0E-A5FB-CC7096E8232A}"/>
    <cellStyle name="60% - 강조색1 38 14" xfId="10874" xr:uid="{61AC8746-1AC4-4774-98F5-9F4DCC62D091}"/>
    <cellStyle name="60% - 강조색1 38 15" xfId="10869" xr:uid="{17EB44E1-F9C7-43F1-AA38-8EA92D80E2E0}"/>
    <cellStyle name="60% - 강조색1 38 2" xfId="1130" xr:uid="{1FB1C9B6-F8C0-4202-851D-841508E3E51E}"/>
    <cellStyle name="60% - 강조색1 38 2 2" xfId="10875" xr:uid="{B44EBDA6-4B58-41D1-B529-0D016C5AFE9E}"/>
    <cellStyle name="60% - 강조색1 38 3" xfId="10876" xr:uid="{7E1AF6D0-F018-4F43-8636-541B263D6A33}"/>
    <cellStyle name="60% - 강조색1 38 4" xfId="10877" xr:uid="{1CB38A10-B925-4704-92DB-BEE1938FE1CE}"/>
    <cellStyle name="60% - 강조색1 38 5" xfId="10878" xr:uid="{2174CF85-A080-47B3-9A56-37232E1EA45E}"/>
    <cellStyle name="60% - 강조색1 38 6" xfId="10879" xr:uid="{00D91992-1530-4F40-AA25-57546B41F24A}"/>
    <cellStyle name="60% - 강조색1 38 7" xfId="10880" xr:uid="{DB6D1038-D1B4-4D86-8747-ED31109334EE}"/>
    <cellStyle name="60% - 강조색1 38 8" xfId="10881" xr:uid="{0FAE51C3-8DB1-4D9D-92AE-D07E381D922D}"/>
    <cellStyle name="60% - 강조색1 38 9" xfId="10882" xr:uid="{53C25E99-0B8B-4AEF-BF03-80E009608BB2}"/>
    <cellStyle name="60% - 강조색1 39" xfId="1131" xr:uid="{45D0FBA7-2328-4FEB-A6E5-8B141281AD6B}"/>
    <cellStyle name="60% - 강조색1 39 10" xfId="10884" xr:uid="{1E4741B8-F2F1-4891-AB17-B03E1A096DB3}"/>
    <cellStyle name="60% - 강조색1 39 11" xfId="10885" xr:uid="{D48516C0-5AEF-4635-83B0-378F30446648}"/>
    <cellStyle name="60% - 강조색1 39 12" xfId="10886" xr:uid="{69B8B343-FEBA-400C-9DF0-B1FE7A7BE152}"/>
    <cellStyle name="60% - 강조색1 39 13" xfId="10887" xr:uid="{51768450-C2A6-4573-8010-B510274899D9}"/>
    <cellStyle name="60% - 강조색1 39 14" xfId="10888" xr:uid="{615B7BC4-28D0-4124-AF2F-48835C23AC84}"/>
    <cellStyle name="60% - 강조색1 39 15" xfId="10883" xr:uid="{64676237-ECE8-423B-ADCF-6EA515BBC49B}"/>
    <cellStyle name="60% - 강조색1 39 2" xfId="1132" xr:uid="{827FCA05-794B-4C7E-AE6E-015E072D54D0}"/>
    <cellStyle name="60% - 강조색1 39 2 2" xfId="10889" xr:uid="{3B6736F1-8791-4991-9B59-E36E8FB933E9}"/>
    <cellStyle name="60% - 강조색1 39 3" xfId="10890" xr:uid="{9F8DF330-D47E-4B89-8459-798D565FF980}"/>
    <cellStyle name="60% - 강조색1 39 4" xfId="10891" xr:uid="{FE518597-1969-451A-B5EE-E4D2DC12A798}"/>
    <cellStyle name="60% - 강조색1 39 5" xfId="10892" xr:uid="{5733D8BD-170B-461D-A79E-8FA215FDC6E9}"/>
    <cellStyle name="60% - 강조색1 39 6" xfId="10893" xr:uid="{3014D539-E22E-40A2-A701-456803185B6E}"/>
    <cellStyle name="60% - 강조색1 39 7" xfId="10894" xr:uid="{C7F62BC7-2E61-4CB9-A4CA-F9174D146074}"/>
    <cellStyle name="60% - 강조색1 39 8" xfId="10895" xr:uid="{ADAD343C-01C6-4D4E-9A63-93F45C889803}"/>
    <cellStyle name="60% - 강조색1 39 9" xfId="10896" xr:uid="{D3B4E470-99BE-4C50-8762-979201FDF9D2}"/>
    <cellStyle name="60% - 강조색1 4" xfId="1133" xr:uid="{A62646FD-107F-43FF-ABCC-4741FABC80DC}"/>
    <cellStyle name="60% - 강조색1 4 10" xfId="10898" xr:uid="{C12EE7EC-A1F0-40F3-8ED9-65545499BB3A}"/>
    <cellStyle name="60% - 강조색1 4 11" xfId="10899" xr:uid="{C9B05C03-CFEB-4306-93F5-E77CB974159E}"/>
    <cellStyle name="60% - 강조색1 4 12" xfId="10900" xr:uid="{FFDB1313-390B-45FA-BDB2-5FCE1CD3E6C6}"/>
    <cellStyle name="60% - 강조색1 4 13" xfId="10901" xr:uid="{5D1D97E8-D48E-427A-9B4F-6BA8BE95B71A}"/>
    <cellStyle name="60% - 강조색1 4 14" xfId="10902" xr:uid="{BB2292E8-0459-47D0-9235-1DE427A69D08}"/>
    <cellStyle name="60% - 강조색1 4 15" xfId="10897" xr:uid="{A3728C90-B78B-479E-AF42-DE32152A3A5C}"/>
    <cellStyle name="60% - 강조색1 4 16" xfId="27875" xr:uid="{50BBBD40-1391-4D65-8315-9648CF13A68B}"/>
    <cellStyle name="60% - 강조색1 4 2" xfId="1134" xr:uid="{7D47CFD1-1B70-4DDD-A7FF-42E3F119C29B}"/>
    <cellStyle name="60% - 강조색1 4 2 2" xfId="10903" xr:uid="{51B26D6B-60C9-4702-B87E-76D250D9C086}"/>
    <cellStyle name="60% - 강조색1 4 3" xfId="10904" xr:uid="{4DD71058-0F36-4B9D-A0C2-6C2E2A5C7936}"/>
    <cellStyle name="60% - 강조색1 4 4" xfId="10905" xr:uid="{36D29221-2657-478E-B72E-0E362CE4F9A1}"/>
    <cellStyle name="60% - 강조색1 4 5" xfId="10906" xr:uid="{D0CFE2FC-B508-43DE-B8D3-2B7F46DE62D6}"/>
    <cellStyle name="60% - 강조색1 4 6" xfId="10907" xr:uid="{ED59D6B3-1D2E-458D-9C11-DFB3801CD5EB}"/>
    <cellStyle name="60% - 강조색1 4 7" xfId="10908" xr:uid="{B7CECAF1-3AEB-484E-B230-50B6A4D707B0}"/>
    <cellStyle name="60% - 강조색1 4 8" xfId="10909" xr:uid="{94E012DC-A5C2-4BE2-A1CB-EAB61CB42D0E}"/>
    <cellStyle name="60% - 강조색1 4 9" xfId="10910" xr:uid="{56C80696-BE59-426A-8353-023F8D991B33}"/>
    <cellStyle name="60% - 강조색1 40" xfId="1135" xr:uid="{38F92017-838E-4014-8011-A43F7FDD6B09}"/>
    <cellStyle name="60% - 강조색1 40 10" xfId="10912" xr:uid="{4F990DF5-1107-4679-88FD-8470EB7F44FB}"/>
    <cellStyle name="60% - 강조색1 40 11" xfId="10913" xr:uid="{531D656D-4186-4DAB-B3E1-B84F41322A2B}"/>
    <cellStyle name="60% - 강조색1 40 12" xfId="10914" xr:uid="{EC4752B1-9821-487B-86B4-32E2CCBCC818}"/>
    <cellStyle name="60% - 강조색1 40 13" xfId="10915" xr:uid="{426CA21C-66E4-4471-A76D-70A1AF74C845}"/>
    <cellStyle name="60% - 강조색1 40 14" xfId="10916" xr:uid="{BA9AB7B7-B1A3-4315-9367-4377B0ADFE88}"/>
    <cellStyle name="60% - 강조색1 40 15" xfId="10911" xr:uid="{A1425147-7109-490D-AFD7-25C2FFFE9FA9}"/>
    <cellStyle name="60% - 강조색1 40 2" xfId="1136" xr:uid="{BC2DE503-FAE4-43C3-BED0-A9B555DC4B6E}"/>
    <cellStyle name="60% - 강조색1 40 2 2" xfId="10917" xr:uid="{52D2F35E-B2E5-4718-8476-2B4DA629D2C5}"/>
    <cellStyle name="60% - 강조색1 40 3" xfId="10918" xr:uid="{8CA5C80C-F32E-4604-BD7C-6DFA546C0B30}"/>
    <cellStyle name="60% - 강조색1 40 4" xfId="10919" xr:uid="{8220AC34-2F6D-4E32-AE09-BDEBD3DB8309}"/>
    <cellStyle name="60% - 강조색1 40 5" xfId="10920" xr:uid="{B6311A68-2FAC-44E8-8F81-B652A7E807B2}"/>
    <cellStyle name="60% - 강조색1 40 6" xfId="10921" xr:uid="{A960D01D-1C61-4AEE-90AD-D27C0FFCC344}"/>
    <cellStyle name="60% - 강조색1 40 7" xfId="10922" xr:uid="{1E5F0518-3C14-40C7-A0A4-4C6255BFB08D}"/>
    <cellStyle name="60% - 강조색1 40 8" xfId="10923" xr:uid="{5F5070D3-A8FC-4EC5-B184-470626335BB9}"/>
    <cellStyle name="60% - 강조색1 40 9" xfId="10924" xr:uid="{6A313E83-B243-4E1C-BE5F-16EFAF924080}"/>
    <cellStyle name="60% - 강조색1 41" xfId="1137" xr:uid="{2F887DD9-ADDB-4330-A367-F3A4DA336EB4}"/>
    <cellStyle name="60% - 강조색1 41 10" xfId="10926" xr:uid="{E63771DD-5C0B-4445-A638-9F9E822AA1A6}"/>
    <cellStyle name="60% - 강조색1 41 11" xfId="10927" xr:uid="{F0DFFCC6-E798-4F48-9456-7B928B4A16C8}"/>
    <cellStyle name="60% - 강조색1 41 12" xfId="10928" xr:uid="{0A1642B2-E845-453F-8CC8-9A4A5756E266}"/>
    <cellStyle name="60% - 강조색1 41 13" xfId="10929" xr:uid="{79BD244B-F7B8-4FB8-A483-E5BBABAAFADF}"/>
    <cellStyle name="60% - 강조색1 41 14" xfId="10930" xr:uid="{98B7744D-4C16-411B-91EC-74CC30B67D98}"/>
    <cellStyle name="60% - 강조색1 41 15" xfId="10925" xr:uid="{8EC9B6C1-1856-478A-AB77-F5AD9912913E}"/>
    <cellStyle name="60% - 강조색1 41 2" xfId="1138" xr:uid="{DEA389F5-057E-48AC-B4B2-2A1804A1940F}"/>
    <cellStyle name="60% - 강조색1 41 2 2" xfId="10931" xr:uid="{1DE64F6F-DAC4-4AB5-A8D6-9D73403E6A29}"/>
    <cellStyle name="60% - 강조색1 41 3" xfId="10932" xr:uid="{55E002C1-8389-42DD-8B5D-FFB0303F50AE}"/>
    <cellStyle name="60% - 강조색1 41 4" xfId="10933" xr:uid="{D1957C17-38AD-4BDF-96F1-20D1C7F3AFDA}"/>
    <cellStyle name="60% - 강조색1 41 5" xfId="10934" xr:uid="{D4B326D1-2F9E-41CE-BBF1-A8F38D94FF65}"/>
    <cellStyle name="60% - 강조색1 41 6" xfId="10935" xr:uid="{AF5F359F-626D-4A06-BED1-1E31A94A7A31}"/>
    <cellStyle name="60% - 강조색1 41 7" xfId="10936" xr:uid="{385CFF0A-AC20-4620-9F29-4A414966CFA6}"/>
    <cellStyle name="60% - 강조색1 41 8" xfId="10937" xr:uid="{F0E97D18-1FB7-4589-9574-7C833DB38025}"/>
    <cellStyle name="60% - 강조색1 41 9" xfId="10938" xr:uid="{43E22FAF-2666-464F-A7F1-3495EA43845D}"/>
    <cellStyle name="60% - 강조색1 42" xfId="1139" xr:uid="{A2BB9155-458A-4E90-B14F-0C70E22A6530}"/>
    <cellStyle name="60% - 강조색1 42 10" xfId="10940" xr:uid="{2E69989B-446D-426F-B031-7BF1CFF9CC28}"/>
    <cellStyle name="60% - 강조색1 42 11" xfId="10941" xr:uid="{604783B6-B55A-4EDD-BFA3-1034C0DD2001}"/>
    <cellStyle name="60% - 강조색1 42 12" xfId="10942" xr:uid="{B6BB1A34-12CE-43BD-907E-91927D7A7742}"/>
    <cellStyle name="60% - 강조색1 42 13" xfId="10943" xr:uid="{5E6AF474-684E-4DDA-9F8C-542568F17272}"/>
    <cellStyle name="60% - 강조색1 42 14" xfId="10944" xr:uid="{B65C024C-37DC-4BD6-9C0E-D76080393D97}"/>
    <cellStyle name="60% - 강조색1 42 15" xfId="10939" xr:uid="{2F931976-EE21-4B08-AEBA-721F7F509C07}"/>
    <cellStyle name="60% - 강조색1 42 2" xfId="1140" xr:uid="{7A8E96CC-2766-46D6-914C-0961FCF8A396}"/>
    <cellStyle name="60% - 강조색1 42 2 2" xfId="10945" xr:uid="{E9291CE8-4D0B-432A-94C9-D82BA6C5B528}"/>
    <cellStyle name="60% - 강조색1 42 3" xfId="10946" xr:uid="{B9ACF66C-B172-47B6-86F9-754A1AF9DDF3}"/>
    <cellStyle name="60% - 강조색1 42 4" xfId="10947" xr:uid="{A368C474-F8AA-4987-8C25-05738C47C23D}"/>
    <cellStyle name="60% - 강조색1 42 5" xfId="10948" xr:uid="{F2F80682-DCC5-4BB4-BF64-36DC3F4E913C}"/>
    <cellStyle name="60% - 강조색1 42 6" xfId="10949" xr:uid="{E12416FC-A46D-4E70-B858-B0D3F777B94A}"/>
    <cellStyle name="60% - 강조색1 42 7" xfId="10950" xr:uid="{CECF1928-7E3F-4595-AE3A-842F5DF0C22C}"/>
    <cellStyle name="60% - 강조색1 42 8" xfId="10951" xr:uid="{55DE17CC-09F9-464F-8F07-2208BC52CBE9}"/>
    <cellStyle name="60% - 강조색1 42 9" xfId="10952" xr:uid="{0C284FBB-77FD-4AA6-8FB6-DC4CB07B0171}"/>
    <cellStyle name="60% - 강조색1 43" xfId="1141" xr:uid="{3777A3DF-446C-47BD-A0A8-BA4E8256AB75}"/>
    <cellStyle name="60% - 강조색1 43 10" xfId="10954" xr:uid="{B9F4A62C-8E82-4FCD-9DC2-29D429BD761C}"/>
    <cellStyle name="60% - 강조색1 43 11" xfId="10955" xr:uid="{CF59343E-3BEE-4049-BFF4-8FCC1076D1EE}"/>
    <cellStyle name="60% - 강조색1 43 12" xfId="10956" xr:uid="{9D955150-5202-4BB7-9461-5EB4017DB459}"/>
    <cellStyle name="60% - 강조색1 43 13" xfId="10957" xr:uid="{726CA095-5254-48D6-9985-3E0F08625225}"/>
    <cellStyle name="60% - 강조색1 43 14" xfId="10958" xr:uid="{E4C8F905-0FAA-45A7-8884-6A9E478066E2}"/>
    <cellStyle name="60% - 강조색1 43 15" xfId="10953" xr:uid="{D099F62A-5AD6-47C6-9AE9-0D2B5B53E2DF}"/>
    <cellStyle name="60% - 강조색1 43 2" xfId="1142" xr:uid="{EDDD6507-F646-4006-9BCC-45D0DE46ACB1}"/>
    <cellStyle name="60% - 강조색1 43 2 2" xfId="10959" xr:uid="{83226EFF-0396-479B-A6EF-17E5A1CC642E}"/>
    <cellStyle name="60% - 강조색1 43 3" xfId="10960" xr:uid="{82598B43-32D0-4A84-8C99-BB4A06DECFBE}"/>
    <cellStyle name="60% - 강조색1 43 4" xfId="10961" xr:uid="{85ABE111-190D-4DF3-A68B-D10AAA0FB71E}"/>
    <cellStyle name="60% - 강조색1 43 5" xfId="10962" xr:uid="{2B5252E6-2FE4-4295-89CF-10083D22B544}"/>
    <cellStyle name="60% - 강조색1 43 6" xfId="10963" xr:uid="{13A588B6-802E-42FA-868F-C274D124F1BD}"/>
    <cellStyle name="60% - 강조색1 43 7" xfId="10964" xr:uid="{4465EC31-591A-4494-B1D7-256EDAA979CA}"/>
    <cellStyle name="60% - 강조색1 43 8" xfId="10965" xr:uid="{1AE6E494-ACFA-4CFF-A48F-964A9CBF6E3E}"/>
    <cellStyle name="60% - 강조색1 43 9" xfId="10966" xr:uid="{6282C715-1ED3-4395-A51F-3BFCED3986DD}"/>
    <cellStyle name="60% - 강조색1 44" xfId="1143" xr:uid="{922AF80D-FE06-47A7-A00C-D2424CD57796}"/>
    <cellStyle name="60% - 강조색1 44 2" xfId="10967" xr:uid="{D0F42120-C55B-459C-A64E-81F84E66E0B9}"/>
    <cellStyle name="60% - 강조색1 45" xfId="1144" xr:uid="{8DF28AC0-35C3-4501-B8A3-9CA5E317908F}"/>
    <cellStyle name="60% - 강조색1 45 2" xfId="10968" xr:uid="{2CF779BD-6786-4E25-A85B-0F230120320F}"/>
    <cellStyle name="60% - 강조색1 46" xfId="1068" xr:uid="{3122901A-F5BC-487A-B78B-4BE76C6607F5}"/>
    <cellStyle name="60% - 강조색1 47" xfId="10448" xr:uid="{23AE13B5-3950-44FA-B3B5-E573B8822BF4}"/>
    <cellStyle name="60% - 강조색1 48" xfId="27644" xr:uid="{4FE6E17B-2D90-436A-83B1-6BDE7BE81548}"/>
    <cellStyle name="60% - 강조색1 5" xfId="1145" xr:uid="{66566949-B71C-40AF-AB61-3FB6454C8AA3}"/>
    <cellStyle name="60% - 강조색1 5 10" xfId="10970" xr:uid="{D8FC1734-10CB-4464-AF49-D2D8E95E018B}"/>
    <cellStyle name="60% - 강조색1 5 11" xfId="10971" xr:uid="{F406CC29-D5A9-47C6-8DE0-44B7C32332CD}"/>
    <cellStyle name="60% - 강조색1 5 12" xfId="10972" xr:uid="{5F357EE4-2FDC-49C3-8812-377D22336C55}"/>
    <cellStyle name="60% - 강조색1 5 13" xfId="10973" xr:uid="{9F6DA8DC-872E-4BE3-AD66-E9DBE522B874}"/>
    <cellStyle name="60% - 강조색1 5 14" xfId="10974" xr:uid="{AFBF9523-2B05-403F-975D-BE827DA39FE9}"/>
    <cellStyle name="60% - 강조색1 5 15" xfId="10969" xr:uid="{D241E7D1-8AB0-4730-8C10-2AA11465CC2E}"/>
    <cellStyle name="60% - 강조색1 5 2" xfId="1146" xr:uid="{0A65CDFC-9882-4468-A07F-00503DB01EEB}"/>
    <cellStyle name="60% - 강조색1 5 2 2" xfId="10975" xr:uid="{A0A54746-61EF-4402-83F6-0B5624904904}"/>
    <cellStyle name="60% - 강조색1 5 3" xfId="10976" xr:uid="{0DAB459D-CFC8-4A11-8454-D7794FAE4F46}"/>
    <cellStyle name="60% - 강조색1 5 4" xfId="10977" xr:uid="{B9C1B882-0541-427E-802D-CFB45A4D1C7E}"/>
    <cellStyle name="60% - 강조색1 5 5" xfId="10978" xr:uid="{D207AF98-57FC-4FE7-8BBA-58B03CAAA94A}"/>
    <cellStyle name="60% - 강조색1 5 6" xfId="10979" xr:uid="{31FA5A86-1BC3-45F8-91C2-01F326B9760A}"/>
    <cellStyle name="60% - 강조색1 5 7" xfId="10980" xr:uid="{B204EB46-FF21-4647-A054-2C2077E52E2F}"/>
    <cellStyle name="60% - 강조색1 5 8" xfId="10981" xr:uid="{F2B1D2F7-229B-49C8-883A-C966AC38FB3D}"/>
    <cellStyle name="60% - 강조색1 5 9" xfId="10982" xr:uid="{15CCCC91-8EC4-4837-92A8-FE9195B8686F}"/>
    <cellStyle name="60% - 강조색1 6" xfId="1147" xr:uid="{A3D36E9F-BA09-4946-BFF8-2C37E29DF2E2}"/>
    <cellStyle name="60% - 강조색1 6 10" xfId="10984" xr:uid="{ADC40E21-8BBC-484D-879F-889EC7CDEC92}"/>
    <cellStyle name="60% - 강조색1 6 11" xfId="10985" xr:uid="{B2E9072C-B978-4ACD-8568-3350FAB82778}"/>
    <cellStyle name="60% - 강조색1 6 12" xfId="10986" xr:uid="{F1E624AB-B30A-4C4C-9542-6831496D676B}"/>
    <cellStyle name="60% - 강조색1 6 13" xfId="10987" xr:uid="{BD89A8A3-819D-446E-AADD-D4D15FAD0721}"/>
    <cellStyle name="60% - 강조색1 6 14" xfId="10988" xr:uid="{4E80EEA9-ABDF-468D-AAD8-9F044448B4A0}"/>
    <cellStyle name="60% - 강조색1 6 15" xfId="10983" xr:uid="{675DADEB-9597-4926-A6ED-F66C78C88207}"/>
    <cellStyle name="60% - 강조색1 6 2" xfId="1148" xr:uid="{47E2B5F9-AF5F-4C3A-AD7E-85FCEDE6739D}"/>
    <cellStyle name="60% - 강조색1 6 2 2" xfId="10989" xr:uid="{91DC4B91-F6EF-408F-B12F-7098303A29F9}"/>
    <cellStyle name="60% - 강조색1 6 3" xfId="10990" xr:uid="{0661EE30-B711-48E6-AE96-69CEDA07EFE9}"/>
    <cellStyle name="60% - 강조색1 6 4" xfId="10991" xr:uid="{40121F2C-AD1C-4D6B-A100-02D5024DF814}"/>
    <cellStyle name="60% - 강조색1 6 5" xfId="10992" xr:uid="{9D1E9CEE-8DB9-42B8-AC18-32DE1551638B}"/>
    <cellStyle name="60% - 강조색1 6 6" xfId="10993" xr:uid="{69A046A9-F515-4F63-AE70-B5486AD0F6E2}"/>
    <cellStyle name="60% - 강조색1 6 7" xfId="10994" xr:uid="{5D110CA6-FAF1-47D6-961F-6025960E6312}"/>
    <cellStyle name="60% - 강조색1 6 8" xfId="10995" xr:uid="{D4873E74-6E9E-4FD6-8031-7FDF3466363F}"/>
    <cellStyle name="60% - 강조색1 6 9" xfId="10996" xr:uid="{3DEE79B0-4025-468C-A0EE-30EB19FF104D}"/>
    <cellStyle name="60% - 강조색1 7" xfId="1149" xr:uid="{DA1EF70C-EFE0-403D-8ED4-4E20DC7757B4}"/>
    <cellStyle name="60% - 강조색1 7 10" xfId="10998" xr:uid="{801C8BBE-5CE7-46EF-93C3-F568F622502D}"/>
    <cellStyle name="60% - 강조색1 7 11" xfId="10999" xr:uid="{8D1FE3AB-06A2-423D-8000-46AF77C80340}"/>
    <cellStyle name="60% - 강조색1 7 12" xfId="11000" xr:uid="{FAD685A8-DB54-44A6-972E-B0F4A5476297}"/>
    <cellStyle name="60% - 강조색1 7 13" xfId="11001" xr:uid="{0045789E-8901-4ED4-894A-A8B30D90AD64}"/>
    <cellStyle name="60% - 강조색1 7 14" xfId="11002" xr:uid="{5C4054BD-6E76-4D17-8B2D-61AC3D470488}"/>
    <cellStyle name="60% - 강조색1 7 15" xfId="10997" xr:uid="{2D6EB59D-4978-4ECD-AECC-071FF93A49CE}"/>
    <cellStyle name="60% - 강조색1 7 2" xfId="1150" xr:uid="{C185ADE8-DCD2-44EA-BD00-0AA1217930A7}"/>
    <cellStyle name="60% - 강조색1 7 2 2" xfId="11003" xr:uid="{7E808972-9DD4-485A-9C15-6562C3773B15}"/>
    <cellStyle name="60% - 강조색1 7 3" xfId="11004" xr:uid="{C0BBF412-C6BF-4B68-ABAD-B9C25CCA3E85}"/>
    <cellStyle name="60% - 강조색1 7 4" xfId="11005" xr:uid="{B8A28190-E37E-4338-80E3-107207736CC2}"/>
    <cellStyle name="60% - 강조색1 7 5" xfId="11006" xr:uid="{AD414BF7-F079-4D58-9F17-AC101163A41F}"/>
    <cellStyle name="60% - 강조색1 7 6" xfId="11007" xr:uid="{BB5E2FEE-6622-425C-BB53-894F1F76F50B}"/>
    <cellStyle name="60% - 강조색1 7 7" xfId="11008" xr:uid="{90791FB0-F54B-4D5F-AE44-9EED427B6AA5}"/>
    <cellStyle name="60% - 강조색1 7 8" xfId="11009" xr:uid="{F8ABAA47-7C0C-4432-8092-B19E6BC42B16}"/>
    <cellStyle name="60% - 강조색1 7 9" xfId="11010" xr:uid="{0427865A-99AC-4684-AFF2-112346B939C4}"/>
    <cellStyle name="60% - 강조색1 8" xfId="1151" xr:uid="{D7D5199D-2582-4CF8-80CB-2C6278591DBD}"/>
    <cellStyle name="60% - 강조색1 8 10" xfId="11012" xr:uid="{067F7868-DB29-4814-A60C-2F1E44F878B4}"/>
    <cellStyle name="60% - 강조색1 8 11" xfId="11013" xr:uid="{063AFE98-C687-4F38-979E-04B5C2C03D5B}"/>
    <cellStyle name="60% - 강조색1 8 12" xfId="11014" xr:uid="{E8B5EFBA-3A73-4394-AC23-FA22894F183D}"/>
    <cellStyle name="60% - 강조색1 8 13" xfId="11015" xr:uid="{582F3D58-5AE8-496B-8071-37BA7DF0AC06}"/>
    <cellStyle name="60% - 강조색1 8 14" xfId="11016" xr:uid="{16CAFAEA-F818-435A-B6EE-065B77938DB2}"/>
    <cellStyle name="60% - 강조색1 8 15" xfId="11011" xr:uid="{A5D833EC-CDAD-49D5-AF5F-DB5EF60F2258}"/>
    <cellStyle name="60% - 강조색1 8 2" xfId="1152" xr:uid="{6D86332A-642E-40EE-91D8-26FBF3C1B13A}"/>
    <cellStyle name="60% - 강조색1 8 2 2" xfId="11017" xr:uid="{5AAC62C6-C860-43EF-BC7B-E8F8D175479E}"/>
    <cellStyle name="60% - 강조색1 8 3" xfId="11018" xr:uid="{8B5F84CE-78E3-476B-BDC1-BFA8CC420BDC}"/>
    <cellStyle name="60% - 강조색1 8 4" xfId="11019" xr:uid="{564EE5B1-9132-4AF6-A9C3-C110ADB481FA}"/>
    <cellStyle name="60% - 강조색1 8 5" xfId="11020" xr:uid="{318A1DDB-B685-43EB-8A5B-F3CD85061B8A}"/>
    <cellStyle name="60% - 강조색1 8 6" xfId="11021" xr:uid="{3D839337-8027-4353-AC3A-5107C72EEAB2}"/>
    <cellStyle name="60% - 강조색1 8 7" xfId="11022" xr:uid="{4D927611-B112-4293-8680-55EFD2CF51A5}"/>
    <cellStyle name="60% - 강조색1 8 8" xfId="11023" xr:uid="{7EF07EBC-7EB5-4BEB-8D8F-FB325A19044F}"/>
    <cellStyle name="60% - 강조색1 8 9" xfId="11024" xr:uid="{D6ADFDA1-F23B-4B0D-85A8-2FC9E2E1E9A5}"/>
    <cellStyle name="60% - 강조색1 9" xfId="1153" xr:uid="{A2E7F0C9-FD99-401E-BFB8-501A84CE5A8B}"/>
    <cellStyle name="60% - 강조색1 9 10" xfId="11026" xr:uid="{34014A23-30F1-462A-BA60-5282957CFB2C}"/>
    <cellStyle name="60% - 강조색1 9 11" xfId="11027" xr:uid="{2BD228A6-7F84-432C-B670-1FFCF1B6C506}"/>
    <cellStyle name="60% - 강조색1 9 12" xfId="11028" xr:uid="{85D87620-DC0C-49B6-9076-A67DE5656473}"/>
    <cellStyle name="60% - 강조색1 9 13" xfId="11029" xr:uid="{05F20615-0A42-4CC7-9B5D-5EF2C52D7E85}"/>
    <cellStyle name="60% - 강조색1 9 14" xfId="11030" xr:uid="{11B78B50-87E0-4907-AFEE-68308A7B35F1}"/>
    <cellStyle name="60% - 강조색1 9 15" xfId="11025" xr:uid="{D5CB7329-A8C8-4F5C-B650-69A119C0C3FC}"/>
    <cellStyle name="60% - 강조색1 9 2" xfId="1154" xr:uid="{827492C1-1507-4D7B-B742-DCD000755AA1}"/>
    <cellStyle name="60% - 강조색1 9 2 2" xfId="11031" xr:uid="{C9BBDDBC-E41E-4FE6-95E2-754E9ABF216A}"/>
    <cellStyle name="60% - 강조색1 9 3" xfId="11032" xr:uid="{CD9F01FD-FA61-4F07-8A8F-D93CD2FC1D7B}"/>
    <cellStyle name="60% - 강조색1 9 4" xfId="11033" xr:uid="{2A9CF2A1-B0D1-41A2-80C5-39F7E65C1EEA}"/>
    <cellStyle name="60% - 강조색1 9 5" xfId="11034" xr:uid="{3C044068-72F8-4295-8AB8-863FD8BF1ADD}"/>
    <cellStyle name="60% - 강조색1 9 6" xfId="11035" xr:uid="{445A27BA-305E-42F3-BF47-97D207B67AC0}"/>
    <cellStyle name="60% - 강조색1 9 7" xfId="11036" xr:uid="{C7896A26-AB03-468F-AF65-5BB7F005DB94}"/>
    <cellStyle name="60% - 강조색1 9 8" xfId="11037" xr:uid="{B00B18F2-0558-42D4-8F72-7B6A41776C86}"/>
    <cellStyle name="60% - 강조색1 9 9" xfId="11038" xr:uid="{1293BAE5-A01B-4CC3-80BD-EC9B31BCE5E3}"/>
    <cellStyle name="60% - 강조색2 10" xfId="1156" xr:uid="{38DED738-6031-4853-9C34-48416506B48B}"/>
    <cellStyle name="60% - 강조색2 10 10" xfId="11041" xr:uid="{093D7F50-A08B-46E1-8490-99C0989DB0B8}"/>
    <cellStyle name="60% - 강조색2 10 11" xfId="11042" xr:uid="{26379C02-4D9A-47EF-B3BF-A4907EA5F8F8}"/>
    <cellStyle name="60% - 강조색2 10 12" xfId="11043" xr:uid="{2B9C70FE-C992-488C-8EF8-0E0C12A5BE22}"/>
    <cellStyle name="60% - 강조색2 10 13" xfId="11044" xr:uid="{9C2A7884-7AF1-4922-B600-B8AF0AB4DC65}"/>
    <cellStyle name="60% - 강조색2 10 14" xfId="11045" xr:uid="{099B5847-EFFB-48B5-A105-209839ED20DF}"/>
    <cellStyle name="60% - 강조색2 10 15" xfId="11040" xr:uid="{E6E82D91-FD48-4169-97B2-933B0264BBAA}"/>
    <cellStyle name="60% - 강조색2 10 2" xfId="1157" xr:uid="{916E7813-E5EB-4051-B7FB-F9947EEE35E4}"/>
    <cellStyle name="60% - 강조색2 10 2 2" xfId="11046" xr:uid="{579490BF-4478-42D7-972C-D58174A89FCC}"/>
    <cellStyle name="60% - 강조색2 10 3" xfId="11047" xr:uid="{68F1DDEB-6525-4E07-AFCC-0BAFEA661F99}"/>
    <cellStyle name="60% - 강조색2 10 4" xfId="11048" xr:uid="{3616D979-E707-4D74-AAC5-DC4BC4C23FD5}"/>
    <cellStyle name="60% - 강조색2 10 5" xfId="11049" xr:uid="{54E925CF-140E-41F4-851E-A636576E92B3}"/>
    <cellStyle name="60% - 강조색2 10 6" xfId="11050" xr:uid="{0BBBFFC9-6A82-4C3F-9222-889785697A99}"/>
    <cellStyle name="60% - 강조색2 10 7" xfId="11051" xr:uid="{30302B29-392A-4D30-9BF4-BD4C87DAD01F}"/>
    <cellStyle name="60% - 강조색2 10 8" xfId="11052" xr:uid="{2EEB35F1-103D-41F9-A361-D9446275D261}"/>
    <cellStyle name="60% - 강조색2 10 9" xfId="11053" xr:uid="{AD26A207-B393-4E74-A814-7C8CFC6BCDBC}"/>
    <cellStyle name="60% - 강조색2 11" xfId="1158" xr:uid="{0CE94478-C400-4AF6-B6DF-740C647A8835}"/>
    <cellStyle name="60% - 강조색2 11 10" xfId="11055" xr:uid="{C0280735-40A7-4B60-9EFE-63229C64BEC5}"/>
    <cellStyle name="60% - 강조색2 11 11" xfId="11056" xr:uid="{A6312F83-235C-4FF7-AE55-688FBD38409B}"/>
    <cellStyle name="60% - 강조색2 11 12" xfId="11057" xr:uid="{E1E8BBB4-DC25-4484-BFDC-349A64F3FA1B}"/>
    <cellStyle name="60% - 강조색2 11 13" xfId="11058" xr:uid="{93D331D1-A834-410D-BC2E-7D820931A995}"/>
    <cellStyle name="60% - 강조색2 11 14" xfId="11059" xr:uid="{A22339AD-82F2-4CBD-ACDA-DA07FE6BDD79}"/>
    <cellStyle name="60% - 강조색2 11 15" xfId="11054" xr:uid="{C1D5CF8F-84A0-4B74-8DC8-D0C8B88E0F14}"/>
    <cellStyle name="60% - 강조색2 11 2" xfId="1159" xr:uid="{BA6EBF63-937E-41E2-B2BB-179AE756FB63}"/>
    <cellStyle name="60% - 강조색2 11 2 2" xfId="11060" xr:uid="{42B08E90-0CB1-42AF-B19E-1E946ED2E23D}"/>
    <cellStyle name="60% - 강조색2 11 3" xfId="11061" xr:uid="{A444B9CB-A99A-4FA2-A6CE-AAF9CA4F409B}"/>
    <cellStyle name="60% - 강조색2 11 4" xfId="11062" xr:uid="{59285329-D571-4CB9-A31B-7EAD9B7F2E9F}"/>
    <cellStyle name="60% - 강조색2 11 5" xfId="11063" xr:uid="{8384528F-4D01-4AD4-84C0-6D4FF92C6D49}"/>
    <cellStyle name="60% - 강조색2 11 6" xfId="11064" xr:uid="{C925B71E-15FB-4553-952C-F42203DFEDBE}"/>
    <cellStyle name="60% - 강조색2 11 7" xfId="11065" xr:uid="{D4BF981C-AFD4-497C-A43F-7393217B912A}"/>
    <cellStyle name="60% - 강조색2 11 8" xfId="11066" xr:uid="{EC040116-9370-48FD-BAF7-B1FD8BDAB4EE}"/>
    <cellStyle name="60% - 강조색2 11 9" xfId="11067" xr:uid="{2C30746A-B26E-4D7F-9352-78F474227FFF}"/>
    <cellStyle name="60% - 강조색2 12" xfId="1160" xr:uid="{14553590-494C-441B-91DC-001270A46015}"/>
    <cellStyle name="60% - 강조색2 12 10" xfId="11069" xr:uid="{669B79EA-DC57-44AF-9BA6-4AD1C113CD82}"/>
    <cellStyle name="60% - 강조색2 12 11" xfId="11070" xr:uid="{661F5444-8D2C-495B-B674-4CB769443ABD}"/>
    <cellStyle name="60% - 강조색2 12 12" xfId="11071" xr:uid="{FE41C816-19A9-4C6E-A056-5006B48C6AA1}"/>
    <cellStyle name="60% - 강조색2 12 13" xfId="11072" xr:uid="{DBB609F4-D1D6-4180-AA30-18D6B7D45FAB}"/>
    <cellStyle name="60% - 강조색2 12 14" xfId="11073" xr:uid="{A129AF20-987B-4D18-A55A-2459FDBD8199}"/>
    <cellStyle name="60% - 강조색2 12 15" xfId="11068" xr:uid="{076F31C0-AD5A-4D6E-9074-C2D1BA7B836A}"/>
    <cellStyle name="60% - 강조색2 12 2" xfId="1161" xr:uid="{F238D6A7-CD66-468F-8230-31BED3004E5D}"/>
    <cellStyle name="60% - 강조색2 12 2 2" xfId="11074" xr:uid="{FD988062-DE33-4DFA-B849-1E6FB4F92D88}"/>
    <cellStyle name="60% - 강조색2 12 3" xfId="11075" xr:uid="{D5339D34-7969-4066-8BE0-8AD10ADBA1E9}"/>
    <cellStyle name="60% - 강조색2 12 4" xfId="11076" xr:uid="{1ACABCA2-BBA2-4950-8FB5-4C1DE189961C}"/>
    <cellStyle name="60% - 강조색2 12 5" xfId="11077" xr:uid="{F9F77AB1-9071-4D97-8862-A5787B1D643C}"/>
    <cellStyle name="60% - 강조색2 12 6" xfId="11078" xr:uid="{ABFF825B-11FE-4676-AE03-E6533B1DDC69}"/>
    <cellStyle name="60% - 강조색2 12 7" xfId="11079" xr:uid="{17CCD48C-06BA-4230-82E2-5D0A67F37878}"/>
    <cellStyle name="60% - 강조색2 12 8" xfId="11080" xr:uid="{C9DDDB79-1151-41CA-9FDD-9AFD64A4C2C7}"/>
    <cellStyle name="60% - 강조색2 12 9" xfId="11081" xr:uid="{1AC58A7A-DD56-4B09-AF0A-50516A4AEF59}"/>
    <cellStyle name="60% - 강조색2 13" xfId="1162" xr:uid="{84A13488-5D10-4223-B52E-B02566115306}"/>
    <cellStyle name="60% - 강조색2 13 10" xfId="11083" xr:uid="{56A435B4-6D6B-44BA-8657-A535A62D7A3D}"/>
    <cellStyle name="60% - 강조색2 13 11" xfId="11084" xr:uid="{E69B53B2-59F6-4848-9362-999E37A38855}"/>
    <cellStyle name="60% - 강조색2 13 12" xfId="11085" xr:uid="{123082B4-91DE-41F4-9C7F-EF779D2C032E}"/>
    <cellStyle name="60% - 강조색2 13 13" xfId="11086" xr:uid="{4C7C81DA-5C29-4543-BD7B-C20F3B92B7EC}"/>
    <cellStyle name="60% - 강조색2 13 14" xfId="11087" xr:uid="{4AA19B34-FBEC-442B-8D55-5867AAC376ED}"/>
    <cellStyle name="60% - 강조색2 13 15" xfId="11082" xr:uid="{267161AF-7E83-4231-BB5B-FDE4284E7C00}"/>
    <cellStyle name="60% - 강조색2 13 2" xfId="1163" xr:uid="{CE761EC7-E1A9-41B9-832B-A8194EC95FA7}"/>
    <cellStyle name="60% - 강조색2 13 2 2" xfId="11088" xr:uid="{F73A230B-D067-44E4-9977-3DF05AEAB4C7}"/>
    <cellStyle name="60% - 강조색2 13 3" xfId="11089" xr:uid="{17DD3E05-6DF9-4B6D-98E1-9BACE158AA9F}"/>
    <cellStyle name="60% - 강조색2 13 4" xfId="11090" xr:uid="{097E4510-7841-4EEA-92E6-F9EC527D4D45}"/>
    <cellStyle name="60% - 강조색2 13 5" xfId="11091" xr:uid="{22878F63-ABBA-49D3-BBB5-E80F9EB427B5}"/>
    <cellStyle name="60% - 강조색2 13 6" xfId="11092" xr:uid="{375CB9C2-3EB5-4666-90DC-59300946A11D}"/>
    <cellStyle name="60% - 강조색2 13 7" xfId="11093" xr:uid="{16E25185-6C6D-460C-9295-6F4C070B0C39}"/>
    <cellStyle name="60% - 강조색2 13 8" xfId="11094" xr:uid="{25A07D17-5968-4756-AE4D-9C545EA09652}"/>
    <cellStyle name="60% - 강조색2 13 9" xfId="11095" xr:uid="{94C1A6D7-9B9C-4137-B23D-7EA4EFB91D3B}"/>
    <cellStyle name="60% - 강조색2 14" xfId="1164" xr:uid="{C2F34151-0B0D-4388-B9DF-0F694ACFB593}"/>
    <cellStyle name="60% - 강조색2 14 10" xfId="11097" xr:uid="{837B02A3-BBD5-47E7-A137-C2484FB28B75}"/>
    <cellStyle name="60% - 강조색2 14 11" xfId="11098" xr:uid="{AD9E8D78-4515-4238-9FDF-4E7664D297B4}"/>
    <cellStyle name="60% - 강조색2 14 12" xfId="11099" xr:uid="{49082FF0-DE25-438F-B46F-5CC4ABE4292C}"/>
    <cellStyle name="60% - 강조색2 14 13" xfId="11100" xr:uid="{352C31B3-EFB1-4F28-92E9-D166655AE3C3}"/>
    <cellStyle name="60% - 강조색2 14 14" xfId="11101" xr:uid="{9780D84D-B0D2-4650-9F20-089FBDA3C7FF}"/>
    <cellStyle name="60% - 강조색2 14 15" xfId="11096" xr:uid="{36D66A2D-B350-4511-B59B-1E88F5475973}"/>
    <cellStyle name="60% - 강조색2 14 2" xfId="1165" xr:uid="{379EE29C-E969-4E46-92A9-4097FFEDB486}"/>
    <cellStyle name="60% - 강조색2 14 2 2" xfId="11102" xr:uid="{514F0447-C4CF-4BBB-83C3-3EDE26397E74}"/>
    <cellStyle name="60% - 강조색2 14 3" xfId="11103" xr:uid="{0B52713C-1CDB-431F-94B2-233EBAA0E540}"/>
    <cellStyle name="60% - 강조색2 14 4" xfId="11104" xr:uid="{FFA27D19-56C6-429A-818E-7AE066D13FED}"/>
    <cellStyle name="60% - 강조색2 14 5" xfId="11105" xr:uid="{81FE8797-5E1D-497E-8A84-BFF9435FC13F}"/>
    <cellStyle name="60% - 강조색2 14 6" xfId="11106" xr:uid="{DA9AE500-E712-42CE-95B5-3CA432B47728}"/>
    <cellStyle name="60% - 강조색2 14 7" xfId="11107" xr:uid="{5B8C727C-3003-4694-9324-2B2FC848E610}"/>
    <cellStyle name="60% - 강조색2 14 8" xfId="11108" xr:uid="{0F332616-9126-47C9-8E87-604E0EAC3034}"/>
    <cellStyle name="60% - 강조색2 14 9" xfId="11109" xr:uid="{0A96506E-14E0-427A-8328-21A7C7F1A0BC}"/>
    <cellStyle name="60% - 강조색2 15" xfId="1166" xr:uid="{1F1201C6-7876-47C4-9CA8-57FC95F48BEA}"/>
    <cellStyle name="60% - 강조색2 15 10" xfId="11111" xr:uid="{6AA6BD8E-FB64-4B11-838D-10E2D74E34EC}"/>
    <cellStyle name="60% - 강조색2 15 11" xfId="11112" xr:uid="{2C3F8C01-A4CB-4007-8BD4-F5C7D7B0F1AF}"/>
    <cellStyle name="60% - 강조색2 15 12" xfId="11113" xr:uid="{12FBF94C-2D25-46E2-AED2-16E49C136189}"/>
    <cellStyle name="60% - 강조색2 15 13" xfId="11114" xr:uid="{D4F3FC09-0ADC-4900-9C30-C1231BDE7A10}"/>
    <cellStyle name="60% - 강조색2 15 14" xfId="11115" xr:uid="{F73B51F7-439C-40DB-9755-E7979BFE4619}"/>
    <cellStyle name="60% - 강조색2 15 15" xfId="11110" xr:uid="{F665AB4F-B9DC-40C2-BD58-11608D70252A}"/>
    <cellStyle name="60% - 강조색2 15 2" xfId="1167" xr:uid="{75EB551A-B736-4632-ADE2-A6A1A69741B2}"/>
    <cellStyle name="60% - 강조색2 15 2 2" xfId="11116" xr:uid="{DC85D3FD-0F3B-4780-A291-10C95975AA56}"/>
    <cellStyle name="60% - 강조색2 15 3" xfId="11117" xr:uid="{04EAA8D0-18D3-49F4-9546-D9339533ABBF}"/>
    <cellStyle name="60% - 강조색2 15 4" xfId="11118" xr:uid="{99ECF769-EFBF-4014-A544-D4BEBA173AD5}"/>
    <cellStyle name="60% - 강조색2 15 5" xfId="11119" xr:uid="{2F5CDA9B-0B2D-438B-9606-0B1518F509E1}"/>
    <cellStyle name="60% - 강조색2 15 6" xfId="11120" xr:uid="{5564DEC4-284F-47F6-B2C8-6E2EC7A642F0}"/>
    <cellStyle name="60% - 강조색2 15 7" xfId="11121" xr:uid="{D3DB43CC-40BF-4252-9327-E067E5EDB214}"/>
    <cellStyle name="60% - 강조색2 15 8" xfId="11122" xr:uid="{5AE86A0D-FD9C-4A4D-84E5-F5BCD308BAF8}"/>
    <cellStyle name="60% - 강조색2 15 9" xfId="11123" xr:uid="{5C0E4DF6-F6FE-49AA-A5DE-8595BA479ACA}"/>
    <cellStyle name="60% - 강조색2 16" xfId="1168" xr:uid="{241674B5-A9A3-464D-AF93-2D1E90AC22A7}"/>
    <cellStyle name="60% - 강조색2 16 10" xfId="11125" xr:uid="{7A93890F-51F4-4B32-B3E9-BD36C85B1795}"/>
    <cellStyle name="60% - 강조색2 16 11" xfId="11126" xr:uid="{2A3821E8-515D-4F15-8162-784830F8F42B}"/>
    <cellStyle name="60% - 강조색2 16 12" xfId="11127" xr:uid="{C0CD11A9-5BF0-41DC-A159-76FCE76329CA}"/>
    <cellStyle name="60% - 강조색2 16 13" xfId="11128" xr:uid="{FD34ACA0-59C4-42B5-9EB2-12821CFB8ADE}"/>
    <cellStyle name="60% - 강조색2 16 14" xfId="11129" xr:uid="{C397C036-0902-4956-97AF-7A690E5C5EB1}"/>
    <cellStyle name="60% - 강조색2 16 15" xfId="11124" xr:uid="{10AA9D56-97BE-4C96-8800-1AA0A99A3F7F}"/>
    <cellStyle name="60% - 강조색2 16 2" xfId="1169" xr:uid="{49C7AE0E-840E-4F4E-935D-CA713608FB5F}"/>
    <cellStyle name="60% - 강조색2 16 2 2" xfId="11130" xr:uid="{9450128B-87DF-42C1-B5F5-D693EAAE7215}"/>
    <cellStyle name="60% - 강조색2 16 3" xfId="11131" xr:uid="{4690FAFE-6ABF-4D0F-BF4E-25FAA5349D9B}"/>
    <cellStyle name="60% - 강조색2 16 4" xfId="11132" xr:uid="{778B037D-3A48-4D55-9B3F-5D1886D5B94C}"/>
    <cellStyle name="60% - 강조색2 16 5" xfId="11133" xr:uid="{15E988B9-0A1F-42E3-BB53-A8AED9957B74}"/>
    <cellStyle name="60% - 강조색2 16 6" xfId="11134" xr:uid="{3AE342A0-FA0F-4F04-A386-2E2FC0D4FFF0}"/>
    <cellStyle name="60% - 강조색2 16 7" xfId="11135" xr:uid="{F60AED21-CFCB-42E2-83DC-680830D239B4}"/>
    <cellStyle name="60% - 강조색2 16 8" xfId="11136" xr:uid="{35D00E21-0148-4AFC-8D01-206A55C4939D}"/>
    <cellStyle name="60% - 강조색2 16 9" xfId="11137" xr:uid="{7DC97022-6640-4478-A643-574D2226CB6E}"/>
    <cellStyle name="60% - 강조색2 17" xfId="1170" xr:uid="{4BFF62D8-5F12-4A98-970C-C9FEF6CB85EC}"/>
    <cellStyle name="60% - 강조색2 17 10" xfId="11139" xr:uid="{B090C93A-30BE-4414-B69C-0CEA629CE7C5}"/>
    <cellStyle name="60% - 강조색2 17 11" xfId="11140" xr:uid="{3DDC3347-5BBE-49C8-843E-C3BD65BCFFE0}"/>
    <cellStyle name="60% - 강조색2 17 12" xfId="11141" xr:uid="{F25D86E8-9DA5-406F-A3B9-CE898FA247B3}"/>
    <cellStyle name="60% - 강조색2 17 13" xfId="11142" xr:uid="{A4CD5680-A11F-406F-8E70-DAAB3DB12CB6}"/>
    <cellStyle name="60% - 강조색2 17 14" xfId="11143" xr:uid="{03AA9D7C-093A-4DCD-8D02-CA26D5A98785}"/>
    <cellStyle name="60% - 강조색2 17 15" xfId="11138" xr:uid="{A26898E8-498C-4B86-82EC-9FB539C3E54F}"/>
    <cellStyle name="60% - 강조색2 17 2" xfId="1171" xr:uid="{65713309-20C0-4BEF-A391-69F898834734}"/>
    <cellStyle name="60% - 강조색2 17 2 2" xfId="11144" xr:uid="{E14DAC1E-6A27-49FF-A80C-A1F1FB52F436}"/>
    <cellStyle name="60% - 강조색2 17 3" xfId="11145" xr:uid="{7AD36988-B3B5-4A57-AAF3-EC29D6E92BD9}"/>
    <cellStyle name="60% - 강조색2 17 4" xfId="11146" xr:uid="{05A61E1E-3AAA-4AC9-BFAB-05D0FB5FBB6C}"/>
    <cellStyle name="60% - 강조색2 17 5" xfId="11147" xr:uid="{6E0B4E19-4ABB-448E-B083-D6C588F94C51}"/>
    <cellStyle name="60% - 강조색2 17 6" xfId="11148" xr:uid="{148EB5F5-AAEB-4E28-89B1-370EC5FCA315}"/>
    <cellStyle name="60% - 강조색2 17 7" xfId="11149" xr:uid="{61326157-13CD-4DC7-A1F7-6ADD9665D9AB}"/>
    <cellStyle name="60% - 강조색2 17 8" xfId="11150" xr:uid="{661BD012-01F4-4F1A-945A-58D222FC41E4}"/>
    <cellStyle name="60% - 강조색2 17 9" xfId="11151" xr:uid="{54D8F093-A0C6-47AC-B50A-4F182BBF99EA}"/>
    <cellStyle name="60% - 강조색2 18" xfId="1172" xr:uid="{937C52DC-BFA2-4162-B000-70938381B62B}"/>
    <cellStyle name="60% - 강조색2 18 10" xfId="11153" xr:uid="{53C6435C-FBAD-436D-93D2-3D192BA9C43A}"/>
    <cellStyle name="60% - 강조색2 18 11" xfId="11154" xr:uid="{7BE052AF-6117-4746-A0BC-317D8DCD771A}"/>
    <cellStyle name="60% - 강조색2 18 12" xfId="11155" xr:uid="{0D6C47E0-534C-4696-8CD6-ED15EFDB97E5}"/>
    <cellStyle name="60% - 강조색2 18 13" xfId="11156" xr:uid="{CD43AC8D-44FA-44A1-92D2-A7CA87E0F9D2}"/>
    <cellStyle name="60% - 강조색2 18 14" xfId="11157" xr:uid="{B7467F7E-69F9-42EE-9633-39D9ED5DE26E}"/>
    <cellStyle name="60% - 강조색2 18 15" xfId="11152" xr:uid="{0CE11292-7717-43D8-B55F-0CE2CB12DDD8}"/>
    <cellStyle name="60% - 강조색2 18 2" xfId="1173" xr:uid="{422C9FC6-63EE-4B9B-BE3B-F057868111F7}"/>
    <cellStyle name="60% - 강조색2 18 2 2" xfId="11158" xr:uid="{CE1A38F7-8782-4BD4-AE79-DDC1150B49CC}"/>
    <cellStyle name="60% - 강조색2 18 3" xfId="11159" xr:uid="{08CB00C3-5B16-4707-A780-71B1B548D662}"/>
    <cellStyle name="60% - 강조색2 18 4" xfId="11160" xr:uid="{AF076FEF-3FD1-4767-8EC5-D8DBBF77AF88}"/>
    <cellStyle name="60% - 강조색2 18 5" xfId="11161" xr:uid="{39116A20-3217-4A77-B6B9-AB019D28DBF3}"/>
    <cellStyle name="60% - 강조색2 18 6" xfId="11162" xr:uid="{E19B5EFE-3F7D-4014-BC59-26C1A4D7DB04}"/>
    <cellStyle name="60% - 강조색2 18 7" xfId="11163" xr:uid="{9EFF9A14-809F-41B7-9A8E-31D2D19D09FF}"/>
    <cellStyle name="60% - 강조색2 18 8" xfId="11164" xr:uid="{EA3026B5-1E0A-4176-8799-4C33338D7AC8}"/>
    <cellStyle name="60% - 강조색2 18 9" xfId="11165" xr:uid="{3B3E5752-1684-494A-A254-210534624D07}"/>
    <cellStyle name="60% - 강조색2 19" xfId="1174" xr:uid="{2A449CFC-E999-4A8E-ABA3-0E922F940A0D}"/>
    <cellStyle name="60% - 강조색2 19 10" xfId="11167" xr:uid="{33C9215D-873D-4E2A-B66D-A1B009E19C50}"/>
    <cellStyle name="60% - 강조색2 19 11" xfId="11168" xr:uid="{75AA0A5F-F402-4422-97A2-F02530721517}"/>
    <cellStyle name="60% - 강조색2 19 12" xfId="11169" xr:uid="{31B465E1-0D8B-433F-B978-3357D4C1C3B1}"/>
    <cellStyle name="60% - 강조색2 19 13" xfId="11170" xr:uid="{D42B523A-2940-42C3-8342-CD321C534C1A}"/>
    <cellStyle name="60% - 강조색2 19 14" xfId="11171" xr:uid="{81E40F65-1EC5-4EB3-882E-F4E62AF3FD4E}"/>
    <cellStyle name="60% - 강조색2 19 15" xfId="11166" xr:uid="{CE49FCC6-8D2C-4BBA-A7CD-75B75070D425}"/>
    <cellStyle name="60% - 강조색2 19 2" xfId="1175" xr:uid="{57829715-BCA5-4955-B747-E868EA6F24E7}"/>
    <cellStyle name="60% - 강조색2 19 2 2" xfId="11172" xr:uid="{BC3592DE-1CE3-4C27-9E24-98C19BEBC669}"/>
    <cellStyle name="60% - 강조색2 19 3" xfId="11173" xr:uid="{2169423F-666E-4E98-B8AA-53CAFEA69FCB}"/>
    <cellStyle name="60% - 강조색2 19 4" xfId="11174" xr:uid="{071F4B87-315B-4F74-A581-38E8EFEB1D9B}"/>
    <cellStyle name="60% - 강조색2 19 5" xfId="11175" xr:uid="{8397A18F-088D-44EE-8660-28E0D52B1965}"/>
    <cellStyle name="60% - 강조색2 19 6" xfId="11176" xr:uid="{DA7B1FB1-C277-4687-8202-43B74863483C}"/>
    <cellStyle name="60% - 강조색2 19 7" xfId="11177" xr:uid="{9A1AC579-59E1-4A09-8A8B-71D968B37664}"/>
    <cellStyle name="60% - 강조색2 19 8" xfId="11178" xr:uid="{06940F33-A2A8-417C-9863-74492E16095A}"/>
    <cellStyle name="60% - 강조색2 19 9" xfId="11179" xr:uid="{50A4A2EE-4F00-4E55-B49E-A1483106D530}"/>
    <cellStyle name="60% - 강조색2 2" xfId="1176" xr:uid="{1E171778-AE16-4DE7-8BA1-5463627E461C}"/>
    <cellStyle name="60% - 강조색2 2 10" xfId="11181" xr:uid="{88B3CA2C-AA7A-4645-8307-F7BFF4190C50}"/>
    <cellStyle name="60% - 강조색2 2 11" xfId="11182" xr:uid="{165DA2A1-2DB3-4B75-ACE7-05069D2E74A7}"/>
    <cellStyle name="60% - 강조색2 2 12" xfId="11183" xr:uid="{CE38D769-7C26-4961-9054-865CE329EB0C}"/>
    <cellStyle name="60% - 강조색2 2 13" xfId="11184" xr:uid="{23E8D56F-8D0E-46DF-B67E-820E99814FC7}"/>
    <cellStyle name="60% - 강조색2 2 14" xfId="11185" xr:uid="{AD5C9EBC-1B78-4743-B5B5-F7C3A5442BEE}"/>
    <cellStyle name="60% - 강조색2 2 15" xfId="11180" xr:uid="{B24E4062-B0C1-4773-A9D6-954C917EB17E}"/>
    <cellStyle name="60% - 강조색2 2 16" xfId="27953" xr:uid="{01E5D5C0-715E-4388-88C0-BA0387A344D3}"/>
    <cellStyle name="60% - 강조색2 2 2" xfId="1177" xr:uid="{690552B3-918F-4E9F-A1BD-70632014DC15}"/>
    <cellStyle name="60% - 강조색2 2 2 2" xfId="11186" xr:uid="{5C1C3D2A-1320-416A-8450-6F2F9E39E9E7}"/>
    <cellStyle name="60% - 강조색2 2 3" xfId="11187" xr:uid="{14604231-80DE-4506-8189-095838BF68E7}"/>
    <cellStyle name="60% - 강조색2 2 4" xfId="11188" xr:uid="{D4D6D34B-A95F-4475-BA00-DD1263E2A625}"/>
    <cellStyle name="60% - 강조색2 2 5" xfId="11189" xr:uid="{889B7C06-A5B9-4A7A-8774-11EB7C993A11}"/>
    <cellStyle name="60% - 강조색2 2 6" xfId="11190" xr:uid="{74FD936F-BB31-4932-8A1A-0D080E367760}"/>
    <cellStyle name="60% - 강조색2 2 7" xfId="11191" xr:uid="{D5FB515A-D7B3-45BC-BAD9-4696B414F9BC}"/>
    <cellStyle name="60% - 강조색2 2 8" xfId="11192" xr:uid="{CFFE10B8-E7F1-4669-9252-A78751F031E5}"/>
    <cellStyle name="60% - 강조색2 2 9" xfId="11193" xr:uid="{B6F4AA55-B624-441C-8064-BAF9D874F7D5}"/>
    <cellStyle name="60% - 강조색2 20" xfId="1178" xr:uid="{0431CFFF-4119-41F6-840F-5DACE01E6F32}"/>
    <cellStyle name="60% - 강조색2 20 10" xfId="11195" xr:uid="{A3610EE0-5E2C-4028-9FBA-1AFC0D5CECB3}"/>
    <cellStyle name="60% - 강조색2 20 11" xfId="11196" xr:uid="{1AE7C82D-DCF0-4E04-B797-8AEE1B1E9174}"/>
    <cellStyle name="60% - 강조색2 20 12" xfId="11197" xr:uid="{7A5F2D82-383F-4285-9AC4-A7FF0429D6B8}"/>
    <cellStyle name="60% - 강조색2 20 13" xfId="11198" xr:uid="{F89ABFAD-5C8F-4A85-B685-0CD72BCD776A}"/>
    <cellStyle name="60% - 강조색2 20 14" xfId="11199" xr:uid="{DCEE5281-087C-4601-8F71-2A079D067CAD}"/>
    <cellStyle name="60% - 강조색2 20 15" xfId="11194" xr:uid="{60EC445F-A052-4D0E-9AE4-45F721997FF4}"/>
    <cellStyle name="60% - 강조색2 20 2" xfId="1179" xr:uid="{EC580CA8-439C-43A0-A525-E2B9AE6FA349}"/>
    <cellStyle name="60% - 강조색2 20 2 2" xfId="11200" xr:uid="{6B6541ED-CA22-4F34-8D15-E6E7FD2A86E8}"/>
    <cellStyle name="60% - 강조색2 20 3" xfId="11201" xr:uid="{6732E642-3333-441F-8633-4FEFD23F97EF}"/>
    <cellStyle name="60% - 강조색2 20 4" xfId="11202" xr:uid="{031FF880-2ED1-4DC5-82BF-BDDA26ABFF58}"/>
    <cellStyle name="60% - 강조색2 20 5" xfId="11203" xr:uid="{0D05DF49-7EF6-41A8-85DD-22D8DE6E4C12}"/>
    <cellStyle name="60% - 강조색2 20 6" xfId="11204" xr:uid="{01D506DE-F2C0-4531-BAB0-FFD17CDA9C0F}"/>
    <cellStyle name="60% - 강조색2 20 7" xfId="11205" xr:uid="{1E00708F-878C-4DB6-8E1D-3B8E38D60C53}"/>
    <cellStyle name="60% - 강조색2 20 8" xfId="11206" xr:uid="{AC249266-510A-4925-A813-7E9FDE6E2D3D}"/>
    <cellStyle name="60% - 강조색2 20 9" xfId="11207" xr:uid="{A2AC1BB1-A23F-43BB-B9F2-752FA48BB407}"/>
    <cellStyle name="60% - 강조색2 21" xfId="1180" xr:uid="{4C8275AF-605C-4F12-842E-AD507E9A0158}"/>
    <cellStyle name="60% - 강조색2 21 10" xfId="11209" xr:uid="{F468F4C0-CD4B-4B19-A41C-2C3985822B21}"/>
    <cellStyle name="60% - 강조색2 21 11" xfId="11210" xr:uid="{20A96540-B7E7-485D-A143-8C9E5D88394D}"/>
    <cellStyle name="60% - 강조색2 21 12" xfId="11211" xr:uid="{1D5D0D8F-9DCE-4CCC-BBCD-DC5F99A99608}"/>
    <cellStyle name="60% - 강조색2 21 13" xfId="11212" xr:uid="{D28AE6CC-0050-4EF3-AF06-22EAE5C95E3E}"/>
    <cellStyle name="60% - 강조색2 21 14" xfId="11213" xr:uid="{970315EA-3542-4E01-9C6F-798990C488F3}"/>
    <cellStyle name="60% - 강조색2 21 15" xfId="11208" xr:uid="{D6D86C60-D69A-46BC-840B-2E6E8352E5A3}"/>
    <cellStyle name="60% - 강조색2 21 2" xfId="1181" xr:uid="{2B4B0880-545F-4DD8-9FD7-49B5314A0994}"/>
    <cellStyle name="60% - 강조색2 21 2 2" xfId="11214" xr:uid="{86873439-6521-41C0-8070-14D7F8640CA5}"/>
    <cellStyle name="60% - 강조색2 21 3" xfId="11215" xr:uid="{2CD90A4B-78D0-488A-AA07-5EFCB7FB1E66}"/>
    <cellStyle name="60% - 강조색2 21 4" xfId="11216" xr:uid="{6C77E8C7-FF80-4524-97D4-DF01329740EE}"/>
    <cellStyle name="60% - 강조색2 21 5" xfId="11217" xr:uid="{54950510-0F07-414B-AA93-CB891A1A3647}"/>
    <cellStyle name="60% - 강조색2 21 6" xfId="11218" xr:uid="{180FBB8E-1D6C-48B3-9D65-605B351FC8F2}"/>
    <cellStyle name="60% - 강조색2 21 7" xfId="11219" xr:uid="{7E5529D8-CA55-4744-9C44-6AA06AADB725}"/>
    <cellStyle name="60% - 강조색2 21 8" xfId="11220" xr:uid="{B7902C09-38A7-4842-A640-7F88538224E3}"/>
    <cellStyle name="60% - 강조색2 21 9" xfId="11221" xr:uid="{E9D7162E-B0AF-4DB1-B621-CD83B71B67BF}"/>
    <cellStyle name="60% - 강조색2 22" xfId="1182" xr:uid="{E3F6C49E-F2AF-440B-9512-634F2476AEB6}"/>
    <cellStyle name="60% - 강조색2 22 10" xfId="11223" xr:uid="{35569C87-1B60-42EC-B8B5-6F52D6C6809E}"/>
    <cellStyle name="60% - 강조색2 22 11" xfId="11224" xr:uid="{787D9D4D-B91E-475A-89D6-7B8F985D2B62}"/>
    <cellStyle name="60% - 강조색2 22 12" xfId="11225" xr:uid="{9D054687-95D9-47BB-BC1A-62AF2AC81526}"/>
    <cellStyle name="60% - 강조색2 22 13" xfId="11226" xr:uid="{47E66EBE-899B-4B13-BB15-93B99FC2615F}"/>
    <cellStyle name="60% - 강조색2 22 14" xfId="11227" xr:uid="{54A753C3-73D1-465F-AF8F-78857DB0FE40}"/>
    <cellStyle name="60% - 강조색2 22 15" xfId="11222" xr:uid="{391C73CD-AE50-4CA8-BD25-148AED960CDD}"/>
    <cellStyle name="60% - 강조색2 22 2" xfId="1183" xr:uid="{0017B4E9-9B68-42DE-8B14-A6D5B779F727}"/>
    <cellStyle name="60% - 강조색2 22 2 2" xfId="11228" xr:uid="{5AC82529-39FD-4EE8-9827-D2335509610E}"/>
    <cellStyle name="60% - 강조색2 22 3" xfId="11229" xr:uid="{37B41460-A631-4134-82EF-246F4ECDFC5D}"/>
    <cellStyle name="60% - 강조색2 22 4" xfId="11230" xr:uid="{04118222-8101-43F5-BAA7-B60EC1498F3F}"/>
    <cellStyle name="60% - 강조색2 22 5" xfId="11231" xr:uid="{3CDB6807-1AE7-4ECA-9A90-DC7F86CF04AF}"/>
    <cellStyle name="60% - 강조색2 22 6" xfId="11232" xr:uid="{41EECFE9-1356-4704-986F-1CF489938331}"/>
    <cellStyle name="60% - 강조색2 22 7" xfId="11233" xr:uid="{07C714BD-A21D-4246-9B25-FCF368EF245B}"/>
    <cellStyle name="60% - 강조색2 22 8" xfId="11234" xr:uid="{C6D7C3CF-BEA6-43B1-9AC5-FD3B8F564343}"/>
    <cellStyle name="60% - 강조색2 22 9" xfId="11235" xr:uid="{A01EDA1D-E37C-4D19-B720-04BF1D98BE32}"/>
    <cellStyle name="60% - 강조색2 23" xfId="1184" xr:uid="{B0CE96DA-B78D-48C2-8F75-6575C3A41EC4}"/>
    <cellStyle name="60% - 강조색2 23 10" xfId="11237" xr:uid="{3CD0C992-5CBE-41D0-9B0E-CC606DD58E18}"/>
    <cellStyle name="60% - 강조색2 23 11" xfId="11238" xr:uid="{E7A89629-BB07-44FC-AAB8-12CD23991794}"/>
    <cellStyle name="60% - 강조색2 23 12" xfId="11239" xr:uid="{3FD1CB99-2983-4C69-916F-85FF65B7EA68}"/>
    <cellStyle name="60% - 강조색2 23 13" xfId="11240" xr:uid="{B9252A59-B3A9-4805-85BA-957B2A7EE208}"/>
    <cellStyle name="60% - 강조색2 23 14" xfId="11241" xr:uid="{33A5C514-2B36-495E-A586-1881512B9A6A}"/>
    <cellStyle name="60% - 강조색2 23 15" xfId="11236" xr:uid="{4850863D-F6D4-4931-9BEA-D27E82392395}"/>
    <cellStyle name="60% - 강조색2 23 2" xfId="1185" xr:uid="{A3250DD9-F3EF-4C22-AA0D-7159FC26FBFB}"/>
    <cellStyle name="60% - 강조색2 23 2 2" xfId="11242" xr:uid="{9EB98461-81AB-4756-8B19-D5D3364449B0}"/>
    <cellStyle name="60% - 강조색2 23 3" xfId="11243" xr:uid="{55307C8B-571D-484A-8C7D-CE0353A25C16}"/>
    <cellStyle name="60% - 강조색2 23 4" xfId="11244" xr:uid="{3403138F-D75F-4B39-AD17-794FDBDF22C1}"/>
    <cellStyle name="60% - 강조색2 23 5" xfId="11245" xr:uid="{EFFB59EF-EFC5-4AB2-868F-F630777FDE33}"/>
    <cellStyle name="60% - 강조색2 23 6" xfId="11246" xr:uid="{B4B45B88-702A-448B-A1A0-4A5F7C8352B4}"/>
    <cellStyle name="60% - 강조색2 23 7" xfId="11247" xr:uid="{3BD2AC05-57D1-47D3-B938-A88B740158D9}"/>
    <cellStyle name="60% - 강조색2 23 8" xfId="11248" xr:uid="{B9A29CD7-39AF-40C1-BCC4-850465525C8F}"/>
    <cellStyle name="60% - 강조색2 23 9" xfId="11249" xr:uid="{40E6839B-8492-4A57-A466-034AA84C0480}"/>
    <cellStyle name="60% - 강조색2 24" xfId="1186" xr:uid="{4727A54D-92F2-48E9-8826-96307DB8E12B}"/>
    <cellStyle name="60% - 강조색2 24 10" xfId="11251" xr:uid="{617B95EC-D34E-46DE-8656-5522BCE1771D}"/>
    <cellStyle name="60% - 강조색2 24 11" xfId="11252" xr:uid="{B510475E-042E-4761-BF35-0F6AB7637627}"/>
    <cellStyle name="60% - 강조색2 24 12" xfId="11253" xr:uid="{F22DFB91-5AC3-4023-9099-31A38236CB2A}"/>
    <cellStyle name="60% - 강조색2 24 13" xfId="11254" xr:uid="{66312181-DE4C-4733-99AD-F6B31374BBAE}"/>
    <cellStyle name="60% - 강조색2 24 14" xfId="11255" xr:uid="{3C26795F-6F83-4212-9550-754B32E1D38C}"/>
    <cellStyle name="60% - 강조색2 24 15" xfId="11250" xr:uid="{EBB8080A-9D23-4B24-B261-CE64D37612B3}"/>
    <cellStyle name="60% - 강조색2 24 2" xfId="1187" xr:uid="{9143266D-2B37-45F9-B9BA-C44CF2146466}"/>
    <cellStyle name="60% - 강조색2 24 2 2" xfId="11256" xr:uid="{DDDF2483-7F64-4DB5-B02A-54D4F6B436C4}"/>
    <cellStyle name="60% - 강조색2 24 3" xfId="11257" xr:uid="{2295554C-7F5E-4464-B648-C4658D5A73F2}"/>
    <cellStyle name="60% - 강조색2 24 4" xfId="11258" xr:uid="{EBFF496F-A31B-45E6-8F3E-83FBB54B2DD4}"/>
    <cellStyle name="60% - 강조색2 24 5" xfId="11259" xr:uid="{0BD11E35-1487-4AA8-BD28-63F63B101ACC}"/>
    <cellStyle name="60% - 강조색2 24 6" xfId="11260" xr:uid="{566087A5-E07A-4093-894C-C681BDCE5391}"/>
    <cellStyle name="60% - 강조색2 24 7" xfId="11261" xr:uid="{1C5D9CB9-BEDB-40E1-8C11-B1AA55D11B72}"/>
    <cellStyle name="60% - 강조색2 24 8" xfId="11262" xr:uid="{18AC56F0-8412-40E9-9A0A-7EA2512E372F}"/>
    <cellStyle name="60% - 강조색2 24 9" xfId="11263" xr:uid="{0C5CA893-5CA2-472C-9146-67956107B099}"/>
    <cellStyle name="60% - 강조색2 25" xfId="1188" xr:uid="{9907AEAE-AA95-4953-AE37-B6D79F79C865}"/>
    <cellStyle name="60% - 강조색2 25 10" xfId="11265" xr:uid="{8E6C0AD8-17BC-427B-9C0C-B99E57C029B8}"/>
    <cellStyle name="60% - 강조색2 25 11" xfId="11266" xr:uid="{406AEFED-E012-43CE-B015-91D9AAD896E4}"/>
    <cellStyle name="60% - 강조색2 25 12" xfId="11267" xr:uid="{DDF117EA-CCCB-4604-8888-839C273C439C}"/>
    <cellStyle name="60% - 강조색2 25 13" xfId="11268" xr:uid="{FB1F74D9-FF92-4C76-8306-C86C0F2D4B09}"/>
    <cellStyle name="60% - 강조색2 25 14" xfId="11269" xr:uid="{A117E753-BAB3-401A-A7C5-8BE5F249140F}"/>
    <cellStyle name="60% - 강조색2 25 15" xfId="11264" xr:uid="{3EA82885-D6E8-40FC-B580-09FC2BD7A400}"/>
    <cellStyle name="60% - 강조색2 25 2" xfId="1189" xr:uid="{032E6A61-920E-46DE-8111-16B74CFEF8A7}"/>
    <cellStyle name="60% - 강조색2 25 2 2" xfId="11270" xr:uid="{F837A4C8-8818-4AB1-A9FA-A602DAB57275}"/>
    <cellStyle name="60% - 강조색2 25 3" xfId="11271" xr:uid="{D64EA2DC-6342-4A1A-B48E-06F5CC5E4DB3}"/>
    <cellStyle name="60% - 강조색2 25 4" xfId="11272" xr:uid="{225065EC-E558-491C-8F5D-7307387D2952}"/>
    <cellStyle name="60% - 강조색2 25 5" xfId="11273" xr:uid="{D3843AA2-7B86-4D3D-B808-A7DC8B06F2FE}"/>
    <cellStyle name="60% - 강조색2 25 6" xfId="11274" xr:uid="{4506AF4D-0E30-4016-843D-9F5DE406E25C}"/>
    <cellStyle name="60% - 강조색2 25 7" xfId="11275" xr:uid="{16203D81-B116-41F4-A2CB-8BB7EA074244}"/>
    <cellStyle name="60% - 강조색2 25 8" xfId="11276" xr:uid="{6F5DCA44-5717-417E-8A01-FCB9605EDE54}"/>
    <cellStyle name="60% - 강조색2 25 9" xfId="11277" xr:uid="{B2E3A47D-7B3B-4AED-A7A0-C8353E1FC9FA}"/>
    <cellStyle name="60% - 강조색2 26" xfId="1190" xr:uid="{56D5CB08-C05C-474B-8926-B54578E23442}"/>
    <cellStyle name="60% - 강조색2 26 10" xfId="11279" xr:uid="{7CD371E6-6A6C-467B-A8B7-27C06781DAB0}"/>
    <cellStyle name="60% - 강조색2 26 11" xfId="11280" xr:uid="{2630C0CC-CF97-4D20-92B1-F67D3823D460}"/>
    <cellStyle name="60% - 강조색2 26 12" xfId="11281" xr:uid="{CEF5F60B-831D-48BB-B529-325E77A030EA}"/>
    <cellStyle name="60% - 강조색2 26 13" xfId="11282" xr:uid="{88203AB5-9F1C-45BC-86F6-91AF8F16099E}"/>
    <cellStyle name="60% - 강조색2 26 14" xfId="11283" xr:uid="{E65D9FD2-2154-496D-9542-A34418C4C27F}"/>
    <cellStyle name="60% - 강조색2 26 15" xfId="11278" xr:uid="{F468DD31-5FAD-4AAF-A8E7-18C6FE85C1C9}"/>
    <cellStyle name="60% - 강조색2 26 2" xfId="1191" xr:uid="{0238C98F-B104-4F70-A740-963844B512B0}"/>
    <cellStyle name="60% - 강조색2 26 2 2" xfId="11284" xr:uid="{5DD5F358-E9C2-4530-B995-9FD0828F36A1}"/>
    <cellStyle name="60% - 강조색2 26 3" xfId="11285" xr:uid="{AC07FA6A-EC71-451C-BDD8-90DB48B8AC72}"/>
    <cellStyle name="60% - 강조색2 26 4" xfId="11286" xr:uid="{5A6205E7-2FDB-4997-8C56-41F974FD3033}"/>
    <cellStyle name="60% - 강조색2 26 5" xfId="11287" xr:uid="{AB19F263-E64F-4319-8536-4D7B45FB8E7B}"/>
    <cellStyle name="60% - 강조색2 26 6" xfId="11288" xr:uid="{5004E44E-3DF7-4FEA-B8F0-9927BF3E87D9}"/>
    <cellStyle name="60% - 강조색2 26 7" xfId="11289" xr:uid="{B4A8BFFC-78D5-4714-BD24-971F528D2CD1}"/>
    <cellStyle name="60% - 강조색2 26 8" xfId="11290" xr:uid="{DC7F868C-9C67-4E17-B934-5288897D0AC8}"/>
    <cellStyle name="60% - 강조색2 26 9" xfId="11291" xr:uid="{90F51036-3F07-472A-8356-130C0C0C23BB}"/>
    <cellStyle name="60% - 강조색2 27" xfId="1192" xr:uid="{E843292B-0292-4D62-97C1-79CABC95099A}"/>
    <cellStyle name="60% - 강조색2 27 10" xfId="11293" xr:uid="{AB745928-84C9-4AF3-89C1-798AC927AD4F}"/>
    <cellStyle name="60% - 강조색2 27 11" xfId="11294" xr:uid="{9343EDA5-7783-40EE-8E8C-2940E9A43E3E}"/>
    <cellStyle name="60% - 강조색2 27 12" xfId="11295" xr:uid="{85A22B96-E375-4951-99BE-A54E7DD38CE2}"/>
    <cellStyle name="60% - 강조색2 27 13" xfId="11296" xr:uid="{315DBF92-2DD0-4443-891E-3A67646E2E13}"/>
    <cellStyle name="60% - 강조색2 27 14" xfId="11297" xr:uid="{CA505006-26C8-4330-B86B-D9D459F062F2}"/>
    <cellStyle name="60% - 강조색2 27 15" xfId="11292" xr:uid="{D1B6723A-0FE6-46E4-8310-C33F31B1ED5F}"/>
    <cellStyle name="60% - 강조색2 27 2" xfId="1193" xr:uid="{6211ADAA-A8A1-41DF-8901-33762A49DADD}"/>
    <cellStyle name="60% - 강조색2 27 2 2" xfId="11298" xr:uid="{15CCB980-F988-45D0-BA6B-763708067DEF}"/>
    <cellStyle name="60% - 강조색2 27 3" xfId="11299" xr:uid="{C2D77C3C-935D-46EC-9AD1-9B9AF35A37FA}"/>
    <cellStyle name="60% - 강조색2 27 4" xfId="11300" xr:uid="{F14DB24D-7808-4EAE-A6C2-AF057FD796C2}"/>
    <cellStyle name="60% - 강조색2 27 5" xfId="11301" xr:uid="{862B0D2D-4109-4204-A0DB-5A6EC00DE9A2}"/>
    <cellStyle name="60% - 강조색2 27 6" xfId="11302" xr:uid="{2A032E69-DA3A-4475-B48E-199D0143BAB0}"/>
    <cellStyle name="60% - 강조색2 27 7" xfId="11303" xr:uid="{AAEEA31D-D71C-4A75-B459-343B1F9E0652}"/>
    <cellStyle name="60% - 강조색2 27 8" xfId="11304" xr:uid="{67DC26E3-C6FE-4A85-B840-0E86D245E945}"/>
    <cellStyle name="60% - 강조색2 27 9" xfId="11305" xr:uid="{39D15727-315A-466A-856F-9BC6D8C25DE6}"/>
    <cellStyle name="60% - 강조색2 28" xfId="1194" xr:uid="{E9BC255C-7EED-4AB9-BAE2-2BA9C96EFCD4}"/>
    <cellStyle name="60% - 강조색2 28 10" xfId="11307" xr:uid="{DBA35211-C682-4F0D-9D85-9BB0190CBBA9}"/>
    <cellStyle name="60% - 강조색2 28 11" xfId="11308" xr:uid="{9607A4E9-FB88-49C2-B560-63650BF29589}"/>
    <cellStyle name="60% - 강조색2 28 12" xfId="11309" xr:uid="{1B63BC38-557B-4D1E-952C-47F20927DD49}"/>
    <cellStyle name="60% - 강조색2 28 13" xfId="11310" xr:uid="{1EDF3D44-72A2-49F0-AA1A-EB564D6558F8}"/>
    <cellStyle name="60% - 강조색2 28 14" xfId="11311" xr:uid="{FFD99F1D-F476-4BAD-AAA4-7275E5B44EFB}"/>
    <cellStyle name="60% - 강조색2 28 15" xfId="11306" xr:uid="{A5B33AD5-F5ED-4229-9995-C57D90E5C285}"/>
    <cellStyle name="60% - 강조색2 28 2" xfId="1195" xr:uid="{C181BE0C-9F3D-41D2-9A78-8F91993CA3E8}"/>
    <cellStyle name="60% - 강조색2 28 2 2" xfId="11312" xr:uid="{3016A32F-3499-4E75-B9AB-A9D514B7D47D}"/>
    <cellStyle name="60% - 강조색2 28 3" xfId="11313" xr:uid="{2FAE0932-0211-4C00-9741-CB7261E99608}"/>
    <cellStyle name="60% - 강조색2 28 4" xfId="11314" xr:uid="{08E31023-9FA3-41FF-8792-EB5FB4822E01}"/>
    <cellStyle name="60% - 강조색2 28 5" xfId="11315" xr:uid="{0313061A-9F6E-4765-96AB-5C50B8E077D7}"/>
    <cellStyle name="60% - 강조색2 28 6" xfId="11316" xr:uid="{9C8ED3FB-46D7-46D8-A76C-23A2446974E6}"/>
    <cellStyle name="60% - 강조색2 28 7" xfId="11317" xr:uid="{37B39182-3D0E-47C6-BA07-EF62D5A9CDC4}"/>
    <cellStyle name="60% - 강조색2 28 8" xfId="11318" xr:uid="{DEAB6CCF-DE10-4ECD-AF99-2BEA2D4CD086}"/>
    <cellStyle name="60% - 강조색2 28 9" xfId="11319" xr:uid="{0AFC3B3D-05C5-45AE-B65E-AD9A82910882}"/>
    <cellStyle name="60% - 강조색2 29" xfId="1196" xr:uid="{C1EC895F-0CB1-46DC-A40C-DB9C6B753803}"/>
    <cellStyle name="60% - 강조색2 29 10" xfId="11321" xr:uid="{A5A7CF02-70BC-464E-BF72-273F4BD6F5BC}"/>
    <cellStyle name="60% - 강조색2 29 11" xfId="11322" xr:uid="{F6E31BB3-D419-4082-BD70-9D2D9F305107}"/>
    <cellStyle name="60% - 강조색2 29 12" xfId="11323" xr:uid="{D7993495-414E-448B-83B2-858D6C6B03EB}"/>
    <cellStyle name="60% - 강조색2 29 13" xfId="11324" xr:uid="{CFD45287-D49C-4CB3-826D-A7A6415713FC}"/>
    <cellStyle name="60% - 강조색2 29 14" xfId="11325" xr:uid="{309D78BC-4451-467C-BE59-6EBC1849F2A6}"/>
    <cellStyle name="60% - 강조색2 29 15" xfId="11320" xr:uid="{ED4F30C5-E281-46B8-94A8-197EA09482AC}"/>
    <cellStyle name="60% - 강조색2 29 2" xfId="1197" xr:uid="{446DF03A-7EEA-4509-9113-528727413B24}"/>
    <cellStyle name="60% - 강조색2 29 2 2" xfId="11326" xr:uid="{15B2AE14-205D-4B11-9400-188ADD879229}"/>
    <cellStyle name="60% - 강조색2 29 3" xfId="11327" xr:uid="{5E313F0B-76E4-444C-A60C-67E84CEB4213}"/>
    <cellStyle name="60% - 강조색2 29 4" xfId="11328" xr:uid="{9BF22346-3585-40FB-BC48-C295D2990B72}"/>
    <cellStyle name="60% - 강조색2 29 5" xfId="11329" xr:uid="{131FEE31-B46A-4594-9E1F-B1F05C3A4024}"/>
    <cellStyle name="60% - 강조색2 29 6" xfId="11330" xr:uid="{D12A9752-6AAD-4604-A20A-5CB2686FEC9F}"/>
    <cellStyle name="60% - 강조색2 29 7" xfId="11331" xr:uid="{D2AB4F52-5C9B-4A37-B209-B9F04820760F}"/>
    <cellStyle name="60% - 강조색2 29 8" xfId="11332" xr:uid="{483A42CF-C67A-4451-8C9E-223349C25418}"/>
    <cellStyle name="60% - 강조색2 29 9" xfId="11333" xr:uid="{12E7E00B-156E-438D-A15C-1D33F77F97C7}"/>
    <cellStyle name="60% - 강조색2 3" xfId="1198" xr:uid="{88ABB9A9-01DE-48D1-8A3A-335DB14D516C}"/>
    <cellStyle name="60% - 강조색2 3 10" xfId="11335" xr:uid="{E522EE4D-C20F-429E-A506-8CE13A4AF933}"/>
    <cellStyle name="60% - 강조색2 3 11" xfId="11336" xr:uid="{152DC421-5E1F-45F7-ADAA-2D089D44788A}"/>
    <cellStyle name="60% - 강조색2 3 12" xfId="11337" xr:uid="{7459ADFA-F895-4847-A786-529646045918}"/>
    <cellStyle name="60% - 강조색2 3 13" xfId="11338" xr:uid="{DA51A702-78A0-4F0D-A8F8-BFCAA3EEA79F}"/>
    <cellStyle name="60% - 강조색2 3 14" xfId="11339" xr:uid="{B08445D9-343C-43AC-A3A6-B35074315A68}"/>
    <cellStyle name="60% - 강조색2 3 15" xfId="11334" xr:uid="{7533E04A-6DAE-4F45-ACE2-04FB805EE2A6}"/>
    <cellStyle name="60% - 강조색2 3 16" xfId="28208" xr:uid="{0C32FB0B-7ACC-47E1-895E-7B7DEE3AAE9E}"/>
    <cellStyle name="60% - 강조색2 3 2" xfId="1199" xr:uid="{BE347AF6-4196-4958-BAF5-64EFFC8614D1}"/>
    <cellStyle name="60% - 강조색2 3 2 2" xfId="11340" xr:uid="{1CEC06D6-8704-4413-8F95-A15481B0DBBC}"/>
    <cellStyle name="60% - 강조색2 3 3" xfId="11341" xr:uid="{B5DB3582-029E-42D9-81B4-D34539AE5514}"/>
    <cellStyle name="60% - 강조색2 3 4" xfId="11342" xr:uid="{BF921AB1-CC04-46E2-8D85-94B7584BE756}"/>
    <cellStyle name="60% - 강조색2 3 5" xfId="11343" xr:uid="{8472DFAA-67CC-4CAE-AAC7-3CE36C214DCE}"/>
    <cellStyle name="60% - 강조색2 3 6" xfId="11344" xr:uid="{C40275CE-237E-475D-9E11-A0E375B13466}"/>
    <cellStyle name="60% - 강조색2 3 7" xfId="11345" xr:uid="{969E0D02-A089-41AB-A297-B2C8DDA47739}"/>
    <cellStyle name="60% - 강조색2 3 8" xfId="11346" xr:uid="{B83B7969-FA5E-448C-9772-256C731F8AAA}"/>
    <cellStyle name="60% - 강조색2 3 9" xfId="11347" xr:uid="{968F6674-A734-4D87-8301-22D743C82D24}"/>
    <cellStyle name="60% - 강조색2 30" xfId="1200" xr:uid="{6A9EFD34-1C79-4E49-A2E6-3A37798B38FB}"/>
    <cellStyle name="60% - 강조색2 30 10" xfId="11349" xr:uid="{C6864DAF-E7A4-4FDB-B9EF-0D832815956B}"/>
    <cellStyle name="60% - 강조색2 30 11" xfId="11350" xr:uid="{47BFC13A-1E15-43A8-9C81-7D655E0DA4B6}"/>
    <cellStyle name="60% - 강조색2 30 12" xfId="11351" xr:uid="{BA134E6A-50B2-405D-9089-DFE1D86B5118}"/>
    <cellStyle name="60% - 강조색2 30 13" xfId="11352" xr:uid="{D0BE76EC-1E02-414F-9845-999AFC4F3992}"/>
    <cellStyle name="60% - 강조색2 30 14" xfId="11353" xr:uid="{7691046A-555C-4C57-B65F-6E787BB0FE1E}"/>
    <cellStyle name="60% - 강조색2 30 15" xfId="11348" xr:uid="{631930B8-A16C-4347-B760-E5B6E1639EC0}"/>
    <cellStyle name="60% - 강조색2 30 2" xfId="1201" xr:uid="{53C3E2D6-96C3-43DE-B1B1-6C52A51F1A32}"/>
    <cellStyle name="60% - 강조색2 30 2 2" xfId="11354" xr:uid="{1431E147-15F6-4E54-96DC-3C6C69455EC2}"/>
    <cellStyle name="60% - 강조색2 30 3" xfId="11355" xr:uid="{5DD9DA5D-B138-4F76-8F74-0889856AD917}"/>
    <cellStyle name="60% - 강조색2 30 4" xfId="11356" xr:uid="{384A74E2-6FEB-43B5-9731-90D7970C99DB}"/>
    <cellStyle name="60% - 강조색2 30 5" xfId="11357" xr:uid="{39D216ED-FE87-423B-ADC1-CAD13B1955A4}"/>
    <cellStyle name="60% - 강조색2 30 6" xfId="11358" xr:uid="{C2B8D51A-D74B-4BF9-B1F0-6A5DF1D7322C}"/>
    <cellStyle name="60% - 강조색2 30 7" xfId="11359" xr:uid="{B45BC392-79A4-4758-8217-2EB29D501E6B}"/>
    <cellStyle name="60% - 강조색2 30 8" xfId="11360" xr:uid="{1E8E6BC7-8B82-4A1B-9244-70E7CB7FF1D1}"/>
    <cellStyle name="60% - 강조색2 30 9" xfId="11361" xr:uid="{992830B7-BD7C-4D98-AD11-A8B1CCD6DC8D}"/>
    <cellStyle name="60% - 강조색2 31" xfId="1202" xr:uid="{04F7DAC9-F9F3-4C0A-9F33-CA0438D297B1}"/>
    <cellStyle name="60% - 강조색2 31 10" xfId="11363" xr:uid="{6CCDB2A3-74AC-4D4B-BC30-09AA112028DD}"/>
    <cellStyle name="60% - 강조색2 31 11" xfId="11364" xr:uid="{5F975FA7-CA4F-438A-BC55-4A748570336D}"/>
    <cellStyle name="60% - 강조색2 31 12" xfId="11365" xr:uid="{C2C3B4A4-3716-4307-B6F6-2517C75928F6}"/>
    <cellStyle name="60% - 강조색2 31 13" xfId="11366" xr:uid="{6807E9A2-F707-4E02-8DEA-61DF2751B9F4}"/>
    <cellStyle name="60% - 강조색2 31 14" xfId="11367" xr:uid="{DE62B6B7-ADAA-4F1B-A450-5167C89BE2D4}"/>
    <cellStyle name="60% - 강조색2 31 15" xfId="11362" xr:uid="{397C9160-4850-4DFD-B2AF-1D48452AAB46}"/>
    <cellStyle name="60% - 강조색2 31 2" xfId="1203" xr:uid="{E2F0A9E3-F5C8-48E2-9B24-370911397C28}"/>
    <cellStyle name="60% - 강조색2 31 2 2" xfId="11368" xr:uid="{8B29CA85-B644-4EE4-BE98-5A509FBAB656}"/>
    <cellStyle name="60% - 강조색2 31 3" xfId="11369" xr:uid="{50AC04AE-24F8-47B0-AF70-A6AA3585E1B2}"/>
    <cellStyle name="60% - 강조색2 31 4" xfId="11370" xr:uid="{04798975-0405-4E97-B3D1-49386C687AB1}"/>
    <cellStyle name="60% - 강조색2 31 5" xfId="11371" xr:uid="{532D6901-B520-486B-A324-719CFB1EFDDF}"/>
    <cellStyle name="60% - 강조색2 31 6" xfId="11372" xr:uid="{EF2F24F5-4849-454A-AC9C-47EC082E6F3F}"/>
    <cellStyle name="60% - 강조색2 31 7" xfId="11373" xr:uid="{256D83E9-8C78-424F-A341-286F8DA4ECDB}"/>
    <cellStyle name="60% - 강조색2 31 8" xfId="11374" xr:uid="{F69477B8-D484-4A95-A02E-634F66FEEA5B}"/>
    <cellStyle name="60% - 강조색2 31 9" xfId="11375" xr:uid="{22D1213A-C440-4BBA-8FBA-CB0C71B40D42}"/>
    <cellStyle name="60% - 강조색2 32" xfId="1204" xr:uid="{135887C4-18A4-4E63-9F0B-0F07F5B78542}"/>
    <cellStyle name="60% - 강조색2 32 10" xfId="11377" xr:uid="{65800E11-2444-4759-A0BF-73600374494A}"/>
    <cellStyle name="60% - 강조색2 32 11" xfId="11378" xr:uid="{A79219D2-0E1A-4BEB-A957-4FB793657486}"/>
    <cellStyle name="60% - 강조색2 32 12" xfId="11379" xr:uid="{66DCEBEB-B9B0-4576-BF03-7318978A81F8}"/>
    <cellStyle name="60% - 강조색2 32 13" xfId="11380" xr:uid="{BD13B850-BD85-4454-ACE4-B05E1508FB9F}"/>
    <cellStyle name="60% - 강조색2 32 14" xfId="11381" xr:uid="{28209CFE-2CA7-42F2-BC39-DA07A450848A}"/>
    <cellStyle name="60% - 강조색2 32 15" xfId="11376" xr:uid="{20E19E11-5A3E-4D8E-88F5-EB5D2005DD3B}"/>
    <cellStyle name="60% - 강조색2 32 2" xfId="1205" xr:uid="{C30069E4-659B-4692-A892-E1A387D5BB41}"/>
    <cellStyle name="60% - 강조색2 32 2 2" xfId="11382" xr:uid="{764727E0-0783-48C5-A7B4-2B9438BF5361}"/>
    <cellStyle name="60% - 강조색2 32 3" xfId="11383" xr:uid="{7794296D-C01E-45E2-BC0E-20060A39BBE0}"/>
    <cellStyle name="60% - 강조색2 32 4" xfId="11384" xr:uid="{07855FF1-C748-4833-BCC5-A547AEB420E0}"/>
    <cellStyle name="60% - 강조색2 32 5" xfId="11385" xr:uid="{78491472-A371-4695-A5C4-F28652DE16A1}"/>
    <cellStyle name="60% - 강조색2 32 6" xfId="11386" xr:uid="{FF1C501D-92B4-487B-B1E5-BB2D8E2AE4AF}"/>
    <cellStyle name="60% - 강조색2 32 7" xfId="11387" xr:uid="{850E439C-2152-4BA6-AB51-F0F7E9B2A2D3}"/>
    <cellStyle name="60% - 강조색2 32 8" xfId="11388" xr:uid="{F4145F08-1BF3-43B3-937A-E8B9E0DB5CA6}"/>
    <cellStyle name="60% - 강조색2 32 9" xfId="11389" xr:uid="{E6006CA1-010D-40D3-BA6D-2563C63B2070}"/>
    <cellStyle name="60% - 강조색2 33" xfId="1206" xr:uid="{00B0C799-8113-45B7-A050-17BF142A7BE8}"/>
    <cellStyle name="60% - 강조색2 33 10" xfId="11391" xr:uid="{DC7949B9-FFD2-40F2-ADFA-B25CC560CB7F}"/>
    <cellStyle name="60% - 강조색2 33 11" xfId="11392" xr:uid="{5F34EAFA-CC24-47CC-B250-304CA446976A}"/>
    <cellStyle name="60% - 강조색2 33 12" xfId="11393" xr:uid="{233E1137-EF3A-4148-90B3-C7EC26028124}"/>
    <cellStyle name="60% - 강조색2 33 13" xfId="11394" xr:uid="{5043F5FE-28DB-47D1-9356-E7083EF7E246}"/>
    <cellStyle name="60% - 강조색2 33 14" xfId="11395" xr:uid="{BDF00BB3-900F-43F0-806C-8F323FF424EE}"/>
    <cellStyle name="60% - 강조색2 33 15" xfId="11390" xr:uid="{AF345DC1-42C0-4D4C-A078-20C8B4F518D5}"/>
    <cellStyle name="60% - 강조색2 33 2" xfId="1207" xr:uid="{AB1B9571-3290-4E0C-A60F-79BB1981482E}"/>
    <cellStyle name="60% - 강조색2 33 2 2" xfId="11396" xr:uid="{DEE3F7B5-54A8-4252-AE77-2B5ABE0682A4}"/>
    <cellStyle name="60% - 강조색2 33 3" xfId="11397" xr:uid="{72648724-DA6B-413D-BDFF-10053EEAA637}"/>
    <cellStyle name="60% - 강조색2 33 4" xfId="11398" xr:uid="{EE9FF6AC-375C-4D3C-B82C-4BDE3AECD433}"/>
    <cellStyle name="60% - 강조색2 33 5" xfId="11399" xr:uid="{F7516DB9-6052-4069-BCDC-649C1F70D8A0}"/>
    <cellStyle name="60% - 강조색2 33 6" xfId="11400" xr:uid="{8E21C761-11F9-4C3F-9F6F-D54A62E11A86}"/>
    <cellStyle name="60% - 강조색2 33 7" xfId="11401" xr:uid="{EB8FF1A7-F9E2-4CD6-B38E-C5D77514DCEA}"/>
    <cellStyle name="60% - 강조색2 33 8" xfId="11402" xr:uid="{ECA6B798-C14A-4156-ADFD-D6EF33451ECE}"/>
    <cellStyle name="60% - 강조색2 33 9" xfId="11403" xr:uid="{C855C34C-3A20-4E4D-8104-59297FEE660F}"/>
    <cellStyle name="60% - 강조색2 34" xfId="1208" xr:uid="{FF6E24E0-E66E-4F25-A0A1-B633A06974C6}"/>
    <cellStyle name="60% - 강조색2 34 10" xfId="11405" xr:uid="{1080943F-6568-4B7A-A69E-2FCA0588F9EE}"/>
    <cellStyle name="60% - 강조색2 34 11" xfId="11406" xr:uid="{F8F4D644-3770-44FC-98F4-3C1CA9DCE25E}"/>
    <cellStyle name="60% - 강조색2 34 12" xfId="11407" xr:uid="{26B5B2BC-221B-489D-9F27-B3D15595F2F3}"/>
    <cellStyle name="60% - 강조색2 34 13" xfId="11408" xr:uid="{41C7C34E-18F7-42CD-B796-5E5ACB94DB63}"/>
    <cellStyle name="60% - 강조색2 34 14" xfId="11409" xr:uid="{D9F2B965-45D4-4CFB-9F4E-2324DBFFCFB7}"/>
    <cellStyle name="60% - 강조색2 34 15" xfId="11404" xr:uid="{EEB2D980-C8D3-4240-B198-38F11DC59DB7}"/>
    <cellStyle name="60% - 강조색2 34 2" xfId="1209" xr:uid="{0168F3A9-C812-44DE-BFF3-811015862D3D}"/>
    <cellStyle name="60% - 강조색2 34 2 2" xfId="11410" xr:uid="{6DCAC0E2-65F0-48CB-9913-66DCA8050A2C}"/>
    <cellStyle name="60% - 강조색2 34 3" xfId="11411" xr:uid="{2824070B-90BE-49CC-B1E8-02269AFDCDB9}"/>
    <cellStyle name="60% - 강조색2 34 4" xfId="11412" xr:uid="{BC0FA864-1D9E-4280-BA6D-AF5ABB474841}"/>
    <cellStyle name="60% - 강조색2 34 5" xfId="11413" xr:uid="{C44522D0-7F32-4AF9-BD9F-1851CC017354}"/>
    <cellStyle name="60% - 강조색2 34 6" xfId="11414" xr:uid="{1C1F8959-B4D0-42DE-A0B4-872B5C3F792D}"/>
    <cellStyle name="60% - 강조색2 34 7" xfId="11415" xr:uid="{0ACE2EA5-0479-431A-A813-F454276AF3E2}"/>
    <cellStyle name="60% - 강조색2 34 8" xfId="11416" xr:uid="{529BDF38-2123-467A-B384-AD0E145DDA2F}"/>
    <cellStyle name="60% - 강조색2 34 9" xfId="11417" xr:uid="{1F3215CB-1ECE-40B4-B344-61F4DB48B009}"/>
    <cellStyle name="60% - 강조색2 35" xfId="1210" xr:uid="{0B0E4CF5-0AE2-4638-B3E9-D31C97706CF0}"/>
    <cellStyle name="60% - 강조색2 35 10" xfId="11419" xr:uid="{05CBD5D2-D1AD-483C-A5AB-F715DEBDDBA9}"/>
    <cellStyle name="60% - 강조색2 35 11" xfId="11420" xr:uid="{1C02A8EB-E574-453F-9CB6-EC0207AB0AB2}"/>
    <cellStyle name="60% - 강조색2 35 12" xfId="11421" xr:uid="{EE8FF276-A195-434E-8D99-BBB6171FD5F7}"/>
    <cellStyle name="60% - 강조색2 35 13" xfId="11422" xr:uid="{2682673C-1302-45C0-9F19-0F05EA8BF398}"/>
    <cellStyle name="60% - 강조색2 35 14" xfId="11423" xr:uid="{1ABAFAC6-D29B-47F6-BB63-CEAD028A4CF0}"/>
    <cellStyle name="60% - 강조색2 35 15" xfId="11418" xr:uid="{C6DAE79C-1F50-4A9A-B101-7609A18F977A}"/>
    <cellStyle name="60% - 강조색2 35 2" xfId="1211" xr:uid="{10950D69-96E0-48E8-A745-832AC2A7E6AC}"/>
    <cellStyle name="60% - 강조색2 35 2 2" xfId="11424" xr:uid="{38626411-0B68-4175-8A49-EFE5D76809A2}"/>
    <cellStyle name="60% - 강조색2 35 3" xfId="11425" xr:uid="{33DFA693-F29F-48BC-A1D2-B75881F602F9}"/>
    <cellStyle name="60% - 강조색2 35 4" xfId="11426" xr:uid="{EBF6675E-BA8D-4540-A875-9F4CB33F9710}"/>
    <cellStyle name="60% - 강조색2 35 5" xfId="11427" xr:uid="{A7B9780C-BDB3-4072-96DB-6150E9979A72}"/>
    <cellStyle name="60% - 강조색2 35 6" xfId="11428" xr:uid="{8AFA9072-6B81-4866-80FA-DA400AA36D1E}"/>
    <cellStyle name="60% - 강조색2 35 7" xfId="11429" xr:uid="{E9E7E28C-7BFD-4654-80E5-A0E2EF5A8A01}"/>
    <cellStyle name="60% - 강조색2 35 8" xfId="11430" xr:uid="{1ED1E1E4-7A3E-45FD-893D-539EA5C255F3}"/>
    <cellStyle name="60% - 강조색2 35 9" xfId="11431" xr:uid="{4BFE5FCF-3EB5-48F6-9BED-DE778E4BCDDD}"/>
    <cellStyle name="60% - 강조색2 36" xfId="1212" xr:uid="{B8711550-6100-41BC-88D8-7ECE1EE186ED}"/>
    <cellStyle name="60% - 강조색2 36 10" xfId="11433" xr:uid="{BB064CBD-A0D7-4544-A6C2-E639647B630E}"/>
    <cellStyle name="60% - 강조색2 36 11" xfId="11434" xr:uid="{3184991E-80CF-409A-B0B5-48C3310342A2}"/>
    <cellStyle name="60% - 강조색2 36 12" xfId="11435" xr:uid="{FAF83D1E-7CBE-4EA4-83A2-C5E5865C9CCF}"/>
    <cellStyle name="60% - 강조색2 36 13" xfId="11436" xr:uid="{E00C69F8-8742-42D2-9F01-0228B1260578}"/>
    <cellStyle name="60% - 강조색2 36 14" xfId="11437" xr:uid="{BCEB3BB6-A9B2-4237-B543-E62C8DB0F1B3}"/>
    <cellStyle name="60% - 강조색2 36 15" xfId="11432" xr:uid="{4A499720-F782-4F4C-BF78-2BF28C77655F}"/>
    <cellStyle name="60% - 강조색2 36 2" xfId="1213" xr:uid="{237D5C58-B8C1-49B0-8DCA-9692C429935E}"/>
    <cellStyle name="60% - 강조색2 36 2 2" xfId="11438" xr:uid="{1514B6F0-2DCD-412C-BBC9-ACD1EA919F3D}"/>
    <cellStyle name="60% - 강조색2 36 3" xfId="11439" xr:uid="{F58A0C9B-AF46-4631-991C-060A275A6DFC}"/>
    <cellStyle name="60% - 강조색2 36 4" xfId="11440" xr:uid="{252DF0A2-07D0-4BAA-BC4F-ACF74F075EA0}"/>
    <cellStyle name="60% - 강조색2 36 5" xfId="11441" xr:uid="{464DBC01-74E6-436D-B763-24919C478A02}"/>
    <cellStyle name="60% - 강조색2 36 6" xfId="11442" xr:uid="{1E96880C-E99A-40FD-84C9-E0701B54CEFD}"/>
    <cellStyle name="60% - 강조색2 36 7" xfId="11443" xr:uid="{0FD349A3-270E-4D7E-A214-3847A9036028}"/>
    <cellStyle name="60% - 강조색2 36 8" xfId="11444" xr:uid="{83DAC504-3C41-49C9-B862-D61822F3AD10}"/>
    <cellStyle name="60% - 강조색2 36 9" xfId="11445" xr:uid="{4C68C6C1-EFE3-4AEA-ACCE-972E8327CD77}"/>
    <cellStyle name="60% - 강조색2 37" xfId="1214" xr:uid="{D5F881F9-C8EF-4D66-B5B1-953BCEC831EC}"/>
    <cellStyle name="60% - 강조색2 37 10" xfId="11447" xr:uid="{21AC5B50-C135-42A0-8B67-8AAF716C98C6}"/>
    <cellStyle name="60% - 강조색2 37 11" xfId="11448" xr:uid="{B8B5377F-F757-4BD6-BE82-F001FAC12682}"/>
    <cellStyle name="60% - 강조색2 37 12" xfId="11449" xr:uid="{AC21CD27-C3E5-4D0D-A808-3556891A3802}"/>
    <cellStyle name="60% - 강조색2 37 13" xfId="11450" xr:uid="{EF451217-C309-44E4-A711-6203AFE47950}"/>
    <cellStyle name="60% - 강조색2 37 14" xfId="11451" xr:uid="{55F5E7C2-CEF7-40A7-96E9-80DD9BCC3C40}"/>
    <cellStyle name="60% - 강조색2 37 15" xfId="11446" xr:uid="{FF5ECD1B-35F7-411E-8A0F-C2175856EEDB}"/>
    <cellStyle name="60% - 강조색2 37 2" xfId="1215" xr:uid="{9D44079B-8098-4D75-85D9-8F83D6799238}"/>
    <cellStyle name="60% - 강조색2 37 2 2" xfId="11452" xr:uid="{4BB55264-D460-46F7-B612-F4BAE30EA9C9}"/>
    <cellStyle name="60% - 강조색2 37 3" xfId="11453" xr:uid="{589C7992-4A9E-4B83-9C9D-562175CDA9B4}"/>
    <cellStyle name="60% - 강조색2 37 4" xfId="11454" xr:uid="{2D8EFD9C-2FB7-4F99-AB44-4BE3126AED5D}"/>
    <cellStyle name="60% - 강조색2 37 5" xfId="11455" xr:uid="{6E455F69-916F-4DFF-A6EE-F3ECEF0706E6}"/>
    <cellStyle name="60% - 강조색2 37 6" xfId="11456" xr:uid="{6BA9B73C-A0AB-45AB-8D49-52273E2F4E69}"/>
    <cellStyle name="60% - 강조색2 37 7" xfId="11457" xr:uid="{1BDE7970-650A-4492-92A8-4C84578925C8}"/>
    <cellStyle name="60% - 강조색2 37 8" xfId="11458" xr:uid="{4154ED53-E441-45F0-BC48-5EB65703EEDD}"/>
    <cellStyle name="60% - 강조색2 37 9" xfId="11459" xr:uid="{3631604B-50F4-4ADE-A623-9CFB0E916762}"/>
    <cellStyle name="60% - 강조색2 38" xfId="1216" xr:uid="{6410C5E6-8395-4DA7-9236-A1B94D838947}"/>
    <cellStyle name="60% - 강조색2 38 10" xfId="11461" xr:uid="{51244C0C-F700-4BD5-8BCE-51AF1C761CFF}"/>
    <cellStyle name="60% - 강조색2 38 11" xfId="11462" xr:uid="{8D375C75-791F-4EC0-8D56-0499909C0B99}"/>
    <cellStyle name="60% - 강조색2 38 12" xfId="11463" xr:uid="{77C60830-E3F5-4A8F-8D5A-D88913B20D7A}"/>
    <cellStyle name="60% - 강조색2 38 13" xfId="11464" xr:uid="{C3C26CE2-A32D-4EED-9095-5CE5BE7A2012}"/>
    <cellStyle name="60% - 강조색2 38 14" xfId="11465" xr:uid="{DB87A5DF-9542-434A-8BB5-CB0025E9F89D}"/>
    <cellStyle name="60% - 강조색2 38 15" xfId="11460" xr:uid="{AD51A506-D451-4E47-9877-44521FFC7F96}"/>
    <cellStyle name="60% - 강조색2 38 2" xfId="1217" xr:uid="{B86A3987-78B6-4E90-868C-097BF9EBA75B}"/>
    <cellStyle name="60% - 강조색2 38 2 2" xfId="11466" xr:uid="{0D0D0FDD-5BE7-4439-86A1-006CBEFC56EF}"/>
    <cellStyle name="60% - 강조색2 38 3" xfId="11467" xr:uid="{5E9F5A10-3ABE-4D81-90E1-0DE160886286}"/>
    <cellStyle name="60% - 강조색2 38 4" xfId="11468" xr:uid="{E045D2FC-A02E-41C4-BAD8-506EA7BA9414}"/>
    <cellStyle name="60% - 강조색2 38 5" xfId="11469" xr:uid="{644C0F64-041C-4570-90D6-3F42F0F2BBA9}"/>
    <cellStyle name="60% - 강조색2 38 6" xfId="11470" xr:uid="{8FC67DE9-4DFD-4B60-8011-4E164B522B39}"/>
    <cellStyle name="60% - 강조색2 38 7" xfId="11471" xr:uid="{900E40EF-E872-4B1E-9FAE-467D0DC6F16B}"/>
    <cellStyle name="60% - 강조색2 38 8" xfId="11472" xr:uid="{62F2A49C-214A-4E70-8930-CBD6D09C2975}"/>
    <cellStyle name="60% - 강조색2 38 9" xfId="11473" xr:uid="{32431682-E55E-45BF-89EE-97A9C78BC57E}"/>
    <cellStyle name="60% - 강조색2 39" xfId="1218" xr:uid="{77BECC49-A84F-4752-B0E8-D2D9BAA3947B}"/>
    <cellStyle name="60% - 강조색2 39 10" xfId="11475" xr:uid="{A1B54342-C422-40BD-B230-5762B7E67EFF}"/>
    <cellStyle name="60% - 강조색2 39 11" xfId="11476" xr:uid="{FA484D29-03EC-4CF7-8B43-1F51E28C767F}"/>
    <cellStyle name="60% - 강조색2 39 12" xfId="11477" xr:uid="{4447C74D-BA02-4A41-A293-072175D8E459}"/>
    <cellStyle name="60% - 강조색2 39 13" xfId="11478" xr:uid="{D21701DC-9ACF-4513-BBA8-E49EA2DD89DE}"/>
    <cellStyle name="60% - 강조색2 39 14" xfId="11479" xr:uid="{0965C7B1-C7CA-44AC-87DC-EF36C276DFC7}"/>
    <cellStyle name="60% - 강조색2 39 15" xfId="11474" xr:uid="{A32D0FF3-527C-4BA6-BA15-A1240EEF4E6B}"/>
    <cellStyle name="60% - 강조색2 39 2" xfId="1219" xr:uid="{9B711171-084A-4D64-B7D6-E731F18FC888}"/>
    <cellStyle name="60% - 강조색2 39 2 2" xfId="11480" xr:uid="{A40CE8E6-F207-4E7D-A811-675AAF22BC43}"/>
    <cellStyle name="60% - 강조색2 39 3" xfId="11481" xr:uid="{36EB7BA1-9170-4885-9AA3-3BDB31BA4E84}"/>
    <cellStyle name="60% - 강조색2 39 4" xfId="11482" xr:uid="{7A972DC4-DD70-42E9-8039-F1C4A1CEBF86}"/>
    <cellStyle name="60% - 강조색2 39 5" xfId="11483" xr:uid="{4FC23628-E53E-46D6-9A47-992943BA69CE}"/>
    <cellStyle name="60% - 강조색2 39 6" xfId="11484" xr:uid="{A9C18E36-3DDB-4105-AB91-6DFF4511FC55}"/>
    <cellStyle name="60% - 강조색2 39 7" xfId="11485" xr:uid="{38AAA940-DA49-412B-A767-3696FEA45478}"/>
    <cellStyle name="60% - 강조색2 39 8" xfId="11486" xr:uid="{E8073B0B-49B9-4F82-86C5-29AC4D7418BC}"/>
    <cellStyle name="60% - 강조색2 39 9" xfId="11487" xr:uid="{0EC09BCA-D2F9-4A5F-B8D7-4B5D45CA96C8}"/>
    <cellStyle name="60% - 강조색2 4" xfId="1220" xr:uid="{7F65CE1C-AFCA-4058-8BE8-8C3BCAAAB2DD}"/>
    <cellStyle name="60% - 강조색2 4 10" xfId="11489" xr:uid="{2D2924D4-09FD-4C1C-8D8D-FF3651972065}"/>
    <cellStyle name="60% - 강조색2 4 11" xfId="11490" xr:uid="{952561C8-1DD9-4818-8BE8-5ED38076A5BE}"/>
    <cellStyle name="60% - 강조색2 4 12" xfId="11491" xr:uid="{0128098D-E8F9-47EB-B86E-A215A3CE28C6}"/>
    <cellStyle name="60% - 강조색2 4 13" xfId="11492" xr:uid="{69E800C0-847D-483A-8079-A7B6424B82FD}"/>
    <cellStyle name="60% - 강조색2 4 14" xfId="11493" xr:uid="{DD63F9F0-9258-423A-9455-7764B7B3B184}"/>
    <cellStyle name="60% - 강조색2 4 15" xfId="11488" xr:uid="{BAC21948-ADC6-4844-B264-36C39333804A}"/>
    <cellStyle name="60% - 강조색2 4 16" xfId="27876" xr:uid="{6E7D3444-FDD5-44E0-A84B-88316AB93E52}"/>
    <cellStyle name="60% - 강조색2 4 2" xfId="1221" xr:uid="{013753B6-4217-4680-ADD2-AC71DE8B331F}"/>
    <cellStyle name="60% - 강조색2 4 2 2" xfId="11494" xr:uid="{C4453953-3CAD-4F32-919D-2420BAAD771A}"/>
    <cellStyle name="60% - 강조색2 4 3" xfId="11495" xr:uid="{8F8C5F88-CB38-4D87-8F13-2B928E4DBAE6}"/>
    <cellStyle name="60% - 강조색2 4 4" xfId="11496" xr:uid="{0B044415-7DC0-4C53-8C86-BC177C9F111B}"/>
    <cellStyle name="60% - 강조색2 4 5" xfId="11497" xr:uid="{0661C17E-D412-431C-ABEA-8188EA585C32}"/>
    <cellStyle name="60% - 강조색2 4 6" xfId="11498" xr:uid="{998974B3-241F-47AE-8763-20A8F50F3593}"/>
    <cellStyle name="60% - 강조색2 4 7" xfId="11499" xr:uid="{CF1DC832-54A9-4A65-A21B-9668DC6B087D}"/>
    <cellStyle name="60% - 강조색2 4 8" xfId="11500" xr:uid="{86BBC06F-D0A8-46EC-BDEF-B0FBF44C76AE}"/>
    <cellStyle name="60% - 강조색2 4 9" xfId="11501" xr:uid="{26A35684-729E-4775-BBB4-13DE575C4555}"/>
    <cellStyle name="60% - 강조색2 40" xfId="1222" xr:uid="{19C656A9-E81C-4A85-AF7E-557E53A4E9ED}"/>
    <cellStyle name="60% - 강조색2 40 10" xfId="11503" xr:uid="{2098A55A-2B03-45F2-8BA4-E544FFB84E7B}"/>
    <cellStyle name="60% - 강조색2 40 11" xfId="11504" xr:uid="{CD9992EF-3B03-4EA9-8AD1-DB869AFEE457}"/>
    <cellStyle name="60% - 강조색2 40 12" xfId="11505" xr:uid="{2F9ED064-5867-434B-9A45-B4873BE4D80A}"/>
    <cellStyle name="60% - 강조색2 40 13" xfId="11506" xr:uid="{CC060E2E-6CD1-40D4-B945-E9711DAB9DED}"/>
    <cellStyle name="60% - 강조색2 40 14" xfId="11507" xr:uid="{82A3DB36-1D49-4E1B-961E-BBE60A062164}"/>
    <cellStyle name="60% - 강조색2 40 15" xfId="11502" xr:uid="{9F671FA4-FF14-4987-9760-68B85428B261}"/>
    <cellStyle name="60% - 강조색2 40 2" xfId="1223" xr:uid="{F96AA515-DA9E-4FE7-9783-6DA4DFE313B3}"/>
    <cellStyle name="60% - 강조색2 40 2 2" xfId="11508" xr:uid="{6E812BDE-5225-47BA-8361-62D015D69260}"/>
    <cellStyle name="60% - 강조색2 40 3" xfId="11509" xr:uid="{382FDDD4-F675-4FF2-B133-5C8409BC0C78}"/>
    <cellStyle name="60% - 강조색2 40 4" xfId="11510" xr:uid="{DE8E9D5C-24D9-45B3-9B67-A1EA39DC8157}"/>
    <cellStyle name="60% - 강조색2 40 5" xfId="11511" xr:uid="{EDAEAE73-CA0D-454A-96AE-A177298794B5}"/>
    <cellStyle name="60% - 강조색2 40 6" xfId="11512" xr:uid="{71C518EA-27BF-4FE7-ACDF-4C0E82CC7AA3}"/>
    <cellStyle name="60% - 강조색2 40 7" xfId="11513" xr:uid="{D7E3EE4F-249B-481B-8F0F-3DC30C2B4AE9}"/>
    <cellStyle name="60% - 강조색2 40 8" xfId="11514" xr:uid="{ED168D97-F9CC-444A-9FD0-74251117657F}"/>
    <cellStyle name="60% - 강조색2 40 9" xfId="11515" xr:uid="{A246C2DE-4821-44AD-AF22-5041355E6E66}"/>
    <cellStyle name="60% - 강조색2 41" xfId="1224" xr:uid="{81B3810F-C879-452D-A1E5-6F64B16FCD06}"/>
    <cellStyle name="60% - 강조색2 41 10" xfId="11517" xr:uid="{C9BA0F4B-EDFC-4796-BA8F-3B68C134A26F}"/>
    <cellStyle name="60% - 강조색2 41 11" xfId="11518" xr:uid="{CCF79CCE-901C-4632-ACA5-2681D0B78FBB}"/>
    <cellStyle name="60% - 강조색2 41 12" xfId="11519" xr:uid="{3DD360E2-F079-46D3-9F5D-8EF898A3F34C}"/>
    <cellStyle name="60% - 강조색2 41 13" xfId="11520" xr:uid="{B8314D04-F737-4DC1-A36D-5D6ABB593F97}"/>
    <cellStyle name="60% - 강조색2 41 14" xfId="11521" xr:uid="{4E154E74-300E-4041-A41E-3530A19F92CE}"/>
    <cellStyle name="60% - 강조색2 41 15" xfId="11516" xr:uid="{0DDD77F4-A6C9-4C9A-ABE5-8EE81BDF9C61}"/>
    <cellStyle name="60% - 강조색2 41 2" xfId="1225" xr:uid="{42A90F95-0576-4F28-8708-0A7373739D6A}"/>
    <cellStyle name="60% - 강조색2 41 2 2" xfId="11522" xr:uid="{7CFEAE8D-5E19-41D3-9157-3E696BEF5914}"/>
    <cellStyle name="60% - 강조색2 41 3" xfId="11523" xr:uid="{9B2720E8-FBD8-401D-BCB8-85FE84EEAC54}"/>
    <cellStyle name="60% - 강조색2 41 4" xfId="11524" xr:uid="{2E10CE90-D2C3-4851-93C4-63533A8E7509}"/>
    <cellStyle name="60% - 강조색2 41 5" xfId="11525" xr:uid="{254C1752-8818-40D4-8D59-7A75E226DC3B}"/>
    <cellStyle name="60% - 강조색2 41 6" xfId="11526" xr:uid="{8906CCF6-A48F-4D76-8BD7-9E2D13751BC7}"/>
    <cellStyle name="60% - 강조색2 41 7" xfId="11527" xr:uid="{B493A1B3-EAB9-411A-A7CA-ECDB7AE58714}"/>
    <cellStyle name="60% - 강조색2 41 8" xfId="11528" xr:uid="{EAB3AA48-5123-4B64-AE51-8341702CB2EF}"/>
    <cellStyle name="60% - 강조색2 41 9" xfId="11529" xr:uid="{D046F431-D3DE-4A8C-B2CE-14D18EC3DCDB}"/>
    <cellStyle name="60% - 강조색2 42" xfId="1226" xr:uid="{F0B5A785-E8E1-4E02-9A69-A5CF554AFB19}"/>
    <cellStyle name="60% - 강조색2 42 10" xfId="11531" xr:uid="{81118F54-AE59-4A56-8A9C-278B969C1F85}"/>
    <cellStyle name="60% - 강조색2 42 11" xfId="11532" xr:uid="{EB48114A-E431-438F-8015-9C1B832AD3C4}"/>
    <cellStyle name="60% - 강조색2 42 12" xfId="11533" xr:uid="{7898766C-E05A-4AD2-8D11-6191B4CAF0C8}"/>
    <cellStyle name="60% - 강조색2 42 13" xfId="11534" xr:uid="{06BBD64A-5A14-473F-B82A-2B292C768E24}"/>
    <cellStyle name="60% - 강조색2 42 14" xfId="11535" xr:uid="{FEB8B453-5077-40C3-980D-AAE7745EA2B7}"/>
    <cellStyle name="60% - 강조색2 42 15" xfId="11530" xr:uid="{2DDCE858-CD05-448A-BCFC-74411699A4F4}"/>
    <cellStyle name="60% - 강조색2 42 2" xfId="1227" xr:uid="{57ECF8AE-E434-411D-9884-6F76987E56DC}"/>
    <cellStyle name="60% - 강조색2 42 2 2" xfId="11536" xr:uid="{8A531C27-2787-46D2-BD2C-306DFF6DB7CE}"/>
    <cellStyle name="60% - 강조색2 42 3" xfId="11537" xr:uid="{48253251-5A08-45D8-A4AE-411112918799}"/>
    <cellStyle name="60% - 강조색2 42 4" xfId="11538" xr:uid="{18898C68-7F31-454A-BC47-B1B3AB5987FA}"/>
    <cellStyle name="60% - 강조색2 42 5" xfId="11539" xr:uid="{0702673A-F1DE-44F5-9836-223BC8A11C77}"/>
    <cellStyle name="60% - 강조색2 42 6" xfId="11540" xr:uid="{75FFBEBB-EFBC-4846-B475-798BA0AFB927}"/>
    <cellStyle name="60% - 강조색2 42 7" xfId="11541" xr:uid="{FA8140C3-646C-401A-8D0C-C8B731C657BD}"/>
    <cellStyle name="60% - 강조색2 42 8" xfId="11542" xr:uid="{0826A374-2DFC-4893-BCB9-E4E500F867E5}"/>
    <cellStyle name="60% - 강조색2 42 9" xfId="11543" xr:uid="{95EE9184-5DBC-41F7-8EDC-F76DFD237AB4}"/>
    <cellStyle name="60% - 강조색2 43" xfId="1228" xr:uid="{3140214D-80B6-436A-B1C0-E2BF40994C5F}"/>
    <cellStyle name="60% - 강조색2 43 10" xfId="11545" xr:uid="{1CA31176-50D8-4C97-AAF7-489F468ABBB8}"/>
    <cellStyle name="60% - 강조색2 43 11" xfId="11546" xr:uid="{4079C34B-4CB7-437E-AF11-C4CB47508FB6}"/>
    <cellStyle name="60% - 강조색2 43 12" xfId="11547" xr:uid="{66760E45-4A23-4D29-8D5E-1ABEBAF467AF}"/>
    <cellStyle name="60% - 강조색2 43 13" xfId="11548" xr:uid="{F31CC68C-1FFA-425C-B0CA-888C5BD2058F}"/>
    <cellStyle name="60% - 강조색2 43 14" xfId="11549" xr:uid="{728ADEEC-9BE8-493C-B666-5C3FCE6F72DB}"/>
    <cellStyle name="60% - 강조색2 43 15" xfId="11544" xr:uid="{B3F1D703-C470-4C39-8603-D46CB5F2EABC}"/>
    <cellStyle name="60% - 강조색2 43 2" xfId="1229" xr:uid="{64017355-4623-44FF-BF7F-2AB89F00B627}"/>
    <cellStyle name="60% - 강조색2 43 2 2" xfId="11550" xr:uid="{1662CCF6-CF25-4026-8218-4365142C27E5}"/>
    <cellStyle name="60% - 강조색2 43 3" xfId="11551" xr:uid="{6BC82D8E-2519-497E-9E32-50BCA5E19E50}"/>
    <cellStyle name="60% - 강조색2 43 4" xfId="11552" xr:uid="{D6A59F95-8B96-4029-B166-EA4B1A4CEA92}"/>
    <cellStyle name="60% - 강조색2 43 5" xfId="11553" xr:uid="{0BCBCC47-DFA7-4097-B805-550EADD28147}"/>
    <cellStyle name="60% - 강조색2 43 6" xfId="11554" xr:uid="{D71F33A8-8447-4691-AA91-72949679BF11}"/>
    <cellStyle name="60% - 강조색2 43 7" xfId="11555" xr:uid="{99686DBC-3F2E-4663-BFB7-F3D9939E2057}"/>
    <cellStyle name="60% - 강조색2 43 8" xfId="11556" xr:uid="{8A97E7FE-4B9D-42D6-BBF2-8B6D3F280A70}"/>
    <cellStyle name="60% - 강조색2 43 9" xfId="11557" xr:uid="{A45D5468-E228-4D10-87DC-7C07C67B1DF2}"/>
    <cellStyle name="60% - 강조색2 44" xfId="1230" xr:uid="{4A80CFEB-614A-4C9B-BE52-E254052CE24F}"/>
    <cellStyle name="60% - 강조색2 44 2" xfId="11558" xr:uid="{8A91D9EE-B307-4A8F-90AE-079D03EAC431}"/>
    <cellStyle name="60% - 강조색2 45" xfId="1231" xr:uid="{DED6B102-2D5A-4732-A41F-87A6F9DC5D4A}"/>
    <cellStyle name="60% - 강조색2 45 2" xfId="11559" xr:uid="{69B5E72A-6108-4B7B-955D-91A356A02889}"/>
    <cellStyle name="60% - 강조색2 46" xfId="1155" xr:uid="{D8ED28E8-EC79-44EB-BCC4-ED9ED6E15EF9}"/>
    <cellStyle name="60% - 강조색2 47" xfId="11039" xr:uid="{8E6355A9-6629-4DEE-A5EA-51236BA7D04D}"/>
    <cellStyle name="60% - 강조색2 5" xfId="1232" xr:uid="{97944DEE-FB2F-4CAC-B3E4-79D0B27489FD}"/>
    <cellStyle name="60% - 강조색2 5 10" xfId="11561" xr:uid="{85ECA591-D4E5-4034-926A-63262D76D93D}"/>
    <cellStyle name="60% - 강조색2 5 11" xfId="11562" xr:uid="{476BFF23-B5BE-4F1B-A44F-EBB550F38B02}"/>
    <cellStyle name="60% - 강조색2 5 12" xfId="11563" xr:uid="{68FB25B7-A848-4207-A382-A1159BF6950D}"/>
    <cellStyle name="60% - 강조색2 5 13" xfId="11564" xr:uid="{E6C880BE-09F7-42AB-A466-90E16F603496}"/>
    <cellStyle name="60% - 강조색2 5 14" xfId="11565" xr:uid="{B567B965-0460-41AB-A050-8686FDE4403D}"/>
    <cellStyle name="60% - 강조색2 5 15" xfId="11560" xr:uid="{2C799091-3683-44B3-83E4-A9FCDE4813C4}"/>
    <cellStyle name="60% - 강조색2 5 2" xfId="1233" xr:uid="{6FA840D3-6E51-4341-B14A-3472D0683107}"/>
    <cellStyle name="60% - 강조색2 5 2 2" xfId="11566" xr:uid="{A70359FA-F5AA-41B6-AAA6-922F83CB1BC6}"/>
    <cellStyle name="60% - 강조색2 5 3" xfId="11567" xr:uid="{175575B7-A3BB-457E-8B56-7A411585B84C}"/>
    <cellStyle name="60% - 강조색2 5 4" xfId="11568" xr:uid="{298C37FE-9B86-4C8E-A587-C2A31E2BC181}"/>
    <cellStyle name="60% - 강조색2 5 5" xfId="11569" xr:uid="{8FED6996-225E-443F-859C-6A7BAA833B71}"/>
    <cellStyle name="60% - 강조색2 5 6" xfId="11570" xr:uid="{D01F6517-E7AD-4F3C-889B-843E63CC7F3D}"/>
    <cellStyle name="60% - 강조색2 5 7" xfId="11571" xr:uid="{ACB7C687-21F7-4C38-BCC4-39409E8BEDCB}"/>
    <cellStyle name="60% - 강조색2 5 8" xfId="11572" xr:uid="{9E46F2A9-BA42-4FC0-8546-C30FA95E7BC4}"/>
    <cellStyle name="60% - 강조색2 5 9" xfId="11573" xr:uid="{56933D31-5310-4DB4-A30D-45886D570071}"/>
    <cellStyle name="60% - 강조색2 6" xfId="1234" xr:uid="{232FCE43-553A-450D-BC0F-8684C2AE3ABC}"/>
    <cellStyle name="60% - 강조색2 6 10" xfId="11575" xr:uid="{A38153BC-013C-4A47-93B0-8859D40DDCA4}"/>
    <cellStyle name="60% - 강조색2 6 11" xfId="11576" xr:uid="{50C7BE30-4289-476F-9541-80260B94AFFC}"/>
    <cellStyle name="60% - 강조색2 6 12" xfId="11577" xr:uid="{4ABB43AC-467F-49CF-8005-9AD109F0AF2F}"/>
    <cellStyle name="60% - 강조색2 6 13" xfId="11578" xr:uid="{444CD0C3-64A7-465E-A41C-4F85FDF6C195}"/>
    <cellStyle name="60% - 강조색2 6 14" xfId="11579" xr:uid="{2B425068-F329-4D2D-9BEC-66AFCC4AF5E0}"/>
    <cellStyle name="60% - 강조색2 6 15" xfId="11574" xr:uid="{351A4820-3476-4BAB-9E0D-C89ECDBECE67}"/>
    <cellStyle name="60% - 강조색2 6 2" xfId="1235" xr:uid="{CAB9B9C2-72DF-47A1-9855-887CB0629C86}"/>
    <cellStyle name="60% - 강조색2 6 2 2" xfId="11580" xr:uid="{B39378BD-6C42-4754-90E5-8BFC60A3567A}"/>
    <cellStyle name="60% - 강조색2 6 3" xfId="11581" xr:uid="{0DB73712-3EA2-4F45-AACD-C5CEED92B134}"/>
    <cellStyle name="60% - 강조색2 6 4" xfId="11582" xr:uid="{6D685E6E-4CC0-4983-9E0D-A86DCAF21965}"/>
    <cellStyle name="60% - 강조색2 6 5" xfId="11583" xr:uid="{8037564A-D618-489E-A689-B6D1D8772604}"/>
    <cellStyle name="60% - 강조색2 6 6" xfId="11584" xr:uid="{29EC6428-F411-47FC-BBCC-E6A42F752862}"/>
    <cellStyle name="60% - 강조색2 6 7" xfId="11585" xr:uid="{A3CA7403-37F8-48BE-9AC4-4058EC715C10}"/>
    <cellStyle name="60% - 강조색2 6 8" xfId="11586" xr:uid="{F2CB8563-EAC3-4DAF-BFE4-7F09E1BC8658}"/>
    <cellStyle name="60% - 강조색2 6 9" xfId="11587" xr:uid="{CDBB5552-2101-4754-AFE1-CB5DF1FAFC1C}"/>
    <cellStyle name="60% - 강조색2 7" xfId="1236" xr:uid="{C4A33749-C9FE-4CC7-B0B0-359FFB40A39E}"/>
    <cellStyle name="60% - 강조색2 7 10" xfId="11589" xr:uid="{0C362A84-78DE-42E7-AF89-D8FD9D77E5B7}"/>
    <cellStyle name="60% - 강조색2 7 11" xfId="11590" xr:uid="{6E509B9C-B11A-4002-83C2-0501A73CB4C7}"/>
    <cellStyle name="60% - 강조색2 7 12" xfId="11591" xr:uid="{DC4662A4-7D59-4DB4-AAE1-878E8875EA38}"/>
    <cellStyle name="60% - 강조색2 7 13" xfId="11592" xr:uid="{5F7F19F3-BC24-4BE0-9106-71D3320C06BE}"/>
    <cellStyle name="60% - 강조색2 7 14" xfId="11593" xr:uid="{169F88E1-FB2B-4F22-BE46-86A68969AB4F}"/>
    <cellStyle name="60% - 강조색2 7 15" xfId="11588" xr:uid="{E5144403-A1DA-44EE-96EF-25E19CFDE9D8}"/>
    <cellStyle name="60% - 강조색2 7 2" xfId="1237" xr:uid="{4C0D0556-0ADB-4A9E-B25B-0885B0332455}"/>
    <cellStyle name="60% - 강조색2 7 2 2" xfId="11594" xr:uid="{E48C973E-91BC-4692-8E68-F7D2C178D3D0}"/>
    <cellStyle name="60% - 강조색2 7 3" xfId="11595" xr:uid="{25F78CED-ABAA-4157-BEBC-969023998627}"/>
    <cellStyle name="60% - 강조색2 7 4" xfId="11596" xr:uid="{C68EA906-5440-496F-A1A3-8BA7882BDED7}"/>
    <cellStyle name="60% - 강조색2 7 5" xfId="11597" xr:uid="{C3FD66F1-5F7D-4944-A21A-692FBBD87D8B}"/>
    <cellStyle name="60% - 강조색2 7 6" xfId="11598" xr:uid="{AAD6D0C3-5486-4D01-852C-0B09C57EE836}"/>
    <cellStyle name="60% - 강조색2 7 7" xfId="11599" xr:uid="{9680E71F-4908-4769-91EB-AF21F343D27B}"/>
    <cellStyle name="60% - 강조색2 7 8" xfId="11600" xr:uid="{2A58CF5A-5AA6-43B8-893E-1C101C9A1D34}"/>
    <cellStyle name="60% - 강조색2 7 9" xfId="11601" xr:uid="{59465A11-B8B4-4155-A519-550BDFFAC1CE}"/>
    <cellStyle name="60% - 강조색2 8" xfId="1238" xr:uid="{D8C915F6-08D8-4D7C-9E11-496C690A341C}"/>
    <cellStyle name="60% - 강조색2 8 10" xfId="11603" xr:uid="{D80C67AF-A340-4DA4-BF63-98F6C27EC933}"/>
    <cellStyle name="60% - 강조색2 8 11" xfId="11604" xr:uid="{671345E3-BF14-4F86-96BB-5CAA9EE1EF77}"/>
    <cellStyle name="60% - 강조색2 8 12" xfId="11605" xr:uid="{F1B61BAB-5CCE-48C2-B58F-211404495C43}"/>
    <cellStyle name="60% - 강조색2 8 13" xfId="11606" xr:uid="{6C835DFF-6467-4CDD-A585-737BFEB5CE1B}"/>
    <cellStyle name="60% - 강조색2 8 14" xfId="11607" xr:uid="{3D940BDA-27FB-4256-849E-57C09AB32EE0}"/>
    <cellStyle name="60% - 강조색2 8 15" xfId="11602" xr:uid="{D7071F3F-913C-4CF2-A33C-2DD886951702}"/>
    <cellStyle name="60% - 강조색2 8 2" xfId="1239" xr:uid="{A8DF2615-7CA5-406C-9CEE-5F401F10CC57}"/>
    <cellStyle name="60% - 강조색2 8 2 2" xfId="11608" xr:uid="{0B68E049-2EE9-46AE-B53F-A9C88E1C7DCC}"/>
    <cellStyle name="60% - 강조색2 8 3" xfId="11609" xr:uid="{0210BB27-8F86-4388-B31C-DA661AE7B297}"/>
    <cellStyle name="60% - 강조색2 8 4" xfId="11610" xr:uid="{3E1381EB-523A-416A-AB08-074FCA30E732}"/>
    <cellStyle name="60% - 강조색2 8 5" xfId="11611" xr:uid="{5976C5D2-772A-48CE-B87E-CFA9F913C8EB}"/>
    <cellStyle name="60% - 강조색2 8 6" xfId="11612" xr:uid="{3394F0EC-A18E-4190-8C8B-BC4E1E22B5D9}"/>
    <cellStyle name="60% - 강조색2 8 7" xfId="11613" xr:uid="{A09FE085-6A04-48BF-8748-4C1EBB368A87}"/>
    <cellStyle name="60% - 강조색2 8 8" xfId="11614" xr:uid="{78446840-BD50-4F04-B800-6F7E04E12A45}"/>
    <cellStyle name="60% - 강조색2 8 9" xfId="11615" xr:uid="{F2DB52E4-E304-4704-9BAC-770BC52B3C70}"/>
    <cellStyle name="60% - 강조색2 9" xfId="1240" xr:uid="{BDBE47EE-5A76-4688-8DB3-C5D4D5E35D76}"/>
    <cellStyle name="60% - 강조색2 9 10" xfId="11617" xr:uid="{55EB098A-A749-4F71-AF9D-E10671645234}"/>
    <cellStyle name="60% - 강조색2 9 11" xfId="11618" xr:uid="{EDB411B2-6756-42CF-BF84-CE3CB2991CB3}"/>
    <cellStyle name="60% - 강조색2 9 12" xfId="11619" xr:uid="{DDC58A12-B267-4073-B4F5-2AC4349842D4}"/>
    <cellStyle name="60% - 강조색2 9 13" xfId="11620" xr:uid="{8A39E78A-D55A-4791-AB30-DF48DE304968}"/>
    <cellStyle name="60% - 강조색2 9 14" xfId="11621" xr:uid="{F0F770C6-5D74-441D-8E2A-68EF5F8D8D70}"/>
    <cellStyle name="60% - 강조색2 9 15" xfId="11616" xr:uid="{68B2FC4B-7DB0-4296-9F74-09CBCA23328F}"/>
    <cellStyle name="60% - 강조색2 9 2" xfId="1241" xr:uid="{02B94FDF-E095-4BCE-887F-9F31DCB6D4B6}"/>
    <cellStyle name="60% - 강조색2 9 2 2" xfId="11622" xr:uid="{05859C83-ABF4-42ED-9EED-CA0AC0465AAA}"/>
    <cellStyle name="60% - 강조색2 9 3" xfId="11623" xr:uid="{959542D1-0106-4D84-AE84-9FBE0583C901}"/>
    <cellStyle name="60% - 강조색2 9 4" xfId="11624" xr:uid="{D31BC081-7C21-469A-9808-2FF089F34C90}"/>
    <cellStyle name="60% - 강조색2 9 5" xfId="11625" xr:uid="{FF7958D1-91A5-4249-94D9-C4D96C35142C}"/>
    <cellStyle name="60% - 강조색2 9 6" xfId="11626" xr:uid="{ADBA9D81-7C85-4975-8CB9-36C2260BC08E}"/>
    <cellStyle name="60% - 강조색2 9 7" xfId="11627" xr:uid="{E94F6956-9B3D-402F-B16B-79B0649780B0}"/>
    <cellStyle name="60% - 강조색2 9 8" xfId="11628" xr:uid="{3AC08095-D40E-47ED-BA11-B932B482D03D}"/>
    <cellStyle name="60% - 강조색2 9 9" xfId="11629" xr:uid="{1AE3B49D-E305-4686-A3BC-5EC5F8C9801A}"/>
    <cellStyle name="60% - 강조색3 10" xfId="1243" xr:uid="{44DFB083-3FB9-4DBB-9F0D-F22D51B4627E}"/>
    <cellStyle name="60% - 강조색3 10 10" xfId="11632" xr:uid="{83FA39C0-4733-4965-A7C0-275E3847A1A6}"/>
    <cellStyle name="60% - 강조색3 10 11" xfId="11633" xr:uid="{1E3A02D2-90B6-4C39-B154-EDDA956D990C}"/>
    <cellStyle name="60% - 강조색3 10 12" xfId="11634" xr:uid="{59DDE807-D904-4F6E-B2F2-CB4742548B78}"/>
    <cellStyle name="60% - 강조색3 10 13" xfId="11635" xr:uid="{65281EC6-33D4-4AED-BF10-A57943FA1006}"/>
    <cellStyle name="60% - 강조색3 10 14" xfId="11636" xr:uid="{E2E9509C-2466-4C3A-9604-FE33EF0B94A8}"/>
    <cellStyle name="60% - 강조색3 10 15" xfId="11631" xr:uid="{45E03ACA-5731-47DA-8809-110CFF8EB1CB}"/>
    <cellStyle name="60% - 강조색3 10 16" xfId="27787" xr:uid="{FD5A854E-9445-43F7-A636-B3A382FD297F}"/>
    <cellStyle name="60% - 강조색3 10 2" xfId="1244" xr:uid="{ABE97095-619E-434E-8CEC-D10B306F6880}"/>
    <cellStyle name="60% - 강조색3 10 2 2" xfId="11637" xr:uid="{8308799B-8652-4D30-A101-7DD06D7DD109}"/>
    <cellStyle name="60% - 강조색3 10 3" xfId="11638" xr:uid="{39DC1295-C508-41E5-8CE1-9471C8383E7F}"/>
    <cellStyle name="60% - 강조색3 10 4" xfId="11639" xr:uid="{A9B686D6-029E-40C3-B4E0-01C8240CF238}"/>
    <cellStyle name="60% - 강조색3 10 5" xfId="11640" xr:uid="{36C97750-8590-4374-AD7B-84E21DB59467}"/>
    <cellStyle name="60% - 강조색3 10 6" xfId="11641" xr:uid="{6C4BD699-B290-4868-92AF-E0D04ED892B5}"/>
    <cellStyle name="60% - 강조색3 10 7" xfId="11642" xr:uid="{79EED836-AEA1-46F9-BF15-55B5EE3E2A89}"/>
    <cellStyle name="60% - 강조색3 10 8" xfId="11643" xr:uid="{928E98F9-EA3C-4CB9-ABB4-7C535E612A97}"/>
    <cellStyle name="60% - 강조색3 10 9" xfId="11644" xr:uid="{0257505F-C227-44B8-BD92-C3749C56A95B}"/>
    <cellStyle name="60% - 강조색3 11" xfId="1245" xr:uid="{FF974AC5-5758-4033-B908-21702F0F68C8}"/>
    <cellStyle name="60% - 강조색3 11 10" xfId="11646" xr:uid="{00D59B69-85B3-4D0C-A749-C9899F8ECF85}"/>
    <cellStyle name="60% - 강조색3 11 11" xfId="11647" xr:uid="{B237D4BF-5E20-48EC-B912-1C7E3D6A3BA7}"/>
    <cellStyle name="60% - 강조색3 11 12" xfId="11648" xr:uid="{97C0144B-8A0C-4718-8D85-1DF6C7A9C5EB}"/>
    <cellStyle name="60% - 강조색3 11 13" xfId="11649" xr:uid="{B9F14B12-95A5-4CF8-BD75-BDB43774D731}"/>
    <cellStyle name="60% - 강조색3 11 14" xfId="11650" xr:uid="{A50045D3-79AB-4196-94BC-DA9AFCD31DEF}"/>
    <cellStyle name="60% - 강조색3 11 15" xfId="11645" xr:uid="{FC2E210F-9F3A-4543-9ACA-2E4A3A02B680}"/>
    <cellStyle name="60% - 강조색3 11 16" xfId="27786" xr:uid="{BE1B9BBE-FE3D-4C0D-BE92-F9A4FE211290}"/>
    <cellStyle name="60% - 강조색3 11 2" xfId="1246" xr:uid="{BF104E68-6B5A-41FA-BCE8-A900784E5FC9}"/>
    <cellStyle name="60% - 강조색3 11 2 2" xfId="11651" xr:uid="{E843DCDE-DC3B-4ACB-9E77-C6F4640D00FD}"/>
    <cellStyle name="60% - 강조색3 11 3" xfId="11652" xr:uid="{22E70890-BC76-4A27-9A92-AD7243A26710}"/>
    <cellStyle name="60% - 강조색3 11 4" xfId="11653" xr:uid="{D546FAD3-D9AD-45E9-9FF8-DAA0CD653B24}"/>
    <cellStyle name="60% - 강조색3 11 5" xfId="11654" xr:uid="{28E60ACF-521D-44F5-A660-06AA29F9A2B1}"/>
    <cellStyle name="60% - 강조색3 11 6" xfId="11655" xr:uid="{A463AEDB-7B39-4154-97A8-9EB0F33997EF}"/>
    <cellStyle name="60% - 강조색3 11 7" xfId="11656" xr:uid="{F7D86AEC-71C0-4A98-8FAC-14408CBBBB8C}"/>
    <cellStyle name="60% - 강조색3 11 8" xfId="11657" xr:uid="{675E4D42-35F4-4589-BC33-B6DC5BBAD987}"/>
    <cellStyle name="60% - 강조색3 11 9" xfId="11658" xr:uid="{D4592C8F-EDD5-4BD8-AC8A-2B8CA5BB698D}"/>
    <cellStyle name="60% - 강조색3 12" xfId="1247" xr:uid="{5E6B49A3-5408-4B40-AF54-56CD8DBD862C}"/>
    <cellStyle name="60% - 강조색3 12 10" xfId="11660" xr:uid="{759960ED-4013-42E2-9FEE-F3806C86679A}"/>
    <cellStyle name="60% - 강조색3 12 11" xfId="11661" xr:uid="{37DB6BE3-C57A-4F9D-A425-D31B4340213E}"/>
    <cellStyle name="60% - 강조색3 12 12" xfId="11662" xr:uid="{5A4CEF07-C69A-411E-9EDE-4CA1B433D0FE}"/>
    <cellStyle name="60% - 강조색3 12 13" xfId="11663" xr:uid="{5AA02F94-6097-4A09-BB2D-7A56F54EECB7}"/>
    <cellStyle name="60% - 강조색3 12 14" xfId="11664" xr:uid="{501AFC2B-4B1B-4422-AD57-5E6B34120483}"/>
    <cellStyle name="60% - 강조색3 12 15" xfId="11659" xr:uid="{5DFA66C4-37CD-4513-B490-19C98565C9A5}"/>
    <cellStyle name="60% - 강조색3 12 16" xfId="27785" xr:uid="{5432527C-E3B6-4383-A317-C1E8D0690991}"/>
    <cellStyle name="60% - 강조색3 12 2" xfId="1248" xr:uid="{A38A9693-77F8-419B-AA00-AE0BE917F8F0}"/>
    <cellStyle name="60% - 강조색3 12 2 2" xfId="11665" xr:uid="{4C9B825E-D1CC-465A-9145-00B4476CEE93}"/>
    <cellStyle name="60% - 강조색3 12 3" xfId="11666" xr:uid="{54B9B78A-ADC1-4DDD-B927-A9CC3D07A655}"/>
    <cellStyle name="60% - 강조색3 12 4" xfId="11667" xr:uid="{CE708314-9BD6-4EE4-AD7B-ED11678E741B}"/>
    <cellStyle name="60% - 강조색3 12 5" xfId="11668" xr:uid="{B1B7F271-3C12-45EC-8A93-2D6C39A3E166}"/>
    <cellStyle name="60% - 강조색3 12 6" xfId="11669" xr:uid="{9F0792B1-D85C-4E8E-9A41-B9606F1E34A5}"/>
    <cellStyle name="60% - 강조색3 12 7" xfId="11670" xr:uid="{51018D9F-186C-46C1-B25B-1BB166FBDBBB}"/>
    <cellStyle name="60% - 강조색3 12 8" xfId="11671" xr:uid="{383A8D48-0590-446A-B5DF-3D822BAD063A}"/>
    <cellStyle name="60% - 강조색3 12 9" xfId="11672" xr:uid="{AB177D63-288D-4770-A286-43844475B22C}"/>
    <cellStyle name="60% - 강조색3 13" xfId="1249" xr:uid="{C5F99A83-54E8-4E2A-821E-93261C79AAF6}"/>
    <cellStyle name="60% - 강조색3 13 10" xfId="11674" xr:uid="{8A785755-9849-489C-9234-F033133F807C}"/>
    <cellStyle name="60% - 강조색3 13 11" xfId="11675" xr:uid="{B697009B-40CC-4D6B-8AB2-DE9E4934E079}"/>
    <cellStyle name="60% - 강조색3 13 12" xfId="11676" xr:uid="{F4E2CF87-573D-4D55-A01C-8E13F3C77EAC}"/>
    <cellStyle name="60% - 강조색3 13 13" xfId="11677" xr:uid="{A15E143B-24CD-4E1D-B47A-9436C6E85013}"/>
    <cellStyle name="60% - 강조색3 13 14" xfId="11678" xr:uid="{CB05D636-F816-441C-B596-95F5487CBE14}"/>
    <cellStyle name="60% - 강조색3 13 15" xfId="11673" xr:uid="{F2FAFEDE-EF8B-472B-AC8C-189D51645D56}"/>
    <cellStyle name="60% - 강조색3 13 16" xfId="27784" xr:uid="{B1A7A25F-45E7-4C12-88BB-C524BB7BFA52}"/>
    <cellStyle name="60% - 강조색3 13 2" xfId="1250" xr:uid="{AFB25710-072A-4CE9-95DE-AB871CEDE812}"/>
    <cellStyle name="60% - 강조색3 13 2 2" xfId="11679" xr:uid="{C951B527-A271-43A6-82B7-F1395BF541F3}"/>
    <cellStyle name="60% - 강조색3 13 3" xfId="11680" xr:uid="{28B3E509-4031-4D3D-8B89-1175D28AC80F}"/>
    <cellStyle name="60% - 강조색3 13 4" xfId="11681" xr:uid="{A1903ACF-007B-4F42-B9AC-12B5E05C8673}"/>
    <cellStyle name="60% - 강조색3 13 5" xfId="11682" xr:uid="{5AA69CE4-AF98-4C87-BBBA-57B246F8BDC9}"/>
    <cellStyle name="60% - 강조색3 13 6" xfId="11683" xr:uid="{CB32FB71-D0BC-4646-B1B6-8D099F42E5A0}"/>
    <cellStyle name="60% - 강조색3 13 7" xfId="11684" xr:uid="{FDE44026-8039-4827-9F7C-BC22BA64BB23}"/>
    <cellStyle name="60% - 강조색3 13 8" xfId="11685" xr:uid="{FB17CF3A-DD15-4072-8A88-3534645507C0}"/>
    <cellStyle name="60% - 강조색3 13 9" xfId="11686" xr:uid="{347465C9-C06B-4E9F-8207-B7F1F4946C4C}"/>
    <cellStyle name="60% - 강조색3 14" xfId="1251" xr:uid="{B017BE24-9BBC-44B6-A327-1DB13E3A03F7}"/>
    <cellStyle name="60% - 강조색3 14 10" xfId="11688" xr:uid="{55806DDD-B6C4-44C4-A4C4-F056A59EC873}"/>
    <cellStyle name="60% - 강조색3 14 11" xfId="11689" xr:uid="{824D748B-74AC-4D16-AE0C-E31909ED28A3}"/>
    <cellStyle name="60% - 강조색3 14 12" xfId="11690" xr:uid="{3284AB37-8655-435D-876C-F208EA3AC542}"/>
    <cellStyle name="60% - 강조색3 14 13" xfId="11691" xr:uid="{8D4F3464-1569-4D49-B42A-17FDA87E4CDA}"/>
    <cellStyle name="60% - 강조색3 14 14" xfId="11692" xr:uid="{8CBE444D-FD02-4E30-B6B5-7BA1FCEB25EB}"/>
    <cellStyle name="60% - 강조색3 14 15" xfId="11687" xr:uid="{301DCD1E-3A03-4565-BB01-F04B97AD9966}"/>
    <cellStyle name="60% - 강조색3 14 16" xfId="27783" xr:uid="{6A44DC67-BAB4-4417-B81A-D03ED9A68848}"/>
    <cellStyle name="60% - 강조색3 14 2" xfId="1252" xr:uid="{A34F8ED9-5591-48AB-9019-DE2C48BB1FFA}"/>
    <cellStyle name="60% - 강조색3 14 2 2" xfId="11693" xr:uid="{C5E16FBA-AEC3-48C9-A987-B651EADC06E5}"/>
    <cellStyle name="60% - 강조색3 14 3" xfId="11694" xr:uid="{77F9A1D5-DC7A-4C18-821F-06AD0033C512}"/>
    <cellStyle name="60% - 강조색3 14 4" xfId="11695" xr:uid="{076AA24F-F501-43CE-B89F-B974DFC74E2D}"/>
    <cellStyle name="60% - 강조색3 14 5" xfId="11696" xr:uid="{636EAA50-9C28-41BD-9C8C-695F354D03AA}"/>
    <cellStyle name="60% - 강조색3 14 6" xfId="11697" xr:uid="{9151C6DC-4910-457F-AC62-D06F69457F39}"/>
    <cellStyle name="60% - 강조색3 14 7" xfId="11698" xr:uid="{F2DE46A0-A5E6-424A-93D0-48E2E685C36A}"/>
    <cellStyle name="60% - 강조색3 14 8" xfId="11699" xr:uid="{DB334C2D-37A5-426F-AAFA-79AE6D713D20}"/>
    <cellStyle name="60% - 강조색3 14 9" xfId="11700" xr:uid="{973A083F-9252-4F6C-8786-73BFE8B37FE2}"/>
    <cellStyle name="60% - 강조색3 15" xfId="1253" xr:uid="{8429F833-8713-4D88-90C0-BF0EE9D0E0C0}"/>
    <cellStyle name="60% - 강조색3 15 10" xfId="11702" xr:uid="{00463E6A-E33C-4F67-B64D-8D7C43FCC507}"/>
    <cellStyle name="60% - 강조색3 15 11" xfId="11703" xr:uid="{D4301751-1E92-4E9A-AE48-D9F8506DCAA0}"/>
    <cellStyle name="60% - 강조색3 15 12" xfId="11704" xr:uid="{7CDF5870-0907-43EB-8D3B-9973F0E725F7}"/>
    <cellStyle name="60% - 강조색3 15 13" xfId="11705" xr:uid="{B84AC48B-7860-408A-82EE-35F2F894B104}"/>
    <cellStyle name="60% - 강조색3 15 14" xfId="11706" xr:uid="{DB07533D-7352-40E1-B570-745A1C2804B8}"/>
    <cellStyle name="60% - 강조색3 15 15" xfId="11701" xr:uid="{4E62CC2F-9C89-490B-9696-FE219EC1EF33}"/>
    <cellStyle name="60% - 강조색3 15 16" xfId="27782" xr:uid="{E9F305F8-155E-4B99-A401-3B0011369F1A}"/>
    <cellStyle name="60% - 강조색3 15 2" xfId="1254" xr:uid="{A9D9D174-616A-45F8-9297-E50D35286457}"/>
    <cellStyle name="60% - 강조색3 15 2 2" xfId="11707" xr:uid="{E24C8FA0-A4DF-493C-B59F-DFDBF6D566E4}"/>
    <cellStyle name="60% - 강조색3 15 3" xfId="11708" xr:uid="{C13A88A4-EC6F-4C75-9A8D-68250407DF23}"/>
    <cellStyle name="60% - 강조색3 15 4" xfId="11709" xr:uid="{47853EDE-A6B7-4123-AFAA-CE4F98E934BE}"/>
    <cellStyle name="60% - 강조색3 15 5" xfId="11710" xr:uid="{B6A25B7B-4D51-47E1-8B43-A6A3F8980677}"/>
    <cellStyle name="60% - 강조색3 15 6" xfId="11711" xr:uid="{72D90873-6C5E-4E10-98BC-F4294B0F54D2}"/>
    <cellStyle name="60% - 강조색3 15 7" xfId="11712" xr:uid="{3B0F2405-0CC0-46DB-8D5D-C7F7A7458F60}"/>
    <cellStyle name="60% - 강조색3 15 8" xfId="11713" xr:uid="{C65B4D34-FA5A-4551-92DA-852AE100D30D}"/>
    <cellStyle name="60% - 강조색3 15 9" xfId="11714" xr:uid="{3DD54E7A-71DE-4049-A71F-52D15C53461E}"/>
    <cellStyle name="60% - 강조색3 16" xfId="1255" xr:uid="{72D94A7C-4F45-4ECD-97A6-3695408302EC}"/>
    <cellStyle name="60% - 강조색3 16 10" xfId="11716" xr:uid="{AAD37581-74E2-4060-856D-1263F62424A9}"/>
    <cellStyle name="60% - 강조색3 16 11" xfId="11717" xr:uid="{B5829784-F87D-420C-AEC7-FDAA06506EA1}"/>
    <cellStyle name="60% - 강조색3 16 12" xfId="11718" xr:uid="{5C5677FF-8667-43E1-A631-25679E945813}"/>
    <cellStyle name="60% - 강조색3 16 13" xfId="11719" xr:uid="{2AC6DD4E-245F-4B3A-9532-3C42C650ACE5}"/>
    <cellStyle name="60% - 강조색3 16 14" xfId="11720" xr:uid="{2DDAF12C-BA3A-4D93-8BC5-11557748F53D}"/>
    <cellStyle name="60% - 강조색3 16 15" xfId="11715" xr:uid="{0818F078-B624-46EA-ABAB-9D540774743B}"/>
    <cellStyle name="60% - 강조색3 16 16" xfId="27781" xr:uid="{5842EFAD-FEF7-419F-A4A4-C2F6B08422D1}"/>
    <cellStyle name="60% - 강조색3 16 2" xfId="1256" xr:uid="{0B442C42-3A40-43C1-80A4-F710A7EED9FE}"/>
    <cellStyle name="60% - 강조색3 16 2 2" xfId="11721" xr:uid="{A1F13A37-6A87-462E-9A9D-F00FDA7687AF}"/>
    <cellStyle name="60% - 강조색3 16 3" xfId="11722" xr:uid="{97ABB085-2CF8-4CAB-93D8-12CF326C767E}"/>
    <cellStyle name="60% - 강조색3 16 4" xfId="11723" xr:uid="{1876E387-6532-4A33-B9B8-C471C5274840}"/>
    <cellStyle name="60% - 강조색3 16 5" xfId="11724" xr:uid="{ACA2125F-D6A8-4522-AB9E-70A2BD4C8AA3}"/>
    <cellStyle name="60% - 강조색3 16 6" xfId="11725" xr:uid="{65CEDB1E-8040-4D03-B7B9-15B16CD42293}"/>
    <cellStyle name="60% - 강조색3 16 7" xfId="11726" xr:uid="{362682C2-B5AE-405D-B00E-BA35D33A2DE6}"/>
    <cellStyle name="60% - 강조색3 16 8" xfId="11727" xr:uid="{F89B1D05-DF57-47BB-A6B8-93CA05C32BFE}"/>
    <cellStyle name="60% - 강조색3 16 9" xfId="11728" xr:uid="{58DEF7B2-E15A-415F-A693-C00B570D078E}"/>
    <cellStyle name="60% - 강조색3 17" xfId="1257" xr:uid="{6AA12FAC-4BE0-4E9E-B952-030F571DFA42}"/>
    <cellStyle name="60% - 강조색3 17 10" xfId="11730" xr:uid="{1B0F558A-AF89-4390-9BA4-DFAC2AE82682}"/>
    <cellStyle name="60% - 강조색3 17 11" xfId="11731" xr:uid="{6664D3DA-5E0D-488B-8D30-E3F363C505FC}"/>
    <cellStyle name="60% - 강조색3 17 12" xfId="11732" xr:uid="{C21CD423-834A-4657-BE67-BA5F00C85D91}"/>
    <cellStyle name="60% - 강조색3 17 13" xfId="11733" xr:uid="{4C393460-FBF6-4D63-ABAF-2075AFFF9E75}"/>
    <cellStyle name="60% - 강조색3 17 14" xfId="11734" xr:uid="{B0ACE32F-697C-4247-A790-57A8D9CF8C2E}"/>
    <cellStyle name="60% - 강조색3 17 15" xfId="11729" xr:uid="{B5481FE6-5380-406C-B86B-EAD6444D5723}"/>
    <cellStyle name="60% - 강조색3 17 16" xfId="27780" xr:uid="{08C5FBFF-16D7-48FA-AC07-5819933778D8}"/>
    <cellStyle name="60% - 강조색3 17 2" xfId="1258" xr:uid="{B9FD6CB0-8551-4662-A5C1-1F9DED6096D7}"/>
    <cellStyle name="60% - 강조색3 17 2 2" xfId="11735" xr:uid="{5C476256-D96D-44D1-9CDB-7A1AAA229A32}"/>
    <cellStyle name="60% - 강조색3 17 3" xfId="11736" xr:uid="{72663821-4595-404F-B459-88E10B2F4DE2}"/>
    <cellStyle name="60% - 강조색3 17 4" xfId="11737" xr:uid="{CED46848-1AE9-4868-BE7A-17201F6A1A8C}"/>
    <cellStyle name="60% - 강조색3 17 5" xfId="11738" xr:uid="{78614E1E-0075-4244-8705-28EE3BD856CB}"/>
    <cellStyle name="60% - 강조색3 17 6" xfId="11739" xr:uid="{70C5F9A3-6CF3-44DA-BA2F-CA224F164676}"/>
    <cellStyle name="60% - 강조색3 17 7" xfId="11740" xr:uid="{AFA58631-2DEF-4C47-9618-66DCB77704AE}"/>
    <cellStyle name="60% - 강조색3 17 8" xfId="11741" xr:uid="{4A3C139D-07F5-40CC-BFDF-3A1F6EA33B9D}"/>
    <cellStyle name="60% - 강조색3 17 9" xfId="11742" xr:uid="{DA4DB6EB-A9C6-42FD-B8A9-1504CD8C157D}"/>
    <cellStyle name="60% - 강조색3 18" xfId="1259" xr:uid="{54ADF835-50F6-401C-B6C3-847FA3EEACBD}"/>
    <cellStyle name="60% - 강조색3 18 10" xfId="11744" xr:uid="{B68AC581-FEE7-457E-A9E6-DB5963058EF7}"/>
    <cellStyle name="60% - 강조색3 18 11" xfId="11745" xr:uid="{D44E0D7F-9374-47D3-959A-1144C8A968FD}"/>
    <cellStyle name="60% - 강조색3 18 12" xfId="11746" xr:uid="{C122D532-BBEF-4200-B71F-514C74FDF13A}"/>
    <cellStyle name="60% - 강조색3 18 13" xfId="11747" xr:uid="{DF36A7D6-1A51-423A-A85B-E8F22B9FEFDB}"/>
    <cellStyle name="60% - 강조색3 18 14" xfId="11748" xr:uid="{CB00A9DC-07C1-41FD-859E-D8D1A22135AC}"/>
    <cellStyle name="60% - 강조색3 18 15" xfId="11743" xr:uid="{C01733F0-327E-4A0F-9736-B7BA15098D1D}"/>
    <cellStyle name="60% - 강조색3 18 16" xfId="27779" xr:uid="{1CE7FCFA-F0B3-4316-9B6F-E3CA81AF0ACF}"/>
    <cellStyle name="60% - 강조색3 18 2" xfId="1260" xr:uid="{A10ABE32-AF39-47BD-AA4A-6B39D7E5C2F9}"/>
    <cellStyle name="60% - 강조색3 18 2 2" xfId="11749" xr:uid="{CA14CB58-3733-4A81-9C67-B4F4682171D6}"/>
    <cellStyle name="60% - 강조색3 18 3" xfId="11750" xr:uid="{88B12455-0883-46BC-88A0-C98BB96F2670}"/>
    <cellStyle name="60% - 강조색3 18 4" xfId="11751" xr:uid="{62090706-7E56-42BC-8B35-A59D3F5C4CB4}"/>
    <cellStyle name="60% - 강조색3 18 5" xfId="11752" xr:uid="{713D76AF-21AD-4E3D-A925-C5B0AB0AD1B7}"/>
    <cellStyle name="60% - 강조색3 18 6" xfId="11753" xr:uid="{525983AF-AB77-4501-8AEC-BEDD4F73AB90}"/>
    <cellStyle name="60% - 강조색3 18 7" xfId="11754" xr:uid="{187BE4A1-B4AD-457A-9317-C1EAFD778228}"/>
    <cellStyle name="60% - 강조색3 18 8" xfId="11755" xr:uid="{9504A8F7-038F-4350-8F46-60A63A139673}"/>
    <cellStyle name="60% - 강조색3 18 9" xfId="11756" xr:uid="{6045C69C-944E-46EF-A54C-9AA7F07D537A}"/>
    <cellStyle name="60% - 강조색3 19" xfId="1261" xr:uid="{F9B6A8E1-2CD2-4836-8E3B-6D00D77CEC0C}"/>
    <cellStyle name="60% - 강조색3 19 10" xfId="11758" xr:uid="{729FC4C4-35E8-4949-A779-956C79C241CE}"/>
    <cellStyle name="60% - 강조색3 19 11" xfId="11759" xr:uid="{FD2AFC97-367B-4B2C-89B8-DE052C9438A9}"/>
    <cellStyle name="60% - 강조색3 19 12" xfId="11760" xr:uid="{96099B87-8869-45F5-BDFB-CA8D6C8A1860}"/>
    <cellStyle name="60% - 강조색3 19 13" xfId="11761" xr:uid="{825F10B0-DF44-4B20-8427-D2E7F87697A5}"/>
    <cellStyle name="60% - 강조색3 19 14" xfId="11762" xr:uid="{75FF672F-56AC-4330-83ED-C987A6935646}"/>
    <cellStyle name="60% - 강조색3 19 15" xfId="11757" xr:uid="{F66C9256-C859-4042-A724-95EE53334035}"/>
    <cellStyle name="60% - 강조색3 19 16" xfId="27778" xr:uid="{ED4F582B-9891-4AE5-A876-DB7B63B2C7B0}"/>
    <cellStyle name="60% - 강조색3 19 2" xfId="1262" xr:uid="{12043069-D4D6-4AAE-BF35-6DC99C568594}"/>
    <cellStyle name="60% - 강조색3 19 2 2" xfId="11763" xr:uid="{16C0C67E-67FB-4378-952F-C4D8CC215AAD}"/>
    <cellStyle name="60% - 강조색3 19 3" xfId="11764" xr:uid="{6052250A-7050-4DB5-B301-7170CE217265}"/>
    <cellStyle name="60% - 강조색3 19 4" xfId="11765" xr:uid="{8131EB56-6389-47E4-85F6-E3F41592F964}"/>
    <cellStyle name="60% - 강조색3 19 5" xfId="11766" xr:uid="{23E294F0-5649-4ED6-88F0-160F2D0CD6EB}"/>
    <cellStyle name="60% - 강조색3 19 6" xfId="11767" xr:uid="{7951AA68-629E-4D23-A4E1-77802CE36ED8}"/>
    <cellStyle name="60% - 강조색3 19 7" xfId="11768" xr:uid="{EE00DFBE-345C-43DF-868C-4BBCAD8AA83F}"/>
    <cellStyle name="60% - 강조색3 19 8" xfId="11769" xr:uid="{813AAEF8-639A-4AE0-A88F-96EB64A161BB}"/>
    <cellStyle name="60% - 강조색3 19 9" xfId="11770" xr:uid="{060A3B01-FCF8-4D19-B184-0F928A62570D}"/>
    <cellStyle name="60% - 강조색3 2" xfId="1263" xr:uid="{84158A09-EC3D-4214-861A-2194FC49BD32}"/>
    <cellStyle name="60% - 강조색3 2 10" xfId="11772" xr:uid="{9CD0533A-0CAB-4D40-B874-48D0C1A1F310}"/>
    <cellStyle name="60% - 강조색3 2 11" xfId="11773" xr:uid="{1724624E-77F6-483C-86C4-97E4443A92EC}"/>
    <cellStyle name="60% - 강조색3 2 12" xfId="11774" xr:uid="{17471D1E-A419-489C-8941-9C24F0CED1A0}"/>
    <cellStyle name="60% - 강조색3 2 13" xfId="11775" xr:uid="{E0F21180-7392-4FF9-B0C6-BCDCA8A49140}"/>
    <cellStyle name="60% - 강조색3 2 14" xfId="11776" xr:uid="{D942F265-72BA-4D01-AA7A-F5A06CC6F17C}"/>
    <cellStyle name="60% - 강조색3 2 15" xfId="11771" xr:uid="{4082341F-2B97-4AB7-B3F1-5EEC8DB6A2CD}"/>
    <cellStyle name="60% - 강조색3 2 16" xfId="27777" xr:uid="{5BE28A77-A5D2-49D7-9F52-559DB2937A17}"/>
    <cellStyle name="60% - 강조색3 2 17" xfId="27954" xr:uid="{DC334876-16FA-4506-9602-05A75AD518DB}"/>
    <cellStyle name="60% - 강조색3 2 2" xfId="1264" xr:uid="{7DFF7C3D-214B-4B12-86BC-DC3E6008FB50}"/>
    <cellStyle name="60% - 강조색3 2 2 2" xfId="11777" xr:uid="{6A5991AF-FA6C-4775-9C80-77B30F1B6739}"/>
    <cellStyle name="60% - 강조색3 2 3" xfId="11778" xr:uid="{CFBC3AF4-BA05-497A-93D8-18A63931043A}"/>
    <cellStyle name="60% - 강조색3 2 4" xfId="11779" xr:uid="{7F15DA38-34E5-4806-B22C-B2934188316B}"/>
    <cellStyle name="60% - 강조색3 2 5" xfId="11780" xr:uid="{616781DF-2CAD-4C6C-B2AD-5181D32B8E38}"/>
    <cellStyle name="60% - 강조색3 2 6" xfId="11781" xr:uid="{926D84AD-2DB9-4AAF-99B2-B6DEDFE99D67}"/>
    <cellStyle name="60% - 강조색3 2 7" xfId="11782" xr:uid="{3CA7785A-8394-42C5-BAE6-CD7E723AC90C}"/>
    <cellStyle name="60% - 강조색3 2 8" xfId="11783" xr:uid="{2E9B3C5E-C0F0-4E8E-99F3-7B101DF7A8DA}"/>
    <cellStyle name="60% - 강조색3 2 9" xfId="11784" xr:uid="{0CC35D07-319A-464A-99B9-961AB7EDC544}"/>
    <cellStyle name="60% - 강조색3 20" xfId="1265" xr:uid="{D853AB40-D6AA-4DB7-A7E8-AE320254B809}"/>
    <cellStyle name="60% - 강조색3 20 10" xfId="11786" xr:uid="{DC04845B-2AF9-4A90-B246-E96BFEEBF166}"/>
    <cellStyle name="60% - 강조색3 20 11" xfId="11787" xr:uid="{82C04E6A-6904-4F63-95BC-2CD227311A39}"/>
    <cellStyle name="60% - 강조색3 20 12" xfId="11788" xr:uid="{57A28C6B-3AE2-4C22-A2DB-D34945B76754}"/>
    <cellStyle name="60% - 강조색3 20 13" xfId="11789" xr:uid="{841C1930-3DA7-4FD5-8D13-47CAEB5CF9AD}"/>
    <cellStyle name="60% - 강조색3 20 14" xfId="11790" xr:uid="{DA2F4DB3-0103-4AD9-BC0E-99BA94E33C2F}"/>
    <cellStyle name="60% - 강조색3 20 15" xfId="11785" xr:uid="{AD106796-A4CF-4DA5-BFA0-CC4E7CAB6922}"/>
    <cellStyle name="60% - 강조색3 20 16" xfId="27776" xr:uid="{3EAD0668-D4E9-4B76-B0D7-BBFBA79EB2EF}"/>
    <cellStyle name="60% - 강조색3 20 2" xfId="1266" xr:uid="{5AB394AE-1502-45A6-BBBB-B3FD32CEC7FF}"/>
    <cellStyle name="60% - 강조색3 20 2 2" xfId="11791" xr:uid="{CB8FB9F7-9DAF-4D54-97CA-4E11A078C1BD}"/>
    <cellStyle name="60% - 강조색3 20 3" xfId="11792" xr:uid="{BDD05834-A7A2-4F00-9BD1-BB6E9C43A4F2}"/>
    <cellStyle name="60% - 강조색3 20 4" xfId="11793" xr:uid="{C6A26874-7B07-4668-A416-E6B889C1E4FC}"/>
    <cellStyle name="60% - 강조색3 20 5" xfId="11794" xr:uid="{76B8EAC7-E418-42A3-A00E-AF10016FAF42}"/>
    <cellStyle name="60% - 강조색3 20 6" xfId="11795" xr:uid="{EB1720CC-EB7A-4C7C-A26B-F42B9DFC2E51}"/>
    <cellStyle name="60% - 강조색3 20 7" xfId="11796" xr:uid="{7B8B560E-8887-4A9E-99C4-CC306CC55838}"/>
    <cellStyle name="60% - 강조색3 20 8" xfId="11797" xr:uid="{950DBCEF-ECF6-4A6A-80EA-A0A77BB3407D}"/>
    <cellStyle name="60% - 강조색3 20 9" xfId="11798" xr:uid="{22739870-BEB4-4110-A4E4-B1546F2ACD28}"/>
    <cellStyle name="60% - 강조색3 21" xfId="1267" xr:uid="{FCE8FBFB-CC1F-4A3A-AB90-DC5BD2DDBDBE}"/>
    <cellStyle name="60% - 강조색3 21 10" xfId="11800" xr:uid="{CBCAEA20-E6B5-40C4-ABD5-AA90C3DB9C6C}"/>
    <cellStyle name="60% - 강조색3 21 11" xfId="11801" xr:uid="{274B680D-0499-45D1-BEDD-12F0EA524C4C}"/>
    <cellStyle name="60% - 강조색3 21 12" xfId="11802" xr:uid="{60E0FA8A-228D-44AC-9ECA-51512E709B40}"/>
    <cellStyle name="60% - 강조색3 21 13" xfId="11803" xr:uid="{364D76C3-62E3-4B49-8257-42A35BAD165F}"/>
    <cellStyle name="60% - 강조색3 21 14" xfId="11804" xr:uid="{F83CD654-D7F5-4D45-9171-780696CD653E}"/>
    <cellStyle name="60% - 강조색3 21 15" xfId="11799" xr:uid="{3EA4E1B1-14AE-4D28-9FEC-196A74273156}"/>
    <cellStyle name="60% - 강조색3 21 16" xfId="27775" xr:uid="{122B6C50-4C20-41DD-BFCD-52AB2FD69D76}"/>
    <cellStyle name="60% - 강조색3 21 2" xfId="1268" xr:uid="{9DEC9420-9093-49BF-8C08-1C98DC99C6C5}"/>
    <cellStyle name="60% - 강조색3 21 2 2" xfId="11805" xr:uid="{AA897D04-A3A1-4052-BBE7-4599E90234A6}"/>
    <cellStyle name="60% - 강조색3 21 3" xfId="11806" xr:uid="{788C72F6-5E83-462A-A4BB-4DF335B90159}"/>
    <cellStyle name="60% - 강조색3 21 4" xfId="11807" xr:uid="{342D960E-AFBC-4F4A-AAE3-B9DA1BF75313}"/>
    <cellStyle name="60% - 강조색3 21 5" xfId="11808" xr:uid="{631FE9E1-27B5-4BB9-BBEB-AE2B6E4FCED9}"/>
    <cellStyle name="60% - 강조색3 21 6" xfId="11809" xr:uid="{20BB4968-C78C-41BC-AD69-67F2566F531B}"/>
    <cellStyle name="60% - 강조색3 21 7" xfId="11810" xr:uid="{C577DB7C-BF35-4253-B91F-6FE5658B8DB9}"/>
    <cellStyle name="60% - 강조색3 21 8" xfId="11811" xr:uid="{64DF881C-4678-40B7-807E-DABF3B0F9831}"/>
    <cellStyle name="60% - 강조색3 21 9" xfId="11812" xr:uid="{E5C1E933-5AFD-4762-AD7E-BC7E067643FB}"/>
    <cellStyle name="60% - 강조색3 22" xfId="1269" xr:uid="{B6DFEC10-2C44-42A8-9DE3-043942C54F2E}"/>
    <cellStyle name="60% - 강조색3 22 10" xfId="11814" xr:uid="{522310C8-35FE-436E-A915-39AD5C914691}"/>
    <cellStyle name="60% - 강조색3 22 11" xfId="11815" xr:uid="{7F8E6D1B-61BE-4D96-B678-C9DA68913B04}"/>
    <cellStyle name="60% - 강조색3 22 12" xfId="11816" xr:uid="{0CEA66B6-8BA0-4868-862A-31638CAF6C20}"/>
    <cellStyle name="60% - 강조색3 22 13" xfId="11817" xr:uid="{D60D2BCC-116E-4A24-B00A-951A76AF58B8}"/>
    <cellStyle name="60% - 강조색3 22 14" xfId="11818" xr:uid="{C897440E-EC5F-460F-9D84-04D350B469A7}"/>
    <cellStyle name="60% - 강조색3 22 15" xfId="11813" xr:uid="{DFD95197-98ED-4D16-AAD4-6C24260C9530}"/>
    <cellStyle name="60% - 강조색3 22 16" xfId="27774" xr:uid="{0304E6E1-3E9C-468D-BA7E-C6541ACE273C}"/>
    <cellStyle name="60% - 강조색3 22 2" xfId="1270" xr:uid="{3EA42A45-D1D0-4D20-AA75-BA8089A6C360}"/>
    <cellStyle name="60% - 강조색3 22 2 2" xfId="11819" xr:uid="{B22CB781-B35A-4F89-8C5D-466CB0EFB3CE}"/>
    <cellStyle name="60% - 강조색3 22 3" xfId="11820" xr:uid="{B38FF0B8-E5E7-44D3-AF19-0A43E0839B57}"/>
    <cellStyle name="60% - 강조색3 22 4" xfId="11821" xr:uid="{D1D6B2D5-1110-4632-A0BC-C6AEFADE2795}"/>
    <cellStyle name="60% - 강조색3 22 5" xfId="11822" xr:uid="{89E95F70-35B2-48B2-878E-316122C0BC11}"/>
    <cellStyle name="60% - 강조색3 22 6" xfId="11823" xr:uid="{F225393A-85A4-451A-8E04-AF656858F1CA}"/>
    <cellStyle name="60% - 강조색3 22 7" xfId="11824" xr:uid="{622AD98F-2E96-47BA-AE6C-70872F83B88A}"/>
    <cellStyle name="60% - 강조색3 22 8" xfId="11825" xr:uid="{0ADAB9D9-24F8-4F57-8810-FC432222EB6B}"/>
    <cellStyle name="60% - 강조색3 22 9" xfId="11826" xr:uid="{29DBF2A1-3497-44DA-9076-913CAE3790CB}"/>
    <cellStyle name="60% - 강조색3 23" xfId="1271" xr:uid="{6C0C7B6C-40DB-4C21-899F-94FF7578DEBC}"/>
    <cellStyle name="60% - 강조색3 23 10" xfId="11828" xr:uid="{74AF6F14-6165-4856-B52F-81778029A8E6}"/>
    <cellStyle name="60% - 강조색3 23 11" xfId="11829" xr:uid="{33855333-973F-4DEE-843D-C9BAA0E01DD9}"/>
    <cellStyle name="60% - 강조색3 23 12" xfId="11830" xr:uid="{D929CCEA-8ECA-482D-892B-C492B4CDD693}"/>
    <cellStyle name="60% - 강조색3 23 13" xfId="11831" xr:uid="{48F16AC9-45DA-44DC-A82D-2BDDA1AF2928}"/>
    <cellStyle name="60% - 강조색3 23 14" xfId="11832" xr:uid="{08A1BA5A-E6D6-40CA-9596-622D71755A5C}"/>
    <cellStyle name="60% - 강조색3 23 15" xfId="11827" xr:uid="{0DD827F6-E208-4151-B844-468DFCDCD073}"/>
    <cellStyle name="60% - 강조색3 23 16" xfId="27773" xr:uid="{A13DC68D-2B05-4547-8462-D545501CEC00}"/>
    <cellStyle name="60% - 강조색3 23 2" xfId="1272" xr:uid="{AF239C49-2F9E-4580-B261-B3066CAFECB0}"/>
    <cellStyle name="60% - 강조색3 23 2 2" xfId="11833" xr:uid="{CFB2437E-82CC-45A3-B617-B4BECE189344}"/>
    <cellStyle name="60% - 강조색3 23 3" xfId="11834" xr:uid="{400F6C10-81DF-4E04-9B3F-A2BB8F453983}"/>
    <cellStyle name="60% - 강조색3 23 4" xfId="11835" xr:uid="{05CDD2D2-0A46-4D34-AB02-36659FFA0135}"/>
    <cellStyle name="60% - 강조색3 23 5" xfId="11836" xr:uid="{B28853C9-A78E-45B7-9A00-2AF77C7D74EB}"/>
    <cellStyle name="60% - 강조색3 23 6" xfId="11837" xr:uid="{266551FA-BADE-477E-80A4-BFF6B221BCC7}"/>
    <cellStyle name="60% - 강조색3 23 7" xfId="11838" xr:uid="{F3AB4E53-84C3-41FE-BA79-A0B4349FE517}"/>
    <cellStyle name="60% - 강조색3 23 8" xfId="11839" xr:uid="{10212363-12D9-4075-A6FB-D5CF63FAE69B}"/>
    <cellStyle name="60% - 강조색3 23 9" xfId="11840" xr:uid="{A3FC018A-E2CA-423E-BA8B-4711312C10AA}"/>
    <cellStyle name="60% - 강조색3 24" xfId="1273" xr:uid="{1BCF3387-455B-4BE7-8A1D-139E2B6DFABB}"/>
    <cellStyle name="60% - 강조색3 24 10" xfId="11842" xr:uid="{3092C6FF-3065-4903-9771-890EEEFD221E}"/>
    <cellStyle name="60% - 강조색3 24 11" xfId="11843" xr:uid="{477F93AD-F32D-42A6-B90B-ECAB2E0288B6}"/>
    <cellStyle name="60% - 강조색3 24 12" xfId="11844" xr:uid="{1CB262DA-9CBE-4F6D-90F3-C69590B79BCE}"/>
    <cellStyle name="60% - 강조색3 24 13" xfId="11845" xr:uid="{F99435AC-CA8D-4667-831D-C0F0539CC9C7}"/>
    <cellStyle name="60% - 강조색3 24 14" xfId="11846" xr:uid="{465C83E2-660E-40D4-B859-46678E8210C9}"/>
    <cellStyle name="60% - 강조색3 24 15" xfId="11841" xr:uid="{AE766E07-783F-4347-B16B-9457BCA7473B}"/>
    <cellStyle name="60% - 강조색3 24 16" xfId="27772" xr:uid="{1D18843F-44AF-4903-A7C1-2728362A45E3}"/>
    <cellStyle name="60% - 강조색3 24 2" xfId="1274" xr:uid="{C94C0D1B-C897-49C8-98B4-44ADAE9B058B}"/>
    <cellStyle name="60% - 강조색3 24 2 2" xfId="11847" xr:uid="{0F152C08-6CFC-42A4-AF0E-76E6C378232A}"/>
    <cellStyle name="60% - 강조색3 24 3" xfId="11848" xr:uid="{98690C12-8B5A-48F9-A5B3-425BCD301737}"/>
    <cellStyle name="60% - 강조색3 24 4" xfId="11849" xr:uid="{7428B7BE-529B-45E9-AB8A-D4D3FF60480D}"/>
    <cellStyle name="60% - 강조색3 24 5" xfId="11850" xr:uid="{1A309EB2-981F-4B10-B03C-E5BCCB1B0322}"/>
    <cellStyle name="60% - 강조색3 24 6" xfId="11851" xr:uid="{58D71774-550A-46CB-9E33-DBEDD60DF5D9}"/>
    <cellStyle name="60% - 강조색3 24 7" xfId="11852" xr:uid="{C6289179-7E5D-4582-AB92-2AE3A8B0709A}"/>
    <cellStyle name="60% - 강조색3 24 8" xfId="11853" xr:uid="{6BD05809-6E82-4F19-9A8B-950BBFE88FA7}"/>
    <cellStyle name="60% - 강조색3 24 9" xfId="11854" xr:uid="{2C66B25D-366B-4337-9913-B4A076278770}"/>
    <cellStyle name="60% - 강조색3 25" xfId="1275" xr:uid="{7ACB79D5-2601-4264-BB4A-032AA42E4C43}"/>
    <cellStyle name="60% - 강조색3 25 10" xfId="11856" xr:uid="{245D1B02-76B3-403D-A929-0B3F9EBC0AE2}"/>
    <cellStyle name="60% - 강조색3 25 11" xfId="11857" xr:uid="{70FDD285-CA63-492A-AE86-774114B67B2A}"/>
    <cellStyle name="60% - 강조색3 25 12" xfId="11858" xr:uid="{BA667651-E60B-4F84-9430-BED53000A46A}"/>
    <cellStyle name="60% - 강조색3 25 13" xfId="11859" xr:uid="{FBFAC15F-59BE-4715-B172-8AC3E3974E43}"/>
    <cellStyle name="60% - 강조색3 25 14" xfId="11860" xr:uid="{DA135DC8-EA65-4310-8A82-997E2AA24ABD}"/>
    <cellStyle name="60% - 강조색3 25 15" xfId="11855" xr:uid="{BF48488F-9F97-4AFC-8A51-BD09CE07616B}"/>
    <cellStyle name="60% - 강조색3 25 16" xfId="27771" xr:uid="{FFF2679B-41EF-4A49-BF1C-2E2DB45EA6CB}"/>
    <cellStyle name="60% - 강조색3 25 2" xfId="1276" xr:uid="{AE351E0C-EF71-43FF-AEC6-B85D1E92FD0F}"/>
    <cellStyle name="60% - 강조색3 25 2 2" xfId="11861" xr:uid="{F08DB437-0B91-4C37-A74A-03E00DFD0FC1}"/>
    <cellStyle name="60% - 강조색3 25 3" xfId="11862" xr:uid="{90952B65-59E6-40A8-9AC8-C7712CDBC2DE}"/>
    <cellStyle name="60% - 강조색3 25 4" xfId="11863" xr:uid="{5A7D1C1B-FD68-4B2E-98EA-E696DAC1FA56}"/>
    <cellStyle name="60% - 강조색3 25 5" xfId="11864" xr:uid="{D3C9191D-44D6-47D7-B24F-9A9DA1D781B7}"/>
    <cellStyle name="60% - 강조색3 25 6" xfId="11865" xr:uid="{33286CCA-0E59-494D-B7E8-EDE5A0F944D5}"/>
    <cellStyle name="60% - 강조색3 25 7" xfId="11866" xr:uid="{EBD88AF0-5781-4F54-ACEC-E8B9FB98A4F8}"/>
    <cellStyle name="60% - 강조색3 25 8" xfId="11867" xr:uid="{52BC6DDB-A6CF-42D2-9208-A8265EFC1AFD}"/>
    <cellStyle name="60% - 강조색3 25 9" xfId="11868" xr:uid="{30C40A48-1307-4AE7-AF68-2E70B762B9D9}"/>
    <cellStyle name="60% - 강조색3 26" xfId="1277" xr:uid="{03775FF3-C440-42DD-8C9E-35103E8F20C8}"/>
    <cellStyle name="60% - 강조색3 26 10" xfId="11870" xr:uid="{22D9C754-6566-4FDB-B529-5ADE67968A12}"/>
    <cellStyle name="60% - 강조색3 26 11" xfId="11871" xr:uid="{9D6999E7-E223-4410-8912-DF3C6ADC631C}"/>
    <cellStyle name="60% - 강조색3 26 12" xfId="11872" xr:uid="{A33DB957-A93C-4AFB-ACAA-FB921A1F89EE}"/>
    <cellStyle name="60% - 강조색3 26 13" xfId="11873" xr:uid="{1B7C6E80-A1B5-406C-8202-C4A17EF0A8B9}"/>
    <cellStyle name="60% - 강조색3 26 14" xfId="11874" xr:uid="{37B56F1E-AEBB-4BA7-95C9-61117DB0BAE5}"/>
    <cellStyle name="60% - 강조색3 26 15" xfId="11869" xr:uid="{CAC5CC45-3DAF-4731-9DFC-29BD6D1E5493}"/>
    <cellStyle name="60% - 강조색3 26 16" xfId="27770" xr:uid="{8BB5D800-3AF5-4FD4-A27F-D81801029BCA}"/>
    <cellStyle name="60% - 강조색3 26 2" xfId="1278" xr:uid="{0CAF5D6E-3DE5-400C-ACA9-14687F08F89C}"/>
    <cellStyle name="60% - 강조색3 26 2 2" xfId="11875" xr:uid="{AA71BA55-B047-4719-AD52-6CD8047600E0}"/>
    <cellStyle name="60% - 강조색3 26 3" xfId="11876" xr:uid="{ADF32293-FD11-4231-AAF5-4FB6CC618F7E}"/>
    <cellStyle name="60% - 강조색3 26 4" xfId="11877" xr:uid="{30EAEB40-7CE1-40D3-95C7-3E7838B3A620}"/>
    <cellStyle name="60% - 강조색3 26 5" xfId="11878" xr:uid="{9F032704-BFA7-403B-909A-B5EBC8CE3630}"/>
    <cellStyle name="60% - 강조색3 26 6" xfId="11879" xr:uid="{0E883182-EDBF-4408-AE94-C54C2B05C684}"/>
    <cellStyle name="60% - 강조색3 26 7" xfId="11880" xr:uid="{33F2A4C2-FED9-4E11-A7EC-1BEC56DC40D1}"/>
    <cellStyle name="60% - 강조색3 26 8" xfId="11881" xr:uid="{8B6E8B28-1B94-4459-82BE-291C6BBC4C3C}"/>
    <cellStyle name="60% - 강조색3 26 9" xfId="11882" xr:uid="{44D8659F-2603-4C0B-BEEA-197C3BDDB3FC}"/>
    <cellStyle name="60% - 강조색3 27" xfId="1279" xr:uid="{FA8E03E7-8EAC-4A5C-8147-F20C802C9FE1}"/>
    <cellStyle name="60% - 강조색3 27 10" xfId="11884" xr:uid="{180C106A-5B28-46E6-B5D9-EF9D235BAD83}"/>
    <cellStyle name="60% - 강조색3 27 11" xfId="11885" xr:uid="{E2CE1B6D-32CD-4838-B624-504F472D5B1F}"/>
    <cellStyle name="60% - 강조색3 27 12" xfId="11886" xr:uid="{D7750B31-D5F1-4331-9A1C-F94C69585159}"/>
    <cellStyle name="60% - 강조색3 27 13" xfId="11887" xr:uid="{C048C55E-AEFB-4672-8F02-F6AD5CB39985}"/>
    <cellStyle name="60% - 강조색3 27 14" xfId="11888" xr:uid="{2020A054-06C3-4E1A-8064-ECFBEC3DA620}"/>
    <cellStyle name="60% - 강조색3 27 15" xfId="11883" xr:uid="{2461F459-096E-481A-B4CC-382DE430B09D}"/>
    <cellStyle name="60% - 강조색3 27 16" xfId="27769" xr:uid="{E7F92B0D-0F57-41EE-B717-FA5B0644A9F3}"/>
    <cellStyle name="60% - 강조색3 27 2" xfId="1280" xr:uid="{07DE1891-33DA-4971-8B5F-D4D1866BFA7D}"/>
    <cellStyle name="60% - 강조색3 27 2 2" xfId="11889" xr:uid="{DCD0EC49-0974-48EE-A864-0F1C2B8A053E}"/>
    <cellStyle name="60% - 강조색3 27 3" xfId="11890" xr:uid="{CA379ACD-7BD7-47F7-BB00-A1153D19F142}"/>
    <cellStyle name="60% - 강조색3 27 4" xfId="11891" xr:uid="{430DCDD7-4102-4929-8AB3-9004117E26DA}"/>
    <cellStyle name="60% - 강조색3 27 5" xfId="11892" xr:uid="{6EA4CFE9-F0DE-4449-A821-F6857F4CF307}"/>
    <cellStyle name="60% - 강조색3 27 6" xfId="11893" xr:uid="{295CBA05-FE77-4798-858C-118505B9026B}"/>
    <cellStyle name="60% - 강조색3 27 7" xfId="11894" xr:uid="{4AC2DA09-5956-4F81-B1EC-F36586C793CE}"/>
    <cellStyle name="60% - 강조색3 27 8" xfId="11895" xr:uid="{852DDDE4-0B99-41A1-BA95-8D20A159C7C6}"/>
    <cellStyle name="60% - 강조색3 27 9" xfId="11896" xr:uid="{CCCA4CB3-D3C7-4A0A-AE53-B42D155D849E}"/>
    <cellStyle name="60% - 강조색3 28" xfId="1281" xr:uid="{16280596-970C-4E91-9C62-5481AC5229CC}"/>
    <cellStyle name="60% - 강조색3 28 10" xfId="11898" xr:uid="{4987D84A-EA0F-4495-B195-45B14AF0648C}"/>
    <cellStyle name="60% - 강조색3 28 11" xfId="11899" xr:uid="{DAD60C38-1B28-40F5-99CD-363753E055BF}"/>
    <cellStyle name="60% - 강조색3 28 12" xfId="11900" xr:uid="{713D4206-BA0C-4798-AD39-947CCB5B9658}"/>
    <cellStyle name="60% - 강조색3 28 13" xfId="11901" xr:uid="{459157F2-3C4C-436D-8CD4-472FED2B6310}"/>
    <cellStyle name="60% - 강조색3 28 14" xfId="11902" xr:uid="{A7651C47-5A16-4D36-B2C6-731AE360CC8F}"/>
    <cellStyle name="60% - 강조색3 28 15" xfId="11897" xr:uid="{C2A99CEF-EF21-4D0A-B33A-D068921A2D23}"/>
    <cellStyle name="60% - 강조색3 28 16" xfId="27768" xr:uid="{6AD78803-4910-4C55-B531-F45A9DBDAA6D}"/>
    <cellStyle name="60% - 강조색3 28 2" xfId="1282" xr:uid="{C743C667-1699-4B80-A7AA-0AE6F55D77C5}"/>
    <cellStyle name="60% - 강조색3 28 2 2" xfId="11903" xr:uid="{9CAF7CEF-1E0B-459A-A815-D1FA4E225167}"/>
    <cellStyle name="60% - 강조색3 28 3" xfId="11904" xr:uid="{EDACF67B-C187-4534-B693-F149AA9888C4}"/>
    <cellStyle name="60% - 강조색3 28 4" xfId="11905" xr:uid="{491C2539-355A-4A02-AD78-704246130816}"/>
    <cellStyle name="60% - 강조색3 28 5" xfId="11906" xr:uid="{5E44EA0A-67C5-4244-B02F-575DE04F5FAD}"/>
    <cellStyle name="60% - 강조색3 28 6" xfId="11907" xr:uid="{513A8568-FCEA-4B15-9FFA-053E7359E495}"/>
    <cellStyle name="60% - 강조색3 28 7" xfId="11908" xr:uid="{0DC73BD5-E59F-44E7-AE62-01C999DC2CCF}"/>
    <cellStyle name="60% - 강조색3 28 8" xfId="11909" xr:uid="{77EF53ED-7C94-4044-B2FF-C79E72D21EFC}"/>
    <cellStyle name="60% - 강조색3 28 9" xfId="11910" xr:uid="{D9AFEE00-E112-43FD-AAEE-CC88F36696CE}"/>
    <cellStyle name="60% - 강조색3 29" xfId="1283" xr:uid="{2B05C06A-BF9E-4CFF-A09D-E779A0B22F17}"/>
    <cellStyle name="60% - 강조색3 29 10" xfId="11912" xr:uid="{A0954405-DE75-4F48-A396-B70246C90320}"/>
    <cellStyle name="60% - 강조색3 29 11" xfId="11913" xr:uid="{F4D09E47-A7BF-4C32-A824-4CD6F26D83BB}"/>
    <cellStyle name="60% - 강조색3 29 12" xfId="11914" xr:uid="{FA507AE8-0330-401F-B64E-A109D552B5D2}"/>
    <cellStyle name="60% - 강조색3 29 13" xfId="11915" xr:uid="{A32A2D7E-29F6-4669-9DC7-6DB842C11E39}"/>
    <cellStyle name="60% - 강조색3 29 14" xfId="11916" xr:uid="{D62F70B8-8B27-460F-A089-53996FAB4D96}"/>
    <cellStyle name="60% - 강조색3 29 15" xfId="11911" xr:uid="{7118B851-7E80-4F87-B17C-7BB054D79F74}"/>
    <cellStyle name="60% - 강조색3 29 16" xfId="27767" xr:uid="{756E06DE-EF85-4A2B-8743-8E6FECC7119B}"/>
    <cellStyle name="60% - 강조색3 29 2" xfId="1284" xr:uid="{4A656A94-DD28-4E43-B195-7FE6C322CC67}"/>
    <cellStyle name="60% - 강조색3 29 2 2" xfId="11917" xr:uid="{92D13987-9ADD-4902-B2C0-1472EC0F8317}"/>
    <cellStyle name="60% - 강조색3 29 3" xfId="11918" xr:uid="{ACA03C40-0DA7-47C4-8323-5E2C93DC3271}"/>
    <cellStyle name="60% - 강조색3 29 4" xfId="11919" xr:uid="{1D9E0913-1457-4298-949D-66329A5DF4D5}"/>
    <cellStyle name="60% - 강조색3 29 5" xfId="11920" xr:uid="{DD3A0F8F-E738-4ECA-90F3-620E002E9469}"/>
    <cellStyle name="60% - 강조색3 29 6" xfId="11921" xr:uid="{D5236CA7-4A2E-4812-BE77-FB17813950D6}"/>
    <cellStyle name="60% - 강조색3 29 7" xfId="11922" xr:uid="{A8AD8C23-E0E2-42CA-9CBF-DD0673484E40}"/>
    <cellStyle name="60% - 강조색3 29 8" xfId="11923" xr:uid="{17CA9340-7E1E-4D7E-BC85-88AEF8B5627A}"/>
    <cellStyle name="60% - 강조색3 29 9" xfId="11924" xr:uid="{E77E3895-ACB8-40E1-8A01-879E4F1F8251}"/>
    <cellStyle name="60% - 강조색3 3" xfId="1285" xr:uid="{09806B51-9B98-40A8-B3EB-C6F063685810}"/>
    <cellStyle name="60% - 강조색3 3 10" xfId="11926" xr:uid="{CC7B1F80-339B-402D-8962-0DB427B60DEE}"/>
    <cellStyle name="60% - 강조색3 3 11" xfId="11927" xr:uid="{CFF852CE-7127-4F89-94AC-20F38EC0B215}"/>
    <cellStyle name="60% - 강조색3 3 12" xfId="11928" xr:uid="{EB3D511F-32C6-4D05-B4D8-6A085AE3EC97}"/>
    <cellStyle name="60% - 강조색3 3 13" xfId="11929" xr:uid="{75E07005-7E6C-4FB7-A586-687067582B99}"/>
    <cellStyle name="60% - 강조색3 3 14" xfId="11930" xr:uid="{F2BE21A7-CF51-4D4E-9905-4312D14429D2}"/>
    <cellStyle name="60% - 강조색3 3 15" xfId="11925" xr:uid="{FE3C8562-03D6-4D39-9BB4-1D26CC89C3AA}"/>
    <cellStyle name="60% - 강조색3 3 16" xfId="27766" xr:uid="{E3C46BC4-DE36-43B2-973A-92C3D6EE7016}"/>
    <cellStyle name="60% - 강조색3 3 17" xfId="28209" xr:uid="{E8387B19-CB75-42D3-9D70-81FDB47F6F60}"/>
    <cellStyle name="60% - 강조색3 3 2" xfId="1286" xr:uid="{816BF2F6-A40E-405A-811B-FD5EF29972FA}"/>
    <cellStyle name="60% - 강조색3 3 2 2" xfId="11931" xr:uid="{9A7973D2-CCEF-4435-80A7-0A794DDB0F6E}"/>
    <cellStyle name="60% - 강조색3 3 3" xfId="11932" xr:uid="{46D34105-FB8D-4B51-B898-BE8F33B5737C}"/>
    <cellStyle name="60% - 강조색3 3 4" xfId="11933" xr:uid="{7D7FEA1E-0405-4970-A731-BE395FA4B025}"/>
    <cellStyle name="60% - 강조색3 3 5" xfId="11934" xr:uid="{409EBC13-62DE-4FCE-97FC-6271D148A0F1}"/>
    <cellStyle name="60% - 강조색3 3 6" xfId="11935" xr:uid="{F8FE358B-861E-4F5C-A0A4-7597E46615F7}"/>
    <cellStyle name="60% - 강조색3 3 7" xfId="11936" xr:uid="{1513DEC5-2BFB-479C-A0B6-C2803C2E087D}"/>
    <cellStyle name="60% - 강조색3 3 8" xfId="11937" xr:uid="{ACDD09BA-BA9B-453C-85B6-FE8BCA346CDB}"/>
    <cellStyle name="60% - 강조색3 3 9" xfId="11938" xr:uid="{F7363BF0-C650-4FBB-94AE-B988EC920D9B}"/>
    <cellStyle name="60% - 강조색3 30" xfId="1287" xr:uid="{BF9EF622-72D9-4ED6-8DB5-6B1C0DD5F4C9}"/>
    <cellStyle name="60% - 강조색3 30 10" xfId="11940" xr:uid="{E8454215-BE2F-4230-9C4C-E5928B2E4324}"/>
    <cellStyle name="60% - 강조색3 30 11" xfId="11941" xr:uid="{05B16942-E4A5-4DCC-B54C-07EEDAE8EEEF}"/>
    <cellStyle name="60% - 강조색3 30 12" xfId="11942" xr:uid="{CC4E985C-FD04-4D30-BFF5-DA8ABF4BE315}"/>
    <cellStyle name="60% - 강조색3 30 13" xfId="11943" xr:uid="{28B1CB80-CB4B-4FBF-BDD1-E5E701C253B6}"/>
    <cellStyle name="60% - 강조색3 30 14" xfId="11944" xr:uid="{E860A166-92DE-433B-B116-5E87292C8A49}"/>
    <cellStyle name="60% - 강조색3 30 15" xfId="11939" xr:uid="{DD18A6EA-84BD-4EC7-9705-027194956796}"/>
    <cellStyle name="60% - 강조색3 30 16" xfId="27765" xr:uid="{E5278B08-9B8E-45DF-8E41-737914C0588D}"/>
    <cellStyle name="60% - 강조색3 30 2" xfId="1288" xr:uid="{10CD27F3-FA04-453D-8261-25706BE37BCF}"/>
    <cellStyle name="60% - 강조색3 30 2 2" xfId="11945" xr:uid="{4C062A6E-264B-483F-8CD1-DA20FBA00AFF}"/>
    <cellStyle name="60% - 강조색3 30 3" xfId="11946" xr:uid="{C5D9A221-3109-43A7-B485-27BD1DCF7207}"/>
    <cellStyle name="60% - 강조색3 30 4" xfId="11947" xr:uid="{73ADDBB6-C480-4597-A9B3-10E1E3E14072}"/>
    <cellStyle name="60% - 강조색3 30 5" xfId="11948" xr:uid="{4D7DB6D6-EE99-4623-8E84-0329D78EDE4A}"/>
    <cellStyle name="60% - 강조색3 30 6" xfId="11949" xr:uid="{6F61971F-9179-4DB0-B6B1-6EF90BED4903}"/>
    <cellStyle name="60% - 강조색3 30 7" xfId="11950" xr:uid="{37040A3A-8567-4B0E-AF8A-C5795C4E0EED}"/>
    <cellStyle name="60% - 강조색3 30 8" xfId="11951" xr:uid="{0A6D441D-9DCE-41D7-8695-0F6F268F7BCF}"/>
    <cellStyle name="60% - 강조색3 30 9" xfId="11952" xr:uid="{66667027-039D-48B2-AEEA-37C16A42430E}"/>
    <cellStyle name="60% - 강조색3 31" xfId="1289" xr:uid="{166536AE-D776-4513-969F-939F56224730}"/>
    <cellStyle name="60% - 강조색3 31 10" xfId="11954" xr:uid="{DDB2BEF4-01AB-46DE-A035-3A3D5FEB9B5E}"/>
    <cellStyle name="60% - 강조색3 31 11" xfId="11955" xr:uid="{D9B04C84-D875-4227-8457-A5F3C7C0E242}"/>
    <cellStyle name="60% - 강조색3 31 12" xfId="11956" xr:uid="{AF9B8E8D-EC63-42A3-A01E-44F4BDC5FC6C}"/>
    <cellStyle name="60% - 강조색3 31 13" xfId="11957" xr:uid="{A8B6B5EB-256D-44E8-867F-AA9E0595DFA4}"/>
    <cellStyle name="60% - 강조색3 31 14" xfId="11958" xr:uid="{939B4A3A-A9D0-44D1-9D2A-772FB03F4B7F}"/>
    <cellStyle name="60% - 강조색3 31 15" xfId="11953" xr:uid="{910B66B5-E2F8-4A4A-8296-3BFD96CAE1FB}"/>
    <cellStyle name="60% - 강조색3 31 16" xfId="27764" xr:uid="{7EAB6A4E-5227-4DB0-BF92-3011269667B1}"/>
    <cellStyle name="60% - 강조색3 31 2" xfId="1290" xr:uid="{EB293BC4-0F91-4F07-B9F5-40CB810A8080}"/>
    <cellStyle name="60% - 강조색3 31 2 2" xfId="11959" xr:uid="{F250CFFA-514A-4F6D-9C81-CEACFB228477}"/>
    <cellStyle name="60% - 강조색3 31 3" xfId="11960" xr:uid="{3A7DCF0F-A5F6-49EA-9DCF-30996B65B7C7}"/>
    <cellStyle name="60% - 강조색3 31 4" xfId="11961" xr:uid="{C283B823-772A-46FD-A779-20A3BF9F2946}"/>
    <cellStyle name="60% - 강조색3 31 5" xfId="11962" xr:uid="{BA6D040E-A953-41CC-8684-6D64C8FE8599}"/>
    <cellStyle name="60% - 강조색3 31 6" xfId="11963" xr:uid="{37BF76EF-38E7-4A2E-99E9-BDEAB985CEB6}"/>
    <cellStyle name="60% - 강조색3 31 7" xfId="11964" xr:uid="{E9E137C7-470E-4485-8703-9CD0AAA13B54}"/>
    <cellStyle name="60% - 강조색3 31 8" xfId="11965" xr:uid="{28F93BFD-BCC3-4B7E-ABC3-5117A8CA4514}"/>
    <cellStyle name="60% - 강조색3 31 9" xfId="11966" xr:uid="{7546F9C9-09FC-4202-9DE5-023567119A34}"/>
    <cellStyle name="60% - 강조색3 32" xfId="1291" xr:uid="{808CED33-2338-4AD9-9AD7-C3E839B5C21C}"/>
    <cellStyle name="60% - 강조색3 32 10" xfId="11968" xr:uid="{20A5B489-05BE-486E-98D1-09F90A823EE7}"/>
    <cellStyle name="60% - 강조색3 32 11" xfId="11969" xr:uid="{D56473AA-053C-44BB-98DD-7D6492218D3A}"/>
    <cellStyle name="60% - 강조색3 32 12" xfId="11970" xr:uid="{E25A36EE-11CD-4DB9-8789-A8AED5DCCF6A}"/>
    <cellStyle name="60% - 강조색3 32 13" xfId="11971" xr:uid="{DFFD2AB7-C7E5-46EC-8449-1C9ABCB58401}"/>
    <cellStyle name="60% - 강조색3 32 14" xfId="11972" xr:uid="{7FB3C4AF-D724-4374-92FA-74126767F045}"/>
    <cellStyle name="60% - 강조색3 32 15" xfId="11967" xr:uid="{8EC21230-CC67-4026-9C64-C1F7465887BD}"/>
    <cellStyle name="60% - 강조색3 32 16" xfId="27763" xr:uid="{50DA059A-D913-4C08-8DF8-BD150F10965E}"/>
    <cellStyle name="60% - 강조색3 32 2" xfId="1292" xr:uid="{125B2472-7161-469D-A0AB-90D4447AE48C}"/>
    <cellStyle name="60% - 강조색3 32 2 2" xfId="11973" xr:uid="{04A2A2D6-C5BA-4763-8C12-E58BDAD1F0A5}"/>
    <cellStyle name="60% - 강조색3 32 3" xfId="11974" xr:uid="{22D00F8C-140B-498E-9FCB-9F83CE8BC041}"/>
    <cellStyle name="60% - 강조색3 32 4" xfId="11975" xr:uid="{992EF51B-407F-43FE-AA13-6BA52B39493E}"/>
    <cellStyle name="60% - 강조색3 32 5" xfId="11976" xr:uid="{38A2BC7F-C493-436C-BB28-CC94875E94A7}"/>
    <cellStyle name="60% - 강조색3 32 6" xfId="11977" xr:uid="{981039DB-629E-468F-A13A-F4CB4AA43A32}"/>
    <cellStyle name="60% - 강조색3 32 7" xfId="11978" xr:uid="{E459DAC4-3058-44C2-BDEC-F5068DCC0199}"/>
    <cellStyle name="60% - 강조색3 32 8" xfId="11979" xr:uid="{CA5660D9-D127-4A09-9D0B-BC7DE3795DA3}"/>
    <cellStyle name="60% - 강조색3 32 9" xfId="11980" xr:uid="{DE14984C-2F8B-4316-B757-7B83501C6FC2}"/>
    <cellStyle name="60% - 강조색3 33" xfId="1293" xr:uid="{3E357712-978E-4DB8-9F4B-66D4F1CC7877}"/>
    <cellStyle name="60% - 강조색3 33 10" xfId="11982" xr:uid="{C058E233-9CC8-42F8-87EC-1E4CF1B35E5D}"/>
    <cellStyle name="60% - 강조색3 33 11" xfId="11983" xr:uid="{3F1C006D-ECA5-40E2-9A69-922BEF899727}"/>
    <cellStyle name="60% - 강조색3 33 12" xfId="11984" xr:uid="{E88431DF-91B0-425E-90EA-01A6DE7048DF}"/>
    <cellStyle name="60% - 강조색3 33 13" xfId="11985" xr:uid="{38615C38-F36C-4C11-8540-FA4EFBE81923}"/>
    <cellStyle name="60% - 강조색3 33 14" xfId="11986" xr:uid="{74D04D5D-27F8-4F7E-ADD8-2AF3DECC0B29}"/>
    <cellStyle name="60% - 강조색3 33 15" xfId="11981" xr:uid="{422AC2ED-71B4-455B-8A4A-2D3FD5306839}"/>
    <cellStyle name="60% - 강조색3 33 16" xfId="27762" xr:uid="{6E5EC43F-F2B5-470D-BAA0-4A645A753C64}"/>
    <cellStyle name="60% - 강조색3 33 2" xfId="1294" xr:uid="{A00AB2D1-CB34-45E0-9354-DCCE139141AA}"/>
    <cellStyle name="60% - 강조색3 33 2 2" xfId="11987" xr:uid="{09A5D59F-66E3-4030-A789-A0DFB42DC65C}"/>
    <cellStyle name="60% - 강조색3 33 3" xfId="11988" xr:uid="{19858C88-4FF5-4134-AAB2-6651958E8276}"/>
    <cellStyle name="60% - 강조색3 33 4" xfId="11989" xr:uid="{809764FF-4CE3-4895-A2BE-BF3AD41BA437}"/>
    <cellStyle name="60% - 강조색3 33 5" xfId="11990" xr:uid="{D2F8C8DE-DB77-4D4C-9FEE-E621CC5296E6}"/>
    <cellStyle name="60% - 강조색3 33 6" xfId="11991" xr:uid="{0DD4BD34-33CA-41D5-B88C-F0FCC8E8CB7D}"/>
    <cellStyle name="60% - 강조색3 33 7" xfId="11992" xr:uid="{761AA928-6F6C-4C9D-9EAC-91F244E4A82F}"/>
    <cellStyle name="60% - 강조색3 33 8" xfId="11993" xr:uid="{2287A955-4958-48B5-8D41-4989667B51D9}"/>
    <cellStyle name="60% - 강조색3 33 9" xfId="11994" xr:uid="{A32F9D80-D368-4B0D-9A98-E3C6F618F467}"/>
    <cellStyle name="60% - 강조색3 34" xfId="1295" xr:uid="{CE4367D4-7770-4ABB-8A4C-F5D84EE49B86}"/>
    <cellStyle name="60% - 강조색3 34 10" xfId="11996" xr:uid="{A65D99E9-4E9E-4105-A2B2-24D5DB08134D}"/>
    <cellStyle name="60% - 강조색3 34 11" xfId="11997" xr:uid="{325F3691-A5B4-4D9E-BAC6-32FBCE541295}"/>
    <cellStyle name="60% - 강조색3 34 12" xfId="11998" xr:uid="{CAFBB22F-8E85-4D50-8990-D85689A4D639}"/>
    <cellStyle name="60% - 강조색3 34 13" xfId="11999" xr:uid="{6776B4F9-59B4-476C-8D07-42FF4C51F85C}"/>
    <cellStyle name="60% - 강조색3 34 14" xfId="12000" xr:uid="{75537242-18FE-403C-ABF5-73BB0C44EE10}"/>
    <cellStyle name="60% - 강조색3 34 15" xfId="11995" xr:uid="{4B975D42-6229-4549-B11D-56DC95C4C720}"/>
    <cellStyle name="60% - 강조색3 34 16" xfId="27761" xr:uid="{48B8986D-BF8C-4D45-A938-B1F9644EC5DE}"/>
    <cellStyle name="60% - 강조색3 34 2" xfId="1296" xr:uid="{F5F8B0BB-DF63-48D0-87C3-486C0D0A4813}"/>
    <cellStyle name="60% - 강조색3 34 2 2" xfId="12001" xr:uid="{3028183D-C24F-4CE0-A4CA-D6771A3D8BA5}"/>
    <cellStyle name="60% - 강조색3 34 3" xfId="12002" xr:uid="{3F61457B-0BDC-415E-964C-C3EBD5BA90D4}"/>
    <cellStyle name="60% - 강조색3 34 4" xfId="12003" xr:uid="{008CA184-054D-4329-AECD-52CA7F28FD3F}"/>
    <cellStyle name="60% - 강조색3 34 5" xfId="12004" xr:uid="{942BF172-C9DB-42DB-B8FE-B90ECD399F49}"/>
    <cellStyle name="60% - 강조색3 34 6" xfId="12005" xr:uid="{817099E9-1B78-468F-931E-FC533C1FFCDA}"/>
    <cellStyle name="60% - 강조색3 34 7" xfId="12006" xr:uid="{C53547FC-BE0B-4F12-B68F-459F22B56B74}"/>
    <cellStyle name="60% - 강조색3 34 8" xfId="12007" xr:uid="{4A16F206-2424-494E-91AF-E93A5698DE7A}"/>
    <cellStyle name="60% - 강조색3 34 9" xfId="12008" xr:uid="{DCC0CD07-46A5-485E-A20B-D347B595CD90}"/>
    <cellStyle name="60% - 강조색3 35" xfId="1297" xr:uid="{1CD6D602-6166-4C29-85E0-F3175B18ECC7}"/>
    <cellStyle name="60% - 강조색3 35 10" xfId="12010" xr:uid="{797049CB-73D9-4C25-974A-92516B078EAC}"/>
    <cellStyle name="60% - 강조색3 35 11" xfId="12011" xr:uid="{3394DEA0-B9A5-4975-8299-0D010E31B904}"/>
    <cellStyle name="60% - 강조색3 35 12" xfId="12012" xr:uid="{71A50576-8CF1-4969-868A-43F3FC955FD3}"/>
    <cellStyle name="60% - 강조색3 35 13" xfId="12013" xr:uid="{1B2F0D17-3FBF-4975-BE6A-32AE4A3B1CCD}"/>
    <cellStyle name="60% - 강조색3 35 14" xfId="12014" xr:uid="{BB6636C4-468E-4EEF-8941-89B4B589425E}"/>
    <cellStyle name="60% - 강조색3 35 15" xfId="12009" xr:uid="{5C5B0271-80E9-4058-892E-3CF49FDD38ED}"/>
    <cellStyle name="60% - 강조색3 35 16" xfId="27760" xr:uid="{C5F28456-570F-45A1-AB99-539674364DC5}"/>
    <cellStyle name="60% - 강조색3 35 2" xfId="1298" xr:uid="{375B73E6-EAAC-4535-A40B-D7DA1C2986C0}"/>
    <cellStyle name="60% - 강조색3 35 2 2" xfId="12015" xr:uid="{567C0614-FA70-417E-AA76-0895B70045EF}"/>
    <cellStyle name="60% - 강조색3 35 3" xfId="12016" xr:uid="{03D82E76-B512-41B4-AC62-7A605CFE4F68}"/>
    <cellStyle name="60% - 강조색3 35 4" xfId="12017" xr:uid="{2A9272A0-57B1-4FD3-BB4B-3E5FF2F28D77}"/>
    <cellStyle name="60% - 강조색3 35 5" xfId="12018" xr:uid="{830FC173-6346-47D2-9A53-5207D041B7AE}"/>
    <cellStyle name="60% - 강조색3 35 6" xfId="12019" xr:uid="{6239B61F-EF2C-4272-A830-3A517703EEAD}"/>
    <cellStyle name="60% - 강조색3 35 7" xfId="12020" xr:uid="{B1C911DB-EE74-448F-A6BF-B3FA0C328752}"/>
    <cellStyle name="60% - 강조색3 35 8" xfId="12021" xr:uid="{DB47B327-75B5-4D44-AF5E-273AF9BA6FE5}"/>
    <cellStyle name="60% - 강조색3 35 9" xfId="12022" xr:uid="{264B9E4D-4C28-49CC-A588-C1AF378FF92E}"/>
    <cellStyle name="60% - 강조색3 36" xfId="1299" xr:uid="{556D1355-E739-4A1B-86D5-0641895890F0}"/>
    <cellStyle name="60% - 강조색3 36 10" xfId="12024" xr:uid="{614EC061-D8C7-4E44-A182-0B061A8E45BA}"/>
    <cellStyle name="60% - 강조색3 36 11" xfId="12025" xr:uid="{85FF0D5D-4685-4B9B-803F-17A447957BB2}"/>
    <cellStyle name="60% - 강조색3 36 12" xfId="12026" xr:uid="{5BFCFA97-2390-43B2-A5D1-D0EBB4D9A2AE}"/>
    <cellStyle name="60% - 강조색3 36 13" xfId="12027" xr:uid="{5671AF0B-B554-4DB8-AADF-A1AB1A76D2D3}"/>
    <cellStyle name="60% - 강조색3 36 14" xfId="12028" xr:uid="{A3E9D261-771D-49CB-A088-8F53F04A7E16}"/>
    <cellStyle name="60% - 강조색3 36 15" xfId="12023" xr:uid="{FAFA7BE1-8406-40A2-81A8-21D91F6739EC}"/>
    <cellStyle name="60% - 강조색3 36 16" xfId="27759" xr:uid="{BA108608-9B52-40CC-ACAD-FBB28067BB3A}"/>
    <cellStyle name="60% - 강조색3 36 2" xfId="1300" xr:uid="{9C4C9412-5BAD-474D-BCC0-6CB66233D685}"/>
    <cellStyle name="60% - 강조색3 36 2 2" xfId="12029" xr:uid="{A3EA1CF7-0636-483B-A5BE-ABADD6A00951}"/>
    <cellStyle name="60% - 강조색3 36 3" xfId="12030" xr:uid="{4F1B3F94-3309-4645-A11D-DCA7D893438A}"/>
    <cellStyle name="60% - 강조색3 36 4" xfId="12031" xr:uid="{A9CEC544-0168-4F20-B768-5D9CD6F859B0}"/>
    <cellStyle name="60% - 강조색3 36 5" xfId="12032" xr:uid="{3C9B34CA-D9E1-461A-8224-D8A78E4A38F0}"/>
    <cellStyle name="60% - 강조색3 36 6" xfId="12033" xr:uid="{62DC86D5-996C-43B7-870F-5A10496F3673}"/>
    <cellStyle name="60% - 강조색3 36 7" xfId="12034" xr:uid="{38113E09-81A1-4C51-BAE6-952068887ED0}"/>
    <cellStyle name="60% - 강조색3 36 8" xfId="12035" xr:uid="{4893B05A-2A9C-4DD8-B0D6-367E88429FF7}"/>
    <cellStyle name="60% - 강조색3 36 9" xfId="12036" xr:uid="{6E280DE0-B293-4088-AAAA-9515112B85E5}"/>
    <cellStyle name="60% - 강조색3 37" xfId="1301" xr:uid="{8FF9BD9C-1A6B-46B2-B7E6-C6D16210BBF8}"/>
    <cellStyle name="60% - 강조색3 37 10" xfId="12038" xr:uid="{C4145C44-3128-400E-9FCF-6666A93A42F8}"/>
    <cellStyle name="60% - 강조색3 37 11" xfId="12039" xr:uid="{28CF3312-2484-4C3E-9816-84A220EDB844}"/>
    <cellStyle name="60% - 강조색3 37 12" xfId="12040" xr:uid="{13FB42F4-DDE8-4B2C-B3A5-0A6D2C607458}"/>
    <cellStyle name="60% - 강조색3 37 13" xfId="12041" xr:uid="{E390DFC4-150C-40FB-AC28-FEE1C9E54BF1}"/>
    <cellStyle name="60% - 강조색3 37 14" xfId="12042" xr:uid="{579952B2-BDCF-4571-BC00-1767FF3CEC07}"/>
    <cellStyle name="60% - 강조색3 37 15" xfId="12037" xr:uid="{06B924E8-303F-4566-ABFC-260D16ADEE9E}"/>
    <cellStyle name="60% - 강조색3 37 16" xfId="27758" xr:uid="{EC6BEA6A-BA79-4A54-87B2-30D7E1C87187}"/>
    <cellStyle name="60% - 강조색3 37 2" xfId="1302" xr:uid="{3EAD6425-E41E-414A-9917-DC4A7096685D}"/>
    <cellStyle name="60% - 강조색3 37 2 2" xfId="12043" xr:uid="{802927CF-696D-4209-8529-21602708D85C}"/>
    <cellStyle name="60% - 강조색3 37 3" xfId="12044" xr:uid="{77287E79-F707-4B06-8EF9-E71ADB1D969F}"/>
    <cellStyle name="60% - 강조색3 37 4" xfId="12045" xr:uid="{8AD468B8-D06D-41EA-BFBA-C947207FE1DD}"/>
    <cellStyle name="60% - 강조색3 37 5" xfId="12046" xr:uid="{4B71FED6-14EE-4364-AC1A-2ED00352D84C}"/>
    <cellStyle name="60% - 강조색3 37 6" xfId="12047" xr:uid="{B90AC038-9341-4024-BD74-12A642765350}"/>
    <cellStyle name="60% - 강조색3 37 7" xfId="12048" xr:uid="{0DC5381F-79CC-4F6F-A3B2-9BE1171188B2}"/>
    <cellStyle name="60% - 강조색3 37 8" xfId="12049" xr:uid="{757D2EB0-4D7B-483C-978B-F99D04CD23AD}"/>
    <cellStyle name="60% - 강조색3 37 9" xfId="12050" xr:uid="{09C1020B-4B24-48F8-84EA-6C6304E9078F}"/>
    <cellStyle name="60% - 강조색3 38" xfId="1303" xr:uid="{59F0EEE5-5C09-4940-B874-7F2C366CD672}"/>
    <cellStyle name="60% - 강조색3 38 10" xfId="12052" xr:uid="{ED39E717-4B6C-434E-8D22-027BD0BD50DD}"/>
    <cellStyle name="60% - 강조색3 38 11" xfId="12053" xr:uid="{59B88D24-DD97-46E5-A50A-B2DD8F42D722}"/>
    <cellStyle name="60% - 강조색3 38 12" xfId="12054" xr:uid="{694E50B8-149E-4702-BE89-E3E283FC0E8E}"/>
    <cellStyle name="60% - 강조색3 38 13" xfId="12055" xr:uid="{48B28B87-B416-4755-A159-F2F90B9F820D}"/>
    <cellStyle name="60% - 강조색3 38 14" xfId="12056" xr:uid="{FE11830B-5B18-4D5D-8308-D389BD63FD3A}"/>
    <cellStyle name="60% - 강조색3 38 15" xfId="12051" xr:uid="{541ADC1E-51D7-473C-ACA4-875BAC399F81}"/>
    <cellStyle name="60% - 강조색3 38 16" xfId="27757" xr:uid="{ED8DC0D5-0DC0-45FC-979C-487D2859CB0C}"/>
    <cellStyle name="60% - 강조색3 38 2" xfId="1304" xr:uid="{33D83CEA-BF78-46C1-868D-731F69CC6E0E}"/>
    <cellStyle name="60% - 강조색3 38 2 2" xfId="12057" xr:uid="{6F1CA240-982E-435B-ABC2-2E335DE879EA}"/>
    <cellStyle name="60% - 강조색3 38 3" xfId="12058" xr:uid="{EF153B2A-DBD1-4714-8EF7-AAC551BA0863}"/>
    <cellStyle name="60% - 강조색3 38 4" xfId="12059" xr:uid="{4EAC299B-6D68-4062-BEA6-E773B8032927}"/>
    <cellStyle name="60% - 강조색3 38 5" xfId="12060" xr:uid="{EB0E020C-81C2-4975-9DDC-A86E798FCC83}"/>
    <cellStyle name="60% - 강조색3 38 6" xfId="12061" xr:uid="{491AAABD-A649-4969-BD0E-4EEE511262A2}"/>
    <cellStyle name="60% - 강조색3 38 7" xfId="12062" xr:uid="{66D7F1A1-BABF-40E3-8B52-4E7E97C735A9}"/>
    <cellStyle name="60% - 강조색3 38 8" xfId="12063" xr:uid="{12B40133-B28C-4F55-8095-71031B650848}"/>
    <cellStyle name="60% - 강조색3 38 9" xfId="12064" xr:uid="{C81D348E-4C36-42E1-8FFB-AE51EB4ED2CA}"/>
    <cellStyle name="60% - 강조색3 39" xfId="1305" xr:uid="{E58BC4EF-1C57-4A42-8682-F8BFD83C7773}"/>
    <cellStyle name="60% - 강조색3 39 10" xfId="12066" xr:uid="{E7EB457A-70FD-4D22-8CBA-12452C01B294}"/>
    <cellStyle name="60% - 강조색3 39 11" xfId="12067" xr:uid="{95C86BD4-E6EC-4453-934C-A2B1E0C9536B}"/>
    <cellStyle name="60% - 강조색3 39 12" xfId="12068" xr:uid="{A1127ABE-46BE-4528-B668-594FA7DB5726}"/>
    <cellStyle name="60% - 강조색3 39 13" xfId="12069" xr:uid="{7112C1C8-325A-433B-9077-B535B74F5390}"/>
    <cellStyle name="60% - 강조색3 39 14" xfId="12070" xr:uid="{09642A6A-F6FE-4309-9A9E-2BD3F0C16736}"/>
    <cellStyle name="60% - 강조색3 39 15" xfId="12065" xr:uid="{AF179253-AEEE-4373-A8BD-2B2395BD8AFD}"/>
    <cellStyle name="60% - 강조색3 39 16" xfId="27756" xr:uid="{FF74162A-CD44-4066-9DAC-679AC26407D6}"/>
    <cellStyle name="60% - 강조색3 39 2" xfId="1306" xr:uid="{F546BCD7-E675-42C2-8A3D-33007D339DD4}"/>
    <cellStyle name="60% - 강조색3 39 2 2" xfId="12071" xr:uid="{68F3295F-00B5-4720-BF2D-22F9810CE04F}"/>
    <cellStyle name="60% - 강조색3 39 3" xfId="12072" xr:uid="{8291A62F-6DA6-4A22-AC58-E13DD920BB8E}"/>
    <cellStyle name="60% - 강조색3 39 4" xfId="12073" xr:uid="{F64A3CED-ED86-4BDA-88DA-ACB3A8DACCD1}"/>
    <cellStyle name="60% - 강조색3 39 5" xfId="12074" xr:uid="{DA77A4BA-09A5-4A1B-8B4E-8BAACDB26662}"/>
    <cellStyle name="60% - 강조색3 39 6" xfId="12075" xr:uid="{7EA8A6CF-2B15-4636-8745-BBB7600E7E90}"/>
    <cellStyle name="60% - 강조색3 39 7" xfId="12076" xr:uid="{15748A38-54C8-488B-8431-E86FAD5E9CB5}"/>
    <cellStyle name="60% - 강조색3 39 8" xfId="12077" xr:uid="{780E3933-E59E-493C-9E5C-E2C2F97143CB}"/>
    <cellStyle name="60% - 강조색3 39 9" xfId="12078" xr:uid="{A7F48325-E559-4EEF-991D-8EB67B600FED}"/>
    <cellStyle name="60% - 강조색3 4" xfId="1307" xr:uid="{2D49C8B8-2768-4862-B4B8-18EFD6F48EB6}"/>
    <cellStyle name="60% - 강조색3 4 10" xfId="12080" xr:uid="{D1F91B6D-2BF8-48F2-AA2C-DC49708F6CF8}"/>
    <cellStyle name="60% - 강조색3 4 11" xfId="12081" xr:uid="{4344DA67-A5A7-4769-86DD-9E3D321D9D24}"/>
    <cellStyle name="60% - 강조색3 4 12" xfId="12082" xr:uid="{7038D7EF-50B4-4C3B-A760-1BB46A0D30FE}"/>
    <cellStyle name="60% - 강조색3 4 13" xfId="12083" xr:uid="{890F000B-085A-4FA7-8573-5FBA754CB226}"/>
    <cellStyle name="60% - 강조색3 4 14" xfId="12084" xr:uid="{E87A1C2F-6D67-4BB9-A269-64F11B56EE60}"/>
    <cellStyle name="60% - 강조색3 4 15" xfId="12079" xr:uid="{7F7CFEFE-F441-45B5-951C-E99F0412335B}"/>
    <cellStyle name="60% - 강조색3 4 16" xfId="27755" xr:uid="{2F4BE29F-D624-43D6-A1CE-47A5BDD57C94}"/>
    <cellStyle name="60% - 강조색3 4 17" xfId="27877" xr:uid="{DECFE9C3-B97F-4478-AEB6-86B69D090BBE}"/>
    <cellStyle name="60% - 강조색3 4 2" xfId="1308" xr:uid="{4F3DA2B9-FE6E-46B5-9F80-90B024569532}"/>
    <cellStyle name="60% - 강조색3 4 2 2" xfId="12085" xr:uid="{1350AA08-9808-4E78-8FBC-893FADECCDAF}"/>
    <cellStyle name="60% - 강조색3 4 3" xfId="12086" xr:uid="{EC63471C-6114-465F-AE2F-0CDF99511172}"/>
    <cellStyle name="60% - 강조색3 4 4" xfId="12087" xr:uid="{7CCB78F7-63C9-46AB-AD5B-54A4AF6A0C7B}"/>
    <cellStyle name="60% - 강조색3 4 5" xfId="12088" xr:uid="{746B43E8-A32E-491E-B439-E24C5A0D9B1E}"/>
    <cellStyle name="60% - 강조색3 4 6" xfId="12089" xr:uid="{A1754A5F-3CEB-4D31-9CBE-3AC7773C959B}"/>
    <cellStyle name="60% - 강조색3 4 7" xfId="12090" xr:uid="{20F932F2-2D59-4BE7-A11F-756245FC8F73}"/>
    <cellStyle name="60% - 강조색3 4 8" xfId="12091" xr:uid="{065DA743-83E7-4CB1-809E-3D7183652427}"/>
    <cellStyle name="60% - 강조색3 4 9" xfId="12092" xr:uid="{69EB976D-D76E-4440-86B3-269CEC6D3840}"/>
    <cellStyle name="60% - 강조색3 40" xfId="1309" xr:uid="{122CED3D-98BE-495D-BC66-0B5AC7DB77B8}"/>
    <cellStyle name="60% - 강조색3 40 10" xfId="12094" xr:uid="{BF75345D-6D3B-42CC-9089-F235D6F4FC27}"/>
    <cellStyle name="60% - 강조색3 40 11" xfId="12095" xr:uid="{55B03CC3-F057-474D-9C1F-EBC0697CACD1}"/>
    <cellStyle name="60% - 강조색3 40 12" xfId="12096" xr:uid="{A3C4601A-9551-4D4F-9F4B-4D48F219B3A3}"/>
    <cellStyle name="60% - 강조색3 40 13" xfId="12097" xr:uid="{D2367A43-1B0C-4684-8C1A-C66214B4BFD2}"/>
    <cellStyle name="60% - 강조색3 40 14" xfId="12098" xr:uid="{09FCAFB3-CD35-45E9-BB15-CAB1D7B422C3}"/>
    <cellStyle name="60% - 강조색3 40 15" xfId="12093" xr:uid="{7F4FD662-677A-47B1-AF58-6F52BD3E5080}"/>
    <cellStyle name="60% - 강조색3 40 16" xfId="27754" xr:uid="{AC232603-4571-44A5-9138-8250EC1F864B}"/>
    <cellStyle name="60% - 강조색3 40 2" xfId="1310" xr:uid="{E2B48998-FA40-4FF1-8FFA-2494D0036D9C}"/>
    <cellStyle name="60% - 강조색3 40 2 2" xfId="12099" xr:uid="{730B984E-73D1-498A-9999-A77238F05B9E}"/>
    <cellStyle name="60% - 강조색3 40 3" xfId="12100" xr:uid="{8637DC8C-77BB-45B3-A7FB-643188B75EC2}"/>
    <cellStyle name="60% - 강조색3 40 4" xfId="12101" xr:uid="{65BE2ED3-7E4A-4D7B-AE40-C345D6F7BD2E}"/>
    <cellStyle name="60% - 강조색3 40 5" xfId="12102" xr:uid="{BBC0308C-E8FC-4D54-88F3-D076E00EA3F2}"/>
    <cellStyle name="60% - 강조색3 40 6" xfId="12103" xr:uid="{4D3B268C-F3E9-42EA-AEB5-85489058957F}"/>
    <cellStyle name="60% - 강조색3 40 7" xfId="12104" xr:uid="{3A074EB4-C935-4FF3-B4CE-F8A8D638E37F}"/>
    <cellStyle name="60% - 강조색3 40 8" xfId="12105" xr:uid="{59250CFB-07F6-45AB-9FFF-A5B7D5D01829}"/>
    <cellStyle name="60% - 강조색3 40 9" xfId="12106" xr:uid="{D701C137-A2F7-4796-9F68-1F73BD2D3731}"/>
    <cellStyle name="60% - 강조색3 41" xfId="1311" xr:uid="{82C7CA8B-B56A-400F-AECD-CCA2408583AC}"/>
    <cellStyle name="60% - 강조색3 41 10" xfId="12108" xr:uid="{5584823B-34AD-4BC3-B6A5-907D395982DB}"/>
    <cellStyle name="60% - 강조색3 41 11" xfId="12109" xr:uid="{7FFFEB7E-589C-4828-AE9C-C63CEFAF2752}"/>
    <cellStyle name="60% - 강조색3 41 12" xfId="12110" xr:uid="{3B9D1130-030C-42FB-96E6-42303F77BC13}"/>
    <cellStyle name="60% - 강조색3 41 13" xfId="12111" xr:uid="{895D0930-D75A-4D69-B21A-FEEBEAAE02C5}"/>
    <cellStyle name="60% - 강조색3 41 14" xfId="12112" xr:uid="{B2CBB942-0C97-40F1-B628-738004E12781}"/>
    <cellStyle name="60% - 강조색3 41 15" xfId="12107" xr:uid="{BB8F9303-0E16-40EA-913A-320A2AA2063E}"/>
    <cellStyle name="60% - 강조색3 41 16" xfId="27753" xr:uid="{F02C677C-541F-4A5B-A7B3-2B948ED61BD4}"/>
    <cellStyle name="60% - 강조색3 41 2" xfId="1312" xr:uid="{5DB096BA-8D0A-4DFC-9F30-0419C143CB83}"/>
    <cellStyle name="60% - 강조색3 41 2 2" xfId="12113" xr:uid="{063FE6B2-A19A-46AA-B41B-E721FF32C759}"/>
    <cellStyle name="60% - 강조색3 41 3" xfId="12114" xr:uid="{26F068C7-4ABE-4634-9BAC-D20D484CBD9F}"/>
    <cellStyle name="60% - 강조색3 41 4" xfId="12115" xr:uid="{32673EED-FF71-4EA5-8744-11E1905311E5}"/>
    <cellStyle name="60% - 강조색3 41 5" xfId="12116" xr:uid="{322907B7-900D-4EAC-93C2-7338FB986F60}"/>
    <cellStyle name="60% - 강조색3 41 6" xfId="12117" xr:uid="{AED041DA-A061-460F-95FF-957722C9CA7E}"/>
    <cellStyle name="60% - 강조색3 41 7" xfId="12118" xr:uid="{FE9CBC31-77C9-4B9E-971D-D26E5D09B563}"/>
    <cellStyle name="60% - 강조색3 41 8" xfId="12119" xr:uid="{D6B74CD5-6EC5-47E8-BB7A-EA8202B402CB}"/>
    <cellStyle name="60% - 강조색3 41 9" xfId="12120" xr:uid="{E7095120-F8FE-4A69-A632-49AAEFD3BDDF}"/>
    <cellStyle name="60% - 강조색3 42" xfId="1313" xr:uid="{1A07FAEA-7013-49DB-875D-DA8F5217F280}"/>
    <cellStyle name="60% - 강조색3 42 10" xfId="12122" xr:uid="{5B2501F5-F3F8-496D-940C-F9ECEF5F28A9}"/>
    <cellStyle name="60% - 강조색3 42 11" xfId="12123" xr:uid="{35A7791C-7498-44B3-AD89-7C8B3E79E68D}"/>
    <cellStyle name="60% - 강조색3 42 12" xfId="12124" xr:uid="{A9A413BA-E644-439B-8A70-E97F92500DB9}"/>
    <cellStyle name="60% - 강조색3 42 13" xfId="12125" xr:uid="{32748FE7-6C03-4C7D-AA9B-507A220AE4D8}"/>
    <cellStyle name="60% - 강조색3 42 14" xfId="12126" xr:uid="{755863A2-5A38-4D08-92A0-E73302EB0AEF}"/>
    <cellStyle name="60% - 강조색3 42 15" xfId="12121" xr:uid="{45E9D5D4-5A8B-4305-ACF2-FDFCF4481E25}"/>
    <cellStyle name="60% - 강조색3 42 16" xfId="27752" xr:uid="{EFE9CCF9-98CC-4E07-85E2-AFFF9CAF2A12}"/>
    <cellStyle name="60% - 강조색3 42 2" xfId="1314" xr:uid="{78591C30-C65C-42A1-8559-E3F0DF807476}"/>
    <cellStyle name="60% - 강조색3 42 2 2" xfId="12127" xr:uid="{364DEAF8-094B-4B8B-AB27-D34CC968A96E}"/>
    <cellStyle name="60% - 강조색3 42 3" xfId="12128" xr:uid="{33559294-0805-4B4B-B28C-F415A105EB8D}"/>
    <cellStyle name="60% - 강조색3 42 4" xfId="12129" xr:uid="{9C19DD75-716A-4028-B2B6-F848F9D3B6B1}"/>
    <cellStyle name="60% - 강조색3 42 5" xfId="12130" xr:uid="{9C402F9E-C3DD-45F8-B4D2-22087C1E3E01}"/>
    <cellStyle name="60% - 강조색3 42 6" xfId="12131" xr:uid="{A6AE8C67-3A04-4D0A-ACFC-B396943F6EC2}"/>
    <cellStyle name="60% - 강조색3 42 7" xfId="12132" xr:uid="{ABFFA935-EE87-4137-8584-CBCB58C046BD}"/>
    <cellStyle name="60% - 강조색3 42 8" xfId="12133" xr:uid="{AB13C0AF-601F-404B-A965-1A827B1D32C5}"/>
    <cellStyle name="60% - 강조색3 42 9" xfId="12134" xr:uid="{6FB97BF6-3039-42B0-872F-0199400ABB6A}"/>
    <cellStyle name="60% - 강조색3 43" xfId="1315" xr:uid="{420C53FF-8445-4569-9E21-0B46B640B490}"/>
    <cellStyle name="60% - 강조색3 43 10" xfId="12136" xr:uid="{3AE4B66F-31D2-4A6E-AE78-8B82151CC8AF}"/>
    <cellStyle name="60% - 강조색3 43 11" xfId="12137" xr:uid="{DE44A832-4E90-49A4-BA67-56B0D5F46BAF}"/>
    <cellStyle name="60% - 강조색3 43 12" xfId="12138" xr:uid="{A1F77C0E-CBC9-4FA0-A7EB-1D0A2EC2954D}"/>
    <cellStyle name="60% - 강조색3 43 13" xfId="12139" xr:uid="{CA90E1DD-3D2C-4606-A23D-F418C2B51654}"/>
    <cellStyle name="60% - 강조색3 43 14" xfId="12140" xr:uid="{2AE4841E-8C6C-405B-8219-987E477C2A9A}"/>
    <cellStyle name="60% - 강조색3 43 15" xfId="12135" xr:uid="{244E3029-8D4B-483B-AA9F-44DC7BF60EF7}"/>
    <cellStyle name="60% - 강조색3 43 16" xfId="27751" xr:uid="{39A7BEFC-18DB-4568-B368-D28CAB4C17D5}"/>
    <cellStyle name="60% - 강조색3 43 2" xfId="1316" xr:uid="{1431A5D8-B007-4430-B8C9-1D99EC7C4887}"/>
    <cellStyle name="60% - 강조색3 43 2 2" xfId="12141" xr:uid="{1C48AB19-7B0E-4937-9950-A5818A0A7124}"/>
    <cellStyle name="60% - 강조색3 43 3" xfId="12142" xr:uid="{6A87D4B2-7632-4C8B-8E64-52DC9F1E2CDD}"/>
    <cellStyle name="60% - 강조색3 43 4" xfId="12143" xr:uid="{CE7FC5D7-D0BE-491A-97AA-B81B08DD3258}"/>
    <cellStyle name="60% - 강조색3 43 5" xfId="12144" xr:uid="{FED9E3B0-2104-42F9-BD43-7A430C029D8A}"/>
    <cellStyle name="60% - 강조색3 43 6" xfId="12145" xr:uid="{E4D309F8-A72B-4D58-BF94-710F2DDF3BCE}"/>
    <cellStyle name="60% - 강조색3 43 7" xfId="12146" xr:uid="{72527C3D-79D0-4950-B681-67F3DC45DEA9}"/>
    <cellStyle name="60% - 강조색3 43 8" xfId="12147" xr:uid="{CBF6F84F-0AAD-497D-BFC9-CF85341917C9}"/>
    <cellStyle name="60% - 강조색3 43 9" xfId="12148" xr:uid="{2E144211-5380-430F-9631-2116503E9B10}"/>
    <cellStyle name="60% - 강조색3 44" xfId="1317" xr:uid="{44FCD141-AC69-481C-91F7-44B5CEBAFDB6}"/>
    <cellStyle name="60% - 강조색3 44 2" xfId="12149" xr:uid="{3B978F6D-773A-4CED-90A5-A8B6A2EAE887}"/>
    <cellStyle name="60% - 강조색3 44 3" xfId="27750" xr:uid="{BF0957D6-A94C-4B6A-B548-69F9CE9A2C4C}"/>
    <cellStyle name="60% - 강조색3 45" xfId="1318" xr:uid="{B6C213F6-7625-497D-9465-58855FFFD59F}"/>
    <cellStyle name="60% - 강조색3 45 2" xfId="12150" xr:uid="{E3773D35-2C12-4E20-A8C7-34DB4E87CFF1}"/>
    <cellStyle name="60% - 강조색3 45 3" xfId="27749" xr:uid="{5E1D75A7-2334-4D12-A561-52F9D47A3FF4}"/>
    <cellStyle name="60% - 강조색3 46" xfId="1242" xr:uid="{DE8313CC-4D9B-4CA8-BEE9-F4EC5347BE3D}"/>
    <cellStyle name="60% - 강조색3 47" xfId="11630" xr:uid="{F493D9F3-40BE-4A43-BEC8-E093AD7654AD}"/>
    <cellStyle name="60% - 강조색3 48" xfId="27788" xr:uid="{9AF7F67F-7051-4CDA-B27B-1591532205A8}"/>
    <cellStyle name="60% - 강조색3 5" xfId="1319" xr:uid="{A7E10BDB-7673-445F-8CCB-0D39DD815072}"/>
    <cellStyle name="60% - 강조색3 5 10" xfId="12152" xr:uid="{84BB9BFF-E7B9-4D71-9B77-AD68DEEB3D3F}"/>
    <cellStyle name="60% - 강조색3 5 11" xfId="12153" xr:uid="{1ECD0258-E114-466F-8308-9A4E7C7C6739}"/>
    <cellStyle name="60% - 강조색3 5 12" xfId="12154" xr:uid="{F4C98FAD-EABA-4D56-8212-8C3A46D0314A}"/>
    <cellStyle name="60% - 강조색3 5 13" xfId="12155" xr:uid="{9C808AC4-E03E-4DC1-A76B-50586EB2CDB3}"/>
    <cellStyle name="60% - 강조색3 5 14" xfId="12156" xr:uid="{7DEC2841-78A2-4864-B2EF-C8D9F7BD5EEF}"/>
    <cellStyle name="60% - 강조색3 5 15" xfId="12151" xr:uid="{BAF8D232-303F-4119-9EB4-EE7DACCA0288}"/>
    <cellStyle name="60% - 강조색3 5 16" xfId="27748" xr:uid="{A4A9FA76-A479-401F-BB05-9EA816A99AD7}"/>
    <cellStyle name="60% - 강조색3 5 2" xfId="1320" xr:uid="{7E7B0275-3624-4944-8734-7FB3C8F13FBF}"/>
    <cellStyle name="60% - 강조색3 5 2 2" xfId="12157" xr:uid="{3DD57234-8FC6-4C1D-ABF6-2C4A715C855A}"/>
    <cellStyle name="60% - 강조색3 5 3" xfId="12158" xr:uid="{8730BC2B-C010-4ED9-A429-62D60641195C}"/>
    <cellStyle name="60% - 강조색3 5 4" xfId="12159" xr:uid="{EE8E2F46-1A10-43D7-96CF-D8500B1C9D27}"/>
    <cellStyle name="60% - 강조색3 5 5" xfId="12160" xr:uid="{D69714C3-A798-461B-8169-1B339BECFF38}"/>
    <cellStyle name="60% - 강조색3 5 6" xfId="12161" xr:uid="{72EB3806-6AFD-4888-A819-C934F0A2FB0E}"/>
    <cellStyle name="60% - 강조색3 5 7" xfId="12162" xr:uid="{0FD68FF3-889B-4A00-9C0E-2E326FCC533F}"/>
    <cellStyle name="60% - 강조색3 5 8" xfId="12163" xr:uid="{0F59BFA6-512E-4A2F-9BB2-14B8B48481D3}"/>
    <cellStyle name="60% - 강조색3 5 9" xfId="12164" xr:uid="{57EC3278-F542-4B13-8819-62232617F953}"/>
    <cellStyle name="60% - 강조색3 6" xfId="1321" xr:uid="{FFB69545-484E-4A49-B8F7-34DF0A498116}"/>
    <cellStyle name="60% - 강조색3 6 10" xfId="12166" xr:uid="{E3C43E7C-A423-41FA-9673-641D7FACF258}"/>
    <cellStyle name="60% - 강조색3 6 11" xfId="12167" xr:uid="{D81EDA51-D6CA-4BF0-A51F-A6A8150716B0}"/>
    <cellStyle name="60% - 강조색3 6 12" xfId="12168" xr:uid="{8BD63BA2-5DB0-46D5-A634-B79755C90F46}"/>
    <cellStyle name="60% - 강조색3 6 13" xfId="12169" xr:uid="{72E15449-D272-428D-92D1-15F57A75CBC9}"/>
    <cellStyle name="60% - 강조색3 6 14" xfId="12170" xr:uid="{D75DF496-1E80-4488-920F-86246ECF4EF3}"/>
    <cellStyle name="60% - 강조색3 6 15" xfId="12165" xr:uid="{E2770359-B813-40C6-990A-DC033CD8126F}"/>
    <cellStyle name="60% - 강조색3 6 16" xfId="27747" xr:uid="{74B016E5-3882-4F53-8320-0F17F971E159}"/>
    <cellStyle name="60% - 강조색3 6 2" xfId="1322" xr:uid="{26E06398-D2D7-4DAA-8971-94329D06EE6F}"/>
    <cellStyle name="60% - 강조색3 6 2 2" xfId="12171" xr:uid="{59A167C3-D7E5-4C9D-B5A4-D88A35D24909}"/>
    <cellStyle name="60% - 강조색3 6 3" xfId="12172" xr:uid="{94099687-71FF-44DC-9B74-8217D7682A6D}"/>
    <cellStyle name="60% - 강조색3 6 4" xfId="12173" xr:uid="{2B27422D-73C4-4BF9-8D33-0AB88D09DE4A}"/>
    <cellStyle name="60% - 강조색3 6 5" xfId="12174" xr:uid="{A541C6C0-0DFB-47DA-A8C4-5EDC8FEAB70A}"/>
    <cellStyle name="60% - 강조색3 6 6" xfId="12175" xr:uid="{717C82F7-711C-4F4E-9F6B-86B6CECC96AE}"/>
    <cellStyle name="60% - 강조색3 6 7" xfId="12176" xr:uid="{1F297121-3DC5-4AB1-B160-0FF67A62C5D1}"/>
    <cellStyle name="60% - 강조색3 6 8" xfId="12177" xr:uid="{E47D0090-3E96-4E22-BFE0-677A9636F766}"/>
    <cellStyle name="60% - 강조색3 6 9" xfId="12178" xr:uid="{14269A09-36F0-4D54-B0DF-44D7CBFA53DE}"/>
    <cellStyle name="60% - 강조색3 7" xfId="1323" xr:uid="{3D9AD275-8145-4542-85D1-646A37790DA3}"/>
    <cellStyle name="60% - 강조색3 7 10" xfId="12180" xr:uid="{A81A2CAE-F905-4776-8D01-89DC5B49F1AB}"/>
    <cellStyle name="60% - 강조색3 7 11" xfId="12181" xr:uid="{14A1BA71-164D-4CEB-86AA-165E9F46CFEA}"/>
    <cellStyle name="60% - 강조색3 7 12" xfId="12182" xr:uid="{E074419A-251C-4230-967D-4D45A5A1C771}"/>
    <cellStyle name="60% - 강조색3 7 13" xfId="12183" xr:uid="{297B5809-493C-4208-8274-85232EBF0137}"/>
    <cellStyle name="60% - 강조색3 7 14" xfId="12184" xr:uid="{441AB04B-34C8-4612-993F-0A253A0040DF}"/>
    <cellStyle name="60% - 강조색3 7 15" xfId="12179" xr:uid="{610B8817-C43B-4409-A723-D048F78533EC}"/>
    <cellStyle name="60% - 강조색3 7 16" xfId="27746" xr:uid="{25C22765-D465-4FA7-B99C-B316414A2BDC}"/>
    <cellStyle name="60% - 강조색3 7 2" xfId="1324" xr:uid="{D37FEABF-8CD6-4AAE-AE50-24ECEF22CD4D}"/>
    <cellStyle name="60% - 강조색3 7 2 2" xfId="12185" xr:uid="{0B89EF82-781B-4E36-909A-D53C6BAD51EE}"/>
    <cellStyle name="60% - 강조색3 7 3" xfId="12186" xr:uid="{3ED34896-6A71-428A-B776-A700FC242DB1}"/>
    <cellStyle name="60% - 강조색3 7 4" xfId="12187" xr:uid="{81708A2A-87BE-4EA7-90DA-75A81B735944}"/>
    <cellStyle name="60% - 강조색3 7 5" xfId="12188" xr:uid="{1C8BB317-88DB-43CF-819D-D8BFACB7822C}"/>
    <cellStyle name="60% - 강조색3 7 6" xfId="12189" xr:uid="{0F3416F0-DCD9-4CA6-8465-BCF9B91FDFB6}"/>
    <cellStyle name="60% - 강조색3 7 7" xfId="12190" xr:uid="{DDE2D6F8-93D0-4A70-B3D3-27791726FDE8}"/>
    <cellStyle name="60% - 강조색3 7 8" xfId="12191" xr:uid="{9E446421-B089-4333-B148-559192310162}"/>
    <cellStyle name="60% - 강조색3 7 9" xfId="12192" xr:uid="{965C1FC6-1BC8-4800-AF48-73ED6C33FBA9}"/>
    <cellStyle name="60% - 강조색3 8" xfId="1325" xr:uid="{4B7D3242-ADFF-4180-ABE4-E371162F30F3}"/>
    <cellStyle name="60% - 강조색3 8 10" xfId="12194" xr:uid="{244BF8E1-2184-4D98-A306-771F62770861}"/>
    <cellStyle name="60% - 강조색3 8 11" xfId="12195" xr:uid="{09D112A4-63F6-4660-A26B-3B7F0AF8A1BB}"/>
    <cellStyle name="60% - 강조색3 8 12" xfId="12196" xr:uid="{2F6FF0C4-BBD5-4503-BC31-BE77B85645F9}"/>
    <cellStyle name="60% - 강조색3 8 13" xfId="12197" xr:uid="{FA940F5C-E569-4A7B-9215-C51822E852B1}"/>
    <cellStyle name="60% - 강조색3 8 14" xfId="12198" xr:uid="{90F58720-E401-41FC-ABF1-E474AF3536F1}"/>
    <cellStyle name="60% - 강조색3 8 15" xfId="12193" xr:uid="{9AE95547-2850-48DE-9587-9AE09222F805}"/>
    <cellStyle name="60% - 강조색3 8 16" xfId="27745" xr:uid="{9056E033-A214-4C6D-97F5-C5DD2406BAA8}"/>
    <cellStyle name="60% - 강조색3 8 2" xfId="1326" xr:uid="{17533F32-7253-483A-BB37-A31DC28FD23D}"/>
    <cellStyle name="60% - 강조색3 8 2 2" xfId="12199" xr:uid="{7945C7D3-F852-494E-AAF3-4681027CD477}"/>
    <cellStyle name="60% - 강조색3 8 3" xfId="12200" xr:uid="{69C136E7-272A-44D3-A9ED-FFC3E9EA3B0A}"/>
    <cellStyle name="60% - 강조색3 8 4" xfId="12201" xr:uid="{B87380CD-0CFA-4415-B09F-3A5D08827CFE}"/>
    <cellStyle name="60% - 강조색3 8 5" xfId="12202" xr:uid="{6FF2B92E-4031-40B4-AAE6-71E7FAF05D82}"/>
    <cellStyle name="60% - 강조색3 8 6" xfId="12203" xr:uid="{38D65C33-8228-49D5-94FB-A632C98552F1}"/>
    <cellStyle name="60% - 강조색3 8 7" xfId="12204" xr:uid="{7F1C33C5-AA53-420F-9685-1B0669A85125}"/>
    <cellStyle name="60% - 강조색3 8 8" xfId="12205" xr:uid="{54597200-D59B-4F1E-AC1A-F8E5EFA1EC7C}"/>
    <cellStyle name="60% - 강조색3 8 9" xfId="12206" xr:uid="{CD7E111F-6B15-425D-B713-D292D48C4E3B}"/>
    <cellStyle name="60% - 강조색3 9" xfId="1327" xr:uid="{E06C64E2-45F4-4F3A-81F9-D055D447AFD9}"/>
    <cellStyle name="60% - 강조색3 9 10" xfId="12208" xr:uid="{429B606E-E4AE-4037-9EB6-2B78305A0ABB}"/>
    <cellStyle name="60% - 강조색3 9 11" xfId="12209" xr:uid="{269B5CF2-C291-4685-AA4A-381675B31CEF}"/>
    <cellStyle name="60% - 강조색3 9 12" xfId="12210" xr:uid="{555CE5ED-51E4-4E47-8885-F0C92D49A7A2}"/>
    <cellStyle name="60% - 강조색3 9 13" xfId="12211" xr:uid="{41EAF217-D3B7-4AA3-BDB9-B748190E55B1}"/>
    <cellStyle name="60% - 강조색3 9 14" xfId="12212" xr:uid="{15E0B559-7319-48FF-B0D0-0AC16CEAA028}"/>
    <cellStyle name="60% - 강조색3 9 15" xfId="12207" xr:uid="{6C8164DD-2A11-49E6-99AE-FDA7EA5C87CE}"/>
    <cellStyle name="60% - 강조색3 9 16" xfId="27744" xr:uid="{41FCD865-A801-494B-8CF2-B42F8666FE44}"/>
    <cellStyle name="60% - 강조색3 9 2" xfId="1328" xr:uid="{480CC90A-EEAC-4016-86AA-BA681F10FDD0}"/>
    <cellStyle name="60% - 강조색3 9 2 2" xfId="12213" xr:uid="{BB18F8B0-992B-4592-BD02-A90F716AFD06}"/>
    <cellStyle name="60% - 강조색3 9 3" xfId="12214" xr:uid="{19A2D5FB-5255-454B-9AF3-9E238AE4C1E3}"/>
    <cellStyle name="60% - 강조색3 9 4" xfId="12215" xr:uid="{D3CC8E55-F1AA-43AD-9748-80D14FC7FED2}"/>
    <cellStyle name="60% - 강조색3 9 5" xfId="12216" xr:uid="{5CC6FBD5-ECA0-435D-BB5D-9E94589FD49B}"/>
    <cellStyle name="60% - 강조색3 9 6" xfId="12217" xr:uid="{C85E7957-708F-411D-9A20-08F83BA6980D}"/>
    <cellStyle name="60% - 강조색3 9 7" xfId="12218" xr:uid="{D329A90D-2637-4EBB-BEDE-76A99B0809B1}"/>
    <cellStyle name="60% - 강조색3 9 8" xfId="12219" xr:uid="{0C86E927-34EC-463B-AD50-496DFA853514}"/>
    <cellStyle name="60% - 강조색3 9 9" xfId="12220" xr:uid="{F9BE9F0A-F337-4E59-80E8-72E12D26A308}"/>
    <cellStyle name="60% - 강조색4 10" xfId="1330" xr:uid="{1193068E-DC05-48DF-A396-0FB22C1CD72D}"/>
    <cellStyle name="60% - 강조색4 10 10" xfId="12223" xr:uid="{6DAAF464-7410-4601-973E-0812EF25B195}"/>
    <cellStyle name="60% - 강조색4 10 11" xfId="12224" xr:uid="{DBC07922-B562-41A5-9B4B-B872ED595A91}"/>
    <cellStyle name="60% - 강조색4 10 12" xfId="12225" xr:uid="{5C7C10C3-CDF8-4584-9BB5-0921360ADA33}"/>
    <cellStyle name="60% - 강조색4 10 13" xfId="12226" xr:uid="{E7DD8D31-4FDA-44C0-B917-14C23357FAA8}"/>
    <cellStyle name="60% - 강조색4 10 14" xfId="12227" xr:uid="{5CD4EF1A-89AC-4F47-9C23-797AC782C0D6}"/>
    <cellStyle name="60% - 강조색4 10 15" xfId="12222" xr:uid="{9A26B32E-E6D3-48F0-90D3-6C4081ABA3C7}"/>
    <cellStyle name="60% - 강조색4 10 16" xfId="27742" xr:uid="{422C463D-B1BC-4697-A86D-7B755AD19D5E}"/>
    <cellStyle name="60% - 강조색4 10 2" xfId="1331" xr:uid="{229ABFC9-528D-45D8-AE97-9A87AA4D77FE}"/>
    <cellStyle name="60% - 강조색4 10 2 2" xfId="12228" xr:uid="{357D50E6-5E91-4877-A869-8404BAFF5523}"/>
    <cellStyle name="60% - 강조색4 10 3" xfId="12229" xr:uid="{17A7A11D-6BCB-4CFF-A841-21AA7260E709}"/>
    <cellStyle name="60% - 강조색4 10 4" xfId="12230" xr:uid="{660D6A5E-8AD8-468B-A62F-B2B95814471F}"/>
    <cellStyle name="60% - 강조색4 10 5" xfId="12231" xr:uid="{0A1F4D7A-C249-492A-8633-EAF55E576930}"/>
    <cellStyle name="60% - 강조색4 10 6" xfId="12232" xr:uid="{DC97BB83-92C7-442C-BD59-4D95D3E46CB9}"/>
    <cellStyle name="60% - 강조색4 10 7" xfId="12233" xr:uid="{FD16CB09-A2C3-4B4C-BDDD-276EF34C46C0}"/>
    <cellStyle name="60% - 강조색4 10 8" xfId="12234" xr:uid="{E33DEFE7-6C8F-4AE5-97F6-6612EEC13041}"/>
    <cellStyle name="60% - 강조색4 10 9" xfId="12235" xr:uid="{FFC27BAC-4600-40C1-849D-0E759B6169C0}"/>
    <cellStyle name="60% - 강조색4 11" xfId="1332" xr:uid="{F5B07D82-401A-4D85-82C8-E5CB13739220}"/>
    <cellStyle name="60% - 강조색4 11 10" xfId="12237" xr:uid="{D93B0E4B-B3A4-4A3F-8CB6-50450CBF4BEB}"/>
    <cellStyle name="60% - 강조색4 11 11" xfId="12238" xr:uid="{F59FE0DF-F781-431A-8E79-25AFCF3EB9C5}"/>
    <cellStyle name="60% - 강조색4 11 12" xfId="12239" xr:uid="{B2211228-9EA2-4C1A-BFB3-EDC94F17F16C}"/>
    <cellStyle name="60% - 강조색4 11 13" xfId="12240" xr:uid="{A0E81702-3088-4369-B1CF-5253BDEC94A1}"/>
    <cellStyle name="60% - 강조색4 11 14" xfId="12241" xr:uid="{216F20AC-AC53-4A09-8F91-5828C37071B8}"/>
    <cellStyle name="60% - 강조색4 11 15" xfId="12236" xr:uid="{4B981F83-8D07-44CD-B173-CB6C32C39458}"/>
    <cellStyle name="60% - 강조색4 11 16" xfId="27741" xr:uid="{C4404A09-C541-4367-93AC-43EBEEAECFC6}"/>
    <cellStyle name="60% - 강조색4 11 2" xfId="1333" xr:uid="{3D6BF595-9A1A-4261-860C-54D1EEFF9CD1}"/>
    <cellStyle name="60% - 강조색4 11 2 2" xfId="12242" xr:uid="{6CE943B0-24D2-4BFC-B4FB-16F66F61D717}"/>
    <cellStyle name="60% - 강조색4 11 3" xfId="12243" xr:uid="{57FCB63C-8D79-40B6-94A3-D9858AA93524}"/>
    <cellStyle name="60% - 강조색4 11 4" xfId="12244" xr:uid="{8112ADBD-56B9-429F-9D0B-9C35F78022BB}"/>
    <cellStyle name="60% - 강조색4 11 5" xfId="12245" xr:uid="{5D4104A7-4915-493E-8A7B-61DEDD9E557A}"/>
    <cellStyle name="60% - 강조색4 11 6" xfId="12246" xr:uid="{F8D06D76-E4AD-4A3E-A874-1BF6E38C91F8}"/>
    <cellStyle name="60% - 강조색4 11 7" xfId="12247" xr:uid="{605FE260-807D-462E-8EB7-52884F4A17D2}"/>
    <cellStyle name="60% - 강조색4 11 8" xfId="12248" xr:uid="{63EB2B10-0321-45FD-9D6C-2996CA44D824}"/>
    <cellStyle name="60% - 강조색4 11 9" xfId="12249" xr:uid="{DA7C0DB8-2E52-4872-99C9-8D71525A92F8}"/>
    <cellStyle name="60% - 강조색4 12" xfId="1334" xr:uid="{EAE6CAB6-D030-4AF0-A921-89FF376382A3}"/>
    <cellStyle name="60% - 강조색4 12 10" xfId="12251" xr:uid="{8F8FD090-6813-4C6B-996A-6C33B03DF75A}"/>
    <cellStyle name="60% - 강조색4 12 11" xfId="12252" xr:uid="{971BA769-8A68-4352-A6A5-65CF489A943E}"/>
    <cellStyle name="60% - 강조색4 12 12" xfId="12253" xr:uid="{1712C600-17BF-4401-80A0-8CE2C2B89063}"/>
    <cellStyle name="60% - 강조색4 12 13" xfId="12254" xr:uid="{D2F45B6F-6858-4063-9999-979234C07A1C}"/>
    <cellStyle name="60% - 강조색4 12 14" xfId="12255" xr:uid="{F9C6CD4C-38D7-49F7-B884-0021F2D2097D}"/>
    <cellStyle name="60% - 강조색4 12 15" xfId="12250" xr:uid="{949051E0-CABA-4EA4-9244-CE5E45C99378}"/>
    <cellStyle name="60% - 강조색4 12 16" xfId="27740" xr:uid="{D941C638-9005-48D4-A839-90D4F0CB1034}"/>
    <cellStyle name="60% - 강조색4 12 2" xfId="1335" xr:uid="{2FCC0BD4-3348-4EC2-A31B-48DFCCF958C0}"/>
    <cellStyle name="60% - 강조색4 12 2 2" xfId="12256" xr:uid="{70CC721A-EDBA-45C2-B771-06B21DD68CE2}"/>
    <cellStyle name="60% - 강조색4 12 3" xfId="12257" xr:uid="{FA9372D7-0381-47AE-A895-5800EF6A1FB2}"/>
    <cellStyle name="60% - 강조색4 12 4" xfId="12258" xr:uid="{50FD6368-9AD5-4B9A-A32C-7FAEE94B655B}"/>
    <cellStyle name="60% - 강조색4 12 5" xfId="12259" xr:uid="{46BA4CCC-8300-4A8F-B903-18F79FA90C6B}"/>
    <cellStyle name="60% - 강조색4 12 6" xfId="12260" xr:uid="{C09069AB-D0DA-43E0-8010-D3DFCB204925}"/>
    <cellStyle name="60% - 강조색4 12 7" xfId="12261" xr:uid="{87BC4A6B-1358-4373-90CE-CECD253FDB89}"/>
    <cellStyle name="60% - 강조색4 12 8" xfId="12262" xr:uid="{1084CA2B-601C-48AE-8E8A-A33775666019}"/>
    <cellStyle name="60% - 강조색4 12 9" xfId="12263" xr:uid="{5CC22D2D-6F7A-42E2-91D2-C7F494EB36D6}"/>
    <cellStyle name="60% - 강조색4 13" xfId="1336" xr:uid="{20DCD1E5-CD76-4049-96FD-C3417B7A25C0}"/>
    <cellStyle name="60% - 강조색4 13 10" xfId="12265" xr:uid="{602C6DEF-8D39-49E9-9FD8-C452F349BD51}"/>
    <cellStyle name="60% - 강조색4 13 11" xfId="12266" xr:uid="{3AE0A527-CCF0-4FF9-8718-4B712540867A}"/>
    <cellStyle name="60% - 강조색4 13 12" xfId="12267" xr:uid="{230D0CDB-4511-4C77-A0B2-25379BD21899}"/>
    <cellStyle name="60% - 강조색4 13 13" xfId="12268" xr:uid="{9EEBD869-4980-4DAA-ADFF-09BD19532647}"/>
    <cellStyle name="60% - 강조색4 13 14" xfId="12269" xr:uid="{EDBB4029-BC41-4AAC-92E5-047022C79A32}"/>
    <cellStyle name="60% - 강조색4 13 15" xfId="12264" xr:uid="{CC2316F2-B2F6-4513-BF3C-818DF1B0FB1C}"/>
    <cellStyle name="60% - 강조색4 13 16" xfId="27739" xr:uid="{A540CD8A-D540-44FE-9A81-ECB5206E660F}"/>
    <cellStyle name="60% - 강조색4 13 2" xfId="1337" xr:uid="{34972F15-D7B7-4949-B72F-A6D9D5B5B2A4}"/>
    <cellStyle name="60% - 강조색4 13 2 2" xfId="12270" xr:uid="{11C19159-CE86-442D-9FE3-5C1E9095D347}"/>
    <cellStyle name="60% - 강조색4 13 3" xfId="12271" xr:uid="{0E3D3CC5-8F64-4A25-94DD-CBB65FCDDEEC}"/>
    <cellStyle name="60% - 강조색4 13 4" xfId="12272" xr:uid="{2D7EE0F1-C774-4F52-8F66-2DA241633FED}"/>
    <cellStyle name="60% - 강조색4 13 5" xfId="12273" xr:uid="{B6282227-9428-4F90-9CB8-C5C4983DE5EC}"/>
    <cellStyle name="60% - 강조색4 13 6" xfId="12274" xr:uid="{A2774826-714C-471F-8AA9-4A6458DBAF8D}"/>
    <cellStyle name="60% - 강조색4 13 7" xfId="12275" xr:uid="{5032C6E2-3D0A-491B-8C1F-03DB6C71FA1C}"/>
    <cellStyle name="60% - 강조색4 13 8" xfId="12276" xr:uid="{8D14556C-D0E6-464A-A47B-9A2E4E34EB2D}"/>
    <cellStyle name="60% - 강조색4 13 9" xfId="12277" xr:uid="{1082085E-F9C6-4DA9-99DC-989DD090FE6B}"/>
    <cellStyle name="60% - 강조색4 14" xfId="1338" xr:uid="{50C36C2E-09EA-40F4-88A6-CF74E37425D6}"/>
    <cellStyle name="60% - 강조색4 14 10" xfId="12279" xr:uid="{03822EF1-072D-4EF8-A448-D22E8C186B45}"/>
    <cellStyle name="60% - 강조색4 14 11" xfId="12280" xr:uid="{3E09C3AB-3D6B-4704-8DC0-546D3E4D3839}"/>
    <cellStyle name="60% - 강조색4 14 12" xfId="12281" xr:uid="{BE9D621E-DB17-4534-B165-6FF0266DD893}"/>
    <cellStyle name="60% - 강조색4 14 13" xfId="12282" xr:uid="{3DA6385B-F9C9-44A1-81CB-02F5C8A3A32B}"/>
    <cellStyle name="60% - 강조색4 14 14" xfId="12283" xr:uid="{4B30B2D2-46A5-4F73-A580-7847F4B1DD05}"/>
    <cellStyle name="60% - 강조색4 14 15" xfId="12278" xr:uid="{DCCFF72D-B55F-4ADB-9018-D726464A056B}"/>
    <cellStyle name="60% - 강조색4 14 16" xfId="27738" xr:uid="{8DA86256-B112-48B4-B566-68AE7C19B4E7}"/>
    <cellStyle name="60% - 강조색4 14 2" xfId="1339" xr:uid="{5AA5F716-6BB0-4798-8123-D08151FA8DA1}"/>
    <cellStyle name="60% - 강조색4 14 2 2" xfId="12284" xr:uid="{F033164A-063E-4681-B5F7-1FF692791237}"/>
    <cellStyle name="60% - 강조색4 14 3" xfId="12285" xr:uid="{763FA34E-D543-463D-B23A-C6B1AF6725F4}"/>
    <cellStyle name="60% - 강조색4 14 4" xfId="12286" xr:uid="{FF331F49-84B7-4875-91D4-DEFD5D49FAA4}"/>
    <cellStyle name="60% - 강조색4 14 5" xfId="12287" xr:uid="{F69CAAB0-CE9F-463E-9D67-C577C96E4A94}"/>
    <cellStyle name="60% - 강조색4 14 6" xfId="12288" xr:uid="{CA1AE018-D9C9-410A-A462-AFD77B6E4C2C}"/>
    <cellStyle name="60% - 강조색4 14 7" xfId="12289" xr:uid="{09E7A57C-DAE8-4588-844B-55EBAE170BB4}"/>
    <cellStyle name="60% - 강조색4 14 8" xfId="12290" xr:uid="{E3E285D4-26D3-445F-AA13-60943BA3074E}"/>
    <cellStyle name="60% - 강조색4 14 9" xfId="12291" xr:uid="{01F567EA-3EF6-4C0D-BF60-BA595498E824}"/>
    <cellStyle name="60% - 강조색4 15" xfId="1340" xr:uid="{DFC81CED-15EF-4AF6-AF86-9DE70F62AE64}"/>
    <cellStyle name="60% - 강조색4 15 10" xfId="12293" xr:uid="{BA438A6E-3923-4EF1-A428-381B9A641152}"/>
    <cellStyle name="60% - 강조색4 15 11" xfId="12294" xr:uid="{409B0081-D184-409E-9B50-A3B1AC41D978}"/>
    <cellStyle name="60% - 강조색4 15 12" xfId="12295" xr:uid="{4FBB9468-474D-4F59-9A88-88EB8D56005D}"/>
    <cellStyle name="60% - 강조색4 15 13" xfId="12296" xr:uid="{EADE97CF-600D-4250-9E8D-0B9AB25EB368}"/>
    <cellStyle name="60% - 강조색4 15 14" xfId="12297" xr:uid="{3C0B5EB0-B3BE-4AB1-B76A-5EF43F2259C7}"/>
    <cellStyle name="60% - 강조색4 15 15" xfId="12292" xr:uid="{4691A75B-43AD-43C3-BCE3-C375D3E68BCF}"/>
    <cellStyle name="60% - 강조색4 15 16" xfId="27737" xr:uid="{FC736B48-C1CF-40A1-957C-AD94AE185BC1}"/>
    <cellStyle name="60% - 강조색4 15 2" xfId="1341" xr:uid="{5956922C-045C-4CC5-B10D-57CB676DF5B6}"/>
    <cellStyle name="60% - 강조색4 15 2 2" xfId="12298" xr:uid="{D447261D-AED2-42A6-9F08-EB6D04F0ADE9}"/>
    <cellStyle name="60% - 강조색4 15 3" xfId="12299" xr:uid="{754619E2-F5F4-4FF4-95A6-029311C130A5}"/>
    <cellStyle name="60% - 강조색4 15 4" xfId="12300" xr:uid="{AB3B0D5E-0728-4723-9848-D642653BC42F}"/>
    <cellStyle name="60% - 강조색4 15 5" xfId="12301" xr:uid="{7989EE81-7A60-4FCA-AA64-73E96492A405}"/>
    <cellStyle name="60% - 강조색4 15 6" xfId="12302" xr:uid="{3BADC7C8-0DB6-4BDC-92CD-490D5DEF2DAD}"/>
    <cellStyle name="60% - 강조색4 15 7" xfId="12303" xr:uid="{843AD3BE-C765-416F-96CD-0BF4F9BC9D13}"/>
    <cellStyle name="60% - 강조색4 15 8" xfId="12304" xr:uid="{6876C4FC-D41C-44AD-941B-58D9BB9C8A62}"/>
    <cellStyle name="60% - 강조색4 15 9" xfId="12305" xr:uid="{72914072-5384-44B5-8352-3997DE1395B9}"/>
    <cellStyle name="60% - 강조색4 16" xfId="1342" xr:uid="{F7D709F2-7A5C-493F-B2CC-1230F97B7140}"/>
    <cellStyle name="60% - 강조색4 16 10" xfId="12307" xr:uid="{1937811B-9245-4E38-A425-C23FEF243EB5}"/>
    <cellStyle name="60% - 강조색4 16 11" xfId="12308" xr:uid="{83B2D66D-4484-49FF-9705-D33E9836DC33}"/>
    <cellStyle name="60% - 강조색4 16 12" xfId="12309" xr:uid="{1B85E43C-6A8A-454D-95A8-5125F8FDF1A6}"/>
    <cellStyle name="60% - 강조색4 16 13" xfId="12310" xr:uid="{65E72F5F-7B6A-49ED-AA11-CA33E6574219}"/>
    <cellStyle name="60% - 강조색4 16 14" xfId="12311" xr:uid="{DC09E2C3-0674-44FF-9996-02D7012322F7}"/>
    <cellStyle name="60% - 강조색4 16 15" xfId="12306" xr:uid="{79486423-A25E-437A-A23A-F88E079E7BCC}"/>
    <cellStyle name="60% - 강조색4 16 16" xfId="27736" xr:uid="{099CA4A3-371B-47B7-842A-523AE77389F7}"/>
    <cellStyle name="60% - 강조색4 16 2" xfId="1343" xr:uid="{CD578166-E723-4D66-A25E-BCD292DF5B23}"/>
    <cellStyle name="60% - 강조색4 16 2 2" xfId="12312" xr:uid="{DCB8D30B-D1E8-464D-BED4-0C7020B84751}"/>
    <cellStyle name="60% - 강조색4 16 3" xfId="12313" xr:uid="{CD5039BB-73D2-4646-9BBB-20029E366928}"/>
    <cellStyle name="60% - 강조색4 16 4" xfId="12314" xr:uid="{E8EDF25A-0FD3-4ED2-BE66-BD3674842BB9}"/>
    <cellStyle name="60% - 강조색4 16 5" xfId="12315" xr:uid="{8620F6A7-0C29-493A-B66A-10BA4B32D8C6}"/>
    <cellStyle name="60% - 강조색4 16 6" xfId="12316" xr:uid="{9A979623-845D-457A-ACA2-1F09BDA49F29}"/>
    <cellStyle name="60% - 강조색4 16 7" xfId="12317" xr:uid="{2F29D9E4-9FA2-4283-8CE1-B0E851CA996F}"/>
    <cellStyle name="60% - 강조색4 16 8" xfId="12318" xr:uid="{F9C3CE83-AF53-446A-8DAD-F1AC24C8EA87}"/>
    <cellStyle name="60% - 강조색4 16 9" xfId="12319" xr:uid="{7464EF9A-AEF8-42CC-B413-29B690A20473}"/>
    <cellStyle name="60% - 강조색4 17" xfId="1344" xr:uid="{7B8A064D-CEDB-4ED4-85CC-596AD8FD7ADF}"/>
    <cellStyle name="60% - 강조색4 17 10" xfId="12321" xr:uid="{A952B60A-7F33-4561-B8C7-B08E4FA855D4}"/>
    <cellStyle name="60% - 강조색4 17 11" xfId="12322" xr:uid="{F9A1D9CC-2731-4133-B9FE-465E10F62256}"/>
    <cellStyle name="60% - 강조색4 17 12" xfId="12323" xr:uid="{633599BE-51E5-4F73-A548-1098105E7525}"/>
    <cellStyle name="60% - 강조색4 17 13" xfId="12324" xr:uid="{403CEBCA-3EAE-4BD3-9241-959618196792}"/>
    <cellStyle name="60% - 강조색4 17 14" xfId="12325" xr:uid="{5E50FDDC-F30C-4DB8-A472-80EE12C84B10}"/>
    <cellStyle name="60% - 강조색4 17 15" xfId="12320" xr:uid="{2F2FEF7B-1EF5-4F1F-BC5E-D536314F1938}"/>
    <cellStyle name="60% - 강조색4 17 16" xfId="27735" xr:uid="{313A745C-FBBB-4F62-9721-BE147D5749A5}"/>
    <cellStyle name="60% - 강조색4 17 2" xfId="1345" xr:uid="{88C0141B-0D11-41C6-BC60-2A2A1ACB010E}"/>
    <cellStyle name="60% - 강조색4 17 2 2" xfId="12326" xr:uid="{57A64329-A7D0-43FF-8BCC-9156639A1580}"/>
    <cellStyle name="60% - 강조색4 17 3" xfId="12327" xr:uid="{9A4E26D9-DA2A-44D9-BD45-F79845F0A4CB}"/>
    <cellStyle name="60% - 강조색4 17 4" xfId="12328" xr:uid="{81025E7F-84E0-47A2-A521-FDD19584664E}"/>
    <cellStyle name="60% - 강조색4 17 5" xfId="12329" xr:uid="{B37FEF51-4BB2-4E3A-B6B7-CB2E91017155}"/>
    <cellStyle name="60% - 강조색4 17 6" xfId="12330" xr:uid="{82637F59-08FE-42F7-BC99-49CCDBF7EFBC}"/>
    <cellStyle name="60% - 강조색4 17 7" xfId="12331" xr:uid="{3E4DAD6A-DF98-4E96-BC35-DE147AF287F2}"/>
    <cellStyle name="60% - 강조색4 17 8" xfId="12332" xr:uid="{1F1E05CE-951D-4C18-A197-1CC1FC242699}"/>
    <cellStyle name="60% - 강조색4 17 9" xfId="12333" xr:uid="{27EBB337-A856-43A4-BF71-CE02B2D59D88}"/>
    <cellStyle name="60% - 강조색4 18" xfId="1346" xr:uid="{525F767F-7EDA-4C58-B6B7-6238B370CD4D}"/>
    <cellStyle name="60% - 강조색4 18 10" xfId="12335" xr:uid="{E8C18013-17F4-45E4-8927-27F67A0B2690}"/>
    <cellStyle name="60% - 강조색4 18 11" xfId="12336" xr:uid="{282E8A35-586F-4982-9A81-75AF45D15E4D}"/>
    <cellStyle name="60% - 강조색4 18 12" xfId="12337" xr:uid="{6E88CCC5-8443-4148-8D81-1969E47D7993}"/>
    <cellStyle name="60% - 강조색4 18 13" xfId="12338" xr:uid="{93EA676E-D23C-4B85-8DCA-4B974834B914}"/>
    <cellStyle name="60% - 강조색4 18 14" xfId="12339" xr:uid="{8316EBD2-B3AC-4F90-A96A-018F544B7490}"/>
    <cellStyle name="60% - 강조색4 18 15" xfId="12334" xr:uid="{2576DB95-47AC-4D6A-9157-F14C2B133CAB}"/>
    <cellStyle name="60% - 강조색4 18 16" xfId="27734" xr:uid="{DF01AB15-EA19-414E-9B5C-BF94DF1AE298}"/>
    <cellStyle name="60% - 강조색4 18 2" xfId="1347" xr:uid="{888E4A8E-0725-4240-B381-D74D005816F0}"/>
    <cellStyle name="60% - 강조색4 18 2 2" xfId="12340" xr:uid="{2123075C-EDB2-4E53-96A9-FC485741883A}"/>
    <cellStyle name="60% - 강조색4 18 3" xfId="12341" xr:uid="{6F1259BA-394B-4400-8755-4314478AB90A}"/>
    <cellStyle name="60% - 강조색4 18 4" xfId="12342" xr:uid="{1A2F0B53-7E7B-4E3C-A37A-8E629F0FD8AA}"/>
    <cellStyle name="60% - 강조색4 18 5" xfId="12343" xr:uid="{8463AA98-6B08-4492-BE17-9054BF68BC80}"/>
    <cellStyle name="60% - 강조색4 18 6" xfId="12344" xr:uid="{FB69EF56-C2C5-4730-956B-516E48F9DAA1}"/>
    <cellStyle name="60% - 강조색4 18 7" xfId="12345" xr:uid="{CF75D10E-61F1-4FE2-948A-EF29B017CF1A}"/>
    <cellStyle name="60% - 강조색4 18 8" xfId="12346" xr:uid="{DDAE8445-6056-4AD0-8B8D-0D37C11D9245}"/>
    <cellStyle name="60% - 강조색4 18 9" xfId="12347" xr:uid="{848E6B4C-C64E-46FF-A969-8417A9D81C35}"/>
    <cellStyle name="60% - 강조색4 19" xfId="1348" xr:uid="{41E0DB50-2C07-467A-BEE1-630D6BB0CA17}"/>
    <cellStyle name="60% - 강조색4 19 10" xfId="12349" xr:uid="{7E4FD9AE-1CDD-46EC-8537-BA1A82CE0B39}"/>
    <cellStyle name="60% - 강조색4 19 11" xfId="12350" xr:uid="{3DB9547B-7BD3-4E7B-95A2-3B81735ABD46}"/>
    <cellStyle name="60% - 강조색4 19 12" xfId="12351" xr:uid="{0421ECC5-DA30-48A0-9416-62F18769451E}"/>
    <cellStyle name="60% - 강조색4 19 13" xfId="12352" xr:uid="{79CA91D2-DC7F-41CE-A4D7-F541E56ED36A}"/>
    <cellStyle name="60% - 강조색4 19 14" xfId="12353" xr:uid="{A2CD27AD-2DFF-44E6-8BA1-8C9CC0EF7D9D}"/>
    <cellStyle name="60% - 강조색4 19 15" xfId="12348" xr:uid="{F515FC65-C406-499E-A5A7-9EFE5A5DC5F2}"/>
    <cellStyle name="60% - 강조색4 19 16" xfId="27733" xr:uid="{C665E4C2-5399-4706-90DC-DD23D05B17C9}"/>
    <cellStyle name="60% - 강조색4 19 2" xfId="1349" xr:uid="{C6C963F5-05E5-4DD5-A64C-CC212583161C}"/>
    <cellStyle name="60% - 강조색4 19 2 2" xfId="12354" xr:uid="{9361A447-2917-47AA-838D-FAFE17F200EA}"/>
    <cellStyle name="60% - 강조색4 19 3" xfId="12355" xr:uid="{4A9BC7E8-1BC2-4E84-B143-2D5495576825}"/>
    <cellStyle name="60% - 강조색4 19 4" xfId="12356" xr:uid="{A57A193A-5AB3-4518-A6C3-4B70D70B849A}"/>
    <cellStyle name="60% - 강조색4 19 5" xfId="12357" xr:uid="{60A25C9D-AEDD-48C0-8867-6020D38D070A}"/>
    <cellStyle name="60% - 강조색4 19 6" xfId="12358" xr:uid="{4EB520B7-A676-45D5-95BD-9096C12B89CF}"/>
    <cellStyle name="60% - 강조색4 19 7" xfId="12359" xr:uid="{A2440C8F-33FA-4089-8C7E-E153D8CDBA69}"/>
    <cellStyle name="60% - 강조색4 19 8" xfId="12360" xr:uid="{0FEE6173-0391-446E-914A-8920B45EF583}"/>
    <cellStyle name="60% - 강조색4 19 9" xfId="12361" xr:uid="{2C548C02-7269-40F3-B678-F208D568A949}"/>
    <cellStyle name="60% - 강조색4 2" xfId="1350" xr:uid="{3939D149-9952-4D71-A391-63E52A5A761E}"/>
    <cellStyle name="60% - 강조색4 2 10" xfId="12363" xr:uid="{5AC49576-2294-4560-8DAC-E47A75A0F841}"/>
    <cellStyle name="60% - 강조색4 2 11" xfId="12364" xr:uid="{2F3FC82B-BC1F-4BC9-8037-B7813C9ADDAF}"/>
    <cellStyle name="60% - 강조색4 2 12" xfId="12365" xr:uid="{FB4AE3D8-3CD6-4F89-B2A3-36F591D99F36}"/>
    <cellStyle name="60% - 강조색4 2 13" xfId="12366" xr:uid="{A8A7185F-65ED-4F46-8637-FD4B2FFBFC08}"/>
    <cellStyle name="60% - 강조색4 2 14" xfId="12367" xr:uid="{8D8990FD-0B54-4222-A402-8EAE99948848}"/>
    <cellStyle name="60% - 강조색4 2 15" xfId="12362" xr:uid="{B6943956-81F3-4FBF-A404-31CB7579BCB2}"/>
    <cellStyle name="60% - 강조색4 2 16" xfId="27732" xr:uid="{0479A49B-F009-47DB-88FE-52DAD48B8E84}"/>
    <cellStyle name="60% - 강조색4 2 17" xfId="27955" xr:uid="{31F7C03E-50D9-4A28-AD37-A2F3F0267BDB}"/>
    <cellStyle name="60% - 강조색4 2 2" xfId="1351" xr:uid="{016D170B-F77F-4B9F-9E45-D8E46A0EAB97}"/>
    <cellStyle name="60% - 강조색4 2 2 2" xfId="12368" xr:uid="{4B30ECAA-639B-437B-8BF9-0B81C66B5CB9}"/>
    <cellStyle name="60% - 강조색4 2 3" xfId="12369" xr:uid="{28367E43-34EA-44E3-966E-F93E8B359149}"/>
    <cellStyle name="60% - 강조색4 2 4" xfId="12370" xr:uid="{4AC8904A-D864-4283-9BC0-A6E6F2C020DE}"/>
    <cellStyle name="60% - 강조색4 2 5" xfId="12371" xr:uid="{C8F192E9-88BD-4E79-9A0A-A85FE42C8433}"/>
    <cellStyle name="60% - 강조색4 2 6" xfId="12372" xr:uid="{465D5AB4-0AE9-43C3-BFD8-486BFA1346EA}"/>
    <cellStyle name="60% - 강조색4 2 7" xfId="12373" xr:uid="{80F75D58-0B48-45C5-AC82-92B7A7CFD842}"/>
    <cellStyle name="60% - 강조색4 2 8" xfId="12374" xr:uid="{89134AC6-95E6-4286-AE28-9D4269EB4AA2}"/>
    <cellStyle name="60% - 강조색4 2 9" xfId="12375" xr:uid="{F4F470B2-53E8-4041-98F9-8D8D8E0DAC37}"/>
    <cellStyle name="60% - 강조색4 20" xfId="1352" xr:uid="{B0F145A8-8337-4855-BCAC-569EDA43C79F}"/>
    <cellStyle name="60% - 강조색4 20 10" xfId="12377" xr:uid="{BC8FB0F9-F234-454E-B22A-8AEA6E01D7A4}"/>
    <cellStyle name="60% - 강조색4 20 11" xfId="12378" xr:uid="{7C597D84-99D1-46A8-8AE7-9154C2782147}"/>
    <cellStyle name="60% - 강조색4 20 12" xfId="12379" xr:uid="{1B41CABF-B578-423B-A289-709EC68A5AF6}"/>
    <cellStyle name="60% - 강조색4 20 13" xfId="12380" xr:uid="{D160EC01-98D9-4B15-8507-878915A0C007}"/>
    <cellStyle name="60% - 강조색4 20 14" xfId="12381" xr:uid="{089A5721-A03F-4862-BA98-8906F96685D2}"/>
    <cellStyle name="60% - 강조색4 20 15" xfId="12376" xr:uid="{82F8F647-A1FC-4D12-B22C-AD0807CEF902}"/>
    <cellStyle name="60% - 강조색4 20 16" xfId="27731" xr:uid="{7C701DC6-3DC2-470B-BEC6-FF105638CD5A}"/>
    <cellStyle name="60% - 강조색4 20 2" xfId="1353" xr:uid="{00250B46-C382-4D1F-A4C5-9F405B498D31}"/>
    <cellStyle name="60% - 강조색4 20 2 2" xfId="12382" xr:uid="{3EBF8D78-C5EF-4FA8-8073-DA06DF8A04F7}"/>
    <cellStyle name="60% - 강조색4 20 3" xfId="12383" xr:uid="{BA70F49E-8879-4E51-B9E9-4D135B888B75}"/>
    <cellStyle name="60% - 강조색4 20 4" xfId="12384" xr:uid="{45936E40-D5EE-4750-A71D-8ADFDAD3B3A7}"/>
    <cellStyle name="60% - 강조색4 20 5" xfId="12385" xr:uid="{3B87E5D5-F94F-45DF-8732-FD3E121966B1}"/>
    <cellStyle name="60% - 강조색4 20 6" xfId="12386" xr:uid="{7CA49C04-EA41-43EC-9ED8-7573E80C75F2}"/>
    <cellStyle name="60% - 강조색4 20 7" xfId="12387" xr:uid="{81FCE02C-4AC5-46B4-BC02-4D79D8AEF023}"/>
    <cellStyle name="60% - 강조색4 20 8" xfId="12388" xr:uid="{E605E56D-2EB3-4F76-827F-1A97382E606A}"/>
    <cellStyle name="60% - 강조색4 20 9" xfId="12389" xr:uid="{34CD6C0B-7777-4AF7-BF16-E30FCD514553}"/>
    <cellStyle name="60% - 강조색4 21" xfId="1354" xr:uid="{BF7BC48B-9061-4869-AA8B-1E49284B42F1}"/>
    <cellStyle name="60% - 강조색4 21 10" xfId="12391" xr:uid="{424BABCE-0E43-462F-ACFF-6A7C2BFFFF92}"/>
    <cellStyle name="60% - 강조색4 21 11" xfId="12392" xr:uid="{677C0E66-15C2-45F2-A66F-7C4CEB4E403D}"/>
    <cellStyle name="60% - 강조색4 21 12" xfId="12393" xr:uid="{A3C3621E-6E66-42EB-B47C-19E26ACB1AF0}"/>
    <cellStyle name="60% - 강조색4 21 13" xfId="12394" xr:uid="{9A89D2FE-E458-40D5-91BE-C2A630EBB3DD}"/>
    <cellStyle name="60% - 강조색4 21 14" xfId="12395" xr:uid="{2E6BF33D-9657-4054-9DE3-C4F94A70ABDB}"/>
    <cellStyle name="60% - 강조색4 21 15" xfId="12390" xr:uid="{7CB38DDA-BB50-4EBA-81FA-822E0BDED129}"/>
    <cellStyle name="60% - 강조색4 21 16" xfId="27730" xr:uid="{96674BA9-E8F5-4265-882A-3C1D4D10A8FB}"/>
    <cellStyle name="60% - 강조색4 21 2" xfId="1355" xr:uid="{6A1CC756-E92C-44E5-83D4-D500151CD70C}"/>
    <cellStyle name="60% - 강조색4 21 2 2" xfId="12396" xr:uid="{08A1866A-8506-4463-900E-B0F90866C06D}"/>
    <cellStyle name="60% - 강조색4 21 3" xfId="12397" xr:uid="{A3037E89-FC14-4A45-8870-F2568786E556}"/>
    <cellStyle name="60% - 강조색4 21 4" xfId="12398" xr:uid="{97AD5254-F8C4-4DDB-B9A8-DFD49A94D748}"/>
    <cellStyle name="60% - 강조색4 21 5" xfId="12399" xr:uid="{5D0A71F3-BCC6-4517-8049-DE34A04A5C8A}"/>
    <cellStyle name="60% - 강조색4 21 6" xfId="12400" xr:uid="{47A130FC-265C-4E40-9B9C-3F78EE3B928C}"/>
    <cellStyle name="60% - 강조색4 21 7" xfId="12401" xr:uid="{BF8D3050-1F44-4494-BB67-B77028657102}"/>
    <cellStyle name="60% - 강조색4 21 8" xfId="12402" xr:uid="{663BD31B-9034-4ADE-A2E1-E3F8697729B0}"/>
    <cellStyle name="60% - 강조색4 21 9" xfId="12403" xr:uid="{698DDEFF-09BD-4743-918C-EC0E6F8B5248}"/>
    <cellStyle name="60% - 강조색4 22" xfId="1356" xr:uid="{0C7F28C2-1D26-407E-B82B-3F6A8D126AA6}"/>
    <cellStyle name="60% - 강조색4 22 10" xfId="12405" xr:uid="{6F5506A1-AB8E-4E99-A47B-C87DD71CD1AA}"/>
    <cellStyle name="60% - 강조색4 22 11" xfId="12406" xr:uid="{D640A83B-7627-4582-909B-66C5970655FF}"/>
    <cellStyle name="60% - 강조색4 22 12" xfId="12407" xr:uid="{F0DE7C31-7FFA-47C3-A3BF-BCC38DFDD46F}"/>
    <cellStyle name="60% - 강조색4 22 13" xfId="12408" xr:uid="{33272942-2D3C-463B-AA66-57F31FD867C9}"/>
    <cellStyle name="60% - 강조색4 22 14" xfId="12409" xr:uid="{E4B11CB6-AFEF-45E8-A3F3-8B8AB82058DF}"/>
    <cellStyle name="60% - 강조색4 22 15" xfId="12404" xr:uid="{37CBE475-0100-463C-8EC7-EA8CA187C3CA}"/>
    <cellStyle name="60% - 강조색4 22 16" xfId="27729" xr:uid="{49E3CA3C-E004-4F67-83A4-9CEFD339E164}"/>
    <cellStyle name="60% - 강조색4 22 2" xfId="1357" xr:uid="{5A0D04A6-AA10-4CA8-94B3-18628B95ABA9}"/>
    <cellStyle name="60% - 강조색4 22 2 2" xfId="12410" xr:uid="{53609648-474F-4400-A1FF-4CBFE3F8FCDB}"/>
    <cellStyle name="60% - 강조색4 22 3" xfId="12411" xr:uid="{085E8DFB-F857-49E4-8F46-C2B3F053E108}"/>
    <cellStyle name="60% - 강조색4 22 4" xfId="12412" xr:uid="{81F06510-999D-4AEB-9B20-515C63D087BB}"/>
    <cellStyle name="60% - 강조색4 22 5" xfId="12413" xr:uid="{7AD49C51-358D-41D5-A214-CBE07A8B0681}"/>
    <cellStyle name="60% - 강조색4 22 6" xfId="12414" xr:uid="{50ACCFD6-2CCC-4619-A00C-0EF6C26DDB98}"/>
    <cellStyle name="60% - 강조색4 22 7" xfId="12415" xr:uid="{73560880-DC52-4F70-96AD-4F6B2DCB9D87}"/>
    <cellStyle name="60% - 강조색4 22 8" xfId="12416" xr:uid="{1BA1F806-DA36-4B43-8660-D5F624A5FED4}"/>
    <cellStyle name="60% - 강조색4 22 9" xfId="12417" xr:uid="{CA0526D2-0D60-4BF6-BED3-6C8152A8197F}"/>
    <cellStyle name="60% - 강조색4 23" xfId="1358" xr:uid="{95F2D2D5-F9D6-47FF-8F2D-B89C863504E0}"/>
    <cellStyle name="60% - 강조색4 23 10" xfId="12419" xr:uid="{C19DBEDC-4E25-49C0-98D6-1CDF24C044A0}"/>
    <cellStyle name="60% - 강조색4 23 11" xfId="12420" xr:uid="{548D2620-96F8-4221-A25B-DC643EC557E5}"/>
    <cellStyle name="60% - 강조색4 23 12" xfId="12421" xr:uid="{BD75967E-6A3B-4139-95A3-45921171B409}"/>
    <cellStyle name="60% - 강조색4 23 13" xfId="12422" xr:uid="{518AA6EE-59D2-49D4-B6EE-BB366363F79A}"/>
    <cellStyle name="60% - 강조색4 23 14" xfId="12423" xr:uid="{C8237176-C7E8-44C1-943A-BB3E141C8DAE}"/>
    <cellStyle name="60% - 강조색4 23 15" xfId="12418" xr:uid="{22C770B7-8EF9-410A-8980-8EE9FBB50044}"/>
    <cellStyle name="60% - 강조색4 23 16" xfId="27728" xr:uid="{A8AE2F09-B1F1-4AD8-A0C1-320190BD7B68}"/>
    <cellStyle name="60% - 강조색4 23 2" xfId="1359" xr:uid="{D5BB7057-4FD1-4703-B971-40FAA84B5B69}"/>
    <cellStyle name="60% - 강조색4 23 2 2" xfId="12424" xr:uid="{4D628B4F-4BF6-4AD5-AD75-BA2BC469868C}"/>
    <cellStyle name="60% - 강조색4 23 3" xfId="12425" xr:uid="{F7D1E41A-60D2-4EB5-8DBE-C5F8A2CFB0A9}"/>
    <cellStyle name="60% - 강조색4 23 4" xfId="12426" xr:uid="{33FC93D4-29A6-4C9A-B738-1B225BA8EEF9}"/>
    <cellStyle name="60% - 강조색4 23 5" xfId="12427" xr:uid="{F720B3F8-6C9E-4C61-851B-C8A63EC71A7A}"/>
    <cellStyle name="60% - 강조색4 23 6" xfId="12428" xr:uid="{24546FC5-2756-4434-9382-6CB061F32770}"/>
    <cellStyle name="60% - 강조색4 23 7" xfId="12429" xr:uid="{2F5CCA6E-C957-4954-BE51-7452DAE1A0EB}"/>
    <cellStyle name="60% - 강조색4 23 8" xfId="12430" xr:uid="{3EA4CA3E-1625-4676-BB3B-B2554518FF40}"/>
    <cellStyle name="60% - 강조색4 23 9" xfId="12431" xr:uid="{3C38C080-E02A-453F-914E-C9542FF8EA27}"/>
    <cellStyle name="60% - 강조색4 24" xfId="1360" xr:uid="{786D751D-E1FD-4CE0-B5B1-37FBDF103405}"/>
    <cellStyle name="60% - 강조색4 24 10" xfId="12433" xr:uid="{9DA5D519-A536-4900-AD3B-1141E812E996}"/>
    <cellStyle name="60% - 강조색4 24 11" xfId="12434" xr:uid="{D23BA6C6-CD28-493C-B7A3-B7BE5109FA05}"/>
    <cellStyle name="60% - 강조색4 24 12" xfId="12435" xr:uid="{80D38345-C3A6-47F1-9A03-7577B8F336D7}"/>
    <cellStyle name="60% - 강조색4 24 13" xfId="12436" xr:uid="{4127FF1A-A884-4B14-BB57-4AD36BB6E35E}"/>
    <cellStyle name="60% - 강조색4 24 14" xfId="12437" xr:uid="{BB966352-CB4E-4C98-901C-B1BF808A2FC0}"/>
    <cellStyle name="60% - 강조색4 24 15" xfId="12432" xr:uid="{02638876-8C23-4779-8BF5-2554E8842B60}"/>
    <cellStyle name="60% - 강조색4 24 16" xfId="27727" xr:uid="{2AFC354A-27FB-487B-9FD6-373289C8297B}"/>
    <cellStyle name="60% - 강조색4 24 2" xfId="1361" xr:uid="{5E792917-0909-4462-AA0A-423A2A0974C3}"/>
    <cellStyle name="60% - 강조색4 24 2 2" xfId="12438" xr:uid="{31027E60-AB02-472B-B191-773059AD9615}"/>
    <cellStyle name="60% - 강조색4 24 3" xfId="12439" xr:uid="{67DD5DB4-EDFB-4EF6-AE09-C36007A10729}"/>
    <cellStyle name="60% - 강조색4 24 4" xfId="12440" xr:uid="{D3BBA67A-6287-4D52-83A5-7EA83440DC22}"/>
    <cellStyle name="60% - 강조색4 24 5" xfId="12441" xr:uid="{826B5C85-598C-4FE6-8D78-9C9635384620}"/>
    <cellStyle name="60% - 강조색4 24 6" xfId="12442" xr:uid="{EB0E8283-D028-423D-A638-3AD19FA030D0}"/>
    <cellStyle name="60% - 강조색4 24 7" xfId="12443" xr:uid="{D8274011-CA4C-4F11-99D5-3169D5934BEE}"/>
    <cellStyle name="60% - 강조색4 24 8" xfId="12444" xr:uid="{321AF103-62C5-43D0-9182-63A86F01D0D1}"/>
    <cellStyle name="60% - 강조색4 24 9" xfId="12445" xr:uid="{18ACBE8B-8485-43B0-B2DE-1D89F4EFE135}"/>
    <cellStyle name="60% - 강조색4 25" xfId="1362" xr:uid="{D858DC50-0A33-4425-897F-8EE76478BCF3}"/>
    <cellStyle name="60% - 강조색4 25 10" xfId="12447" xr:uid="{B26540BA-9C73-4C70-9BBF-F6560C6F6F9C}"/>
    <cellStyle name="60% - 강조색4 25 11" xfId="12448" xr:uid="{31B1FB9F-0D9B-4F27-8493-FC8CCD4F85B2}"/>
    <cellStyle name="60% - 강조색4 25 12" xfId="12449" xr:uid="{337A3AA3-8855-440A-A167-78C5E03C6C49}"/>
    <cellStyle name="60% - 강조색4 25 13" xfId="12450" xr:uid="{E71522C2-A981-4C25-A491-9FB83B17117A}"/>
    <cellStyle name="60% - 강조색4 25 14" xfId="12451" xr:uid="{E5B539C7-872E-4355-92AE-759E5D174158}"/>
    <cellStyle name="60% - 강조색4 25 15" xfId="12446" xr:uid="{5E073959-6EAE-4218-8D7A-D8C59CFADB56}"/>
    <cellStyle name="60% - 강조색4 25 16" xfId="27726" xr:uid="{CB8674EC-7FEF-478D-BD5D-018821E9D354}"/>
    <cellStyle name="60% - 강조색4 25 2" xfId="1363" xr:uid="{0AF97E3D-7CE5-4C25-9A6D-A85528D236EF}"/>
    <cellStyle name="60% - 강조색4 25 2 2" xfId="12452" xr:uid="{27E7B780-2F49-4690-AEE5-AF154B787FC5}"/>
    <cellStyle name="60% - 강조색4 25 3" xfId="12453" xr:uid="{45165931-CCB9-4249-9446-AF70B736B8B8}"/>
    <cellStyle name="60% - 강조색4 25 4" xfId="12454" xr:uid="{25A92652-5F33-4739-8875-8EA485781F03}"/>
    <cellStyle name="60% - 강조색4 25 5" xfId="12455" xr:uid="{59224BBF-D347-4DB4-939B-0F5E3EA38851}"/>
    <cellStyle name="60% - 강조색4 25 6" xfId="12456" xr:uid="{5D5B685D-9F61-4A40-8E0D-E2A7E5BBA3B0}"/>
    <cellStyle name="60% - 강조색4 25 7" xfId="12457" xr:uid="{153F5D7F-86F3-4377-AB3A-FC04D82A9A78}"/>
    <cellStyle name="60% - 강조색4 25 8" xfId="12458" xr:uid="{17D8B5A1-4C62-4FE8-9886-469AA2F05317}"/>
    <cellStyle name="60% - 강조색4 25 9" xfId="12459" xr:uid="{13318083-85F6-4C03-AB52-9C8E86B418F1}"/>
    <cellStyle name="60% - 강조색4 26" xfId="1364" xr:uid="{B8896A37-D4C4-46B6-AFF8-E39D3ADAA152}"/>
    <cellStyle name="60% - 강조색4 26 10" xfId="12461" xr:uid="{C9BB1457-44FF-4D2B-9217-45938AB2D7C6}"/>
    <cellStyle name="60% - 강조색4 26 11" xfId="12462" xr:uid="{2B9F2FC4-F243-4A7E-B0DE-2581E18481E2}"/>
    <cellStyle name="60% - 강조색4 26 12" xfId="12463" xr:uid="{391719CB-B2E6-4CD0-983A-86838597AC99}"/>
    <cellStyle name="60% - 강조색4 26 13" xfId="12464" xr:uid="{CD4D0428-7B44-4D55-B262-E18BAEFAA748}"/>
    <cellStyle name="60% - 강조색4 26 14" xfId="12465" xr:uid="{60DD70FC-7444-450A-B830-6368FCDE1031}"/>
    <cellStyle name="60% - 강조색4 26 15" xfId="12460" xr:uid="{0E7CC80C-4084-455E-9A5C-099A78B05594}"/>
    <cellStyle name="60% - 강조색4 26 16" xfId="27725" xr:uid="{C7BB18A9-FA75-4074-B001-DA3A305FF866}"/>
    <cellStyle name="60% - 강조색4 26 2" xfId="1365" xr:uid="{DCA8BEAC-0577-4FB9-8DDA-CF6FFC6230C2}"/>
    <cellStyle name="60% - 강조색4 26 2 2" xfId="12466" xr:uid="{FA8B1ABA-B77E-4932-A482-D8EE1098EED4}"/>
    <cellStyle name="60% - 강조색4 26 3" xfId="12467" xr:uid="{1B6286A4-7240-4E24-87DC-2038BF827D5D}"/>
    <cellStyle name="60% - 강조색4 26 4" xfId="12468" xr:uid="{44222F87-0C11-4C2C-9503-9E52F1E333CA}"/>
    <cellStyle name="60% - 강조색4 26 5" xfId="12469" xr:uid="{4A082BDD-01EF-463A-98E0-4B58C3DC904D}"/>
    <cellStyle name="60% - 강조색4 26 6" xfId="12470" xr:uid="{8FCBB96E-1525-44EB-BE10-98A43DDAC25B}"/>
    <cellStyle name="60% - 강조색4 26 7" xfId="12471" xr:uid="{9A27E17E-19E0-4C87-BD97-0FAA9F71D51B}"/>
    <cellStyle name="60% - 강조색4 26 8" xfId="12472" xr:uid="{92B5D3D4-C9E9-4120-8E4D-1851B514E01F}"/>
    <cellStyle name="60% - 강조색4 26 9" xfId="12473" xr:uid="{22170234-386E-46C0-AD1D-1846EFC84605}"/>
    <cellStyle name="60% - 강조색4 27" xfId="1366" xr:uid="{D86892D6-FB24-48CA-8D32-8480BA6C50BE}"/>
    <cellStyle name="60% - 강조색4 27 10" xfId="12475" xr:uid="{43149514-16DF-4051-93AB-A5B927B30B02}"/>
    <cellStyle name="60% - 강조색4 27 11" xfId="12476" xr:uid="{F0C7AB6D-EAC0-4261-94C9-A98774A0185A}"/>
    <cellStyle name="60% - 강조색4 27 12" xfId="12477" xr:uid="{3FBD9640-FA9E-411F-902B-4827AED58CC5}"/>
    <cellStyle name="60% - 강조색4 27 13" xfId="12478" xr:uid="{81FF65DF-E5FB-471A-AEBF-AA64CD00DCE7}"/>
    <cellStyle name="60% - 강조색4 27 14" xfId="12479" xr:uid="{6A9107C1-17F3-4E84-A0BB-5037E1A6F48E}"/>
    <cellStyle name="60% - 강조색4 27 15" xfId="12474" xr:uid="{8733844A-C184-49C8-89CC-F4E18894664A}"/>
    <cellStyle name="60% - 강조색4 27 16" xfId="27724" xr:uid="{BFBDCCD7-97CE-4FD8-A183-10A658B0CE04}"/>
    <cellStyle name="60% - 강조색4 27 2" xfId="1367" xr:uid="{843BB639-E6C6-40A9-A2B6-9527BB21FDFF}"/>
    <cellStyle name="60% - 강조색4 27 2 2" xfId="12480" xr:uid="{64E714BF-B1CE-4CF4-9D4B-4B1EC6F1290D}"/>
    <cellStyle name="60% - 강조색4 27 3" xfId="12481" xr:uid="{28087541-A240-4934-826B-B0A19FC489A1}"/>
    <cellStyle name="60% - 강조색4 27 4" xfId="12482" xr:uid="{6754B51E-7080-4BB4-BC4C-315243A9F8FB}"/>
    <cellStyle name="60% - 강조색4 27 5" xfId="12483" xr:uid="{77C07929-B3D1-4812-97E1-80311EAF8451}"/>
    <cellStyle name="60% - 강조색4 27 6" xfId="12484" xr:uid="{CC9009C4-32AF-4587-BD0F-3DE4E163BE26}"/>
    <cellStyle name="60% - 강조색4 27 7" xfId="12485" xr:uid="{52755EFA-8476-45D7-B7DA-2E51FD075F83}"/>
    <cellStyle name="60% - 강조색4 27 8" xfId="12486" xr:uid="{E5861125-3D50-4A30-B40F-91462C887145}"/>
    <cellStyle name="60% - 강조색4 27 9" xfId="12487" xr:uid="{38685890-84D1-42E4-B474-B1512E4B40F7}"/>
    <cellStyle name="60% - 강조색4 28" xfId="1368" xr:uid="{6D6B9D62-62C3-42A1-A978-35D28873CD0A}"/>
    <cellStyle name="60% - 강조색4 28 10" xfId="12489" xr:uid="{66AFC80C-FB8E-4083-9F63-EB8D256CCFE1}"/>
    <cellStyle name="60% - 강조색4 28 11" xfId="12490" xr:uid="{18B5A8A6-5ED3-4830-9403-962E2418FE45}"/>
    <cellStyle name="60% - 강조색4 28 12" xfId="12491" xr:uid="{B9B20ED8-71B0-4E0B-B9B2-6D6640CFE69E}"/>
    <cellStyle name="60% - 강조색4 28 13" xfId="12492" xr:uid="{0191F08C-9F9A-462D-94D2-7401A560FCEE}"/>
    <cellStyle name="60% - 강조색4 28 14" xfId="12493" xr:uid="{D2AA1C31-2BF9-497F-A637-49F790B7D0E9}"/>
    <cellStyle name="60% - 강조색4 28 15" xfId="12488" xr:uid="{4D096FE8-93B3-4621-8AAB-0DCA2E6D6672}"/>
    <cellStyle name="60% - 강조색4 28 16" xfId="27723" xr:uid="{51044855-2B18-4D30-A4F3-65247FD2654B}"/>
    <cellStyle name="60% - 강조색4 28 2" xfId="1369" xr:uid="{76B08694-0876-443A-B1B3-DEEC602D70E1}"/>
    <cellStyle name="60% - 강조색4 28 2 2" xfId="12494" xr:uid="{44BF08A0-854A-4745-A042-83C0BF79CD3E}"/>
    <cellStyle name="60% - 강조색4 28 3" xfId="12495" xr:uid="{3F3610A2-10E5-4888-92DB-528A39B6A37F}"/>
    <cellStyle name="60% - 강조색4 28 4" xfId="12496" xr:uid="{38F3ED49-1B42-4791-83CF-C969CFE7CD42}"/>
    <cellStyle name="60% - 강조색4 28 5" xfId="12497" xr:uid="{ECBB1950-68C8-4DF2-B6F9-34AF6322922A}"/>
    <cellStyle name="60% - 강조색4 28 6" xfId="12498" xr:uid="{351551B0-A627-4FCD-A6B1-FED6994C1B02}"/>
    <cellStyle name="60% - 강조색4 28 7" xfId="12499" xr:uid="{942A97C4-5437-4EE3-8A79-048D3BEFCA57}"/>
    <cellStyle name="60% - 강조색4 28 8" xfId="12500" xr:uid="{5378F45B-B05E-45D7-930E-9616AA56283F}"/>
    <cellStyle name="60% - 강조색4 28 9" xfId="12501" xr:uid="{46E02832-7692-48C9-8519-50DD8A55EDFF}"/>
    <cellStyle name="60% - 강조색4 29" xfId="1370" xr:uid="{B8E25E7C-8FC5-4F73-A9DF-E1FB16B1709C}"/>
    <cellStyle name="60% - 강조색4 29 10" xfId="12503" xr:uid="{D5707B03-50C1-4155-8B8B-6FFBEC0809E4}"/>
    <cellStyle name="60% - 강조색4 29 11" xfId="12504" xr:uid="{5FBB4592-91F9-4F48-A440-38233DB5FFBA}"/>
    <cellStyle name="60% - 강조색4 29 12" xfId="12505" xr:uid="{17C5F71C-BBE2-4806-803F-443F81820FCC}"/>
    <cellStyle name="60% - 강조색4 29 13" xfId="12506" xr:uid="{1876E69F-51BB-45CE-B85E-A43FA00E0B0D}"/>
    <cellStyle name="60% - 강조색4 29 14" xfId="12507" xr:uid="{D1EECF49-0120-4CAA-BFAF-39E1C51597AD}"/>
    <cellStyle name="60% - 강조색4 29 15" xfId="12502" xr:uid="{B1D513FB-B684-4B30-8C45-18B6F5F8BC55}"/>
    <cellStyle name="60% - 강조색4 29 16" xfId="27722" xr:uid="{D8359B07-3130-42D1-97A9-EF22F7C9560D}"/>
    <cellStyle name="60% - 강조색4 29 2" xfId="1371" xr:uid="{13DF0FBE-B4A5-4853-9E2C-AD3D53742F75}"/>
    <cellStyle name="60% - 강조색4 29 2 2" xfId="12508" xr:uid="{CF2BA268-0EFE-4458-A61F-2FF0E4E1FC55}"/>
    <cellStyle name="60% - 강조색4 29 3" xfId="12509" xr:uid="{A34C9074-5D5F-4ED0-90D8-98008D988745}"/>
    <cellStyle name="60% - 강조색4 29 4" xfId="12510" xr:uid="{0F82DD32-EE23-4215-B085-CB75548E6CF5}"/>
    <cellStyle name="60% - 강조색4 29 5" xfId="12511" xr:uid="{C0B38A26-FAAB-4943-8129-ABA8798FBBAB}"/>
    <cellStyle name="60% - 강조색4 29 6" xfId="12512" xr:uid="{EE0A4D83-84DF-4D6E-B77A-5E3EE2116670}"/>
    <cellStyle name="60% - 강조색4 29 7" xfId="12513" xr:uid="{B00CDEB4-28EE-4359-852D-45AB7BEB3DCD}"/>
    <cellStyle name="60% - 강조색4 29 8" xfId="12514" xr:uid="{0C799D43-91F6-45DD-95E0-6698D7AF0262}"/>
    <cellStyle name="60% - 강조색4 29 9" xfId="12515" xr:uid="{70040DE2-40F1-4962-BA9F-2CAF4258A096}"/>
    <cellStyle name="60% - 강조색4 3" xfId="1372" xr:uid="{174EEBE3-0BB8-4B1A-86B1-418FDE168F7B}"/>
    <cellStyle name="60% - 강조색4 3 10" xfId="12517" xr:uid="{26DF7291-F87F-463E-AFBD-CFF534E44A86}"/>
    <cellStyle name="60% - 강조색4 3 11" xfId="12518" xr:uid="{293192D9-EF96-498F-A81A-40E580AFE90C}"/>
    <cellStyle name="60% - 강조색4 3 12" xfId="12519" xr:uid="{C9EC0238-4817-4FD7-BA94-2CD589D3F666}"/>
    <cellStyle name="60% - 강조색4 3 13" xfId="12520" xr:uid="{42CE44A8-D7BA-47CD-976E-83FB300041D0}"/>
    <cellStyle name="60% - 강조색4 3 14" xfId="12521" xr:uid="{7FFA0F20-8D7F-4ED2-8EE7-E87B77326F13}"/>
    <cellStyle name="60% - 강조색4 3 15" xfId="12516" xr:uid="{5F91048B-6433-4973-A3EA-7C115492C249}"/>
    <cellStyle name="60% - 강조색4 3 16" xfId="27721" xr:uid="{B9C0C8C3-12CF-49B7-BCBE-5569C418D915}"/>
    <cellStyle name="60% - 강조색4 3 17" xfId="28210" xr:uid="{315198FC-A917-4F94-B7C5-53E2AD82D33C}"/>
    <cellStyle name="60% - 강조색4 3 2" xfId="1373" xr:uid="{1FD832DE-BA81-4B81-AAC8-B67F6545BE0D}"/>
    <cellStyle name="60% - 강조색4 3 2 2" xfId="12522" xr:uid="{1835AF53-41E1-40FE-A1B8-6924C2DA669E}"/>
    <cellStyle name="60% - 강조색4 3 3" xfId="12523" xr:uid="{1B22F205-8177-4133-9FB7-F757BDD5D373}"/>
    <cellStyle name="60% - 강조색4 3 4" xfId="12524" xr:uid="{81E26107-3AEE-4CC3-9214-2D571EF493D2}"/>
    <cellStyle name="60% - 강조색4 3 5" xfId="12525" xr:uid="{2DD33AC9-A7AD-4FB0-B128-0EC15C47A18A}"/>
    <cellStyle name="60% - 강조색4 3 6" xfId="12526" xr:uid="{D27C7385-9B9E-4EEA-BD3F-34D1AD4C75BB}"/>
    <cellStyle name="60% - 강조색4 3 7" xfId="12527" xr:uid="{23B6CB26-0FEB-4E56-A9AC-41905146FA7E}"/>
    <cellStyle name="60% - 강조색4 3 8" xfId="12528" xr:uid="{A77E4AB1-6334-41DE-ADEF-9B48C8F9B5C2}"/>
    <cellStyle name="60% - 강조색4 3 9" xfId="12529" xr:uid="{D2F618C7-097F-4AE4-9978-8B1D5EB0A168}"/>
    <cellStyle name="60% - 강조색4 30" xfId="1374" xr:uid="{D7CD7E57-EFCA-4712-9652-07E7CD49B370}"/>
    <cellStyle name="60% - 강조색4 30 10" xfId="12531" xr:uid="{A704EDC3-29B4-413A-902B-09C9645774BE}"/>
    <cellStyle name="60% - 강조색4 30 11" xfId="12532" xr:uid="{B157B4AB-E5A4-46F1-969B-722C0E77A8FB}"/>
    <cellStyle name="60% - 강조색4 30 12" xfId="12533" xr:uid="{9B7EB8CD-F128-4908-9479-BC97C7FFD406}"/>
    <cellStyle name="60% - 강조색4 30 13" xfId="12534" xr:uid="{69F2D80A-8650-44A5-BCC6-3729ADDFF39D}"/>
    <cellStyle name="60% - 강조색4 30 14" xfId="12535" xr:uid="{ECDBBF7F-A8E1-46D4-BE7B-179A7A8B8FBD}"/>
    <cellStyle name="60% - 강조색4 30 15" xfId="12530" xr:uid="{9BDAA0FC-FBA3-47E4-8EE2-B6060238847F}"/>
    <cellStyle name="60% - 강조색4 30 16" xfId="27720" xr:uid="{FA4B5E2D-50AD-4EFB-93D6-40E5D0EBCD59}"/>
    <cellStyle name="60% - 강조색4 30 2" xfId="1375" xr:uid="{135C6108-EA65-42FA-9F09-19D91FB11863}"/>
    <cellStyle name="60% - 강조색4 30 2 2" xfId="12536" xr:uid="{AD57771C-B7AB-4229-AEB4-7928E3EBCDD3}"/>
    <cellStyle name="60% - 강조색4 30 3" xfId="12537" xr:uid="{7E1DF7A6-5802-4B6C-9355-AE921EB87FCA}"/>
    <cellStyle name="60% - 강조색4 30 4" xfId="12538" xr:uid="{FFA78AC4-2942-4C59-B60B-47A94E58EC9A}"/>
    <cellStyle name="60% - 강조색4 30 5" xfId="12539" xr:uid="{70895347-2BFD-4698-8450-2D8FC6D833BE}"/>
    <cellStyle name="60% - 강조색4 30 6" xfId="12540" xr:uid="{BFA2897F-7CC5-4D1A-8D11-488B8A8D452E}"/>
    <cellStyle name="60% - 강조색4 30 7" xfId="12541" xr:uid="{50FD4B7E-DE63-4191-8739-4569536558FF}"/>
    <cellStyle name="60% - 강조색4 30 8" xfId="12542" xr:uid="{03A4F1AC-2D80-41FA-8718-EA546EC07E53}"/>
    <cellStyle name="60% - 강조색4 30 9" xfId="12543" xr:uid="{AE054903-5174-48D0-B0D4-AA68F82F6652}"/>
    <cellStyle name="60% - 강조색4 31" xfId="1376" xr:uid="{72783519-4163-4F5F-8699-03FD5C23EAD4}"/>
    <cellStyle name="60% - 강조색4 31 10" xfId="12545" xr:uid="{B988ECE9-257A-4B4E-8015-9F7AC239AD80}"/>
    <cellStyle name="60% - 강조색4 31 11" xfId="12546" xr:uid="{6B7F7EB3-EC51-4D1B-8012-858B16D6039F}"/>
    <cellStyle name="60% - 강조색4 31 12" xfId="12547" xr:uid="{3EC025CA-6345-4259-90BD-142460875868}"/>
    <cellStyle name="60% - 강조색4 31 13" xfId="12548" xr:uid="{238B9335-03B6-4912-9CC4-C110BCE0FDA0}"/>
    <cellStyle name="60% - 강조색4 31 14" xfId="12549" xr:uid="{1A10578F-DD75-4F52-BCD2-9DB03BF08C3F}"/>
    <cellStyle name="60% - 강조색4 31 15" xfId="12544" xr:uid="{9DB8338F-1513-4BBE-BA4D-280E803C66F8}"/>
    <cellStyle name="60% - 강조색4 31 16" xfId="27719" xr:uid="{E5F93DF1-D03F-44A8-851E-9AF3CD1C45DD}"/>
    <cellStyle name="60% - 강조색4 31 2" xfId="1377" xr:uid="{D6F13957-561A-4721-9C0E-01866044B63F}"/>
    <cellStyle name="60% - 강조색4 31 2 2" xfId="12550" xr:uid="{C5CD3B56-D4CE-41CC-B051-58AA76F595EC}"/>
    <cellStyle name="60% - 강조색4 31 3" xfId="12551" xr:uid="{A8F77EE1-CB81-42BA-9396-9B2D5F4FFD53}"/>
    <cellStyle name="60% - 강조색4 31 4" xfId="12552" xr:uid="{989A6E0F-D59E-4AAD-BDA6-3E82B521C2DB}"/>
    <cellStyle name="60% - 강조색4 31 5" xfId="12553" xr:uid="{E5A2D345-887F-410A-B0F1-D6365DE73E83}"/>
    <cellStyle name="60% - 강조색4 31 6" xfId="12554" xr:uid="{7DEFB937-D1D5-48CA-B129-33A987F899D8}"/>
    <cellStyle name="60% - 강조색4 31 7" xfId="12555" xr:uid="{7FB92580-D198-4FCC-AE25-4E0DD4567F42}"/>
    <cellStyle name="60% - 강조색4 31 8" xfId="12556" xr:uid="{B47659A6-30EC-444D-BAEC-395B28B1BC0C}"/>
    <cellStyle name="60% - 강조색4 31 9" xfId="12557" xr:uid="{2C05C160-BD97-43E5-A263-6916096E4C52}"/>
    <cellStyle name="60% - 강조색4 32" xfId="1378" xr:uid="{F78587DC-7562-4ACA-9E33-D1E4C6C8F27B}"/>
    <cellStyle name="60% - 강조색4 32 10" xfId="12559" xr:uid="{3E66ED8B-6C05-49CE-8CDE-4249D246BD24}"/>
    <cellStyle name="60% - 강조색4 32 11" xfId="12560" xr:uid="{E70A21FB-ACAE-45FA-8F6D-9125F352E4D3}"/>
    <cellStyle name="60% - 강조색4 32 12" xfId="12561" xr:uid="{0993BCF0-93B9-40EB-9E3A-636928A0D96F}"/>
    <cellStyle name="60% - 강조색4 32 13" xfId="12562" xr:uid="{8EA3F8F2-C57D-47FF-A0EF-D3188441E109}"/>
    <cellStyle name="60% - 강조색4 32 14" xfId="12563" xr:uid="{DD24DF11-6BB1-4D73-913A-FCCC21FB2629}"/>
    <cellStyle name="60% - 강조색4 32 15" xfId="12558" xr:uid="{6E598823-7A85-4383-9418-97B17FF97091}"/>
    <cellStyle name="60% - 강조색4 32 16" xfId="27718" xr:uid="{8A32880C-36ED-4A7E-80BE-153F84FF845A}"/>
    <cellStyle name="60% - 강조색4 32 2" xfId="1379" xr:uid="{F8EECEE4-DD4B-4179-B669-88D822AC11AE}"/>
    <cellStyle name="60% - 강조색4 32 2 2" xfId="12564" xr:uid="{01506E89-B2E5-484D-9F15-3483776536B2}"/>
    <cellStyle name="60% - 강조색4 32 3" xfId="12565" xr:uid="{17A41B63-CF4F-4D13-A7DB-60C1D187734D}"/>
    <cellStyle name="60% - 강조색4 32 4" xfId="12566" xr:uid="{0C1AA502-8C55-4E33-8A07-37B086187F1A}"/>
    <cellStyle name="60% - 강조색4 32 5" xfId="12567" xr:uid="{CD6883BE-86DD-408B-83A7-B17D8D7DD6F6}"/>
    <cellStyle name="60% - 강조색4 32 6" xfId="12568" xr:uid="{24F95B42-D0B3-4A68-8809-18E4C3424576}"/>
    <cellStyle name="60% - 강조색4 32 7" xfId="12569" xr:uid="{14DCC9FB-1729-4016-89F0-2B2239EEE892}"/>
    <cellStyle name="60% - 강조색4 32 8" xfId="12570" xr:uid="{66D8AA16-C521-41E2-BDFD-9934CFA306AE}"/>
    <cellStyle name="60% - 강조색4 32 9" xfId="12571" xr:uid="{25D44B39-58F6-4FC3-8BA3-1DD56E2FB7CF}"/>
    <cellStyle name="60% - 강조색4 33" xfId="1380" xr:uid="{FE1179D9-3E9D-491F-8962-D0A6BF4DBEDF}"/>
    <cellStyle name="60% - 강조색4 33 10" xfId="12573" xr:uid="{40FEFAB1-8F9B-46D1-BF68-05AA032BCB93}"/>
    <cellStyle name="60% - 강조색4 33 11" xfId="12574" xr:uid="{17408917-E702-4098-96F2-99C239DB075C}"/>
    <cellStyle name="60% - 강조색4 33 12" xfId="12575" xr:uid="{39636F5E-D49E-4E3D-9C02-420EDA47074A}"/>
    <cellStyle name="60% - 강조색4 33 13" xfId="12576" xr:uid="{BFAF6C99-E2DA-487B-8074-402697FC9912}"/>
    <cellStyle name="60% - 강조색4 33 14" xfId="12577" xr:uid="{2ED4F1ED-C8F7-428F-9D5B-16BBC11B0031}"/>
    <cellStyle name="60% - 강조색4 33 15" xfId="12572" xr:uid="{FF200851-E34B-4948-B79C-671C6C77DA07}"/>
    <cellStyle name="60% - 강조색4 33 16" xfId="27717" xr:uid="{6E48AA2A-2630-434D-A907-BFD55DE5EBF6}"/>
    <cellStyle name="60% - 강조색4 33 2" xfId="1381" xr:uid="{A6860E89-B8B9-4B1F-96A0-DE99984EA612}"/>
    <cellStyle name="60% - 강조색4 33 2 2" xfId="12578" xr:uid="{7CBC32A6-FB42-4F47-90D7-9101D2A8FD43}"/>
    <cellStyle name="60% - 강조색4 33 3" xfId="12579" xr:uid="{4545672D-FF46-48B8-BBEA-C730099617B2}"/>
    <cellStyle name="60% - 강조색4 33 4" xfId="12580" xr:uid="{FAE7DC95-8833-4550-8D48-A2C174592A12}"/>
    <cellStyle name="60% - 강조색4 33 5" xfId="12581" xr:uid="{803EDB93-817E-4B05-ACF0-E6BC41444D08}"/>
    <cellStyle name="60% - 강조색4 33 6" xfId="12582" xr:uid="{59DF3F3E-C33C-4F04-98F3-EED2803B2A0E}"/>
    <cellStyle name="60% - 강조색4 33 7" xfId="12583" xr:uid="{D1DBFB83-6ED9-47D8-A60A-C1AC8F60E46A}"/>
    <cellStyle name="60% - 강조색4 33 8" xfId="12584" xr:uid="{F7006140-C13E-4DA5-AA02-356C54836963}"/>
    <cellStyle name="60% - 강조색4 33 9" xfId="12585" xr:uid="{D1C8735F-CEB9-4A8F-B283-5D0148406D76}"/>
    <cellStyle name="60% - 강조색4 34" xfId="1382" xr:uid="{D568406C-FD68-4CFD-A4BB-436452CD7564}"/>
    <cellStyle name="60% - 강조색4 34 10" xfId="12587" xr:uid="{F817CA41-8D09-497E-8B0E-E769941BA07B}"/>
    <cellStyle name="60% - 강조색4 34 11" xfId="12588" xr:uid="{F10C50DF-E947-41B1-BD87-5AA7232D56FD}"/>
    <cellStyle name="60% - 강조색4 34 12" xfId="12589" xr:uid="{16758408-55AD-4567-B9B0-0C6A90389B9C}"/>
    <cellStyle name="60% - 강조색4 34 13" xfId="12590" xr:uid="{344455DE-866B-49F9-88CC-FA00AF72BD34}"/>
    <cellStyle name="60% - 강조색4 34 14" xfId="12591" xr:uid="{534F241F-F5C3-41D3-959B-05CAB626460C}"/>
    <cellStyle name="60% - 강조색4 34 15" xfId="12586" xr:uid="{2F4A40D0-2D2D-4B62-855D-850C4825EB8A}"/>
    <cellStyle name="60% - 강조색4 34 16" xfId="27716" xr:uid="{28C5DACC-3388-4D49-BB97-891B2B07E8B8}"/>
    <cellStyle name="60% - 강조색4 34 2" xfId="1383" xr:uid="{CAEAC689-F680-4E18-AD8D-6484228C98AC}"/>
    <cellStyle name="60% - 강조색4 34 2 2" xfId="12592" xr:uid="{092D791E-5E5D-49EA-A1C5-B03AB4B7360F}"/>
    <cellStyle name="60% - 강조색4 34 3" xfId="12593" xr:uid="{8C0AF10A-B2B0-4503-BC01-475F4D0FFE6F}"/>
    <cellStyle name="60% - 강조색4 34 4" xfId="12594" xr:uid="{92376115-D632-46D8-A5EC-A10AC5712D76}"/>
    <cellStyle name="60% - 강조색4 34 5" xfId="12595" xr:uid="{F4C86F30-F563-4AFD-A72C-DD1B07013965}"/>
    <cellStyle name="60% - 강조색4 34 6" xfId="12596" xr:uid="{615881A8-F39F-455D-99A3-D7C4DE661BB4}"/>
    <cellStyle name="60% - 강조색4 34 7" xfId="12597" xr:uid="{5BDEE5A6-6DB0-452B-BF2A-52E02C89ED67}"/>
    <cellStyle name="60% - 강조색4 34 8" xfId="12598" xr:uid="{DD21B0C0-657D-4853-9E40-350182CB6173}"/>
    <cellStyle name="60% - 강조색4 34 9" xfId="12599" xr:uid="{6FBEBBC4-1232-4993-BED3-EE4D9AA4DBF9}"/>
    <cellStyle name="60% - 강조색4 35" xfId="1384" xr:uid="{7BDED358-382E-42F2-BC1D-28E204289DEA}"/>
    <cellStyle name="60% - 강조색4 35 10" xfId="12601" xr:uid="{C77D73D3-97F7-45CC-BF01-39D8E9C14D7B}"/>
    <cellStyle name="60% - 강조색4 35 11" xfId="12602" xr:uid="{69CBA5BE-D36E-4D5E-B350-9D1CF8798E9E}"/>
    <cellStyle name="60% - 강조색4 35 12" xfId="12603" xr:uid="{6EE2E086-B04A-48B1-870B-4D4CE86BA670}"/>
    <cellStyle name="60% - 강조색4 35 13" xfId="12604" xr:uid="{E55311AA-E1F4-4CFA-B219-1959C6D76DA7}"/>
    <cellStyle name="60% - 강조색4 35 14" xfId="12605" xr:uid="{8A2A7C1B-725D-478B-8432-9C9CBC630BB9}"/>
    <cellStyle name="60% - 강조색4 35 15" xfId="12600" xr:uid="{C6CE3F3A-91BA-483C-99CE-C6B5B62CBF25}"/>
    <cellStyle name="60% - 강조색4 35 16" xfId="27715" xr:uid="{B35F6D02-B729-4D8B-9F39-DAA6B138CA5B}"/>
    <cellStyle name="60% - 강조색4 35 2" xfId="1385" xr:uid="{F792AECF-0C87-4253-9E9F-C1433D40155B}"/>
    <cellStyle name="60% - 강조색4 35 2 2" xfId="12606" xr:uid="{ACAA10F4-07B2-4ECD-8566-7094D5562338}"/>
    <cellStyle name="60% - 강조색4 35 3" xfId="12607" xr:uid="{A52FDBB6-B7E4-46EF-BB2F-B80DB4C6DBF7}"/>
    <cellStyle name="60% - 강조색4 35 4" xfId="12608" xr:uid="{36DEBFC1-EB7F-4A27-996D-1F362B2C3356}"/>
    <cellStyle name="60% - 강조색4 35 5" xfId="12609" xr:uid="{50F703DE-9FFA-4859-A637-50C4C16A99C6}"/>
    <cellStyle name="60% - 강조색4 35 6" xfId="12610" xr:uid="{54DF538D-F07C-4B4E-A60C-26981F69F37D}"/>
    <cellStyle name="60% - 강조색4 35 7" xfId="12611" xr:uid="{29D0CC35-02D7-43D8-B0C3-AE606FC1A1DD}"/>
    <cellStyle name="60% - 강조색4 35 8" xfId="12612" xr:uid="{15F327D9-34E4-4224-AD2F-080968D3139C}"/>
    <cellStyle name="60% - 강조색4 35 9" xfId="12613" xr:uid="{F655FA35-9C77-4D9C-9CEA-6BCB04769554}"/>
    <cellStyle name="60% - 강조색4 36" xfId="1386" xr:uid="{CDBA5609-916F-415F-9240-00E725F1557D}"/>
    <cellStyle name="60% - 강조색4 36 10" xfId="12615" xr:uid="{755A0818-775D-46BC-A841-D8C9CA6FAE2C}"/>
    <cellStyle name="60% - 강조색4 36 11" xfId="12616" xr:uid="{751AA751-5A35-4206-990D-384BB2AB0259}"/>
    <cellStyle name="60% - 강조색4 36 12" xfId="12617" xr:uid="{8AFDE18A-ACB5-4F1E-A850-1E8DCC4CC2BE}"/>
    <cellStyle name="60% - 강조색4 36 13" xfId="12618" xr:uid="{F0F4C47B-A910-4E0F-BFF7-B5A70CC8FCDD}"/>
    <cellStyle name="60% - 강조색4 36 14" xfId="12619" xr:uid="{35EB6EC1-0ED4-459D-BD81-D8E81F6C151D}"/>
    <cellStyle name="60% - 강조색4 36 15" xfId="12614" xr:uid="{548C1E59-D18A-4496-B31A-2E74A518BCBA}"/>
    <cellStyle name="60% - 강조색4 36 16" xfId="27714" xr:uid="{FDC7B619-72FA-4746-A695-FA90D5E290D7}"/>
    <cellStyle name="60% - 강조색4 36 2" xfId="1387" xr:uid="{F17BAF20-069A-40E2-97EE-1A99AACCC903}"/>
    <cellStyle name="60% - 강조색4 36 2 2" xfId="12620" xr:uid="{ED881DA6-7D9B-46D2-8835-60D4EA4E67F0}"/>
    <cellStyle name="60% - 강조색4 36 3" xfId="12621" xr:uid="{22346815-10F6-4D3F-964D-E548BF147962}"/>
    <cellStyle name="60% - 강조색4 36 4" xfId="12622" xr:uid="{1AACA037-3671-4157-A77B-E42C866426A4}"/>
    <cellStyle name="60% - 강조색4 36 5" xfId="12623" xr:uid="{33D873BD-9092-4728-A9D9-B38ED158D37E}"/>
    <cellStyle name="60% - 강조색4 36 6" xfId="12624" xr:uid="{DDDDD7E8-01D1-4760-97DF-1FAFA4B51979}"/>
    <cellStyle name="60% - 강조색4 36 7" xfId="12625" xr:uid="{2A21CF51-8171-415C-8CAB-6E5B94961145}"/>
    <cellStyle name="60% - 강조색4 36 8" xfId="12626" xr:uid="{F3D6F8AF-C184-4139-A6D2-40453C5D888E}"/>
    <cellStyle name="60% - 강조색4 36 9" xfId="12627" xr:uid="{F821F7EB-1179-4EBB-A3D0-819AAD87A0E3}"/>
    <cellStyle name="60% - 강조색4 37" xfId="1388" xr:uid="{E9C12417-9547-4973-AC46-80554255B82E}"/>
    <cellStyle name="60% - 강조색4 37 10" xfId="12629" xr:uid="{4B34DE6D-C224-43BD-A6D3-10602F29DCC0}"/>
    <cellStyle name="60% - 강조색4 37 11" xfId="12630" xr:uid="{D525C9E5-F952-460E-ACA3-165347AAF59E}"/>
    <cellStyle name="60% - 강조색4 37 12" xfId="12631" xr:uid="{AD5FD592-3ADB-45B0-B8AD-1F999CFFEA47}"/>
    <cellStyle name="60% - 강조색4 37 13" xfId="12632" xr:uid="{392A5B37-6436-4018-BA3C-CC6F91D3DEEE}"/>
    <cellStyle name="60% - 강조색4 37 14" xfId="12633" xr:uid="{ECF8791D-C8E6-4D75-B854-E36441FD5F1B}"/>
    <cellStyle name="60% - 강조색4 37 15" xfId="12628" xr:uid="{9AE3CBA2-CBFD-4BDB-AFE0-4A447AB16491}"/>
    <cellStyle name="60% - 강조색4 37 16" xfId="27713" xr:uid="{6AC954AE-303E-4C60-AE7D-FE695027D6A2}"/>
    <cellStyle name="60% - 강조색4 37 2" xfId="1389" xr:uid="{FCEF40D6-A87A-4183-9E46-A66CC6BBA529}"/>
    <cellStyle name="60% - 강조색4 37 2 2" xfId="12634" xr:uid="{3BA74B1C-6E18-47C2-83E7-70F431AC6EF3}"/>
    <cellStyle name="60% - 강조색4 37 3" xfId="12635" xr:uid="{649E3C35-9578-47FD-8276-1A2763FBC82B}"/>
    <cellStyle name="60% - 강조색4 37 4" xfId="12636" xr:uid="{BB82D7B8-D331-4D8B-8B2B-92355B70453A}"/>
    <cellStyle name="60% - 강조색4 37 5" xfId="12637" xr:uid="{C19018A5-1269-4CB9-926F-5CF5E01FBF79}"/>
    <cellStyle name="60% - 강조색4 37 6" xfId="12638" xr:uid="{7B0B41E1-6D19-4EA1-9AE7-7F9044406F47}"/>
    <cellStyle name="60% - 강조색4 37 7" xfId="12639" xr:uid="{03ACC58C-3BE4-41A4-AC5D-EB763008F64C}"/>
    <cellStyle name="60% - 강조색4 37 8" xfId="12640" xr:uid="{AFE309A5-79C5-47D4-B8D5-0CC5A66164AD}"/>
    <cellStyle name="60% - 강조색4 37 9" xfId="12641" xr:uid="{FEA55EEA-74B8-4A42-8A09-578D6F02E968}"/>
    <cellStyle name="60% - 강조색4 38" xfId="1390" xr:uid="{2F7881AA-0EC5-4711-B295-B629AC0483EA}"/>
    <cellStyle name="60% - 강조색4 38 10" xfId="12643" xr:uid="{669395C7-891A-47BB-A717-48A7567EAE14}"/>
    <cellStyle name="60% - 강조색4 38 11" xfId="12644" xr:uid="{D1596F7E-B619-43AB-921A-A912B6C4465F}"/>
    <cellStyle name="60% - 강조색4 38 12" xfId="12645" xr:uid="{90124AF6-4DAB-4826-B5B4-4C3C5D26817E}"/>
    <cellStyle name="60% - 강조색4 38 13" xfId="12646" xr:uid="{32BAB2A8-CD13-4C9A-8446-5BD4E58A41E4}"/>
    <cellStyle name="60% - 강조색4 38 14" xfId="12647" xr:uid="{B213E1F9-6C25-4FC8-822C-F33B18669A3B}"/>
    <cellStyle name="60% - 강조색4 38 15" xfId="12642" xr:uid="{37DB0090-B0DC-4F8C-8DBD-D9E1E8962367}"/>
    <cellStyle name="60% - 강조색4 38 16" xfId="27712" xr:uid="{077D07D7-BE6A-42BC-B1B8-44812AB4EAC4}"/>
    <cellStyle name="60% - 강조색4 38 2" xfId="1391" xr:uid="{F816D157-035D-40F1-837F-66A68FB18361}"/>
    <cellStyle name="60% - 강조색4 38 2 2" xfId="12648" xr:uid="{9D6FC857-78FB-4775-8D73-3292CDE14BF3}"/>
    <cellStyle name="60% - 강조색4 38 3" xfId="12649" xr:uid="{7931E733-0F1F-40D0-A846-1FE7E5EF700E}"/>
    <cellStyle name="60% - 강조색4 38 4" xfId="12650" xr:uid="{0140886A-D1F2-4B0B-88ED-EFB543694727}"/>
    <cellStyle name="60% - 강조색4 38 5" xfId="12651" xr:uid="{05FC2525-59AC-4B8B-9B09-0DBE25A4E9FB}"/>
    <cellStyle name="60% - 강조색4 38 6" xfId="12652" xr:uid="{C835274F-C007-49B3-BA42-73F7E2219247}"/>
    <cellStyle name="60% - 강조색4 38 7" xfId="12653" xr:uid="{891F66F8-F26D-4479-BA3E-09FFAAAA03F9}"/>
    <cellStyle name="60% - 강조색4 38 8" xfId="12654" xr:uid="{56483784-A658-460D-9D81-073616B9816D}"/>
    <cellStyle name="60% - 강조색4 38 9" xfId="12655" xr:uid="{19E509C3-C3C6-4502-813E-1322FEC4BC75}"/>
    <cellStyle name="60% - 강조색4 39" xfId="1392" xr:uid="{7D0495C5-F9DD-4343-8196-923B3A9CF25F}"/>
    <cellStyle name="60% - 강조색4 39 10" xfId="12657" xr:uid="{412E2095-7217-484C-8B5A-AEC6BFB1730B}"/>
    <cellStyle name="60% - 강조색4 39 11" xfId="12658" xr:uid="{0DD45004-CCE0-41A2-97D4-51D96FF8C3D3}"/>
    <cellStyle name="60% - 강조색4 39 12" xfId="12659" xr:uid="{250234A5-F8E5-4674-AC1F-DDFD6575C512}"/>
    <cellStyle name="60% - 강조색4 39 13" xfId="12660" xr:uid="{FA471202-6E61-47D9-8E92-8CA63D9F9927}"/>
    <cellStyle name="60% - 강조색4 39 14" xfId="12661" xr:uid="{CD8B3440-E7C3-4446-98AF-49627D3B4A13}"/>
    <cellStyle name="60% - 강조색4 39 15" xfId="12656" xr:uid="{EE4E0C04-1840-4CB0-ADF9-3BE6B0E3720B}"/>
    <cellStyle name="60% - 강조색4 39 16" xfId="27711" xr:uid="{8813CE91-8FC1-469D-A4A2-4DA8D708A243}"/>
    <cellStyle name="60% - 강조색4 39 2" xfId="1393" xr:uid="{36C30349-50A1-4163-A36B-44827F8CA651}"/>
    <cellStyle name="60% - 강조색4 39 2 2" xfId="12662" xr:uid="{4AF48C4F-0A78-46D7-B99C-6293C34D8A98}"/>
    <cellStyle name="60% - 강조색4 39 3" xfId="12663" xr:uid="{1D726F23-E0CA-4B01-B43A-5CCCD8B73BFC}"/>
    <cellStyle name="60% - 강조색4 39 4" xfId="12664" xr:uid="{561A842D-9494-40B5-9D42-8F1A766360C6}"/>
    <cellStyle name="60% - 강조색4 39 5" xfId="12665" xr:uid="{E5EBF757-D5F8-4E15-ADC0-D15D4E59F997}"/>
    <cellStyle name="60% - 강조색4 39 6" xfId="12666" xr:uid="{4CCC3155-89FD-49A2-8475-A9133C57EF6D}"/>
    <cellStyle name="60% - 강조색4 39 7" xfId="12667" xr:uid="{06B50546-7AA2-4FE0-83A2-3CC63ED4CF4A}"/>
    <cellStyle name="60% - 강조색4 39 8" xfId="12668" xr:uid="{EFAF1169-B591-4898-B527-78A26100984F}"/>
    <cellStyle name="60% - 강조색4 39 9" xfId="12669" xr:uid="{84ACD921-A54F-4358-A1D6-2E9B5C5036C1}"/>
    <cellStyle name="60% - 강조색4 4" xfId="1394" xr:uid="{8DCE15CC-D0AA-412E-94D0-4774708CEE97}"/>
    <cellStyle name="60% - 강조색4 4 10" xfId="12671" xr:uid="{D17C3C15-91AF-4726-8D1A-7162628EA3C2}"/>
    <cellStyle name="60% - 강조색4 4 11" xfId="12672" xr:uid="{48EB6ABF-515E-4517-9E80-471472796121}"/>
    <cellStyle name="60% - 강조색4 4 12" xfId="12673" xr:uid="{A8B20D05-2E5A-4FC8-BB1A-2ADF4432BAD9}"/>
    <cellStyle name="60% - 강조색4 4 13" xfId="12674" xr:uid="{ED73FE85-BDB2-405F-AAB6-56FFEF9CD429}"/>
    <cellStyle name="60% - 강조색4 4 14" xfId="12675" xr:uid="{03FF76A9-40E7-4B0F-A39E-28BE3E9A804A}"/>
    <cellStyle name="60% - 강조색4 4 15" xfId="12670" xr:uid="{F8784212-6001-43A6-9EB0-8B8B321AD455}"/>
    <cellStyle name="60% - 강조색4 4 16" xfId="27710" xr:uid="{748ADF37-B8E8-4F4C-B937-CC7CD0098734}"/>
    <cellStyle name="60% - 강조색4 4 17" xfId="27878" xr:uid="{85041828-1FEC-4ABA-BF30-9E3441298889}"/>
    <cellStyle name="60% - 강조색4 4 2" xfId="1395" xr:uid="{FCFD6354-B4D5-4921-8AFC-869B00F27ED5}"/>
    <cellStyle name="60% - 강조색4 4 2 2" xfId="12676" xr:uid="{B95C47CC-BCBB-4E13-B099-6A550A149F6D}"/>
    <cellStyle name="60% - 강조색4 4 3" xfId="12677" xr:uid="{B67B2EC0-6A5D-4CFD-898C-DC7C3956C447}"/>
    <cellStyle name="60% - 강조색4 4 4" xfId="12678" xr:uid="{9882BB16-D8F5-4DA6-8536-7DF884BBC1DE}"/>
    <cellStyle name="60% - 강조색4 4 5" xfId="12679" xr:uid="{E2CAE283-F981-49C3-A7B4-FCB7D697A5AE}"/>
    <cellStyle name="60% - 강조색4 4 6" xfId="12680" xr:uid="{35C50B52-F8A5-4C89-9A5A-A292F62F309A}"/>
    <cellStyle name="60% - 강조색4 4 7" xfId="12681" xr:uid="{20A9BAE1-AC57-4CF9-8157-47B4D25FD6F2}"/>
    <cellStyle name="60% - 강조색4 4 8" xfId="12682" xr:uid="{0C543B45-D61D-4F29-B049-F832EC336ECF}"/>
    <cellStyle name="60% - 강조색4 4 9" xfId="12683" xr:uid="{F20B5952-8C8B-44DB-8A57-E5CF107D64FC}"/>
    <cellStyle name="60% - 강조색4 40" xfId="1396" xr:uid="{A4411B87-1974-42FE-B087-514919636D80}"/>
    <cellStyle name="60% - 강조색4 40 10" xfId="12685" xr:uid="{796787AB-D93A-4581-9852-DA6DC1B203C2}"/>
    <cellStyle name="60% - 강조색4 40 11" xfId="12686" xr:uid="{B537D38A-9B8F-43DE-BBCA-F3ADAF60216D}"/>
    <cellStyle name="60% - 강조색4 40 12" xfId="12687" xr:uid="{8CA3D6D1-66CE-44B4-9872-92B3324369AC}"/>
    <cellStyle name="60% - 강조색4 40 13" xfId="12688" xr:uid="{B348B013-0D22-49C6-ACB1-C5A94935ABD4}"/>
    <cellStyle name="60% - 강조색4 40 14" xfId="12689" xr:uid="{1AAFC90C-6F07-40B5-9328-C1E1E9785578}"/>
    <cellStyle name="60% - 강조색4 40 15" xfId="12684" xr:uid="{9AD998EB-9A25-4751-812B-F533EDA980A9}"/>
    <cellStyle name="60% - 강조색4 40 16" xfId="27709" xr:uid="{95459E3C-B59D-4D57-9D04-097CCF392C77}"/>
    <cellStyle name="60% - 강조색4 40 2" xfId="1397" xr:uid="{429AF1E3-CFCF-4D97-A4A0-43B1DF05E430}"/>
    <cellStyle name="60% - 강조색4 40 2 2" xfId="12690" xr:uid="{9B272A6D-6FA8-4F01-B41C-F34297BAD1AC}"/>
    <cellStyle name="60% - 강조색4 40 3" xfId="12691" xr:uid="{39AA02C4-756A-43FD-B1B1-CA1B2F7610CF}"/>
    <cellStyle name="60% - 강조색4 40 4" xfId="12692" xr:uid="{81CCF56B-2B84-4B36-83BE-DF1709509541}"/>
    <cellStyle name="60% - 강조색4 40 5" xfId="12693" xr:uid="{4E1D2A11-B6D3-49EF-86AE-8D433F4AAC49}"/>
    <cellStyle name="60% - 강조색4 40 6" xfId="12694" xr:uid="{B3F57539-660B-4073-80EA-99397D7B6C46}"/>
    <cellStyle name="60% - 강조색4 40 7" xfId="12695" xr:uid="{32229EB0-1FA1-48D8-B4AB-173ABD93786D}"/>
    <cellStyle name="60% - 강조색4 40 8" xfId="12696" xr:uid="{F6165D00-6D47-49BF-9D86-24F3743FA73C}"/>
    <cellStyle name="60% - 강조색4 40 9" xfId="12697" xr:uid="{AE6236BD-83EE-4865-864A-DE8D9C7E87A6}"/>
    <cellStyle name="60% - 강조색4 41" xfId="1398" xr:uid="{83E7CA10-34FE-4E72-B8DD-873403F671AB}"/>
    <cellStyle name="60% - 강조색4 41 10" xfId="12699" xr:uid="{B4BAF337-ED78-4EFE-917A-543C95BAEDD6}"/>
    <cellStyle name="60% - 강조색4 41 11" xfId="12700" xr:uid="{02F23FEE-0A7D-41C6-B1E3-1CC0F97E684F}"/>
    <cellStyle name="60% - 강조색4 41 12" xfId="12701" xr:uid="{C4388300-6E93-42DD-A2CE-F0B824ADB5D4}"/>
    <cellStyle name="60% - 강조색4 41 13" xfId="12702" xr:uid="{E171A439-2E39-49AA-AFCC-8DD18521F340}"/>
    <cellStyle name="60% - 강조색4 41 14" xfId="12703" xr:uid="{F0EA4B00-E56D-44B8-832A-104E5912949E}"/>
    <cellStyle name="60% - 강조색4 41 15" xfId="12698" xr:uid="{FFE3E00A-2478-404B-8C4D-0A9353A231A7}"/>
    <cellStyle name="60% - 강조색4 41 16" xfId="27708" xr:uid="{F4C2DD0B-539E-41CC-A098-2BCDFC939D4B}"/>
    <cellStyle name="60% - 강조색4 41 2" xfId="1399" xr:uid="{313DE683-400C-4F2F-974E-90A5AAFA20CF}"/>
    <cellStyle name="60% - 강조색4 41 2 2" xfId="12704" xr:uid="{7EE68D49-460C-4E9F-8214-0D04D1E392C4}"/>
    <cellStyle name="60% - 강조색4 41 3" xfId="12705" xr:uid="{F4F12A87-B8C9-4458-A28D-D370EB724958}"/>
    <cellStyle name="60% - 강조색4 41 4" xfId="12706" xr:uid="{DDA0F86F-B9A7-46E2-B798-32E761D60B01}"/>
    <cellStyle name="60% - 강조색4 41 5" xfId="12707" xr:uid="{6F35146D-6386-4A5A-8212-5AA39F8F782A}"/>
    <cellStyle name="60% - 강조색4 41 6" xfId="12708" xr:uid="{279BA9BC-BFF7-4411-8D84-9CA79C68B6EC}"/>
    <cellStyle name="60% - 강조색4 41 7" xfId="12709" xr:uid="{DC4004A7-9411-45D9-9A77-899748F52158}"/>
    <cellStyle name="60% - 강조색4 41 8" xfId="12710" xr:uid="{F629B95F-D82C-4637-AA3E-C06B04870C95}"/>
    <cellStyle name="60% - 강조색4 41 9" xfId="12711" xr:uid="{51245C94-FAD2-4018-8915-152AA5DDF014}"/>
    <cellStyle name="60% - 강조색4 42" xfId="1400" xr:uid="{6C98F940-E325-4FDB-99A8-7B13971B3372}"/>
    <cellStyle name="60% - 강조색4 42 10" xfId="12713" xr:uid="{A02E5277-E3E1-41C3-B037-4652D2A4FACE}"/>
    <cellStyle name="60% - 강조색4 42 11" xfId="12714" xr:uid="{B2B7A982-79A3-4296-B0F9-6A7EB013533B}"/>
    <cellStyle name="60% - 강조색4 42 12" xfId="12715" xr:uid="{DDD0EA03-65B4-42AE-8336-05F734523C15}"/>
    <cellStyle name="60% - 강조색4 42 13" xfId="12716" xr:uid="{51F350FF-958A-434C-BFFD-C830F1423868}"/>
    <cellStyle name="60% - 강조색4 42 14" xfId="12717" xr:uid="{E629A5D3-F29D-42E7-9C98-308525AE9E6D}"/>
    <cellStyle name="60% - 강조색4 42 15" xfId="12712" xr:uid="{79CBE53E-2447-4AE9-84D6-D873A764C6E5}"/>
    <cellStyle name="60% - 강조색4 42 16" xfId="27707" xr:uid="{5E6D42D6-8E56-4CE1-B59D-119F93399784}"/>
    <cellStyle name="60% - 강조색4 42 2" xfId="1401" xr:uid="{02B50A3E-E7A0-496F-AFB9-4F9256E05FC6}"/>
    <cellStyle name="60% - 강조색4 42 2 2" xfId="12718" xr:uid="{E06A111E-13A8-4C41-AE9C-658AA521F282}"/>
    <cellStyle name="60% - 강조색4 42 3" xfId="12719" xr:uid="{E48BB65C-156D-4569-803C-B098FB997CC2}"/>
    <cellStyle name="60% - 강조색4 42 4" xfId="12720" xr:uid="{FA2DD68A-3861-400B-B215-C74C97592885}"/>
    <cellStyle name="60% - 강조색4 42 5" xfId="12721" xr:uid="{C5B7F83C-E046-41AE-9DE6-04C111A893A8}"/>
    <cellStyle name="60% - 강조색4 42 6" xfId="12722" xr:uid="{7B5608CD-9DB6-4128-8417-25117E4D3CA7}"/>
    <cellStyle name="60% - 강조색4 42 7" xfId="12723" xr:uid="{A79394FD-E364-4CBA-A52A-5680CD7E632A}"/>
    <cellStyle name="60% - 강조색4 42 8" xfId="12724" xr:uid="{2CAACD6C-BCB5-4A5E-9A2D-FA812D21EEAF}"/>
    <cellStyle name="60% - 강조색4 42 9" xfId="12725" xr:uid="{E7A2CC3F-80F6-4255-9CDA-9D41450FEC7F}"/>
    <cellStyle name="60% - 강조색4 43" xfId="1402" xr:uid="{D0F5F569-4D4F-49BB-9E3F-0DB78C4B2B6F}"/>
    <cellStyle name="60% - 강조색4 43 10" xfId="12727" xr:uid="{A1E34C9A-E4DA-455D-B1B3-91C3CFD6FD63}"/>
    <cellStyle name="60% - 강조색4 43 11" xfId="12728" xr:uid="{9AAA26B6-3002-496C-90E8-A20B72B84C9E}"/>
    <cellStyle name="60% - 강조색4 43 12" xfId="12729" xr:uid="{F938A93C-D477-433B-AF11-8DD7BBC27F9E}"/>
    <cellStyle name="60% - 강조색4 43 13" xfId="12730" xr:uid="{4D6DD4DA-6920-4DC9-9347-AAA6FADE1A05}"/>
    <cellStyle name="60% - 강조색4 43 14" xfId="12731" xr:uid="{CA78CC13-8635-4EF8-92CC-5DDE400F6F6A}"/>
    <cellStyle name="60% - 강조색4 43 15" xfId="12726" xr:uid="{E86981A7-ACDC-4CBD-945A-2F52B3533455}"/>
    <cellStyle name="60% - 강조색4 43 16" xfId="27706" xr:uid="{D441E51B-43C5-4951-91F3-3946FEF45F26}"/>
    <cellStyle name="60% - 강조색4 43 2" xfId="1403" xr:uid="{EB9ECCC5-E92B-475B-BA91-AF5B2EEDF28D}"/>
    <cellStyle name="60% - 강조색4 43 2 2" xfId="12732" xr:uid="{E0136ED0-BC45-47EA-8959-75E16290E0FC}"/>
    <cellStyle name="60% - 강조색4 43 3" xfId="12733" xr:uid="{0E75536F-FFB4-4E1A-BD97-44102D979336}"/>
    <cellStyle name="60% - 강조색4 43 4" xfId="12734" xr:uid="{3B22D0A3-9CC2-4F07-9473-3B133DD35665}"/>
    <cellStyle name="60% - 강조색4 43 5" xfId="12735" xr:uid="{BF5FD7A1-5FB2-4777-B4A1-CE77DDCB371C}"/>
    <cellStyle name="60% - 강조색4 43 6" xfId="12736" xr:uid="{2A77C7C0-C801-4999-8845-00A4F64DF475}"/>
    <cellStyle name="60% - 강조색4 43 7" xfId="12737" xr:uid="{049DA43E-FB78-43D7-AA89-2C8D28A838B8}"/>
    <cellStyle name="60% - 강조색4 43 8" xfId="12738" xr:uid="{D1A3BDEB-3E52-45E4-BC4A-D05AD0BF5514}"/>
    <cellStyle name="60% - 강조색4 43 9" xfId="12739" xr:uid="{088BD7CA-2110-4778-87A3-9F735D261EB4}"/>
    <cellStyle name="60% - 강조색4 44" xfId="1404" xr:uid="{71E2845B-6591-42D3-924A-73D36BF3645B}"/>
    <cellStyle name="60% - 강조색4 44 2" xfId="12740" xr:uid="{64567552-5037-496A-96EC-40650D8D00CD}"/>
    <cellStyle name="60% - 강조색4 44 3" xfId="27705" xr:uid="{1FF75244-BD6D-4E03-A725-401F732F11CF}"/>
    <cellStyle name="60% - 강조색4 45" xfId="1405" xr:uid="{5E6BD5CB-3147-48F3-A25D-F7C71B36C28F}"/>
    <cellStyle name="60% - 강조색4 45 2" xfId="12741" xr:uid="{8144F22E-4B46-4E6D-A19C-C9CD758D72C5}"/>
    <cellStyle name="60% - 강조색4 45 3" xfId="27704" xr:uid="{A6D8B536-2720-48C9-8857-6C689DA25660}"/>
    <cellStyle name="60% - 강조색4 46" xfId="1329" xr:uid="{BCCB5BFA-DF00-408C-B282-EB35D9F4B619}"/>
    <cellStyle name="60% - 강조색4 47" xfId="12221" xr:uid="{E3063AE0-E13D-4304-9907-A7E171D4FE2C}"/>
    <cellStyle name="60% - 강조색4 48" xfId="27743" xr:uid="{4F42B1DC-8E1D-43B4-B964-6799B1A812D7}"/>
    <cellStyle name="60% - 강조색4 5" xfId="1406" xr:uid="{AE4FFD25-6200-478D-9CB4-D6ABF905C050}"/>
    <cellStyle name="60% - 강조색4 5 10" xfId="12743" xr:uid="{335CD145-7593-45BD-950A-A55AE97D3F21}"/>
    <cellStyle name="60% - 강조색4 5 11" xfId="12744" xr:uid="{42093128-BA00-4619-BF0D-AFB6A6299CCE}"/>
    <cellStyle name="60% - 강조색4 5 12" xfId="12745" xr:uid="{60D4CEFC-C0EE-4D91-B0D1-6CDD0E2A38B7}"/>
    <cellStyle name="60% - 강조색4 5 13" xfId="12746" xr:uid="{11181BBC-1C89-4B23-950A-FA6314FDA9BB}"/>
    <cellStyle name="60% - 강조색4 5 14" xfId="12747" xr:uid="{089F4DA3-79D3-4A08-A65D-F0AF682DA9F1}"/>
    <cellStyle name="60% - 강조색4 5 15" xfId="12742" xr:uid="{104C9FEE-67C2-465D-9E4B-F4EABF881EA5}"/>
    <cellStyle name="60% - 강조색4 5 16" xfId="27703" xr:uid="{580ED37B-722D-4338-BB01-B84D0017955C}"/>
    <cellStyle name="60% - 강조색4 5 2" xfId="1407" xr:uid="{2059A704-215C-4C84-99CB-4F8EBA6CFA16}"/>
    <cellStyle name="60% - 강조색4 5 2 2" xfId="12748" xr:uid="{F8C3CD5D-E5FE-4EC0-BFA4-6B329955B9E6}"/>
    <cellStyle name="60% - 강조색4 5 3" xfId="12749" xr:uid="{A66CFFCB-EBFB-47BF-8CF3-DC4A708A01C5}"/>
    <cellStyle name="60% - 강조색4 5 4" xfId="12750" xr:uid="{0EB7D616-E634-45F8-A906-E77E84300C4E}"/>
    <cellStyle name="60% - 강조색4 5 5" xfId="12751" xr:uid="{17C86172-1591-4BC3-A482-E4E9458F9FC6}"/>
    <cellStyle name="60% - 강조색4 5 6" xfId="12752" xr:uid="{BC835B90-F1C0-4BE4-A9D7-CD516642F2AC}"/>
    <cellStyle name="60% - 강조색4 5 7" xfId="12753" xr:uid="{E5C99745-2A58-4503-AE55-7EFDDAAF6062}"/>
    <cellStyle name="60% - 강조색4 5 8" xfId="12754" xr:uid="{43A576A9-B9E7-43AD-B34C-92DD273F7761}"/>
    <cellStyle name="60% - 강조색4 5 9" xfId="12755" xr:uid="{8495794E-7714-468E-BB54-D1214B7C3583}"/>
    <cellStyle name="60% - 강조색4 6" xfId="1408" xr:uid="{56099875-19FD-4D93-A1BD-C0961C755B96}"/>
    <cellStyle name="60% - 강조색4 6 10" xfId="12757" xr:uid="{B45EF7AF-F334-4750-A57E-05651A5D01A5}"/>
    <cellStyle name="60% - 강조색4 6 11" xfId="12758" xr:uid="{4393FB1B-7A17-497C-9890-416D258AE7DC}"/>
    <cellStyle name="60% - 강조색4 6 12" xfId="12759" xr:uid="{E8FF5C75-F782-43FD-BABF-D871B46ED677}"/>
    <cellStyle name="60% - 강조색4 6 13" xfId="12760" xr:uid="{DBB11D55-979C-4497-B16D-CF4800E8C96E}"/>
    <cellStyle name="60% - 강조색4 6 14" xfId="12761" xr:uid="{71D1164E-DF58-43B5-A931-B803173D5E6B}"/>
    <cellStyle name="60% - 강조색4 6 15" xfId="12756" xr:uid="{54A09F85-92C8-4E3B-8570-114F97640B95}"/>
    <cellStyle name="60% - 강조색4 6 16" xfId="27702" xr:uid="{EE1A2F28-47F2-49EA-B854-DF83EA86110A}"/>
    <cellStyle name="60% - 강조색4 6 2" xfId="1409" xr:uid="{C3567D4D-A654-41B9-8E33-986FF5C414FA}"/>
    <cellStyle name="60% - 강조색4 6 2 2" xfId="12762" xr:uid="{18C5BDBC-EAD9-40F0-B8EA-F19DA76A83D3}"/>
    <cellStyle name="60% - 강조색4 6 3" xfId="12763" xr:uid="{0678522F-E3B4-483D-95D3-9EB5552F4F95}"/>
    <cellStyle name="60% - 강조색4 6 4" xfId="12764" xr:uid="{96C8367E-F0C0-4C43-8462-15B188FF9011}"/>
    <cellStyle name="60% - 강조색4 6 5" xfId="12765" xr:uid="{E76C59E5-8E35-4E2E-8CF2-6309320EC071}"/>
    <cellStyle name="60% - 강조색4 6 6" xfId="12766" xr:uid="{D6492138-386E-4C97-BBC2-E08292E4D91C}"/>
    <cellStyle name="60% - 강조색4 6 7" xfId="12767" xr:uid="{F976B35F-871A-48F5-B7C3-50086149CEE7}"/>
    <cellStyle name="60% - 강조색4 6 8" xfId="12768" xr:uid="{4BF56C06-6542-4420-B95B-17E00D9F6F17}"/>
    <cellStyle name="60% - 강조색4 6 9" xfId="12769" xr:uid="{9CB98F7E-1315-49E4-AC6B-7C6BF3862FF0}"/>
    <cellStyle name="60% - 강조색4 7" xfId="1410" xr:uid="{BA25FB7D-F2C1-4BA1-9BC6-75902F0C8244}"/>
    <cellStyle name="60% - 강조색4 7 10" xfId="12771" xr:uid="{7E26B2C9-DC67-4EA8-B046-BB903E249DBA}"/>
    <cellStyle name="60% - 강조색4 7 11" xfId="12772" xr:uid="{A557D04B-F7B1-48FC-B6D9-1F302AFA01FD}"/>
    <cellStyle name="60% - 강조색4 7 12" xfId="12773" xr:uid="{46CD8784-8C3D-49B2-90BB-9315400024EA}"/>
    <cellStyle name="60% - 강조색4 7 13" xfId="12774" xr:uid="{9CCB8A53-34D6-4F64-A7D7-6BC85865C92D}"/>
    <cellStyle name="60% - 강조색4 7 14" xfId="12775" xr:uid="{D5BE01B5-171F-4D30-A3AC-CD1684BD1522}"/>
    <cellStyle name="60% - 강조색4 7 15" xfId="12770" xr:uid="{C66CB23D-13EF-47E8-9C8B-F59663B14366}"/>
    <cellStyle name="60% - 강조색4 7 16" xfId="27701" xr:uid="{88D90C8D-4AAB-4ABA-85F9-29A23E9199F4}"/>
    <cellStyle name="60% - 강조색4 7 2" xfId="1411" xr:uid="{B70C2D43-4CFE-475C-A473-2113033187CA}"/>
    <cellStyle name="60% - 강조색4 7 2 2" xfId="12776" xr:uid="{F5BD899D-BE58-49AB-BFD4-F63BBCE42BAE}"/>
    <cellStyle name="60% - 강조색4 7 3" xfId="12777" xr:uid="{4A332314-5F4D-4204-B5AE-1FA7965F490A}"/>
    <cellStyle name="60% - 강조색4 7 4" xfId="12778" xr:uid="{50598F79-3F94-4978-AD38-5538DB7D473B}"/>
    <cellStyle name="60% - 강조색4 7 5" xfId="12779" xr:uid="{BC61ADC2-856C-4AAB-A141-96F5CF571FC1}"/>
    <cellStyle name="60% - 강조색4 7 6" xfId="12780" xr:uid="{FEBB3CCB-5F0C-4737-98B4-DB3D1B90D4C6}"/>
    <cellStyle name="60% - 강조색4 7 7" xfId="12781" xr:uid="{689DA998-CAC7-49EA-9407-BEE9EEAA65D8}"/>
    <cellStyle name="60% - 강조색4 7 8" xfId="12782" xr:uid="{9F6459E7-2F9E-42D2-9420-EC6179A1C14F}"/>
    <cellStyle name="60% - 강조색4 7 9" xfId="12783" xr:uid="{B1C879F6-1757-407B-B3E4-7EC03F694A3B}"/>
    <cellStyle name="60% - 강조색4 8" xfId="1412" xr:uid="{2652D5A2-9F8B-4B57-B81A-741D3921EEA0}"/>
    <cellStyle name="60% - 강조색4 8 10" xfId="12785" xr:uid="{4BEF97C9-B332-439C-9395-F3781A5B2FA8}"/>
    <cellStyle name="60% - 강조색4 8 11" xfId="12786" xr:uid="{0BA994B9-735C-40B6-930F-8D990805B410}"/>
    <cellStyle name="60% - 강조색4 8 12" xfId="12787" xr:uid="{161A6346-4D83-4A5F-9A49-409728C39BD7}"/>
    <cellStyle name="60% - 강조색4 8 13" xfId="12788" xr:uid="{0A5256EF-1305-4AA7-A758-DDA6D29CB607}"/>
    <cellStyle name="60% - 강조색4 8 14" xfId="12789" xr:uid="{A17CE31D-720E-4489-AAE1-E8ED6C714676}"/>
    <cellStyle name="60% - 강조색4 8 15" xfId="12784" xr:uid="{22B71AFE-5EE5-4098-840B-33DA733713A4}"/>
    <cellStyle name="60% - 강조색4 8 16" xfId="27700" xr:uid="{BAED073B-8E25-40B6-A83E-8964A977BC3F}"/>
    <cellStyle name="60% - 강조색4 8 2" xfId="1413" xr:uid="{2BBFDCA9-06C5-4865-AD3E-B2FEAA434FDD}"/>
    <cellStyle name="60% - 강조색4 8 2 2" xfId="12790" xr:uid="{1C4304BC-A95B-4602-91FA-1AE591E74B85}"/>
    <cellStyle name="60% - 강조색4 8 3" xfId="12791" xr:uid="{2A452696-43AA-44ED-AE46-B2DECC40A660}"/>
    <cellStyle name="60% - 강조색4 8 4" xfId="12792" xr:uid="{BD6B14E7-A08B-4F88-8611-B5EE69A399F6}"/>
    <cellStyle name="60% - 강조색4 8 5" xfId="12793" xr:uid="{3BF03021-EFA2-46B6-A9A8-4E6B5F5FFD68}"/>
    <cellStyle name="60% - 강조색4 8 6" xfId="12794" xr:uid="{57A70577-39DC-4B70-B90D-3ABE12A8DB7E}"/>
    <cellStyle name="60% - 강조색4 8 7" xfId="12795" xr:uid="{58E6A83A-1DF1-4650-A602-E708862FA5F4}"/>
    <cellStyle name="60% - 강조색4 8 8" xfId="12796" xr:uid="{4EF717C3-5564-45B2-9915-1A4E765E3239}"/>
    <cellStyle name="60% - 강조색4 8 9" xfId="12797" xr:uid="{A9A64767-68C4-4C77-8D6C-8A539EB79C4E}"/>
    <cellStyle name="60% - 강조색4 9" xfId="1414" xr:uid="{E90F060F-B9A6-442C-A7DF-F27314835289}"/>
    <cellStyle name="60% - 강조색4 9 10" xfId="12799" xr:uid="{29CE5727-809B-405B-AA50-CCDAD2B911DB}"/>
    <cellStyle name="60% - 강조색4 9 11" xfId="12800" xr:uid="{9D22D8A5-23D0-4813-AEC2-8A6910AB41D6}"/>
    <cellStyle name="60% - 강조색4 9 12" xfId="12801" xr:uid="{C4B87BA5-2470-49E4-8A31-8827F55EFCF8}"/>
    <cellStyle name="60% - 강조색4 9 13" xfId="12802" xr:uid="{D4E28DE1-1F84-4DB7-A24E-DF313B8C90D8}"/>
    <cellStyle name="60% - 강조색4 9 14" xfId="12803" xr:uid="{E495535D-70BF-49D9-A943-109271F3A2D9}"/>
    <cellStyle name="60% - 강조색4 9 15" xfId="12798" xr:uid="{DE61D905-5444-4B59-AFE1-85EE6D3F75F9}"/>
    <cellStyle name="60% - 강조색4 9 16" xfId="27699" xr:uid="{FC94A2F7-8255-4A12-BC3C-13491F0356AD}"/>
    <cellStyle name="60% - 강조색4 9 2" xfId="1415" xr:uid="{2D012B8A-4525-4596-B80A-3123AB2AFA80}"/>
    <cellStyle name="60% - 강조색4 9 2 2" xfId="12804" xr:uid="{2D964F51-50E4-4765-A6DF-EEE05A728811}"/>
    <cellStyle name="60% - 강조색4 9 3" xfId="12805" xr:uid="{8BA7CFCB-C82B-4072-B332-64E3A91455CB}"/>
    <cellStyle name="60% - 강조색4 9 4" xfId="12806" xr:uid="{E6976BC8-8E10-40CF-AF35-E7433A79748D}"/>
    <cellStyle name="60% - 강조색4 9 5" xfId="12807" xr:uid="{D9900544-28AA-4BD6-8BA8-DEB65C7539D9}"/>
    <cellStyle name="60% - 강조색4 9 6" xfId="12808" xr:uid="{46F5C057-F62C-4E53-BFD3-E1AB8EEBD402}"/>
    <cellStyle name="60% - 강조색4 9 7" xfId="12809" xr:uid="{309F43BB-8A4F-45EA-8B87-726FAC708727}"/>
    <cellStyle name="60% - 강조색4 9 8" xfId="12810" xr:uid="{E8AD7894-7910-459A-BE48-10C22807A0C8}"/>
    <cellStyle name="60% - 강조색4 9 9" xfId="12811" xr:uid="{7BE32B24-5D93-402C-9605-7A35057FEF81}"/>
    <cellStyle name="60% - 강조색5 10" xfId="1417" xr:uid="{5C82AF02-A52D-4C43-9ED4-E9E5351AFA5A}"/>
    <cellStyle name="60% - 강조색5 10 10" xfId="12814" xr:uid="{13958A98-66F5-4C4F-AA3E-E510669B926E}"/>
    <cellStyle name="60% - 강조색5 10 11" xfId="12815" xr:uid="{FE6D7B14-A7DD-4E1A-BD23-E35B0639072A}"/>
    <cellStyle name="60% - 강조색5 10 12" xfId="12816" xr:uid="{AFB926E4-3940-4C6F-BDF5-599D63D5AAAB}"/>
    <cellStyle name="60% - 강조색5 10 13" xfId="12817" xr:uid="{154771AE-741D-4F5B-943C-BFF7228D0028}"/>
    <cellStyle name="60% - 강조색5 10 14" xfId="12818" xr:uid="{2AB1CD5A-E6BE-42BF-9D2C-0F4C3589F5E5}"/>
    <cellStyle name="60% - 강조색5 10 15" xfId="12813" xr:uid="{73F2FC15-55F4-47D1-B49A-7C6C1D35717A}"/>
    <cellStyle name="60% - 강조색5 10 2" xfId="1418" xr:uid="{8FED1B6F-0B88-4F6D-861B-636F98C0EE0F}"/>
    <cellStyle name="60% - 강조색5 10 2 2" xfId="12819" xr:uid="{11AD6501-6526-4E8B-9040-05D7627B033F}"/>
    <cellStyle name="60% - 강조색5 10 3" xfId="12820" xr:uid="{F1D4EED9-FEF8-4C97-BFF6-F5DA0F8E9E62}"/>
    <cellStyle name="60% - 강조색5 10 4" xfId="12821" xr:uid="{600270E8-D25E-4C3F-9A75-53D77D1AE90D}"/>
    <cellStyle name="60% - 강조색5 10 5" xfId="12822" xr:uid="{DFE11E35-77F2-45A7-A3F0-1EEEFD47AA26}"/>
    <cellStyle name="60% - 강조색5 10 6" xfId="12823" xr:uid="{AB5E4EAE-CAC8-41C3-9D19-79F2756D7C96}"/>
    <cellStyle name="60% - 강조색5 10 7" xfId="12824" xr:uid="{B7FF7AD9-26BE-46AA-81D6-040C880C2649}"/>
    <cellStyle name="60% - 강조색5 10 8" xfId="12825" xr:uid="{B38A4A05-2EC8-4E0E-9EC7-28E1D3F46222}"/>
    <cellStyle name="60% - 강조색5 10 9" xfId="12826" xr:uid="{178B744F-0C65-42C8-8357-A6FBE492CC41}"/>
    <cellStyle name="60% - 강조색5 11" xfId="1419" xr:uid="{EBAE486E-D725-4436-8865-7C341451A2A3}"/>
    <cellStyle name="60% - 강조색5 11 10" xfId="12828" xr:uid="{7230244E-776C-4B0F-A11E-651F70D917EB}"/>
    <cellStyle name="60% - 강조색5 11 11" xfId="12829" xr:uid="{B0055188-B93F-4D8A-9F50-1966927F0824}"/>
    <cellStyle name="60% - 강조색5 11 12" xfId="12830" xr:uid="{C639234F-94E7-4A77-9B74-7DDA94FCC701}"/>
    <cellStyle name="60% - 강조색5 11 13" xfId="12831" xr:uid="{6DDD2023-65B6-4AF0-B395-CB5BEEDB0EA9}"/>
    <cellStyle name="60% - 강조색5 11 14" xfId="12832" xr:uid="{FEFDCF04-B7F2-4D57-BC81-177E0023009C}"/>
    <cellStyle name="60% - 강조색5 11 15" xfId="12827" xr:uid="{FAEBC893-FBBF-450A-AB2B-EC11E8B8477E}"/>
    <cellStyle name="60% - 강조색5 11 2" xfId="1420" xr:uid="{25EF8255-25CB-44D0-B024-0BC80E9E3E37}"/>
    <cellStyle name="60% - 강조색5 11 2 2" xfId="12833" xr:uid="{49B51024-7C3A-4C53-B824-8FAD97BB64B6}"/>
    <cellStyle name="60% - 강조색5 11 3" xfId="12834" xr:uid="{4B047A4B-C598-4C83-B91A-4FA7E61815AA}"/>
    <cellStyle name="60% - 강조색5 11 4" xfId="12835" xr:uid="{4FC27BD7-143D-447B-8917-83FE5065FAE6}"/>
    <cellStyle name="60% - 강조색5 11 5" xfId="12836" xr:uid="{9A737EBF-C8AF-40B4-BBDF-5B1E051A5226}"/>
    <cellStyle name="60% - 강조색5 11 6" xfId="12837" xr:uid="{70130F10-6E1D-4855-9683-EC8C59167BB1}"/>
    <cellStyle name="60% - 강조색5 11 7" xfId="12838" xr:uid="{81452791-1D7B-41ED-B7AA-16A1295ABAD5}"/>
    <cellStyle name="60% - 강조색5 11 8" xfId="12839" xr:uid="{C138650F-9D45-4D16-9F66-1B3208CEDF55}"/>
    <cellStyle name="60% - 강조색5 11 9" xfId="12840" xr:uid="{EAF6868B-F507-46F3-8741-C574BE7D9F33}"/>
    <cellStyle name="60% - 강조색5 12" xfId="1421" xr:uid="{A304CB57-6615-4FB4-8975-94A6D52CFEFD}"/>
    <cellStyle name="60% - 강조색5 12 10" xfId="12842" xr:uid="{CD161541-CE16-45EF-910C-2A0027FEAD5F}"/>
    <cellStyle name="60% - 강조색5 12 11" xfId="12843" xr:uid="{B5E60D27-6C15-4C95-B92F-A6782F3E3628}"/>
    <cellStyle name="60% - 강조색5 12 12" xfId="12844" xr:uid="{F9AD483C-F217-446C-9EF9-5837F7A3B5C3}"/>
    <cellStyle name="60% - 강조색5 12 13" xfId="12845" xr:uid="{B3819B6B-F533-4DFB-B03E-4F608B781A33}"/>
    <cellStyle name="60% - 강조색5 12 14" xfId="12846" xr:uid="{6E89E8B0-1887-4501-AF7E-970B5C77DE8F}"/>
    <cellStyle name="60% - 강조색5 12 15" xfId="12841" xr:uid="{B9008DF2-4F15-4FEB-9E18-F3ACA0D74A57}"/>
    <cellStyle name="60% - 강조색5 12 2" xfId="1422" xr:uid="{22C4F753-E1B2-49A1-A847-711019B7A73E}"/>
    <cellStyle name="60% - 강조색5 12 2 2" xfId="12847" xr:uid="{50E92A15-1164-4455-AF5E-5FBF13E944DA}"/>
    <cellStyle name="60% - 강조색5 12 3" xfId="12848" xr:uid="{8A3ABD08-246B-48D3-95BC-804A7FAE876E}"/>
    <cellStyle name="60% - 강조색5 12 4" xfId="12849" xr:uid="{A0CC764E-2E58-4CB3-8645-ECC8CDEF794A}"/>
    <cellStyle name="60% - 강조색5 12 5" xfId="12850" xr:uid="{EEFAEA07-C076-4F3E-8D56-B921197FDBBE}"/>
    <cellStyle name="60% - 강조색5 12 6" xfId="12851" xr:uid="{D762EFAD-04D5-426A-AF66-7D4ED864A329}"/>
    <cellStyle name="60% - 강조색5 12 7" xfId="12852" xr:uid="{C2222713-4A24-44E4-9E75-6ADB87BEA709}"/>
    <cellStyle name="60% - 강조색5 12 8" xfId="12853" xr:uid="{39AC9F7E-0A33-414D-B784-0690861792DC}"/>
    <cellStyle name="60% - 강조색5 12 9" xfId="12854" xr:uid="{08C1B15F-B1B2-4120-AE6B-187E737887BB}"/>
    <cellStyle name="60% - 강조색5 13" xfId="1423" xr:uid="{2DE42349-4264-4DB8-ACFA-4E58F2B64A57}"/>
    <cellStyle name="60% - 강조색5 13 10" xfId="12856" xr:uid="{EF786430-9895-4A62-9180-72D673481BB5}"/>
    <cellStyle name="60% - 강조색5 13 11" xfId="12857" xr:uid="{A39A830D-12B8-4CBD-B71F-B0AB1F3A28E1}"/>
    <cellStyle name="60% - 강조색5 13 12" xfId="12858" xr:uid="{E166072D-FDE7-466C-AB9B-DAA7CB010F88}"/>
    <cellStyle name="60% - 강조색5 13 13" xfId="12859" xr:uid="{79EA11E7-19BA-430C-B579-CA9F409DC098}"/>
    <cellStyle name="60% - 강조색5 13 14" xfId="12860" xr:uid="{16DDA100-5AFA-4860-BEC5-ADA7FFB48D1F}"/>
    <cellStyle name="60% - 강조색5 13 15" xfId="12855" xr:uid="{930BDB6C-5B8B-4F9A-8014-F359EF644179}"/>
    <cellStyle name="60% - 강조색5 13 2" xfId="1424" xr:uid="{ECCBCC5D-B053-4E33-A3C6-D26728169BD6}"/>
    <cellStyle name="60% - 강조색5 13 2 2" xfId="12861" xr:uid="{8182A861-7CCE-4B9D-9AAB-F095839FE77A}"/>
    <cellStyle name="60% - 강조색5 13 3" xfId="12862" xr:uid="{EEF4309C-F43B-4804-956A-07FA42447C44}"/>
    <cellStyle name="60% - 강조색5 13 4" xfId="12863" xr:uid="{8F05DFF6-9D2F-4BBF-896B-5133BFD45743}"/>
    <cellStyle name="60% - 강조색5 13 5" xfId="12864" xr:uid="{FF535685-0DF1-4983-87D7-2B8B33AEDEEA}"/>
    <cellStyle name="60% - 강조색5 13 6" xfId="12865" xr:uid="{626D6B88-6A8D-4814-A757-582F443CFD98}"/>
    <cellStyle name="60% - 강조색5 13 7" xfId="12866" xr:uid="{D0447DC8-DEE4-4DE5-A191-43E5B08A881A}"/>
    <cellStyle name="60% - 강조색5 13 8" xfId="12867" xr:uid="{7110AA6D-53B2-473C-9DFA-BDF64D8E81F7}"/>
    <cellStyle name="60% - 강조색5 13 9" xfId="12868" xr:uid="{5B7A5DCE-F604-4C92-9C74-209BFA359D9E}"/>
    <cellStyle name="60% - 강조색5 14" xfId="1425" xr:uid="{84BF5B93-9BB5-4526-B5F2-07BE1A03FA1B}"/>
    <cellStyle name="60% - 강조색5 14 10" xfId="12870" xr:uid="{EB9665BE-2EEB-49CE-BC58-0A336A0AE612}"/>
    <cellStyle name="60% - 강조색5 14 11" xfId="12871" xr:uid="{8A29B238-2603-4BAC-89B2-095FE767CCCE}"/>
    <cellStyle name="60% - 강조색5 14 12" xfId="12872" xr:uid="{E07B1D4D-3DB5-4BFB-AE6F-CF3FBC5F7835}"/>
    <cellStyle name="60% - 강조색5 14 13" xfId="12873" xr:uid="{F3C0FFB7-9035-41B4-8F0D-3736A235E495}"/>
    <cellStyle name="60% - 강조색5 14 14" xfId="12874" xr:uid="{64BA42B1-F862-4B7A-B4CA-B7E41F32F65F}"/>
    <cellStyle name="60% - 강조색5 14 15" xfId="12869" xr:uid="{0203761D-D152-43EE-BD44-F0D4670823CD}"/>
    <cellStyle name="60% - 강조색5 14 2" xfId="1426" xr:uid="{AAC8CDB7-6FD6-412F-81D6-55C0D1A7C18E}"/>
    <cellStyle name="60% - 강조색5 14 2 2" xfId="12875" xr:uid="{6DFA4BF7-2E6B-4DDF-A7D0-CA7AE909C7A7}"/>
    <cellStyle name="60% - 강조색5 14 3" xfId="12876" xr:uid="{D08A5F4C-0B84-4107-AC09-80E9B0C5EBEE}"/>
    <cellStyle name="60% - 강조색5 14 4" xfId="12877" xr:uid="{26A1F1E3-E128-4326-8DE6-DF7FC260106F}"/>
    <cellStyle name="60% - 강조색5 14 5" xfId="12878" xr:uid="{DD09683D-1B3D-4464-929B-E69986D40C2A}"/>
    <cellStyle name="60% - 강조색5 14 6" xfId="12879" xr:uid="{122BC937-8F0F-4D00-9551-8750431C2DEC}"/>
    <cellStyle name="60% - 강조색5 14 7" xfId="12880" xr:uid="{6AC59847-0623-4076-B519-07DA8B7F6CD6}"/>
    <cellStyle name="60% - 강조색5 14 8" xfId="12881" xr:uid="{EB7BF879-CF7B-40DB-A7EB-252DD02C2ECB}"/>
    <cellStyle name="60% - 강조색5 14 9" xfId="12882" xr:uid="{D5786A5B-DC50-479C-9F1D-103A69D38295}"/>
    <cellStyle name="60% - 강조색5 15" xfId="1427" xr:uid="{E2813D0F-DF06-4256-B359-3D13C4D0DA36}"/>
    <cellStyle name="60% - 강조색5 15 10" xfId="12884" xr:uid="{2B48A4BB-8DD9-4D20-AF43-A7AF2945442A}"/>
    <cellStyle name="60% - 강조색5 15 11" xfId="12885" xr:uid="{9D485593-B987-4318-86D1-A0B5E74BDA5C}"/>
    <cellStyle name="60% - 강조색5 15 12" xfId="12886" xr:uid="{9297F768-9E50-4DC6-8EDF-9F51C9DCB53E}"/>
    <cellStyle name="60% - 강조색5 15 13" xfId="12887" xr:uid="{6AA36CCD-D6A4-43B7-9538-C49EA04EB0D8}"/>
    <cellStyle name="60% - 강조색5 15 14" xfId="12888" xr:uid="{01FA7B3F-C873-4AF1-A97C-41DAD9C58366}"/>
    <cellStyle name="60% - 강조색5 15 15" xfId="12883" xr:uid="{9CFE24D3-6FE7-41D5-AF96-6C37D8E07D3F}"/>
    <cellStyle name="60% - 강조색5 15 2" xfId="1428" xr:uid="{ABD460B9-26EF-4A04-BAC1-DBA357CF2AFE}"/>
    <cellStyle name="60% - 강조색5 15 2 2" xfId="12889" xr:uid="{A788872C-DCB7-4981-9D44-604A5A3412AC}"/>
    <cellStyle name="60% - 강조색5 15 3" xfId="12890" xr:uid="{E610C464-0AF6-44FF-8A5C-DCEDDA8C04DF}"/>
    <cellStyle name="60% - 강조색5 15 4" xfId="12891" xr:uid="{A2BE1E38-78FA-4231-89E3-0EDB6033AE91}"/>
    <cellStyle name="60% - 강조색5 15 5" xfId="12892" xr:uid="{4AE29DAA-9C9D-4ACE-A131-BDDCBE439B4F}"/>
    <cellStyle name="60% - 강조색5 15 6" xfId="12893" xr:uid="{6AB0E8DE-955F-4DEF-97F0-DB2FFA6F53DD}"/>
    <cellStyle name="60% - 강조색5 15 7" xfId="12894" xr:uid="{A774717F-AE28-477E-B435-A709C7289256}"/>
    <cellStyle name="60% - 강조색5 15 8" xfId="12895" xr:uid="{72D9044C-56F6-49E3-880C-9620AF348A78}"/>
    <cellStyle name="60% - 강조색5 15 9" xfId="12896" xr:uid="{4A197203-C9B6-4AB7-BB6D-405CE72A8376}"/>
    <cellStyle name="60% - 강조색5 16" xfId="1429" xr:uid="{0FD2A746-C54C-4B31-9419-651020A52490}"/>
    <cellStyle name="60% - 강조색5 16 10" xfId="12898" xr:uid="{6EDAE458-2104-4B9F-B0A5-F006A837E791}"/>
    <cellStyle name="60% - 강조색5 16 11" xfId="12899" xr:uid="{8973ABB5-B27A-4666-9337-84AAF5A8C0B1}"/>
    <cellStyle name="60% - 강조색5 16 12" xfId="12900" xr:uid="{C6D7C6D6-7D54-44C4-876C-AF86849C1B59}"/>
    <cellStyle name="60% - 강조색5 16 13" xfId="12901" xr:uid="{EE26C71C-CA22-4AD1-B19B-2F5CAB7065AB}"/>
    <cellStyle name="60% - 강조색5 16 14" xfId="12902" xr:uid="{5D99C0AE-BFAD-4AF5-9FFD-4EA730232F01}"/>
    <cellStyle name="60% - 강조색5 16 15" xfId="12897" xr:uid="{449596C2-9FA5-41E6-B0EC-61E61ADE3FB6}"/>
    <cellStyle name="60% - 강조색5 16 2" xfId="1430" xr:uid="{1E0281A3-8A99-4288-9D36-2D225052B1C9}"/>
    <cellStyle name="60% - 강조색5 16 2 2" xfId="12903" xr:uid="{3944EF94-C3EC-4ED7-8B15-6D478A676EFC}"/>
    <cellStyle name="60% - 강조색5 16 3" xfId="12904" xr:uid="{CF54E267-FC78-48A6-90AB-3D191E409E75}"/>
    <cellStyle name="60% - 강조색5 16 4" xfId="12905" xr:uid="{34905DE1-849A-4D4C-B1D0-D3FBCBB6D301}"/>
    <cellStyle name="60% - 강조색5 16 5" xfId="12906" xr:uid="{41C83DAF-A750-4BF1-84D2-6C3AC5B8EFD5}"/>
    <cellStyle name="60% - 강조색5 16 6" xfId="12907" xr:uid="{D91473A3-11CF-417B-88A7-21A1A7E0BD78}"/>
    <cellStyle name="60% - 강조색5 16 7" xfId="12908" xr:uid="{6AA60BB8-F705-400B-ACB1-0396D044F64C}"/>
    <cellStyle name="60% - 강조색5 16 8" xfId="12909" xr:uid="{5CC6DB84-06CD-4565-AE41-6C3B936A03B3}"/>
    <cellStyle name="60% - 강조색5 16 9" xfId="12910" xr:uid="{774687E6-1629-4412-8757-940835C861DC}"/>
    <cellStyle name="60% - 강조색5 17" xfId="1431" xr:uid="{2380E9B9-0848-4094-B351-5097EE8475A8}"/>
    <cellStyle name="60% - 강조색5 17 10" xfId="12912" xr:uid="{CD7A3466-98C8-4D0B-9471-DB809F073B44}"/>
    <cellStyle name="60% - 강조색5 17 11" xfId="12913" xr:uid="{0CD78FBB-648F-43E8-8377-AF1A817E7E2D}"/>
    <cellStyle name="60% - 강조색5 17 12" xfId="12914" xr:uid="{54B735D7-9BF5-4F06-A382-13588AA8AA1F}"/>
    <cellStyle name="60% - 강조색5 17 13" xfId="12915" xr:uid="{794372C4-D87D-40E8-977D-07AADC80243A}"/>
    <cellStyle name="60% - 강조색5 17 14" xfId="12916" xr:uid="{1AB898F7-AB53-4E0F-BC2F-E4472D58D76E}"/>
    <cellStyle name="60% - 강조색5 17 15" xfId="12911" xr:uid="{94C78889-775A-455A-A0A0-5B22B5C8D1C1}"/>
    <cellStyle name="60% - 강조색5 17 2" xfId="1432" xr:uid="{22976C8B-6BAD-4730-92BC-DD3F2F02621E}"/>
    <cellStyle name="60% - 강조색5 17 2 2" xfId="12917" xr:uid="{FB464478-D24F-42B3-A4FC-10A2ACD6047A}"/>
    <cellStyle name="60% - 강조색5 17 3" xfId="12918" xr:uid="{E631C075-8A73-4D21-989B-1C5B338645F8}"/>
    <cellStyle name="60% - 강조색5 17 4" xfId="12919" xr:uid="{20A00602-B1D2-453D-A129-1DD720F7A342}"/>
    <cellStyle name="60% - 강조색5 17 5" xfId="12920" xr:uid="{560B76A3-7AA2-44AC-BF9A-4BCBA0D9F3AC}"/>
    <cellStyle name="60% - 강조색5 17 6" xfId="12921" xr:uid="{B4EE4383-AF6D-4BC7-BC98-EB020B27732D}"/>
    <cellStyle name="60% - 강조색5 17 7" xfId="12922" xr:uid="{D77FEE7B-3AA3-4A02-B6CF-98FE7FF95064}"/>
    <cellStyle name="60% - 강조색5 17 8" xfId="12923" xr:uid="{D4EDE33B-041F-4693-B044-A74EE8F6E702}"/>
    <cellStyle name="60% - 강조색5 17 9" xfId="12924" xr:uid="{598DAD40-EDD8-43E3-AD3F-02E9730FE1C7}"/>
    <cellStyle name="60% - 강조색5 18" xfId="1433" xr:uid="{4C290E35-07E1-43CD-87BD-836E90FCFC32}"/>
    <cellStyle name="60% - 강조색5 18 10" xfId="12926" xr:uid="{EE331D47-3661-4419-B138-488DFE2FB14C}"/>
    <cellStyle name="60% - 강조색5 18 11" xfId="12927" xr:uid="{03430506-F27F-43C5-A635-D33E1F2AA19A}"/>
    <cellStyle name="60% - 강조색5 18 12" xfId="12928" xr:uid="{39B68AB4-7430-4164-B3E4-342B0D6563B5}"/>
    <cellStyle name="60% - 강조색5 18 13" xfId="12929" xr:uid="{776A5110-B98E-4121-BAC8-C197B494D39E}"/>
    <cellStyle name="60% - 강조색5 18 14" xfId="12930" xr:uid="{66EC1A2A-CFB8-4980-8705-F70401DA131B}"/>
    <cellStyle name="60% - 강조색5 18 15" xfId="12925" xr:uid="{D8D1A180-6A17-489E-BF0D-0E97DD4C969F}"/>
    <cellStyle name="60% - 강조색5 18 2" xfId="1434" xr:uid="{87C3E5C9-C513-4FA1-8413-89FFD68150A8}"/>
    <cellStyle name="60% - 강조색5 18 2 2" xfId="12931" xr:uid="{34745EE7-7E05-4634-8148-63464CA214EB}"/>
    <cellStyle name="60% - 강조색5 18 3" xfId="12932" xr:uid="{8D9C27D8-FCF8-4782-B9F6-FEA8A0685ABE}"/>
    <cellStyle name="60% - 강조색5 18 4" xfId="12933" xr:uid="{8B0231C4-1A5F-466E-942F-979DFA5023CD}"/>
    <cellStyle name="60% - 강조색5 18 5" xfId="12934" xr:uid="{75C03091-A9B8-49CD-B2AA-4ADA7ECEE48C}"/>
    <cellStyle name="60% - 강조색5 18 6" xfId="12935" xr:uid="{01D2D029-A7D2-4B8F-94F3-A98EBD72F255}"/>
    <cellStyle name="60% - 강조색5 18 7" xfId="12936" xr:uid="{08DA961D-DA37-4F97-A7EA-EFE5E9B85F49}"/>
    <cellStyle name="60% - 강조색5 18 8" xfId="12937" xr:uid="{E96B4595-7759-48DB-AEE0-1E27521EE877}"/>
    <cellStyle name="60% - 강조색5 18 9" xfId="12938" xr:uid="{BFDE86D8-B50C-4BB6-9A5A-09ECF0825FB9}"/>
    <cellStyle name="60% - 강조색5 19" xfId="1435" xr:uid="{12CCD530-8BDF-46BE-BD13-8517DD7A6FEE}"/>
    <cellStyle name="60% - 강조색5 19 10" xfId="12940" xr:uid="{819F1E08-287B-4528-928E-E76F29B0CA4E}"/>
    <cellStyle name="60% - 강조색5 19 11" xfId="12941" xr:uid="{0A68D3AA-AD47-4903-8CFD-03C87A61B496}"/>
    <cellStyle name="60% - 강조색5 19 12" xfId="12942" xr:uid="{95F48762-C465-489E-B7C7-22C29AB0C1DC}"/>
    <cellStyle name="60% - 강조색5 19 13" xfId="12943" xr:uid="{936D4C05-BAFE-478F-A4C2-9F59EB374956}"/>
    <cellStyle name="60% - 강조색5 19 14" xfId="12944" xr:uid="{A6C785DA-6C63-4EB1-87C6-1EB13A60B6B4}"/>
    <cellStyle name="60% - 강조색5 19 15" xfId="12939" xr:uid="{F01CEB53-F138-4CE2-BFBB-B327696EF6EC}"/>
    <cellStyle name="60% - 강조색5 19 2" xfId="1436" xr:uid="{55AC60D3-546A-45ED-9D17-025E2F6B14EA}"/>
    <cellStyle name="60% - 강조색5 19 2 2" xfId="12945" xr:uid="{DBD50833-55CE-42BB-BD31-A34C831658A2}"/>
    <cellStyle name="60% - 강조색5 19 3" xfId="12946" xr:uid="{6F93B0AE-4411-4388-86C5-2DD9D2732D3F}"/>
    <cellStyle name="60% - 강조색5 19 4" xfId="12947" xr:uid="{FEE824E0-A49D-4593-9C84-E5BE6181E53B}"/>
    <cellStyle name="60% - 강조색5 19 5" xfId="12948" xr:uid="{5F9BFA7C-79D3-402B-8E27-B76F3A2789DC}"/>
    <cellStyle name="60% - 강조색5 19 6" xfId="12949" xr:uid="{7C85496A-425E-43E6-BAE2-D9AB9B26CAC5}"/>
    <cellStyle name="60% - 강조색5 19 7" xfId="12950" xr:uid="{9E6424A7-CB40-46EF-AF13-EB20312706EF}"/>
    <cellStyle name="60% - 강조색5 19 8" xfId="12951" xr:uid="{38BACC8C-D04D-49DC-8019-3FD2DAC1D029}"/>
    <cellStyle name="60% - 강조색5 19 9" xfId="12952" xr:uid="{7A0A0F51-BF35-489D-BABD-5A4497BC9BBE}"/>
    <cellStyle name="60% - 강조색5 2" xfId="1437" xr:uid="{B058AFC9-860A-4976-A3D0-4546D7767662}"/>
    <cellStyle name="60% - 강조색5 2 10" xfId="12954" xr:uid="{B68093E1-7B9C-448E-942B-93877686D378}"/>
    <cellStyle name="60% - 강조색5 2 11" xfId="12955" xr:uid="{647F6AD6-73D2-42FC-98BC-F1F6AB85FB0C}"/>
    <cellStyle name="60% - 강조색5 2 12" xfId="12956" xr:uid="{12F06164-1B95-4C91-AFAE-23B93C910449}"/>
    <cellStyle name="60% - 강조색5 2 13" xfId="12957" xr:uid="{4E03BE8C-600E-412C-97B2-6B64FF5986BD}"/>
    <cellStyle name="60% - 강조색5 2 14" xfId="12958" xr:uid="{449F26C7-4D3D-4F22-A70D-EFC52F25D47A}"/>
    <cellStyle name="60% - 강조색5 2 15" xfId="12953" xr:uid="{C04EDF81-6E50-4D01-95D8-45B059DE4E76}"/>
    <cellStyle name="60% - 강조색5 2 16" xfId="27956" xr:uid="{6AB4AD6A-2C61-4C66-B3D2-05FFAF4155AB}"/>
    <cellStyle name="60% - 강조색5 2 2" xfId="1438" xr:uid="{6BD3F3BF-F9B5-40E6-998A-514715B4BADD}"/>
    <cellStyle name="60% - 강조색5 2 2 2" xfId="12959" xr:uid="{2FE4FBC6-7ABD-466F-85C1-F2DE8DBF2A2F}"/>
    <cellStyle name="60% - 강조색5 2 3" xfId="12960" xr:uid="{35D4AE17-F3C0-4065-BBFB-CB3D18CD5591}"/>
    <cellStyle name="60% - 강조색5 2 4" xfId="12961" xr:uid="{68F7DD16-33B0-43E2-B06E-FAAAA0B9538C}"/>
    <cellStyle name="60% - 강조색5 2 5" xfId="12962" xr:uid="{D49610D1-D4D9-4AD4-BBC2-A046F30D56F7}"/>
    <cellStyle name="60% - 강조색5 2 6" xfId="12963" xr:uid="{DE7E8FFE-8656-4B25-BB8A-227628AC2264}"/>
    <cellStyle name="60% - 강조색5 2 7" xfId="12964" xr:uid="{128388CD-64ED-41B6-976E-07968B565493}"/>
    <cellStyle name="60% - 강조색5 2 8" xfId="12965" xr:uid="{3EC48696-025A-47ED-B7A8-E82C64FA0D51}"/>
    <cellStyle name="60% - 강조색5 2 9" xfId="12966" xr:uid="{97030899-068D-4833-B1E9-E3301EB6F1D1}"/>
    <cellStyle name="60% - 강조색5 20" xfId="1439" xr:uid="{82125EFE-B195-4221-BFF0-7B7EA6A8A0C2}"/>
    <cellStyle name="60% - 강조색5 20 10" xfId="12968" xr:uid="{FCEF23D0-0FC5-4EED-BD2E-1B4B525FA261}"/>
    <cellStyle name="60% - 강조색5 20 11" xfId="12969" xr:uid="{E44676AE-D07E-4969-AB7F-A0257D4BC34D}"/>
    <cellStyle name="60% - 강조색5 20 12" xfId="12970" xr:uid="{AFD45E42-C40C-4483-BFA9-5D944341AEF9}"/>
    <cellStyle name="60% - 강조색5 20 13" xfId="12971" xr:uid="{16599C78-6ABB-401B-92A8-A8A884C1546B}"/>
    <cellStyle name="60% - 강조색5 20 14" xfId="12972" xr:uid="{E56EFD2B-51EE-4363-8146-8CA4EEFB427A}"/>
    <cellStyle name="60% - 강조색5 20 15" xfId="12967" xr:uid="{FB61E4C2-757E-456F-A0A6-9BC84E427726}"/>
    <cellStyle name="60% - 강조색5 20 2" xfId="1440" xr:uid="{E225A7A5-B18E-4B76-A3DD-FAA027E943DE}"/>
    <cellStyle name="60% - 강조색5 20 2 2" xfId="12973" xr:uid="{2A905CB1-9A34-4926-A997-DA061031A73C}"/>
    <cellStyle name="60% - 강조색5 20 3" xfId="12974" xr:uid="{DAA09950-AA8E-41D2-8072-241E940C95D9}"/>
    <cellStyle name="60% - 강조색5 20 4" xfId="12975" xr:uid="{6360C08D-ED56-41A3-BCED-005D1507BBF9}"/>
    <cellStyle name="60% - 강조색5 20 5" xfId="12976" xr:uid="{48DFEEA7-7D16-4FE0-BB57-1C986F3C2F4F}"/>
    <cellStyle name="60% - 강조색5 20 6" xfId="12977" xr:uid="{1A95E635-B931-400C-A9FD-F0FABD365B37}"/>
    <cellStyle name="60% - 강조색5 20 7" xfId="12978" xr:uid="{ECA8A4D2-45D5-4801-B1D8-E2329260161D}"/>
    <cellStyle name="60% - 강조색5 20 8" xfId="12979" xr:uid="{0F0AA0FF-D129-4C96-958F-74F4FE85F475}"/>
    <cellStyle name="60% - 강조색5 20 9" xfId="12980" xr:uid="{D2FA37CF-4E59-4DCA-80BF-A01D6AC28D10}"/>
    <cellStyle name="60% - 강조색5 21" xfId="1441" xr:uid="{B672D407-34CA-4B32-BE71-3D93EA2717BB}"/>
    <cellStyle name="60% - 강조색5 21 10" xfId="12982" xr:uid="{8B62057B-EA06-43E1-8457-8DF094C57288}"/>
    <cellStyle name="60% - 강조색5 21 11" xfId="12983" xr:uid="{6F315587-A5EC-4A6D-B2F6-20A43864452A}"/>
    <cellStyle name="60% - 강조색5 21 12" xfId="12984" xr:uid="{6E45D934-665B-460C-A2CA-7941CC11316B}"/>
    <cellStyle name="60% - 강조색5 21 13" xfId="12985" xr:uid="{9603D00E-B10F-4512-ABEC-1A4521B4492F}"/>
    <cellStyle name="60% - 강조색5 21 14" xfId="12986" xr:uid="{8B3BF562-63F9-45E4-AAB8-936C9B398BB1}"/>
    <cellStyle name="60% - 강조색5 21 15" xfId="12981" xr:uid="{9CB6B914-A69B-4DA3-BCCE-96192A2B2BB5}"/>
    <cellStyle name="60% - 강조색5 21 2" xfId="1442" xr:uid="{C7D4A1F5-B3C1-4F85-9C9B-D4DB40B97B67}"/>
    <cellStyle name="60% - 강조색5 21 2 2" xfId="12987" xr:uid="{9F67A5FE-5422-408C-97B2-919C75EC8F84}"/>
    <cellStyle name="60% - 강조색5 21 3" xfId="12988" xr:uid="{6887BEBF-0822-42E1-990C-66670A546AF9}"/>
    <cellStyle name="60% - 강조색5 21 4" xfId="12989" xr:uid="{B5FB5CFB-4C0D-4800-860C-65E2DACBFAB5}"/>
    <cellStyle name="60% - 강조색5 21 5" xfId="12990" xr:uid="{D8E7998A-79E7-4100-9585-97E7F8D6C3E1}"/>
    <cellStyle name="60% - 강조색5 21 6" xfId="12991" xr:uid="{233E7AD9-A800-49D5-8E9B-B9C1A8CCAA95}"/>
    <cellStyle name="60% - 강조색5 21 7" xfId="12992" xr:uid="{2E247EBB-3B7C-4236-95C7-0D95F6C756DF}"/>
    <cellStyle name="60% - 강조색5 21 8" xfId="12993" xr:uid="{F5DD77A5-D955-4CBA-A058-C37E607BB1B9}"/>
    <cellStyle name="60% - 강조색5 21 9" xfId="12994" xr:uid="{18C2868B-C365-4F4E-B6BB-E974C10DE308}"/>
    <cellStyle name="60% - 강조색5 22" xfId="1443" xr:uid="{C9CE79C2-A4EB-49E4-A7F7-0F35ECE5B5C2}"/>
    <cellStyle name="60% - 강조색5 22 10" xfId="12996" xr:uid="{8E5824B5-DF00-4451-B1D1-4C17E3F3254C}"/>
    <cellStyle name="60% - 강조색5 22 11" xfId="12997" xr:uid="{40AE9985-6C6C-47E7-8212-D53CD9C83EF3}"/>
    <cellStyle name="60% - 강조색5 22 12" xfId="12998" xr:uid="{5C0521F8-7A5D-4BA5-8AE4-BDB9044C3ADD}"/>
    <cellStyle name="60% - 강조색5 22 13" xfId="12999" xr:uid="{3E76FC15-D315-4E90-AF14-F0408D8F0ED6}"/>
    <cellStyle name="60% - 강조색5 22 14" xfId="13000" xr:uid="{FC257031-5E7D-4921-8C86-1D97408F34BF}"/>
    <cellStyle name="60% - 강조색5 22 15" xfId="12995" xr:uid="{28819A6C-984D-4482-8DE5-007C845DDFAA}"/>
    <cellStyle name="60% - 강조색5 22 2" xfId="1444" xr:uid="{69FFECFD-7C05-4162-B242-9D9A630A203D}"/>
    <cellStyle name="60% - 강조색5 22 2 2" xfId="13001" xr:uid="{743FF45A-D8D5-4004-8A0D-882BCBFD4289}"/>
    <cellStyle name="60% - 강조색5 22 3" xfId="13002" xr:uid="{514A05BD-FFAF-49FB-BBCF-DAB5A87009FA}"/>
    <cellStyle name="60% - 강조색5 22 4" xfId="13003" xr:uid="{DA08589C-CFC2-476C-A06C-612FB5CE6E28}"/>
    <cellStyle name="60% - 강조색5 22 5" xfId="13004" xr:uid="{EF895573-1E21-48A2-A5A2-A87AB56D625A}"/>
    <cellStyle name="60% - 강조색5 22 6" xfId="13005" xr:uid="{8EF67311-D7BC-44CA-AFB4-FC5EA61BEA66}"/>
    <cellStyle name="60% - 강조색5 22 7" xfId="13006" xr:uid="{8F23200C-EB40-40B1-A988-8825A6684557}"/>
    <cellStyle name="60% - 강조색5 22 8" xfId="13007" xr:uid="{A3E9C658-6244-43DA-B049-5F308EA5CCE5}"/>
    <cellStyle name="60% - 강조색5 22 9" xfId="13008" xr:uid="{F8FDBE1B-BEF1-4EC9-AA29-5AD4950A12A7}"/>
    <cellStyle name="60% - 강조색5 23" xfId="1445" xr:uid="{928D97AE-5771-4064-A00D-780F01A950EB}"/>
    <cellStyle name="60% - 강조색5 23 10" xfId="13010" xr:uid="{30B0805E-1AD3-4206-AA8B-A670607A6E83}"/>
    <cellStyle name="60% - 강조색5 23 11" xfId="13011" xr:uid="{08AF80FF-4357-4D79-BAD0-BAC82A48E20C}"/>
    <cellStyle name="60% - 강조색5 23 12" xfId="13012" xr:uid="{880BE4A3-C52F-4FAF-ACDE-B887B2F801A3}"/>
    <cellStyle name="60% - 강조색5 23 13" xfId="13013" xr:uid="{DF261471-7013-4C8C-A468-684AD196315B}"/>
    <cellStyle name="60% - 강조색5 23 14" xfId="13014" xr:uid="{C05D600A-F6CD-4F6C-BA0C-B8A20D196CF9}"/>
    <cellStyle name="60% - 강조색5 23 15" xfId="13009" xr:uid="{EECAE6A6-88C5-4618-98B7-1C106C059258}"/>
    <cellStyle name="60% - 강조색5 23 2" xfId="1446" xr:uid="{56C6EDB9-EB42-44D7-8D99-D605C158C0FD}"/>
    <cellStyle name="60% - 강조색5 23 2 2" xfId="13015" xr:uid="{B977BB96-3C4C-4538-AA0D-5550BAE9AB32}"/>
    <cellStyle name="60% - 강조색5 23 3" xfId="13016" xr:uid="{C0202696-C246-4A2F-BE2E-D717122EE3C1}"/>
    <cellStyle name="60% - 강조색5 23 4" xfId="13017" xr:uid="{532D34E5-367C-4A70-B7E3-5EDDCDEBF0E7}"/>
    <cellStyle name="60% - 강조색5 23 5" xfId="13018" xr:uid="{AAE835C3-5F5A-4B30-9B56-5A7333F9F41E}"/>
    <cellStyle name="60% - 강조색5 23 6" xfId="13019" xr:uid="{15134336-0691-4876-8862-9C2F1A7C420F}"/>
    <cellStyle name="60% - 강조색5 23 7" xfId="13020" xr:uid="{E96889F9-2436-4DA5-B3B3-65472871BAF5}"/>
    <cellStyle name="60% - 강조색5 23 8" xfId="13021" xr:uid="{A4A314F8-E3F2-4095-98C9-108E73CC28A0}"/>
    <cellStyle name="60% - 강조색5 23 9" xfId="13022" xr:uid="{69CC105E-F860-4552-90A2-EE5A29FFD364}"/>
    <cellStyle name="60% - 강조색5 24" xfId="1447" xr:uid="{5937ACB3-C20D-46D0-9EB5-DBB6AACF5075}"/>
    <cellStyle name="60% - 강조색5 24 10" xfId="13024" xr:uid="{3A729F63-17D9-4DB5-AF66-CC6B1B301912}"/>
    <cellStyle name="60% - 강조색5 24 11" xfId="13025" xr:uid="{C05C5FDF-CDF0-4FCF-BFEA-270E8A43F011}"/>
    <cellStyle name="60% - 강조색5 24 12" xfId="13026" xr:uid="{F39D42E9-D8B5-42D8-8072-CAA86DED1DF0}"/>
    <cellStyle name="60% - 강조색5 24 13" xfId="13027" xr:uid="{CEEC7247-584B-4A94-8759-38E5BA13AD7B}"/>
    <cellStyle name="60% - 강조색5 24 14" xfId="13028" xr:uid="{52AC2270-D131-4E01-98B9-1A8794CF3A32}"/>
    <cellStyle name="60% - 강조색5 24 15" xfId="13023" xr:uid="{EB7F9737-0382-4777-874B-6AE1E336412A}"/>
    <cellStyle name="60% - 강조색5 24 2" xfId="1448" xr:uid="{5ECE763C-3025-4324-BBF5-1E066984CF86}"/>
    <cellStyle name="60% - 강조색5 24 2 2" xfId="13029" xr:uid="{B1D4BA1C-22E0-4DF7-B0AA-F012F263405F}"/>
    <cellStyle name="60% - 강조색5 24 3" xfId="13030" xr:uid="{5D8795DD-DABD-4043-A710-F1673E7D78D8}"/>
    <cellStyle name="60% - 강조색5 24 4" xfId="13031" xr:uid="{82FCDCE0-2369-41FF-9DAA-8BED0811BC56}"/>
    <cellStyle name="60% - 강조색5 24 5" xfId="13032" xr:uid="{8D31D9B4-F777-4CC9-80A0-60540AA66FE8}"/>
    <cellStyle name="60% - 강조색5 24 6" xfId="13033" xr:uid="{2CBA0BAA-C4B2-4B96-8C22-33B0ABF5E444}"/>
    <cellStyle name="60% - 강조색5 24 7" xfId="13034" xr:uid="{83E7779F-ECC9-430A-8072-290DC0830E1F}"/>
    <cellStyle name="60% - 강조색5 24 8" xfId="13035" xr:uid="{D5F86A15-B6B8-4855-A4C1-8AF90CFAF079}"/>
    <cellStyle name="60% - 강조색5 24 9" xfId="13036" xr:uid="{6DA94067-11E8-400B-A7E9-DFCBC40AC53D}"/>
    <cellStyle name="60% - 강조색5 25" xfId="1449" xr:uid="{7E4EC1C9-4D63-48DD-9F75-30CE6A95FF72}"/>
    <cellStyle name="60% - 강조색5 25 10" xfId="13038" xr:uid="{7445B16E-F591-4948-AA88-C0A37962037B}"/>
    <cellStyle name="60% - 강조색5 25 11" xfId="13039" xr:uid="{C6391FBE-D48A-4BF0-A9C9-FCEB84B94E36}"/>
    <cellStyle name="60% - 강조색5 25 12" xfId="13040" xr:uid="{1D93AD11-6C9A-4AC1-BF07-55C2C41C189E}"/>
    <cellStyle name="60% - 강조색5 25 13" xfId="13041" xr:uid="{7F0E7F9D-E321-4A32-BA8B-AA4DC5F79D49}"/>
    <cellStyle name="60% - 강조색5 25 14" xfId="13042" xr:uid="{B94C8BC7-F36F-4746-8D7A-C9093689C188}"/>
    <cellStyle name="60% - 강조색5 25 15" xfId="13037" xr:uid="{79157BF8-D15E-4758-887B-B60520778F64}"/>
    <cellStyle name="60% - 강조색5 25 2" xfId="1450" xr:uid="{FB0ADBE3-4B18-419C-B4A3-32467539C4E1}"/>
    <cellStyle name="60% - 강조색5 25 2 2" xfId="13043" xr:uid="{D2181A73-34DC-4D3C-9E51-05B51236CB7B}"/>
    <cellStyle name="60% - 강조색5 25 3" xfId="13044" xr:uid="{29FA1B10-4969-4EF6-AE3E-C3D58F86F8D3}"/>
    <cellStyle name="60% - 강조색5 25 4" xfId="13045" xr:uid="{D0A48B9A-0CFF-4C20-A34D-CF93942F0390}"/>
    <cellStyle name="60% - 강조색5 25 5" xfId="13046" xr:uid="{9F33A217-272C-44D3-8BFC-6D2942E27B61}"/>
    <cellStyle name="60% - 강조색5 25 6" xfId="13047" xr:uid="{89D59A10-C4A2-4F0C-89F9-5E67085D751C}"/>
    <cellStyle name="60% - 강조색5 25 7" xfId="13048" xr:uid="{0DDE087A-17FC-4C37-A5DE-398183B134D5}"/>
    <cellStyle name="60% - 강조색5 25 8" xfId="13049" xr:uid="{C77A8816-BC2B-4DC6-9C0C-78E9E52F6609}"/>
    <cellStyle name="60% - 강조색5 25 9" xfId="13050" xr:uid="{B9381CA9-056C-47D3-85DA-1518E08EE13F}"/>
    <cellStyle name="60% - 강조색5 26" xfId="1451" xr:uid="{95780233-5654-4D0D-8BE7-533EBAB4AA29}"/>
    <cellStyle name="60% - 강조색5 26 10" xfId="13052" xr:uid="{6C477130-FDCD-43A6-9B7C-ADC001B1037E}"/>
    <cellStyle name="60% - 강조색5 26 11" xfId="13053" xr:uid="{BC43D067-1E57-4102-BA55-3E3D2DED68A8}"/>
    <cellStyle name="60% - 강조색5 26 12" xfId="13054" xr:uid="{2C38B7A2-772F-4B6C-83DD-27939014F0B5}"/>
    <cellStyle name="60% - 강조색5 26 13" xfId="13055" xr:uid="{DEDEFA89-8565-4578-8F93-2720C0475548}"/>
    <cellStyle name="60% - 강조색5 26 14" xfId="13056" xr:uid="{BBAAF2F7-5D19-40B4-8CF0-81A3844253A2}"/>
    <cellStyle name="60% - 강조색5 26 15" xfId="13051" xr:uid="{FADAEDB2-94F5-4BAC-9B36-2BF31C50C3AC}"/>
    <cellStyle name="60% - 강조색5 26 2" xfId="1452" xr:uid="{7A721C89-EE87-4EAE-95BC-AF1D089572EE}"/>
    <cellStyle name="60% - 강조색5 26 2 2" xfId="13057" xr:uid="{9C6C5C5D-45FC-4622-9E09-E18016DBAA5A}"/>
    <cellStyle name="60% - 강조색5 26 3" xfId="13058" xr:uid="{583930A4-3477-4FE3-A9CF-D2F21CA2F056}"/>
    <cellStyle name="60% - 강조색5 26 4" xfId="13059" xr:uid="{38CC53CD-1E52-45EB-AF84-AE8E33ABC792}"/>
    <cellStyle name="60% - 강조색5 26 5" xfId="13060" xr:uid="{BF19F358-D562-43DF-AEFA-5AE76885844A}"/>
    <cellStyle name="60% - 강조색5 26 6" xfId="13061" xr:uid="{FABD20C2-82C2-4CB5-9D1A-C7299BC1914F}"/>
    <cellStyle name="60% - 강조색5 26 7" xfId="13062" xr:uid="{06424BDD-7D6A-4B8D-A6DE-3A6943A63BC0}"/>
    <cellStyle name="60% - 강조색5 26 8" xfId="13063" xr:uid="{1E99E9D6-667E-4852-B5BD-67873D9D3DF7}"/>
    <cellStyle name="60% - 강조색5 26 9" xfId="13064" xr:uid="{10B4C932-2B63-4096-AD82-422213975888}"/>
    <cellStyle name="60% - 강조색5 27" xfId="1453" xr:uid="{1EEB4965-1236-4FAD-9C6A-15F9AA4AB753}"/>
    <cellStyle name="60% - 강조색5 27 10" xfId="13066" xr:uid="{D1B58452-55B9-4E87-9EF9-5CA180B0A728}"/>
    <cellStyle name="60% - 강조색5 27 11" xfId="13067" xr:uid="{46728487-2074-4099-948B-A5E54950CA31}"/>
    <cellStyle name="60% - 강조색5 27 12" xfId="13068" xr:uid="{C57D2B3F-8760-4DC9-826B-D6B121F22B63}"/>
    <cellStyle name="60% - 강조색5 27 13" xfId="13069" xr:uid="{BD6FB3E5-2A05-4108-A4AA-69C593F47D15}"/>
    <cellStyle name="60% - 강조색5 27 14" xfId="13070" xr:uid="{E1589F40-D57B-4829-9A46-2164F3CDC8D2}"/>
    <cellStyle name="60% - 강조색5 27 15" xfId="13065" xr:uid="{CFAE6AFB-D2C1-48B2-AE3B-568D9786A216}"/>
    <cellStyle name="60% - 강조색5 27 2" xfId="1454" xr:uid="{B2B76D69-3D5E-4494-8A29-3966CA98BDB9}"/>
    <cellStyle name="60% - 강조색5 27 2 2" xfId="13071" xr:uid="{E9F1E9D7-52B2-44CB-A69C-05055A6CCF81}"/>
    <cellStyle name="60% - 강조색5 27 3" xfId="13072" xr:uid="{CB24FDEC-7D5A-4040-B70D-7BEFA73E5BFF}"/>
    <cellStyle name="60% - 강조색5 27 4" xfId="13073" xr:uid="{57ACEA73-BA87-4682-828E-ED9F0F51DA67}"/>
    <cellStyle name="60% - 강조색5 27 5" xfId="13074" xr:uid="{13ECB47E-9C65-4BC2-A7E7-3806A726E6E7}"/>
    <cellStyle name="60% - 강조색5 27 6" xfId="13075" xr:uid="{B557FF2E-BD2B-41D3-9CE7-AEEFC24586FF}"/>
    <cellStyle name="60% - 강조색5 27 7" xfId="13076" xr:uid="{1E177B8D-F027-4DC0-A588-503D7F5851AD}"/>
    <cellStyle name="60% - 강조색5 27 8" xfId="13077" xr:uid="{4F709964-D32E-434D-A07C-C1B4C68E35A4}"/>
    <cellStyle name="60% - 강조색5 27 9" xfId="13078" xr:uid="{B8214D48-B56D-4F6D-BED1-6F9940C4B6B4}"/>
    <cellStyle name="60% - 강조색5 28" xfId="1455" xr:uid="{23CDB656-27E8-4E78-9F04-3DFDB389CDFA}"/>
    <cellStyle name="60% - 강조색5 28 10" xfId="13080" xr:uid="{A9C1F46A-81C0-46A9-9A52-C5B506468B0B}"/>
    <cellStyle name="60% - 강조색5 28 11" xfId="13081" xr:uid="{941CD7D1-E0F8-45FC-B7BC-AAF9CCC0A898}"/>
    <cellStyle name="60% - 강조색5 28 12" xfId="13082" xr:uid="{843009F6-92A3-4C30-B5C1-04A10037EAA9}"/>
    <cellStyle name="60% - 강조색5 28 13" xfId="13083" xr:uid="{5C51303B-04EF-4158-87BF-1995F05A1B49}"/>
    <cellStyle name="60% - 강조색5 28 14" xfId="13084" xr:uid="{9DF83FB1-9F6E-4CC6-8D87-AFD9B6010094}"/>
    <cellStyle name="60% - 강조색5 28 15" xfId="13079" xr:uid="{E73D013A-95E6-4CE7-8D24-669D7105941D}"/>
    <cellStyle name="60% - 강조색5 28 2" xfId="1456" xr:uid="{B31457D7-6287-4FE6-BF52-CC921FF0FBF4}"/>
    <cellStyle name="60% - 강조색5 28 2 2" xfId="13085" xr:uid="{B54AFF3F-66B9-46FB-9FD8-DF7102C723A1}"/>
    <cellStyle name="60% - 강조색5 28 3" xfId="13086" xr:uid="{450D4AE0-7F3A-416C-A910-E9E9DB463D4F}"/>
    <cellStyle name="60% - 강조색5 28 4" xfId="13087" xr:uid="{2388A5E4-41D1-4BE4-806A-6871CDA7014D}"/>
    <cellStyle name="60% - 강조색5 28 5" xfId="13088" xr:uid="{8BDDDDAB-DBAB-4023-A2C5-B4585DE518F5}"/>
    <cellStyle name="60% - 강조색5 28 6" xfId="13089" xr:uid="{5DAA37EE-6A31-404C-86FA-75DDF161F8E1}"/>
    <cellStyle name="60% - 강조색5 28 7" xfId="13090" xr:uid="{1E9D850B-72AA-43CE-B0E4-53A400BB26D5}"/>
    <cellStyle name="60% - 강조색5 28 8" xfId="13091" xr:uid="{D9C54013-A1B6-4112-883B-2A20E608C9AC}"/>
    <cellStyle name="60% - 강조색5 28 9" xfId="13092" xr:uid="{7640D23E-CD10-43B6-8548-C49A935E7AAE}"/>
    <cellStyle name="60% - 강조색5 29" xfId="1457" xr:uid="{163FCB1F-A1A1-421E-8594-948FCB7B5EC0}"/>
    <cellStyle name="60% - 강조색5 29 10" xfId="13094" xr:uid="{2C5C694B-7DFF-4749-9DFB-8D264CDF322F}"/>
    <cellStyle name="60% - 강조색5 29 11" xfId="13095" xr:uid="{4CC82223-07AB-46FF-919B-F389B0DB922A}"/>
    <cellStyle name="60% - 강조색5 29 12" xfId="13096" xr:uid="{55FECCE4-D45F-4C37-A09F-E0C25E6E18F0}"/>
    <cellStyle name="60% - 강조색5 29 13" xfId="13097" xr:uid="{F93B6D3A-B493-46BF-BF11-7A632A848C66}"/>
    <cellStyle name="60% - 강조색5 29 14" xfId="13098" xr:uid="{4BA482E4-35BC-4D8E-BC92-CBBDB25C9BA8}"/>
    <cellStyle name="60% - 강조색5 29 15" xfId="13093" xr:uid="{131F4E92-24EC-4CC1-BD61-A6329541087E}"/>
    <cellStyle name="60% - 강조색5 29 2" xfId="1458" xr:uid="{9B7DE00D-ED94-4C9B-9C0B-278CABE94EE9}"/>
    <cellStyle name="60% - 강조색5 29 2 2" xfId="13099" xr:uid="{B94A8C59-F531-44F1-A7C7-0B065F216AEC}"/>
    <cellStyle name="60% - 강조색5 29 3" xfId="13100" xr:uid="{8472718E-52ED-4E7D-9A95-59DDBF625BF4}"/>
    <cellStyle name="60% - 강조색5 29 4" xfId="13101" xr:uid="{B3C093DF-7CB8-4FD5-885A-9D2719ED7988}"/>
    <cellStyle name="60% - 강조색5 29 5" xfId="13102" xr:uid="{09F66E4B-E070-401C-B80A-A76BCC0C1DD1}"/>
    <cellStyle name="60% - 강조색5 29 6" xfId="13103" xr:uid="{499A4C56-2693-45CE-9CF5-0B34787A76A6}"/>
    <cellStyle name="60% - 강조색5 29 7" xfId="13104" xr:uid="{24394A9D-B80A-4FF7-AC01-770BFDF0872A}"/>
    <cellStyle name="60% - 강조색5 29 8" xfId="13105" xr:uid="{FDB24C32-E61D-41D2-9ABC-26A47E84CFB0}"/>
    <cellStyle name="60% - 강조색5 29 9" xfId="13106" xr:uid="{461777B8-13CC-4AC8-9E26-890E91139D55}"/>
    <cellStyle name="60% - 강조색5 3" xfId="1459" xr:uid="{86CD88EE-AF1D-4C45-9673-E31FA76F19DD}"/>
    <cellStyle name="60% - 강조색5 3 10" xfId="13108" xr:uid="{C75A3982-BA59-417E-81DF-2090F3F09D57}"/>
    <cellStyle name="60% - 강조색5 3 11" xfId="13109" xr:uid="{07E8DF4A-ECB2-4E46-A532-21A2A86C363C}"/>
    <cellStyle name="60% - 강조색5 3 12" xfId="13110" xr:uid="{13A10552-001C-40D0-8903-BB4B1962EEA1}"/>
    <cellStyle name="60% - 강조색5 3 13" xfId="13111" xr:uid="{1A3F9EA6-59BA-45A6-892A-FB14D6031F35}"/>
    <cellStyle name="60% - 강조색5 3 14" xfId="13112" xr:uid="{F109A0FE-1369-48E3-9592-C437A6741D60}"/>
    <cellStyle name="60% - 강조색5 3 15" xfId="13107" xr:uid="{41033DBC-22D0-4A6A-885D-8C95730EA909}"/>
    <cellStyle name="60% - 강조색5 3 16" xfId="28211" xr:uid="{4D24FD5F-5DEB-4E35-A6FC-7C2FD959793C}"/>
    <cellStyle name="60% - 강조색5 3 2" xfId="1460" xr:uid="{8CC782B0-25E5-45E3-9E01-F080A99D82C2}"/>
    <cellStyle name="60% - 강조색5 3 2 2" xfId="13113" xr:uid="{473BF1FB-2293-4817-B1CD-9806F41857EB}"/>
    <cellStyle name="60% - 강조색5 3 3" xfId="13114" xr:uid="{A6B55B1D-5800-44E5-A3BC-4F0DC72323EE}"/>
    <cellStyle name="60% - 강조색5 3 4" xfId="13115" xr:uid="{0C994971-125B-449F-B5BF-004AC9C829E5}"/>
    <cellStyle name="60% - 강조색5 3 5" xfId="13116" xr:uid="{693E7CC7-25D2-47FB-AFE1-F764E021A28C}"/>
    <cellStyle name="60% - 강조색5 3 6" xfId="13117" xr:uid="{9BAD7BF0-36F4-4217-8212-10EE89761D7C}"/>
    <cellStyle name="60% - 강조색5 3 7" xfId="13118" xr:uid="{44556B1A-668E-4BCC-9449-92EC1E3AA835}"/>
    <cellStyle name="60% - 강조색5 3 8" xfId="13119" xr:uid="{0B3C7E0F-829D-44EC-A1BE-E78E514A9EC3}"/>
    <cellStyle name="60% - 강조색5 3 9" xfId="13120" xr:uid="{EFADB854-2CA7-43E5-A725-F1562A6D3573}"/>
    <cellStyle name="60% - 강조색5 30" xfId="1461" xr:uid="{3393C43E-FBBD-48AC-968F-06ACFF388184}"/>
    <cellStyle name="60% - 강조색5 30 10" xfId="13122" xr:uid="{806B3A4D-AAB6-499F-B863-2B3C78DD7B6C}"/>
    <cellStyle name="60% - 강조색5 30 11" xfId="13123" xr:uid="{A37C63F9-1E66-4682-8971-0931158D9208}"/>
    <cellStyle name="60% - 강조색5 30 12" xfId="13124" xr:uid="{BCD4D09A-D362-4B7E-9853-2133B4DD31A1}"/>
    <cellStyle name="60% - 강조색5 30 13" xfId="13125" xr:uid="{AACDFA47-958C-4800-8346-909AF908495D}"/>
    <cellStyle name="60% - 강조색5 30 14" xfId="13126" xr:uid="{7EEA2311-A990-4C99-8B1E-015020977E09}"/>
    <cellStyle name="60% - 강조색5 30 15" xfId="13121" xr:uid="{55A21A50-9C75-4797-8578-413EA188D57E}"/>
    <cellStyle name="60% - 강조색5 30 2" xfId="1462" xr:uid="{836DD7B0-0E00-494C-A8EA-1950D5C0E81B}"/>
    <cellStyle name="60% - 강조색5 30 2 2" xfId="13127" xr:uid="{63E54EF3-64FF-460C-9EDE-6D3CB36789C5}"/>
    <cellStyle name="60% - 강조색5 30 3" xfId="13128" xr:uid="{2D65589A-554E-4B3F-9D04-66B3B5E84794}"/>
    <cellStyle name="60% - 강조색5 30 4" xfId="13129" xr:uid="{494ABEF3-A99F-43B5-8A3C-CB11956AB2FA}"/>
    <cellStyle name="60% - 강조색5 30 5" xfId="13130" xr:uid="{D1BBBE78-37FB-4244-BE8D-CE2E48AE9DD2}"/>
    <cellStyle name="60% - 강조색5 30 6" xfId="13131" xr:uid="{F59628FF-E155-40F5-97AF-5ED47EB3459F}"/>
    <cellStyle name="60% - 강조색5 30 7" xfId="13132" xr:uid="{EBD55226-F8C0-40EF-91CD-E932F72D803F}"/>
    <cellStyle name="60% - 강조색5 30 8" xfId="13133" xr:uid="{799B990D-A05E-441B-AE76-05EFA9876CDC}"/>
    <cellStyle name="60% - 강조색5 30 9" xfId="13134" xr:uid="{620499B5-3321-4905-8756-0C03642AFC03}"/>
    <cellStyle name="60% - 강조색5 31" xfId="1463" xr:uid="{635C84AB-4394-44E3-9CA2-DA9E7CB7FEE2}"/>
    <cellStyle name="60% - 강조색5 31 10" xfId="13136" xr:uid="{16FD5CA6-3422-4E89-9F1C-C0840E4F2B6F}"/>
    <cellStyle name="60% - 강조색5 31 11" xfId="13137" xr:uid="{644F5008-D7BD-4C3A-9740-2734F97947CD}"/>
    <cellStyle name="60% - 강조색5 31 12" xfId="13138" xr:uid="{867BBB3A-25DE-43A8-88FF-213BC98E6588}"/>
    <cellStyle name="60% - 강조색5 31 13" xfId="13139" xr:uid="{00EEDBE8-772A-462B-960A-F06042AE7175}"/>
    <cellStyle name="60% - 강조색5 31 14" xfId="13140" xr:uid="{3A8E30D0-887A-4DE9-892D-EDBB71AF552F}"/>
    <cellStyle name="60% - 강조색5 31 15" xfId="13135" xr:uid="{841527E6-2247-4AF3-AFCF-A1F901C58E41}"/>
    <cellStyle name="60% - 강조색5 31 2" xfId="1464" xr:uid="{A2C37A52-738F-4E39-AED8-0FCC4CFC4BB9}"/>
    <cellStyle name="60% - 강조색5 31 2 2" xfId="13141" xr:uid="{32DF64C9-93B1-4142-B8D7-F61225C52E18}"/>
    <cellStyle name="60% - 강조색5 31 3" xfId="13142" xr:uid="{86C3669C-ED10-44B8-89E1-B5ED7A33E085}"/>
    <cellStyle name="60% - 강조색5 31 4" xfId="13143" xr:uid="{FF38CDFD-06A9-4235-919C-853157838752}"/>
    <cellStyle name="60% - 강조색5 31 5" xfId="13144" xr:uid="{FE780834-0562-4C95-8180-8C4389D60AA7}"/>
    <cellStyle name="60% - 강조색5 31 6" xfId="13145" xr:uid="{665E67F7-3F6E-4B4E-865D-C827FE42A80C}"/>
    <cellStyle name="60% - 강조색5 31 7" xfId="13146" xr:uid="{872F35DE-71B0-4CE1-8DD6-BCD28D7D5C75}"/>
    <cellStyle name="60% - 강조색5 31 8" xfId="13147" xr:uid="{637CC8E2-E87D-48EF-BAD2-06C97E31F383}"/>
    <cellStyle name="60% - 강조색5 31 9" xfId="13148" xr:uid="{1CA1C09A-B4C5-44D5-A792-383E70EAA1DA}"/>
    <cellStyle name="60% - 강조색5 32" xfId="1465" xr:uid="{D4C0D9AD-11F6-4BA2-BF8E-1C7C7A3F5622}"/>
    <cellStyle name="60% - 강조색5 32 10" xfId="13150" xr:uid="{3D886CC6-30D6-4FAA-86D1-DEF0076515B2}"/>
    <cellStyle name="60% - 강조색5 32 11" xfId="13151" xr:uid="{CE6728BE-BBF8-444A-8221-55A0BC7DDD52}"/>
    <cellStyle name="60% - 강조색5 32 12" xfId="13152" xr:uid="{79C86BE1-AA6F-4EF1-94D6-13A96F47FB58}"/>
    <cellStyle name="60% - 강조색5 32 13" xfId="13153" xr:uid="{27AF0035-777F-4C49-95FB-2A233995747C}"/>
    <cellStyle name="60% - 강조색5 32 14" xfId="13154" xr:uid="{331E8394-AFD9-4264-92AF-5973CE6679A2}"/>
    <cellStyle name="60% - 강조색5 32 15" xfId="13149" xr:uid="{939996A8-3E8B-4B78-85C5-5FBF12AAD73A}"/>
    <cellStyle name="60% - 강조색5 32 2" xfId="1466" xr:uid="{9C8D5F18-349B-49BA-B724-4F9FEE366186}"/>
    <cellStyle name="60% - 강조색5 32 2 2" xfId="13155" xr:uid="{53051D2B-2166-49EB-8A82-9020FC17B634}"/>
    <cellStyle name="60% - 강조색5 32 3" xfId="13156" xr:uid="{24EBDDCE-912B-4C48-AB39-F6F75265B689}"/>
    <cellStyle name="60% - 강조색5 32 4" xfId="13157" xr:uid="{E9D8B685-7ED0-4324-BA88-516459095D40}"/>
    <cellStyle name="60% - 강조색5 32 5" xfId="13158" xr:uid="{9E750E1F-C15F-49DC-B730-734A6E8B58DF}"/>
    <cellStyle name="60% - 강조색5 32 6" xfId="13159" xr:uid="{8118EA4E-3A84-4FA0-9A90-A9CF9E28A70E}"/>
    <cellStyle name="60% - 강조색5 32 7" xfId="13160" xr:uid="{69E17378-FE7C-46EB-BD6C-73C112F83182}"/>
    <cellStyle name="60% - 강조색5 32 8" xfId="13161" xr:uid="{E038066D-2876-49E0-BF8A-FD61113162CB}"/>
    <cellStyle name="60% - 강조색5 32 9" xfId="13162" xr:uid="{4EFB89C1-40D5-46CC-B51B-6C0E1E45F929}"/>
    <cellStyle name="60% - 강조색5 33" xfId="1467" xr:uid="{48CEFE81-083E-454B-B9C7-015975D37BAB}"/>
    <cellStyle name="60% - 강조색5 33 10" xfId="13164" xr:uid="{A7DC0EAB-ACEE-4E1B-96D1-682CBEDFECEA}"/>
    <cellStyle name="60% - 강조색5 33 11" xfId="13165" xr:uid="{213597CB-E9E5-472B-95CD-58176C7F5E0C}"/>
    <cellStyle name="60% - 강조색5 33 12" xfId="13166" xr:uid="{FF08F7F6-031B-45E4-A8D9-2C9C9AAA92F9}"/>
    <cellStyle name="60% - 강조색5 33 13" xfId="13167" xr:uid="{CCA9DB62-7192-4FC6-A6E3-82B7FB620763}"/>
    <cellStyle name="60% - 강조색5 33 14" xfId="13168" xr:uid="{8E4150F3-C2CF-4648-8E8A-205667376B63}"/>
    <cellStyle name="60% - 강조색5 33 15" xfId="13163" xr:uid="{0A27B576-6081-4F55-A0BD-FD837EDD0BD3}"/>
    <cellStyle name="60% - 강조색5 33 2" xfId="1468" xr:uid="{2D46CC51-08B0-4C50-8589-34AB24C9850A}"/>
    <cellStyle name="60% - 강조색5 33 2 2" xfId="13169" xr:uid="{58F71808-8C3E-423D-9CC0-91EBFF1BE7FC}"/>
    <cellStyle name="60% - 강조색5 33 3" xfId="13170" xr:uid="{2B1757A0-5ED4-4556-A37A-3BD76DB0C009}"/>
    <cellStyle name="60% - 강조색5 33 4" xfId="13171" xr:uid="{2D134EB8-A564-47B7-B7C4-FF9909C3C6D8}"/>
    <cellStyle name="60% - 강조색5 33 5" xfId="13172" xr:uid="{7903475B-6E0A-4704-AB0A-225455C9F4B1}"/>
    <cellStyle name="60% - 강조색5 33 6" xfId="13173" xr:uid="{0CAAF225-9304-4450-B9BC-855A2D8AC019}"/>
    <cellStyle name="60% - 강조색5 33 7" xfId="13174" xr:uid="{909203CA-8C5B-461A-81A4-A1523E05BF66}"/>
    <cellStyle name="60% - 강조색5 33 8" xfId="13175" xr:uid="{ABA8ED7F-A553-4AC0-BF22-E434AA6CCFEF}"/>
    <cellStyle name="60% - 강조색5 33 9" xfId="13176" xr:uid="{5DF14E72-3737-4ED9-A25E-E060F784FDE3}"/>
    <cellStyle name="60% - 강조색5 34" xfId="1469" xr:uid="{02514D8A-74B1-4F5D-8AAE-5F60942E90D0}"/>
    <cellStyle name="60% - 강조색5 34 10" xfId="13178" xr:uid="{BB8478EB-7B05-4187-95FA-6FDE0D76886B}"/>
    <cellStyle name="60% - 강조색5 34 11" xfId="13179" xr:uid="{3DB5B4DB-0F18-480D-BEC4-887BE714B4BE}"/>
    <cellStyle name="60% - 강조색5 34 12" xfId="13180" xr:uid="{0363A7F2-D4C5-401D-B85B-AD2CF45E79C5}"/>
    <cellStyle name="60% - 강조색5 34 13" xfId="13181" xr:uid="{780CF95C-E079-40FB-AFE7-05FEA1D286A7}"/>
    <cellStyle name="60% - 강조색5 34 14" xfId="13182" xr:uid="{CF34FC34-419A-47B1-979C-98BDEF05A328}"/>
    <cellStyle name="60% - 강조색5 34 15" xfId="13177" xr:uid="{1A3C829C-FFED-407E-A0B2-34341CCEECE4}"/>
    <cellStyle name="60% - 강조색5 34 2" xfId="1470" xr:uid="{A6F6BA18-A534-4BF8-9A16-856C5CEAA182}"/>
    <cellStyle name="60% - 강조색5 34 2 2" xfId="13183" xr:uid="{EF1EE15D-888F-48D7-BB8C-492C7E9EDD08}"/>
    <cellStyle name="60% - 강조색5 34 3" xfId="13184" xr:uid="{919A5CDA-8024-4AFE-9CEF-D4604CD3AC3F}"/>
    <cellStyle name="60% - 강조색5 34 4" xfId="13185" xr:uid="{6E3FC5ED-AA79-400C-8E90-20FA76D3728B}"/>
    <cellStyle name="60% - 강조색5 34 5" xfId="13186" xr:uid="{FF9D0C49-598B-4F59-A983-AA0630D35953}"/>
    <cellStyle name="60% - 강조색5 34 6" xfId="13187" xr:uid="{655E39FF-EEB3-404A-AC19-1C7FFDEA451A}"/>
    <cellStyle name="60% - 강조색5 34 7" xfId="13188" xr:uid="{88BBB74A-C410-4E65-A46B-5F0CFF73D217}"/>
    <cellStyle name="60% - 강조색5 34 8" xfId="13189" xr:uid="{A77117B3-439E-46A9-A898-798E12D5308D}"/>
    <cellStyle name="60% - 강조색5 34 9" xfId="13190" xr:uid="{0A439D12-3AD9-49B6-AC34-7AF7011748C1}"/>
    <cellStyle name="60% - 강조색5 35" xfId="1471" xr:uid="{2113BDD4-9BDF-4ACD-9B15-985D657A3FCB}"/>
    <cellStyle name="60% - 강조색5 35 10" xfId="13192" xr:uid="{E1933492-2951-4036-AD42-E2C8BD0856FA}"/>
    <cellStyle name="60% - 강조색5 35 11" xfId="13193" xr:uid="{205ECEEC-76DB-468E-B0EB-A3B49B93078F}"/>
    <cellStyle name="60% - 강조색5 35 12" xfId="13194" xr:uid="{5078E17C-CEDA-4763-874D-BD895C047A79}"/>
    <cellStyle name="60% - 강조색5 35 13" xfId="13195" xr:uid="{7BFB3BD8-26F7-4A16-887C-E65AA16926CF}"/>
    <cellStyle name="60% - 강조색5 35 14" xfId="13196" xr:uid="{0C11B631-AED0-4E5C-A408-945127263066}"/>
    <cellStyle name="60% - 강조색5 35 15" xfId="13191" xr:uid="{BA72C9E4-E3B1-4B61-AA6D-0F2BEBD04D2D}"/>
    <cellStyle name="60% - 강조색5 35 2" xfId="1472" xr:uid="{616226A1-D064-4AE7-BD24-0DBA3D744109}"/>
    <cellStyle name="60% - 강조색5 35 2 2" xfId="13197" xr:uid="{8C5309D0-32FD-4123-A115-A28F67E51620}"/>
    <cellStyle name="60% - 강조색5 35 3" xfId="13198" xr:uid="{75A87B33-8AE7-4BEE-9872-0DC70C7E39F5}"/>
    <cellStyle name="60% - 강조색5 35 4" xfId="13199" xr:uid="{BB84CB02-B256-4CDE-B7FB-64D1282B7C4C}"/>
    <cellStyle name="60% - 강조색5 35 5" xfId="13200" xr:uid="{360B65CB-09AF-448D-9862-6EACAD5DBFA5}"/>
    <cellStyle name="60% - 강조색5 35 6" xfId="13201" xr:uid="{9165DC7E-069E-4C0F-9A23-BDE921E51EBC}"/>
    <cellStyle name="60% - 강조색5 35 7" xfId="13202" xr:uid="{521D08AF-FFD3-4384-A5D6-FD93D68C1D53}"/>
    <cellStyle name="60% - 강조색5 35 8" xfId="13203" xr:uid="{F0619AAF-02D8-4FDD-AE1F-D9A3110B9D11}"/>
    <cellStyle name="60% - 강조색5 35 9" xfId="13204" xr:uid="{CAEBE992-BED8-4F14-9B3D-19A2CE139BC0}"/>
    <cellStyle name="60% - 강조색5 36" xfId="1473" xr:uid="{DC41096E-F864-44F6-97D3-0922E88F753B}"/>
    <cellStyle name="60% - 강조색5 36 10" xfId="13206" xr:uid="{C820B54A-0A21-4503-8112-9629A13BB383}"/>
    <cellStyle name="60% - 강조색5 36 11" xfId="13207" xr:uid="{511DDD47-0F04-4229-B8E3-E2712404AA97}"/>
    <cellStyle name="60% - 강조색5 36 12" xfId="13208" xr:uid="{B79B9D5A-7157-49B0-B0B7-B937FABF468A}"/>
    <cellStyle name="60% - 강조색5 36 13" xfId="13209" xr:uid="{5ED3796E-EF9C-4C11-9168-C8DB9DD52EB3}"/>
    <cellStyle name="60% - 강조색5 36 14" xfId="13210" xr:uid="{902E232C-71E7-4FED-B0FB-C01545A613B4}"/>
    <cellStyle name="60% - 강조색5 36 15" xfId="13205" xr:uid="{A7565D8A-C891-4914-9FED-E94B3A639A74}"/>
    <cellStyle name="60% - 강조색5 36 2" xfId="1474" xr:uid="{46C6267E-D270-4298-9030-8ACFA3BB7381}"/>
    <cellStyle name="60% - 강조색5 36 2 2" xfId="13211" xr:uid="{D70B84D5-3116-450E-87D6-E5D3629E8620}"/>
    <cellStyle name="60% - 강조색5 36 3" xfId="13212" xr:uid="{28FE5B57-A370-4F13-9176-3E659E179771}"/>
    <cellStyle name="60% - 강조색5 36 4" xfId="13213" xr:uid="{A80DC0E4-1B83-42B2-9241-AD6EF13B956D}"/>
    <cellStyle name="60% - 강조색5 36 5" xfId="13214" xr:uid="{68F2E172-57FB-4056-A184-28904D824A39}"/>
    <cellStyle name="60% - 강조색5 36 6" xfId="13215" xr:uid="{B2E62F70-3468-4F4F-B663-C0F7979CBF79}"/>
    <cellStyle name="60% - 강조색5 36 7" xfId="13216" xr:uid="{D0CDC3F7-2D2B-418A-9E4F-344C752DC8B1}"/>
    <cellStyle name="60% - 강조색5 36 8" xfId="13217" xr:uid="{BA3F1FF0-003D-4EF5-89AC-618BBA1AB714}"/>
    <cellStyle name="60% - 강조색5 36 9" xfId="13218" xr:uid="{5EDF447C-7434-469B-81DF-4C2A5FA8C7FD}"/>
    <cellStyle name="60% - 강조색5 37" xfId="1475" xr:uid="{A92023F0-CCAD-42E0-A584-22FBA3DF6A11}"/>
    <cellStyle name="60% - 강조색5 37 10" xfId="13220" xr:uid="{5E16899B-4B07-49EF-A596-CDA5F08B0F0C}"/>
    <cellStyle name="60% - 강조색5 37 11" xfId="13221" xr:uid="{D448CD1B-D4E0-417F-A19B-D7D4190BE413}"/>
    <cellStyle name="60% - 강조색5 37 12" xfId="13222" xr:uid="{6C61D2E1-2043-40ED-B486-AB096D997794}"/>
    <cellStyle name="60% - 강조색5 37 13" xfId="13223" xr:uid="{E3D9AD5D-8450-4254-9E4A-3BAC56003595}"/>
    <cellStyle name="60% - 강조색5 37 14" xfId="13224" xr:uid="{78798AEA-1B50-492D-8999-42B2ECCC23FB}"/>
    <cellStyle name="60% - 강조색5 37 15" xfId="13219" xr:uid="{AA172077-6B47-4755-B23A-BAA7AA89D2F5}"/>
    <cellStyle name="60% - 강조색5 37 2" xfId="1476" xr:uid="{59D996B9-2B75-4FBF-8D88-FD4EBAFB701F}"/>
    <cellStyle name="60% - 강조색5 37 2 2" xfId="13225" xr:uid="{31A0CC2E-995A-4202-A417-EB50EE470556}"/>
    <cellStyle name="60% - 강조색5 37 3" xfId="13226" xr:uid="{EF728344-7E50-41F9-A02A-30C6A155731D}"/>
    <cellStyle name="60% - 강조색5 37 4" xfId="13227" xr:uid="{B6E27A56-2C4C-47FB-A8B0-3FE043B496EA}"/>
    <cellStyle name="60% - 강조색5 37 5" xfId="13228" xr:uid="{C6916BFA-5EE8-43FB-909B-878FA8F7D527}"/>
    <cellStyle name="60% - 강조색5 37 6" xfId="13229" xr:uid="{6291A7D6-1197-4CDB-83C4-6B9B61360A2B}"/>
    <cellStyle name="60% - 강조색5 37 7" xfId="13230" xr:uid="{13D1CA85-31F9-4D6E-B22E-0E02A50D8370}"/>
    <cellStyle name="60% - 강조색5 37 8" xfId="13231" xr:uid="{7E9AF341-1B30-4E07-9C56-7DB9A580186D}"/>
    <cellStyle name="60% - 강조색5 37 9" xfId="13232" xr:uid="{1C4500CC-7B11-4BF9-9499-8C4560737B07}"/>
    <cellStyle name="60% - 강조색5 38" xfId="1477" xr:uid="{AFEB692E-E92B-4BB3-9160-2D28AFE87521}"/>
    <cellStyle name="60% - 강조색5 38 10" xfId="13234" xr:uid="{3EF04F7E-A2E6-45DA-B07D-8B92BDFAF7EE}"/>
    <cellStyle name="60% - 강조색5 38 11" xfId="13235" xr:uid="{513E01FA-36F8-49ED-AF5E-B339540C856D}"/>
    <cellStyle name="60% - 강조색5 38 12" xfId="13236" xr:uid="{27115B27-76A1-4BD1-A616-CF89DF531136}"/>
    <cellStyle name="60% - 강조색5 38 13" xfId="13237" xr:uid="{ED83CDD6-4C14-462C-A3C1-E200E90B50EF}"/>
    <cellStyle name="60% - 강조색5 38 14" xfId="13238" xr:uid="{D208A3A4-CFC7-4B9C-8A5F-529833759CEE}"/>
    <cellStyle name="60% - 강조색5 38 15" xfId="13233" xr:uid="{3BCFC8E7-6432-433D-BE1C-9D3E08594049}"/>
    <cellStyle name="60% - 강조색5 38 2" xfId="1478" xr:uid="{62A0C1A9-52DF-4867-8F73-80A518E6A422}"/>
    <cellStyle name="60% - 강조색5 38 2 2" xfId="13239" xr:uid="{7EF11F88-8776-4CC5-819B-A5522736600D}"/>
    <cellStyle name="60% - 강조색5 38 3" xfId="13240" xr:uid="{75C1D3DF-B19C-4E61-86A9-97CA771CC287}"/>
    <cellStyle name="60% - 강조색5 38 4" xfId="13241" xr:uid="{2B820DF0-81CA-4BE8-A249-3B1611A44F86}"/>
    <cellStyle name="60% - 강조색5 38 5" xfId="13242" xr:uid="{D5AA42BF-AC1D-4D9A-91BE-858050984C62}"/>
    <cellStyle name="60% - 강조색5 38 6" xfId="13243" xr:uid="{6DD65816-992F-4BB7-96E9-566FA26354C6}"/>
    <cellStyle name="60% - 강조색5 38 7" xfId="13244" xr:uid="{1B99E05A-2AEF-40A1-9474-B67E0C019446}"/>
    <cellStyle name="60% - 강조색5 38 8" xfId="13245" xr:uid="{6CB74585-3833-4D88-BE2B-0C114428ADD4}"/>
    <cellStyle name="60% - 강조색5 38 9" xfId="13246" xr:uid="{A285A314-BC80-459F-A03D-C88D50B18912}"/>
    <cellStyle name="60% - 강조색5 39" xfId="1479" xr:uid="{2E9A6FBB-FFD5-4A07-AFE4-4E4A74F53CE0}"/>
    <cellStyle name="60% - 강조색5 39 10" xfId="13248" xr:uid="{D5C086A0-292E-4195-A80E-62D20EAFCF42}"/>
    <cellStyle name="60% - 강조색5 39 11" xfId="13249" xr:uid="{D40D5EF0-AB73-45DC-83A5-A670DEAF96C3}"/>
    <cellStyle name="60% - 강조색5 39 12" xfId="13250" xr:uid="{1E635AE8-64D6-42F4-ACCA-436576486EDF}"/>
    <cellStyle name="60% - 강조색5 39 13" xfId="13251" xr:uid="{B8359A07-2CD7-48A6-A730-2A38B37F25A9}"/>
    <cellStyle name="60% - 강조색5 39 14" xfId="13252" xr:uid="{B4EFB325-3C3D-467B-977B-91D7F9C57431}"/>
    <cellStyle name="60% - 강조색5 39 15" xfId="13247" xr:uid="{2CB926D3-1884-4861-8AED-620FCE22A8E9}"/>
    <cellStyle name="60% - 강조색5 39 2" xfId="1480" xr:uid="{5E82EBDE-92B6-486E-B5C9-D161C27E63FE}"/>
    <cellStyle name="60% - 강조색5 39 2 2" xfId="13253" xr:uid="{B02EE228-D38B-465B-81BD-3BB052EB9A8B}"/>
    <cellStyle name="60% - 강조색5 39 3" xfId="13254" xr:uid="{185ACE72-2879-4E13-8A8A-2750BFE1460E}"/>
    <cellStyle name="60% - 강조색5 39 4" xfId="13255" xr:uid="{F26C46AB-4041-46BD-B287-F14FD7DB37A2}"/>
    <cellStyle name="60% - 강조색5 39 5" xfId="13256" xr:uid="{5503830B-F072-4CCC-B5D0-B1B26EB15B2D}"/>
    <cellStyle name="60% - 강조색5 39 6" xfId="13257" xr:uid="{8D8DB946-41D0-4389-999B-40B3199573C2}"/>
    <cellStyle name="60% - 강조색5 39 7" xfId="13258" xr:uid="{D3C3FFD1-8512-49E7-88E7-C832BC7530AA}"/>
    <cellStyle name="60% - 강조색5 39 8" xfId="13259" xr:uid="{5E1C3F09-1264-485D-BAE6-316AFC0BCAFA}"/>
    <cellStyle name="60% - 강조색5 39 9" xfId="13260" xr:uid="{35FCE0D6-FA12-44FB-BEBF-2E1AB28DE263}"/>
    <cellStyle name="60% - 강조색5 4" xfId="1481" xr:uid="{CBB21983-A7E6-4CDC-8ACB-F836CD38A860}"/>
    <cellStyle name="60% - 강조색5 4 10" xfId="13262" xr:uid="{50C9AC16-CAC5-4C36-9009-367EDA4EC256}"/>
    <cellStyle name="60% - 강조색5 4 11" xfId="13263" xr:uid="{56A273B5-FAA1-44BC-8C13-F34A75B5F4A9}"/>
    <cellStyle name="60% - 강조색5 4 12" xfId="13264" xr:uid="{DB8E6FB8-DD16-4226-B8EC-5A6F981C000D}"/>
    <cellStyle name="60% - 강조색5 4 13" xfId="13265" xr:uid="{8F6D7D80-EFF1-4C87-9D09-8565D8ECCDD4}"/>
    <cellStyle name="60% - 강조색5 4 14" xfId="13266" xr:uid="{47AE21EB-8824-4A66-85DD-09214D8B7D28}"/>
    <cellStyle name="60% - 강조색5 4 15" xfId="13261" xr:uid="{15C42507-4C62-4363-9E03-1D6B67C3AB1C}"/>
    <cellStyle name="60% - 강조색5 4 16" xfId="27879" xr:uid="{B0D363C1-34F1-420F-9146-2FBD43D5BD56}"/>
    <cellStyle name="60% - 강조색5 4 2" xfId="1482" xr:uid="{FA92F525-7FC7-460A-AAB9-270F3138D272}"/>
    <cellStyle name="60% - 강조색5 4 2 2" xfId="13267" xr:uid="{00F16592-7392-401B-BEAE-194CF4F2813B}"/>
    <cellStyle name="60% - 강조색5 4 3" xfId="13268" xr:uid="{CBBA63C3-B4ED-4ACF-8824-0BC572C127E7}"/>
    <cellStyle name="60% - 강조색5 4 4" xfId="13269" xr:uid="{BCCA71DD-1910-43B1-A4EF-A8741A52558F}"/>
    <cellStyle name="60% - 강조색5 4 5" xfId="13270" xr:uid="{258A0E8E-537E-4849-9B2C-992DD070AA24}"/>
    <cellStyle name="60% - 강조색5 4 6" xfId="13271" xr:uid="{5F9969C1-7B01-4A7C-AA66-AD90DD243BFF}"/>
    <cellStyle name="60% - 강조색5 4 7" xfId="13272" xr:uid="{2C8353FD-F615-40E0-806B-62D142347311}"/>
    <cellStyle name="60% - 강조색5 4 8" xfId="13273" xr:uid="{93BB0D1C-93C7-4780-ACFD-134E15278772}"/>
    <cellStyle name="60% - 강조색5 4 9" xfId="13274" xr:uid="{5471B130-808D-498B-AFD6-6EBC4D633806}"/>
    <cellStyle name="60% - 강조색5 40" xfId="1483" xr:uid="{C8D7F956-03F4-4108-A875-D780E47EB7D6}"/>
    <cellStyle name="60% - 강조색5 40 10" xfId="13276" xr:uid="{41D64363-897E-4E7F-9B58-BA59EBC0F5B9}"/>
    <cellStyle name="60% - 강조색5 40 11" xfId="13277" xr:uid="{627D5E76-C2E4-4ED1-A16B-019018BE3D50}"/>
    <cellStyle name="60% - 강조색5 40 12" xfId="13278" xr:uid="{8469A378-77E2-4B9A-A356-B8EC83977B05}"/>
    <cellStyle name="60% - 강조색5 40 13" xfId="13279" xr:uid="{2E1352E9-996F-475A-B2B4-62B8E7E9288E}"/>
    <cellStyle name="60% - 강조색5 40 14" xfId="13280" xr:uid="{E476C816-123A-48F6-9CD1-123C4A321A61}"/>
    <cellStyle name="60% - 강조색5 40 15" xfId="13275" xr:uid="{FBB5CFB2-26A7-4FEF-AA07-160D777F14DF}"/>
    <cellStyle name="60% - 강조색5 40 2" xfId="1484" xr:uid="{607A01BE-CF75-499A-A404-64B28EF16769}"/>
    <cellStyle name="60% - 강조색5 40 2 2" xfId="13281" xr:uid="{75707CF9-6259-4B15-91BF-B2D496E001FD}"/>
    <cellStyle name="60% - 강조색5 40 3" xfId="13282" xr:uid="{5EBC1A5E-DD2D-4396-95FF-6F513C2C0754}"/>
    <cellStyle name="60% - 강조색5 40 4" xfId="13283" xr:uid="{F5F7876E-EB8B-4625-BB67-2ED5A72C0542}"/>
    <cellStyle name="60% - 강조색5 40 5" xfId="13284" xr:uid="{496680E3-C9E5-4BFB-97AD-B4FD30D7B2F2}"/>
    <cellStyle name="60% - 강조색5 40 6" xfId="13285" xr:uid="{E4CADFE5-D796-4253-AE04-B2C67B692B72}"/>
    <cellStyle name="60% - 강조색5 40 7" xfId="13286" xr:uid="{662066C8-E9B2-407B-A533-B796B45C818D}"/>
    <cellStyle name="60% - 강조색5 40 8" xfId="13287" xr:uid="{675E17B5-625F-4BB4-89E3-7635DDCCDF1E}"/>
    <cellStyle name="60% - 강조색5 40 9" xfId="13288" xr:uid="{0327DC74-E5D8-48AF-8313-C819D0EBF7C5}"/>
    <cellStyle name="60% - 강조색5 41" xfId="1485" xr:uid="{46B0A26B-002E-40DE-BE45-FC65C4419E82}"/>
    <cellStyle name="60% - 강조색5 41 10" xfId="13290" xr:uid="{7C3444E1-2235-4B36-8A02-7F089BEA3ACC}"/>
    <cellStyle name="60% - 강조색5 41 11" xfId="13291" xr:uid="{89CA826E-2281-45CE-B9B5-AD4644C1896C}"/>
    <cellStyle name="60% - 강조색5 41 12" xfId="13292" xr:uid="{27D8557E-B681-4A46-B48E-ADBFCA29855D}"/>
    <cellStyle name="60% - 강조색5 41 13" xfId="13293" xr:uid="{AD48BFCC-04F6-4DBC-8FE3-5E17886B0B60}"/>
    <cellStyle name="60% - 강조색5 41 14" xfId="13294" xr:uid="{DE800B84-3618-4897-8A24-F14809EA5386}"/>
    <cellStyle name="60% - 강조색5 41 15" xfId="13289" xr:uid="{F68B5CCA-916E-4E6E-852C-0A97DDA6FFC2}"/>
    <cellStyle name="60% - 강조색5 41 2" xfId="1486" xr:uid="{4C0AAC84-E7BE-42A9-A15D-858C59D661D1}"/>
    <cellStyle name="60% - 강조색5 41 2 2" xfId="13295" xr:uid="{4A83B5C4-C2B9-4833-82DC-DAC4E148A099}"/>
    <cellStyle name="60% - 강조색5 41 3" xfId="13296" xr:uid="{4B36FEFD-8969-4FA7-B488-E4279367C689}"/>
    <cellStyle name="60% - 강조색5 41 4" xfId="13297" xr:uid="{F7577BFC-93C9-4C30-AF8A-1C82D061A7F5}"/>
    <cellStyle name="60% - 강조색5 41 5" xfId="13298" xr:uid="{B2ED8615-A448-45AE-86BF-BCDD49C30680}"/>
    <cellStyle name="60% - 강조색5 41 6" xfId="13299" xr:uid="{AB4F3FC0-0CD8-42F1-A889-AC42443594E9}"/>
    <cellStyle name="60% - 강조색5 41 7" xfId="13300" xr:uid="{AA9DE684-B442-4CBF-ACBF-E1E2647E6204}"/>
    <cellStyle name="60% - 강조색5 41 8" xfId="13301" xr:uid="{CF6FFB14-29D2-48FA-9488-6BFA860AD2EE}"/>
    <cellStyle name="60% - 강조색5 41 9" xfId="13302" xr:uid="{B5A1DE79-70AF-4D6E-AFB6-A4B221A32A42}"/>
    <cellStyle name="60% - 강조색5 42" xfId="1487" xr:uid="{1F8E193A-0F3E-4F7E-9D2A-E0FB367C9898}"/>
    <cellStyle name="60% - 강조색5 42 10" xfId="13304" xr:uid="{89F401B7-1B7C-48DE-915F-60AA1B192311}"/>
    <cellStyle name="60% - 강조색5 42 11" xfId="13305" xr:uid="{A6539C14-884B-4236-8C92-2DC9EFC17B31}"/>
    <cellStyle name="60% - 강조색5 42 12" xfId="13306" xr:uid="{94DA7529-13C3-4A79-BF4C-48988DF50ACA}"/>
    <cellStyle name="60% - 강조색5 42 13" xfId="13307" xr:uid="{A3237C85-124E-458A-88D8-C4A211392FA5}"/>
    <cellStyle name="60% - 강조색5 42 14" xfId="13308" xr:uid="{335E2A02-F100-4270-AE90-EBE52A9AAE05}"/>
    <cellStyle name="60% - 강조색5 42 15" xfId="13303" xr:uid="{C1A41717-78D8-4292-BCBE-A259569FA0D0}"/>
    <cellStyle name="60% - 강조색5 42 2" xfId="1488" xr:uid="{64401A7C-7613-47EF-8C64-B822D49BC568}"/>
    <cellStyle name="60% - 강조색5 42 2 2" xfId="13309" xr:uid="{4A0E3BB7-21C7-4A5B-98DE-D9277EB1EF10}"/>
    <cellStyle name="60% - 강조색5 42 3" xfId="13310" xr:uid="{FD66120F-0144-4A02-ADA8-F99DA1AF33D1}"/>
    <cellStyle name="60% - 강조색5 42 4" xfId="13311" xr:uid="{F8D6A7ED-BC6B-4C91-9990-1D2962A7B9C8}"/>
    <cellStyle name="60% - 강조색5 42 5" xfId="13312" xr:uid="{668B774A-F681-4C04-A173-34952A2D1E23}"/>
    <cellStyle name="60% - 강조색5 42 6" xfId="13313" xr:uid="{D7749DBC-059F-4C84-97F5-68657D9457F2}"/>
    <cellStyle name="60% - 강조색5 42 7" xfId="13314" xr:uid="{80F7433C-B9D6-433E-93C3-CDEDF4E6CD5F}"/>
    <cellStyle name="60% - 강조색5 42 8" xfId="13315" xr:uid="{478ADB20-1E44-416B-A345-F6D9DE6D8DBA}"/>
    <cellStyle name="60% - 강조색5 42 9" xfId="13316" xr:uid="{B8CC69FF-45D8-4546-A0DB-A688C24D66CE}"/>
    <cellStyle name="60% - 강조색5 43" xfId="1489" xr:uid="{066C77EB-A172-4D67-B37E-31FB93147B05}"/>
    <cellStyle name="60% - 강조색5 43 10" xfId="13318" xr:uid="{9AD2BCFF-F18A-4150-ABF4-84426C3A390A}"/>
    <cellStyle name="60% - 강조색5 43 11" xfId="13319" xr:uid="{F25EB901-F321-4411-91F9-6774CE0C75F7}"/>
    <cellStyle name="60% - 강조색5 43 12" xfId="13320" xr:uid="{ADB18F55-875D-49C0-9F9A-28C5FBCC63DD}"/>
    <cellStyle name="60% - 강조색5 43 13" xfId="13321" xr:uid="{257E56B7-8ED9-4359-9290-B41EDC5FCC8F}"/>
    <cellStyle name="60% - 강조색5 43 14" xfId="13322" xr:uid="{88AD8BCC-D09C-408C-9630-C0955528122B}"/>
    <cellStyle name="60% - 강조색5 43 15" xfId="13317" xr:uid="{8DA4C1D2-EDD0-45B0-B90C-17B218F75555}"/>
    <cellStyle name="60% - 강조색5 43 2" xfId="1490" xr:uid="{9C7B1F8F-B7A3-4D97-9A21-8FB7B9E2E01C}"/>
    <cellStyle name="60% - 강조색5 43 2 2" xfId="13323" xr:uid="{90959228-1D5B-4888-BF78-E1914BD48625}"/>
    <cellStyle name="60% - 강조색5 43 3" xfId="13324" xr:uid="{A0741385-16E2-40DA-BEAD-555E3ED4DF74}"/>
    <cellStyle name="60% - 강조색5 43 4" xfId="13325" xr:uid="{CDF0A334-FB2E-44F2-A8CE-8E4F17B46F73}"/>
    <cellStyle name="60% - 강조색5 43 5" xfId="13326" xr:uid="{241F9989-A592-491E-B736-1CE2363CD235}"/>
    <cellStyle name="60% - 강조색5 43 6" xfId="13327" xr:uid="{DE27F3F8-56FC-47DD-9A0F-05C6AFC96F71}"/>
    <cellStyle name="60% - 강조색5 43 7" xfId="13328" xr:uid="{5052A42F-6C5D-455F-85B8-107EF5914A35}"/>
    <cellStyle name="60% - 강조색5 43 8" xfId="13329" xr:uid="{4BD42491-49EE-4AB1-AA0E-B4144597F03E}"/>
    <cellStyle name="60% - 강조색5 43 9" xfId="13330" xr:uid="{5A635D4D-4A8B-42A6-A04F-1D0DE07BB98E}"/>
    <cellStyle name="60% - 강조색5 44" xfId="1491" xr:uid="{FBE66A62-B498-4209-A399-2B6D246C30B7}"/>
    <cellStyle name="60% - 강조색5 44 2" xfId="13331" xr:uid="{1416496E-1B64-46B0-84F5-339CBA228275}"/>
    <cellStyle name="60% - 강조색5 45" xfId="1492" xr:uid="{DD4C6D62-EFCB-4FD6-8818-56584267CE56}"/>
    <cellStyle name="60% - 강조색5 45 2" xfId="13332" xr:uid="{E8974B11-72C9-4F1B-8FAC-E077B32547FC}"/>
    <cellStyle name="60% - 강조색5 46" xfId="1416" xr:uid="{D61C8C62-9D9D-42FF-BBC7-425B73A8CD9E}"/>
    <cellStyle name="60% - 강조색5 47" xfId="12812" xr:uid="{D7E079D6-44BF-463F-B3A8-CE0C26530193}"/>
    <cellStyle name="60% - 강조색5 5" xfId="1493" xr:uid="{22264B67-7EEC-45BA-84F7-0EC63ED375AF}"/>
    <cellStyle name="60% - 강조색5 5 10" xfId="13334" xr:uid="{68C2F201-D502-4881-ACAC-3B4AB3B7BE96}"/>
    <cellStyle name="60% - 강조색5 5 11" xfId="13335" xr:uid="{93DE1A09-44E2-4061-9BE0-8CB56D40EE33}"/>
    <cellStyle name="60% - 강조색5 5 12" xfId="13336" xr:uid="{8E0055C8-3FC0-41D8-95A7-0785F77BB300}"/>
    <cellStyle name="60% - 강조색5 5 13" xfId="13337" xr:uid="{8A245BCA-5FB2-41BA-BEEF-0B1755A9777A}"/>
    <cellStyle name="60% - 강조색5 5 14" xfId="13338" xr:uid="{7259CD46-145D-4DEF-A3F7-A552030CB395}"/>
    <cellStyle name="60% - 강조색5 5 15" xfId="13333" xr:uid="{274FA10B-6159-4346-A4D4-5A475A02DEA2}"/>
    <cellStyle name="60% - 강조색5 5 2" xfId="1494" xr:uid="{20F809C6-FC72-41F0-B4CD-DDC0D6F7F667}"/>
    <cellStyle name="60% - 강조색5 5 2 2" xfId="13339" xr:uid="{3EA8B5B4-EC7A-40E3-9ABA-63A9BA23874C}"/>
    <cellStyle name="60% - 강조색5 5 3" xfId="13340" xr:uid="{2E0189BD-F25C-4A1C-B860-34114AED5163}"/>
    <cellStyle name="60% - 강조색5 5 4" xfId="13341" xr:uid="{12CF9837-C397-4060-945D-B9DA9AB1396B}"/>
    <cellStyle name="60% - 강조색5 5 5" xfId="13342" xr:uid="{7E6FAE60-4237-4B39-81CE-D90CCC07C601}"/>
    <cellStyle name="60% - 강조색5 5 6" xfId="13343" xr:uid="{DD11C389-9F0C-4B2C-BE7A-FA6E204F9F90}"/>
    <cellStyle name="60% - 강조색5 5 7" xfId="13344" xr:uid="{2B172348-50AE-4AE6-9D7F-C2CD31CB536A}"/>
    <cellStyle name="60% - 강조색5 5 8" xfId="13345" xr:uid="{6BDCC530-85BD-4106-8A01-6B8D2076B6DF}"/>
    <cellStyle name="60% - 강조색5 5 9" xfId="13346" xr:uid="{4BFE78EA-4929-4A1A-BA72-F554901E4E18}"/>
    <cellStyle name="60% - 강조색5 6" xfId="1495" xr:uid="{66F1D9F7-0BE7-4703-81F7-FDFC83BCE23E}"/>
    <cellStyle name="60% - 강조색5 6 10" xfId="13348" xr:uid="{E1B513EA-7DA4-4ACC-9ED5-CC0AD557F024}"/>
    <cellStyle name="60% - 강조색5 6 11" xfId="13349" xr:uid="{83360A04-36C2-4CDE-94DC-7DC49C4CDE0F}"/>
    <cellStyle name="60% - 강조색5 6 12" xfId="13350" xr:uid="{7DA9FCBC-DEA8-4A88-A5C3-361CB7223060}"/>
    <cellStyle name="60% - 강조색5 6 13" xfId="13351" xr:uid="{A16AE9AA-42D8-44BF-A252-0BB0E03374C3}"/>
    <cellStyle name="60% - 강조색5 6 14" xfId="13352" xr:uid="{1ECDBEBF-A46F-4048-B375-BB45E3083246}"/>
    <cellStyle name="60% - 강조색5 6 15" xfId="13347" xr:uid="{2E58E135-ACFF-4133-9442-895B0A077FE5}"/>
    <cellStyle name="60% - 강조색5 6 2" xfId="1496" xr:uid="{99C97BEA-9B9A-43AF-B558-6D09B280467F}"/>
    <cellStyle name="60% - 강조색5 6 2 2" xfId="13353" xr:uid="{2B81DED0-E389-4D72-B939-18F6E753EA9C}"/>
    <cellStyle name="60% - 강조색5 6 3" xfId="13354" xr:uid="{D0253DA2-7565-405A-8D4F-3CD681A5D8FC}"/>
    <cellStyle name="60% - 강조색5 6 4" xfId="13355" xr:uid="{F3206994-FD4B-4D13-A85C-1FE72F35E626}"/>
    <cellStyle name="60% - 강조색5 6 5" xfId="13356" xr:uid="{E5CDAB5C-D154-4EB5-BD5B-0A78C7D9AEAF}"/>
    <cellStyle name="60% - 강조색5 6 6" xfId="13357" xr:uid="{413219BD-02C9-4DEF-9ECD-9183B995EE04}"/>
    <cellStyle name="60% - 강조색5 6 7" xfId="13358" xr:uid="{B9D5C468-840E-4F15-811E-D55A2A2A5FC6}"/>
    <cellStyle name="60% - 강조색5 6 8" xfId="13359" xr:uid="{2288779F-DBED-4FE4-8A76-015E7C7F7FFF}"/>
    <cellStyle name="60% - 강조색5 6 9" xfId="13360" xr:uid="{7690ADC6-182F-41C8-AE52-71CD64502E2A}"/>
    <cellStyle name="60% - 강조색5 7" xfId="1497" xr:uid="{DDAE66BD-63FC-45A7-B734-F0730E9A101F}"/>
    <cellStyle name="60% - 강조색5 7 10" xfId="13362" xr:uid="{EDC4920A-AAD1-4454-AE48-A9ACE3661E4F}"/>
    <cellStyle name="60% - 강조색5 7 11" xfId="13363" xr:uid="{440A1F77-88D3-42D1-8447-9403DB4D93C4}"/>
    <cellStyle name="60% - 강조색5 7 12" xfId="13364" xr:uid="{934CC826-26EC-47AD-96D0-3C39F5D2045E}"/>
    <cellStyle name="60% - 강조색5 7 13" xfId="13365" xr:uid="{3A5DEF33-7CFB-42BD-8EB3-0F54F7D79053}"/>
    <cellStyle name="60% - 강조색5 7 14" xfId="13366" xr:uid="{7E7B3C83-4DE3-480F-8AAE-96B22ADF500E}"/>
    <cellStyle name="60% - 강조색5 7 15" xfId="13361" xr:uid="{3E578C14-F623-4324-8342-9D8351C16524}"/>
    <cellStyle name="60% - 강조색5 7 2" xfId="1498" xr:uid="{AEA7D830-B6D6-4B45-8A3C-9410BFA135A0}"/>
    <cellStyle name="60% - 강조색5 7 2 2" xfId="13367" xr:uid="{5E70DDDE-91E2-4B8E-8380-3BCDCDC4689B}"/>
    <cellStyle name="60% - 강조색5 7 3" xfId="13368" xr:uid="{9CAB2274-0C9A-4093-B9B1-34BD9A2BBD9F}"/>
    <cellStyle name="60% - 강조색5 7 4" xfId="13369" xr:uid="{D796F2E3-D31F-4DDF-9B23-399DBB059A46}"/>
    <cellStyle name="60% - 강조색5 7 5" xfId="13370" xr:uid="{2DBA8D1A-2CE6-4D64-A073-D474A00F7586}"/>
    <cellStyle name="60% - 강조색5 7 6" xfId="13371" xr:uid="{8D7B25D8-23D9-4490-9327-BFAAEED65E1E}"/>
    <cellStyle name="60% - 강조색5 7 7" xfId="13372" xr:uid="{A9E6122D-D6F6-49A2-9D37-609CFB2E9474}"/>
    <cellStyle name="60% - 강조색5 7 8" xfId="13373" xr:uid="{288E10B1-D90B-4A80-9BB1-AA66E180C8F9}"/>
    <cellStyle name="60% - 강조색5 7 9" xfId="13374" xr:uid="{6298415E-B9D2-4EE8-ACAC-20A4EC2F479B}"/>
    <cellStyle name="60% - 강조색5 8" xfId="1499" xr:uid="{C7EE6D60-DD36-4D49-AA22-94BDAF830DDC}"/>
    <cellStyle name="60% - 강조색5 8 10" xfId="13376" xr:uid="{E18D0263-B93D-4BCF-B3DB-795263913AAC}"/>
    <cellStyle name="60% - 강조색5 8 11" xfId="13377" xr:uid="{8054E880-BABD-4729-B79F-A6B0EE658A3A}"/>
    <cellStyle name="60% - 강조색5 8 12" xfId="13378" xr:uid="{2F757E2A-AF9D-4B7F-92BA-38555D33B19D}"/>
    <cellStyle name="60% - 강조색5 8 13" xfId="13379" xr:uid="{F59B668B-F907-44DA-825B-EB0F6D798B67}"/>
    <cellStyle name="60% - 강조색5 8 14" xfId="13380" xr:uid="{E1C090DA-FEBC-46BA-869A-069E31AB2357}"/>
    <cellStyle name="60% - 강조색5 8 15" xfId="13375" xr:uid="{B4E5313A-4633-4982-AF47-B3B2898550AF}"/>
    <cellStyle name="60% - 강조색5 8 2" xfId="1500" xr:uid="{4AF41750-9479-45C3-8CF1-9B35A7DFAA04}"/>
    <cellStyle name="60% - 강조색5 8 2 2" xfId="13381" xr:uid="{20A240B7-2E8E-479D-8F42-2D4FC1CD7BA6}"/>
    <cellStyle name="60% - 강조색5 8 3" xfId="13382" xr:uid="{7DE1EF7E-4026-4C5A-9CC8-64FF54D8D4C2}"/>
    <cellStyle name="60% - 강조색5 8 4" xfId="13383" xr:uid="{5AF323BC-50E8-4A9A-BCAA-852C95A15910}"/>
    <cellStyle name="60% - 강조색5 8 5" xfId="13384" xr:uid="{D4C90F9D-B522-49C9-A6A4-B25040B111DA}"/>
    <cellStyle name="60% - 강조색5 8 6" xfId="13385" xr:uid="{65113444-6655-4B2E-8797-E127DC6C203F}"/>
    <cellStyle name="60% - 강조색5 8 7" xfId="13386" xr:uid="{5EF80A52-84B6-4B8A-8FC2-465B9E77F853}"/>
    <cellStyle name="60% - 강조색5 8 8" xfId="13387" xr:uid="{AA36D97A-4F6E-4FE8-AC6F-2D8CE2EEABA4}"/>
    <cellStyle name="60% - 강조색5 8 9" xfId="13388" xr:uid="{75EF79BD-210B-4B2B-B51E-7B495724209B}"/>
    <cellStyle name="60% - 강조색5 9" xfId="1501" xr:uid="{0368ABC9-FAAE-4C80-97D0-068A0E0DF8FE}"/>
    <cellStyle name="60% - 강조색5 9 10" xfId="13390" xr:uid="{540CAF33-16DD-472C-A503-224629493329}"/>
    <cellStyle name="60% - 강조색5 9 11" xfId="13391" xr:uid="{9563CF7B-AA90-44AB-8BF8-2E33F1C35F96}"/>
    <cellStyle name="60% - 강조색5 9 12" xfId="13392" xr:uid="{80F41CB3-3629-47CB-85C3-73FD275FF408}"/>
    <cellStyle name="60% - 강조색5 9 13" xfId="13393" xr:uid="{D6B301E3-B615-4C59-8B71-D1ADB0BC268D}"/>
    <cellStyle name="60% - 강조색5 9 14" xfId="13394" xr:uid="{BD560427-20B0-4168-952C-4F35723889AB}"/>
    <cellStyle name="60% - 강조색5 9 15" xfId="13389" xr:uid="{BF7D26D1-349C-4C19-B473-05287FDEEF0D}"/>
    <cellStyle name="60% - 강조색5 9 2" xfId="1502" xr:uid="{BD5FE0D1-5F3D-4100-84D6-5EBA9BD9AA5C}"/>
    <cellStyle name="60% - 강조색5 9 2 2" xfId="13395" xr:uid="{4B16AFB7-259A-435A-9356-D97B21ECE6EC}"/>
    <cellStyle name="60% - 강조색5 9 3" xfId="13396" xr:uid="{4CF59D11-B663-42FD-9726-9C577F2F76FD}"/>
    <cellStyle name="60% - 강조색5 9 4" xfId="13397" xr:uid="{134AE7C3-E0F7-404A-B334-F9A60BEBBFCB}"/>
    <cellStyle name="60% - 강조색5 9 5" xfId="13398" xr:uid="{EA51D06B-33AE-4914-B425-1009D65F81D7}"/>
    <cellStyle name="60% - 강조색5 9 6" xfId="13399" xr:uid="{EDD42581-1CEB-4F4F-839A-9D0B376D73FB}"/>
    <cellStyle name="60% - 강조색5 9 7" xfId="13400" xr:uid="{D9266BEC-CA7F-44B9-8354-52201526E408}"/>
    <cellStyle name="60% - 강조색5 9 8" xfId="13401" xr:uid="{D3906250-52BC-4AE3-9C28-67F688B83BAE}"/>
    <cellStyle name="60% - 강조색5 9 9" xfId="13402" xr:uid="{7A7D18AF-BCA0-4E80-B513-FCCB2B3EBC43}"/>
    <cellStyle name="60% - 강조색6 10" xfId="1504" xr:uid="{E749DE54-C2F2-4659-BEA1-3639719D2E3B}"/>
    <cellStyle name="60% - 강조색6 10 10" xfId="13405" xr:uid="{ABDD7427-25F3-485B-BA82-8D69AEBB449B}"/>
    <cellStyle name="60% - 강조색6 10 11" xfId="13406" xr:uid="{75EF26A6-8D6E-4415-87A3-6BB1BDD6F1E7}"/>
    <cellStyle name="60% - 강조색6 10 12" xfId="13407" xr:uid="{443F5697-137E-4246-9C99-4764B587EF2C}"/>
    <cellStyle name="60% - 강조색6 10 13" xfId="13408" xr:uid="{BEE47AE6-F498-4A45-A107-8B6238E9C81C}"/>
    <cellStyle name="60% - 강조색6 10 14" xfId="13409" xr:uid="{84CD8818-9F53-42DC-8A5C-4EF30F607E6D}"/>
    <cellStyle name="60% - 강조색6 10 15" xfId="13404" xr:uid="{1C1B0DBE-8D57-4498-AA80-F2ED1ABC15CD}"/>
    <cellStyle name="60% - 강조색6 10 16" xfId="27697" xr:uid="{70173116-0BF9-40C7-8FE0-BD7EDA2ED738}"/>
    <cellStyle name="60% - 강조색6 10 2" xfId="1505" xr:uid="{79BEA7BE-C785-4E77-9280-EAC1C0CC183B}"/>
    <cellStyle name="60% - 강조색6 10 2 2" xfId="13410" xr:uid="{CDE11A8B-FEE4-4DB2-AB1E-9F574F176BD7}"/>
    <cellStyle name="60% - 강조색6 10 3" xfId="13411" xr:uid="{FAE7F1D2-17A2-4414-805F-65CD1664254D}"/>
    <cellStyle name="60% - 강조색6 10 4" xfId="13412" xr:uid="{E25B9E41-6697-495E-BD91-BCE71E5CE458}"/>
    <cellStyle name="60% - 강조색6 10 5" xfId="13413" xr:uid="{C5B5460D-6382-4222-AD9D-8A91A5E98F8C}"/>
    <cellStyle name="60% - 강조색6 10 6" xfId="13414" xr:uid="{719216A8-1982-4813-9BF2-CD52502B60F8}"/>
    <cellStyle name="60% - 강조색6 10 7" xfId="13415" xr:uid="{97132BC4-887B-4997-8713-9DAC432FDE68}"/>
    <cellStyle name="60% - 강조색6 10 8" xfId="13416" xr:uid="{A834BA61-464C-4BF8-B1BB-17E7091735EC}"/>
    <cellStyle name="60% - 강조색6 10 9" xfId="13417" xr:uid="{81A6E49D-BB10-4672-8752-0C5D1F7A4A6F}"/>
    <cellStyle name="60% - 강조색6 11" xfId="1506" xr:uid="{FBA22EE3-14F7-4107-BEED-F93E0B263D34}"/>
    <cellStyle name="60% - 강조색6 11 10" xfId="13419" xr:uid="{DD173AB9-B149-4089-A367-9DBE6639AB41}"/>
    <cellStyle name="60% - 강조색6 11 11" xfId="13420" xr:uid="{11B28268-A301-447D-827F-7AAD83E5DA34}"/>
    <cellStyle name="60% - 강조색6 11 12" xfId="13421" xr:uid="{D8B8DD92-BF03-487B-80B3-285E2B2D24BB}"/>
    <cellStyle name="60% - 강조색6 11 13" xfId="13422" xr:uid="{62B3EFCE-7B37-48F2-AB3B-6C1A1E431D82}"/>
    <cellStyle name="60% - 강조색6 11 14" xfId="13423" xr:uid="{C9DFE0EC-A19A-4213-8E05-8898317EA62A}"/>
    <cellStyle name="60% - 강조색6 11 15" xfId="13418" xr:uid="{667DC15A-21EE-448B-9726-18F6B6741D2C}"/>
    <cellStyle name="60% - 강조색6 11 16" xfId="27696" xr:uid="{A348A2D0-CD15-44FA-8228-BFD4D55D953A}"/>
    <cellStyle name="60% - 강조색6 11 2" xfId="1507" xr:uid="{8F27A6E7-B649-4E24-9FBB-7A8388D34908}"/>
    <cellStyle name="60% - 강조색6 11 2 2" xfId="13424" xr:uid="{87A99617-7BC7-4844-B379-8297209D76C8}"/>
    <cellStyle name="60% - 강조색6 11 3" xfId="13425" xr:uid="{9896C3F2-04DA-4CB4-B825-4FE3F21CE2D1}"/>
    <cellStyle name="60% - 강조색6 11 4" xfId="13426" xr:uid="{0B38AD2A-E1E3-480C-ACF2-68E896277794}"/>
    <cellStyle name="60% - 강조색6 11 5" xfId="13427" xr:uid="{3F439B74-27E7-42BE-A409-76725BC99958}"/>
    <cellStyle name="60% - 강조색6 11 6" xfId="13428" xr:uid="{F16B87E1-B0B1-412E-9517-5F72F42F2EFB}"/>
    <cellStyle name="60% - 강조색6 11 7" xfId="13429" xr:uid="{51779765-5CED-40A7-A77F-D37278F509A0}"/>
    <cellStyle name="60% - 강조색6 11 8" xfId="13430" xr:uid="{A1FFC615-42CF-4B42-AA04-AFF05A41F2A6}"/>
    <cellStyle name="60% - 강조색6 11 9" xfId="13431" xr:uid="{248E71E5-C35C-44DE-8A7E-EC05E4C447DE}"/>
    <cellStyle name="60% - 강조색6 12" xfId="1508" xr:uid="{A99A4C98-8F96-44A9-BF58-07BADD2A7A49}"/>
    <cellStyle name="60% - 강조색6 12 10" xfId="13433" xr:uid="{54A097AB-ECA9-4CD8-BC75-004FB03E76E0}"/>
    <cellStyle name="60% - 강조색6 12 11" xfId="13434" xr:uid="{99FE170A-FA1D-4733-A49B-1451970ACE5C}"/>
    <cellStyle name="60% - 강조색6 12 12" xfId="13435" xr:uid="{5804BBC6-BCF7-4534-85C3-437D47410C35}"/>
    <cellStyle name="60% - 강조색6 12 13" xfId="13436" xr:uid="{D060EEBE-5BB3-4E1B-BF76-DC75F7741F19}"/>
    <cellStyle name="60% - 강조색6 12 14" xfId="13437" xr:uid="{1163B60F-B0F0-4CD5-BDAB-FB1DCA875412}"/>
    <cellStyle name="60% - 강조색6 12 15" xfId="13432" xr:uid="{52DE4626-BD56-4044-B11D-C1135900477D}"/>
    <cellStyle name="60% - 강조색6 12 16" xfId="27695" xr:uid="{82347B43-55A5-48F0-8D9D-3446341432C8}"/>
    <cellStyle name="60% - 강조색6 12 2" xfId="1509" xr:uid="{3C60A181-9FC1-46EA-BF7A-87812CEAFDD1}"/>
    <cellStyle name="60% - 강조색6 12 2 2" xfId="13438" xr:uid="{0F6B096B-2D08-4C20-A00A-87C7F63E2072}"/>
    <cellStyle name="60% - 강조색6 12 3" xfId="13439" xr:uid="{CD7172F0-90D2-482E-A8F1-9C904C37D421}"/>
    <cellStyle name="60% - 강조색6 12 4" xfId="13440" xr:uid="{D87CA5B8-70C3-49A2-B356-DB9241F9D69B}"/>
    <cellStyle name="60% - 강조색6 12 5" xfId="13441" xr:uid="{1EC1B870-3CDC-476D-AEC2-9CBBB20F684B}"/>
    <cellStyle name="60% - 강조색6 12 6" xfId="13442" xr:uid="{38E68BBA-3590-4311-8C02-CB22A8CB44D0}"/>
    <cellStyle name="60% - 강조색6 12 7" xfId="13443" xr:uid="{C0A2E494-F606-451C-A398-B7AA7D8CE721}"/>
    <cellStyle name="60% - 강조색6 12 8" xfId="13444" xr:uid="{E2CF9E00-7497-4FAE-BAB1-0BB286206C31}"/>
    <cellStyle name="60% - 강조색6 12 9" xfId="13445" xr:uid="{EC7CA4FC-B337-418C-A7AB-9EB4CDA1AFBA}"/>
    <cellStyle name="60% - 강조색6 13" xfId="1510" xr:uid="{F424A8A3-3542-4846-A582-68DD265AD1E0}"/>
    <cellStyle name="60% - 강조색6 13 10" xfId="13447" xr:uid="{661D626C-DE68-464D-847E-C08743A04886}"/>
    <cellStyle name="60% - 강조색6 13 11" xfId="13448" xr:uid="{A74985D8-2309-42F7-A3FC-BB96AAF307FE}"/>
    <cellStyle name="60% - 강조색6 13 12" xfId="13449" xr:uid="{60F2DD25-53F3-4D02-A385-8BD778F62E0C}"/>
    <cellStyle name="60% - 강조색6 13 13" xfId="13450" xr:uid="{06589CB5-3124-4085-B2F5-EE51C52DD91E}"/>
    <cellStyle name="60% - 강조색6 13 14" xfId="13451" xr:uid="{0222C85F-E634-4A1A-AED2-9AB13E49AC0D}"/>
    <cellStyle name="60% - 강조색6 13 15" xfId="13446" xr:uid="{BD6B2134-C67A-4834-802C-9F39CE1FC1C1}"/>
    <cellStyle name="60% - 강조색6 13 16" xfId="27694" xr:uid="{B10D03DC-AB33-460A-A00A-29E6E11DEF20}"/>
    <cellStyle name="60% - 강조색6 13 2" xfId="1511" xr:uid="{3AC2410E-D071-4989-91AC-5A3221EB1FC0}"/>
    <cellStyle name="60% - 강조색6 13 2 2" xfId="13452" xr:uid="{44AC6F04-0EC0-4662-A09E-F6C19B79961A}"/>
    <cellStyle name="60% - 강조색6 13 3" xfId="13453" xr:uid="{EB9E9D7E-2154-44A5-ABF9-08A299824A9F}"/>
    <cellStyle name="60% - 강조색6 13 4" xfId="13454" xr:uid="{BB38378C-3C93-4283-9C14-901F86FF8524}"/>
    <cellStyle name="60% - 강조색6 13 5" xfId="13455" xr:uid="{99F2298C-6C86-4A02-8510-488A0E0C54E0}"/>
    <cellStyle name="60% - 강조색6 13 6" xfId="13456" xr:uid="{4AB04A19-0ABD-43CF-A723-52F629CAF101}"/>
    <cellStyle name="60% - 강조색6 13 7" xfId="13457" xr:uid="{A34ECD97-BECF-461C-B973-18EBF016F8C9}"/>
    <cellStyle name="60% - 강조색6 13 8" xfId="13458" xr:uid="{684D1A75-3AE1-4FF3-944F-9B472B6401F2}"/>
    <cellStyle name="60% - 강조색6 13 9" xfId="13459" xr:uid="{2D888C9D-FC0F-4A34-83F4-D4A1F6CA6A42}"/>
    <cellStyle name="60% - 강조색6 14" xfId="1512" xr:uid="{158036D8-CE95-4795-B575-21819781682B}"/>
    <cellStyle name="60% - 강조색6 14 10" xfId="13461" xr:uid="{C8762F1F-3C14-44EF-8156-4B9F2340F39B}"/>
    <cellStyle name="60% - 강조색6 14 11" xfId="13462" xr:uid="{A00966E3-8535-4B2F-8788-C81BAE61446E}"/>
    <cellStyle name="60% - 강조색6 14 12" xfId="13463" xr:uid="{B8BD6604-DDA7-457E-A08D-A4D45820EED4}"/>
    <cellStyle name="60% - 강조색6 14 13" xfId="13464" xr:uid="{D2CB48DD-75EF-4F36-9287-6FBB297FE139}"/>
    <cellStyle name="60% - 강조색6 14 14" xfId="13465" xr:uid="{787F3B74-639A-4879-ADC9-564BDBD92CAB}"/>
    <cellStyle name="60% - 강조색6 14 15" xfId="13460" xr:uid="{83F7528A-8276-4132-AA9F-45E43EAB53E9}"/>
    <cellStyle name="60% - 강조색6 14 16" xfId="27693" xr:uid="{E2C5B973-9530-444C-9CA2-D974186CC0AB}"/>
    <cellStyle name="60% - 강조색6 14 2" xfId="1513" xr:uid="{AEF7C0A1-6A1F-41C0-9543-5DDF34714F59}"/>
    <cellStyle name="60% - 강조색6 14 2 2" xfId="13466" xr:uid="{36F9C524-D349-4503-B3EA-129B9168D533}"/>
    <cellStyle name="60% - 강조색6 14 3" xfId="13467" xr:uid="{19B545F7-CD54-45A7-8410-75F94F6E3CB9}"/>
    <cellStyle name="60% - 강조색6 14 4" xfId="13468" xr:uid="{7AF7FC32-D666-4ABA-945C-6D547E936642}"/>
    <cellStyle name="60% - 강조색6 14 5" xfId="13469" xr:uid="{DC87246C-AEAC-4E3F-A902-F4E70DECA904}"/>
    <cellStyle name="60% - 강조색6 14 6" xfId="13470" xr:uid="{B2DB8337-C14A-4865-A358-B59B4950A510}"/>
    <cellStyle name="60% - 강조색6 14 7" xfId="13471" xr:uid="{D2ADB1CD-A997-4CFD-8A6E-6C944833CAB6}"/>
    <cellStyle name="60% - 강조색6 14 8" xfId="13472" xr:uid="{E8031AC8-1170-40A2-8742-8FE92D116191}"/>
    <cellStyle name="60% - 강조색6 14 9" xfId="13473" xr:uid="{6A66EEE9-B041-4686-B800-C14BDE83F1CD}"/>
    <cellStyle name="60% - 강조색6 15" xfId="1514" xr:uid="{4562300C-B750-4C0A-A507-C96F040FBB99}"/>
    <cellStyle name="60% - 강조색6 15 10" xfId="13475" xr:uid="{918D6146-BD6C-42A9-AC5B-2361D745963D}"/>
    <cellStyle name="60% - 강조색6 15 11" xfId="13476" xr:uid="{9FF169AB-67BC-4A37-BAE8-620890F7DCBA}"/>
    <cellStyle name="60% - 강조색6 15 12" xfId="13477" xr:uid="{A64EA2BF-24B0-40FF-9CEC-DB1FF3302DED}"/>
    <cellStyle name="60% - 강조색6 15 13" xfId="13478" xr:uid="{01F65C92-72D4-45DD-B585-3EBB6C009FB7}"/>
    <cellStyle name="60% - 강조색6 15 14" xfId="13479" xr:uid="{A7119935-3F96-4B48-9B98-2303C701A404}"/>
    <cellStyle name="60% - 강조색6 15 15" xfId="13474" xr:uid="{45612F6B-3CAD-4991-8BE9-ED33DF2F57F9}"/>
    <cellStyle name="60% - 강조색6 15 16" xfId="27692" xr:uid="{D59E157C-CD2A-4CE0-B424-992B27B35251}"/>
    <cellStyle name="60% - 강조색6 15 2" xfId="1515" xr:uid="{1A73196C-A690-49A1-9025-CB00B9D8D2A2}"/>
    <cellStyle name="60% - 강조색6 15 2 2" xfId="13480" xr:uid="{42084C9E-F195-486C-A4DD-C9300059E3DC}"/>
    <cellStyle name="60% - 강조색6 15 3" xfId="13481" xr:uid="{85E1C28B-BD12-45B1-8C49-68B2CC2DA2C5}"/>
    <cellStyle name="60% - 강조색6 15 4" xfId="13482" xr:uid="{2F85A914-40D0-48C1-9677-4B73F52F77E1}"/>
    <cellStyle name="60% - 강조색6 15 5" xfId="13483" xr:uid="{ACF4F0A0-D33C-47AB-924A-64079CAE0670}"/>
    <cellStyle name="60% - 강조색6 15 6" xfId="13484" xr:uid="{3C42A088-54B1-4502-9F1B-830FC80FBEE9}"/>
    <cellStyle name="60% - 강조색6 15 7" xfId="13485" xr:uid="{B4DE8583-58C6-4585-BCDD-88EB5400E3E9}"/>
    <cellStyle name="60% - 강조색6 15 8" xfId="13486" xr:uid="{9A49E433-190B-4D20-92C5-BA44C2A64781}"/>
    <cellStyle name="60% - 강조색6 15 9" xfId="13487" xr:uid="{291A6CEF-E5C9-476E-83DD-BADFC5964EE3}"/>
    <cellStyle name="60% - 강조색6 16" xfId="1516" xr:uid="{C9BCE6A5-F06E-4BB3-9FBA-EC0BD733AC91}"/>
    <cellStyle name="60% - 강조색6 16 10" xfId="13489" xr:uid="{5CB0BA1E-E1B4-4517-BD83-C2DEE0B28C63}"/>
    <cellStyle name="60% - 강조색6 16 11" xfId="13490" xr:uid="{A41FD186-23C7-45A2-A424-3D4BC0AA4F1B}"/>
    <cellStyle name="60% - 강조색6 16 12" xfId="13491" xr:uid="{FC2C7924-2A9F-46C0-98BF-DC375A1FE12F}"/>
    <cellStyle name="60% - 강조색6 16 13" xfId="13492" xr:uid="{BF2B1766-E3E4-4C48-A266-CE32DCDE9F28}"/>
    <cellStyle name="60% - 강조색6 16 14" xfId="13493" xr:uid="{12D80880-EE1B-4608-A3E5-D5613F064144}"/>
    <cellStyle name="60% - 강조색6 16 15" xfId="13488" xr:uid="{7DC45CFC-7467-49D8-A270-7A271ABC898B}"/>
    <cellStyle name="60% - 강조색6 16 16" xfId="27691" xr:uid="{AAF44990-AAF2-45F9-A94B-F0CEFF88ECDA}"/>
    <cellStyle name="60% - 강조색6 16 2" xfId="1517" xr:uid="{758673C2-6B5E-4B7B-BA3A-2D635F758F4B}"/>
    <cellStyle name="60% - 강조색6 16 2 2" xfId="13494" xr:uid="{8D323C5B-8882-464B-A4B2-52BD02BBEF8D}"/>
    <cellStyle name="60% - 강조색6 16 3" xfId="13495" xr:uid="{E05FAC91-958C-408C-8BA6-0E9B963EECD8}"/>
    <cellStyle name="60% - 강조색6 16 4" xfId="13496" xr:uid="{223FC737-9728-4345-A047-06C6493DA38E}"/>
    <cellStyle name="60% - 강조색6 16 5" xfId="13497" xr:uid="{7011A9CE-93D4-4102-A850-C67E32E90CF2}"/>
    <cellStyle name="60% - 강조색6 16 6" xfId="13498" xr:uid="{1AA83722-02F6-45A9-A182-8CFF66672551}"/>
    <cellStyle name="60% - 강조색6 16 7" xfId="13499" xr:uid="{71C62ED7-DECF-4548-9EC3-DB91863AD900}"/>
    <cellStyle name="60% - 강조색6 16 8" xfId="13500" xr:uid="{16C3C12B-ACB7-4540-8239-B1AA62A693C0}"/>
    <cellStyle name="60% - 강조색6 16 9" xfId="13501" xr:uid="{E85F92BE-FD4F-4AB2-A2F4-66757DEAF12B}"/>
    <cellStyle name="60% - 강조색6 17" xfId="1518" xr:uid="{C3BB546D-7E02-4D05-A416-11B7039D42B4}"/>
    <cellStyle name="60% - 강조색6 17 10" xfId="13503" xr:uid="{D387D21F-2931-44CD-BED8-E910D07E4007}"/>
    <cellStyle name="60% - 강조색6 17 11" xfId="13504" xr:uid="{FEFA1AE8-C56F-4F27-84A2-9F7AAA809318}"/>
    <cellStyle name="60% - 강조색6 17 12" xfId="13505" xr:uid="{C61E8EBB-494F-437D-AA42-D51EE3A8670D}"/>
    <cellStyle name="60% - 강조색6 17 13" xfId="13506" xr:uid="{BF21A666-3960-449E-BEF4-B8E9420CD7F7}"/>
    <cellStyle name="60% - 강조색6 17 14" xfId="13507" xr:uid="{F4188C91-BE5B-4D97-80C6-CFE657539C0A}"/>
    <cellStyle name="60% - 강조색6 17 15" xfId="13502" xr:uid="{EC632A24-B837-4141-B1D4-A809C1BEC9F9}"/>
    <cellStyle name="60% - 강조색6 17 16" xfId="27690" xr:uid="{AED52ED0-B6EC-4072-8587-D90E5E9DEB15}"/>
    <cellStyle name="60% - 강조색6 17 2" xfId="1519" xr:uid="{76312860-453C-4986-980D-5E943408CBF2}"/>
    <cellStyle name="60% - 강조색6 17 2 2" xfId="13508" xr:uid="{CE505AA7-1264-4A87-A43F-FA151EC93076}"/>
    <cellStyle name="60% - 강조색6 17 3" xfId="13509" xr:uid="{474F9572-C84B-4E4F-AEE6-EA8F93DE9755}"/>
    <cellStyle name="60% - 강조색6 17 4" xfId="13510" xr:uid="{3189F8E5-5C89-4215-85A9-E0959F62EED0}"/>
    <cellStyle name="60% - 강조색6 17 5" xfId="13511" xr:uid="{C7FA04DA-234E-4C75-B6B9-E28C656D28E0}"/>
    <cellStyle name="60% - 강조색6 17 6" xfId="13512" xr:uid="{50B1D6A9-7478-40A3-B9F5-11ABD8C8360B}"/>
    <cellStyle name="60% - 강조색6 17 7" xfId="13513" xr:uid="{15076F6E-CF88-47FC-B34D-FF12308BA568}"/>
    <cellStyle name="60% - 강조색6 17 8" xfId="13514" xr:uid="{10167DB8-36BC-490F-BDF1-96B18B5C39F8}"/>
    <cellStyle name="60% - 강조색6 17 9" xfId="13515" xr:uid="{4DD932B4-2E51-45E7-8F08-FA7B0AC43138}"/>
    <cellStyle name="60% - 강조색6 18" xfId="1520" xr:uid="{070BD56F-9DAF-4B9F-81A5-6A9593B6740C}"/>
    <cellStyle name="60% - 강조색6 18 10" xfId="13517" xr:uid="{E92551B5-357C-49F7-A875-9F17B683A7C8}"/>
    <cellStyle name="60% - 강조색6 18 11" xfId="13518" xr:uid="{62365B3F-4191-4F17-9A21-4CCC0B3AA7B8}"/>
    <cellStyle name="60% - 강조색6 18 12" xfId="13519" xr:uid="{787B5C01-EB53-48DC-9623-2DD386326F61}"/>
    <cellStyle name="60% - 강조색6 18 13" xfId="13520" xr:uid="{055BC372-96ED-4384-A07B-B93B035A544C}"/>
    <cellStyle name="60% - 강조색6 18 14" xfId="13521" xr:uid="{58F3F1CC-4E67-4DE3-A7E3-3F112AD9900D}"/>
    <cellStyle name="60% - 강조색6 18 15" xfId="13516" xr:uid="{B27FD4DB-C53A-4003-8176-594282C9AD55}"/>
    <cellStyle name="60% - 강조색6 18 16" xfId="27689" xr:uid="{76E0B919-7053-4194-B9B1-95111F2522C2}"/>
    <cellStyle name="60% - 강조색6 18 2" xfId="1521" xr:uid="{A5F9456C-F652-498C-B327-151A5DD6D42A}"/>
    <cellStyle name="60% - 강조색6 18 2 2" xfId="13522" xr:uid="{8744816F-143B-499F-9DA5-131238D3BDAD}"/>
    <cellStyle name="60% - 강조색6 18 3" xfId="13523" xr:uid="{D596B3F3-BE5A-4ADA-9860-09E8C35C3B51}"/>
    <cellStyle name="60% - 강조색6 18 4" xfId="13524" xr:uid="{B0DB6158-9C71-4359-B0FE-301AF494CBE1}"/>
    <cellStyle name="60% - 강조색6 18 5" xfId="13525" xr:uid="{0ADDF240-71D3-406A-B16A-15883C8B2714}"/>
    <cellStyle name="60% - 강조색6 18 6" xfId="13526" xr:uid="{2F19FD7C-28F2-4760-AA07-12CF39184EEB}"/>
    <cellStyle name="60% - 강조색6 18 7" xfId="13527" xr:uid="{02C70BEF-D0F6-4C8E-9E1B-09B91F964F6E}"/>
    <cellStyle name="60% - 강조색6 18 8" xfId="13528" xr:uid="{F035A91C-C949-477B-B94D-DF771B1E031B}"/>
    <cellStyle name="60% - 강조색6 18 9" xfId="13529" xr:uid="{1048E553-EFCD-4ABA-AE05-493E9F8EC004}"/>
    <cellStyle name="60% - 강조색6 19" xfId="1522" xr:uid="{CCEA457C-24B6-404C-9473-4FE07F4E04D8}"/>
    <cellStyle name="60% - 강조색6 19 10" xfId="13531" xr:uid="{379820F6-5BAF-4CCD-AFFB-2C0806D39F80}"/>
    <cellStyle name="60% - 강조색6 19 11" xfId="13532" xr:uid="{54B1A39E-5E20-4D47-99A1-D0F07FD936B5}"/>
    <cellStyle name="60% - 강조색6 19 12" xfId="13533" xr:uid="{1E9DEF3B-2CD7-42CE-86C3-8BDD07A9D9CC}"/>
    <cellStyle name="60% - 강조색6 19 13" xfId="13534" xr:uid="{F81F6161-DA41-496E-8F55-9E21DC5A02C7}"/>
    <cellStyle name="60% - 강조색6 19 14" xfId="13535" xr:uid="{B286DE61-19C3-4325-B162-DF532E899EEA}"/>
    <cellStyle name="60% - 강조색6 19 15" xfId="13530" xr:uid="{E2843D88-CB7F-423D-AF6F-3596558736EA}"/>
    <cellStyle name="60% - 강조색6 19 16" xfId="27688" xr:uid="{63A93BAE-A31F-4C48-9BD8-519968A2446F}"/>
    <cellStyle name="60% - 강조색6 19 2" xfId="1523" xr:uid="{672872FB-2C0D-41DF-BC82-93653B3BD64D}"/>
    <cellStyle name="60% - 강조색6 19 2 2" xfId="13536" xr:uid="{F3EA596A-8543-413A-8896-0A1D657250BA}"/>
    <cellStyle name="60% - 강조색6 19 3" xfId="13537" xr:uid="{9A2C35A5-D46F-4F70-B000-8E47FCE213D3}"/>
    <cellStyle name="60% - 강조색6 19 4" xfId="13538" xr:uid="{70BBA458-D612-40BF-9DB2-82C30562D9B3}"/>
    <cellStyle name="60% - 강조색6 19 5" xfId="13539" xr:uid="{9DE9D271-317B-4965-B597-73559102BE01}"/>
    <cellStyle name="60% - 강조색6 19 6" xfId="13540" xr:uid="{E82424F7-69B0-48FC-A544-2B3952D07313}"/>
    <cellStyle name="60% - 강조색6 19 7" xfId="13541" xr:uid="{ACAED631-968B-40F9-A406-55FAA456B840}"/>
    <cellStyle name="60% - 강조색6 19 8" xfId="13542" xr:uid="{62E824A9-6962-4770-80A8-094DEE2F009F}"/>
    <cellStyle name="60% - 강조색6 19 9" xfId="13543" xr:uid="{F9D30D51-141C-46BD-B8B6-1940A3593B84}"/>
    <cellStyle name="60% - 강조색6 2" xfId="1524" xr:uid="{CE089A36-2B4A-4446-8A54-210D74327E87}"/>
    <cellStyle name="60% - 강조색6 2 10" xfId="13545" xr:uid="{ED21F668-85F5-4EB3-8B60-041C79D92E87}"/>
    <cellStyle name="60% - 강조색6 2 11" xfId="13546" xr:uid="{A2417E21-C0A8-420E-B250-8C389D3395C1}"/>
    <cellStyle name="60% - 강조색6 2 12" xfId="13547" xr:uid="{5BD94946-1DEF-4607-B3F1-9AB017B347F2}"/>
    <cellStyle name="60% - 강조색6 2 13" xfId="13548" xr:uid="{C6094A53-1EDD-4323-A2BF-50FDD9B4AA12}"/>
    <cellStyle name="60% - 강조색6 2 14" xfId="13549" xr:uid="{33B960C1-E49B-4287-A430-CF80CE7E3859}"/>
    <cellStyle name="60% - 강조색6 2 15" xfId="13544" xr:uid="{6E9CB0E1-A62F-4830-AF34-1E06EE46A443}"/>
    <cellStyle name="60% - 강조색6 2 16" xfId="27687" xr:uid="{E2403965-D96C-48DC-8C6D-3122EB00BEBA}"/>
    <cellStyle name="60% - 강조색6 2 17" xfId="27957" xr:uid="{99A4B2D5-6BA7-48C3-BDA2-5DD6CA4D3A8E}"/>
    <cellStyle name="60% - 강조색6 2 2" xfId="1525" xr:uid="{0F37FF0A-CB43-4F97-BECD-3BE224C47AAC}"/>
    <cellStyle name="60% - 강조색6 2 2 2" xfId="13550" xr:uid="{E6C34214-0F53-4BF8-8FB9-3682F5EB9912}"/>
    <cellStyle name="60% - 강조색6 2 3" xfId="13551" xr:uid="{37BBA9CA-29C5-4076-B062-49ADFE6ECC3B}"/>
    <cellStyle name="60% - 강조색6 2 4" xfId="13552" xr:uid="{1DDF626F-AFF2-4DC8-99C6-ADB86BA188C2}"/>
    <cellStyle name="60% - 강조색6 2 5" xfId="13553" xr:uid="{6E08BFF1-B860-4BCE-B13B-9B64EEA97062}"/>
    <cellStyle name="60% - 강조색6 2 6" xfId="13554" xr:uid="{FEF6E483-7789-4E8D-A7AC-4BFB8FED3CA8}"/>
    <cellStyle name="60% - 강조색6 2 7" xfId="13555" xr:uid="{AC5A2E9B-D2A5-4ED6-AC6E-763DE4A54B42}"/>
    <cellStyle name="60% - 강조색6 2 8" xfId="13556" xr:uid="{436F7C63-9CD4-4077-8973-7C5D86AEA571}"/>
    <cellStyle name="60% - 강조색6 2 9" xfId="13557" xr:uid="{B106E849-3A50-4922-8F1F-6C2094F6FDAA}"/>
    <cellStyle name="60% - 강조색6 20" xfId="1526" xr:uid="{26FF344D-D49D-46C2-A093-31E8B79C922B}"/>
    <cellStyle name="60% - 강조색6 20 10" xfId="13559" xr:uid="{B33A9BEA-7A7B-4A8F-8F96-C178525C6341}"/>
    <cellStyle name="60% - 강조색6 20 11" xfId="13560" xr:uid="{FF5BC756-6DBA-4FC9-B9ED-0C5B70BA2DC3}"/>
    <cellStyle name="60% - 강조색6 20 12" xfId="13561" xr:uid="{81A2E610-A0E1-408D-8A33-C35739176AB2}"/>
    <cellStyle name="60% - 강조색6 20 13" xfId="13562" xr:uid="{5168AF29-6223-4DAA-9B53-7EA52F72BAA0}"/>
    <cellStyle name="60% - 강조색6 20 14" xfId="13563" xr:uid="{F7CD581D-065D-410B-87AA-6F47823C3DE2}"/>
    <cellStyle name="60% - 강조색6 20 15" xfId="13558" xr:uid="{912B96C6-1B51-409C-9BA0-FF42A6526DF8}"/>
    <cellStyle name="60% - 강조색6 20 16" xfId="27686" xr:uid="{C6AFE0C7-36C6-458E-8764-0BC9ECCB7F06}"/>
    <cellStyle name="60% - 강조색6 20 2" xfId="1527" xr:uid="{D95A7422-5843-49D1-8A61-2808E6D85735}"/>
    <cellStyle name="60% - 강조색6 20 2 2" xfId="13564" xr:uid="{A84ADD2F-BA84-4113-87DF-DD0C5008FCAD}"/>
    <cellStyle name="60% - 강조색6 20 3" xfId="13565" xr:uid="{023228F7-14FA-4742-9E16-0D372B1A0471}"/>
    <cellStyle name="60% - 강조색6 20 4" xfId="13566" xr:uid="{07DBD31B-7D79-4290-9FBB-435729A1A8AF}"/>
    <cellStyle name="60% - 강조색6 20 5" xfId="13567" xr:uid="{00678E2B-F843-4C7E-B963-1F163CE57EA7}"/>
    <cellStyle name="60% - 강조색6 20 6" xfId="13568" xr:uid="{309B8E87-DC1E-4D8E-ABDE-C5FF1E0A512F}"/>
    <cellStyle name="60% - 강조색6 20 7" xfId="13569" xr:uid="{35EBC399-09E8-4A2E-8702-6982B4FC0DA4}"/>
    <cellStyle name="60% - 강조색6 20 8" xfId="13570" xr:uid="{36151688-7F0F-4448-B938-D5EA6E95A30F}"/>
    <cellStyle name="60% - 강조색6 20 9" xfId="13571" xr:uid="{CC1B65CD-2EE2-4024-8873-A83E6185F06A}"/>
    <cellStyle name="60% - 강조색6 21" xfId="1528" xr:uid="{243C4E06-61F7-4291-9EE5-054DB6FADBC6}"/>
    <cellStyle name="60% - 강조색6 21 10" xfId="13573" xr:uid="{5B3CFE9A-2229-4EB6-A4EA-3B2DA5DADB6B}"/>
    <cellStyle name="60% - 강조색6 21 11" xfId="13574" xr:uid="{0ABDEC8A-7AB7-4EBE-9613-DB7B5E438024}"/>
    <cellStyle name="60% - 강조색6 21 12" xfId="13575" xr:uid="{3ECB90F7-B789-4AAE-AD5F-F8C350B2E6F0}"/>
    <cellStyle name="60% - 강조색6 21 13" xfId="13576" xr:uid="{5641004B-CFA3-456A-A926-309980463BCE}"/>
    <cellStyle name="60% - 강조색6 21 14" xfId="13577" xr:uid="{8EE0182E-D3C4-4A36-BB2E-3C7C4D634C29}"/>
    <cellStyle name="60% - 강조색6 21 15" xfId="13572" xr:uid="{F0F44D86-4DAB-4D17-9510-AC720D74A9A6}"/>
    <cellStyle name="60% - 강조색6 21 16" xfId="27685" xr:uid="{F4BB6AAC-370D-4A4F-9C20-0A5E03AAFCB5}"/>
    <cellStyle name="60% - 강조색6 21 2" xfId="1529" xr:uid="{58E942F8-0FB8-4C4D-888B-AE64B757CC31}"/>
    <cellStyle name="60% - 강조색6 21 2 2" xfId="13578" xr:uid="{99DFC142-A13A-4CE1-8E2D-42E2E30C119D}"/>
    <cellStyle name="60% - 강조색6 21 3" xfId="13579" xr:uid="{CC2261CC-3E3C-4272-9445-BFDE4C34DA13}"/>
    <cellStyle name="60% - 강조색6 21 4" xfId="13580" xr:uid="{0A3235D0-6BBB-42C7-A8A2-98F60B29BD65}"/>
    <cellStyle name="60% - 강조색6 21 5" xfId="13581" xr:uid="{8A022587-B478-48F1-84F8-46E80AE83D4E}"/>
    <cellStyle name="60% - 강조색6 21 6" xfId="13582" xr:uid="{61956F29-321C-435D-B25F-67DAB1685CFC}"/>
    <cellStyle name="60% - 강조색6 21 7" xfId="13583" xr:uid="{3FE56AE4-10D7-412C-9286-00C236CD2198}"/>
    <cellStyle name="60% - 강조색6 21 8" xfId="13584" xr:uid="{ABEE0EF3-CD0A-4A46-92C9-CB93F700E03A}"/>
    <cellStyle name="60% - 강조색6 21 9" xfId="13585" xr:uid="{B00534B5-E528-4412-A164-88C959AD1C99}"/>
    <cellStyle name="60% - 강조색6 22" xfId="1530" xr:uid="{381FDF40-73A4-4EEF-8AED-D64F8D313FB7}"/>
    <cellStyle name="60% - 강조색6 22 10" xfId="13587" xr:uid="{4A300853-A177-4917-8C42-A2FDC653BF4D}"/>
    <cellStyle name="60% - 강조색6 22 11" xfId="13588" xr:uid="{9C4FCC10-394D-40AE-987D-9C5CC67BFC93}"/>
    <cellStyle name="60% - 강조색6 22 12" xfId="13589" xr:uid="{9C49F983-936A-42EF-958C-8FF153A5EACC}"/>
    <cellStyle name="60% - 강조색6 22 13" xfId="13590" xr:uid="{914616D9-DD67-49C9-BAA0-745D95444186}"/>
    <cellStyle name="60% - 강조색6 22 14" xfId="13591" xr:uid="{BEF6FB62-6E7E-4184-ADDB-8DDA56607C07}"/>
    <cellStyle name="60% - 강조색6 22 15" xfId="13586" xr:uid="{57CA48C8-F67D-44E3-B944-D0275E218216}"/>
    <cellStyle name="60% - 강조색6 22 16" xfId="27684" xr:uid="{886F3C60-7ABD-4510-84A0-1CFF7A59853A}"/>
    <cellStyle name="60% - 강조색6 22 2" xfId="1531" xr:uid="{7AEF0F4E-BC67-43A9-BCDE-2CA7B519E71D}"/>
    <cellStyle name="60% - 강조색6 22 2 2" xfId="13592" xr:uid="{8626D99C-DE55-4C95-B7DA-BA0D2A337482}"/>
    <cellStyle name="60% - 강조색6 22 3" xfId="13593" xr:uid="{07AA7BF4-07C5-4CBE-9080-5233BA58F745}"/>
    <cellStyle name="60% - 강조색6 22 4" xfId="13594" xr:uid="{0F1E4D0D-9923-4CE7-95F3-CE33C59207C2}"/>
    <cellStyle name="60% - 강조색6 22 5" xfId="13595" xr:uid="{6907B32C-41E4-423D-B8CC-915C39E5883D}"/>
    <cellStyle name="60% - 강조색6 22 6" xfId="13596" xr:uid="{4E3413C8-4EB0-4C82-B248-BC75F24BC8E0}"/>
    <cellStyle name="60% - 강조색6 22 7" xfId="13597" xr:uid="{CC375CC0-6A81-4449-972C-2F10D447606B}"/>
    <cellStyle name="60% - 강조색6 22 8" xfId="13598" xr:uid="{7B65A8FA-70C2-47AF-B624-69CD1E185E13}"/>
    <cellStyle name="60% - 강조색6 22 9" xfId="13599" xr:uid="{07636FB2-1C89-4930-BC48-C0CFE2087DBD}"/>
    <cellStyle name="60% - 강조색6 23" xfId="1532" xr:uid="{8B5E16F3-AB29-4D40-AC32-6E443724BF4E}"/>
    <cellStyle name="60% - 강조색6 23 10" xfId="13601" xr:uid="{281BC753-46CF-46BB-A0C6-E9C9A1334D5A}"/>
    <cellStyle name="60% - 강조색6 23 11" xfId="13602" xr:uid="{C842A272-9593-4655-9ADC-BA26FE55820C}"/>
    <cellStyle name="60% - 강조색6 23 12" xfId="13603" xr:uid="{3FE1B9F6-3A18-4A6C-8321-9EA41BABC1CC}"/>
    <cellStyle name="60% - 강조색6 23 13" xfId="13604" xr:uid="{C4752A9C-C609-446E-AA02-7FF99B27DB8D}"/>
    <cellStyle name="60% - 강조색6 23 14" xfId="13605" xr:uid="{59176570-7B4A-4C54-938F-4B540F5D0C2B}"/>
    <cellStyle name="60% - 강조색6 23 15" xfId="13600" xr:uid="{C9ED05D3-A2F7-4532-9C90-4B6E750F99B9}"/>
    <cellStyle name="60% - 강조색6 23 16" xfId="27683" xr:uid="{67D1F886-2110-418C-9043-4F12F9EC81AA}"/>
    <cellStyle name="60% - 강조색6 23 2" xfId="1533" xr:uid="{5BA81152-EE56-48D7-A6BF-8DBE1684EBFB}"/>
    <cellStyle name="60% - 강조색6 23 2 2" xfId="13606" xr:uid="{5BF7F683-6398-42E3-AB34-592AFC845807}"/>
    <cellStyle name="60% - 강조색6 23 3" xfId="13607" xr:uid="{7FFA41F1-D79B-4AB6-85DE-80B7F78D01F3}"/>
    <cellStyle name="60% - 강조색6 23 4" xfId="13608" xr:uid="{70A54812-CC64-4E07-840C-590107289EF7}"/>
    <cellStyle name="60% - 강조색6 23 5" xfId="13609" xr:uid="{A246990F-6FF8-494E-A5C4-94A37C96BE54}"/>
    <cellStyle name="60% - 강조색6 23 6" xfId="13610" xr:uid="{1F95ACE8-61AF-4AE2-8CDC-C4D846355E7B}"/>
    <cellStyle name="60% - 강조색6 23 7" xfId="13611" xr:uid="{797EDC13-1905-487F-BE43-C52D379A4117}"/>
    <cellStyle name="60% - 강조색6 23 8" xfId="13612" xr:uid="{308D6AB9-EF65-4166-B2BE-D4925ADC3C52}"/>
    <cellStyle name="60% - 강조색6 23 9" xfId="13613" xr:uid="{CA1E2784-BA56-4B3D-958D-C81129FD813C}"/>
    <cellStyle name="60% - 강조색6 24" xfId="1534" xr:uid="{A1FD882D-57AF-4B8B-A19D-64DF7B829576}"/>
    <cellStyle name="60% - 강조색6 24 10" xfId="13615" xr:uid="{05A988C0-85B9-4F97-B499-2F50D0E485DE}"/>
    <cellStyle name="60% - 강조색6 24 11" xfId="13616" xr:uid="{3219D67C-3C31-498B-B4FE-733E60E1D48C}"/>
    <cellStyle name="60% - 강조색6 24 12" xfId="13617" xr:uid="{FF2C8059-1DD1-4C76-BF4C-706718040AB2}"/>
    <cellStyle name="60% - 강조색6 24 13" xfId="13618" xr:uid="{1A801385-9F9C-4A8A-8706-507A23E03B2A}"/>
    <cellStyle name="60% - 강조색6 24 14" xfId="13619" xr:uid="{5D6B0C93-A020-4DDF-9FD5-1C9C6DEAC9D4}"/>
    <cellStyle name="60% - 강조색6 24 15" xfId="13614" xr:uid="{95C363AE-6DC0-4645-A498-EA5E7E1950F4}"/>
    <cellStyle name="60% - 강조색6 24 16" xfId="27682" xr:uid="{6DC29F84-7AD1-42EC-8FAD-93A1918712CD}"/>
    <cellStyle name="60% - 강조색6 24 2" xfId="1535" xr:uid="{8B2BF122-4DFE-46D5-846D-EEC394130179}"/>
    <cellStyle name="60% - 강조색6 24 2 2" xfId="13620" xr:uid="{2362E076-E3E4-4CC3-AE71-7148B8DE1161}"/>
    <cellStyle name="60% - 강조색6 24 3" xfId="13621" xr:uid="{3EBC4A8C-E082-4F5D-B626-C4512DDD5013}"/>
    <cellStyle name="60% - 강조색6 24 4" xfId="13622" xr:uid="{983568E5-839F-4812-8408-D33FE171C511}"/>
    <cellStyle name="60% - 강조색6 24 5" xfId="13623" xr:uid="{2E012039-F67E-436F-964B-40A7D1AA84BF}"/>
    <cellStyle name="60% - 강조색6 24 6" xfId="13624" xr:uid="{49355686-8D20-4367-820A-22E614FC4E0A}"/>
    <cellStyle name="60% - 강조색6 24 7" xfId="13625" xr:uid="{C6CA552B-3BB2-405B-A054-D24AC55C36F1}"/>
    <cellStyle name="60% - 강조색6 24 8" xfId="13626" xr:uid="{A1A296F6-6DFA-4B18-93A7-4ABAD12B1819}"/>
    <cellStyle name="60% - 강조색6 24 9" xfId="13627" xr:uid="{802F9E4B-11E3-4459-B841-AB52032AB5BA}"/>
    <cellStyle name="60% - 강조색6 25" xfId="1536" xr:uid="{41030EC7-195B-47F1-BE59-8671909ADD09}"/>
    <cellStyle name="60% - 강조색6 25 10" xfId="13629" xr:uid="{7374543E-6DD3-4245-BCBB-F308C8690165}"/>
    <cellStyle name="60% - 강조색6 25 11" xfId="13630" xr:uid="{9F7F9608-D421-4156-879B-780B0A39F74D}"/>
    <cellStyle name="60% - 강조색6 25 12" xfId="13631" xr:uid="{B2481EE0-11F3-4AA3-A8E7-1151B9FAD2F9}"/>
    <cellStyle name="60% - 강조색6 25 13" xfId="13632" xr:uid="{70988B9F-ACD8-4875-A744-4FED5BF3F8B3}"/>
    <cellStyle name="60% - 강조색6 25 14" xfId="13633" xr:uid="{B6F5180B-9686-4C6D-B3C0-EA530BF02E86}"/>
    <cellStyle name="60% - 강조색6 25 15" xfId="13628" xr:uid="{8C808EE8-CBEF-48FA-82FE-AC8DCFA04C8C}"/>
    <cellStyle name="60% - 강조색6 25 16" xfId="27681" xr:uid="{99086110-965B-4EC3-B455-371F2A99AD30}"/>
    <cellStyle name="60% - 강조색6 25 2" xfId="1537" xr:uid="{593C1F1E-0782-43FC-B498-D342CB1B575F}"/>
    <cellStyle name="60% - 강조색6 25 2 2" xfId="13634" xr:uid="{3A7469BA-433B-47A5-A138-61FA3B6B43A6}"/>
    <cellStyle name="60% - 강조색6 25 3" xfId="13635" xr:uid="{C6B951FE-EADC-4810-ADD9-8C199190E3FF}"/>
    <cellStyle name="60% - 강조색6 25 4" xfId="13636" xr:uid="{3E27E2AD-B4CE-4035-A95D-7D9346E9AE82}"/>
    <cellStyle name="60% - 강조색6 25 5" xfId="13637" xr:uid="{3634D887-570C-4CD0-A144-9C3E7919FBEB}"/>
    <cellStyle name="60% - 강조색6 25 6" xfId="13638" xr:uid="{4042C210-8346-4D62-AAD1-3118CB9CB405}"/>
    <cellStyle name="60% - 강조색6 25 7" xfId="13639" xr:uid="{7CE10BAE-9D7A-440F-8AC5-ABD3C240665E}"/>
    <cellStyle name="60% - 강조색6 25 8" xfId="13640" xr:uid="{3502ECD1-579B-4C37-B0AC-883EF93EB526}"/>
    <cellStyle name="60% - 강조색6 25 9" xfId="13641" xr:uid="{188B383E-631F-49DF-9059-575A379794FC}"/>
    <cellStyle name="60% - 강조색6 26" xfId="1538" xr:uid="{D6C45FBD-8BFB-4415-89EF-0FE67B92021D}"/>
    <cellStyle name="60% - 강조색6 26 10" xfId="13643" xr:uid="{0E0E0330-56D1-4A2E-A103-61F7AE743728}"/>
    <cellStyle name="60% - 강조색6 26 11" xfId="13644" xr:uid="{6CB762B5-A271-4803-ADC5-AEA019AE292F}"/>
    <cellStyle name="60% - 강조색6 26 12" xfId="13645" xr:uid="{1A8B5A78-E176-443E-87B8-03275846E07B}"/>
    <cellStyle name="60% - 강조색6 26 13" xfId="13646" xr:uid="{DBC57796-CD1F-4EF3-9890-4A9E07AAD9C6}"/>
    <cellStyle name="60% - 강조색6 26 14" xfId="13647" xr:uid="{8229AD8B-C8BC-4FDF-B091-0A7644DBE441}"/>
    <cellStyle name="60% - 강조색6 26 15" xfId="13642" xr:uid="{9EE60902-0679-4A5D-9259-3E8CA6832B11}"/>
    <cellStyle name="60% - 강조색6 26 16" xfId="27680" xr:uid="{3BD1C622-5DCE-4BF3-AD76-2414E4A09EAC}"/>
    <cellStyle name="60% - 강조색6 26 2" xfId="1539" xr:uid="{7782E05E-4873-4F1A-9E5B-888A74A800D5}"/>
    <cellStyle name="60% - 강조색6 26 2 2" xfId="13648" xr:uid="{EB3AF60F-0498-4129-B25A-5CAAB7CF8C5A}"/>
    <cellStyle name="60% - 강조색6 26 3" xfId="13649" xr:uid="{291E6C13-ED50-445E-AF88-B016B4308E00}"/>
    <cellStyle name="60% - 강조색6 26 4" xfId="13650" xr:uid="{32B72F6B-DB8A-49A0-9CB6-C82A726267D4}"/>
    <cellStyle name="60% - 강조색6 26 5" xfId="13651" xr:uid="{0641AC6C-1904-420B-A756-B7F7FB4C6376}"/>
    <cellStyle name="60% - 강조색6 26 6" xfId="13652" xr:uid="{B1B69AAF-F36E-42E0-BEE4-CBA854F296B8}"/>
    <cellStyle name="60% - 강조색6 26 7" xfId="13653" xr:uid="{989DC5D3-ED99-4503-BAF4-5FE699AF0612}"/>
    <cellStyle name="60% - 강조색6 26 8" xfId="13654" xr:uid="{B3703682-F7D5-4F68-B33F-56AAAF4952E5}"/>
    <cellStyle name="60% - 강조색6 26 9" xfId="13655" xr:uid="{7FEDD15C-DD85-4EAF-834B-68C57D48CB08}"/>
    <cellStyle name="60% - 강조색6 27" xfId="1540" xr:uid="{0AA443E9-B797-4733-9333-718F7B88CF79}"/>
    <cellStyle name="60% - 강조색6 27 10" xfId="13657" xr:uid="{A38AA1FA-FFC1-4867-B8B0-9F9A028DA21A}"/>
    <cellStyle name="60% - 강조색6 27 11" xfId="13658" xr:uid="{583CF454-0150-48A5-9798-7B7A4941C076}"/>
    <cellStyle name="60% - 강조색6 27 12" xfId="13659" xr:uid="{0141A6F2-98FE-48B4-9648-5F93E183BD3D}"/>
    <cellStyle name="60% - 강조색6 27 13" xfId="13660" xr:uid="{F08F32FE-3325-4813-9AF1-DD66BA68ABB1}"/>
    <cellStyle name="60% - 강조색6 27 14" xfId="13661" xr:uid="{5892319D-63A5-45B7-9D89-CFD201A3F1D8}"/>
    <cellStyle name="60% - 강조색6 27 15" xfId="13656" xr:uid="{63526D97-6E2F-4755-9883-F0E11A779A3A}"/>
    <cellStyle name="60% - 강조색6 27 16" xfId="27679" xr:uid="{C47DB114-5858-4B10-9CE4-34599D7EF8E7}"/>
    <cellStyle name="60% - 강조색6 27 2" xfId="1541" xr:uid="{8EAEC5B9-6D9A-4488-98DE-674BA091E176}"/>
    <cellStyle name="60% - 강조색6 27 2 2" xfId="13662" xr:uid="{A0CB5FED-BF9F-412E-80C6-E839F1C739C9}"/>
    <cellStyle name="60% - 강조색6 27 3" xfId="13663" xr:uid="{573716D7-2172-4EC2-9827-057E5DD4B5CC}"/>
    <cellStyle name="60% - 강조색6 27 4" xfId="13664" xr:uid="{415D274A-AB25-48BF-85E8-E95C315AAE5D}"/>
    <cellStyle name="60% - 강조색6 27 5" xfId="13665" xr:uid="{0E27243D-BDD7-4B4F-A2FB-C15DE828E853}"/>
    <cellStyle name="60% - 강조색6 27 6" xfId="13666" xr:uid="{807A159A-03C1-447F-AAEB-396078247D16}"/>
    <cellStyle name="60% - 강조색6 27 7" xfId="13667" xr:uid="{4401CA36-C725-499B-807C-EBDB555FD6AF}"/>
    <cellStyle name="60% - 강조색6 27 8" xfId="13668" xr:uid="{143D183F-42F8-4295-A1AD-9923DD84E720}"/>
    <cellStyle name="60% - 강조색6 27 9" xfId="13669" xr:uid="{101D4BF2-8D4E-4280-9512-DA54DC0C81FC}"/>
    <cellStyle name="60% - 강조색6 28" xfId="1542" xr:uid="{3D8BB092-0F12-4287-AE04-954749AC378A}"/>
    <cellStyle name="60% - 강조색6 28 10" xfId="13671" xr:uid="{B8241559-4EDE-47DF-A5B2-2902E68DBBDC}"/>
    <cellStyle name="60% - 강조색6 28 11" xfId="13672" xr:uid="{2221C3DE-10CC-4516-BEFE-C88BB8262953}"/>
    <cellStyle name="60% - 강조색6 28 12" xfId="13673" xr:uid="{16EC8326-FEF0-45B1-83E2-2AFA0C99C447}"/>
    <cellStyle name="60% - 강조색6 28 13" xfId="13674" xr:uid="{33889B3E-3B35-42C0-8A25-D56EAE9C1CC0}"/>
    <cellStyle name="60% - 강조색6 28 14" xfId="13675" xr:uid="{625D0DB4-EDF5-416C-B426-C2A2158F0B66}"/>
    <cellStyle name="60% - 강조색6 28 15" xfId="13670" xr:uid="{807D234A-6C28-4D9E-81CC-DAD9ECF7975B}"/>
    <cellStyle name="60% - 강조색6 28 16" xfId="27678" xr:uid="{2F43406B-B908-400B-8F46-FE262B9F619D}"/>
    <cellStyle name="60% - 강조색6 28 2" xfId="1543" xr:uid="{16082E04-36E6-4B8F-A3D7-0C9AA694D857}"/>
    <cellStyle name="60% - 강조색6 28 2 2" xfId="13676" xr:uid="{5FA4D6F7-EE39-4578-90E8-26DB5B0623D4}"/>
    <cellStyle name="60% - 강조색6 28 3" xfId="13677" xr:uid="{EDB923AC-279F-40C4-B3C5-B6A47554E0E4}"/>
    <cellStyle name="60% - 강조색6 28 4" xfId="13678" xr:uid="{05965646-6424-4DBF-B704-7F9B559D9BB3}"/>
    <cellStyle name="60% - 강조색6 28 5" xfId="13679" xr:uid="{92AFB887-AB49-4C71-B3A5-2B03B3EBA4C9}"/>
    <cellStyle name="60% - 강조색6 28 6" xfId="13680" xr:uid="{04E0467C-94AA-4AF3-A739-49AE789D7FD0}"/>
    <cellStyle name="60% - 강조색6 28 7" xfId="13681" xr:uid="{AC4EA93D-9A67-43E1-8BED-402CAB02F470}"/>
    <cellStyle name="60% - 강조색6 28 8" xfId="13682" xr:uid="{EC6A2584-FDCD-4167-9D79-6D130C8ACBE5}"/>
    <cellStyle name="60% - 강조색6 28 9" xfId="13683" xr:uid="{EE50F996-F47F-44AF-A430-B74E3A883211}"/>
    <cellStyle name="60% - 강조색6 29" xfId="1544" xr:uid="{EB79B029-E4D6-4A7D-9BCC-94BE8DAF3D87}"/>
    <cellStyle name="60% - 강조색6 29 10" xfId="13685" xr:uid="{581A5200-F5B8-43AF-9F82-0B21ADF374E8}"/>
    <cellStyle name="60% - 강조색6 29 11" xfId="13686" xr:uid="{4C55CA18-B397-4935-82B9-E7BE398C0832}"/>
    <cellStyle name="60% - 강조색6 29 12" xfId="13687" xr:uid="{3C8E6C3B-7EEA-4F83-B9E8-18C66BA317EC}"/>
    <cellStyle name="60% - 강조색6 29 13" xfId="13688" xr:uid="{384B44DA-3F93-4DBA-8E5D-B85BB50CE06B}"/>
    <cellStyle name="60% - 강조색6 29 14" xfId="13689" xr:uid="{222646FF-D08C-4FF6-82E3-D92B8A165991}"/>
    <cellStyle name="60% - 강조색6 29 15" xfId="13684" xr:uid="{297F500F-4B91-4DFA-A7F1-29FE77A369FB}"/>
    <cellStyle name="60% - 강조색6 29 16" xfId="27677" xr:uid="{3B7D9B23-935A-4E84-8CE3-17561200CDA5}"/>
    <cellStyle name="60% - 강조색6 29 2" xfId="1545" xr:uid="{33857EAE-1027-4F1B-A084-3F83E97E0A29}"/>
    <cellStyle name="60% - 강조색6 29 2 2" xfId="13690" xr:uid="{93A47824-2F75-4F07-97D3-A65BB2A85B98}"/>
    <cellStyle name="60% - 강조색6 29 3" xfId="13691" xr:uid="{7194C6C8-C5BE-498B-9DD7-23B38359149C}"/>
    <cellStyle name="60% - 강조색6 29 4" xfId="13692" xr:uid="{6D67DE6C-5C75-448C-995F-3710FFB3CA57}"/>
    <cellStyle name="60% - 강조색6 29 5" xfId="13693" xr:uid="{53325A54-5460-416D-80E1-60A9ABCEB14A}"/>
    <cellStyle name="60% - 강조색6 29 6" xfId="13694" xr:uid="{CDBED794-705B-42C8-B0A1-2E881487B86B}"/>
    <cellStyle name="60% - 강조색6 29 7" xfId="13695" xr:uid="{C1DBF0FA-F725-4DD7-88F1-52C683CD1773}"/>
    <cellStyle name="60% - 강조색6 29 8" xfId="13696" xr:uid="{39674EA3-17FF-4561-8F5A-18CFA5DC4371}"/>
    <cellStyle name="60% - 강조색6 29 9" xfId="13697" xr:uid="{40745EAE-F763-4C21-A1D3-91B868315447}"/>
    <cellStyle name="60% - 강조색6 3" xfId="1546" xr:uid="{40873C69-BC81-4DD7-A578-10F83EEB0716}"/>
    <cellStyle name="60% - 강조색6 3 10" xfId="13699" xr:uid="{A7548066-A8CD-4C31-BBC6-6BC3606C5CE3}"/>
    <cellStyle name="60% - 강조색6 3 11" xfId="13700" xr:uid="{815DE46A-9F08-456A-A3D0-5CA8702BA78A}"/>
    <cellStyle name="60% - 강조색6 3 12" xfId="13701" xr:uid="{54643324-0504-4551-A97B-F7B92B6F32EA}"/>
    <cellStyle name="60% - 강조색6 3 13" xfId="13702" xr:uid="{2827D9E3-51C0-44F7-A1F0-991179902491}"/>
    <cellStyle name="60% - 강조색6 3 14" xfId="13703" xr:uid="{809E4D57-B2D4-488E-919D-1ACAB281F846}"/>
    <cellStyle name="60% - 강조색6 3 15" xfId="13698" xr:uid="{08DEA9C7-6C1A-4CF9-A143-54AC9B7AD9B3}"/>
    <cellStyle name="60% - 강조색6 3 16" xfId="27676" xr:uid="{43BCB429-F6FA-4A9C-8DA4-21A978696317}"/>
    <cellStyle name="60% - 강조색6 3 17" xfId="28212" xr:uid="{4EF232CD-19DC-4BCF-821B-77AA8EA81CF4}"/>
    <cellStyle name="60% - 강조색6 3 2" xfId="1547" xr:uid="{14894F35-BB49-41AF-8354-5681CC767127}"/>
    <cellStyle name="60% - 강조색6 3 2 2" xfId="13704" xr:uid="{4F74053B-DDEB-422A-83F3-D6302BCAC659}"/>
    <cellStyle name="60% - 강조색6 3 3" xfId="13705" xr:uid="{E2669776-9365-495B-B53A-69A8387A92D4}"/>
    <cellStyle name="60% - 강조색6 3 4" xfId="13706" xr:uid="{7827DF72-B6A3-4CC0-A9AF-389957B3274C}"/>
    <cellStyle name="60% - 강조색6 3 5" xfId="13707" xr:uid="{C80E4529-8726-4715-84CD-66E3A0D206AA}"/>
    <cellStyle name="60% - 강조색6 3 6" xfId="13708" xr:uid="{A9CA860B-2215-40BC-9F8C-25E07BD51222}"/>
    <cellStyle name="60% - 강조색6 3 7" xfId="13709" xr:uid="{BAE39412-C6A7-4369-B9AC-93261BB38BFC}"/>
    <cellStyle name="60% - 강조색6 3 8" xfId="13710" xr:uid="{F393D7BE-5ABB-4C45-9450-CBAA00695B00}"/>
    <cellStyle name="60% - 강조색6 3 9" xfId="13711" xr:uid="{B81297DD-3D57-439C-AD10-96A5D4D194E4}"/>
    <cellStyle name="60% - 강조색6 30" xfId="1548" xr:uid="{DA3291AA-6EC7-4D8B-8258-823C17A0793E}"/>
    <cellStyle name="60% - 강조색6 30 10" xfId="13713" xr:uid="{CA4C9DCC-3442-4B77-9C4C-5B205E45C4FC}"/>
    <cellStyle name="60% - 강조색6 30 11" xfId="13714" xr:uid="{FD48FAAE-C31B-44E4-8AB5-478ED01FD7CF}"/>
    <cellStyle name="60% - 강조색6 30 12" xfId="13715" xr:uid="{C41741A7-9E87-4C03-A296-578BFB6DF737}"/>
    <cellStyle name="60% - 강조색6 30 13" xfId="13716" xr:uid="{8AE0E3F8-436D-4187-B4C1-EFCAEAEE20E7}"/>
    <cellStyle name="60% - 강조색6 30 14" xfId="13717" xr:uid="{C4415FF4-C017-4EE5-B96A-31F7F2370E52}"/>
    <cellStyle name="60% - 강조색6 30 15" xfId="13712" xr:uid="{403C2B22-59E7-49D8-870B-F9A85AE34684}"/>
    <cellStyle name="60% - 강조색6 30 16" xfId="27675" xr:uid="{9BC0D074-8124-47A3-9B77-149B06E8667D}"/>
    <cellStyle name="60% - 강조색6 30 2" xfId="1549" xr:uid="{3892E0A3-6BA6-4A36-BA9C-5A50D0443EB3}"/>
    <cellStyle name="60% - 강조색6 30 2 2" xfId="13718" xr:uid="{EAEA54D3-4A57-4ABB-807B-40DCB34866F6}"/>
    <cellStyle name="60% - 강조색6 30 3" xfId="13719" xr:uid="{28E6AB28-BB0E-4497-B2FB-4F57C9AB4394}"/>
    <cellStyle name="60% - 강조색6 30 4" xfId="13720" xr:uid="{D0BB8EC0-36E4-4D8F-ADD0-25382DEF18D9}"/>
    <cellStyle name="60% - 강조색6 30 5" xfId="13721" xr:uid="{1D3D1AD9-0CD5-4E64-9996-F0131624555C}"/>
    <cellStyle name="60% - 강조색6 30 6" xfId="13722" xr:uid="{57583C03-F734-4D3F-A1B4-16801AF09E9C}"/>
    <cellStyle name="60% - 강조색6 30 7" xfId="13723" xr:uid="{7B16DD86-DEDE-4781-987B-717A6348E22A}"/>
    <cellStyle name="60% - 강조색6 30 8" xfId="13724" xr:uid="{D8B846B5-D20B-469D-995A-2987A580F176}"/>
    <cellStyle name="60% - 강조색6 30 9" xfId="13725" xr:uid="{610A8F4F-08B9-4CFE-980A-6A73D4E44D29}"/>
    <cellStyle name="60% - 강조색6 31" xfId="1550" xr:uid="{423B4A34-2B84-442F-85E9-0D5990F51666}"/>
    <cellStyle name="60% - 강조색6 31 10" xfId="13727" xr:uid="{C1E125C3-A3BE-4517-AA7B-364744DF54B0}"/>
    <cellStyle name="60% - 강조색6 31 11" xfId="13728" xr:uid="{43FC90BD-9577-4DC8-8224-A3D84F720FCB}"/>
    <cellStyle name="60% - 강조색6 31 12" xfId="13729" xr:uid="{38B8C4CD-1A9C-40D6-AC55-51730149D3FF}"/>
    <cellStyle name="60% - 강조색6 31 13" xfId="13730" xr:uid="{ACB4106F-6D1A-49FD-A48F-F865277B0676}"/>
    <cellStyle name="60% - 강조색6 31 14" xfId="13731" xr:uid="{3959C206-9B61-400A-B8DC-9F6DD42AF682}"/>
    <cellStyle name="60% - 강조색6 31 15" xfId="13726" xr:uid="{F4B8164A-2435-4EA0-BB1F-7212FB449F96}"/>
    <cellStyle name="60% - 강조색6 31 16" xfId="27674" xr:uid="{DA73E617-AA67-497F-AAB3-B4536DB58A2C}"/>
    <cellStyle name="60% - 강조색6 31 2" xfId="1551" xr:uid="{CCE26645-9AEB-4E73-A459-F4A1E6E9BB0D}"/>
    <cellStyle name="60% - 강조색6 31 2 2" xfId="13732" xr:uid="{B2FD7474-3F02-4911-A745-A6BC38E01BE5}"/>
    <cellStyle name="60% - 강조색6 31 3" xfId="13733" xr:uid="{3BFC1B30-DA6B-4279-820D-B57DEDC8318F}"/>
    <cellStyle name="60% - 강조색6 31 4" xfId="13734" xr:uid="{BC06D49B-D38D-418F-A79E-C91C9C58CFB6}"/>
    <cellStyle name="60% - 강조색6 31 5" xfId="13735" xr:uid="{B05F880A-EBF0-45AB-86F5-E6DD76C59E45}"/>
    <cellStyle name="60% - 강조색6 31 6" xfId="13736" xr:uid="{57F72009-23FB-4F2C-AB4D-E5ADB847068F}"/>
    <cellStyle name="60% - 강조색6 31 7" xfId="13737" xr:uid="{96CE926A-9FBD-4D09-8B96-AB505B6FEB0C}"/>
    <cellStyle name="60% - 강조색6 31 8" xfId="13738" xr:uid="{D4EFED10-E4E3-48F4-874F-F38CA72F1F12}"/>
    <cellStyle name="60% - 강조색6 31 9" xfId="13739" xr:uid="{DE24B1B5-0C21-41B8-BD84-67C45173C6DA}"/>
    <cellStyle name="60% - 강조색6 32" xfId="1552" xr:uid="{A7DD07F1-CB8C-4F3C-96D9-CECFB66C019C}"/>
    <cellStyle name="60% - 강조색6 32 10" xfId="13741" xr:uid="{FED7CCAA-9CE3-4101-9445-357F835C2C4D}"/>
    <cellStyle name="60% - 강조색6 32 11" xfId="13742" xr:uid="{F5DA602C-B767-4816-AB0D-0AA372AA0466}"/>
    <cellStyle name="60% - 강조색6 32 12" xfId="13743" xr:uid="{CFB57CA2-E23A-423B-A9C8-C38FC3F7D597}"/>
    <cellStyle name="60% - 강조색6 32 13" xfId="13744" xr:uid="{F155323F-A8CE-4E07-87DA-23A3943DCDB0}"/>
    <cellStyle name="60% - 강조색6 32 14" xfId="13745" xr:uid="{A36E4EAB-7EBC-4FE0-A79A-978DFA8C8FC2}"/>
    <cellStyle name="60% - 강조색6 32 15" xfId="13740" xr:uid="{6EDEFAA6-88CC-442D-9890-E99531E47F1D}"/>
    <cellStyle name="60% - 강조색6 32 16" xfId="27673" xr:uid="{5133A51D-F0A8-4659-9DB1-C0E3EAB59BF4}"/>
    <cellStyle name="60% - 강조색6 32 2" xfId="1553" xr:uid="{FF0E09A3-6ADA-470E-870D-4DFCAFD2C118}"/>
    <cellStyle name="60% - 강조색6 32 2 2" xfId="13746" xr:uid="{44B30604-DE38-4C15-8CC0-BCC598D30EA1}"/>
    <cellStyle name="60% - 강조색6 32 3" xfId="13747" xr:uid="{BEE23147-55A9-4F7B-9756-95470F2F0011}"/>
    <cellStyle name="60% - 강조색6 32 4" xfId="13748" xr:uid="{96E78FFC-D58A-41BA-8B7C-899C30C5FE4D}"/>
    <cellStyle name="60% - 강조색6 32 5" xfId="13749" xr:uid="{19062FBB-67A0-4455-867E-765F768C9951}"/>
    <cellStyle name="60% - 강조색6 32 6" xfId="13750" xr:uid="{5D2BB684-C57D-465F-8FA9-17BBBA3338FE}"/>
    <cellStyle name="60% - 강조색6 32 7" xfId="13751" xr:uid="{421C0C7A-D4FF-4700-904B-614B7DEA33DD}"/>
    <cellStyle name="60% - 강조색6 32 8" xfId="13752" xr:uid="{6E2731C8-1229-4D60-9622-FD29177B9090}"/>
    <cellStyle name="60% - 강조색6 32 9" xfId="13753" xr:uid="{FDD4770C-3B4A-4113-A46F-8DADF1909071}"/>
    <cellStyle name="60% - 강조색6 33" xfId="1554" xr:uid="{24A2572E-C826-4374-901D-CEB2281BE561}"/>
    <cellStyle name="60% - 강조색6 33 10" xfId="13755" xr:uid="{5CEA7831-7639-4311-80C9-E81F566774FC}"/>
    <cellStyle name="60% - 강조색6 33 11" xfId="13756" xr:uid="{55092DDA-09BE-4DDA-B097-0D3583ACBE06}"/>
    <cellStyle name="60% - 강조색6 33 12" xfId="13757" xr:uid="{3826E36C-4299-4399-A53E-EC3A23A7C3E5}"/>
    <cellStyle name="60% - 강조색6 33 13" xfId="13758" xr:uid="{60D9EC93-CD95-4772-8F9A-85DD2CF5D7E0}"/>
    <cellStyle name="60% - 강조색6 33 14" xfId="13759" xr:uid="{0BFDFCD0-B363-4CA9-BA57-341EBF469252}"/>
    <cellStyle name="60% - 강조색6 33 15" xfId="13754" xr:uid="{44434966-C3B2-49AF-A006-9657DE24173C}"/>
    <cellStyle name="60% - 강조색6 33 16" xfId="27672" xr:uid="{7BE401D0-0F83-44B1-ACB2-BACE0E0E5FE8}"/>
    <cellStyle name="60% - 강조색6 33 2" xfId="1555" xr:uid="{1371C057-9918-4910-B84D-B0DCCBE0BDBC}"/>
    <cellStyle name="60% - 강조색6 33 2 2" xfId="13760" xr:uid="{E23D2886-6F64-4D69-94E5-4B839ADE215D}"/>
    <cellStyle name="60% - 강조색6 33 3" xfId="13761" xr:uid="{DE2A4133-B701-4AA0-9EFC-C56FEEA4042C}"/>
    <cellStyle name="60% - 강조색6 33 4" xfId="13762" xr:uid="{BD513593-FA7A-4FC1-9510-0527CB55A7C1}"/>
    <cellStyle name="60% - 강조색6 33 5" xfId="13763" xr:uid="{E95DADF6-FE42-401F-85B5-81CC26378263}"/>
    <cellStyle name="60% - 강조색6 33 6" xfId="13764" xr:uid="{501FD510-BCC5-4222-A0A6-214398176213}"/>
    <cellStyle name="60% - 강조색6 33 7" xfId="13765" xr:uid="{05BE2ED7-7C07-4896-96AA-44F24ADA2624}"/>
    <cellStyle name="60% - 강조색6 33 8" xfId="13766" xr:uid="{7AB78826-EE81-40E5-8370-015DF65D0604}"/>
    <cellStyle name="60% - 강조색6 33 9" xfId="13767" xr:uid="{AA0BF787-F098-4C54-96D0-04AF745512F2}"/>
    <cellStyle name="60% - 강조색6 34" xfId="1556" xr:uid="{5B38711B-9EB7-410E-9C8C-F3F4F0222BBF}"/>
    <cellStyle name="60% - 강조색6 34 10" xfId="13769" xr:uid="{A243340A-C079-42AB-983E-8BA0283A60C8}"/>
    <cellStyle name="60% - 강조색6 34 11" xfId="13770" xr:uid="{ACFA03C0-A5E9-4565-9832-2CD53328E214}"/>
    <cellStyle name="60% - 강조색6 34 12" xfId="13771" xr:uid="{81EEF5FE-8F62-4A13-B61A-9DB3CDDE2AB1}"/>
    <cellStyle name="60% - 강조색6 34 13" xfId="13772" xr:uid="{7BD7FF18-A127-440C-A9FA-A838C8A74030}"/>
    <cellStyle name="60% - 강조색6 34 14" xfId="13773" xr:uid="{AB75458D-6D43-4ED8-9C7C-AB16CA00D6C3}"/>
    <cellStyle name="60% - 강조색6 34 15" xfId="13768" xr:uid="{E102CBE6-6B5C-48D5-9AE4-42454B9424E7}"/>
    <cellStyle name="60% - 강조색6 34 16" xfId="27671" xr:uid="{78A7CBF7-439D-40E5-ADC7-6B18A1FCB871}"/>
    <cellStyle name="60% - 강조색6 34 2" xfId="1557" xr:uid="{41B60F14-DC34-42D6-96FD-AFDCCD35D92E}"/>
    <cellStyle name="60% - 강조색6 34 2 2" xfId="13774" xr:uid="{E498C9C7-47A8-48A3-AAED-82A2455B4719}"/>
    <cellStyle name="60% - 강조색6 34 3" xfId="13775" xr:uid="{82DAC70C-F240-47E5-855E-CA9BF21897C4}"/>
    <cellStyle name="60% - 강조색6 34 4" xfId="13776" xr:uid="{BF4A38F6-652C-4A67-A943-78E35E869595}"/>
    <cellStyle name="60% - 강조색6 34 5" xfId="13777" xr:uid="{69ABC7E4-3303-41AD-B96A-3780A21AD21E}"/>
    <cellStyle name="60% - 강조색6 34 6" xfId="13778" xr:uid="{CD57E1C3-FDED-4509-9C32-5C0DBC5C917A}"/>
    <cellStyle name="60% - 강조색6 34 7" xfId="13779" xr:uid="{60249EFA-EDF7-4C61-BE80-4B56534CF9D8}"/>
    <cellStyle name="60% - 강조색6 34 8" xfId="13780" xr:uid="{E8F58EE6-71C2-42F7-8BA3-41707163A4BE}"/>
    <cellStyle name="60% - 강조색6 34 9" xfId="13781" xr:uid="{61F409E1-4633-4311-91C1-A6A04C87A539}"/>
    <cellStyle name="60% - 강조색6 35" xfId="1558" xr:uid="{751B4475-6A5F-4A45-9585-E47FFACC3CE5}"/>
    <cellStyle name="60% - 강조색6 35 10" xfId="13783" xr:uid="{9A6116E2-E344-4384-A47D-544D704866BC}"/>
    <cellStyle name="60% - 강조색6 35 11" xfId="13784" xr:uid="{2365677F-60BD-4AD9-AC0A-58439373CC3E}"/>
    <cellStyle name="60% - 강조색6 35 12" xfId="13785" xr:uid="{F12DAF33-6AE6-4902-B153-D5FB576E9E74}"/>
    <cellStyle name="60% - 강조색6 35 13" xfId="13786" xr:uid="{8CDA72DA-2084-49F8-A21D-EA11CC81C207}"/>
    <cellStyle name="60% - 강조색6 35 14" xfId="13787" xr:uid="{7FA5DF0D-A900-4187-83DD-EB40C18066CF}"/>
    <cellStyle name="60% - 강조색6 35 15" xfId="13782" xr:uid="{9ECD0B23-84AE-4925-810D-45DEB7E95B88}"/>
    <cellStyle name="60% - 강조색6 35 16" xfId="27670" xr:uid="{6551332D-900D-4221-A0D7-B05D7BCF005D}"/>
    <cellStyle name="60% - 강조색6 35 2" xfId="1559" xr:uid="{CB4FF2D1-843B-4154-85A4-35281CC16E88}"/>
    <cellStyle name="60% - 강조색6 35 2 2" xfId="13788" xr:uid="{E88856F8-F8C6-4B0C-8DBA-48D77159CC58}"/>
    <cellStyle name="60% - 강조색6 35 3" xfId="13789" xr:uid="{D9AD84E9-38ED-4B51-AC55-4284EFF0AA6C}"/>
    <cellStyle name="60% - 강조색6 35 4" xfId="13790" xr:uid="{D49BFEA0-0A0C-4CE6-B572-64AFEDA7AB44}"/>
    <cellStyle name="60% - 강조색6 35 5" xfId="13791" xr:uid="{DFA24870-61FC-4F26-BA76-90FF423A0425}"/>
    <cellStyle name="60% - 강조색6 35 6" xfId="13792" xr:uid="{947B2132-EAD9-4EBD-A4EB-8B4443A9CBBD}"/>
    <cellStyle name="60% - 강조색6 35 7" xfId="13793" xr:uid="{E405977D-D7A2-4E0D-9DE4-E75692CD88EE}"/>
    <cellStyle name="60% - 강조색6 35 8" xfId="13794" xr:uid="{51B08BBA-6241-4E5C-B9C7-67F020ED076F}"/>
    <cellStyle name="60% - 강조색6 35 9" xfId="13795" xr:uid="{AFFAA1BF-C8DE-40A7-9E11-BEA2E5A5D7E8}"/>
    <cellStyle name="60% - 강조색6 36" xfId="1560" xr:uid="{1070B874-0E0A-48CC-8971-B5ED200D75D0}"/>
    <cellStyle name="60% - 강조색6 36 10" xfId="13797" xr:uid="{028BC164-DD58-41C4-B446-9D31ED11735C}"/>
    <cellStyle name="60% - 강조색6 36 11" xfId="13798" xr:uid="{6BA9068A-DBBF-4CA2-BF57-E8DFCD763EB5}"/>
    <cellStyle name="60% - 강조색6 36 12" xfId="13799" xr:uid="{F254F136-D629-42B6-9010-763CC0DB0874}"/>
    <cellStyle name="60% - 강조색6 36 13" xfId="13800" xr:uid="{E242D2D5-23A7-4007-BD6F-7DC7615C36BC}"/>
    <cellStyle name="60% - 강조색6 36 14" xfId="13801" xr:uid="{9E592FE3-7091-48BC-A7F9-AD0197E6DB66}"/>
    <cellStyle name="60% - 강조색6 36 15" xfId="13796" xr:uid="{9369251D-257D-48DD-907C-6BFC06520AC9}"/>
    <cellStyle name="60% - 강조색6 36 16" xfId="27669" xr:uid="{47A23F02-037E-4ABD-A317-E12ADFD91285}"/>
    <cellStyle name="60% - 강조색6 36 2" xfId="1561" xr:uid="{C99857C8-D580-495D-A858-2D72D9029A4A}"/>
    <cellStyle name="60% - 강조색6 36 2 2" xfId="13802" xr:uid="{4DA2F80D-33DA-4575-93A6-FA4116CBDD2B}"/>
    <cellStyle name="60% - 강조색6 36 3" xfId="13803" xr:uid="{C4C5102B-82F0-4A62-9AF4-319E46D86C9B}"/>
    <cellStyle name="60% - 강조색6 36 4" xfId="13804" xr:uid="{175E734E-7594-4088-AEC3-3F12370A7916}"/>
    <cellStyle name="60% - 강조색6 36 5" xfId="13805" xr:uid="{16F4738D-446A-45A1-AB4A-126DE34496ED}"/>
    <cellStyle name="60% - 강조색6 36 6" xfId="13806" xr:uid="{F763331D-2FED-44DD-ABC4-31AAF19EF568}"/>
    <cellStyle name="60% - 강조색6 36 7" xfId="13807" xr:uid="{0B3918AE-AF3C-48E3-8A96-360A443F9322}"/>
    <cellStyle name="60% - 강조색6 36 8" xfId="13808" xr:uid="{0617D865-25C7-495D-9EF7-8122494DB5B6}"/>
    <cellStyle name="60% - 강조색6 36 9" xfId="13809" xr:uid="{F5C391FC-0F30-4144-A6D0-15001212E155}"/>
    <cellStyle name="60% - 강조색6 37" xfId="1562" xr:uid="{1304EB4D-5760-4EDB-9ABC-B835E1FD048B}"/>
    <cellStyle name="60% - 강조색6 37 10" xfId="13811" xr:uid="{C4AE8BFB-5F6E-434F-877D-87078F655B5C}"/>
    <cellStyle name="60% - 강조색6 37 11" xfId="13812" xr:uid="{7DF6F4F6-E6FF-465F-AEC0-D0A7111413E7}"/>
    <cellStyle name="60% - 강조색6 37 12" xfId="13813" xr:uid="{CAC6521B-53BD-47D6-A840-EE1672BED788}"/>
    <cellStyle name="60% - 강조색6 37 13" xfId="13814" xr:uid="{F9D9D830-E8CF-427A-B03F-E0009056F7DB}"/>
    <cellStyle name="60% - 강조색6 37 14" xfId="13815" xr:uid="{28C2F2A6-6190-4328-8203-3AA5721C9BB2}"/>
    <cellStyle name="60% - 강조색6 37 15" xfId="13810" xr:uid="{C2403E06-0C1A-44B5-BA71-6A45226D107D}"/>
    <cellStyle name="60% - 강조색6 37 16" xfId="27668" xr:uid="{31539292-0FDE-4359-A0C4-9D2138F82E5D}"/>
    <cellStyle name="60% - 강조색6 37 2" xfId="1563" xr:uid="{C9690427-A9C9-4484-9BE3-93F34936CF3A}"/>
    <cellStyle name="60% - 강조색6 37 2 2" xfId="13816" xr:uid="{721BBEEC-84C9-4D6A-B452-B625C27F54CB}"/>
    <cellStyle name="60% - 강조색6 37 3" xfId="13817" xr:uid="{136594F8-20C6-4FC4-B75B-A8B1586E49B7}"/>
    <cellStyle name="60% - 강조색6 37 4" xfId="13818" xr:uid="{8F42F4B0-B35F-4E91-B6BA-56F722FC14FA}"/>
    <cellStyle name="60% - 강조색6 37 5" xfId="13819" xr:uid="{8720DA10-95B4-4703-8C9C-42A0DD048DAC}"/>
    <cellStyle name="60% - 강조색6 37 6" xfId="13820" xr:uid="{6039AC3C-005B-49A6-8548-AEB83CEC1717}"/>
    <cellStyle name="60% - 강조색6 37 7" xfId="13821" xr:uid="{1A20CF03-EA3C-44BA-99C1-94E0DFFA7F3D}"/>
    <cellStyle name="60% - 강조색6 37 8" xfId="13822" xr:uid="{BC6E7373-3CA6-4C91-8C68-F74D706F8C63}"/>
    <cellStyle name="60% - 강조색6 37 9" xfId="13823" xr:uid="{1A0B2133-1F79-4974-80F3-F31D859DC720}"/>
    <cellStyle name="60% - 강조색6 38" xfId="1564" xr:uid="{A0C718A5-468D-455E-900B-E6BA907AB55E}"/>
    <cellStyle name="60% - 강조색6 38 10" xfId="13825" xr:uid="{554F1A0B-9FE0-4633-B33E-3996061EAB34}"/>
    <cellStyle name="60% - 강조색6 38 11" xfId="13826" xr:uid="{7356084D-B52F-4F9F-B2AF-554A8C839DB0}"/>
    <cellStyle name="60% - 강조색6 38 12" xfId="13827" xr:uid="{D0E95A57-DA6C-4302-A619-610BE34994E0}"/>
    <cellStyle name="60% - 강조색6 38 13" xfId="13828" xr:uid="{95E0B6B7-A610-4C03-8775-6A50E3C45627}"/>
    <cellStyle name="60% - 강조색6 38 14" xfId="13829" xr:uid="{8E2EA774-57CC-48F1-9C46-78223C4BE46B}"/>
    <cellStyle name="60% - 강조색6 38 15" xfId="13824" xr:uid="{04B30336-B884-4AE2-B226-C73AA9911EDF}"/>
    <cellStyle name="60% - 강조색6 38 16" xfId="27667" xr:uid="{382DA873-77D1-4967-9FBE-F50AA7DE64B8}"/>
    <cellStyle name="60% - 강조색6 38 2" xfId="1565" xr:uid="{3CF10FAB-AD3E-497F-BD1B-91A9F8C29137}"/>
    <cellStyle name="60% - 강조색6 38 2 2" xfId="13830" xr:uid="{DEA449CC-14C4-42B2-8E58-30405DC791A2}"/>
    <cellStyle name="60% - 강조색6 38 3" xfId="13831" xr:uid="{7878C43D-83D3-458E-B182-C01CDAF8490D}"/>
    <cellStyle name="60% - 강조색6 38 4" xfId="13832" xr:uid="{09B828EF-87F3-46ED-9E01-325578F3A69E}"/>
    <cellStyle name="60% - 강조색6 38 5" xfId="13833" xr:uid="{B25B8BBF-75C1-435E-B794-920B46B8ACDD}"/>
    <cellStyle name="60% - 강조색6 38 6" xfId="13834" xr:uid="{A783F418-DF44-4CAE-9BE7-54CDB734E599}"/>
    <cellStyle name="60% - 강조색6 38 7" xfId="13835" xr:uid="{D155CCA3-8181-4B0F-A940-4CAEC5B52748}"/>
    <cellStyle name="60% - 강조색6 38 8" xfId="13836" xr:uid="{22F219A0-9A61-484E-A8A4-3A3A0170E5D8}"/>
    <cellStyle name="60% - 강조색6 38 9" xfId="13837" xr:uid="{D19F6F95-0572-4C11-A8F2-6F87DCAFD737}"/>
    <cellStyle name="60% - 강조색6 39" xfId="1566" xr:uid="{C6232A50-E527-4A1E-BBEA-D7D7E25BB6A5}"/>
    <cellStyle name="60% - 강조색6 39 10" xfId="13839" xr:uid="{C42425D0-586D-4BB4-8DBB-9D357E2863E0}"/>
    <cellStyle name="60% - 강조색6 39 11" xfId="13840" xr:uid="{794C2DCA-19B9-4297-A1EF-6DCEFB55805B}"/>
    <cellStyle name="60% - 강조색6 39 12" xfId="13841" xr:uid="{78C05AB6-BBB9-4D2E-B3FD-BCC6EE025D8E}"/>
    <cellStyle name="60% - 강조색6 39 13" xfId="13842" xr:uid="{3B66ED23-3D9E-4AD7-80CA-05AA05254EE2}"/>
    <cellStyle name="60% - 강조색6 39 14" xfId="13843" xr:uid="{B39D79BE-5A6D-4986-8C9A-8306CAE6F0CB}"/>
    <cellStyle name="60% - 강조색6 39 15" xfId="13838" xr:uid="{4F6859F7-236E-466E-B6A1-290441F9EE7D}"/>
    <cellStyle name="60% - 강조색6 39 16" xfId="27666" xr:uid="{D4042465-50CA-4D3E-9DE2-DF6C8A925F68}"/>
    <cellStyle name="60% - 강조색6 39 2" xfId="1567" xr:uid="{4FAB96C8-92B5-451D-8E2B-DE580AA334C2}"/>
    <cellStyle name="60% - 강조색6 39 2 2" xfId="13844" xr:uid="{BB1A7AFB-4E1C-4CA5-BC82-0B6C16E268D9}"/>
    <cellStyle name="60% - 강조색6 39 3" xfId="13845" xr:uid="{17D16A42-4413-49C0-BE38-A46BC234080A}"/>
    <cellStyle name="60% - 강조색6 39 4" xfId="13846" xr:uid="{0E192ED1-693D-4632-A060-28E403F0645D}"/>
    <cellStyle name="60% - 강조색6 39 5" xfId="13847" xr:uid="{2E7A22A5-E119-4294-A9FA-CB4068088C19}"/>
    <cellStyle name="60% - 강조색6 39 6" xfId="13848" xr:uid="{6D3FD77A-F61D-4B3E-9B9C-BDE52ED29B72}"/>
    <cellStyle name="60% - 강조색6 39 7" xfId="13849" xr:uid="{F3FD1A0E-EEEA-44FF-A6B5-CD936D8A5FAC}"/>
    <cellStyle name="60% - 강조색6 39 8" xfId="13850" xr:uid="{525A79CF-7562-4EA4-AFE5-89D00D2238D9}"/>
    <cellStyle name="60% - 강조색6 39 9" xfId="13851" xr:uid="{A65EFF5C-BB96-4AFB-9FFC-FFA657DCDCE2}"/>
    <cellStyle name="60% - 강조색6 4" xfId="1568" xr:uid="{9CFE1B5E-37AE-4289-9CF1-713B27A86A64}"/>
    <cellStyle name="60% - 강조색6 4 10" xfId="13853" xr:uid="{CC28B625-6426-46F6-B08D-FC8F2A637EA2}"/>
    <cellStyle name="60% - 강조색6 4 11" xfId="13854" xr:uid="{45BAEFE6-FECE-45B3-970B-29F6D9966859}"/>
    <cellStyle name="60% - 강조색6 4 12" xfId="13855" xr:uid="{AF143AF4-02E5-4608-BB55-82DDFCF70DFA}"/>
    <cellStyle name="60% - 강조색6 4 13" xfId="13856" xr:uid="{D93E50DE-36B4-405A-9E71-A11F9B0745DA}"/>
    <cellStyle name="60% - 강조색6 4 14" xfId="13857" xr:uid="{B9430DCB-EB73-49E7-951B-C35240E362AE}"/>
    <cellStyle name="60% - 강조색6 4 15" xfId="13852" xr:uid="{E0CB2505-3494-4E62-8F4E-D841881949F7}"/>
    <cellStyle name="60% - 강조색6 4 16" xfId="27665" xr:uid="{C5DC450A-24AC-48C1-8501-4BFE739710D8}"/>
    <cellStyle name="60% - 강조색6 4 17" xfId="27880" xr:uid="{A0F3BE15-F3E5-4C39-9BA3-93B94A196BEE}"/>
    <cellStyle name="60% - 강조색6 4 2" xfId="1569" xr:uid="{D49D2F50-C170-44E9-999F-221A379A506A}"/>
    <cellStyle name="60% - 강조색6 4 2 2" xfId="13858" xr:uid="{F99B492C-A509-40F2-B0EC-A1ECFE8B08D6}"/>
    <cellStyle name="60% - 강조색6 4 3" xfId="13859" xr:uid="{29424FEF-0B6F-4280-936C-6F9FF7782980}"/>
    <cellStyle name="60% - 강조색6 4 4" xfId="13860" xr:uid="{1032C625-81D7-4825-AE1C-56A71D31CBFD}"/>
    <cellStyle name="60% - 강조색6 4 5" xfId="13861" xr:uid="{78C6D527-2D99-43FF-B629-7CBD8AF0D943}"/>
    <cellStyle name="60% - 강조색6 4 6" xfId="13862" xr:uid="{D51632E1-1950-4800-ADFF-EE70C25E4457}"/>
    <cellStyle name="60% - 강조색6 4 7" xfId="13863" xr:uid="{C565F28E-3B01-4D5E-9802-042B2D0391ED}"/>
    <cellStyle name="60% - 강조색6 4 8" xfId="13864" xr:uid="{9D1F1E74-E544-40E2-8ABD-97B9967AF4C6}"/>
    <cellStyle name="60% - 강조색6 4 9" xfId="13865" xr:uid="{CAF789C4-C5AC-4115-A2A8-CD5401EE2E69}"/>
    <cellStyle name="60% - 강조색6 40" xfId="1570" xr:uid="{117C3B1C-DD12-4E72-B630-AE7CBD92EF4C}"/>
    <cellStyle name="60% - 강조색6 40 10" xfId="13867" xr:uid="{B87CD2D0-0B00-4F35-ACFC-2238F705E2DD}"/>
    <cellStyle name="60% - 강조색6 40 11" xfId="13868" xr:uid="{0F5139E7-9BE0-4B91-9DDE-2D6C8E229DC8}"/>
    <cellStyle name="60% - 강조색6 40 12" xfId="13869" xr:uid="{850CB1C9-00EB-43B6-A80B-581CBFBBC709}"/>
    <cellStyle name="60% - 강조색6 40 13" xfId="13870" xr:uid="{2B68D5B3-08CB-4A14-83A1-BC50A00CEDA6}"/>
    <cellStyle name="60% - 강조색6 40 14" xfId="13871" xr:uid="{DAD4E002-2AA8-42D3-BD3C-807C70E359FD}"/>
    <cellStyle name="60% - 강조색6 40 15" xfId="13866" xr:uid="{D9BB1D32-8DEF-497E-B382-D468E1E10FF2}"/>
    <cellStyle name="60% - 강조색6 40 16" xfId="27664" xr:uid="{564CFEF4-6BB4-4BFB-978A-EB7F973F0E45}"/>
    <cellStyle name="60% - 강조색6 40 2" xfId="1571" xr:uid="{2F63A49A-322F-4248-B02F-98B165982E88}"/>
    <cellStyle name="60% - 강조색6 40 2 2" xfId="13872" xr:uid="{266225C5-134D-43FA-8EF7-6CF3B4ABD6EE}"/>
    <cellStyle name="60% - 강조색6 40 3" xfId="13873" xr:uid="{E9F136DD-9A81-482E-B91D-8810CDC74D76}"/>
    <cellStyle name="60% - 강조색6 40 4" xfId="13874" xr:uid="{8C5FBE7B-7F7C-4616-B334-F1E1571FD171}"/>
    <cellStyle name="60% - 강조색6 40 5" xfId="13875" xr:uid="{1DDA09B0-420E-401F-8ED6-50485B59005B}"/>
    <cellStyle name="60% - 강조색6 40 6" xfId="13876" xr:uid="{D03C10EC-A8EB-409C-B5A8-00085325D2B9}"/>
    <cellStyle name="60% - 강조색6 40 7" xfId="13877" xr:uid="{BC15E6C8-8450-4215-9ECD-B66E062E84F5}"/>
    <cellStyle name="60% - 강조색6 40 8" xfId="13878" xr:uid="{C5679935-A0C4-478A-9F60-CD330B68AC4C}"/>
    <cellStyle name="60% - 강조색6 40 9" xfId="13879" xr:uid="{DFD5E61C-8DEF-4CE0-B833-D4D89A093649}"/>
    <cellStyle name="60% - 강조색6 41" xfId="1572" xr:uid="{1DF2E8AF-7A65-42E7-9576-AEF1FFFEA138}"/>
    <cellStyle name="60% - 강조색6 41 10" xfId="13881" xr:uid="{BD82932F-5291-4FE5-A67D-DF8227892724}"/>
    <cellStyle name="60% - 강조색6 41 11" xfId="13882" xr:uid="{05F06E49-281F-4D17-888C-C5EDBEB5496F}"/>
    <cellStyle name="60% - 강조색6 41 12" xfId="13883" xr:uid="{C4D29534-DC08-40CE-8EB2-7B37229E8A80}"/>
    <cellStyle name="60% - 강조색6 41 13" xfId="13884" xr:uid="{6A48139A-3CB6-4709-B99D-78FCBB3AEB22}"/>
    <cellStyle name="60% - 강조색6 41 14" xfId="13885" xr:uid="{6B38E241-89A1-4305-BE8F-3D083AE14A14}"/>
    <cellStyle name="60% - 강조색6 41 15" xfId="13880" xr:uid="{DB43D6D1-6884-4523-AB0A-CECA9E762E60}"/>
    <cellStyle name="60% - 강조색6 41 16" xfId="27663" xr:uid="{0AA54036-3FE9-4BE0-B12C-33AFA2D9BBA5}"/>
    <cellStyle name="60% - 강조색6 41 2" xfId="1573" xr:uid="{8B43F35C-0540-4D7A-AA42-A8AC0FBE0D4A}"/>
    <cellStyle name="60% - 강조색6 41 2 2" xfId="13886" xr:uid="{8FDF5567-4434-4A15-A78C-64A05E4BB138}"/>
    <cellStyle name="60% - 강조색6 41 3" xfId="13887" xr:uid="{45959E93-5A36-4527-9DD7-63558203CF8C}"/>
    <cellStyle name="60% - 강조색6 41 4" xfId="13888" xr:uid="{FAACADAB-DE7C-4409-9CA4-A7F87D90DCF8}"/>
    <cellStyle name="60% - 강조색6 41 5" xfId="13889" xr:uid="{E045DAA3-6606-4FE4-9BB8-5DA753E42CB4}"/>
    <cellStyle name="60% - 강조색6 41 6" xfId="13890" xr:uid="{40BBCCBE-8646-4057-8A4B-3A681976BD0A}"/>
    <cellStyle name="60% - 강조색6 41 7" xfId="13891" xr:uid="{9DBC9D2F-A6C1-46C7-AEBE-60600ABC67DF}"/>
    <cellStyle name="60% - 강조색6 41 8" xfId="13892" xr:uid="{85AEC2E0-7B4F-41FA-9037-4F0CA69D1844}"/>
    <cellStyle name="60% - 강조색6 41 9" xfId="13893" xr:uid="{6A02A1B0-BC3C-4DEC-98D4-FA9E4ACE4512}"/>
    <cellStyle name="60% - 강조색6 42" xfId="1574" xr:uid="{439D6BF5-B367-415A-9B58-0D866F4E25C7}"/>
    <cellStyle name="60% - 강조색6 42 10" xfId="13895" xr:uid="{E56A066F-FF71-4D00-8110-F47E38B50105}"/>
    <cellStyle name="60% - 강조색6 42 11" xfId="13896" xr:uid="{6983CC90-E622-43F0-B4DA-6575120CE2A0}"/>
    <cellStyle name="60% - 강조색6 42 12" xfId="13897" xr:uid="{B7DC38BA-3B1C-4C6F-ACE0-511FF4616B18}"/>
    <cellStyle name="60% - 강조색6 42 13" xfId="13898" xr:uid="{EC0B1DE7-434A-4DDC-92C4-8C610F96F09F}"/>
    <cellStyle name="60% - 강조색6 42 14" xfId="13899" xr:uid="{FB861C1D-7FFA-4FAA-A0B7-C8071B783A39}"/>
    <cellStyle name="60% - 강조색6 42 15" xfId="13894" xr:uid="{96D91534-25FA-46B7-9199-C81CC8F3F871}"/>
    <cellStyle name="60% - 강조색6 42 16" xfId="27662" xr:uid="{75BB18EA-C22C-4456-8EA4-3B8E66C1828A}"/>
    <cellStyle name="60% - 강조색6 42 2" xfId="1575" xr:uid="{CE5C7E2E-80F1-4520-88CB-20143A986B15}"/>
    <cellStyle name="60% - 강조색6 42 2 2" xfId="13900" xr:uid="{426158A7-267F-4147-A34A-9D7C8075EEEB}"/>
    <cellStyle name="60% - 강조색6 42 3" xfId="13901" xr:uid="{50E6DA4C-5E4D-4237-917A-DC4251DF7134}"/>
    <cellStyle name="60% - 강조색6 42 4" xfId="13902" xr:uid="{87931472-1DD9-449A-B01C-D6629B3CC0DB}"/>
    <cellStyle name="60% - 강조색6 42 5" xfId="13903" xr:uid="{592758DB-FA6E-4B40-BE66-7F386E836864}"/>
    <cellStyle name="60% - 강조색6 42 6" xfId="13904" xr:uid="{71213B91-A534-4DFD-B7F1-3441BAD04420}"/>
    <cellStyle name="60% - 강조색6 42 7" xfId="13905" xr:uid="{6DFB9397-B1F6-43EC-878F-3E026E3FC8DC}"/>
    <cellStyle name="60% - 강조색6 42 8" xfId="13906" xr:uid="{818F7990-1CE9-4799-8421-61DA492D938F}"/>
    <cellStyle name="60% - 강조색6 42 9" xfId="13907" xr:uid="{04FC3ACD-E3E4-4FCF-96C1-716EA203097A}"/>
    <cellStyle name="60% - 강조색6 43" xfId="1576" xr:uid="{ED12CD16-D8DE-4E16-B3F9-BBBEFA21C617}"/>
    <cellStyle name="60% - 강조색6 43 10" xfId="13909" xr:uid="{1A4666B5-67F0-4DE6-A460-7B9CD8E4A373}"/>
    <cellStyle name="60% - 강조색6 43 11" xfId="13910" xr:uid="{C78E4101-2B66-416F-90CD-4E11586A72FD}"/>
    <cellStyle name="60% - 강조색6 43 12" xfId="13911" xr:uid="{5DB7603B-E053-4D0B-BF35-9F1DA40EA7B5}"/>
    <cellStyle name="60% - 강조색6 43 13" xfId="13912" xr:uid="{7625FFB8-81B3-4442-BFB1-9517E5D1F472}"/>
    <cellStyle name="60% - 강조색6 43 14" xfId="13913" xr:uid="{FFE4A248-7E01-43B5-9897-D578F76D0FE8}"/>
    <cellStyle name="60% - 강조색6 43 15" xfId="13908" xr:uid="{F48996A4-4A5B-4FA4-9B91-37409794A819}"/>
    <cellStyle name="60% - 강조색6 43 16" xfId="27661" xr:uid="{1ADA7AF6-A70E-43B1-82C0-3BD928E6A573}"/>
    <cellStyle name="60% - 강조색6 43 2" xfId="1577" xr:uid="{B01E4F0A-F343-4E74-BFFF-3BEC804646D0}"/>
    <cellStyle name="60% - 강조색6 43 2 2" xfId="13914" xr:uid="{81283E00-8EA6-4079-B236-2F8E837D1E52}"/>
    <cellStyle name="60% - 강조색6 43 3" xfId="13915" xr:uid="{0F00A6E1-161D-4A63-8CCA-31C3C044CA54}"/>
    <cellStyle name="60% - 강조색6 43 4" xfId="13916" xr:uid="{45B5303D-7B0D-4174-93C8-31CA5D75471E}"/>
    <cellStyle name="60% - 강조색6 43 5" xfId="13917" xr:uid="{6BCF28A9-B0D6-4C11-BFE0-E99B7095D9D7}"/>
    <cellStyle name="60% - 강조색6 43 6" xfId="13918" xr:uid="{07646B85-D7AC-4212-AFDD-98F994B5FC76}"/>
    <cellStyle name="60% - 강조색6 43 7" xfId="13919" xr:uid="{E676FD62-469E-4FD8-9E9A-9682948D3DDD}"/>
    <cellStyle name="60% - 강조색6 43 8" xfId="13920" xr:uid="{FF2030BA-40E7-47A8-8970-DB7587BAFD95}"/>
    <cellStyle name="60% - 강조색6 43 9" xfId="13921" xr:uid="{2BED9F4D-4D1F-4034-83D2-D35BB742D933}"/>
    <cellStyle name="60% - 강조색6 44" xfId="1578" xr:uid="{BC6B2B4A-65FE-47E3-89D8-0A5738A29773}"/>
    <cellStyle name="60% - 강조색6 44 2" xfId="13922" xr:uid="{D8ACCFFA-AA0D-421C-98FD-C21B6672711B}"/>
    <cellStyle name="60% - 강조색6 44 3" xfId="27660" xr:uid="{55F97517-01FE-4DA2-AAF8-55635C093745}"/>
    <cellStyle name="60% - 강조색6 45" xfId="1579" xr:uid="{38D25918-497A-4462-A603-598F81FE08A6}"/>
    <cellStyle name="60% - 강조색6 45 2" xfId="13923" xr:uid="{7E22FE2F-7C8F-4AB6-B9E6-C4F9B697993A}"/>
    <cellStyle name="60% - 강조색6 45 3" xfId="27659" xr:uid="{EE84FBE5-B9FC-4FFB-A539-FBBE5483CFE0}"/>
    <cellStyle name="60% - 강조색6 46" xfId="1503" xr:uid="{94836BC2-761A-40EC-A6F4-210C41F4D216}"/>
    <cellStyle name="60% - 강조색6 47" xfId="13403" xr:uid="{7B06812D-C759-4F2A-9CF8-66776477908B}"/>
    <cellStyle name="60% - 강조색6 48" xfId="27698" xr:uid="{E6D94D38-3CD9-4173-81A6-045563359FEF}"/>
    <cellStyle name="60% - 강조색6 5" xfId="1580" xr:uid="{07ADB2AC-6CCB-40AD-887D-A445BA382EB5}"/>
    <cellStyle name="60% - 강조색6 5 10" xfId="13925" xr:uid="{B53F93F0-69D3-41A6-A774-CA2C360EC2F1}"/>
    <cellStyle name="60% - 강조색6 5 11" xfId="13926" xr:uid="{291F7966-177B-4515-801B-A8139FBE19CA}"/>
    <cellStyle name="60% - 강조색6 5 12" xfId="13927" xr:uid="{F4B225B8-25FE-4AC7-9A4A-99F21C844D40}"/>
    <cellStyle name="60% - 강조색6 5 13" xfId="13928" xr:uid="{9E88810B-DE95-462F-8C51-3F163F9A2662}"/>
    <cellStyle name="60% - 강조색6 5 14" xfId="13929" xr:uid="{55629114-3A21-4931-8D25-672394123582}"/>
    <cellStyle name="60% - 강조색6 5 15" xfId="13924" xr:uid="{69D05BBE-DC49-4933-A41E-48E32DCB3154}"/>
    <cellStyle name="60% - 강조색6 5 16" xfId="27658" xr:uid="{C6CF3317-DBE7-46DE-BC23-C432A6603140}"/>
    <cellStyle name="60% - 강조색6 5 2" xfId="1581" xr:uid="{34925D1E-1E4B-461D-A0BA-3D05834C92E3}"/>
    <cellStyle name="60% - 강조색6 5 2 2" xfId="13930" xr:uid="{E4989D65-63A0-4535-ABF9-5902F60290A6}"/>
    <cellStyle name="60% - 강조색6 5 3" xfId="13931" xr:uid="{ED62263A-7B11-4116-8E0C-74AB6AFAAB77}"/>
    <cellStyle name="60% - 강조색6 5 4" xfId="13932" xr:uid="{34E5A602-6B4F-4A34-A24D-F00260473902}"/>
    <cellStyle name="60% - 강조색6 5 5" xfId="13933" xr:uid="{5EC79587-84C5-4694-9077-74CE620263E3}"/>
    <cellStyle name="60% - 강조색6 5 6" xfId="13934" xr:uid="{E8BAC950-0C0E-4A3E-B644-17F91A0AEE12}"/>
    <cellStyle name="60% - 강조색6 5 7" xfId="13935" xr:uid="{75F53929-B06E-4AC4-BAAA-EF41338F6456}"/>
    <cellStyle name="60% - 강조색6 5 8" xfId="13936" xr:uid="{EEAFD08B-A917-4EF7-BBE2-AE41A672C682}"/>
    <cellStyle name="60% - 강조색6 5 9" xfId="13937" xr:uid="{1D96E415-01F3-4E4E-8A49-5233E59D570B}"/>
    <cellStyle name="60% - 강조색6 6" xfId="1582" xr:uid="{D61D2832-B2D0-4D8D-8F90-586C4CACF51C}"/>
    <cellStyle name="60% - 강조색6 6 10" xfId="13939" xr:uid="{91D8C556-303C-4D90-A65E-5C6EC3C84068}"/>
    <cellStyle name="60% - 강조색6 6 11" xfId="13940" xr:uid="{A0E0C102-03E0-48DC-8B4C-ACC3EAD155D9}"/>
    <cellStyle name="60% - 강조색6 6 12" xfId="13941" xr:uid="{95826339-C034-49F6-AAC8-A52396D425F9}"/>
    <cellStyle name="60% - 강조색6 6 13" xfId="13942" xr:uid="{75150B4E-9450-45FE-857F-D4C1E1760128}"/>
    <cellStyle name="60% - 강조색6 6 14" xfId="13943" xr:uid="{C6F38DB7-F08C-4183-9C02-18EABDD77840}"/>
    <cellStyle name="60% - 강조색6 6 15" xfId="13938" xr:uid="{B356F6B8-2874-4576-A746-D95EB3D8392F}"/>
    <cellStyle name="60% - 강조색6 6 16" xfId="27657" xr:uid="{5400FA6B-C731-4D4D-A1CB-4F3526F8E41C}"/>
    <cellStyle name="60% - 강조색6 6 2" xfId="1583" xr:uid="{AA4EE18B-84B9-4650-87A0-CDA3D374DE07}"/>
    <cellStyle name="60% - 강조색6 6 2 2" xfId="13944" xr:uid="{7AE1F4B8-A6B7-4569-88DE-3BBA94A33AAF}"/>
    <cellStyle name="60% - 강조색6 6 3" xfId="13945" xr:uid="{C64E6E36-DC18-48DE-8D7D-089C771BC7BD}"/>
    <cellStyle name="60% - 강조색6 6 4" xfId="13946" xr:uid="{0B46C555-EA72-4D3A-A747-A08B86BFFC8F}"/>
    <cellStyle name="60% - 강조색6 6 5" xfId="13947" xr:uid="{B9C7CC6D-5868-4368-A650-62640E046A39}"/>
    <cellStyle name="60% - 강조색6 6 6" xfId="13948" xr:uid="{81981156-08AC-430B-B898-5B4B9CC534EB}"/>
    <cellStyle name="60% - 강조색6 6 7" xfId="13949" xr:uid="{8208C019-72A7-4C34-8F56-8A7257B340F8}"/>
    <cellStyle name="60% - 강조색6 6 8" xfId="13950" xr:uid="{23BA71E6-F190-41B0-BAE3-9A96FF2463C3}"/>
    <cellStyle name="60% - 강조색6 6 9" xfId="13951" xr:uid="{74AE06B9-C35D-48AE-BAB2-326E42860555}"/>
    <cellStyle name="60% - 강조색6 7" xfId="1584" xr:uid="{6675EF10-1E30-459F-9CD7-47C4924635DA}"/>
    <cellStyle name="60% - 강조색6 7 10" xfId="13953" xr:uid="{BDA00A22-F53B-4FB8-96AD-38620707F99F}"/>
    <cellStyle name="60% - 강조색6 7 11" xfId="13954" xr:uid="{91A1367A-FB48-4599-8234-D3D79AABD254}"/>
    <cellStyle name="60% - 강조색6 7 12" xfId="13955" xr:uid="{E9D34621-BBF3-4312-95CA-E14FD9E7E746}"/>
    <cellStyle name="60% - 강조색6 7 13" xfId="13956" xr:uid="{09C98C6A-C0BF-42AB-BA0E-79C67BC4AC10}"/>
    <cellStyle name="60% - 강조색6 7 14" xfId="13957" xr:uid="{85AF17B0-EC30-4286-89E1-8F44297C73DA}"/>
    <cellStyle name="60% - 강조색6 7 15" xfId="13952" xr:uid="{12900D45-A059-4DDD-AAD4-838258B84A88}"/>
    <cellStyle name="60% - 강조색6 7 16" xfId="27656" xr:uid="{9EEA4E9C-2C0D-45DA-BB46-E198E9BBEA63}"/>
    <cellStyle name="60% - 강조색6 7 2" xfId="1585" xr:uid="{1DB33F77-4E37-4251-B9D2-65F4729D9437}"/>
    <cellStyle name="60% - 강조색6 7 2 2" xfId="13958" xr:uid="{D775F9EF-DD63-4A43-A091-1A54BC291AB5}"/>
    <cellStyle name="60% - 강조색6 7 3" xfId="13959" xr:uid="{E868091A-003D-437F-94FB-2AABA176A02D}"/>
    <cellStyle name="60% - 강조색6 7 4" xfId="13960" xr:uid="{91BD4A35-7E72-4428-B01E-3E115C22DF27}"/>
    <cellStyle name="60% - 강조색6 7 5" xfId="13961" xr:uid="{614AE7E6-F9AC-4941-BD2A-506C9BA1BEF0}"/>
    <cellStyle name="60% - 강조색6 7 6" xfId="13962" xr:uid="{B58EF046-70C3-486D-9778-FA08AE2E144D}"/>
    <cellStyle name="60% - 강조색6 7 7" xfId="13963" xr:uid="{71A963FC-B311-424D-A287-C2F56A5485AA}"/>
    <cellStyle name="60% - 강조색6 7 8" xfId="13964" xr:uid="{F31CA964-3EC2-42E3-BA78-7852CF6ACA2D}"/>
    <cellStyle name="60% - 강조색6 7 9" xfId="13965" xr:uid="{44F37161-2BBC-46F6-A73F-A5A2B0D5A59B}"/>
    <cellStyle name="60% - 강조색6 8" xfId="1586" xr:uid="{126C187B-5EB1-4401-8C14-FBB33BD95376}"/>
    <cellStyle name="60% - 강조색6 8 10" xfId="13967" xr:uid="{27935661-ABDB-49FC-887C-4C71B86513F1}"/>
    <cellStyle name="60% - 강조색6 8 11" xfId="13968" xr:uid="{3F878158-FCC8-486F-B1B5-24A7DAE50DF3}"/>
    <cellStyle name="60% - 강조색6 8 12" xfId="13969" xr:uid="{9B4F4222-376F-4F19-8F9E-693E9A276280}"/>
    <cellStyle name="60% - 강조색6 8 13" xfId="13970" xr:uid="{C93BBF86-A378-4D9A-A8D8-C0E88582E9BC}"/>
    <cellStyle name="60% - 강조색6 8 14" xfId="13971" xr:uid="{2F896349-6198-4EAD-BB67-AB7913127F88}"/>
    <cellStyle name="60% - 강조색6 8 15" xfId="13966" xr:uid="{B77D9F42-2EC3-43E2-B958-0BDABC7E84DC}"/>
    <cellStyle name="60% - 강조색6 8 16" xfId="27655" xr:uid="{D4122FC4-AF4F-4888-9992-210BE98ADA86}"/>
    <cellStyle name="60% - 강조색6 8 2" xfId="1587" xr:uid="{6ABD014F-7117-4A8E-85C9-B6AAB2D1054E}"/>
    <cellStyle name="60% - 강조색6 8 2 2" xfId="13972" xr:uid="{BFAC592F-4735-4F56-985F-44A8D05B8F89}"/>
    <cellStyle name="60% - 강조색6 8 3" xfId="13973" xr:uid="{87A0DEA2-32FE-4FA4-81EB-594CB3706A09}"/>
    <cellStyle name="60% - 강조색6 8 4" xfId="13974" xr:uid="{7EBFE325-F92D-40E7-A910-FBB98B09FC91}"/>
    <cellStyle name="60% - 강조색6 8 5" xfId="13975" xr:uid="{E82830CB-8351-4DBF-A60F-927015145752}"/>
    <cellStyle name="60% - 강조색6 8 6" xfId="13976" xr:uid="{87498155-7F22-4440-8FD5-9CAE9A81CC46}"/>
    <cellStyle name="60% - 강조색6 8 7" xfId="13977" xr:uid="{FC8C80C2-68F9-40CD-A2FB-BD0881ABE304}"/>
    <cellStyle name="60% - 강조색6 8 8" xfId="13978" xr:uid="{A3F4B374-6332-4E4A-A15D-C2D57E9E0053}"/>
    <cellStyle name="60% - 강조색6 8 9" xfId="13979" xr:uid="{5AE0E7E1-CB18-46D3-920E-9878500CC55C}"/>
    <cellStyle name="60% - 강조색6 9" xfId="1588" xr:uid="{85015F0B-FECA-47D5-A7F9-AB42E8D0DA06}"/>
    <cellStyle name="60% - 강조색6 9 10" xfId="13981" xr:uid="{E6DA8977-9FDF-4550-A94D-987575885E72}"/>
    <cellStyle name="60% - 강조색6 9 11" xfId="13982" xr:uid="{2C1E9F5C-6905-4B6F-8569-B10FE3FE3A85}"/>
    <cellStyle name="60% - 강조색6 9 12" xfId="13983" xr:uid="{DA32CDC6-2B94-47AF-8FF6-9194BAD14405}"/>
    <cellStyle name="60% - 강조색6 9 13" xfId="13984" xr:uid="{88BEF215-5E0F-4943-8F87-ACD4E61C3CEE}"/>
    <cellStyle name="60% - 강조색6 9 14" xfId="13985" xr:uid="{264C8D14-E19B-4A52-9665-B7E65F679426}"/>
    <cellStyle name="60% - 강조색6 9 15" xfId="13980" xr:uid="{0BE6B191-5362-407A-B78F-CD273FE141C6}"/>
    <cellStyle name="60% - 강조색6 9 16" xfId="27654" xr:uid="{17D6F283-54E7-472B-92E3-E15576E28DC3}"/>
    <cellStyle name="60% - 강조색6 9 2" xfId="1589" xr:uid="{1B7DD260-FC52-4DB1-A4D4-F2FD0D5472F1}"/>
    <cellStyle name="60% - 강조색6 9 2 2" xfId="13986" xr:uid="{33456323-F5BF-48E0-87D3-328A0CFEB675}"/>
    <cellStyle name="60% - 강조색6 9 3" xfId="13987" xr:uid="{DD68E08D-D832-41A0-A70F-8D01FEBBC6C7}"/>
    <cellStyle name="60% - 강조색6 9 4" xfId="13988" xr:uid="{4287272B-4C53-4B6B-8C7E-7A5A6FCBFA06}"/>
    <cellStyle name="60% - 강조색6 9 5" xfId="13989" xr:uid="{4334AC97-0D0B-430B-A5CA-82D110CE7F22}"/>
    <cellStyle name="60% - 강조색6 9 6" xfId="13990" xr:uid="{396F60F4-AA7B-49F9-AF7E-77E989514D5E}"/>
    <cellStyle name="60% - 강조색6 9 7" xfId="13991" xr:uid="{27FD767B-7ED3-4984-A28D-34B08C66F458}"/>
    <cellStyle name="60% - 강조색6 9 8" xfId="13992" xr:uid="{449F0CB0-77FC-4EE2-B3E0-9941A5BBCCFA}"/>
    <cellStyle name="60% - 강조색6 9 9" xfId="13993" xr:uid="{051791A5-F7F6-4924-B600-27076C937095}"/>
    <cellStyle name="Accent1" xfId="27537" xr:uid="{21B07AA6-1597-435A-A80C-55958F892910}"/>
    <cellStyle name="Accent2" xfId="27536" xr:uid="{3B47B1CE-34EE-4001-B311-4270177CEFA2}"/>
    <cellStyle name="Accent3" xfId="27535" xr:uid="{87761E17-A4AF-4826-B929-A9466245BCB6}"/>
    <cellStyle name="Accent4" xfId="27534" xr:uid="{0BE9B05C-95DB-4371-A4ED-82B9FEDDBE84}"/>
    <cellStyle name="Accent5" xfId="27533" xr:uid="{9B689AAA-C773-4818-81D1-0B07C4B89396}"/>
    <cellStyle name="Accent6" xfId="27532" xr:uid="{92C62CC5-8AF5-45DC-A500-449DAD52A2F4}"/>
    <cellStyle name="ÅëÈ­ [0]_### DA LIST ### (2) " xfId="28167" xr:uid="{81696A35-9810-45EC-A5A0-8F7E68EBF159}"/>
    <cellStyle name="AeE­ [0]_°e¾aLIST " xfId="28168" xr:uid="{81130D5B-68A9-4AB5-AE8D-C88DC11CD3C1}"/>
    <cellStyle name="ÅëÈ­_### DA LIST ### (2) " xfId="28169" xr:uid="{70CC2D97-175A-4CE1-8F9A-B47E51F06CB0}"/>
    <cellStyle name="AeE­_°e¾aLIST " xfId="28170" xr:uid="{AA45AC16-B3AD-4AED-A1B1-C7E82DAF6390}"/>
    <cellStyle name="Æû¼¾æ®" xfId="28171" xr:uid="{447FA03B-1450-42D9-AA98-46896A071E23}"/>
    <cellStyle name="ÄÞ¸¶ [0]_### DA LIST ### (2) " xfId="28172" xr:uid="{67104D28-B14C-4C42-888B-51B8B32B5FC9}"/>
    <cellStyle name="AÞ¸¶ [0]_°e¾aLIST " xfId="28173" xr:uid="{3C15C6CD-E419-49CC-97D2-5A4768581B61}"/>
    <cellStyle name="ÄÞ¸¶_### DA LIST ### (2) " xfId="28174" xr:uid="{B80CDF36-213B-41D8-B09A-115A339ED615}"/>
    <cellStyle name="AÞ¸¶_°e¾aLIST " xfId="28175" xr:uid="{9C5293D7-79C4-4B79-8839-AD0557873B69}"/>
    <cellStyle name="Àú¸®¼ö" xfId="28176" xr:uid="{1081200E-C5D1-4AAB-B265-074EE047649D}"/>
    <cellStyle name="Àú¸®¼ö0" xfId="28177" xr:uid="{2466D2E1-7786-4CE4-8C34-28A1287F201C}"/>
    <cellStyle name="Bad" xfId="27531" xr:uid="{105AD760-F5CE-45B6-B09F-0D11FD2F1170}"/>
    <cellStyle name="Body: normal cell" xfId="10" xr:uid="{CA87A5E4-62CB-4949-87C4-36928DF9A831}"/>
    <cellStyle name="Body: normal cell 2" xfId="5" xr:uid="{3B792B31-1306-4721-BD97-C8DF466CDE71}"/>
    <cellStyle name="Ç¥ÁØ_¿µ¾÷ÇöÈ² " xfId="28178" xr:uid="{AC0B99FF-20CC-4CCC-9EB1-F299738F224E}"/>
    <cellStyle name="C￥AØ_±a¾E3¿u" xfId="28179" xr:uid="{F8DED599-CEDF-4E13-B051-8B3FB247D19A}"/>
    <cellStyle name="Ç¥ÁØ_±â¾È3¿ù" xfId="28180" xr:uid="{136928C1-BCE2-49F6-A9E1-68D29F16218D}"/>
    <cellStyle name="C￥AØ_¹°·uºn¿e2" xfId="28181" xr:uid="{BE94F1F3-2A8D-4049-9319-7D27D3DB7595}"/>
    <cellStyle name="Calculation" xfId="27530" xr:uid="{A127DD4D-1AC1-47B0-8178-8DD849BCFDE9}"/>
    <cellStyle name="Calculation 2" xfId="28278" xr:uid="{5C36B5B9-060F-45BB-BA7B-7213348429A5}"/>
    <cellStyle name="category" xfId="27907" xr:uid="{D9CB0592-F3B6-444D-86DF-FE0F90B24722}"/>
    <cellStyle name="Check Cell" xfId="27529" xr:uid="{5A2D5BE9-8009-4B73-B862-24BDC637FED9}"/>
    <cellStyle name="Check Cell 2" xfId="28266" xr:uid="{CC8262FA-C777-45D6-9988-5A2C3EA0D187}"/>
    <cellStyle name="Check Cell 3" xfId="28270" xr:uid="{B27C009E-3598-4E72-8FA1-02FF33055315}"/>
    <cellStyle name="Çõ»ê" xfId="28182" xr:uid="{9E0BD38F-3A13-4767-952C-777A6D42B309}"/>
    <cellStyle name="Çõ»ê 2" xfId="28264" xr:uid="{A29C6528-E85C-4D17-B7E8-B4ED2D3BF99F}"/>
    <cellStyle name="Comma" xfId="28183" xr:uid="{3743C13E-FF67-4174-8A38-86DA6F7C9982}"/>
    <cellStyle name="Currency" xfId="28184" xr:uid="{C2E1FE00-F8B6-4DCF-9C8B-8AA342A70AF9}"/>
    <cellStyle name="Date" xfId="28185" xr:uid="{AE51991F-F716-4331-8941-3050796537DF}"/>
    <cellStyle name="È­æó±âè£" xfId="28186" xr:uid="{7C8E16E6-C077-4037-842A-52670AE2D7E2}"/>
    <cellStyle name="È­æó±âè£0" xfId="28187" xr:uid="{4B71193C-F3F2-4E42-A30C-612D4A4E7B6E}"/>
    <cellStyle name="Explanatory Text" xfId="27528" xr:uid="{923873CC-E3EF-42B9-8432-474F82430B54}"/>
    <cellStyle name="Fixed" xfId="28188" xr:uid="{FE1AF4C4-A1B2-4476-BA8B-C03E0F27DB35}"/>
    <cellStyle name="Font: Calibri, 9pt regular" xfId="12" xr:uid="{D53925E4-4918-4A7D-B1EA-A55C2DD1FA07}"/>
    <cellStyle name="Good" xfId="27527" xr:uid="{1829660E-8C29-44E2-80F4-C4EFE504446B}"/>
    <cellStyle name="Grey" xfId="27908" xr:uid="{F90982E5-DA0C-44C3-9A75-1C7939CDF0ED}"/>
    <cellStyle name="HEADER" xfId="27909" xr:uid="{4788DE08-E57F-4B77-A601-852669B2E25C}"/>
    <cellStyle name="Header1" xfId="27910" xr:uid="{B0A0D64C-ED17-4A04-AF95-784771AA5C19}"/>
    <cellStyle name="Header1 2" xfId="28189" xr:uid="{D6F039A2-FFF3-4D0E-A5DD-8FBC18B0D9A4}"/>
    <cellStyle name="Header2" xfId="27911" xr:uid="{B9D33198-9A0A-4781-AA77-0E7FA2A01BED}"/>
    <cellStyle name="Header2 2" xfId="28190" xr:uid="{9506F7EC-94BD-49DA-A7F4-255C28B3DD29}"/>
    <cellStyle name="Header2 2 2" xfId="28245" xr:uid="{51CD382E-53C5-4ED1-AC2D-3B6122F7B1D0}"/>
    <cellStyle name="Header2 3" xfId="28243" xr:uid="{BF518841-D552-4EDB-85FB-DB7824180AF0}"/>
    <cellStyle name="Heading 1" xfId="27526" xr:uid="{FC8BB7CF-4016-4AB2-BC14-7B54D0162FF2}"/>
    <cellStyle name="Heading 2" xfId="27525" xr:uid="{CFF04ED2-B031-4C65-9E1E-1FA9B53D8565}"/>
    <cellStyle name="Heading 3" xfId="27524" xr:uid="{EDE2E5E3-0B15-4AB6-B607-681E463F207D}"/>
    <cellStyle name="Heading 3 2" xfId="28277" xr:uid="{8B67240A-B754-4342-8910-AE03BC55ECD4}"/>
    <cellStyle name="Heading 4" xfId="27523" xr:uid="{734B7B80-A707-470A-935B-41DD93053786}"/>
    <cellStyle name="Heading1" xfId="28191" xr:uid="{4DEDE425-16A4-4833-BF5F-454AB6505BF2}"/>
    <cellStyle name="Heading2" xfId="28192" xr:uid="{C5746BA2-D32A-4481-A3E6-B18546348E89}"/>
    <cellStyle name="Input" xfId="27522" xr:uid="{1518D8FA-B602-466E-86F2-3089C1A04AE2}"/>
    <cellStyle name="Input [yellow]" xfId="27912" xr:uid="{93B869E9-6A48-4C10-B9BA-EB7DC6C8ACC1}"/>
    <cellStyle name="Input [yellow] 2" xfId="28242" xr:uid="{B6EB3419-2C0D-4A73-8458-6EF520F8166B}"/>
    <cellStyle name="Input 2" xfId="28276" xr:uid="{B8F8F1AC-3833-4769-915E-8CF10B2963DF}"/>
    <cellStyle name="Input 3" xfId="28267" xr:uid="{EC2CB7E6-1ACC-4482-B02D-565F7F59DDB7}"/>
    <cellStyle name="Input 4" xfId="28269" xr:uid="{AD9265AA-334B-490D-828D-D440C89916F2}"/>
    <cellStyle name="Input 5" xfId="28268" xr:uid="{884C8A47-7CD7-4D0A-8A79-3915C018FAC6}"/>
    <cellStyle name="Linked Cell" xfId="27521" xr:uid="{77ADA9D2-83E9-40E8-98D2-3794199C9C36}"/>
    <cellStyle name="Linked Cell 2" xfId="28275" xr:uid="{70A008E8-0BBD-42DB-92CC-2E774FCF70E3}"/>
    <cellStyle name="Model" xfId="27913" xr:uid="{49370BDF-FA22-403B-BAE3-14D9A77AE5DC}"/>
    <cellStyle name="Model 2" xfId="28295" xr:uid="{33262893-72FF-4A72-B381-440191ED0762}"/>
    <cellStyle name="Neutral" xfId="27520" xr:uid="{E1C37968-079A-4A4E-84A2-38DAE404697B}"/>
    <cellStyle name="Normal - Style1" xfId="27914" xr:uid="{000E9A78-060B-4EA5-ADA6-1DD4789728E2}"/>
    <cellStyle name="Normal - Style1 2" xfId="28193" xr:uid="{00C673B1-FE2D-494B-9302-943060F00716}"/>
    <cellStyle name="Note" xfId="27519" xr:uid="{F9FF7884-894D-400C-8663-1ED32663994E}"/>
    <cellStyle name="Note 2" xfId="28274" xr:uid="{C6A12D9C-7A45-44CF-A518-F16C79B8F815}"/>
    <cellStyle name="Output" xfId="27518" xr:uid="{63623532-867C-4C9F-8D75-A8B4CF2CFE9F}"/>
    <cellStyle name="Output 2" xfId="28273" xr:uid="{7AFA2EFA-DF72-48CA-8AAB-5AC200D02D7F}"/>
    <cellStyle name="Parent row" xfId="11" xr:uid="{948EC0DD-72EC-4F81-94AF-6123206A6889}"/>
    <cellStyle name="Parent row 2" xfId="6" xr:uid="{052B089B-E5C6-4927-929F-0971AD355913}"/>
    <cellStyle name="Percent" xfId="28319" xr:uid="{6651C9EB-0828-4CAC-A84E-E583CC3FC78C}"/>
    <cellStyle name="Title" xfId="27517" xr:uid="{92147A4A-4C48-4A40-AB6A-01FC60AEC914}"/>
    <cellStyle name="Total" xfId="27516" xr:uid="{6E6C3281-8742-4215-96DD-18533C4BD1EF}"/>
    <cellStyle name="Total 2" xfId="28194" xr:uid="{14392EE2-BA16-4B0D-BB03-B72F09C817CF}"/>
    <cellStyle name="Total 3" xfId="28272" xr:uid="{9AE988A3-244F-4176-A55D-C8EC24F075CE}"/>
    <cellStyle name="Warning Text" xfId="27515" xr:uid="{68AE8FE3-657C-499C-AB30-A6C4E5094B9B}"/>
    <cellStyle name="강조색1 10" xfId="1591" xr:uid="{70B0E7F3-D626-4662-BB68-7E2EA13EF44E}"/>
    <cellStyle name="강조색1 10 10" xfId="13996" xr:uid="{0EF41DFC-F147-4542-9A17-1EA3D48DE024}"/>
    <cellStyle name="강조색1 10 11" xfId="13997" xr:uid="{2685054F-D0C3-41C0-83EB-18080211FE54}"/>
    <cellStyle name="강조색1 10 12" xfId="13998" xr:uid="{2718A3CC-BC6C-4F21-BE5D-08B119C7A78E}"/>
    <cellStyle name="강조색1 10 13" xfId="13999" xr:uid="{3D649B29-2824-4469-9C4E-91061ECD6D8E}"/>
    <cellStyle name="강조색1 10 14" xfId="14000" xr:uid="{1EB7BF9C-CF3E-4B22-8A16-7FAF475F6683}"/>
    <cellStyle name="강조색1 10 15" xfId="13995" xr:uid="{23229A6A-9671-4A14-B532-42A22B0963B9}"/>
    <cellStyle name="강조색1 10 2" xfId="1592" xr:uid="{E8A7ED6A-8175-475E-B35F-125EC2DC3AF3}"/>
    <cellStyle name="강조색1 10 2 2" xfId="14001" xr:uid="{E95A6F94-461F-487D-A4E1-08FAD7860C5E}"/>
    <cellStyle name="강조색1 10 3" xfId="14002" xr:uid="{2CB8ACF8-2A4A-4E0F-AD28-8BB578160807}"/>
    <cellStyle name="강조색1 10 4" xfId="14003" xr:uid="{89CAF557-C495-4CB0-84EF-EC756345547D}"/>
    <cellStyle name="강조색1 10 5" xfId="14004" xr:uid="{45A19E1E-6B70-4E3C-8FD6-9B3148362FFF}"/>
    <cellStyle name="강조색1 10 6" xfId="14005" xr:uid="{1FF62D8D-F630-4261-83F8-DDC6A5144F76}"/>
    <cellStyle name="강조색1 10 7" xfId="14006" xr:uid="{3D95A8EC-F1D7-48E1-904B-443B0EF3290F}"/>
    <cellStyle name="강조색1 10 8" xfId="14007" xr:uid="{C2C94105-5EB4-4831-9966-DBC187CA25BD}"/>
    <cellStyle name="강조색1 10 9" xfId="14008" xr:uid="{A3FAF23A-2DAD-4B79-876D-A2414E1AD43D}"/>
    <cellStyle name="강조색1 11" xfId="1593" xr:uid="{9741298B-43C9-4C1A-9EC3-2219CD72D5CC}"/>
    <cellStyle name="강조색1 11 10" xfId="14010" xr:uid="{A21F3C78-6466-412D-9BEA-00F66707B5CA}"/>
    <cellStyle name="강조색1 11 11" xfId="14011" xr:uid="{B84C4EE7-82F3-4FD2-9313-FC6F4EEEA42F}"/>
    <cellStyle name="강조색1 11 12" xfId="14012" xr:uid="{293C6F9E-7B77-4C57-9147-839838DBCF99}"/>
    <cellStyle name="강조색1 11 13" xfId="14013" xr:uid="{371FA4C2-560E-4D89-BA19-6435DEAB8104}"/>
    <cellStyle name="강조색1 11 14" xfId="14014" xr:uid="{E8D3629C-B23B-418A-A63B-E9322D3C5C41}"/>
    <cellStyle name="강조색1 11 15" xfId="14009" xr:uid="{8A9C94A0-92DC-4BA2-92B6-98E030483342}"/>
    <cellStyle name="강조색1 11 2" xfId="1594" xr:uid="{061184E1-0061-4B65-9173-93AC3037A17F}"/>
    <cellStyle name="강조색1 11 2 2" xfId="14015" xr:uid="{5B59FF82-409A-4032-A6E1-E5E68E82FCE8}"/>
    <cellStyle name="강조색1 11 3" xfId="14016" xr:uid="{18013321-4B99-4510-9F3F-7AA840A2351B}"/>
    <cellStyle name="강조색1 11 4" xfId="14017" xr:uid="{E7672798-C4A7-4927-94A4-4E7374DB4B0D}"/>
    <cellStyle name="강조색1 11 5" xfId="14018" xr:uid="{C2E90C9E-CDCD-4450-9B38-E3ED58C5B0A8}"/>
    <cellStyle name="강조색1 11 6" xfId="14019" xr:uid="{4C40A99A-336E-4856-B286-FFD03A463501}"/>
    <cellStyle name="강조색1 11 7" xfId="14020" xr:uid="{D31456DA-27EE-4027-9145-9F7606FC1278}"/>
    <cellStyle name="강조색1 11 8" xfId="14021" xr:uid="{E19AF5A7-6561-4A71-AEB1-DBD0C530056D}"/>
    <cellStyle name="강조색1 11 9" xfId="14022" xr:uid="{5458037C-700F-4D93-9500-2EB5A97A3308}"/>
    <cellStyle name="강조색1 12" xfId="1595" xr:uid="{E7609B55-942F-4D5B-B94E-743B7DB04CC2}"/>
    <cellStyle name="강조색1 12 10" xfId="14024" xr:uid="{63EF58F7-73BC-4A25-912B-BFA93EAE47CB}"/>
    <cellStyle name="강조색1 12 11" xfId="14025" xr:uid="{0AF5E593-5CD6-4916-A13F-8715C8E03251}"/>
    <cellStyle name="강조색1 12 12" xfId="14026" xr:uid="{4AD0D704-9AE1-4945-8ADA-C1A77A7A4E61}"/>
    <cellStyle name="강조색1 12 13" xfId="14027" xr:uid="{869E96A1-F92E-45BE-BFE1-9111789D0639}"/>
    <cellStyle name="강조색1 12 14" xfId="14028" xr:uid="{65550327-CE01-4346-BA6A-1E5A744D72BE}"/>
    <cellStyle name="강조색1 12 15" xfId="14023" xr:uid="{B47FD0C1-E287-4C68-A854-CAE171C42D7F}"/>
    <cellStyle name="강조색1 12 2" xfId="1596" xr:uid="{493D7FDE-F9A5-4EF9-8E4F-4FB6923E1166}"/>
    <cellStyle name="강조색1 12 2 2" xfId="14029" xr:uid="{CC640131-F5DC-4724-9B50-461A5E93611C}"/>
    <cellStyle name="강조색1 12 3" xfId="14030" xr:uid="{6CF99CA4-16B1-4863-A7E3-9F8FA25E0245}"/>
    <cellStyle name="강조색1 12 4" xfId="14031" xr:uid="{FFA0BF47-083C-4716-90CD-4C4CF2AC234D}"/>
    <cellStyle name="강조색1 12 5" xfId="14032" xr:uid="{6926D46A-56A2-4424-A139-7C97D299E21A}"/>
    <cellStyle name="강조색1 12 6" xfId="14033" xr:uid="{84C8E948-E248-405B-B27D-4949BB91C80B}"/>
    <cellStyle name="강조색1 12 7" xfId="14034" xr:uid="{22EBD4C8-CB21-4926-9742-EA2D73607A8F}"/>
    <cellStyle name="강조색1 12 8" xfId="14035" xr:uid="{6C9EA532-24AD-41AA-85BF-5BC448373B6C}"/>
    <cellStyle name="강조색1 12 9" xfId="14036" xr:uid="{97FA4EC9-8F44-4CE9-BF57-6F6B5BE94449}"/>
    <cellStyle name="강조색1 13" xfId="1597" xr:uid="{3CFB3A79-0F80-42DC-A947-E40B5528DEF7}"/>
    <cellStyle name="강조색1 13 10" xfId="14038" xr:uid="{777783E7-A7A6-4404-AF14-6D6C2C508A18}"/>
    <cellStyle name="강조색1 13 11" xfId="14039" xr:uid="{BFC5DC41-A2D7-44CD-BA1A-C2C84851B410}"/>
    <cellStyle name="강조색1 13 12" xfId="14040" xr:uid="{C6D559BF-4397-46F8-85B6-02A3F6FB2E36}"/>
    <cellStyle name="강조색1 13 13" xfId="14041" xr:uid="{99440E25-5B93-4C4B-B635-7D12F227F659}"/>
    <cellStyle name="강조색1 13 14" xfId="14042" xr:uid="{1359C21E-FB3C-41FB-8CDF-E8DC67B4830C}"/>
    <cellStyle name="강조색1 13 15" xfId="14037" xr:uid="{E2247D6A-B7E4-42BF-8ABB-F08783A8B73B}"/>
    <cellStyle name="강조색1 13 2" xfId="1598" xr:uid="{DF15AB92-61CF-445A-92A0-21CD8D819325}"/>
    <cellStyle name="강조색1 13 2 2" xfId="14043" xr:uid="{7D123787-C19B-4B17-8E6A-4C72CFF54A6A}"/>
    <cellStyle name="강조색1 13 3" xfId="14044" xr:uid="{8DF4D394-7CB1-4A71-9745-A7FB8BA74CC9}"/>
    <cellStyle name="강조색1 13 4" xfId="14045" xr:uid="{70094484-B70C-4569-849A-663DFE2CBA6A}"/>
    <cellStyle name="강조색1 13 5" xfId="14046" xr:uid="{623205F4-7E5B-42EF-9A82-3186C677320D}"/>
    <cellStyle name="강조색1 13 6" xfId="14047" xr:uid="{33E6DBE5-63A7-452F-8CEE-6787FC238A14}"/>
    <cellStyle name="강조색1 13 7" xfId="14048" xr:uid="{06878C2A-D5D8-45B3-BE4D-B5468B473F6A}"/>
    <cellStyle name="강조색1 13 8" xfId="14049" xr:uid="{B29518C2-0056-4326-B5D8-CDD556CAF5FC}"/>
    <cellStyle name="강조색1 13 9" xfId="14050" xr:uid="{9E68193D-7F6B-472D-8B4E-854B940971AA}"/>
    <cellStyle name="강조색1 14" xfId="1599" xr:uid="{41F336B6-4DEC-48B2-B1A4-FB71AF5201C8}"/>
    <cellStyle name="강조색1 14 10" xfId="14052" xr:uid="{4626AF5D-2930-4BD5-B4CE-E7A8EDDF8B54}"/>
    <cellStyle name="강조색1 14 11" xfId="14053" xr:uid="{0AACCB81-BFF6-4854-9453-7D7DCCAC6A44}"/>
    <cellStyle name="강조색1 14 12" xfId="14054" xr:uid="{3EFA9975-6DBB-4F35-8745-17B80C8370CF}"/>
    <cellStyle name="강조색1 14 13" xfId="14055" xr:uid="{808BB21A-E437-40DA-B256-FD3E48FB4470}"/>
    <cellStyle name="강조색1 14 14" xfId="14056" xr:uid="{2181BAC6-7784-44CD-87DF-E2D9720E6995}"/>
    <cellStyle name="강조색1 14 15" xfId="14051" xr:uid="{B5150E3D-335E-41A9-974D-E71CD1AB7127}"/>
    <cellStyle name="강조색1 14 2" xfId="1600" xr:uid="{D8B45DE4-7F31-4792-BBBD-D09B4A32D55F}"/>
    <cellStyle name="강조색1 14 2 2" xfId="14057" xr:uid="{4CC33D36-35E5-4300-BCA5-5AC3F8565D90}"/>
    <cellStyle name="강조색1 14 3" xfId="14058" xr:uid="{62BA3A62-3545-4B1B-BB5D-F752A9320271}"/>
    <cellStyle name="강조색1 14 4" xfId="14059" xr:uid="{D4408C2F-1CA1-41D7-9BD0-25DCE995EA60}"/>
    <cellStyle name="강조색1 14 5" xfId="14060" xr:uid="{B769B69D-D523-41EB-9849-CB72149C4E48}"/>
    <cellStyle name="강조색1 14 6" xfId="14061" xr:uid="{8C0B08AC-0618-462A-BC0C-B89BC4682879}"/>
    <cellStyle name="강조색1 14 7" xfId="14062" xr:uid="{D7C1BE05-6AA8-4DFE-8CA6-DCD3467CE167}"/>
    <cellStyle name="강조색1 14 8" xfId="14063" xr:uid="{26A02701-78EF-4A93-8FAC-28B1710B0F5F}"/>
    <cellStyle name="강조색1 14 9" xfId="14064" xr:uid="{6078834E-56C8-4DFC-AA91-A7A39EAE1BBE}"/>
    <cellStyle name="강조색1 15" xfId="1601" xr:uid="{3219DB13-5DD2-42C8-BFBC-45DFC89DCD81}"/>
    <cellStyle name="강조색1 15 10" xfId="14066" xr:uid="{71715B09-73AE-4E3D-989B-B06AA880C81F}"/>
    <cellStyle name="강조색1 15 11" xfId="14067" xr:uid="{C59E9E0C-02F5-4464-A908-143F209EE5F8}"/>
    <cellStyle name="강조색1 15 12" xfId="14068" xr:uid="{CCECDC03-0FD3-4541-B200-2117907FFB18}"/>
    <cellStyle name="강조색1 15 13" xfId="14069" xr:uid="{78FA5FF9-FA08-422C-9274-41D070187970}"/>
    <cellStyle name="강조색1 15 14" xfId="14070" xr:uid="{CB984BB9-AD52-4341-ABFF-2368F978854C}"/>
    <cellStyle name="강조색1 15 15" xfId="14065" xr:uid="{4B6CDFC9-31B8-40E6-83F1-59AF9B7A377F}"/>
    <cellStyle name="강조색1 15 2" xfId="1602" xr:uid="{608E6EB0-EDD2-43F3-A2DD-B3ADBABEF6E2}"/>
    <cellStyle name="강조색1 15 2 2" xfId="14071" xr:uid="{59400122-FB21-4C4D-8A99-526F72E89344}"/>
    <cellStyle name="강조색1 15 3" xfId="14072" xr:uid="{2D2D0054-A0EB-4B4E-9E79-7F5C858882C5}"/>
    <cellStyle name="강조색1 15 4" xfId="14073" xr:uid="{B9B81FAD-1D7F-4F77-99EE-F4EC6FBFAC36}"/>
    <cellStyle name="강조색1 15 5" xfId="14074" xr:uid="{05451B3B-58E6-4BC1-ABE9-6DA38DB03B67}"/>
    <cellStyle name="강조색1 15 6" xfId="14075" xr:uid="{7C6D93EA-D51A-48A6-8594-DB9238D12EE1}"/>
    <cellStyle name="강조색1 15 7" xfId="14076" xr:uid="{4A5C112A-6A68-42C0-A67A-4A20C036D820}"/>
    <cellStyle name="강조색1 15 8" xfId="14077" xr:uid="{BD0317EF-2930-4959-A242-9739564E71BE}"/>
    <cellStyle name="강조색1 15 9" xfId="14078" xr:uid="{0864199A-28D3-4FB0-92F2-25C23E00BE83}"/>
    <cellStyle name="강조색1 16" xfId="1603" xr:uid="{393DF50D-A5B5-4D1B-8F91-82AD822536D9}"/>
    <cellStyle name="강조색1 16 10" xfId="14080" xr:uid="{26E27E01-3EAB-4128-A9DD-2767E27C86DA}"/>
    <cellStyle name="강조색1 16 11" xfId="14081" xr:uid="{6DB5E85F-55D4-45B7-955B-A866BE2440BD}"/>
    <cellStyle name="강조색1 16 12" xfId="14082" xr:uid="{1F50CC92-3E33-4544-BF62-4366CB9BBBE4}"/>
    <cellStyle name="강조색1 16 13" xfId="14083" xr:uid="{72057A4A-E7A1-4EBD-8DBC-7E0136E04ED6}"/>
    <cellStyle name="강조색1 16 14" xfId="14084" xr:uid="{2A06182D-993A-4BF1-8EC0-CB7E73A92D3A}"/>
    <cellStyle name="강조색1 16 15" xfId="14079" xr:uid="{096D67B4-5B71-4A0F-A8CF-40A0CD902B91}"/>
    <cellStyle name="강조색1 16 2" xfId="1604" xr:uid="{4863A79B-E0D9-4F27-BDEA-265CD1927723}"/>
    <cellStyle name="강조색1 16 2 2" xfId="14085" xr:uid="{64AB742D-3070-4F56-974F-305A291A9964}"/>
    <cellStyle name="강조색1 16 3" xfId="14086" xr:uid="{DDC2999C-1783-475B-8CEA-1CF724ECAC82}"/>
    <cellStyle name="강조색1 16 4" xfId="14087" xr:uid="{F65C2ACA-BAF4-45BB-863C-EF2FCC86B6CE}"/>
    <cellStyle name="강조색1 16 5" xfId="14088" xr:uid="{EEC23A3B-8B62-48A5-B294-53BC898E7B1D}"/>
    <cellStyle name="강조색1 16 6" xfId="14089" xr:uid="{9A95D087-2E2F-4CC9-B010-303525E3CB20}"/>
    <cellStyle name="강조색1 16 7" xfId="14090" xr:uid="{15620D23-0C94-47C8-B66A-2C770ACFECFB}"/>
    <cellStyle name="강조색1 16 8" xfId="14091" xr:uid="{9274EAD0-F779-4491-8A88-410595829831}"/>
    <cellStyle name="강조색1 16 9" xfId="14092" xr:uid="{3AE0204D-A2FC-40C3-80D6-A2C38A6A9591}"/>
    <cellStyle name="강조색1 17" xfId="1605" xr:uid="{ACD99C29-70FA-4A13-8176-202DB1EBBD13}"/>
    <cellStyle name="강조색1 17 10" xfId="14094" xr:uid="{F4D413BF-0004-4C65-8CF5-508352040B62}"/>
    <cellStyle name="강조색1 17 11" xfId="14095" xr:uid="{0740EFEE-76F5-4D87-8BE8-0A2CE128667A}"/>
    <cellStyle name="강조색1 17 12" xfId="14096" xr:uid="{07684842-9EBD-4C5B-A493-87DAFEFB971D}"/>
    <cellStyle name="강조색1 17 13" xfId="14097" xr:uid="{1BBA9788-9EA7-4D63-A175-95F0BB1AC288}"/>
    <cellStyle name="강조색1 17 14" xfId="14098" xr:uid="{74CF4F7A-4BB3-4FE8-808D-4ADF1F5E399A}"/>
    <cellStyle name="강조색1 17 15" xfId="14093" xr:uid="{0FA7E445-85D2-4E94-99A8-434389D85522}"/>
    <cellStyle name="강조색1 17 2" xfId="1606" xr:uid="{8BA50534-E1E2-4944-8447-322566CED9A4}"/>
    <cellStyle name="강조색1 17 2 2" xfId="14099" xr:uid="{683E84EF-69D6-454B-B283-D9B97113A3A2}"/>
    <cellStyle name="강조색1 17 3" xfId="14100" xr:uid="{CCD04B65-B633-4BB5-9D51-5903CB98B4F8}"/>
    <cellStyle name="강조색1 17 4" xfId="14101" xr:uid="{A86334DB-E4D9-40DA-954C-6B653B33197A}"/>
    <cellStyle name="강조색1 17 5" xfId="14102" xr:uid="{AC01B016-C1F3-471C-9C92-D4598CD732A3}"/>
    <cellStyle name="강조색1 17 6" xfId="14103" xr:uid="{ECC99245-1255-43BF-99DA-320559183C01}"/>
    <cellStyle name="강조색1 17 7" xfId="14104" xr:uid="{766FFB97-7F46-4C96-BAA8-9FA772D4E1CA}"/>
    <cellStyle name="강조색1 17 8" xfId="14105" xr:uid="{3614BBE3-E619-45C4-BB7E-EEFB1C28BC1E}"/>
    <cellStyle name="강조색1 17 9" xfId="14106" xr:uid="{9B16487B-0F18-4C86-8341-FCEA7420377E}"/>
    <cellStyle name="강조색1 18" xfId="1607" xr:uid="{6CBED33C-01D2-4587-8F82-9B6E81B6CA6E}"/>
    <cellStyle name="강조색1 18 10" xfId="14108" xr:uid="{51990AF1-F436-49DE-B647-402EE5511FFC}"/>
    <cellStyle name="강조색1 18 11" xfId="14109" xr:uid="{3483E244-465B-4950-9B69-F5DA7EEFFDB0}"/>
    <cellStyle name="강조색1 18 12" xfId="14110" xr:uid="{C12B0E27-8A0C-4020-8624-893E79A1FA31}"/>
    <cellStyle name="강조색1 18 13" xfId="14111" xr:uid="{09F6203D-A44A-449C-A1F7-99B84DB6C23D}"/>
    <cellStyle name="강조색1 18 14" xfId="14112" xr:uid="{3DD3603C-761C-4CA6-993E-46F96862340C}"/>
    <cellStyle name="강조색1 18 15" xfId="14107" xr:uid="{4226A009-AA07-4A82-B271-A93AD3E20C53}"/>
    <cellStyle name="강조색1 18 2" xfId="1608" xr:uid="{B4C6BD42-D2AC-4518-9A9F-10A8785BED1F}"/>
    <cellStyle name="강조색1 18 2 2" xfId="14113" xr:uid="{C0293DDD-9F9A-4FCD-8DFE-E8A5BCDA89A0}"/>
    <cellStyle name="강조색1 18 3" xfId="14114" xr:uid="{967EB1D4-FB19-4D8B-BD50-D752214C1F4D}"/>
    <cellStyle name="강조색1 18 4" xfId="14115" xr:uid="{625187ED-D531-44D3-9EC2-1454743B29B8}"/>
    <cellStyle name="강조색1 18 5" xfId="14116" xr:uid="{EE785582-7E07-4A71-97CA-126F254C1962}"/>
    <cellStyle name="강조색1 18 6" xfId="14117" xr:uid="{B7FC9F54-08C9-4F82-9846-413346FEB9C8}"/>
    <cellStyle name="강조색1 18 7" xfId="14118" xr:uid="{0DED25FB-CFD9-4351-8F83-70B76CEB597F}"/>
    <cellStyle name="강조색1 18 8" xfId="14119" xr:uid="{91DD5314-5C9C-4232-B35B-7B119A1362CE}"/>
    <cellStyle name="강조색1 18 9" xfId="14120" xr:uid="{6C064796-B02F-414D-8781-8F935EC89BC5}"/>
    <cellStyle name="강조색1 19" xfId="1609" xr:uid="{A7875A19-D20C-444D-B4FD-314D7BC7CED6}"/>
    <cellStyle name="강조색1 19 10" xfId="14122" xr:uid="{856AE12D-4BF4-458C-B734-414258286887}"/>
    <cellStyle name="강조색1 19 11" xfId="14123" xr:uid="{491F164E-8A66-4ED9-84E6-4050C52CBA48}"/>
    <cellStyle name="강조색1 19 12" xfId="14124" xr:uid="{62FF6B9E-2331-4CA4-B588-4F9F4AE8F0B4}"/>
    <cellStyle name="강조색1 19 13" xfId="14125" xr:uid="{4CE44539-024B-4D1A-8483-4C2884E055A2}"/>
    <cellStyle name="강조색1 19 14" xfId="14126" xr:uid="{A40FEB42-88A2-4DC3-97A7-A03A9B36744F}"/>
    <cellStyle name="강조색1 19 15" xfId="14121" xr:uid="{E9E9B914-6880-4CA8-BC9E-0100CE8C6228}"/>
    <cellStyle name="강조색1 19 2" xfId="1610" xr:uid="{4168574B-FC2D-4556-8049-F239859A0F02}"/>
    <cellStyle name="강조색1 19 2 2" xfId="14127" xr:uid="{AC00C111-1803-43F9-A743-A50A852C24B4}"/>
    <cellStyle name="강조색1 19 3" xfId="14128" xr:uid="{E99A62F2-E291-4279-B7DB-8846672F4DA8}"/>
    <cellStyle name="강조색1 19 4" xfId="14129" xr:uid="{5411CC04-2444-43DC-B857-152866F6BD62}"/>
    <cellStyle name="강조색1 19 5" xfId="14130" xr:uid="{9E4AD0DB-33F5-4D77-A60E-DF51B7B13E0F}"/>
    <cellStyle name="강조색1 19 6" xfId="14131" xr:uid="{2F676E54-4FFE-4F5A-B679-65B08904EB0E}"/>
    <cellStyle name="강조색1 19 7" xfId="14132" xr:uid="{6E865F03-448D-4F44-B34F-D5EBC23CAEE2}"/>
    <cellStyle name="강조색1 19 8" xfId="14133" xr:uid="{409992CF-CFC2-44FC-BFDA-135FB17E3760}"/>
    <cellStyle name="강조색1 19 9" xfId="14134" xr:uid="{669B1B98-67F9-42D8-A409-45978163817F}"/>
    <cellStyle name="강조색1 2" xfId="1611" xr:uid="{485B5C1A-864E-4C35-AF0A-DCA457868CE9}"/>
    <cellStyle name="강조색1 2 10" xfId="14136" xr:uid="{16414535-8D4E-4215-B313-65B47E4C6BB9}"/>
    <cellStyle name="강조색1 2 11" xfId="14137" xr:uid="{9C530E89-E45F-4796-B614-6E637EBE45AD}"/>
    <cellStyle name="강조색1 2 12" xfId="14138" xr:uid="{1E98868D-1580-4429-8AB4-0B9DE67F266F}"/>
    <cellStyle name="강조색1 2 13" xfId="14139" xr:uid="{2F260F53-A7BB-4928-A47F-F5404C4C92D5}"/>
    <cellStyle name="강조색1 2 14" xfId="14140" xr:uid="{623C64AB-498D-4E28-911C-B5D847002675}"/>
    <cellStyle name="강조색1 2 15" xfId="14135" xr:uid="{592BC3E5-AD6E-4B3B-80F1-A215EA23D1AE}"/>
    <cellStyle name="강조색1 2 16" xfId="27958" xr:uid="{AD210E24-C560-4C94-AEA7-80365C1C19D6}"/>
    <cellStyle name="강조색1 2 2" xfId="1612" xr:uid="{309AFE75-A97F-408C-B278-2F222B2DB35E}"/>
    <cellStyle name="강조색1 2 2 2" xfId="14141" xr:uid="{D2437392-C47A-49DE-856E-0BBB2F733EF3}"/>
    <cellStyle name="강조색1 2 3" xfId="14142" xr:uid="{0DF84FF8-1FF5-4AF9-8E82-6FB17F368B44}"/>
    <cellStyle name="강조색1 2 4" xfId="14143" xr:uid="{270B7955-95E9-4DA6-AEB0-1733033D58EF}"/>
    <cellStyle name="강조색1 2 5" xfId="14144" xr:uid="{4F6689D2-969B-419C-A951-D19A5CAC4C0B}"/>
    <cellStyle name="강조색1 2 6" xfId="14145" xr:uid="{547B0D86-4279-4DA5-95A0-8D0C40FFC5F4}"/>
    <cellStyle name="강조색1 2 7" xfId="14146" xr:uid="{C33BC933-1CF4-417C-8B6E-84C6B708CF2F}"/>
    <cellStyle name="강조색1 2 8" xfId="14147" xr:uid="{F37CABB7-5BF4-48BC-8728-A7284713AD62}"/>
    <cellStyle name="강조색1 2 9" xfId="14148" xr:uid="{4582E1BC-B006-4B1D-8193-270CEC6760D0}"/>
    <cellStyle name="강조색1 20" xfId="1613" xr:uid="{7982D7C9-0D2B-410F-9AA5-A161FF97EDD8}"/>
    <cellStyle name="강조색1 20 10" xfId="14150" xr:uid="{6DCBE3D1-C553-44A9-B68C-8BBA6630B1CB}"/>
    <cellStyle name="강조색1 20 11" xfId="14151" xr:uid="{23E6708C-5144-45C9-B3D6-F9582FA1138D}"/>
    <cellStyle name="강조색1 20 12" xfId="14152" xr:uid="{FAD1E8B6-6C2F-4935-A697-371A0F4E076A}"/>
    <cellStyle name="강조색1 20 13" xfId="14153" xr:uid="{DCAD42BE-AAF4-4247-9AE6-8E0E571ADBAA}"/>
    <cellStyle name="강조색1 20 14" xfId="14154" xr:uid="{86B29CC1-BDB4-4BA6-9B49-E059B110C20F}"/>
    <cellStyle name="강조색1 20 15" xfId="14149" xr:uid="{7371B179-42B4-44E0-B2ED-301D849CA8D3}"/>
    <cellStyle name="강조색1 20 2" xfId="1614" xr:uid="{982680ED-4A00-4E74-A14D-BC7F4BABA2DA}"/>
    <cellStyle name="강조색1 20 2 2" xfId="14155" xr:uid="{2AE3677A-D5B6-49BC-B296-E1587191B72A}"/>
    <cellStyle name="강조색1 20 3" xfId="14156" xr:uid="{63A0D10E-1638-4CCE-AA1D-53EC1A0BE693}"/>
    <cellStyle name="강조색1 20 4" xfId="14157" xr:uid="{AA4DE765-5E51-45B0-85A4-67A216466890}"/>
    <cellStyle name="강조색1 20 5" xfId="14158" xr:uid="{86F48A84-3BD0-4C9D-B644-53226A3C4D44}"/>
    <cellStyle name="강조색1 20 6" xfId="14159" xr:uid="{FD03EB46-EB48-40D9-A9C8-70C8E0A705E0}"/>
    <cellStyle name="강조색1 20 7" xfId="14160" xr:uid="{ADBB46A0-19F3-4488-89FD-543F0553492C}"/>
    <cellStyle name="강조색1 20 8" xfId="14161" xr:uid="{CED7E325-F29A-49FA-A0D2-949D3538489B}"/>
    <cellStyle name="강조색1 20 9" xfId="14162" xr:uid="{DAAAAB28-7A63-4E6D-A080-9381D224ABFF}"/>
    <cellStyle name="강조색1 21" xfId="1615" xr:uid="{C6F9273B-C57A-4740-8B60-1CA2C4F549C9}"/>
    <cellStyle name="강조색1 21 10" xfId="14164" xr:uid="{8C7F9972-417E-4D8E-9FB2-D2D25A2D5B70}"/>
    <cellStyle name="강조색1 21 11" xfId="14165" xr:uid="{BDC9019A-748A-47FD-91BA-FBD625540084}"/>
    <cellStyle name="강조색1 21 12" xfId="14166" xr:uid="{C48584FA-CBF8-44F7-8268-A97F1E0C6AB9}"/>
    <cellStyle name="강조색1 21 13" xfId="14167" xr:uid="{08688104-4525-416E-A4A8-ECF65925CA78}"/>
    <cellStyle name="강조색1 21 14" xfId="14168" xr:uid="{3837BB21-C2E6-455B-8ED7-585FE6A8DCA3}"/>
    <cellStyle name="강조색1 21 15" xfId="14163" xr:uid="{E7AC32E6-14CB-420E-B72E-46AA4F7184B2}"/>
    <cellStyle name="강조색1 21 2" xfId="1616" xr:uid="{A9F14FC0-EB24-4ACA-9026-25F8157824AB}"/>
    <cellStyle name="강조색1 21 2 2" xfId="14169" xr:uid="{61F91A12-698A-414A-A2F6-1DB671A0CE01}"/>
    <cellStyle name="강조색1 21 3" xfId="14170" xr:uid="{7F2E3FC9-204D-48A4-991A-C469F7743E7A}"/>
    <cellStyle name="강조색1 21 4" xfId="14171" xr:uid="{496E94AE-F583-46A3-981B-BF2CBD0BF94B}"/>
    <cellStyle name="강조색1 21 5" xfId="14172" xr:uid="{4418EAC0-AFEA-4E27-A981-B8C8272E291E}"/>
    <cellStyle name="강조색1 21 6" xfId="14173" xr:uid="{BA282419-ACCC-4BEE-955C-73BBC42309F3}"/>
    <cellStyle name="강조색1 21 7" xfId="14174" xr:uid="{DD792727-DEEB-4C35-BA3C-AB13AE52D3ED}"/>
    <cellStyle name="강조색1 21 8" xfId="14175" xr:uid="{5FEF6FAB-F2D2-4AF6-9D54-3EA61B407274}"/>
    <cellStyle name="강조색1 21 9" xfId="14176" xr:uid="{6AF997DE-CFB0-4956-9D49-A100B8829C28}"/>
    <cellStyle name="강조색1 22" xfId="1617" xr:uid="{E4BF4982-313B-4439-9395-C67E521EB1A4}"/>
    <cellStyle name="강조색1 22 10" xfId="14178" xr:uid="{2373AD02-3F3A-47B1-9148-5932372B9B15}"/>
    <cellStyle name="강조색1 22 11" xfId="14179" xr:uid="{841F99CA-E2C7-4B04-BCA8-FEBE0759D138}"/>
    <cellStyle name="강조색1 22 12" xfId="14180" xr:uid="{9B304E06-B6A2-444E-ACBF-5C7AF0AF1725}"/>
    <cellStyle name="강조색1 22 13" xfId="14181" xr:uid="{D1DCA4BB-9283-4746-839D-2478E84957BD}"/>
    <cellStyle name="강조색1 22 14" xfId="14182" xr:uid="{E2394049-3E94-430A-8D38-E6F0905C02ED}"/>
    <cellStyle name="강조색1 22 15" xfId="14177" xr:uid="{AFF90EEA-06FB-43A7-95F0-6DCE410D3192}"/>
    <cellStyle name="강조색1 22 2" xfId="1618" xr:uid="{55D1A214-CDB4-49D7-84F1-8C35D1498BF1}"/>
    <cellStyle name="강조색1 22 2 2" xfId="14183" xr:uid="{4EBA3B78-2CA5-48C8-9940-97F1F111249A}"/>
    <cellStyle name="강조색1 22 3" xfId="14184" xr:uid="{59A13CAA-4B44-471D-9067-392BE5221C28}"/>
    <cellStyle name="강조색1 22 4" xfId="14185" xr:uid="{255272D5-6735-4472-9FE1-7BC1A0515041}"/>
    <cellStyle name="강조색1 22 5" xfId="14186" xr:uid="{8E02E55E-FBD9-49B9-BFCA-0E976238643E}"/>
    <cellStyle name="강조색1 22 6" xfId="14187" xr:uid="{D7BA15D7-F7FD-4DF0-8E99-83720535D6E3}"/>
    <cellStyle name="강조색1 22 7" xfId="14188" xr:uid="{DF4A7917-FF62-4CF7-A265-507B5C352942}"/>
    <cellStyle name="강조색1 22 8" xfId="14189" xr:uid="{F99DA08D-8F4F-47C0-937F-4F39BE9A2357}"/>
    <cellStyle name="강조색1 22 9" xfId="14190" xr:uid="{F42BC6E1-BBAD-4DB2-A2A7-1168B7171649}"/>
    <cellStyle name="강조색1 23" xfId="1619" xr:uid="{A748576A-FCA4-427A-BA16-0C43DF6AEE69}"/>
    <cellStyle name="강조색1 23 10" xfId="14192" xr:uid="{2E6FE1FD-FBA4-4952-89FD-832A0F1530C0}"/>
    <cellStyle name="강조색1 23 11" xfId="14193" xr:uid="{4F4342AF-E717-4DF9-8E55-DFD61D7CDF05}"/>
    <cellStyle name="강조색1 23 12" xfId="14194" xr:uid="{A0D674EF-C48A-413F-8525-E1216D36AEB1}"/>
    <cellStyle name="강조색1 23 13" xfId="14195" xr:uid="{FABDACC1-A07E-4384-9190-B54E74568818}"/>
    <cellStyle name="강조색1 23 14" xfId="14196" xr:uid="{709DE75D-4FCF-441D-8C95-562C12BEC921}"/>
    <cellStyle name="강조색1 23 15" xfId="14191" xr:uid="{1A36CFA4-861C-4588-B4DA-4D3F66E5AC2C}"/>
    <cellStyle name="강조색1 23 2" xfId="1620" xr:uid="{24331CE6-4E96-4527-90D4-9B01D6F9F31C}"/>
    <cellStyle name="강조색1 23 2 2" xfId="14197" xr:uid="{441229DF-3BAA-4036-90A0-1A7C83C9EFCE}"/>
    <cellStyle name="강조색1 23 3" xfId="14198" xr:uid="{EDA5BD18-CA90-4A9A-985C-335E33EED61F}"/>
    <cellStyle name="강조색1 23 4" xfId="14199" xr:uid="{AA80B8AD-DD5E-45FF-80B8-3FD79B32069C}"/>
    <cellStyle name="강조색1 23 5" xfId="14200" xr:uid="{26C5370E-59C0-47CC-B91A-DA2C634E6D4A}"/>
    <cellStyle name="강조색1 23 6" xfId="14201" xr:uid="{3766533A-5BCA-481A-B381-F9E1903A6AEA}"/>
    <cellStyle name="강조색1 23 7" xfId="14202" xr:uid="{61BB5DCC-F8E0-4195-8486-DB9071FCDD09}"/>
    <cellStyle name="강조색1 23 8" xfId="14203" xr:uid="{0A3D1B5C-015C-440D-9421-A2DBAD9BF755}"/>
    <cellStyle name="강조색1 23 9" xfId="14204" xr:uid="{EA809A4F-C9B3-46F7-94B9-D7F7DF37713B}"/>
    <cellStyle name="강조색1 24" xfId="1621" xr:uid="{CF628717-882D-4B56-9CEF-93C721543C6C}"/>
    <cellStyle name="강조색1 24 10" xfId="14206" xr:uid="{30EC96C2-1689-4885-AB4A-624F46DD7687}"/>
    <cellStyle name="강조색1 24 11" xfId="14207" xr:uid="{75B3E0E4-F18E-4960-952B-21B0070E48F0}"/>
    <cellStyle name="강조색1 24 12" xfId="14208" xr:uid="{31A815D0-0576-4359-BC70-CB9E8DFC3793}"/>
    <cellStyle name="강조색1 24 13" xfId="14209" xr:uid="{7C71B515-6068-4674-9BD8-855F60685490}"/>
    <cellStyle name="강조색1 24 14" xfId="14210" xr:uid="{1B1BBD8E-1F12-4DEA-8E77-DEFF6E7B70A7}"/>
    <cellStyle name="강조색1 24 15" xfId="14205" xr:uid="{7C2217E8-0693-48AE-9F8E-628210411E87}"/>
    <cellStyle name="강조색1 24 2" xfId="1622" xr:uid="{9966D6BA-13BA-428C-B857-7B0189F7B28D}"/>
    <cellStyle name="강조색1 24 2 2" xfId="14211" xr:uid="{4C49103D-0EAE-4776-8F02-7707DE80B782}"/>
    <cellStyle name="강조색1 24 3" xfId="14212" xr:uid="{7B8C1916-6D57-411C-A6C5-BFCFB8D2904F}"/>
    <cellStyle name="강조색1 24 4" xfId="14213" xr:uid="{71FDCC9D-2879-4F78-B916-F6AA3B592C02}"/>
    <cellStyle name="강조색1 24 5" xfId="14214" xr:uid="{176063FD-4516-4422-884B-7D18C17C064A}"/>
    <cellStyle name="강조색1 24 6" xfId="14215" xr:uid="{4C4BC9AC-BE44-4B11-9949-DFF56C029641}"/>
    <cellStyle name="강조색1 24 7" xfId="14216" xr:uid="{A6D70B41-DD56-45C8-B46C-72DC0A6D7D1C}"/>
    <cellStyle name="강조색1 24 8" xfId="14217" xr:uid="{D4CD452B-4B84-4DE6-AE86-31A4CF98F1F6}"/>
    <cellStyle name="강조색1 24 9" xfId="14218" xr:uid="{2C496F76-2DAA-4CB9-867B-F362A3FB238F}"/>
    <cellStyle name="강조색1 25" xfId="1623" xr:uid="{411AD262-6415-4CD4-9261-28C50EB968F5}"/>
    <cellStyle name="강조색1 25 10" xfId="14220" xr:uid="{E5C1743D-A5AF-4C5E-A7F0-60410665B3F5}"/>
    <cellStyle name="강조색1 25 11" xfId="14221" xr:uid="{B1C21E4E-90A3-4D7F-BF01-4B1AEACB49D8}"/>
    <cellStyle name="강조색1 25 12" xfId="14222" xr:uid="{1978A6CE-A0A9-406A-BCCC-087EBCDE7C84}"/>
    <cellStyle name="강조색1 25 13" xfId="14223" xr:uid="{7BBCE866-21F2-4E72-B922-EA0367F0AF1C}"/>
    <cellStyle name="강조색1 25 14" xfId="14224" xr:uid="{DDE71D2E-ED37-4D32-A143-11864C28771C}"/>
    <cellStyle name="강조색1 25 15" xfId="14219" xr:uid="{290244AE-2FD4-4866-896E-BFA6FC177463}"/>
    <cellStyle name="강조색1 25 2" xfId="1624" xr:uid="{A19E96DF-CB71-461F-A07B-EE9C1F90783D}"/>
    <cellStyle name="강조색1 25 2 2" xfId="14225" xr:uid="{D35AB7CA-EADC-4575-AFA8-42ECCBE9656D}"/>
    <cellStyle name="강조색1 25 3" xfId="14226" xr:uid="{D7EDF7FE-0D5B-41F9-B0C5-1B64329DBA05}"/>
    <cellStyle name="강조색1 25 4" xfId="14227" xr:uid="{6EAC253E-B293-4910-A9DA-AFC034493116}"/>
    <cellStyle name="강조색1 25 5" xfId="14228" xr:uid="{4E3BC55B-6410-4175-B2EA-290F1D995A44}"/>
    <cellStyle name="강조색1 25 6" xfId="14229" xr:uid="{CCBAC718-1D8C-44A7-9CBF-4F471979CF35}"/>
    <cellStyle name="강조색1 25 7" xfId="14230" xr:uid="{3968959F-53B0-450F-92DA-F84925080350}"/>
    <cellStyle name="강조색1 25 8" xfId="14231" xr:uid="{8D34751E-520E-44EB-ADDC-EFBD1FAD17BE}"/>
    <cellStyle name="강조색1 25 9" xfId="14232" xr:uid="{3F475659-CB5A-41CF-B5D7-671A7AB6647E}"/>
    <cellStyle name="강조색1 26" xfId="1625" xr:uid="{73323FD9-DD4A-4A7B-B9F7-A0A2209460E5}"/>
    <cellStyle name="강조색1 26 10" xfId="14234" xr:uid="{13C11177-8129-4A1F-A789-AE4433B592DD}"/>
    <cellStyle name="강조색1 26 11" xfId="14235" xr:uid="{A42A9074-A603-4AB9-B795-8E01CCBC7DC2}"/>
    <cellStyle name="강조색1 26 12" xfId="14236" xr:uid="{5090283F-CDDE-4A06-A295-C0BF9711A238}"/>
    <cellStyle name="강조색1 26 13" xfId="14237" xr:uid="{649ED1E6-B241-443A-97DF-0BA3D1C2FB93}"/>
    <cellStyle name="강조색1 26 14" xfId="14238" xr:uid="{CF9B50E9-7011-4750-A543-8019EDB84518}"/>
    <cellStyle name="강조색1 26 15" xfId="14233" xr:uid="{5876B419-E152-4D92-8848-88E71225501E}"/>
    <cellStyle name="강조색1 26 2" xfId="1626" xr:uid="{12F5A081-FB6E-4DCE-9E75-A8F8BFECF10A}"/>
    <cellStyle name="강조색1 26 2 2" xfId="14239" xr:uid="{7B32858B-2C80-4086-A782-F68D47934382}"/>
    <cellStyle name="강조색1 26 3" xfId="14240" xr:uid="{17C2363C-A16F-4EC7-83D3-8811D58C9FCB}"/>
    <cellStyle name="강조색1 26 4" xfId="14241" xr:uid="{463240C8-4464-4DD6-81FF-9F7B5B7B534F}"/>
    <cellStyle name="강조색1 26 5" xfId="14242" xr:uid="{AA54AC73-A46E-4B0E-902A-CD8433287403}"/>
    <cellStyle name="강조색1 26 6" xfId="14243" xr:uid="{7432BDD3-7DC8-4008-BF44-D0F869378564}"/>
    <cellStyle name="강조색1 26 7" xfId="14244" xr:uid="{FF77EEE4-98B0-4656-B5F8-9E4C279B16AC}"/>
    <cellStyle name="강조색1 26 8" xfId="14245" xr:uid="{39EFE4A6-0830-4AF1-8196-03B1CE3E0F60}"/>
    <cellStyle name="강조색1 26 9" xfId="14246" xr:uid="{D4A0DB43-40A8-4931-BEE4-3DC130601C66}"/>
    <cellStyle name="강조색1 27" xfId="1627" xr:uid="{1583F103-7753-4C3C-AF1F-52F5F217F512}"/>
    <cellStyle name="강조색1 27 10" xfId="14248" xr:uid="{80759EE7-C1DF-47E8-9338-E7A9FD98E04D}"/>
    <cellStyle name="강조색1 27 11" xfId="14249" xr:uid="{BB04BEB3-C1A9-49F9-BA19-881ACDACEF50}"/>
    <cellStyle name="강조색1 27 12" xfId="14250" xr:uid="{93723377-D4D0-4439-A9CE-47458CDD3708}"/>
    <cellStyle name="강조색1 27 13" xfId="14251" xr:uid="{8E8025B0-D72D-4D59-A4AE-7C2CE06CBAD6}"/>
    <cellStyle name="강조색1 27 14" xfId="14252" xr:uid="{73BDF609-F14F-49D4-B0A0-1C4CDD9F7D39}"/>
    <cellStyle name="강조색1 27 15" xfId="14247" xr:uid="{4EC3F073-1296-46AB-9B0D-826B72D6633B}"/>
    <cellStyle name="강조색1 27 2" xfId="1628" xr:uid="{C4F6A9C6-06B1-4E2F-A6DD-792FC313E729}"/>
    <cellStyle name="강조색1 27 2 2" xfId="14253" xr:uid="{223DC4FD-8E95-4E90-A437-D8A95CCFAD9E}"/>
    <cellStyle name="강조색1 27 3" xfId="14254" xr:uid="{4618BD40-2C02-40F1-9657-11574EA49C1B}"/>
    <cellStyle name="강조색1 27 4" xfId="14255" xr:uid="{B8190730-48C2-410F-8891-FBA463BAFBF8}"/>
    <cellStyle name="강조색1 27 5" xfId="14256" xr:uid="{22009361-0D42-48D5-A7EB-88DEC22B1DE1}"/>
    <cellStyle name="강조색1 27 6" xfId="14257" xr:uid="{8595E0E5-CF20-42F5-8744-90A8A58224CD}"/>
    <cellStyle name="강조색1 27 7" xfId="14258" xr:uid="{A9167004-6C60-4544-816F-81D76A25CB98}"/>
    <cellStyle name="강조색1 27 8" xfId="14259" xr:uid="{C72E2BA2-9178-46BB-93C7-96B724E1B82F}"/>
    <cellStyle name="강조색1 27 9" xfId="14260" xr:uid="{491DBE70-C9D8-4F92-85AE-164573259B46}"/>
    <cellStyle name="강조색1 28" xfId="1629" xr:uid="{84355902-4176-40B3-ACBC-94E5F37361EA}"/>
    <cellStyle name="강조색1 28 10" xfId="14262" xr:uid="{DBDFA782-20B4-471A-8213-8A3B3B7769CF}"/>
    <cellStyle name="강조색1 28 11" xfId="14263" xr:uid="{C30BE6AB-F9B9-4D18-A1B1-D1D16EA5536A}"/>
    <cellStyle name="강조색1 28 12" xfId="14264" xr:uid="{9FC15432-5644-4AA2-A5E8-B116A79BC001}"/>
    <cellStyle name="강조색1 28 13" xfId="14265" xr:uid="{D7E39DBA-EC1A-4F94-A35B-1D301AB117ED}"/>
    <cellStyle name="강조색1 28 14" xfId="14266" xr:uid="{98609366-589C-4C61-B031-73788D188985}"/>
    <cellStyle name="강조색1 28 15" xfId="14261" xr:uid="{47C72507-D365-4ED1-A862-79A0E2B2FA67}"/>
    <cellStyle name="강조색1 28 2" xfId="1630" xr:uid="{57BB2249-87CB-4C2C-BA15-9DB785612064}"/>
    <cellStyle name="강조색1 28 2 2" xfId="14267" xr:uid="{F34DD3A0-B415-406C-8768-776E613089F8}"/>
    <cellStyle name="강조색1 28 3" xfId="14268" xr:uid="{01898FC9-2E71-450A-A298-4609174EB785}"/>
    <cellStyle name="강조색1 28 4" xfId="14269" xr:uid="{A0FC6382-A4DE-4DD3-8DF2-CCD202A40B2B}"/>
    <cellStyle name="강조색1 28 5" xfId="14270" xr:uid="{58060569-AA79-4ABB-B4FD-ED3AB1300C14}"/>
    <cellStyle name="강조색1 28 6" xfId="14271" xr:uid="{2C7F4F21-0FB3-4A04-97EB-1AFA13E6BAD1}"/>
    <cellStyle name="강조색1 28 7" xfId="14272" xr:uid="{4EF45245-E505-41FF-9503-9DE0C1FEFC6D}"/>
    <cellStyle name="강조색1 28 8" xfId="14273" xr:uid="{B2930ED6-89E7-451C-B198-E3D1BCAED64F}"/>
    <cellStyle name="강조색1 28 9" xfId="14274" xr:uid="{F6CC7990-C843-4A71-8C55-F1ABDC84B1A7}"/>
    <cellStyle name="강조색1 29" xfId="1631" xr:uid="{43A37805-B638-44A8-8A7D-5F678372B731}"/>
    <cellStyle name="강조색1 29 10" xfId="14276" xr:uid="{3F5A2B61-CBD2-4AC2-B70C-57D80B9F5617}"/>
    <cellStyle name="강조색1 29 11" xfId="14277" xr:uid="{5088974D-6535-4CE8-904F-A805005C1010}"/>
    <cellStyle name="강조색1 29 12" xfId="14278" xr:uid="{19F06C36-5BDE-4842-B48A-D1D79A1AC935}"/>
    <cellStyle name="강조색1 29 13" xfId="14279" xr:uid="{11AB7A58-4306-48B6-B4DD-CF47E01ED9AC}"/>
    <cellStyle name="강조색1 29 14" xfId="14280" xr:uid="{4D697283-7C27-40C5-8971-B0F82A3621F1}"/>
    <cellStyle name="강조색1 29 15" xfId="14275" xr:uid="{61973137-6EE4-4D5D-B0D9-1759D842AA5C}"/>
    <cellStyle name="강조색1 29 2" xfId="1632" xr:uid="{C2EB5B78-544A-4BFE-8CD4-B5DD78DCBD6A}"/>
    <cellStyle name="강조색1 29 2 2" xfId="14281" xr:uid="{C665FD54-FADC-472E-A4D3-7A4AED189D3E}"/>
    <cellStyle name="강조색1 29 3" xfId="14282" xr:uid="{0EEEBF8E-5F96-4E49-9560-7BC797FA69A2}"/>
    <cellStyle name="강조색1 29 4" xfId="14283" xr:uid="{79E259E7-06E5-49D1-ADA3-361CC6A70B08}"/>
    <cellStyle name="강조색1 29 5" xfId="14284" xr:uid="{B6C46E3B-A7D3-4588-BC23-6243FBFF3FA0}"/>
    <cellStyle name="강조색1 29 6" xfId="14285" xr:uid="{430D0CBF-9914-4C71-9E05-05F42C82B9EE}"/>
    <cellStyle name="강조색1 29 7" xfId="14286" xr:uid="{285BC84B-C642-4CCD-9BC0-EAD9D0595CA3}"/>
    <cellStyle name="강조색1 29 8" xfId="14287" xr:uid="{852460A4-93DE-4DFE-AFF7-849C04011487}"/>
    <cellStyle name="강조색1 29 9" xfId="14288" xr:uid="{52155603-1570-4B70-8253-D6602E5C8C7D}"/>
    <cellStyle name="강조색1 3" xfId="1633" xr:uid="{16A7CE98-6653-4FF9-AAEC-633AA15E0C8B}"/>
    <cellStyle name="강조색1 3 10" xfId="14290" xr:uid="{6F6458DE-11B4-4EFB-A961-D9B85D01077F}"/>
    <cellStyle name="강조색1 3 11" xfId="14291" xr:uid="{E32FE164-CEF5-4EF9-9B91-B67A310C10B8}"/>
    <cellStyle name="강조색1 3 12" xfId="14292" xr:uid="{DE1FCBA2-1423-4E6E-8A77-89D89864F1B2}"/>
    <cellStyle name="강조색1 3 13" xfId="14293" xr:uid="{70D43107-AB54-48C0-8358-3EC27762AEED}"/>
    <cellStyle name="강조색1 3 14" xfId="14294" xr:uid="{258AE529-ECEB-4AA8-893E-F751CE2A4CBA}"/>
    <cellStyle name="강조색1 3 15" xfId="14289" xr:uid="{5E84E254-4ABC-49B6-9DEA-78F837B6B86B}"/>
    <cellStyle name="강조색1 3 16" xfId="28213" xr:uid="{7583FD7F-4272-4157-825A-E5BB0CB9885E}"/>
    <cellStyle name="강조색1 3 2" xfId="1634" xr:uid="{024AD163-EC6F-487E-BC0E-D2DA0915E2FF}"/>
    <cellStyle name="강조색1 3 2 2" xfId="14295" xr:uid="{878A6A76-E5B2-4BF7-A0EC-0FCF81AC35DA}"/>
    <cellStyle name="강조색1 3 3" xfId="14296" xr:uid="{2265842D-D1C4-4D53-9576-4A0D29DE5434}"/>
    <cellStyle name="강조색1 3 4" xfId="14297" xr:uid="{236959BE-A6B7-4E4C-A5D0-65A527A6576E}"/>
    <cellStyle name="강조색1 3 5" xfId="14298" xr:uid="{F0AE3B60-4860-490F-A478-E27A2800E706}"/>
    <cellStyle name="강조색1 3 6" xfId="14299" xr:uid="{CF0A9074-5925-435D-B11E-081BAE20DF38}"/>
    <cellStyle name="강조색1 3 7" xfId="14300" xr:uid="{C6D144D1-4D86-4190-BB3C-0B0F2401B927}"/>
    <cellStyle name="강조색1 3 8" xfId="14301" xr:uid="{E2150C6F-6FEC-4300-B54E-CE79F43E5F8D}"/>
    <cellStyle name="강조색1 3 9" xfId="14302" xr:uid="{99944B80-9F5B-4696-B6FF-CD3995BCE93D}"/>
    <cellStyle name="강조색1 30" xfId="1635" xr:uid="{F52D1084-4234-4D53-A9AF-CB1E3406F6E0}"/>
    <cellStyle name="강조색1 30 10" xfId="14304" xr:uid="{6407D6F5-D026-409C-B4F7-18F1898501B2}"/>
    <cellStyle name="강조색1 30 11" xfId="14305" xr:uid="{32FFE218-60F0-4724-AD14-1C8D8442B1D3}"/>
    <cellStyle name="강조색1 30 12" xfId="14306" xr:uid="{83A45D1E-3C8D-4B41-B5EC-39CF4A623504}"/>
    <cellStyle name="강조색1 30 13" xfId="14307" xr:uid="{BFF6B738-1529-48A8-A1A4-C69826E50B27}"/>
    <cellStyle name="강조색1 30 14" xfId="14308" xr:uid="{29EB34A5-0344-4982-B234-59E80D50C0FA}"/>
    <cellStyle name="강조색1 30 15" xfId="14303" xr:uid="{6D953D8D-D984-4073-A7E6-20823DE94FF4}"/>
    <cellStyle name="강조색1 30 2" xfId="1636" xr:uid="{1A53A671-2114-4ACD-9F29-350C58EBEAD2}"/>
    <cellStyle name="강조색1 30 2 2" xfId="14309" xr:uid="{41168A82-FEF4-4FC1-B7EE-A477D486C4DA}"/>
    <cellStyle name="강조색1 30 3" xfId="14310" xr:uid="{CA53B275-8D5E-4C2A-87E2-925B311EBFD3}"/>
    <cellStyle name="강조색1 30 4" xfId="14311" xr:uid="{5B0A00E3-2E4E-485F-8494-2688F537C362}"/>
    <cellStyle name="강조색1 30 5" xfId="14312" xr:uid="{16BB2B31-EFF0-4855-A2DC-B063077E23A2}"/>
    <cellStyle name="강조색1 30 6" xfId="14313" xr:uid="{41AD41B7-4915-4571-9936-4C311EDFDFAA}"/>
    <cellStyle name="강조색1 30 7" xfId="14314" xr:uid="{04CC1634-9495-4F63-BD10-EF17B7AFCED8}"/>
    <cellStyle name="강조색1 30 8" xfId="14315" xr:uid="{18996233-9EE0-49FD-8A0C-C5E94056FE81}"/>
    <cellStyle name="강조색1 30 9" xfId="14316" xr:uid="{8DF0983A-167D-4094-8C1D-AFE80668C00E}"/>
    <cellStyle name="강조색1 31" xfId="1637" xr:uid="{F859CA8B-6F95-4D9A-8192-4008CFAE9B73}"/>
    <cellStyle name="강조색1 31 10" xfId="14318" xr:uid="{CF239F42-4C4A-4756-AF7F-6DCD676D444C}"/>
    <cellStyle name="강조색1 31 11" xfId="14319" xr:uid="{C1149484-B792-4ACD-801A-23919FC907E3}"/>
    <cellStyle name="강조색1 31 12" xfId="14320" xr:uid="{5121073D-FEB4-46D8-859F-D0FCB83535BF}"/>
    <cellStyle name="강조색1 31 13" xfId="14321" xr:uid="{FC0402E8-36F9-4A6E-9B71-1144288DBD88}"/>
    <cellStyle name="강조색1 31 14" xfId="14322" xr:uid="{B6256CEE-989F-44CB-8CD9-81C45EDB5CA2}"/>
    <cellStyle name="강조색1 31 15" xfId="14317" xr:uid="{AF6BB59C-610A-4D8B-8F3D-8BF8F290B18C}"/>
    <cellStyle name="강조색1 31 2" xfId="1638" xr:uid="{A34F1ADE-1DA8-4686-9B19-1D50BB5E6642}"/>
    <cellStyle name="강조색1 31 2 2" xfId="14323" xr:uid="{071D9190-BDDD-4E8B-8482-8AF17599BA79}"/>
    <cellStyle name="강조색1 31 3" xfId="14324" xr:uid="{950E3394-3FA1-4DC1-BB91-F1DB52A98E21}"/>
    <cellStyle name="강조색1 31 4" xfId="14325" xr:uid="{C2C55BAF-B71C-429B-A61F-C3DA6B57B3F3}"/>
    <cellStyle name="강조색1 31 5" xfId="14326" xr:uid="{935996F1-16E2-46D5-9ED1-74EB9558369F}"/>
    <cellStyle name="강조색1 31 6" xfId="14327" xr:uid="{0E8C3675-5067-45D0-A578-D5D13A12ACF8}"/>
    <cellStyle name="강조색1 31 7" xfId="14328" xr:uid="{E1E61A6C-C99B-4F1E-A06F-94AD009261F7}"/>
    <cellStyle name="강조색1 31 8" xfId="14329" xr:uid="{CA302666-AF68-4A5F-8B19-0961B0203329}"/>
    <cellStyle name="강조색1 31 9" xfId="14330" xr:uid="{4F3471FC-4A85-4120-953C-4114C74B42FD}"/>
    <cellStyle name="강조색1 32" xfId="1639" xr:uid="{9658D2BE-3B63-4C0B-8E94-2834D552880D}"/>
    <cellStyle name="강조색1 32 10" xfId="14332" xr:uid="{41CEA9C7-1C8E-4667-AF94-B8972C7EA751}"/>
    <cellStyle name="강조색1 32 11" xfId="14333" xr:uid="{156A872A-0022-41E6-B1FE-BEB2E025A5C0}"/>
    <cellStyle name="강조색1 32 12" xfId="14334" xr:uid="{02A8E0E5-3529-42CD-85EA-82317754471E}"/>
    <cellStyle name="강조색1 32 13" xfId="14335" xr:uid="{03F60873-7C44-4909-A11B-3FD2CB6AA8D3}"/>
    <cellStyle name="강조색1 32 14" xfId="14336" xr:uid="{A07FB7F9-48A0-4E89-952B-E94765F97819}"/>
    <cellStyle name="강조색1 32 15" xfId="14331" xr:uid="{E992206D-A7B5-474D-925D-580B16F007B7}"/>
    <cellStyle name="강조색1 32 2" xfId="1640" xr:uid="{21BA8269-F9C2-47B6-A970-C72F23D4BB39}"/>
    <cellStyle name="강조색1 32 2 2" xfId="14337" xr:uid="{61BC6880-0231-4B37-9F92-6F9F0C322346}"/>
    <cellStyle name="강조색1 32 3" xfId="14338" xr:uid="{2434FF00-0034-4BBA-9B2C-89246A2920D6}"/>
    <cellStyle name="강조색1 32 4" xfId="14339" xr:uid="{774A8DAA-36A7-404E-85D0-311FB2392211}"/>
    <cellStyle name="강조색1 32 5" xfId="14340" xr:uid="{FEE7AA3B-115F-4057-9B60-5434E138BF9F}"/>
    <cellStyle name="강조색1 32 6" xfId="14341" xr:uid="{BBF72D66-178A-40DC-8F31-287B0FC58126}"/>
    <cellStyle name="강조색1 32 7" xfId="14342" xr:uid="{317E2782-9B56-4FB7-A29A-C7C74B49099B}"/>
    <cellStyle name="강조색1 32 8" xfId="14343" xr:uid="{502C793D-D6E4-46E2-963B-0681F59A2F22}"/>
    <cellStyle name="강조색1 32 9" xfId="14344" xr:uid="{72017B6D-0232-453D-B91B-B2B21FDE9AEE}"/>
    <cellStyle name="강조색1 33" xfId="1641" xr:uid="{7B2C376E-26E2-470E-BE1F-AAC4CEFFF86C}"/>
    <cellStyle name="강조색1 33 10" xfId="14346" xr:uid="{DC26235A-7A92-4579-841B-05DC4F0B9597}"/>
    <cellStyle name="강조색1 33 11" xfId="14347" xr:uid="{2E7524D5-2EB0-4C0A-8788-8B181DD191C6}"/>
    <cellStyle name="강조색1 33 12" xfId="14348" xr:uid="{5181D77E-0922-4D5D-B8FD-B86A4DAD49D4}"/>
    <cellStyle name="강조색1 33 13" xfId="14349" xr:uid="{29B3B089-496E-480E-94B5-9315B4267CEC}"/>
    <cellStyle name="강조색1 33 14" xfId="14350" xr:uid="{94C4D198-BB0C-4B33-9E84-1C596B91579D}"/>
    <cellStyle name="강조색1 33 15" xfId="14345" xr:uid="{AE30C3E0-C6BD-49C0-8632-63DFDA551DC8}"/>
    <cellStyle name="강조색1 33 2" xfId="1642" xr:uid="{A191D095-69B2-4B95-AF1A-4C7326DFC321}"/>
    <cellStyle name="강조색1 33 2 2" xfId="14351" xr:uid="{6FD837DE-C915-4432-AAD8-6A890BFB0E74}"/>
    <cellStyle name="강조색1 33 3" xfId="14352" xr:uid="{7CAF3562-5B38-4C20-A4C7-69627D3E857A}"/>
    <cellStyle name="강조색1 33 4" xfId="14353" xr:uid="{A513CA2D-09D8-47B1-86EC-1F278E56EBF8}"/>
    <cellStyle name="강조색1 33 5" xfId="14354" xr:uid="{11EFAB4B-BA7F-44D2-BAD8-6CE970F027F7}"/>
    <cellStyle name="강조색1 33 6" xfId="14355" xr:uid="{EE9BF0BC-D5B7-44B4-B38B-C28D59055E08}"/>
    <cellStyle name="강조색1 33 7" xfId="14356" xr:uid="{5E74A39D-FC0E-44B0-BA16-F9B824B8AA8E}"/>
    <cellStyle name="강조색1 33 8" xfId="14357" xr:uid="{8CCDED6C-83A1-4B56-9AF2-E2C4FF7F9FF8}"/>
    <cellStyle name="강조색1 33 9" xfId="14358" xr:uid="{A7AB8D70-A058-4DD3-B6E7-B99978F32012}"/>
    <cellStyle name="강조색1 34" xfId="1643" xr:uid="{C8D8AB30-D9F1-4311-9AC7-090C945BB51F}"/>
    <cellStyle name="강조색1 34 10" xfId="14360" xr:uid="{8C16F7F2-3197-42C4-B012-E90312407AC5}"/>
    <cellStyle name="강조색1 34 11" xfId="14361" xr:uid="{99E1F47B-41B6-4E64-B538-8366442113B7}"/>
    <cellStyle name="강조색1 34 12" xfId="14362" xr:uid="{C6D553F1-3764-4E46-9BD6-C3965B01CEE3}"/>
    <cellStyle name="강조색1 34 13" xfId="14363" xr:uid="{42032627-64B1-45D6-A0E5-D9BD5D3407FB}"/>
    <cellStyle name="강조색1 34 14" xfId="14364" xr:uid="{9BDD98C7-3415-4EE3-9792-314EFA7B974C}"/>
    <cellStyle name="강조색1 34 15" xfId="14359" xr:uid="{F5B1A023-28CF-4B74-BF8F-13997B4EC399}"/>
    <cellStyle name="강조색1 34 2" xfId="1644" xr:uid="{9F9370B5-F7F7-43FA-8836-EDDB9A585BFA}"/>
    <cellStyle name="강조색1 34 2 2" xfId="14365" xr:uid="{C3E10194-5B29-4B11-B69C-88625CC305AB}"/>
    <cellStyle name="강조색1 34 3" xfId="14366" xr:uid="{04B68C07-BC4B-45EC-B420-FBE02C7F1E1F}"/>
    <cellStyle name="강조색1 34 4" xfId="14367" xr:uid="{02DF1BEA-E5FB-461B-9C9D-25CB1A61F406}"/>
    <cellStyle name="강조색1 34 5" xfId="14368" xr:uid="{3921211B-2B4A-4E11-AE69-B6E511AE98D9}"/>
    <cellStyle name="강조색1 34 6" xfId="14369" xr:uid="{4A4949C2-E286-47B6-AB08-FCC7D4E4B36E}"/>
    <cellStyle name="강조색1 34 7" xfId="14370" xr:uid="{904963E9-0171-4B2E-991B-9AB17087FA0E}"/>
    <cellStyle name="강조색1 34 8" xfId="14371" xr:uid="{6AB771FC-C2E1-41E4-9C56-BB55D98CD738}"/>
    <cellStyle name="강조색1 34 9" xfId="14372" xr:uid="{AC62C196-C579-4E40-9523-BD73EC6B0E3D}"/>
    <cellStyle name="강조색1 35" xfId="1645" xr:uid="{1D0655FA-58B1-4F3D-AC82-E70A34E974F6}"/>
    <cellStyle name="강조색1 35 10" xfId="14374" xr:uid="{E28A7B53-84BA-4822-958D-A490AE2558F2}"/>
    <cellStyle name="강조색1 35 11" xfId="14375" xr:uid="{73F6397F-F88F-4DC0-8D9A-14904D1E9820}"/>
    <cellStyle name="강조색1 35 12" xfId="14376" xr:uid="{00F1A488-3B9E-465D-874E-193356B63147}"/>
    <cellStyle name="강조색1 35 13" xfId="14377" xr:uid="{8A6C42F1-92A8-4AA4-8BBB-BE26463486F5}"/>
    <cellStyle name="강조색1 35 14" xfId="14378" xr:uid="{BB141DB6-846B-4099-9B97-BCEF046C81D2}"/>
    <cellStyle name="강조색1 35 15" xfId="14373" xr:uid="{A7D0D226-BFB7-4E1D-AD9B-E43CDF637ABC}"/>
    <cellStyle name="강조색1 35 2" xfId="1646" xr:uid="{CB4E4F55-9E71-49F4-8E03-9A5E49E3A19D}"/>
    <cellStyle name="강조색1 35 2 2" xfId="14379" xr:uid="{0880F9FD-EDAF-4AE3-BD9A-9098C6AE55B1}"/>
    <cellStyle name="강조색1 35 3" xfId="14380" xr:uid="{FFC229BC-F244-40C4-A771-686F1DE67DCD}"/>
    <cellStyle name="강조색1 35 4" xfId="14381" xr:uid="{211755B1-8EB6-4319-A38C-CBA33A2E7DC9}"/>
    <cellStyle name="강조색1 35 5" xfId="14382" xr:uid="{156EA608-6F54-4EAB-9521-5155DB8682C2}"/>
    <cellStyle name="강조색1 35 6" xfId="14383" xr:uid="{644D6557-6EF2-4A2B-9B4C-4A73C98343B6}"/>
    <cellStyle name="강조색1 35 7" xfId="14384" xr:uid="{9C57B698-550A-4DB9-8B9C-AEAFBF03399A}"/>
    <cellStyle name="강조색1 35 8" xfId="14385" xr:uid="{F7398DFB-C32B-49FE-8BE1-0156F7C2E844}"/>
    <cellStyle name="강조색1 35 9" xfId="14386" xr:uid="{732F108A-CFE0-482B-9595-7DC3B221FCD0}"/>
    <cellStyle name="강조색1 36" xfId="1647" xr:uid="{482F8154-1D6E-4FFD-AEC8-2D32FB9FABC5}"/>
    <cellStyle name="강조색1 36 10" xfId="14388" xr:uid="{9F494BAD-7A77-4231-A6C8-58381E09A732}"/>
    <cellStyle name="강조색1 36 11" xfId="14389" xr:uid="{8FE2ABFB-12CB-41C8-ACB7-C7878FEB6554}"/>
    <cellStyle name="강조색1 36 12" xfId="14390" xr:uid="{D038C0C6-DE64-4A43-8756-B0F3C7113145}"/>
    <cellStyle name="강조색1 36 13" xfId="14391" xr:uid="{11081B93-B069-433C-8C4A-3997AB14D3D1}"/>
    <cellStyle name="강조색1 36 14" xfId="14392" xr:uid="{DC293D03-6F0D-4B27-882A-0CD4CD1E0911}"/>
    <cellStyle name="강조색1 36 15" xfId="14387" xr:uid="{40D73179-C3BD-464F-AF1F-82D5A7EB6D11}"/>
    <cellStyle name="강조색1 36 2" xfId="1648" xr:uid="{B8D62EA0-7872-4F6B-A3A3-036C8FCC610E}"/>
    <cellStyle name="강조색1 36 2 2" xfId="14393" xr:uid="{8EF8185B-6F69-4BFC-878C-709B17429ABF}"/>
    <cellStyle name="강조색1 36 3" xfId="14394" xr:uid="{96031C66-42A1-4025-B1D5-2396DA66DE4F}"/>
    <cellStyle name="강조색1 36 4" xfId="14395" xr:uid="{C6A31AC5-8559-4588-8BDC-4334620CB779}"/>
    <cellStyle name="강조색1 36 5" xfId="14396" xr:uid="{5D7059E9-281B-4537-BE43-1EE653303298}"/>
    <cellStyle name="강조색1 36 6" xfId="14397" xr:uid="{4107FCA4-2A82-4E0F-9DBD-4FBEFC911B9B}"/>
    <cellStyle name="강조색1 36 7" xfId="14398" xr:uid="{7127A05D-AAF1-40BF-9B08-0EEB0A2AE2D6}"/>
    <cellStyle name="강조색1 36 8" xfId="14399" xr:uid="{91141CC6-A42F-4704-9D6A-504CD1B9D74C}"/>
    <cellStyle name="강조색1 36 9" xfId="14400" xr:uid="{AC359261-3606-4682-A543-897BD286E8F9}"/>
    <cellStyle name="강조색1 37" xfId="1649" xr:uid="{E9433D0B-0CE7-4515-BDF1-1F28CBC6D7EE}"/>
    <cellStyle name="강조색1 37 10" xfId="14402" xr:uid="{C60A0E77-300C-4077-AFDD-636CAC053A70}"/>
    <cellStyle name="강조색1 37 11" xfId="14403" xr:uid="{1373DDDB-C710-4AE2-9113-518FEE831BE0}"/>
    <cellStyle name="강조색1 37 12" xfId="14404" xr:uid="{DE767156-BC56-41FD-8AE7-2929AFCEDD66}"/>
    <cellStyle name="강조색1 37 13" xfId="14405" xr:uid="{B8B71A77-DF87-4437-9995-1BD28CBC6B08}"/>
    <cellStyle name="강조색1 37 14" xfId="14406" xr:uid="{00D8F097-06C5-4503-A841-F46B9E7192B5}"/>
    <cellStyle name="강조색1 37 15" xfId="14401" xr:uid="{0F07D6C5-FC63-4C57-94C5-AD094CB39408}"/>
    <cellStyle name="강조색1 37 2" xfId="1650" xr:uid="{2C594AFA-FEBC-4F79-A094-C03A23502904}"/>
    <cellStyle name="강조색1 37 2 2" xfId="14407" xr:uid="{4B45A4EB-5534-4B6F-B40F-A8A7565C76F1}"/>
    <cellStyle name="강조색1 37 3" xfId="14408" xr:uid="{095B66CB-9D02-4CF3-9544-203F5DEFD5AE}"/>
    <cellStyle name="강조색1 37 4" xfId="14409" xr:uid="{88DEBE2A-958C-4867-A7EC-C44DCE4D040E}"/>
    <cellStyle name="강조색1 37 5" xfId="14410" xr:uid="{9E769F84-F054-45B7-96F3-43BA183077FB}"/>
    <cellStyle name="강조색1 37 6" xfId="14411" xr:uid="{18BBEA72-CC73-447F-ABC6-DB7289E7EF15}"/>
    <cellStyle name="강조색1 37 7" xfId="14412" xr:uid="{B349484A-9B5A-4331-90F9-E73A95329308}"/>
    <cellStyle name="강조색1 37 8" xfId="14413" xr:uid="{B388ABE3-414A-4954-920A-4ABB8BD58EA3}"/>
    <cellStyle name="강조색1 37 9" xfId="14414" xr:uid="{D60191B0-1D19-4C35-93A3-2525FD8DE268}"/>
    <cellStyle name="강조색1 38" xfId="1651" xr:uid="{1B624A81-5FB4-4BDD-9C60-78615CF279F4}"/>
    <cellStyle name="강조색1 38 10" xfId="14416" xr:uid="{6CBE8C65-BA37-4CE2-B703-09F552CBFD66}"/>
    <cellStyle name="강조색1 38 11" xfId="14417" xr:uid="{7576F6DE-6AB2-4919-949C-15EDDA09A727}"/>
    <cellStyle name="강조색1 38 12" xfId="14418" xr:uid="{DCC053C2-5DD6-462A-9F1E-ECAA22D658D8}"/>
    <cellStyle name="강조색1 38 13" xfId="14419" xr:uid="{881D4BC7-FF7D-4B8D-B67E-86E1E7EE3C79}"/>
    <cellStyle name="강조색1 38 14" xfId="14420" xr:uid="{E1BB4B69-1175-4FB3-8D73-3BAE8D38DA3E}"/>
    <cellStyle name="강조색1 38 15" xfId="14415" xr:uid="{5F3DD62D-B802-4E18-A4DC-8B1B61F40EBA}"/>
    <cellStyle name="강조색1 38 2" xfId="1652" xr:uid="{2CAB3CE5-783B-443A-B832-AE5AFF9A0552}"/>
    <cellStyle name="강조색1 38 2 2" xfId="14421" xr:uid="{D00D9BCE-B407-45D3-B248-06A7129A5766}"/>
    <cellStyle name="강조색1 38 3" xfId="14422" xr:uid="{57F1AF1F-AC59-449D-841E-84C4259B4620}"/>
    <cellStyle name="강조색1 38 4" xfId="14423" xr:uid="{D07756FF-3A75-40CB-B530-F7CEB6E4665B}"/>
    <cellStyle name="강조색1 38 5" xfId="14424" xr:uid="{11A4BFF7-434D-48B6-A672-E8CB03C4B157}"/>
    <cellStyle name="강조색1 38 6" xfId="14425" xr:uid="{DD196F39-C035-4974-929A-26C24E8EB62E}"/>
    <cellStyle name="강조색1 38 7" xfId="14426" xr:uid="{01DA212A-98B0-423E-808E-9654350BF8DC}"/>
    <cellStyle name="강조색1 38 8" xfId="14427" xr:uid="{D4E5B83A-C9F7-4B55-9C56-DEAFE91614EA}"/>
    <cellStyle name="강조색1 38 9" xfId="14428" xr:uid="{BD00ACB4-4376-4180-A7F6-DFAB6EBE29FB}"/>
    <cellStyle name="강조색1 39" xfId="1653" xr:uid="{318CC187-6AFE-4DE2-B743-8A51EF6150DD}"/>
    <cellStyle name="강조색1 39 10" xfId="14430" xr:uid="{CFAD9D85-C63E-4355-8149-AEEFBFFEF00B}"/>
    <cellStyle name="강조색1 39 11" xfId="14431" xr:uid="{11D21400-C180-4BBD-8833-9C199D031293}"/>
    <cellStyle name="강조색1 39 12" xfId="14432" xr:uid="{998BF580-8A9F-4CFA-8945-90DC9052C6DF}"/>
    <cellStyle name="강조색1 39 13" xfId="14433" xr:uid="{E1913FD5-811F-490E-811E-D688B9986539}"/>
    <cellStyle name="강조색1 39 14" xfId="14434" xr:uid="{4A432E69-2E58-4D6A-8880-DA772E59EB1D}"/>
    <cellStyle name="강조색1 39 15" xfId="14429" xr:uid="{3C111616-EAF3-4951-A313-0F0F9A2488BB}"/>
    <cellStyle name="강조색1 39 2" xfId="1654" xr:uid="{0040F1E6-07F6-476F-918B-FD0E65FC173D}"/>
    <cellStyle name="강조색1 39 2 2" xfId="14435" xr:uid="{E7D1CBD2-C7D6-418D-9161-12BA927A1A2D}"/>
    <cellStyle name="강조색1 39 3" xfId="14436" xr:uid="{4BBFD734-A55E-403B-B33E-ADB2DC5A53AF}"/>
    <cellStyle name="강조색1 39 4" xfId="14437" xr:uid="{DA7F5FD1-338D-43B2-8302-AD31E3FF7939}"/>
    <cellStyle name="강조색1 39 5" xfId="14438" xr:uid="{81C2286D-FFB9-427A-86B5-688EA18A9CF9}"/>
    <cellStyle name="강조색1 39 6" xfId="14439" xr:uid="{069F7F73-8E19-4009-8736-A716A2FEB541}"/>
    <cellStyle name="강조색1 39 7" xfId="14440" xr:uid="{11BF118E-4F8B-4313-8BB1-C3EE3BB4DEDF}"/>
    <cellStyle name="강조색1 39 8" xfId="14441" xr:uid="{0302B8F9-1937-45FA-8BE2-EA085F495E0C}"/>
    <cellStyle name="강조색1 39 9" xfId="14442" xr:uid="{A063E447-321D-40EA-976A-AA0501EC9211}"/>
    <cellStyle name="강조색1 4" xfId="1655" xr:uid="{9EA0E371-2D13-4954-A77D-62BD230828E6}"/>
    <cellStyle name="강조색1 4 10" xfId="14444" xr:uid="{CA159191-5CF2-4039-85FD-C82587834489}"/>
    <cellStyle name="강조색1 4 11" xfId="14445" xr:uid="{4DA50189-CF41-4289-BEDB-AB33D4ED3B01}"/>
    <cellStyle name="강조색1 4 12" xfId="14446" xr:uid="{46455787-6084-4D83-93C6-E11FF4D80730}"/>
    <cellStyle name="강조색1 4 13" xfId="14447" xr:uid="{ABC522C7-9E92-48D8-A2DE-39927D00A222}"/>
    <cellStyle name="강조색1 4 14" xfId="14448" xr:uid="{456A4C62-0E7F-4724-A37A-9A0E98E089E8}"/>
    <cellStyle name="강조색1 4 15" xfId="14443" xr:uid="{35C5B53B-C9CE-4E33-8431-68D07E562027}"/>
    <cellStyle name="강조색1 4 16" xfId="27881" xr:uid="{A56AC037-1DAA-4188-B5C3-8866DA58367E}"/>
    <cellStyle name="강조색1 4 2" xfId="1656" xr:uid="{5FEB0BFC-784B-49FD-A6AC-545310C0B5B6}"/>
    <cellStyle name="강조색1 4 2 2" xfId="14449" xr:uid="{1501507F-58C7-438A-B5AA-AE3114E63381}"/>
    <cellStyle name="강조색1 4 3" xfId="14450" xr:uid="{84D53EFF-0FB0-42E3-B209-80160F95A724}"/>
    <cellStyle name="강조색1 4 4" xfId="14451" xr:uid="{8B87D537-1E77-4C14-99F4-6EA83756F651}"/>
    <cellStyle name="강조색1 4 5" xfId="14452" xr:uid="{9420468C-9CDB-4251-9AB5-791F01D24243}"/>
    <cellStyle name="강조색1 4 6" xfId="14453" xr:uid="{D0B1E551-FC61-47C6-A162-8B97FFD8C780}"/>
    <cellStyle name="강조색1 4 7" xfId="14454" xr:uid="{B26BBCC2-1619-4139-B410-98B7030B57EE}"/>
    <cellStyle name="강조색1 4 8" xfId="14455" xr:uid="{FD9B5D08-2E56-42EF-A379-32284F2C0C50}"/>
    <cellStyle name="강조색1 4 9" xfId="14456" xr:uid="{65D45DEF-ED39-42F2-B26A-F5806F4791EE}"/>
    <cellStyle name="강조색1 40" xfId="1657" xr:uid="{7C2F30F6-20EF-44A5-B7D8-FF1B74CA6AF8}"/>
    <cellStyle name="강조색1 40 10" xfId="14458" xr:uid="{FDFDD487-C861-4F97-BC2A-CE195F267543}"/>
    <cellStyle name="강조색1 40 11" xfId="14459" xr:uid="{896B3A50-531A-4AC7-90D8-2501F42790D0}"/>
    <cellStyle name="강조색1 40 12" xfId="14460" xr:uid="{B20A47C2-6288-4DC0-A2EA-64694FEF9133}"/>
    <cellStyle name="강조색1 40 13" xfId="14461" xr:uid="{FCF40F1D-8A65-49DC-A336-23C0086CBF68}"/>
    <cellStyle name="강조색1 40 14" xfId="14462" xr:uid="{490D5995-7135-43F6-B435-1684AB451E1A}"/>
    <cellStyle name="강조색1 40 15" xfId="14457" xr:uid="{7E1F5787-A275-4C4E-A0B1-A77878C1EB49}"/>
    <cellStyle name="강조색1 40 2" xfId="1658" xr:uid="{1DB881DD-8D93-4DD3-B918-E0AEE187D0CD}"/>
    <cellStyle name="강조색1 40 2 2" xfId="14463" xr:uid="{0A6A7BA5-0906-45D2-8568-1D3B7DADA880}"/>
    <cellStyle name="강조색1 40 3" xfId="14464" xr:uid="{F7B23EA7-FD1F-40F5-B32F-4C92AB8060D0}"/>
    <cellStyle name="강조색1 40 4" xfId="14465" xr:uid="{4D054929-71BD-4C83-AD29-21315CE39A6D}"/>
    <cellStyle name="강조색1 40 5" xfId="14466" xr:uid="{71EC2247-2771-4994-991E-D0B2C7F9661A}"/>
    <cellStyle name="강조색1 40 6" xfId="14467" xr:uid="{41CF0C34-FD39-4F3C-BDBD-37F57DD46246}"/>
    <cellStyle name="강조색1 40 7" xfId="14468" xr:uid="{7947FBCF-3A5A-40F0-8115-C10534C88551}"/>
    <cellStyle name="강조색1 40 8" xfId="14469" xr:uid="{EBB1BC37-7DDF-4759-884A-274E81701231}"/>
    <cellStyle name="강조색1 40 9" xfId="14470" xr:uid="{F61F4639-34A5-49CC-9D87-6D98F9038E80}"/>
    <cellStyle name="강조색1 41" xfId="1659" xr:uid="{0FE18DA5-72B7-40F3-A8FC-AB538F4FA1F3}"/>
    <cellStyle name="강조색1 41 10" xfId="14472" xr:uid="{D47C24BE-DDBF-40CA-8651-2E6940CFC906}"/>
    <cellStyle name="강조색1 41 11" xfId="14473" xr:uid="{0F3E7ABD-A30F-4D67-B4D7-20F24981AA43}"/>
    <cellStyle name="강조색1 41 12" xfId="14474" xr:uid="{A73020F4-21A0-434D-9530-06CC67A12B4A}"/>
    <cellStyle name="강조색1 41 13" xfId="14475" xr:uid="{D7A02B85-B6DE-42C6-9A39-3ED4F16EB0A8}"/>
    <cellStyle name="강조색1 41 14" xfId="14476" xr:uid="{E4720049-C607-4C3C-A91F-2338FFF9F88D}"/>
    <cellStyle name="강조색1 41 15" xfId="14471" xr:uid="{C4C258C8-4C60-4472-AF06-99CA7626FF17}"/>
    <cellStyle name="강조색1 41 2" xfId="1660" xr:uid="{08DF54D4-1858-4C41-9942-005D2C084091}"/>
    <cellStyle name="강조색1 41 2 2" xfId="14477" xr:uid="{EB645525-E151-4EDC-ADC3-829A2237FAA4}"/>
    <cellStyle name="강조색1 41 3" xfId="14478" xr:uid="{C4EA38BE-574F-4FBE-B85C-E215CF900A02}"/>
    <cellStyle name="강조색1 41 4" xfId="14479" xr:uid="{A2E53B7C-7EEE-4925-9BF2-117892E17036}"/>
    <cellStyle name="강조색1 41 5" xfId="14480" xr:uid="{538B92B9-2676-4687-8678-4F8A401734DC}"/>
    <cellStyle name="강조색1 41 6" xfId="14481" xr:uid="{B4328918-BA67-4922-9E95-B7B52F16616A}"/>
    <cellStyle name="강조색1 41 7" xfId="14482" xr:uid="{0600A932-7DA7-4005-A7C3-EE7D2AF00D4D}"/>
    <cellStyle name="강조색1 41 8" xfId="14483" xr:uid="{0B94EC0B-95DC-4168-923E-34553F3375B2}"/>
    <cellStyle name="강조색1 41 9" xfId="14484" xr:uid="{D466BB2D-4150-4091-8F66-35B8C7C04C6E}"/>
    <cellStyle name="강조색1 42" xfId="1661" xr:uid="{2317641D-81D2-4266-B448-7C7DFE097749}"/>
    <cellStyle name="강조색1 42 10" xfId="14486" xr:uid="{F2ABEE5C-6D1D-4B9D-80AC-0AEA57A2989B}"/>
    <cellStyle name="강조색1 42 11" xfId="14487" xr:uid="{C9F9A8F9-9DDE-4299-A8C0-8165F0E9858A}"/>
    <cellStyle name="강조색1 42 12" xfId="14488" xr:uid="{3F0AE620-9E8E-4A2B-B534-90C69C9E19ED}"/>
    <cellStyle name="강조색1 42 13" xfId="14489" xr:uid="{0201E889-100E-479D-87C4-B42B0698A611}"/>
    <cellStyle name="강조색1 42 14" xfId="14490" xr:uid="{DEDE7CC5-1D95-4788-B23D-752782CEAEB4}"/>
    <cellStyle name="강조색1 42 15" xfId="14485" xr:uid="{8C0756CB-B7D5-49FB-8BEC-7448DE492FC3}"/>
    <cellStyle name="강조색1 42 2" xfId="1662" xr:uid="{6099C8CB-72DE-43AF-9DB5-3AE5E070CB6C}"/>
    <cellStyle name="강조색1 42 2 2" xfId="14491" xr:uid="{51DE556C-BB4F-4771-ABBB-044643C5BECA}"/>
    <cellStyle name="강조색1 42 3" xfId="14492" xr:uid="{94B165D7-054D-4913-9977-A554FD242604}"/>
    <cellStyle name="강조색1 42 4" xfId="14493" xr:uid="{6C3F7758-04D6-4C31-9763-EF3CEA3449F4}"/>
    <cellStyle name="강조색1 42 5" xfId="14494" xr:uid="{852548CE-8CA2-42C4-BE36-D109B87B6660}"/>
    <cellStyle name="강조색1 42 6" xfId="14495" xr:uid="{0D256393-34BB-4130-AD2D-1306279DBFD7}"/>
    <cellStyle name="강조색1 42 7" xfId="14496" xr:uid="{3EE2EC1E-CE26-44FF-8C24-4C4255ABA28D}"/>
    <cellStyle name="강조색1 42 8" xfId="14497" xr:uid="{77B4308C-9264-4C44-BEA6-A99BDE82D9C4}"/>
    <cellStyle name="강조색1 42 9" xfId="14498" xr:uid="{0C305BD7-B193-4491-855B-4ACBAE1E59AD}"/>
    <cellStyle name="강조색1 43" xfId="1663" xr:uid="{CE98CE54-9E5B-4079-A853-6DD63C2B1460}"/>
    <cellStyle name="강조색1 43 10" xfId="14500" xr:uid="{CA117A1B-3519-4993-B815-1A509CE65659}"/>
    <cellStyle name="강조색1 43 11" xfId="14501" xr:uid="{92AA409C-311D-492D-9FE5-191B23F18867}"/>
    <cellStyle name="강조색1 43 12" xfId="14502" xr:uid="{08D37E36-A090-457A-8841-52B54240041A}"/>
    <cellStyle name="강조색1 43 13" xfId="14503" xr:uid="{AF90A42F-7741-4779-9356-11637FF44145}"/>
    <cellStyle name="강조색1 43 14" xfId="14504" xr:uid="{B91E869C-15AC-49E6-86D7-C3B63D1ADF30}"/>
    <cellStyle name="강조색1 43 15" xfId="14499" xr:uid="{EE75C36B-42EB-4E06-B747-AED28EB38C57}"/>
    <cellStyle name="강조색1 43 2" xfId="1664" xr:uid="{FDC00100-AE6D-4E74-BE57-91E94F68B02B}"/>
    <cellStyle name="강조색1 43 2 2" xfId="14505" xr:uid="{54BB291F-4FDA-42D3-817B-AF7721CA9D66}"/>
    <cellStyle name="강조색1 43 3" xfId="14506" xr:uid="{A601814B-8EA2-4288-95FC-CE47FCE0848F}"/>
    <cellStyle name="강조색1 43 4" xfId="14507" xr:uid="{84250587-91DE-49B0-80BE-0AC174B530BF}"/>
    <cellStyle name="강조색1 43 5" xfId="14508" xr:uid="{EB08BB72-28DE-4994-9C6A-3A235C2B663E}"/>
    <cellStyle name="강조색1 43 6" xfId="14509" xr:uid="{D5C593AD-8808-421C-BE5E-077E591BC324}"/>
    <cellStyle name="강조색1 43 7" xfId="14510" xr:uid="{A0277FAD-F6F0-4662-9096-1DE757597A8B}"/>
    <cellStyle name="강조색1 43 8" xfId="14511" xr:uid="{F8BC1EB1-E732-404C-8F64-716F98877F19}"/>
    <cellStyle name="강조색1 43 9" xfId="14512" xr:uid="{E5FCC03F-0FF6-47CC-988B-B9DCC45FFA00}"/>
    <cellStyle name="강조색1 44" xfId="1665" xr:uid="{95239B72-02EB-4C88-BF9E-6BCE0FAC1EC4}"/>
    <cellStyle name="강조색1 44 2" xfId="14513" xr:uid="{26D36332-60B9-4C6D-9436-96994AEABCD1}"/>
    <cellStyle name="강조색1 45" xfId="1666" xr:uid="{FB5BE863-B4AA-41FA-8B4A-EBFD1F6144FC}"/>
    <cellStyle name="강조색1 45 2" xfId="14514" xr:uid="{07FDBAB1-1D56-439E-87E4-2DBAACC121D2}"/>
    <cellStyle name="강조색1 46" xfId="1590" xr:uid="{FD1677B4-CA14-4C01-816C-FE06C656D242}"/>
    <cellStyle name="강조색1 47" xfId="13994" xr:uid="{3A39210A-63D7-42A1-B71D-6E2F1C389D01}"/>
    <cellStyle name="강조색1 48" xfId="27643" xr:uid="{545E3938-27EB-453A-A016-0D9C091D4353}"/>
    <cellStyle name="강조색1 5" xfId="1667" xr:uid="{DB6BB0F1-E6CD-426A-9C3A-65851C25492C}"/>
    <cellStyle name="강조색1 5 10" xfId="14516" xr:uid="{66F797E8-1A09-40F6-A50D-CE6122C929F2}"/>
    <cellStyle name="강조색1 5 11" xfId="14517" xr:uid="{115B205A-7A4D-4DF4-9D08-0C85AA3FD832}"/>
    <cellStyle name="강조색1 5 12" xfId="14518" xr:uid="{B1D7F335-EEB8-489C-BD93-FA598B42EA62}"/>
    <cellStyle name="강조색1 5 13" xfId="14519" xr:uid="{FD561DDC-4292-42D1-95D7-B87BE438DCD6}"/>
    <cellStyle name="강조색1 5 14" xfId="14520" xr:uid="{87B37E91-16C4-4521-8B22-427D208BEE06}"/>
    <cellStyle name="강조색1 5 15" xfId="14515" xr:uid="{7B54BAB1-8C38-4FCC-ADBD-FB2746AC0497}"/>
    <cellStyle name="강조색1 5 2" xfId="1668" xr:uid="{3339CB8C-DC40-49DD-BE00-984C3EB315CD}"/>
    <cellStyle name="강조색1 5 2 2" xfId="14521" xr:uid="{C01EB44B-1202-452D-ACAF-AD1647F9D866}"/>
    <cellStyle name="강조색1 5 3" xfId="14522" xr:uid="{159305C9-817A-458B-83E6-732E99A765CA}"/>
    <cellStyle name="강조색1 5 4" xfId="14523" xr:uid="{2049815A-D05E-4CEA-BEA1-11D385DD784C}"/>
    <cellStyle name="강조색1 5 5" xfId="14524" xr:uid="{09E50754-C133-457A-BF08-BD8B13E83DEF}"/>
    <cellStyle name="강조색1 5 6" xfId="14525" xr:uid="{82AD7028-6789-4246-9D0B-2C135892BFF0}"/>
    <cellStyle name="강조색1 5 7" xfId="14526" xr:uid="{422FBF7B-3E91-42A1-A8B8-2CD570D130A9}"/>
    <cellStyle name="강조색1 5 8" xfId="14527" xr:uid="{99447B7D-9FE0-4F84-B9B3-7DD1F18DA994}"/>
    <cellStyle name="강조색1 5 9" xfId="14528" xr:uid="{3E8D1181-3C48-47EC-86B2-53E424F94AA7}"/>
    <cellStyle name="강조색1 6" xfId="1669" xr:uid="{DB955C94-46F0-4ED5-A277-E0728E2979A3}"/>
    <cellStyle name="강조색1 6 10" xfId="14530" xr:uid="{04AF1D4E-DB02-45EC-9261-8FA4C1943DA0}"/>
    <cellStyle name="강조색1 6 11" xfId="14531" xr:uid="{9C47386C-D906-4DC3-B71C-DB15F40AF638}"/>
    <cellStyle name="강조색1 6 12" xfId="14532" xr:uid="{02BF6C51-0CE0-421D-92F0-A89EA54B3D33}"/>
    <cellStyle name="강조색1 6 13" xfId="14533" xr:uid="{7F26514D-1B04-4CD6-A496-F0BC4B6C0C1A}"/>
    <cellStyle name="강조색1 6 14" xfId="14534" xr:uid="{B1BB1876-8161-4F21-98F9-2B14F3EC315F}"/>
    <cellStyle name="강조색1 6 15" xfId="14529" xr:uid="{46929201-2388-46FD-83EE-CFCC8B30047B}"/>
    <cellStyle name="강조색1 6 2" xfId="1670" xr:uid="{BE126183-CB9E-4C5B-8DD8-06295F8E6CD9}"/>
    <cellStyle name="강조색1 6 2 2" xfId="14535" xr:uid="{0FDA2093-56FB-42C0-A1AB-1448873814DC}"/>
    <cellStyle name="강조색1 6 3" xfId="14536" xr:uid="{F7E93AAE-B319-4515-BDC4-76E508C47848}"/>
    <cellStyle name="강조색1 6 4" xfId="14537" xr:uid="{5B86B9A7-5CB4-42D9-9CDB-A2173A8C3126}"/>
    <cellStyle name="강조색1 6 5" xfId="14538" xr:uid="{2D2143F3-95E7-46BA-A0C7-F31AB693E075}"/>
    <cellStyle name="강조색1 6 6" xfId="14539" xr:uid="{BFB43879-3FCB-4A48-B591-029E67F367E1}"/>
    <cellStyle name="강조색1 6 7" xfId="14540" xr:uid="{CEEBB207-372E-416B-A11E-FE93126D9ED5}"/>
    <cellStyle name="강조색1 6 8" xfId="14541" xr:uid="{A8E1114C-9C7D-4E9C-84A0-CBF963F51FE9}"/>
    <cellStyle name="강조색1 6 9" xfId="14542" xr:uid="{7B400F14-3D1D-4C2F-AB13-F1F105EFBB32}"/>
    <cellStyle name="강조색1 7" xfId="1671" xr:uid="{45FE9D9E-5921-4E99-B0EC-4B509EC5D934}"/>
    <cellStyle name="강조색1 7 10" xfId="14544" xr:uid="{47C6C0A8-0C66-4594-9016-9C9D617A4A66}"/>
    <cellStyle name="강조색1 7 11" xfId="14545" xr:uid="{818FA79E-81E3-4317-8B82-0B17EC62AC12}"/>
    <cellStyle name="강조색1 7 12" xfId="14546" xr:uid="{7A62984B-3005-4B32-8451-67587B506A74}"/>
    <cellStyle name="강조색1 7 13" xfId="14547" xr:uid="{F427F948-530F-4917-9AE2-3BECFC81CEA6}"/>
    <cellStyle name="강조색1 7 14" xfId="14548" xr:uid="{3C4BF994-78A0-471E-B2C3-218637765857}"/>
    <cellStyle name="강조색1 7 15" xfId="14543" xr:uid="{B909F7DF-1A27-4094-AE8E-FF631D5FC2B1}"/>
    <cellStyle name="강조색1 7 2" xfId="1672" xr:uid="{2DA6ECC8-DA40-4E97-B977-68B8EE2D87FF}"/>
    <cellStyle name="강조색1 7 2 2" xfId="14549" xr:uid="{05E5468F-4000-48BE-B25F-95A5333CCBF3}"/>
    <cellStyle name="강조색1 7 3" xfId="14550" xr:uid="{2868B305-D799-47BD-A5BF-605A1A68D50E}"/>
    <cellStyle name="강조색1 7 4" xfId="14551" xr:uid="{083F60B6-28F8-45A2-877F-929D8187629D}"/>
    <cellStyle name="강조색1 7 5" xfId="14552" xr:uid="{DF068C2F-41AC-4380-AC97-4E00A5DD8CD5}"/>
    <cellStyle name="강조색1 7 6" xfId="14553" xr:uid="{D8AA6262-AA39-4A5E-A86D-2A68FB8039F5}"/>
    <cellStyle name="강조색1 7 7" xfId="14554" xr:uid="{DE0CED75-777A-455C-87E7-3E48915273FE}"/>
    <cellStyle name="강조색1 7 8" xfId="14555" xr:uid="{B3A6E97D-3AF6-4CBD-A235-D19BE0E3035F}"/>
    <cellStyle name="강조색1 7 9" xfId="14556" xr:uid="{9178313C-6E59-489D-8A07-DFFF90B43A46}"/>
    <cellStyle name="강조색1 8" xfId="1673" xr:uid="{208E8DE0-D40E-4012-9620-A484670913DA}"/>
    <cellStyle name="강조색1 8 10" xfId="14558" xr:uid="{34C0F3C3-C8DA-4A0F-AA13-FB5D8C31B806}"/>
    <cellStyle name="강조색1 8 11" xfId="14559" xr:uid="{3624604D-21D9-4050-A7CF-6A1EF2507CCB}"/>
    <cellStyle name="강조색1 8 12" xfId="14560" xr:uid="{B8222C1F-7B04-4170-9B4E-4116AD39089E}"/>
    <cellStyle name="강조색1 8 13" xfId="14561" xr:uid="{69866064-ECEA-4DFF-91BC-3B175537806F}"/>
    <cellStyle name="강조색1 8 14" xfId="14562" xr:uid="{9757C61F-15BE-4949-80AD-8CFFBF2E41C0}"/>
    <cellStyle name="강조색1 8 15" xfId="14557" xr:uid="{7A84B0AB-EB21-47FB-8806-962B03B010E8}"/>
    <cellStyle name="강조색1 8 2" xfId="1674" xr:uid="{147E1B60-E163-4F4A-AFE0-8845568344AE}"/>
    <cellStyle name="강조색1 8 2 2" xfId="14563" xr:uid="{B475FD17-DA78-4994-A72A-785593FD7E32}"/>
    <cellStyle name="강조색1 8 3" xfId="14564" xr:uid="{C8BF87AD-CE92-4CCD-A469-FDFCB67FD25C}"/>
    <cellStyle name="강조색1 8 4" xfId="14565" xr:uid="{1DD64772-B4D9-4A6C-9F91-26A6B9910FBB}"/>
    <cellStyle name="강조색1 8 5" xfId="14566" xr:uid="{61FECFA1-14D4-42C3-8B35-630352384696}"/>
    <cellStyle name="강조색1 8 6" xfId="14567" xr:uid="{766E213D-4897-4212-B9F9-194F83659AD7}"/>
    <cellStyle name="강조색1 8 7" xfId="14568" xr:uid="{8885A358-9FC5-4BCB-8FDD-6CAD3BD02DC4}"/>
    <cellStyle name="강조색1 8 8" xfId="14569" xr:uid="{D7EB8EEF-BD81-421B-BA8F-85BAFCE8621C}"/>
    <cellStyle name="강조색1 8 9" xfId="14570" xr:uid="{2E1FF132-FC8B-4E69-9B4C-9DA0FED39D50}"/>
    <cellStyle name="강조색1 9" xfId="1675" xr:uid="{8E6E4C2B-0108-4E5E-8787-8D60D03DA9D1}"/>
    <cellStyle name="강조색1 9 10" xfId="14572" xr:uid="{B2AD60EE-FDE5-48E7-AE7E-153D4F213FDE}"/>
    <cellStyle name="강조색1 9 11" xfId="14573" xr:uid="{14228646-2EDB-4655-B413-C13960F55D96}"/>
    <cellStyle name="강조색1 9 12" xfId="14574" xr:uid="{1A987EAD-E9E7-4295-B322-8B98AC38515D}"/>
    <cellStyle name="강조색1 9 13" xfId="14575" xr:uid="{9F8EBF3C-3F96-4A9C-8525-A4FAD8814C37}"/>
    <cellStyle name="강조색1 9 14" xfId="14576" xr:uid="{3AA02F27-347B-4A23-84E5-BBD222EA5A4D}"/>
    <cellStyle name="강조색1 9 15" xfId="14571" xr:uid="{09CF8591-C02A-408F-B7EF-6F45A5A2DA15}"/>
    <cellStyle name="강조색1 9 2" xfId="1676" xr:uid="{5657F478-2EA1-4A25-9C64-E1A8C42BA67C}"/>
    <cellStyle name="강조색1 9 2 2" xfId="14577" xr:uid="{B6FEE12E-6FAF-49EB-AFF2-9DFEC5D01A56}"/>
    <cellStyle name="강조색1 9 3" xfId="14578" xr:uid="{F1D7D202-1F8B-4F98-9457-B4C7DD42440A}"/>
    <cellStyle name="강조색1 9 4" xfId="14579" xr:uid="{9EBAB9DD-AFA0-4783-A9CB-8108BE88CA43}"/>
    <cellStyle name="강조색1 9 5" xfId="14580" xr:uid="{F4B85702-62FD-4808-889D-4252BADC73EC}"/>
    <cellStyle name="강조색1 9 6" xfId="14581" xr:uid="{53FCAE47-3F34-411D-B440-93A0327DF196}"/>
    <cellStyle name="강조색1 9 7" xfId="14582" xr:uid="{460E0CF2-B837-4B15-9C7D-3F9BED6B261C}"/>
    <cellStyle name="강조색1 9 8" xfId="14583" xr:uid="{F6B9A065-3B2F-4D50-9C05-C77A3503598B}"/>
    <cellStyle name="강조색1 9 9" xfId="14584" xr:uid="{8CA1F09D-FC78-43B5-A727-E3ED3FF7A881}"/>
    <cellStyle name="강조색2 10" xfId="1678" xr:uid="{9BF68811-B01D-4BA2-83A8-53B24145EE09}"/>
    <cellStyle name="강조색2 10 10" xfId="14587" xr:uid="{02B350AD-5010-4102-8991-2AE1AED49275}"/>
    <cellStyle name="강조색2 10 11" xfId="14588" xr:uid="{29839126-19BA-4552-9125-2CDE90550FFE}"/>
    <cellStyle name="강조색2 10 12" xfId="14589" xr:uid="{F3664D57-D041-497A-9976-646EE8595B4C}"/>
    <cellStyle name="강조색2 10 13" xfId="14590" xr:uid="{67292B33-5A53-4C44-975A-7EA5EFA364D6}"/>
    <cellStyle name="강조색2 10 14" xfId="14591" xr:uid="{06ACB06E-AFDE-4034-B151-4BBA5DC0903F}"/>
    <cellStyle name="강조색2 10 15" xfId="14586" xr:uid="{E6E30DEE-94D4-4D07-B3FA-56866BFF3B12}"/>
    <cellStyle name="강조색2 10 2" xfId="1679" xr:uid="{419106F5-2947-401B-B257-2B9F10368B84}"/>
    <cellStyle name="강조색2 10 2 2" xfId="14592" xr:uid="{D7655B90-3F93-47D9-A592-D5E60CC7FFEF}"/>
    <cellStyle name="강조색2 10 3" xfId="14593" xr:uid="{5EDF2510-B0FE-456F-9F9F-A0063EC463B5}"/>
    <cellStyle name="강조색2 10 4" xfId="14594" xr:uid="{6C072063-7F47-4FC3-99D4-82F1596A8086}"/>
    <cellStyle name="강조색2 10 5" xfId="14595" xr:uid="{F48D552B-2D63-4268-97FC-8EC1C3E1A104}"/>
    <cellStyle name="강조색2 10 6" xfId="14596" xr:uid="{7D0B3C8F-C66F-40C4-BE60-D4E18347103A}"/>
    <cellStyle name="강조색2 10 7" xfId="14597" xr:uid="{CAE22FC7-504D-401C-B36A-6C41A989B112}"/>
    <cellStyle name="강조색2 10 8" xfId="14598" xr:uid="{C7C80E8A-A8BB-4966-88CB-3D7243AE368C}"/>
    <cellStyle name="강조색2 10 9" xfId="14599" xr:uid="{CC10A723-4B75-482B-A58D-157F95B2E63E}"/>
    <cellStyle name="강조색2 11" xfId="1680" xr:uid="{DD6BA03E-FD29-4156-9335-07055B80D81B}"/>
    <cellStyle name="강조색2 11 10" xfId="14601" xr:uid="{4C3CDF2F-99D7-4EE4-AE7F-C6AB20D36D2C}"/>
    <cellStyle name="강조색2 11 11" xfId="14602" xr:uid="{A360E1B0-5566-41F0-9853-5E9687453EDD}"/>
    <cellStyle name="강조색2 11 12" xfId="14603" xr:uid="{FA7622F1-99F1-476D-9063-38811C312ED0}"/>
    <cellStyle name="강조색2 11 13" xfId="14604" xr:uid="{D5C10C7E-A680-4169-BFE0-F5B21FA8520A}"/>
    <cellStyle name="강조색2 11 14" xfId="14605" xr:uid="{8A3B5C36-CA2D-47F2-92CB-8F7321D81990}"/>
    <cellStyle name="강조색2 11 15" xfId="14600" xr:uid="{6728F2E0-C176-42AE-9A8F-373D3D086ADC}"/>
    <cellStyle name="강조색2 11 2" xfId="1681" xr:uid="{F35DDF72-C519-4372-88D2-333C716E36AF}"/>
    <cellStyle name="강조색2 11 2 2" xfId="14606" xr:uid="{D733A9F9-1E02-43B3-B27D-C0F6C462893F}"/>
    <cellStyle name="강조색2 11 3" xfId="14607" xr:uid="{2BABEAD7-C0DA-4A05-986C-69C778750513}"/>
    <cellStyle name="강조색2 11 4" xfId="14608" xr:uid="{5BAA7B9F-6350-4222-B104-2B7185C2546D}"/>
    <cellStyle name="강조색2 11 5" xfId="14609" xr:uid="{DB595A97-FF83-453B-A5B1-F2C28B794F50}"/>
    <cellStyle name="강조색2 11 6" xfId="14610" xr:uid="{6D990B81-A1CA-4D2D-BBD8-F0107CFC2A57}"/>
    <cellStyle name="강조색2 11 7" xfId="14611" xr:uid="{6E575F4B-59D5-49BE-88FB-04C769162A48}"/>
    <cellStyle name="강조색2 11 8" xfId="14612" xr:uid="{324293F3-5954-4C14-8BED-2197A66180D0}"/>
    <cellStyle name="강조색2 11 9" xfId="14613" xr:uid="{33B2E703-07E6-473C-83E2-24F5F81EC7D5}"/>
    <cellStyle name="강조색2 12" xfId="1682" xr:uid="{3B2682E1-2F1B-4CF0-A5AC-914695183610}"/>
    <cellStyle name="강조색2 12 10" xfId="14615" xr:uid="{84F175D9-17DC-4068-B26B-5FA9C0E3FED8}"/>
    <cellStyle name="강조색2 12 11" xfId="14616" xr:uid="{44A87FA0-AB38-44AD-8BD0-DE8786D726CD}"/>
    <cellStyle name="강조색2 12 12" xfId="14617" xr:uid="{971C8CBB-A72D-48CC-B26E-9B15C7180FF8}"/>
    <cellStyle name="강조색2 12 13" xfId="14618" xr:uid="{9AA67A95-8454-4C08-A4A8-F6FE8E76C585}"/>
    <cellStyle name="강조색2 12 14" xfId="14619" xr:uid="{72A0E853-2D80-435D-AFE5-685F47855E5E}"/>
    <cellStyle name="강조색2 12 15" xfId="14614" xr:uid="{7F124D98-9FD9-4776-AAFF-EA63CDD7F5DA}"/>
    <cellStyle name="강조색2 12 2" xfId="1683" xr:uid="{EA60D343-466B-4EA6-BBA8-F17521FE8F28}"/>
    <cellStyle name="강조색2 12 2 2" xfId="14620" xr:uid="{5F545198-1D76-4401-A146-67A7325446D2}"/>
    <cellStyle name="강조색2 12 3" xfId="14621" xr:uid="{E9685C0B-57D9-4729-931C-F9AA0583A733}"/>
    <cellStyle name="강조색2 12 4" xfId="14622" xr:uid="{8D7436A4-3A15-4882-B622-A8B18C2D93E4}"/>
    <cellStyle name="강조색2 12 5" xfId="14623" xr:uid="{7B59AAA0-BBEB-4A57-935A-706C56669998}"/>
    <cellStyle name="강조색2 12 6" xfId="14624" xr:uid="{C233FFDA-5DC1-447D-9FA0-678F510CF166}"/>
    <cellStyle name="강조색2 12 7" xfId="14625" xr:uid="{7300DA74-1780-4260-B745-DC87AA05EC80}"/>
    <cellStyle name="강조색2 12 8" xfId="14626" xr:uid="{EA9429D2-5496-49AB-B036-5CF9E098208E}"/>
    <cellStyle name="강조색2 12 9" xfId="14627" xr:uid="{48F9B234-63FB-499E-9377-5AB7CE0738AF}"/>
    <cellStyle name="강조색2 13" xfId="1684" xr:uid="{193DF635-0044-4EA2-A0F6-C956727BA2FD}"/>
    <cellStyle name="강조색2 13 10" xfId="14629" xr:uid="{1ADCEF04-BB72-46CB-BE4D-205BA69AE897}"/>
    <cellStyle name="강조색2 13 11" xfId="14630" xr:uid="{BB7D3D90-8335-4E03-96F4-F3D1FB3B0187}"/>
    <cellStyle name="강조색2 13 12" xfId="14631" xr:uid="{B1BE834C-290E-423B-AD62-2D19C12214AE}"/>
    <cellStyle name="강조색2 13 13" xfId="14632" xr:uid="{FD81368B-5825-479C-A39B-E3C458000F84}"/>
    <cellStyle name="강조색2 13 14" xfId="14633" xr:uid="{D87D8729-7D04-4D94-8BC4-90A4EB774BA8}"/>
    <cellStyle name="강조색2 13 15" xfId="14628" xr:uid="{F9D69D71-C0EA-44DA-803A-FC68ACB09272}"/>
    <cellStyle name="강조색2 13 2" xfId="1685" xr:uid="{C37E3536-2805-4E0D-B71F-FA64D39B7D0E}"/>
    <cellStyle name="강조색2 13 2 2" xfId="14634" xr:uid="{5B7D0E2A-A876-4ABF-A824-01FD3B22C87C}"/>
    <cellStyle name="강조색2 13 3" xfId="14635" xr:uid="{12F6AB8A-60F4-48B4-9DB4-A076765684CA}"/>
    <cellStyle name="강조색2 13 4" xfId="14636" xr:uid="{DB67DD47-1431-4066-A5AE-D338159F774B}"/>
    <cellStyle name="강조색2 13 5" xfId="14637" xr:uid="{BF374D98-B63D-49E8-A7E0-AE92C1AB2EE2}"/>
    <cellStyle name="강조색2 13 6" xfId="14638" xr:uid="{4F6595E6-C0AD-4666-939F-21766B787AC1}"/>
    <cellStyle name="강조색2 13 7" xfId="14639" xr:uid="{0A1DD2F4-82D8-408B-8AF3-DEDC3EF6BE8D}"/>
    <cellStyle name="강조색2 13 8" xfId="14640" xr:uid="{8F5E9815-B052-430F-B5C2-1E6B0C06E3D5}"/>
    <cellStyle name="강조색2 13 9" xfId="14641" xr:uid="{114E98E9-CCA5-4395-9E1C-27982EDDF8B6}"/>
    <cellStyle name="강조색2 14" xfId="1686" xr:uid="{B8576409-394E-4511-860F-2874AFC777F2}"/>
    <cellStyle name="강조색2 14 10" xfId="14643" xr:uid="{55BBADA6-5784-474D-ADE0-3FCA9CD4A96D}"/>
    <cellStyle name="강조색2 14 11" xfId="14644" xr:uid="{4EB19BDA-7A45-46E4-810C-E2DA9E4BE270}"/>
    <cellStyle name="강조색2 14 12" xfId="14645" xr:uid="{07EE93D3-B27A-4D1A-A240-E4822F58FE63}"/>
    <cellStyle name="강조색2 14 13" xfId="14646" xr:uid="{3E4533BC-4085-4243-AAC0-8077850625C0}"/>
    <cellStyle name="강조색2 14 14" xfId="14647" xr:uid="{BFD0368D-44DC-4CC5-AC55-163DFA201163}"/>
    <cellStyle name="강조색2 14 15" xfId="14642" xr:uid="{019AE06A-20EA-4D2F-B253-6069C9535868}"/>
    <cellStyle name="강조색2 14 2" xfId="1687" xr:uid="{A6ABB991-DCE1-4412-8FAE-A9D204585D96}"/>
    <cellStyle name="강조색2 14 2 2" xfId="14648" xr:uid="{7CA81557-7F15-41B3-92BA-DE500BDAFCAC}"/>
    <cellStyle name="강조색2 14 3" xfId="14649" xr:uid="{F1E38599-BD85-4CC6-8FC9-0AFE9B3470EF}"/>
    <cellStyle name="강조색2 14 4" xfId="14650" xr:uid="{549CED62-1F8A-4EC0-825A-9E91A09877AB}"/>
    <cellStyle name="강조색2 14 5" xfId="14651" xr:uid="{2D12C19E-17AD-4732-8A3A-76299211E343}"/>
    <cellStyle name="강조색2 14 6" xfId="14652" xr:uid="{F07AEC7E-50D1-4A37-BCCA-52D18F577AD2}"/>
    <cellStyle name="강조색2 14 7" xfId="14653" xr:uid="{7C0A2B7C-6E5B-43D6-9470-803A6C4FADA2}"/>
    <cellStyle name="강조색2 14 8" xfId="14654" xr:uid="{301DCCB7-B582-4D87-A3D4-312542F8A478}"/>
    <cellStyle name="강조색2 14 9" xfId="14655" xr:uid="{D84B2645-D548-428F-8A56-39D4D89D830A}"/>
    <cellStyle name="강조색2 15" xfId="1688" xr:uid="{ABA1AF17-88A1-4AFD-A2C7-5DF59B60DDFA}"/>
    <cellStyle name="강조색2 15 10" xfId="14657" xr:uid="{9324666A-0B33-49C0-9AAB-94916B2D50D8}"/>
    <cellStyle name="강조색2 15 11" xfId="14658" xr:uid="{D9BA5E82-9C1F-4BED-937A-48F7D7D866FB}"/>
    <cellStyle name="강조색2 15 12" xfId="14659" xr:uid="{086636EC-7369-4F5A-A600-0AE2B5DA2333}"/>
    <cellStyle name="강조색2 15 13" xfId="14660" xr:uid="{882B1F7D-5F5D-44C6-901A-B42CD2A0C4F3}"/>
    <cellStyle name="강조색2 15 14" xfId="14661" xr:uid="{A8407E6E-FDAF-4507-B187-6D8494582F17}"/>
    <cellStyle name="강조색2 15 15" xfId="14656" xr:uid="{239B2DF8-9C2D-415E-AEEF-153C8F14BBF2}"/>
    <cellStyle name="강조색2 15 2" xfId="1689" xr:uid="{1259B094-D15D-46B1-B390-5C42E1A4C917}"/>
    <cellStyle name="강조색2 15 2 2" xfId="14662" xr:uid="{9C23297A-5134-41CA-966E-79D4C0EBE352}"/>
    <cellStyle name="강조색2 15 3" xfId="14663" xr:uid="{74C70ACE-E976-432E-AB62-9FAE4FE1CC1B}"/>
    <cellStyle name="강조색2 15 4" xfId="14664" xr:uid="{2D7CF399-A90C-485B-A971-3E9326B280E9}"/>
    <cellStyle name="강조색2 15 5" xfId="14665" xr:uid="{D398E3BA-0BDB-4C79-8DB0-9A632BBDC849}"/>
    <cellStyle name="강조색2 15 6" xfId="14666" xr:uid="{4D222563-00FB-40E2-9EF8-AE75ABA23456}"/>
    <cellStyle name="강조색2 15 7" xfId="14667" xr:uid="{EC2864C9-1853-4EA0-BDDA-B0965BC8DBE6}"/>
    <cellStyle name="강조색2 15 8" xfId="14668" xr:uid="{1582C64D-8662-486D-915E-593C06390193}"/>
    <cellStyle name="강조색2 15 9" xfId="14669" xr:uid="{6AF47FFD-824E-479A-98F3-60393795DDE7}"/>
    <cellStyle name="강조색2 16" xfId="1690" xr:uid="{51582F56-6395-4223-9583-58C7E997AEA2}"/>
    <cellStyle name="강조색2 16 10" xfId="14671" xr:uid="{4139EBF7-21CB-4A62-B563-3246EAF1BB9B}"/>
    <cellStyle name="강조색2 16 11" xfId="14672" xr:uid="{A8C75779-D786-4D76-9F1A-3D406900B157}"/>
    <cellStyle name="강조색2 16 12" xfId="14673" xr:uid="{BDD454C0-D38A-4EE2-AFBA-1C880F4978F1}"/>
    <cellStyle name="강조색2 16 13" xfId="14674" xr:uid="{FD7BFDA8-6F77-4ED9-9BD0-5D048C63049F}"/>
    <cellStyle name="강조색2 16 14" xfId="14675" xr:uid="{118EF3E0-C398-4266-853E-997A95CCCCB5}"/>
    <cellStyle name="강조색2 16 15" xfId="14670" xr:uid="{C08C8FA1-F1B1-44C4-A703-F8343B55D261}"/>
    <cellStyle name="강조색2 16 2" xfId="1691" xr:uid="{2483429F-E23E-4C59-BEDC-8E65060183A4}"/>
    <cellStyle name="강조색2 16 2 2" xfId="14676" xr:uid="{B9B9FA6E-30A2-498D-9A36-BE0AA15E62CE}"/>
    <cellStyle name="강조색2 16 3" xfId="14677" xr:uid="{BE58A32B-E722-4834-A1BA-ABF5F3646335}"/>
    <cellStyle name="강조색2 16 4" xfId="14678" xr:uid="{31537E2F-32A1-49A5-B33A-18EC603B3BDF}"/>
    <cellStyle name="강조색2 16 5" xfId="14679" xr:uid="{5F0A0BC2-2599-4352-9EDB-49E2CE8D899E}"/>
    <cellStyle name="강조색2 16 6" xfId="14680" xr:uid="{19E5A4AB-E12B-49A4-86F9-0B274AAD347F}"/>
    <cellStyle name="강조색2 16 7" xfId="14681" xr:uid="{16615E08-7237-4DC5-A600-CF07DC8FC5D0}"/>
    <cellStyle name="강조색2 16 8" xfId="14682" xr:uid="{8388E09D-3FA7-4605-9235-1D5AC8C945D6}"/>
    <cellStyle name="강조색2 16 9" xfId="14683" xr:uid="{999B200B-5B3B-4633-82D6-21DF39676378}"/>
    <cellStyle name="강조색2 17" xfId="1692" xr:uid="{96FA2743-8885-41AF-8F5B-6F97A87784D0}"/>
    <cellStyle name="강조색2 17 10" xfId="14685" xr:uid="{69A26EC5-CC01-4345-882F-96E0308E7A35}"/>
    <cellStyle name="강조색2 17 11" xfId="14686" xr:uid="{4291B35C-CD41-4CC2-AFC1-B4F92037D4A1}"/>
    <cellStyle name="강조색2 17 12" xfId="14687" xr:uid="{C01C715D-E724-4A08-8426-CDC131DB1D35}"/>
    <cellStyle name="강조색2 17 13" xfId="14688" xr:uid="{D996EC0B-C811-4797-881F-1A840767EAE2}"/>
    <cellStyle name="강조색2 17 14" xfId="14689" xr:uid="{7AD6A9C0-1F6D-4908-856E-171934337D9B}"/>
    <cellStyle name="강조색2 17 15" xfId="14684" xr:uid="{92DBB610-EC31-49FF-A96E-DC3A95A2EBE8}"/>
    <cellStyle name="강조색2 17 2" xfId="1693" xr:uid="{994C7A5B-41E2-4981-A878-B3817C1C8F73}"/>
    <cellStyle name="강조색2 17 2 2" xfId="14690" xr:uid="{83F762CE-48DB-4F7C-82A8-FE13E768D50A}"/>
    <cellStyle name="강조색2 17 3" xfId="14691" xr:uid="{CDCA73FC-A8A5-4C84-9BD5-9D87CD649713}"/>
    <cellStyle name="강조색2 17 4" xfId="14692" xr:uid="{40BDF3A7-BA0F-491D-9A9B-77622579CB0E}"/>
    <cellStyle name="강조색2 17 5" xfId="14693" xr:uid="{A4DF376B-6890-406E-B022-0F2E09CFD6C0}"/>
    <cellStyle name="강조색2 17 6" xfId="14694" xr:uid="{57D6DD54-5811-4A31-9A22-A0D233DC183B}"/>
    <cellStyle name="강조색2 17 7" xfId="14695" xr:uid="{CFC8CCDB-226A-4166-B993-E79C41D4CE0A}"/>
    <cellStyle name="강조색2 17 8" xfId="14696" xr:uid="{EDA825B3-40FA-4F43-B878-43776B1FFA84}"/>
    <cellStyle name="강조색2 17 9" xfId="14697" xr:uid="{3D19555E-F3D6-4B72-B97F-465031C7D6D7}"/>
    <cellStyle name="강조색2 18" xfId="1694" xr:uid="{0FF23A4A-3CEA-499D-AE6D-9876049BB0A6}"/>
    <cellStyle name="강조색2 18 10" xfId="14699" xr:uid="{054C06A3-3AE8-49E0-8B07-300D19AB676A}"/>
    <cellStyle name="강조색2 18 11" xfId="14700" xr:uid="{C2903560-9CDC-47A8-8967-4AD0CB69FB6A}"/>
    <cellStyle name="강조색2 18 12" xfId="14701" xr:uid="{0D13A3C9-0453-4833-97CD-8EA8A5742812}"/>
    <cellStyle name="강조색2 18 13" xfId="14702" xr:uid="{6F3DEF38-8394-430B-AA34-DE2011A24D10}"/>
    <cellStyle name="강조색2 18 14" xfId="14703" xr:uid="{817B3E67-42F5-445D-819F-DF649FFD8E4D}"/>
    <cellStyle name="강조색2 18 15" xfId="14698" xr:uid="{D6F22C19-ADB4-4E6A-932B-5E75C88FC0B9}"/>
    <cellStyle name="강조색2 18 2" xfId="1695" xr:uid="{77C4AA7B-78E6-4100-9954-783CC2939491}"/>
    <cellStyle name="강조색2 18 2 2" xfId="14704" xr:uid="{7326BEE9-6A18-4C11-89CF-19098D94ED45}"/>
    <cellStyle name="강조색2 18 3" xfId="14705" xr:uid="{8C402570-E4F4-4B9B-B31C-CFEA23245674}"/>
    <cellStyle name="강조색2 18 4" xfId="14706" xr:uid="{EE294948-9112-4045-9D39-5D4232D2EC2E}"/>
    <cellStyle name="강조색2 18 5" xfId="14707" xr:uid="{988788EF-FDF7-4F65-A1F1-446847A302C9}"/>
    <cellStyle name="강조색2 18 6" xfId="14708" xr:uid="{C39808FE-6B57-408C-8A0B-19BB5EC751E5}"/>
    <cellStyle name="강조색2 18 7" xfId="14709" xr:uid="{439EA0EC-153D-41C3-A0BA-81ADF503D9BF}"/>
    <cellStyle name="강조색2 18 8" xfId="14710" xr:uid="{5905689C-A85A-4CB8-91E3-F0ABCA6EE0E1}"/>
    <cellStyle name="강조색2 18 9" xfId="14711" xr:uid="{8C611457-0662-4445-8D69-A78C58A72143}"/>
    <cellStyle name="강조색2 19" xfId="1696" xr:uid="{941CFE78-B6C1-49A0-B9CF-E4DEEC134DC2}"/>
    <cellStyle name="강조색2 19 10" xfId="14713" xr:uid="{6D9D3E98-0C85-47A4-9B9F-4E53E4E7ED9E}"/>
    <cellStyle name="강조색2 19 11" xfId="14714" xr:uid="{6AE7FF79-886D-4274-843D-5912407C20E0}"/>
    <cellStyle name="강조색2 19 12" xfId="14715" xr:uid="{35A0FBE2-3EC4-4E1D-8FF5-D51A0732E6B4}"/>
    <cellStyle name="강조색2 19 13" xfId="14716" xr:uid="{F1E98561-14DF-4927-84DE-DC846A497C18}"/>
    <cellStyle name="강조색2 19 14" xfId="14717" xr:uid="{2253A348-6476-46E8-B374-2A028FF04022}"/>
    <cellStyle name="강조색2 19 15" xfId="14712" xr:uid="{3FFCB78A-0C74-43F9-AB73-667E138FE953}"/>
    <cellStyle name="강조색2 19 2" xfId="1697" xr:uid="{E926ED77-1BD4-4411-8B81-FED939213B09}"/>
    <cellStyle name="강조색2 19 2 2" xfId="14718" xr:uid="{6D4C5E60-5BBC-4733-9733-57B23EF77070}"/>
    <cellStyle name="강조색2 19 3" xfId="14719" xr:uid="{E7690B1D-15B8-4346-8C9B-E8EC0D9D3C71}"/>
    <cellStyle name="강조색2 19 4" xfId="14720" xr:uid="{86E905EF-D38F-44C3-B394-E93C2A5D9C11}"/>
    <cellStyle name="강조색2 19 5" xfId="14721" xr:uid="{349237B4-635C-4082-9A93-3941E69825E7}"/>
    <cellStyle name="강조색2 19 6" xfId="14722" xr:uid="{88816085-1092-41B1-B061-6907A86F2211}"/>
    <cellStyle name="강조색2 19 7" xfId="14723" xr:uid="{F5D8C289-0A57-4EC2-AD3F-DDF4B90D33CE}"/>
    <cellStyle name="강조색2 19 8" xfId="14724" xr:uid="{371C99DF-7F6C-48E4-9CE9-C0F1D1C3A09D}"/>
    <cellStyle name="강조색2 19 9" xfId="14725" xr:uid="{934DAB06-E6A3-46A5-A04D-F1B3D3C9B14A}"/>
    <cellStyle name="강조색2 2" xfId="13" xr:uid="{69ACFEC9-6E32-47C0-BA8C-DCD5C74A4B39}"/>
    <cellStyle name="강조색2 2 10" xfId="14727" xr:uid="{B85DD22E-5BB1-49B5-A068-7C8FBB4F5A7F}"/>
    <cellStyle name="강조색2 2 11" xfId="14728" xr:uid="{34CA4BC2-6E7F-4040-9CAC-3F585D59C007}"/>
    <cellStyle name="강조색2 2 12" xfId="14729" xr:uid="{B916B74D-1A90-443E-B904-284DCA75110F}"/>
    <cellStyle name="강조색2 2 13" xfId="14730" xr:uid="{93D03D43-79C3-48B6-A9D9-232A01EFA5E7}"/>
    <cellStyle name="강조색2 2 14" xfId="14731" xr:uid="{C377C5AB-D3F7-49E2-A496-9B7D2A811324}"/>
    <cellStyle name="강조색2 2 15" xfId="14726" xr:uid="{97699CD5-3522-4CD8-AE3B-16446F78A7F3}"/>
    <cellStyle name="강조색2 2 16" xfId="27959" xr:uid="{D727E41A-E884-48F2-9780-5FF284C4933D}"/>
    <cellStyle name="강조색2 2 17" xfId="1698" xr:uid="{050AF678-62AC-41B8-8D1B-A27255108C1A}"/>
    <cellStyle name="강조색2 2 2" xfId="1699" xr:uid="{830A9818-9968-4FCB-A7BA-EFF4525B1387}"/>
    <cellStyle name="강조색2 2 2 2" xfId="14732" xr:uid="{37FE689A-9BC2-45FC-8219-0414ED5141A7}"/>
    <cellStyle name="강조색2 2 3" xfId="14733" xr:uid="{571295B8-8463-4E64-8A7C-F2FFA6C24CF0}"/>
    <cellStyle name="강조색2 2 4" xfId="14734" xr:uid="{F7AC6BAE-BEEA-4413-B054-75C8EA32F319}"/>
    <cellStyle name="강조색2 2 5" xfId="14735" xr:uid="{03D8BAA1-DC00-4B1C-A0EF-2C4C186F9951}"/>
    <cellStyle name="강조색2 2 6" xfId="14736" xr:uid="{EB4CA343-B8BE-4037-991A-894621B7F108}"/>
    <cellStyle name="강조색2 2 7" xfId="14737" xr:uid="{86473685-FC68-4519-8F11-20E6149A3A9B}"/>
    <cellStyle name="강조색2 2 8" xfId="14738" xr:uid="{9D65FC61-705E-4FAB-8E4A-A32B7F75149B}"/>
    <cellStyle name="강조색2 2 9" xfId="14739" xr:uid="{0BA2C624-94F4-497A-810C-6B79DEAF28C1}"/>
    <cellStyle name="강조색2 20" xfId="1700" xr:uid="{01D36E71-C070-4FEF-AAD1-21DF8BC03825}"/>
    <cellStyle name="강조색2 20 10" xfId="14741" xr:uid="{2BCF7F90-A69F-4637-9F6F-3C00BD86C5AD}"/>
    <cellStyle name="강조색2 20 11" xfId="14742" xr:uid="{B9F9EFCE-D73B-4CF5-A8DB-CD3ACB7F608B}"/>
    <cellStyle name="강조색2 20 12" xfId="14743" xr:uid="{F5400B7E-EDC4-4FD0-8B51-15FA58FF10D3}"/>
    <cellStyle name="강조색2 20 13" xfId="14744" xr:uid="{CC7F4724-C693-4928-859C-DFD12D9E62B8}"/>
    <cellStyle name="강조색2 20 14" xfId="14745" xr:uid="{E46D00E0-76EF-4EEE-8346-93BD5B6EB364}"/>
    <cellStyle name="강조색2 20 15" xfId="14740" xr:uid="{452CFD6C-41BF-48A0-99B3-796554D692BF}"/>
    <cellStyle name="강조색2 20 2" xfId="1701" xr:uid="{0C8D348C-F7B2-4BCD-B0EF-D9E6B9F88F22}"/>
    <cellStyle name="강조색2 20 2 2" xfId="14746" xr:uid="{FB284C8B-A6B5-4756-9D66-7CA2B692F52A}"/>
    <cellStyle name="강조색2 20 3" xfId="14747" xr:uid="{CA623CE5-9BA6-408B-BD45-03109D11723A}"/>
    <cellStyle name="강조색2 20 4" xfId="14748" xr:uid="{6F2F1EFA-6CD7-4F8F-812F-2F18D218AF0F}"/>
    <cellStyle name="강조색2 20 5" xfId="14749" xr:uid="{86D8B6F8-7FC1-4D71-886C-AA83E971F560}"/>
    <cellStyle name="강조색2 20 6" xfId="14750" xr:uid="{59F4D347-40C4-4D08-9552-1BE4B394DBD4}"/>
    <cellStyle name="강조색2 20 7" xfId="14751" xr:uid="{1E5FF494-41B3-49EE-87CB-BF18F55C55C7}"/>
    <cellStyle name="강조색2 20 8" xfId="14752" xr:uid="{CB8238F1-3750-4051-BBEC-650D9321D601}"/>
    <cellStyle name="강조색2 20 9" xfId="14753" xr:uid="{75D35BAB-3330-41BF-A60C-3A8C170676AF}"/>
    <cellStyle name="강조색2 21" xfId="1702" xr:uid="{B917A6B7-D450-45B1-828E-F5F26F73B7A8}"/>
    <cellStyle name="강조색2 21 10" xfId="14755" xr:uid="{72E860CA-ABE5-4F03-B8C8-C127A2DE82F9}"/>
    <cellStyle name="강조색2 21 11" xfId="14756" xr:uid="{5D30D16F-695A-482B-8619-F6B10B773046}"/>
    <cellStyle name="강조색2 21 12" xfId="14757" xr:uid="{8E8D78CD-84A9-43EB-AA6D-4C82FECB1F11}"/>
    <cellStyle name="강조색2 21 13" xfId="14758" xr:uid="{CEDC8C2D-7C91-4F24-A351-BEBBD571BC87}"/>
    <cellStyle name="강조색2 21 14" xfId="14759" xr:uid="{DAB6CF4C-7EA3-4CE5-99C7-4FCD228B3E81}"/>
    <cellStyle name="강조색2 21 15" xfId="14754" xr:uid="{519E9F64-06EE-4867-866F-72D95D395601}"/>
    <cellStyle name="강조색2 21 2" xfId="1703" xr:uid="{6D9A0009-BC3F-46DE-AE86-1ABE7B2FD688}"/>
    <cellStyle name="강조색2 21 2 2" xfId="14760" xr:uid="{DC7F24E8-58B8-45EA-A85F-2001B1E73721}"/>
    <cellStyle name="강조색2 21 3" xfId="14761" xr:uid="{0408302E-176E-44E8-A2DE-D317F280E310}"/>
    <cellStyle name="강조색2 21 4" xfId="14762" xr:uid="{3C992D08-D954-405A-9ACE-6EFE7EA85FD6}"/>
    <cellStyle name="강조색2 21 5" xfId="14763" xr:uid="{395E59A2-8FEA-4A03-A43A-35646F45EE4A}"/>
    <cellStyle name="강조색2 21 6" xfId="14764" xr:uid="{420F3486-D1EA-4DC7-882C-E91CFE2171FD}"/>
    <cellStyle name="강조색2 21 7" xfId="14765" xr:uid="{ACB97E5F-78AE-44F5-A7C0-AA05F967BE9F}"/>
    <cellStyle name="강조색2 21 8" xfId="14766" xr:uid="{A516F41D-A463-4201-9058-B5C2A3DB6E61}"/>
    <cellStyle name="강조색2 21 9" xfId="14767" xr:uid="{15DFED19-0BC5-4278-B16E-7A64F73DB614}"/>
    <cellStyle name="강조색2 22" xfId="1704" xr:uid="{1BEC1DC4-84E4-4FB7-8B6C-0B5D88807779}"/>
    <cellStyle name="강조색2 22 10" xfId="14769" xr:uid="{5262AF45-31B5-43F2-8AC9-4F475E566F7E}"/>
    <cellStyle name="강조색2 22 11" xfId="14770" xr:uid="{20A13008-AE9D-4775-B285-936509365AC8}"/>
    <cellStyle name="강조색2 22 12" xfId="14771" xr:uid="{6D399F26-9181-4E4D-A936-0FDF8A7132E5}"/>
    <cellStyle name="강조색2 22 13" xfId="14772" xr:uid="{35A80C2B-CD63-4AE7-88BF-57411068297A}"/>
    <cellStyle name="강조색2 22 14" xfId="14773" xr:uid="{04D49FF7-624C-492E-9F0E-58DEA8A01ECD}"/>
    <cellStyle name="강조색2 22 15" xfId="14768" xr:uid="{605536DF-0636-4525-ABEC-EF2F792D715A}"/>
    <cellStyle name="강조색2 22 2" xfId="1705" xr:uid="{C7D73F21-AF6B-4CC7-ACCE-9F224F686860}"/>
    <cellStyle name="강조색2 22 2 2" xfId="14774" xr:uid="{4FA31A55-564C-4187-9E0B-76816161E78F}"/>
    <cellStyle name="강조색2 22 3" xfId="14775" xr:uid="{780A502F-96D9-4C66-98ED-E8B299FAF7C8}"/>
    <cellStyle name="강조색2 22 4" xfId="14776" xr:uid="{55F07DED-E44D-438E-9359-FBF35D946FCF}"/>
    <cellStyle name="강조색2 22 5" xfId="14777" xr:uid="{33D3448B-A3C9-4050-93D7-DE6BF4E40109}"/>
    <cellStyle name="강조색2 22 6" xfId="14778" xr:uid="{247DED14-022B-4895-8D32-E0264440C15D}"/>
    <cellStyle name="강조색2 22 7" xfId="14779" xr:uid="{5C4C431B-DC1C-4F3D-8037-956207677BF3}"/>
    <cellStyle name="강조색2 22 8" xfId="14780" xr:uid="{1B87C287-4483-4975-A98D-4F35C8AE62DA}"/>
    <cellStyle name="강조색2 22 9" xfId="14781" xr:uid="{9500C68A-0F17-491E-B767-687AA15863A8}"/>
    <cellStyle name="강조색2 23" xfId="1706" xr:uid="{8E902889-BD6F-41A2-8E6A-0143AB7D74C8}"/>
    <cellStyle name="강조색2 23 10" xfId="14783" xr:uid="{0787BBB0-F466-4ACE-865C-8E7A5857B7E2}"/>
    <cellStyle name="강조색2 23 11" xfId="14784" xr:uid="{BB4FEB2F-CC16-47F2-B2D7-DF8348AA3478}"/>
    <cellStyle name="강조색2 23 12" xfId="14785" xr:uid="{F89F43D2-BCF9-4DCE-AEA7-CBD99E3F0702}"/>
    <cellStyle name="강조색2 23 13" xfId="14786" xr:uid="{7B6A5C50-F1FE-4A54-8C79-4202699AE1DB}"/>
    <cellStyle name="강조색2 23 14" xfId="14787" xr:uid="{8936B1F7-580C-4455-AE6E-29C6FCC31106}"/>
    <cellStyle name="강조색2 23 15" xfId="14782" xr:uid="{31483662-3FE6-4281-98DE-3BEC2AF585B0}"/>
    <cellStyle name="강조색2 23 2" xfId="1707" xr:uid="{BE2EC514-E61A-451F-B273-5F0B7FF77DE4}"/>
    <cellStyle name="강조색2 23 2 2" xfId="14788" xr:uid="{FA7BFF0D-252B-41E7-B6F9-646E7F8690B9}"/>
    <cellStyle name="강조색2 23 3" xfId="14789" xr:uid="{C33CBAB7-976E-40D0-8174-BB5292946FF4}"/>
    <cellStyle name="강조색2 23 4" xfId="14790" xr:uid="{1F18E049-F0BA-4998-984C-88D4F2D4181F}"/>
    <cellStyle name="강조색2 23 5" xfId="14791" xr:uid="{56D8B0CB-91FA-4DA5-9936-AD62C988CF69}"/>
    <cellStyle name="강조색2 23 6" xfId="14792" xr:uid="{B42811F0-EC03-465A-8601-DE02C9A0E53A}"/>
    <cellStyle name="강조색2 23 7" xfId="14793" xr:uid="{53481B06-B1EB-4B0E-9887-C14E473CB29E}"/>
    <cellStyle name="강조색2 23 8" xfId="14794" xr:uid="{4ED6BBCD-A42E-4887-B362-1E5B71ADAD6A}"/>
    <cellStyle name="강조색2 23 9" xfId="14795" xr:uid="{5690CA23-1FBE-4C18-B96E-8AD038F2C8E1}"/>
    <cellStyle name="강조색2 24" xfId="1708" xr:uid="{69320917-0EE6-4F36-8F4E-8A8AA09FD9D7}"/>
    <cellStyle name="강조색2 24 10" xfId="14797" xr:uid="{E3FAE05E-3C2D-410C-B3E2-2DAE02C67A6C}"/>
    <cellStyle name="강조색2 24 11" xfId="14798" xr:uid="{A48B59E3-3174-47E9-9DF9-90717E699883}"/>
    <cellStyle name="강조색2 24 12" xfId="14799" xr:uid="{3360E22A-32D1-45C1-AC90-2618245836D7}"/>
    <cellStyle name="강조색2 24 13" xfId="14800" xr:uid="{E40C3014-4ECB-4FAC-8362-B40EB9A3C556}"/>
    <cellStyle name="강조색2 24 14" xfId="14801" xr:uid="{C538CF71-0115-44BC-9194-97609FF2CA0C}"/>
    <cellStyle name="강조색2 24 15" xfId="14796" xr:uid="{9B258DBF-A76F-407E-882E-06F613104939}"/>
    <cellStyle name="강조색2 24 2" xfId="1709" xr:uid="{1274A4ED-3DBD-4A6A-999A-C81CEB681CBC}"/>
    <cellStyle name="강조색2 24 2 2" xfId="14802" xr:uid="{C8CCE4EF-F33D-46B6-8D88-60606E5B8A75}"/>
    <cellStyle name="강조색2 24 3" xfId="14803" xr:uid="{CB88480C-2EAA-4DE9-BEE6-B66FC59EDA92}"/>
    <cellStyle name="강조색2 24 4" xfId="14804" xr:uid="{6BF58FB5-4B4B-4D2C-9982-A602176D6D9C}"/>
    <cellStyle name="강조색2 24 5" xfId="14805" xr:uid="{C6185290-9651-47C4-B7F0-1B3F2ADDD5B8}"/>
    <cellStyle name="강조색2 24 6" xfId="14806" xr:uid="{AB8F8D49-5604-4EB4-A814-CDCA461E7D32}"/>
    <cellStyle name="강조색2 24 7" xfId="14807" xr:uid="{4AA6367E-7E8C-4DC7-AE9B-260F2CAE4272}"/>
    <cellStyle name="강조색2 24 8" xfId="14808" xr:uid="{1958E095-392A-437B-BB54-01E59289BF6F}"/>
    <cellStyle name="강조색2 24 9" xfId="14809" xr:uid="{F302F04F-6147-4F88-AC64-1C0AF7F12973}"/>
    <cellStyle name="강조색2 25" xfId="1710" xr:uid="{F88AA2EE-6D70-45D0-800F-75843F5C6CBC}"/>
    <cellStyle name="강조색2 25 10" xfId="14811" xr:uid="{2F821AE1-9352-4F7E-8026-49B7B0149146}"/>
    <cellStyle name="강조색2 25 11" xfId="14812" xr:uid="{432CB53D-1606-40F4-8E19-A9C8E00B3FF2}"/>
    <cellStyle name="강조색2 25 12" xfId="14813" xr:uid="{F153577B-CBF6-406C-BA99-8B9B940840D8}"/>
    <cellStyle name="강조색2 25 13" xfId="14814" xr:uid="{E300D46E-E0B0-457A-9DC2-D280795F873D}"/>
    <cellStyle name="강조색2 25 14" xfId="14815" xr:uid="{7EE5C9CE-3F7E-4392-A766-2585FDAFDDC6}"/>
    <cellStyle name="강조색2 25 15" xfId="14810" xr:uid="{D6A620EE-60C9-4B89-8E98-23D7CF5A508B}"/>
    <cellStyle name="강조색2 25 2" xfId="1711" xr:uid="{9006C644-9077-4185-8503-CB25A6CD29BE}"/>
    <cellStyle name="강조색2 25 2 2" xfId="14816" xr:uid="{9A96CA87-898E-4533-B7D1-A2720FA31020}"/>
    <cellStyle name="강조색2 25 3" xfId="14817" xr:uid="{D93AB3E7-D4BB-4581-A6DE-3FA60D436689}"/>
    <cellStyle name="강조색2 25 4" xfId="14818" xr:uid="{C4C78B9B-C554-48B4-9F1B-2A56275BB164}"/>
    <cellStyle name="강조색2 25 5" xfId="14819" xr:uid="{20DD2BFB-0294-48DE-A397-72B82D64BB8D}"/>
    <cellStyle name="강조색2 25 6" xfId="14820" xr:uid="{439BFAF1-C114-40D8-9F79-F1E115664A81}"/>
    <cellStyle name="강조색2 25 7" xfId="14821" xr:uid="{1C089A06-A8FE-4BA2-A991-87F22B8BF3CC}"/>
    <cellStyle name="강조색2 25 8" xfId="14822" xr:uid="{3B6D9536-DE2D-429F-BA30-14ADDD5190F8}"/>
    <cellStyle name="강조색2 25 9" xfId="14823" xr:uid="{48D18326-26A4-4E16-A725-012118054FFB}"/>
    <cellStyle name="강조색2 26" xfId="1712" xr:uid="{30481E6F-AEE8-422A-8882-C9999FF1ED8C}"/>
    <cellStyle name="강조색2 26 10" xfId="14825" xr:uid="{35726F21-F9D3-4299-A04E-8835E244B86C}"/>
    <cellStyle name="강조색2 26 11" xfId="14826" xr:uid="{95EB9216-6DA4-4698-8C3C-4CF64FD7A679}"/>
    <cellStyle name="강조색2 26 12" xfId="14827" xr:uid="{6B16A375-11EC-4E51-815B-13488642E4BF}"/>
    <cellStyle name="강조색2 26 13" xfId="14828" xr:uid="{C8585FB8-7039-48E5-B0ED-4AEAABCED741}"/>
    <cellStyle name="강조색2 26 14" xfId="14829" xr:uid="{F1764CCA-808F-4BC5-8AC5-FB2364E1E7A1}"/>
    <cellStyle name="강조색2 26 15" xfId="14824" xr:uid="{493D0B36-3AB4-4700-9B1D-C05E6EA2FE79}"/>
    <cellStyle name="강조색2 26 2" xfId="1713" xr:uid="{BE54B29D-8291-4396-84E6-5FB1189E17FE}"/>
    <cellStyle name="강조색2 26 2 2" xfId="14830" xr:uid="{B27AD5A3-751D-4C7B-B836-CEA93184FB35}"/>
    <cellStyle name="강조색2 26 3" xfId="14831" xr:uid="{7371BFFC-FB50-4A74-845F-665F03ACA467}"/>
    <cellStyle name="강조색2 26 4" xfId="14832" xr:uid="{95A74540-4630-4FD0-B17D-6BB765F2210F}"/>
    <cellStyle name="강조색2 26 5" xfId="14833" xr:uid="{7E4EC5DF-55F3-4738-B26E-DDC18A423648}"/>
    <cellStyle name="강조색2 26 6" xfId="14834" xr:uid="{A3098C18-2716-4FF1-811E-7D5B5F023708}"/>
    <cellStyle name="강조색2 26 7" xfId="14835" xr:uid="{652E2EF0-1A2C-46E8-BBEC-F746E2285412}"/>
    <cellStyle name="강조색2 26 8" xfId="14836" xr:uid="{2F32AE9E-4E2A-423F-BC1A-6F9F0F084303}"/>
    <cellStyle name="강조색2 26 9" xfId="14837" xr:uid="{1B8E3C5B-B151-4C9A-AF0F-23D1983D1538}"/>
    <cellStyle name="강조색2 27" xfId="1714" xr:uid="{671196D1-5381-4A67-B500-A7B305E1C213}"/>
    <cellStyle name="강조색2 27 10" xfId="14839" xr:uid="{BE6C531A-F0D4-4F03-B5FE-E8522ECCA9A9}"/>
    <cellStyle name="강조색2 27 11" xfId="14840" xr:uid="{62140945-876A-4DA2-9BB2-C29D669D74A6}"/>
    <cellStyle name="강조색2 27 12" xfId="14841" xr:uid="{3E21A15F-C3B6-4E43-950A-6D133CCDFCCF}"/>
    <cellStyle name="강조색2 27 13" xfId="14842" xr:uid="{A0A967FA-4547-439E-8F06-AE7E1C3C3A2E}"/>
    <cellStyle name="강조색2 27 14" xfId="14843" xr:uid="{3B64CDF2-A0E8-4ED7-9DAF-318ACC0D4A21}"/>
    <cellStyle name="강조색2 27 15" xfId="14838" xr:uid="{E089AA96-E13A-4C4F-88B0-0B7A22BD9D1B}"/>
    <cellStyle name="강조색2 27 2" xfId="1715" xr:uid="{AA1498E6-066A-4EF7-935F-C32881F8CB41}"/>
    <cellStyle name="강조색2 27 2 2" xfId="14844" xr:uid="{97C0DE2A-E530-4815-93C4-88E0E5C7A7BD}"/>
    <cellStyle name="강조색2 27 3" xfId="14845" xr:uid="{DAF3B6D8-BF70-4023-A6A5-3E4FCED13C4D}"/>
    <cellStyle name="강조색2 27 4" xfId="14846" xr:uid="{FBF0F42E-7BD8-40BD-ACA9-D3BBE253A98F}"/>
    <cellStyle name="강조색2 27 5" xfId="14847" xr:uid="{F60CB8AE-BC98-4F4F-AE83-4601DB86590C}"/>
    <cellStyle name="강조색2 27 6" xfId="14848" xr:uid="{BA8F5A4A-2E83-4819-A221-279EDED6CBE0}"/>
    <cellStyle name="강조색2 27 7" xfId="14849" xr:uid="{E957A292-0490-4833-9221-67F772FD7746}"/>
    <cellStyle name="강조색2 27 8" xfId="14850" xr:uid="{0093E092-F161-4E56-BA0E-5160B2892B64}"/>
    <cellStyle name="강조색2 27 9" xfId="14851" xr:uid="{C4A1A9CA-47BE-4DEA-AB82-751F952DB5B1}"/>
    <cellStyle name="강조색2 28" xfId="1716" xr:uid="{F3F4495D-CBAE-4DB7-B5A7-E1FD554C33FA}"/>
    <cellStyle name="강조색2 28 10" xfId="14853" xr:uid="{BE7775EB-19EA-445B-95CA-B97E7866ACD9}"/>
    <cellStyle name="강조색2 28 11" xfId="14854" xr:uid="{A27714CF-4F59-40E0-832A-606C8626D6C8}"/>
    <cellStyle name="강조색2 28 12" xfId="14855" xr:uid="{AC98BBC5-2ABC-4C6D-8AC5-B5977657D806}"/>
    <cellStyle name="강조색2 28 13" xfId="14856" xr:uid="{D49D53D7-AF9E-432E-95D4-CD7068097357}"/>
    <cellStyle name="강조색2 28 14" xfId="14857" xr:uid="{4E738F3B-6269-47B3-A9BC-ABCF028699F7}"/>
    <cellStyle name="강조색2 28 15" xfId="14852" xr:uid="{409CBDB6-F3FD-4B32-AC62-B9EA24DF5FDD}"/>
    <cellStyle name="강조색2 28 2" xfId="1717" xr:uid="{EFE45AFC-0295-40B0-A013-86A70CF83CC2}"/>
    <cellStyle name="강조색2 28 2 2" xfId="14858" xr:uid="{42314BAD-9159-4867-BE64-2282CDBE8761}"/>
    <cellStyle name="강조색2 28 3" xfId="14859" xr:uid="{85C72E12-8E5C-4245-8E58-C43F3FF82E74}"/>
    <cellStyle name="강조색2 28 4" xfId="14860" xr:uid="{965B6047-D363-4969-BBD2-DDEF36C6A18E}"/>
    <cellStyle name="강조색2 28 5" xfId="14861" xr:uid="{1DFFEBF4-F76D-4000-B4A5-7BF57CE43BD0}"/>
    <cellStyle name="강조색2 28 6" xfId="14862" xr:uid="{1330B2CC-58C1-4A5A-B498-6F685E3612E0}"/>
    <cellStyle name="강조색2 28 7" xfId="14863" xr:uid="{D338B3FA-3D19-423A-9DAD-E8BF780BC564}"/>
    <cellStyle name="강조색2 28 8" xfId="14864" xr:uid="{27D4E896-C791-43DD-8FDA-52D49CAA113C}"/>
    <cellStyle name="강조색2 28 9" xfId="14865" xr:uid="{D17C498F-DD0D-4DA2-AA81-A9BA94CDD7FC}"/>
    <cellStyle name="강조색2 29" xfId="1718" xr:uid="{1E34655B-493E-4276-9BC8-1ED303EF569C}"/>
    <cellStyle name="강조색2 29 10" xfId="14867" xr:uid="{1F1745E2-C3E6-4855-A507-0722B1428A3E}"/>
    <cellStyle name="강조색2 29 11" xfId="14868" xr:uid="{98319FF2-5C68-45E2-BCC2-39C869F50BFF}"/>
    <cellStyle name="강조색2 29 12" xfId="14869" xr:uid="{6306EF48-3229-4F71-9182-FBDD70355F5E}"/>
    <cellStyle name="강조색2 29 13" xfId="14870" xr:uid="{DBFBC4BD-46AB-4B8C-98C0-876E1FEBF22F}"/>
    <cellStyle name="강조색2 29 14" xfId="14871" xr:uid="{7AF5CB7F-8C7A-4C75-B125-D8DC22BD5B43}"/>
    <cellStyle name="강조색2 29 15" xfId="14866" xr:uid="{9960DA38-D682-4279-95ED-CDD6709E3FFF}"/>
    <cellStyle name="강조색2 29 2" xfId="1719" xr:uid="{9576BCB5-2887-4EB3-B640-A044498BB6FD}"/>
    <cellStyle name="강조색2 29 2 2" xfId="14872" xr:uid="{6EB9A1DC-1979-4EB1-95B0-277EB7C15198}"/>
    <cellStyle name="강조색2 29 3" xfId="14873" xr:uid="{14CD0B7A-40E6-461C-8B82-A8028C062BF5}"/>
    <cellStyle name="강조색2 29 4" xfId="14874" xr:uid="{A58A97D6-2A2E-4DF2-BB74-BF643AD6CC92}"/>
    <cellStyle name="강조색2 29 5" xfId="14875" xr:uid="{5BA95CEE-1BAD-4AAF-8EA5-B35049AADF72}"/>
    <cellStyle name="강조색2 29 6" xfId="14876" xr:uid="{50CFD925-3C25-4C60-9CF0-3B5253605AB1}"/>
    <cellStyle name="강조색2 29 7" xfId="14877" xr:uid="{C4B29FDB-CE0D-4E50-BD12-28B7EC7EE749}"/>
    <cellStyle name="강조색2 29 8" xfId="14878" xr:uid="{0AC81533-9D72-4322-BA7D-761AF6DC06FD}"/>
    <cellStyle name="강조색2 29 9" xfId="14879" xr:uid="{01AA0B03-3D8F-4EE9-89B4-E4937A4A9C77}"/>
    <cellStyle name="강조색2 3" xfId="1720" xr:uid="{5EC2DB11-A50D-4DBC-8B62-6428AE1B4FD4}"/>
    <cellStyle name="강조색2 3 10" xfId="14881" xr:uid="{35C11FFB-DA57-45C4-BE56-F1DF0E9040F4}"/>
    <cellStyle name="강조색2 3 11" xfId="14882" xr:uid="{67C168AB-8D3A-45AF-8D85-4993E52A5A1F}"/>
    <cellStyle name="강조색2 3 12" xfId="14883" xr:uid="{A4746899-F75B-4330-B33F-9030F7DCA67D}"/>
    <cellStyle name="강조색2 3 13" xfId="14884" xr:uid="{993D9828-624F-4B27-B02D-D92AE7FDFE9B}"/>
    <cellStyle name="강조색2 3 14" xfId="14885" xr:uid="{D7598663-3A56-4B72-9FE4-8C21FFBCC21B}"/>
    <cellStyle name="강조색2 3 15" xfId="14880" xr:uid="{AA72DBA7-5723-4DE6-ADF2-19107FCB2030}"/>
    <cellStyle name="강조색2 3 16" xfId="28214" xr:uid="{B1856019-BB07-45A3-856F-D8F721264258}"/>
    <cellStyle name="강조색2 3 2" xfId="1721" xr:uid="{083911B1-A4D8-4916-8210-DD2F7699AA4E}"/>
    <cellStyle name="강조색2 3 2 2" xfId="14886" xr:uid="{52F70A5C-60A5-4C3C-85B1-F14EADFBE87E}"/>
    <cellStyle name="강조색2 3 3" xfId="14887" xr:uid="{473A4DA4-ECF3-4A76-B019-A361DB125A5D}"/>
    <cellStyle name="강조색2 3 4" xfId="14888" xr:uid="{BB642949-D7D4-42C8-90E3-7B8F965B7875}"/>
    <cellStyle name="강조색2 3 5" xfId="14889" xr:uid="{F93C083A-7630-4E87-9DE7-B4E5C9DCE8E8}"/>
    <cellStyle name="강조색2 3 6" xfId="14890" xr:uid="{BF1ACAAE-9E8C-4983-A641-6B9F954EC771}"/>
    <cellStyle name="강조색2 3 7" xfId="14891" xr:uid="{9E9D9627-336F-4482-BE90-262DD8184F20}"/>
    <cellStyle name="강조색2 3 8" xfId="14892" xr:uid="{F7E4F801-E197-4521-AB2B-AD7F2CBD7A5E}"/>
    <cellStyle name="강조색2 3 9" xfId="14893" xr:uid="{ABC2B060-71A2-4068-BB48-E07B77B62DB7}"/>
    <cellStyle name="강조색2 30" xfId="1722" xr:uid="{76C8D5F9-53B2-443E-BB9C-D14C3EC383B2}"/>
    <cellStyle name="강조색2 30 10" xfId="14895" xr:uid="{2841F2BC-7EFD-4E60-8FCD-E9A13DC48013}"/>
    <cellStyle name="강조색2 30 11" xfId="14896" xr:uid="{DA942F1E-25F8-4900-B623-7C99778E1A28}"/>
    <cellStyle name="강조색2 30 12" xfId="14897" xr:uid="{2ED7C973-96D5-4742-B4F5-ABA1CE89E63F}"/>
    <cellStyle name="강조색2 30 13" xfId="14898" xr:uid="{45BAB4AB-752F-4F4B-935B-E5753C62D4EC}"/>
    <cellStyle name="강조색2 30 14" xfId="14899" xr:uid="{F98966BD-6F3A-40A5-8A96-184E57F9BB83}"/>
    <cellStyle name="강조색2 30 15" xfId="14894" xr:uid="{0FDADD51-CE4C-4751-BDE1-73DE029749E0}"/>
    <cellStyle name="강조색2 30 2" xfId="1723" xr:uid="{BE428B91-F89A-4208-92DA-40294811C7E1}"/>
    <cellStyle name="강조색2 30 2 2" xfId="14900" xr:uid="{01D6CFF0-16F0-460E-A8E6-614FE9364603}"/>
    <cellStyle name="강조색2 30 3" xfId="14901" xr:uid="{44C30FE8-B7B9-40AF-8081-E7107E8B0FFB}"/>
    <cellStyle name="강조색2 30 4" xfId="14902" xr:uid="{5AD7CDEA-1230-40A1-B35F-168A0667C40C}"/>
    <cellStyle name="강조색2 30 5" xfId="14903" xr:uid="{94C94CCC-9502-4A7D-B235-B71590B10587}"/>
    <cellStyle name="강조색2 30 6" xfId="14904" xr:uid="{853B5E65-C0F5-47F4-A696-C47A00E7A1DC}"/>
    <cellStyle name="강조색2 30 7" xfId="14905" xr:uid="{E13A4373-7415-4798-AF7C-DB8C09F32906}"/>
    <cellStyle name="강조색2 30 8" xfId="14906" xr:uid="{E38115DA-74F6-4281-9265-AEDCF4F4D1E2}"/>
    <cellStyle name="강조색2 30 9" xfId="14907" xr:uid="{C20A4C59-996D-4425-A1F6-3EAF6427D771}"/>
    <cellStyle name="강조색2 31" xfId="1724" xr:uid="{2C202C8E-F516-436F-B199-A1E3ECEC4486}"/>
    <cellStyle name="강조색2 31 10" xfId="14909" xr:uid="{B2791201-DFEB-4D60-8521-3E806FBFAE1B}"/>
    <cellStyle name="강조색2 31 11" xfId="14910" xr:uid="{51C84C09-0C9D-4641-8ABE-F69709E10EAB}"/>
    <cellStyle name="강조색2 31 12" xfId="14911" xr:uid="{D0BF8279-99C6-46E8-B914-A6CED9978D63}"/>
    <cellStyle name="강조색2 31 13" xfId="14912" xr:uid="{3CD54484-B765-4356-BF00-994A0C19F341}"/>
    <cellStyle name="강조색2 31 14" xfId="14913" xr:uid="{F4055260-4314-4C65-AE17-7676E57C9972}"/>
    <cellStyle name="강조색2 31 15" xfId="14908" xr:uid="{2178743D-CAEF-4256-A83F-67CC46D4C84E}"/>
    <cellStyle name="강조색2 31 2" xfId="1725" xr:uid="{432B1DD4-E192-44A2-81D0-BE330D2BCF01}"/>
    <cellStyle name="강조색2 31 2 2" xfId="14914" xr:uid="{9609B09F-1B65-46B2-BC2A-98D16DF58148}"/>
    <cellStyle name="강조색2 31 3" xfId="14915" xr:uid="{36D91C84-C763-4204-8316-22498411CF1E}"/>
    <cellStyle name="강조색2 31 4" xfId="14916" xr:uid="{10B9C8BD-9CFE-46BB-AC7F-A06FE52F3A10}"/>
    <cellStyle name="강조색2 31 5" xfId="14917" xr:uid="{8E8C46D3-4E14-4E58-9D98-B0B343E2ED30}"/>
    <cellStyle name="강조색2 31 6" xfId="14918" xr:uid="{1C7A0843-C93A-4C70-8DD8-74C459ADA8F3}"/>
    <cellStyle name="강조색2 31 7" xfId="14919" xr:uid="{207A1529-1470-4F32-998E-D3265EE7438E}"/>
    <cellStyle name="강조색2 31 8" xfId="14920" xr:uid="{F733C67C-FFCA-4BE3-8E39-47B6A383AA31}"/>
    <cellStyle name="강조색2 31 9" xfId="14921" xr:uid="{04222A06-74BD-4BDF-835F-F730430FFCBB}"/>
    <cellStyle name="강조색2 32" xfId="1726" xr:uid="{5EE2E83A-1595-4F6C-A531-75E08EB6D186}"/>
    <cellStyle name="강조색2 32 10" xfId="14923" xr:uid="{E14A441B-5656-43F9-8E15-9AD5270620A0}"/>
    <cellStyle name="강조색2 32 11" xfId="14924" xr:uid="{FB4D674B-83BF-4F1F-921F-2BD97AAB2E8D}"/>
    <cellStyle name="강조색2 32 12" xfId="14925" xr:uid="{9097AB46-76AE-4389-B7B4-1191C28F08E7}"/>
    <cellStyle name="강조색2 32 13" xfId="14926" xr:uid="{9495F3AF-B09A-41A3-B329-3CD4EC0C52FD}"/>
    <cellStyle name="강조색2 32 14" xfId="14927" xr:uid="{0DD47CFD-86E9-4EC5-AA77-9EB6C3F0923D}"/>
    <cellStyle name="강조색2 32 15" xfId="14922" xr:uid="{8CDBCDE2-EB68-4DE0-90BE-116E2CB83930}"/>
    <cellStyle name="강조색2 32 2" xfId="1727" xr:uid="{DB991026-E1FA-48FF-8D20-581B26B835FE}"/>
    <cellStyle name="강조색2 32 2 2" xfId="14928" xr:uid="{0C4D6B1F-C5A9-4B6C-801C-680C881FBB11}"/>
    <cellStyle name="강조색2 32 3" xfId="14929" xr:uid="{901CF488-0627-4AB3-9266-D2DAD11CCF17}"/>
    <cellStyle name="강조색2 32 4" xfId="14930" xr:uid="{ADDCF930-130B-49EB-8F7A-D698FF74195C}"/>
    <cellStyle name="강조색2 32 5" xfId="14931" xr:uid="{7DE0564B-9B75-4875-A835-C876F6B35984}"/>
    <cellStyle name="강조색2 32 6" xfId="14932" xr:uid="{573C5AEB-09E4-4E76-852B-E0766E5541C7}"/>
    <cellStyle name="강조색2 32 7" xfId="14933" xr:uid="{3F6B0907-C1CC-4CE5-B231-BED856396F6C}"/>
    <cellStyle name="강조색2 32 8" xfId="14934" xr:uid="{0F7A055E-7DAC-4042-89C0-6CB086A4332D}"/>
    <cellStyle name="강조색2 32 9" xfId="14935" xr:uid="{38453E24-1CC4-43F7-ABCD-C74891B8F147}"/>
    <cellStyle name="강조색2 33" xfId="1728" xr:uid="{8DF1AC9F-B894-4754-8934-7EF0E50B6B65}"/>
    <cellStyle name="강조색2 33 10" xfId="14937" xr:uid="{9CADC024-498E-45CD-BCE2-012F4D3E10B9}"/>
    <cellStyle name="강조색2 33 11" xfId="14938" xr:uid="{B376DCB5-998F-4343-825D-40EC35BA0466}"/>
    <cellStyle name="강조색2 33 12" xfId="14939" xr:uid="{5B8B240A-C7D6-46D6-9947-DF5FC6C8C4F8}"/>
    <cellStyle name="강조색2 33 13" xfId="14940" xr:uid="{26DDF6E3-685D-469D-8FA0-9508299E100A}"/>
    <cellStyle name="강조색2 33 14" xfId="14941" xr:uid="{06CDEF1B-F271-48C3-A8D1-6FDB296E438A}"/>
    <cellStyle name="강조색2 33 15" xfId="14936" xr:uid="{23B777A4-5E22-4431-88D8-105F919721F7}"/>
    <cellStyle name="강조색2 33 2" xfId="1729" xr:uid="{F453AD24-7B69-45C4-9162-34D551CB0257}"/>
    <cellStyle name="강조색2 33 2 2" xfId="14942" xr:uid="{EBD60FBC-2FA5-4ED8-A327-63A5B7F57775}"/>
    <cellStyle name="강조색2 33 3" xfId="14943" xr:uid="{97D3911A-2FA1-41C2-8917-98C8C3C3EC36}"/>
    <cellStyle name="강조색2 33 4" xfId="14944" xr:uid="{92C4F751-436D-4E75-9770-FE10F58F1684}"/>
    <cellStyle name="강조색2 33 5" xfId="14945" xr:uid="{ABB78CFB-AE74-4109-A60E-BF60F8873779}"/>
    <cellStyle name="강조색2 33 6" xfId="14946" xr:uid="{05A05F33-3DA4-4DC2-BB29-6A8FE25F885C}"/>
    <cellStyle name="강조색2 33 7" xfId="14947" xr:uid="{9AC6B733-0A6B-409E-9D2C-2398516D1D26}"/>
    <cellStyle name="강조색2 33 8" xfId="14948" xr:uid="{EBB44281-AD92-42F6-83CD-E6C089B1E769}"/>
    <cellStyle name="강조색2 33 9" xfId="14949" xr:uid="{FC240000-DDEF-4FFC-BF87-824EA53FE551}"/>
    <cellStyle name="강조색2 34" xfId="1730" xr:uid="{0DCCB8F3-F168-499F-B116-54C1CEC403A1}"/>
    <cellStyle name="강조색2 34 10" xfId="14951" xr:uid="{65A920F5-9895-418C-AE18-0060926FB373}"/>
    <cellStyle name="강조색2 34 11" xfId="14952" xr:uid="{C164F8E8-555C-425C-8636-E2DF22BD4F7A}"/>
    <cellStyle name="강조색2 34 12" xfId="14953" xr:uid="{15D49DA8-C48F-486F-A4B7-0D0E90EF914D}"/>
    <cellStyle name="강조색2 34 13" xfId="14954" xr:uid="{0EF9124F-71F9-4F26-9856-01C6BCECDF3B}"/>
    <cellStyle name="강조색2 34 14" xfId="14955" xr:uid="{3C686436-9F26-44B4-BE7D-7D05DEBFB0F8}"/>
    <cellStyle name="강조색2 34 15" xfId="14950" xr:uid="{BA20C9AC-34FE-4662-8980-F7BB2C94230F}"/>
    <cellStyle name="강조색2 34 2" xfId="1731" xr:uid="{650C63DD-5345-44BD-8FB3-D690F66BD1F3}"/>
    <cellStyle name="강조색2 34 2 2" xfId="14956" xr:uid="{2820DC63-C9C4-4772-B9CC-89FBC7FBA8A8}"/>
    <cellStyle name="강조색2 34 3" xfId="14957" xr:uid="{4C9AE788-47F9-41C1-8BB8-6CAC4ADBCE83}"/>
    <cellStyle name="강조색2 34 4" xfId="14958" xr:uid="{0C0C0279-3F9E-4056-A2D5-66B8C3EC1A9B}"/>
    <cellStyle name="강조색2 34 5" xfId="14959" xr:uid="{8ABD33FC-80E0-41EC-92AB-0D8655977C15}"/>
    <cellStyle name="강조색2 34 6" xfId="14960" xr:uid="{F8B4E029-9CF8-4212-B8B0-F961617619C1}"/>
    <cellStyle name="강조색2 34 7" xfId="14961" xr:uid="{4B034AA3-DFE7-4696-A150-D82A26C262EF}"/>
    <cellStyle name="강조색2 34 8" xfId="14962" xr:uid="{3E8EFC17-9E2C-4B9A-9DDD-7A8F22F341FE}"/>
    <cellStyle name="강조색2 34 9" xfId="14963" xr:uid="{814CB0AC-F397-4188-A0E9-86AD28D55229}"/>
    <cellStyle name="강조색2 35" xfId="1732" xr:uid="{36B9976C-A8EE-4CA5-88E9-93C3B7880902}"/>
    <cellStyle name="강조색2 35 10" xfId="14965" xr:uid="{7BEF2A2C-8232-4AA6-BFCE-0AD5BC8A926D}"/>
    <cellStyle name="강조색2 35 11" xfId="14966" xr:uid="{DB75B4A1-9B46-4BFB-8EE2-CE38A18C2D15}"/>
    <cellStyle name="강조색2 35 12" xfId="14967" xr:uid="{0C0CE340-35CE-493B-8100-6F8E583AA14B}"/>
    <cellStyle name="강조색2 35 13" xfId="14968" xr:uid="{AFDD348A-8A48-4534-AC18-B7D40AADBCF2}"/>
    <cellStyle name="강조색2 35 14" xfId="14969" xr:uid="{C64A6811-65C9-4F49-B915-CA3EFEEDC314}"/>
    <cellStyle name="강조색2 35 15" xfId="14964" xr:uid="{0A52E1C6-8DA0-4FD2-80CB-4A97FBA38CE6}"/>
    <cellStyle name="강조색2 35 2" xfId="1733" xr:uid="{07162453-B37C-4DC0-ACD7-9A04AEDD4A24}"/>
    <cellStyle name="강조색2 35 2 2" xfId="14970" xr:uid="{BCE1525B-F2ED-42D0-845E-720304C4CBB0}"/>
    <cellStyle name="강조색2 35 3" xfId="14971" xr:uid="{85CB4EBB-7BD1-418B-BBEE-D0D3C6E2111C}"/>
    <cellStyle name="강조색2 35 4" xfId="14972" xr:uid="{8B3060C5-3EF5-4E66-8355-5B6912B04BD2}"/>
    <cellStyle name="강조색2 35 5" xfId="14973" xr:uid="{F667D6CB-3155-4A30-96EB-145D5EF8924E}"/>
    <cellStyle name="강조색2 35 6" xfId="14974" xr:uid="{1F586D6A-DE71-434D-8FB9-F38098E0B75B}"/>
    <cellStyle name="강조색2 35 7" xfId="14975" xr:uid="{0D571609-AA1C-4BFC-9EE9-C32CFC948A84}"/>
    <cellStyle name="강조색2 35 8" xfId="14976" xr:uid="{01749AD8-EDA3-4560-8988-4D152AEBD301}"/>
    <cellStyle name="강조색2 35 9" xfId="14977" xr:uid="{CDB3E922-0F23-45E3-97BE-1FF7898709EC}"/>
    <cellStyle name="강조색2 36" xfId="1734" xr:uid="{A146D908-EF18-4617-85B0-8C146C82E761}"/>
    <cellStyle name="강조색2 36 10" xfId="14979" xr:uid="{1F843DD3-B1EC-462B-B55C-F1267A704C57}"/>
    <cellStyle name="강조색2 36 11" xfId="14980" xr:uid="{229474AA-0DB8-4C65-A46A-B4F4882CE000}"/>
    <cellStyle name="강조색2 36 12" xfId="14981" xr:uid="{882CBD32-62E6-4EC3-9110-04AEB48F60E3}"/>
    <cellStyle name="강조색2 36 13" xfId="14982" xr:uid="{ABE93991-4B43-422C-B2A3-B05B9D772CA4}"/>
    <cellStyle name="강조색2 36 14" xfId="14983" xr:uid="{5D768369-2759-4642-9034-E7A5DE95D127}"/>
    <cellStyle name="강조색2 36 15" xfId="14978" xr:uid="{A64C22FB-580D-4379-ACF0-72BFC30CF5EF}"/>
    <cellStyle name="강조색2 36 2" xfId="1735" xr:uid="{E68D0330-9961-47FA-803C-EF2C871E7E0F}"/>
    <cellStyle name="강조색2 36 2 2" xfId="14984" xr:uid="{90C763D8-70DB-4283-82F4-251993F3D73E}"/>
    <cellStyle name="강조색2 36 3" xfId="14985" xr:uid="{9CAD2B7D-A33F-4AB1-B22C-186778B6FCAC}"/>
    <cellStyle name="강조색2 36 4" xfId="14986" xr:uid="{AD383C09-3BF9-487D-8DFE-9B19217BEB80}"/>
    <cellStyle name="강조색2 36 5" xfId="14987" xr:uid="{2B98E9D1-D589-4022-853F-CA3D5A8EF745}"/>
    <cellStyle name="강조색2 36 6" xfId="14988" xr:uid="{9BA68008-DE70-4A15-B3FB-3E2BAE48EBA7}"/>
    <cellStyle name="강조색2 36 7" xfId="14989" xr:uid="{5231457C-C1B8-4347-AC9A-5FB0C9A946A7}"/>
    <cellStyle name="강조색2 36 8" xfId="14990" xr:uid="{86DF24F0-67D1-4EA7-86D6-7A3F9ADE3B4F}"/>
    <cellStyle name="강조색2 36 9" xfId="14991" xr:uid="{D65CF16F-54E5-47EC-888C-9D77D0B7EC2F}"/>
    <cellStyle name="강조색2 37" xfId="1736" xr:uid="{72F75034-3F17-4A04-BA59-7251F564B9EE}"/>
    <cellStyle name="강조색2 37 10" xfId="14993" xr:uid="{D5743A9F-880B-4B48-87DA-46E6FC7F6C95}"/>
    <cellStyle name="강조색2 37 11" xfId="14994" xr:uid="{2C1E4A4E-0A5E-40D8-BF00-EB03D1F6D7C9}"/>
    <cellStyle name="강조색2 37 12" xfId="14995" xr:uid="{AA5651D6-A76D-470D-BB66-12D79B053860}"/>
    <cellStyle name="강조색2 37 13" xfId="14996" xr:uid="{C56917D9-50E5-4D30-AD8C-EDF1FCFC5E21}"/>
    <cellStyle name="강조색2 37 14" xfId="14997" xr:uid="{A00F6BD5-DB6D-4E75-853B-1F40CFB4D211}"/>
    <cellStyle name="강조색2 37 15" xfId="14992" xr:uid="{1095C63F-4BE4-428F-A4C7-48B658539568}"/>
    <cellStyle name="강조색2 37 2" xfId="1737" xr:uid="{2529D644-E0B5-4BDD-B702-2D537EAC7C4D}"/>
    <cellStyle name="강조색2 37 2 2" xfId="14998" xr:uid="{6390CE2D-9D2B-42B4-801A-9A4E7190B804}"/>
    <cellStyle name="강조색2 37 3" xfId="14999" xr:uid="{923568B6-0D1A-4EA8-9BAE-5F9EF5DF5C69}"/>
    <cellStyle name="강조색2 37 4" xfId="15000" xr:uid="{0469234A-7265-48A6-8E7D-A83B188AF2F5}"/>
    <cellStyle name="강조색2 37 5" xfId="15001" xr:uid="{7B536EB4-C5E3-4FD7-B3CC-17C6AED8386D}"/>
    <cellStyle name="강조색2 37 6" xfId="15002" xr:uid="{91AED31B-8E7E-408E-B94F-69EBA5CB20B1}"/>
    <cellStyle name="강조색2 37 7" xfId="15003" xr:uid="{008BA696-A715-4349-B2F2-027530C8ED09}"/>
    <cellStyle name="강조색2 37 8" xfId="15004" xr:uid="{457180B2-DE15-4763-96A8-4B39AD4E85EE}"/>
    <cellStyle name="강조색2 37 9" xfId="15005" xr:uid="{B6579918-92BC-430D-9E33-BFBDA5FA30A1}"/>
    <cellStyle name="강조색2 38" xfId="1738" xr:uid="{1D419481-BB0B-40F4-A6A1-3FF21D7F9484}"/>
    <cellStyle name="강조색2 38 10" xfId="15007" xr:uid="{336BD0C9-D45D-4032-9DE2-18C4A165874A}"/>
    <cellStyle name="강조색2 38 11" xfId="15008" xr:uid="{47185C4D-6E6B-4A9B-BE89-144DB78801E0}"/>
    <cellStyle name="강조색2 38 12" xfId="15009" xr:uid="{3704C46A-909B-4FC2-A7DA-CC91043AFF0B}"/>
    <cellStyle name="강조색2 38 13" xfId="15010" xr:uid="{CD12472F-7DD8-41EF-A323-6004D8D50F3F}"/>
    <cellStyle name="강조색2 38 14" xfId="15011" xr:uid="{82782387-2C59-48C1-9582-C5CE1D46AF79}"/>
    <cellStyle name="강조색2 38 15" xfId="15006" xr:uid="{8A3B0D41-EFEB-408C-9F6D-8D8943E57AC3}"/>
    <cellStyle name="강조색2 38 2" xfId="1739" xr:uid="{914B84E0-76C4-48D5-AB3A-5005683895AD}"/>
    <cellStyle name="강조색2 38 2 2" xfId="15012" xr:uid="{AD50D42C-AFAE-4486-9FA7-7FACDDCCD9AF}"/>
    <cellStyle name="강조색2 38 3" xfId="15013" xr:uid="{153C059E-405C-4CB1-B009-70EC70B4DF78}"/>
    <cellStyle name="강조색2 38 4" xfId="15014" xr:uid="{C27DE556-C816-4837-ACAE-5A19BBE82D8A}"/>
    <cellStyle name="강조색2 38 5" xfId="15015" xr:uid="{7DFC5AD6-17A0-42B9-A850-AC426FFB49BF}"/>
    <cellStyle name="강조색2 38 6" xfId="15016" xr:uid="{0DEC651F-C33F-4964-85E5-8A380950461D}"/>
    <cellStyle name="강조색2 38 7" xfId="15017" xr:uid="{CDEF540C-6665-485F-8EA2-66F7E1343AB4}"/>
    <cellStyle name="강조색2 38 8" xfId="15018" xr:uid="{EB336D08-29FA-446D-9F19-4841BB3F5EF9}"/>
    <cellStyle name="강조색2 38 9" xfId="15019" xr:uid="{A541FC46-950A-4366-A9AA-097FE8BB2E0D}"/>
    <cellStyle name="강조색2 39" xfId="1740" xr:uid="{A3D4CF2A-284B-4F14-A73C-796E1F4385E2}"/>
    <cellStyle name="강조색2 39 10" xfId="15021" xr:uid="{11AF28A5-98E9-4CA0-BE29-EC8D078FC9B8}"/>
    <cellStyle name="강조색2 39 11" xfId="15022" xr:uid="{62ED8C1A-015E-495B-9E6C-1322196F1530}"/>
    <cellStyle name="강조색2 39 12" xfId="15023" xr:uid="{9642C0B9-5A11-43FB-8741-3B97CE90C8DB}"/>
    <cellStyle name="강조색2 39 13" xfId="15024" xr:uid="{4B91AD12-54AB-4D3C-927E-C85E3F26470A}"/>
    <cellStyle name="강조색2 39 14" xfId="15025" xr:uid="{39EE36EF-8A0D-489E-B188-E90E7CD88090}"/>
    <cellStyle name="강조색2 39 15" xfId="15020" xr:uid="{3EF5178D-9739-49F9-AA04-B7D4229ED370}"/>
    <cellStyle name="강조색2 39 2" xfId="1741" xr:uid="{04C9A71D-6620-491F-9830-903A6DA7845C}"/>
    <cellStyle name="강조색2 39 2 2" xfId="15026" xr:uid="{4A5DDFEE-8010-4133-A500-918AAD8B6CFE}"/>
    <cellStyle name="강조색2 39 3" xfId="15027" xr:uid="{0DA0A1D7-DE12-4F7D-A5E0-5068325C3019}"/>
    <cellStyle name="강조색2 39 4" xfId="15028" xr:uid="{CDA2686A-DD09-471F-926A-9E556658F42D}"/>
    <cellStyle name="강조색2 39 5" xfId="15029" xr:uid="{DA97D0DC-6A25-493A-9B53-5B2F6BBB3B62}"/>
    <cellStyle name="강조색2 39 6" xfId="15030" xr:uid="{19FB3782-4780-4A02-8D26-C893C522A5F1}"/>
    <cellStyle name="강조색2 39 7" xfId="15031" xr:uid="{73F2A55A-5709-4AFE-9C2E-D7406D143104}"/>
    <cellStyle name="강조색2 39 8" xfId="15032" xr:uid="{C6FDF296-AA27-491C-AF92-9BC0266C9A08}"/>
    <cellStyle name="강조색2 39 9" xfId="15033" xr:uid="{475A994A-64BD-4222-91BF-9588377CBF99}"/>
    <cellStyle name="강조색2 4" xfId="1742" xr:uid="{113F5215-6A53-4D14-87D3-CC52B07C6A48}"/>
    <cellStyle name="강조색2 4 10" xfId="15035" xr:uid="{FC8F5681-C21E-4788-972D-D4BE8DCE5D3D}"/>
    <cellStyle name="강조색2 4 11" xfId="15036" xr:uid="{4DAAD9E2-9784-4B7D-A2DC-AC593763EC13}"/>
    <cellStyle name="강조색2 4 12" xfId="15037" xr:uid="{E70500E1-5ED1-438D-B140-843C1CF49D18}"/>
    <cellStyle name="강조색2 4 13" xfId="15038" xr:uid="{90725CC9-0565-493D-A065-FBBE81321251}"/>
    <cellStyle name="강조색2 4 14" xfId="15039" xr:uid="{6CA231AE-25AA-4722-BF2D-4190D560E5F4}"/>
    <cellStyle name="강조색2 4 15" xfId="15034" xr:uid="{53CA2856-32C0-4EC8-9ACF-A56B54024CDC}"/>
    <cellStyle name="강조색2 4 16" xfId="27882" xr:uid="{27132C45-662A-4476-8905-D345EF2085FC}"/>
    <cellStyle name="강조색2 4 2" xfId="1743" xr:uid="{E5F953C2-5CAA-4E72-A2FA-9F6380448D7D}"/>
    <cellStyle name="강조색2 4 2 2" xfId="15040" xr:uid="{4C3CF042-3782-474B-BB9A-9F1EBF471056}"/>
    <cellStyle name="강조색2 4 3" xfId="15041" xr:uid="{3CA265C0-C0BE-44BE-BC00-BB7ABFDAF8B1}"/>
    <cellStyle name="강조색2 4 4" xfId="15042" xr:uid="{06456797-C23F-4213-9712-6F9970A16BF7}"/>
    <cellStyle name="강조색2 4 5" xfId="15043" xr:uid="{2D84E059-B850-4444-8730-1B37B4B3918E}"/>
    <cellStyle name="강조색2 4 6" xfId="15044" xr:uid="{6B421258-6DCB-4BAD-917D-0197CD35935B}"/>
    <cellStyle name="강조색2 4 7" xfId="15045" xr:uid="{DA733FA1-AC57-421D-9C08-C5D4F4FC2485}"/>
    <cellStyle name="강조색2 4 8" xfId="15046" xr:uid="{FD90C2EA-DA7C-44F1-8B65-0AA6EC599097}"/>
    <cellStyle name="강조색2 4 9" xfId="15047" xr:uid="{BA9E67FE-0C88-437A-AEF4-45CBB88634A7}"/>
    <cellStyle name="강조색2 40" xfId="1744" xr:uid="{4CC4B08E-2524-4DA6-9CEB-5F2518607421}"/>
    <cellStyle name="강조색2 40 10" xfId="15049" xr:uid="{CE07726C-AD05-47EB-8DDF-1DEB20E97855}"/>
    <cellStyle name="강조색2 40 11" xfId="15050" xr:uid="{D170CEDE-201D-419C-8B31-512B66684D3E}"/>
    <cellStyle name="강조색2 40 12" xfId="15051" xr:uid="{80DA6FCF-1FEE-4B6F-80A1-9F8192E95776}"/>
    <cellStyle name="강조색2 40 13" xfId="15052" xr:uid="{B27217F5-1868-4104-8EB8-42E15B82B45E}"/>
    <cellStyle name="강조색2 40 14" xfId="15053" xr:uid="{E7E63457-66F5-431E-9F1E-8B68408A4C81}"/>
    <cellStyle name="강조색2 40 15" xfId="15048" xr:uid="{61477F0E-A02F-4A6D-9A1A-1A0A06A14969}"/>
    <cellStyle name="강조색2 40 2" xfId="1745" xr:uid="{40F7FB02-7D89-4D35-B885-89F383F1DBE9}"/>
    <cellStyle name="강조색2 40 2 2" xfId="15054" xr:uid="{5B71B767-3E02-40A1-9C9E-14633B90B8D7}"/>
    <cellStyle name="강조색2 40 3" xfId="15055" xr:uid="{46A04B09-B8B2-4255-BB7F-BEDB98750E0A}"/>
    <cellStyle name="강조색2 40 4" xfId="15056" xr:uid="{13077D38-3AD9-480D-8F70-061A976D2FC3}"/>
    <cellStyle name="강조색2 40 5" xfId="15057" xr:uid="{FE6E663E-F212-4AFB-B409-03D2BE3A8ECA}"/>
    <cellStyle name="강조색2 40 6" xfId="15058" xr:uid="{FF4F7D9C-BA48-4754-943C-BEB4210138E9}"/>
    <cellStyle name="강조색2 40 7" xfId="15059" xr:uid="{99585A93-BE5C-4205-BC81-9FF97CE5C031}"/>
    <cellStyle name="강조색2 40 8" xfId="15060" xr:uid="{F2EBE897-F35A-4FF4-B92B-1FEDD2EEDEB1}"/>
    <cellStyle name="강조색2 40 9" xfId="15061" xr:uid="{FC3D7A8E-96E6-4D3F-B6AA-9620E668C2F0}"/>
    <cellStyle name="강조색2 41" xfId="1746" xr:uid="{F106773C-02C9-43DC-AA80-A4F8FFF5D93F}"/>
    <cellStyle name="강조색2 41 10" xfId="15063" xr:uid="{92135869-C934-471C-9544-98AC694E3875}"/>
    <cellStyle name="강조색2 41 11" xfId="15064" xr:uid="{4A4BCA58-2988-4F39-869F-00B37BA42650}"/>
    <cellStyle name="강조색2 41 12" xfId="15065" xr:uid="{8424F9DA-BC5D-4BA4-8E91-1865857AA907}"/>
    <cellStyle name="강조색2 41 13" xfId="15066" xr:uid="{2BAF1877-C9DB-4C3D-A009-C4791141F66F}"/>
    <cellStyle name="강조색2 41 14" xfId="15067" xr:uid="{2CC7E918-B0A8-4AB4-B4AE-44AED37F5A93}"/>
    <cellStyle name="강조색2 41 15" xfId="15062" xr:uid="{BEC337AA-B946-4EF0-AE8D-3D9FD0E83926}"/>
    <cellStyle name="강조색2 41 2" xfId="1747" xr:uid="{87EDF5DD-FB19-4EBE-9412-40033FE89379}"/>
    <cellStyle name="강조색2 41 2 2" xfId="15068" xr:uid="{13FC5A4B-8B6E-4282-BFCA-123A849EA522}"/>
    <cellStyle name="강조색2 41 3" xfId="15069" xr:uid="{8EBEB159-2CD4-45C6-897D-9443C8B92839}"/>
    <cellStyle name="강조색2 41 4" xfId="15070" xr:uid="{27E01A53-C917-41A0-AFC8-BDAB9D14211E}"/>
    <cellStyle name="강조색2 41 5" xfId="15071" xr:uid="{18DE1218-82D7-4422-B684-1648B0C41383}"/>
    <cellStyle name="강조색2 41 6" xfId="15072" xr:uid="{25D6179C-2348-4A44-9D58-CB1628C4907F}"/>
    <cellStyle name="강조색2 41 7" xfId="15073" xr:uid="{1CD3E551-477B-4A55-AA28-210B1CC15D70}"/>
    <cellStyle name="강조색2 41 8" xfId="15074" xr:uid="{A280B768-3548-4044-878D-EE893B9780B2}"/>
    <cellStyle name="강조색2 41 9" xfId="15075" xr:uid="{4CDAE709-A319-4BB4-9721-D5E9DCCE2D8D}"/>
    <cellStyle name="강조색2 42" xfId="1748" xr:uid="{4E424B78-B96F-472C-A579-6C7B32D50A19}"/>
    <cellStyle name="강조색2 42 10" xfId="15077" xr:uid="{81BB9B5B-70CF-4D42-820B-E743546B6371}"/>
    <cellStyle name="강조색2 42 11" xfId="15078" xr:uid="{B9C53F0C-F00E-4230-94DF-2B489F95706B}"/>
    <cellStyle name="강조색2 42 12" xfId="15079" xr:uid="{B5D80264-37CF-4EB0-9E4F-44020EBE57E6}"/>
    <cellStyle name="강조색2 42 13" xfId="15080" xr:uid="{A46720DA-AC31-4AC2-9B15-26D28815065E}"/>
    <cellStyle name="강조색2 42 14" xfId="15081" xr:uid="{266551D9-615E-4732-9FDF-946A3A11E1F6}"/>
    <cellStyle name="강조색2 42 15" xfId="15076" xr:uid="{C9D67C98-9476-4CE4-BE7E-ED1EE62B1D6D}"/>
    <cellStyle name="강조색2 42 2" xfId="1749" xr:uid="{06278F78-CA7E-4F53-AA7F-D70B030BAFDE}"/>
    <cellStyle name="강조색2 42 2 2" xfId="15082" xr:uid="{396EE872-59DA-49E2-ABF1-E08283C9B546}"/>
    <cellStyle name="강조색2 42 3" xfId="15083" xr:uid="{918A15FC-97E5-4775-A236-9F7541AA6D25}"/>
    <cellStyle name="강조색2 42 4" xfId="15084" xr:uid="{F583A3EC-D29F-4ABD-B849-E6499A93D1BB}"/>
    <cellStyle name="강조색2 42 5" xfId="15085" xr:uid="{AB9682F8-3C0A-4F70-854C-AF6C71CE22CC}"/>
    <cellStyle name="강조색2 42 6" xfId="15086" xr:uid="{B88EDB45-2FDC-4009-9601-94E707B85B28}"/>
    <cellStyle name="강조색2 42 7" xfId="15087" xr:uid="{B370DFDC-E8FC-4420-8CCD-83E538FD4FA1}"/>
    <cellStyle name="강조색2 42 8" xfId="15088" xr:uid="{75C69418-41AC-4C05-9ACA-34B6F2CD1FB3}"/>
    <cellStyle name="강조색2 42 9" xfId="15089" xr:uid="{3C7B5CFE-70E3-4754-A0A5-71D2EA8B34AE}"/>
    <cellStyle name="강조색2 43" xfId="1750" xr:uid="{EE668F61-203B-476B-84CF-63C209B61316}"/>
    <cellStyle name="강조색2 43 10" xfId="15091" xr:uid="{343D6C91-340A-44DC-9A78-49F294F7B6EB}"/>
    <cellStyle name="강조색2 43 11" xfId="15092" xr:uid="{E7ADCE6E-5BE2-41AD-86A2-0AF3911F8C23}"/>
    <cellStyle name="강조색2 43 12" xfId="15093" xr:uid="{B8FAB323-42BB-451F-A9F6-5B89D43F905A}"/>
    <cellStyle name="강조색2 43 13" xfId="15094" xr:uid="{B76F6346-2F1F-49BB-93C4-EEC1E03FD9D8}"/>
    <cellStyle name="강조색2 43 14" xfId="15095" xr:uid="{55C997A7-1242-4FE7-9274-51412BA28FFA}"/>
    <cellStyle name="강조색2 43 15" xfId="15090" xr:uid="{2C1D8EEA-9A05-436B-B8BD-8E6354FC821F}"/>
    <cellStyle name="강조색2 43 2" xfId="1751" xr:uid="{90F340B7-0904-46EA-A5AE-EC92B948B861}"/>
    <cellStyle name="강조색2 43 2 2" xfId="15096" xr:uid="{7094EF42-6DB9-4B04-815C-9CB5E7C407D1}"/>
    <cellStyle name="강조색2 43 3" xfId="15097" xr:uid="{DA7351AF-14A4-4D51-9F66-766B019C9658}"/>
    <cellStyle name="강조색2 43 4" xfId="15098" xr:uid="{AC33FC2F-3DC3-4108-A535-E2F6C65BA711}"/>
    <cellStyle name="강조색2 43 5" xfId="15099" xr:uid="{7D6A952C-03DF-49C1-995E-A9447D8590F6}"/>
    <cellStyle name="강조색2 43 6" xfId="15100" xr:uid="{7507F6FA-8C94-4571-8080-CCC5B1169F5A}"/>
    <cellStyle name="강조색2 43 7" xfId="15101" xr:uid="{F3862778-688F-4A7A-B690-2C1204BAFAA2}"/>
    <cellStyle name="강조색2 43 8" xfId="15102" xr:uid="{DC2D4D5D-5074-4B7F-BA5B-ECD1CEA0CA21}"/>
    <cellStyle name="강조색2 43 9" xfId="15103" xr:uid="{275ABB73-0851-47FA-B603-5A3436709945}"/>
    <cellStyle name="강조색2 44" xfId="1752" xr:uid="{A7D2247F-0ECA-47A6-94F6-89B3C046833D}"/>
    <cellStyle name="강조색2 44 2" xfId="15104" xr:uid="{C22F07EC-2523-4AC3-9B9A-9C0A6C0CC9BE}"/>
    <cellStyle name="강조색2 45" xfId="1753" xr:uid="{C43818F1-34D6-4799-A89A-D623BEC4A16F}"/>
    <cellStyle name="강조색2 45 2" xfId="15105" xr:uid="{E5E6515A-3BCB-405A-BA35-7D5E49CAE0FA}"/>
    <cellStyle name="강조색2 46" xfId="1677" xr:uid="{87872B7C-B60C-478C-9B9A-ABA3886F3DEA}"/>
    <cellStyle name="강조색2 47" xfId="14585" xr:uid="{35C41611-1171-49BF-9B31-5290FE8D2827}"/>
    <cellStyle name="강조색2 5" xfId="1754" xr:uid="{2B138996-A943-47E4-ACCA-F2CD238DB7A2}"/>
    <cellStyle name="강조색2 5 10" xfId="15107" xr:uid="{869A87AB-9C7B-4F12-A5E0-36E88E95F994}"/>
    <cellStyle name="강조색2 5 11" xfId="15108" xr:uid="{6F278D77-4D84-42F7-AD09-0845AF774ECD}"/>
    <cellStyle name="강조색2 5 12" xfId="15109" xr:uid="{144D177D-CD9F-4876-B3E4-24DE14270C84}"/>
    <cellStyle name="강조색2 5 13" xfId="15110" xr:uid="{26C3DC67-F503-4851-AA22-8329486378C8}"/>
    <cellStyle name="강조색2 5 14" xfId="15111" xr:uid="{A53BE3D7-8DB9-4859-B2DD-4B2075597892}"/>
    <cellStyle name="강조색2 5 15" xfId="15106" xr:uid="{997240C1-D454-424B-9217-0C696529C198}"/>
    <cellStyle name="강조색2 5 2" xfId="1755" xr:uid="{20A73F8B-25C8-42C0-AE1B-64EA9F38ABA9}"/>
    <cellStyle name="강조색2 5 2 2" xfId="15112" xr:uid="{8555954F-4CEB-4C34-9AC7-4DD9F7F7FFA9}"/>
    <cellStyle name="강조색2 5 3" xfId="15113" xr:uid="{6AB16F1C-6EA1-45DF-BF2A-CBC001FEFC67}"/>
    <cellStyle name="강조색2 5 4" xfId="15114" xr:uid="{E01D62EB-82F5-4A06-9CE8-527BC4D0BAA4}"/>
    <cellStyle name="강조색2 5 5" xfId="15115" xr:uid="{5DAAC725-4ED8-4971-ADFE-71147E9B4A6A}"/>
    <cellStyle name="강조색2 5 6" xfId="15116" xr:uid="{3FC15CDD-4BD2-4E63-A5C2-5DBDCD4B4D61}"/>
    <cellStyle name="강조색2 5 7" xfId="15117" xr:uid="{D11336D2-C1DE-4566-86FB-86825145B955}"/>
    <cellStyle name="강조색2 5 8" xfId="15118" xr:uid="{218725E9-C421-4FB9-A575-D9D37D73FDBD}"/>
    <cellStyle name="강조색2 5 9" xfId="15119" xr:uid="{6F1DADDB-5F09-426B-B6BD-CDF2A4AAB693}"/>
    <cellStyle name="강조색2 6" xfId="1756" xr:uid="{F432B5F0-0367-42C7-B4CF-4E539E48EF13}"/>
    <cellStyle name="강조색2 6 10" xfId="15121" xr:uid="{B5A9F8B8-F93D-4952-8164-156CA833E96F}"/>
    <cellStyle name="강조색2 6 11" xfId="15122" xr:uid="{14B90F9E-803F-4011-93D2-2B660BA64E3F}"/>
    <cellStyle name="강조색2 6 12" xfId="15123" xr:uid="{0A12A677-03F0-4158-B68B-2CC205C74C5C}"/>
    <cellStyle name="강조색2 6 13" xfId="15124" xr:uid="{46205C2D-EB64-41EE-9251-B7261B48078F}"/>
    <cellStyle name="강조색2 6 14" xfId="15125" xr:uid="{D93DB873-611F-4671-9299-C0C5F3B2C222}"/>
    <cellStyle name="강조색2 6 15" xfId="15120" xr:uid="{2DF135F3-E57E-41E0-93E6-0C62226029DA}"/>
    <cellStyle name="강조색2 6 2" xfId="1757" xr:uid="{ECD752EF-19FC-43F6-85FB-89C8F8E76728}"/>
    <cellStyle name="강조색2 6 2 2" xfId="15126" xr:uid="{57A4C9A8-8ADF-45FF-81F3-6881AC96F0D5}"/>
    <cellStyle name="강조색2 6 3" xfId="15127" xr:uid="{1A59AF2A-4A46-4A20-98C1-B8E4AC95CBAD}"/>
    <cellStyle name="강조색2 6 4" xfId="15128" xr:uid="{55C82671-E68F-4721-92DE-C3BE39F52A32}"/>
    <cellStyle name="강조색2 6 5" xfId="15129" xr:uid="{D0845115-E3BE-4C47-9AC5-58EA4B19924A}"/>
    <cellStyle name="강조색2 6 6" xfId="15130" xr:uid="{451BDD77-20BE-4036-A077-B2F9DF832031}"/>
    <cellStyle name="강조색2 6 7" xfId="15131" xr:uid="{6E766A7F-443A-4857-AD07-5AA0B446AFCB}"/>
    <cellStyle name="강조색2 6 8" xfId="15132" xr:uid="{548DCC28-B6D8-452C-9BC4-1F495474CB34}"/>
    <cellStyle name="강조색2 6 9" xfId="15133" xr:uid="{90641881-6763-44DA-B6A7-068DCBD8DA2C}"/>
    <cellStyle name="강조색2 7" xfId="1758" xr:uid="{C3B5760F-6BF1-472E-953F-36075BFBF017}"/>
    <cellStyle name="강조색2 7 10" xfId="15135" xr:uid="{778031A4-1697-472C-A64E-2CD200E1ECBE}"/>
    <cellStyle name="강조색2 7 11" xfId="15136" xr:uid="{CA1CBB5D-C8FC-4263-95AF-AC812D44C452}"/>
    <cellStyle name="강조색2 7 12" xfId="15137" xr:uid="{0E360798-63A4-463C-938B-B12212DB7E6A}"/>
    <cellStyle name="강조색2 7 13" xfId="15138" xr:uid="{4EAA1615-D2DF-4394-9951-FE50A72D796D}"/>
    <cellStyle name="강조색2 7 14" xfId="15139" xr:uid="{D3352B00-47D2-4118-840C-82C5E9C1D18A}"/>
    <cellStyle name="강조색2 7 15" xfId="15134" xr:uid="{F0EB1D4C-1030-45C6-8FB1-8F3488A6641E}"/>
    <cellStyle name="강조색2 7 2" xfId="1759" xr:uid="{8D58CEBA-1F6D-49B1-A791-0F295863E32C}"/>
    <cellStyle name="강조색2 7 2 2" xfId="15140" xr:uid="{F97A0B4D-3A9A-48A8-A049-A7003B65B2F4}"/>
    <cellStyle name="강조색2 7 3" xfId="15141" xr:uid="{C480E93C-1DE3-4E46-B871-249B91C3FA03}"/>
    <cellStyle name="강조색2 7 4" xfId="15142" xr:uid="{1EDA4790-8868-4822-8A44-21AE37EF8551}"/>
    <cellStyle name="강조색2 7 5" xfId="15143" xr:uid="{775AEFB7-F1A9-4DE7-B9B6-D7F0D8AF2080}"/>
    <cellStyle name="강조색2 7 6" xfId="15144" xr:uid="{E30C73EE-21E6-46DF-A1EF-78ED0361D731}"/>
    <cellStyle name="강조색2 7 7" xfId="15145" xr:uid="{51D3F9C8-A91C-4BE4-B137-CE7AB01BAE63}"/>
    <cellStyle name="강조색2 7 8" xfId="15146" xr:uid="{2E1A652E-35B8-4116-AC01-2A77E3657F8A}"/>
    <cellStyle name="강조색2 7 9" xfId="15147" xr:uid="{003F5848-9591-4930-886A-64EAF9EBC734}"/>
    <cellStyle name="강조색2 8" xfId="1760" xr:uid="{51A714B8-92FC-495C-B1CC-D9AACEA887FA}"/>
    <cellStyle name="강조색2 8 10" xfId="15149" xr:uid="{FADCE6C8-FF4E-4573-B371-ED5C7356A0B9}"/>
    <cellStyle name="강조색2 8 11" xfId="15150" xr:uid="{76D4D175-9275-4649-B9C7-D767ED8A2479}"/>
    <cellStyle name="강조색2 8 12" xfId="15151" xr:uid="{E9B0D98A-D79C-426C-80AB-83907E6AD230}"/>
    <cellStyle name="강조색2 8 13" xfId="15152" xr:uid="{B6679B90-50F3-4950-926E-CF68A16173F3}"/>
    <cellStyle name="강조색2 8 14" xfId="15153" xr:uid="{A3AE1EB0-0C08-4E60-99DC-5CDE8A5258A2}"/>
    <cellStyle name="강조색2 8 15" xfId="15148" xr:uid="{6129CFFD-7B66-4EE9-8D3F-FA4A1B18EE0A}"/>
    <cellStyle name="강조색2 8 2" xfId="1761" xr:uid="{406A0965-DE25-479E-BB0D-741B5BC08A8B}"/>
    <cellStyle name="강조색2 8 2 2" xfId="15154" xr:uid="{18FC39D4-AED7-47CC-A1E4-E62F66110A5C}"/>
    <cellStyle name="강조색2 8 3" xfId="15155" xr:uid="{9CCFFEEE-DF3F-42BE-9577-D5E97D649D7D}"/>
    <cellStyle name="강조색2 8 4" xfId="15156" xr:uid="{52882146-8C35-45DF-A726-7839645D6582}"/>
    <cellStyle name="강조색2 8 5" xfId="15157" xr:uid="{4D9B7E84-1453-4C15-A0F8-0B3B874CD569}"/>
    <cellStyle name="강조색2 8 6" xfId="15158" xr:uid="{304F2637-7F69-409F-BD00-1BD8CB6FB4D3}"/>
    <cellStyle name="강조색2 8 7" xfId="15159" xr:uid="{405380C5-64A5-4E35-90AE-C0896313CC25}"/>
    <cellStyle name="강조색2 8 8" xfId="15160" xr:uid="{1BB73F2C-08A6-41A9-BC9E-DC53F090D931}"/>
    <cellStyle name="강조색2 8 9" xfId="15161" xr:uid="{347D4778-A422-45F4-8973-EA615A205B80}"/>
    <cellStyle name="강조색2 9" xfId="1762" xr:uid="{E2E2E88D-CB67-4E5F-81BC-298EFC454E67}"/>
    <cellStyle name="강조색2 9 10" xfId="15163" xr:uid="{47DA013A-545A-45EB-8CFF-986CBA7FBB59}"/>
    <cellStyle name="강조색2 9 11" xfId="15164" xr:uid="{76D1FD85-6FEB-45A4-9422-B59FFDA3B3D6}"/>
    <cellStyle name="강조색2 9 12" xfId="15165" xr:uid="{37F1519A-483B-4902-B9C0-E54760F2E38B}"/>
    <cellStyle name="강조색2 9 13" xfId="15166" xr:uid="{97190DE4-D37F-48E3-ACD2-3E6296D5F935}"/>
    <cellStyle name="강조색2 9 14" xfId="15167" xr:uid="{D78D71CC-4863-47BB-A270-341148D88BFD}"/>
    <cellStyle name="강조색2 9 15" xfId="15162" xr:uid="{15726AA3-773B-4AE5-AED9-2B275140DE4B}"/>
    <cellStyle name="강조색2 9 2" xfId="1763" xr:uid="{13687451-D08B-4E1D-9E0C-8F1C2341B7D1}"/>
    <cellStyle name="강조색2 9 2 2" xfId="15168" xr:uid="{529D5F05-3F30-4248-88E7-BF06118238BA}"/>
    <cellStyle name="강조색2 9 3" xfId="15169" xr:uid="{610E1A9F-860A-4B0F-9B7C-85A548898D55}"/>
    <cellStyle name="강조색2 9 4" xfId="15170" xr:uid="{C79472AE-E5C7-475B-8988-C8A0C296FE14}"/>
    <cellStyle name="강조색2 9 5" xfId="15171" xr:uid="{08D6DB45-CE8D-4194-8D5A-AEC3A2B4B914}"/>
    <cellStyle name="강조색2 9 6" xfId="15172" xr:uid="{9AF2150F-E6B4-499F-9E9D-984B7FB45004}"/>
    <cellStyle name="강조색2 9 7" xfId="15173" xr:uid="{196411C8-769F-4FFB-A616-D6BAF7C5D11F}"/>
    <cellStyle name="강조색2 9 8" xfId="15174" xr:uid="{56DBD91A-FD12-45F1-96D4-D6BE49886853}"/>
    <cellStyle name="강조색2 9 9" xfId="15175" xr:uid="{062CB5FC-E4FC-49C4-9F88-7783B53D9C0A}"/>
    <cellStyle name="강조색3 10" xfId="1765" xr:uid="{2E046FEC-9FD9-4520-941B-04D7F0CFCC5F}"/>
    <cellStyle name="강조색3 10 10" xfId="15178" xr:uid="{7973459F-611D-40BE-89C1-26D365568D19}"/>
    <cellStyle name="강조색3 10 11" xfId="15179" xr:uid="{1B1D85F7-EA0F-4EAB-B8C1-7A52BDCE21D8}"/>
    <cellStyle name="강조색3 10 12" xfId="15180" xr:uid="{A651F0A5-F1FA-4484-9AC5-71B3F2B7F129}"/>
    <cellStyle name="강조색3 10 13" xfId="15181" xr:uid="{0BF5527D-885B-4449-973B-D47662706128}"/>
    <cellStyle name="강조색3 10 14" xfId="15182" xr:uid="{00E871E7-1243-4EEF-9615-94291F2B1467}"/>
    <cellStyle name="강조색3 10 15" xfId="15177" xr:uid="{79758761-A4C7-4FD6-B647-57FD021D7EE1}"/>
    <cellStyle name="강조색3 10 2" xfId="1766" xr:uid="{295DA356-CB10-490A-A9D1-A1A8ADF492CE}"/>
    <cellStyle name="강조색3 10 2 2" xfId="15183" xr:uid="{05325299-2F22-493A-B25A-AD9096784123}"/>
    <cellStyle name="강조색3 10 3" xfId="15184" xr:uid="{75CDD011-46BF-4948-8BE5-34847EA8A570}"/>
    <cellStyle name="강조색3 10 4" xfId="15185" xr:uid="{ACBF6B0A-17D0-4382-942E-7BD512274B52}"/>
    <cellStyle name="강조색3 10 5" xfId="15186" xr:uid="{44274D57-08E0-4C0C-AE8F-F5A1637FF909}"/>
    <cellStyle name="강조색3 10 6" xfId="15187" xr:uid="{5E2537D6-BC3B-40F1-8714-526584D05B5C}"/>
    <cellStyle name="강조색3 10 7" xfId="15188" xr:uid="{0CDD7E88-EB78-4071-BD22-295890DB9E39}"/>
    <cellStyle name="강조색3 10 8" xfId="15189" xr:uid="{6C9640CD-44AE-4D56-9126-29CAE53B6B30}"/>
    <cellStyle name="강조색3 10 9" xfId="15190" xr:uid="{FFF39463-4827-4949-87A5-6B343E38F347}"/>
    <cellStyle name="강조색3 11" xfId="1767" xr:uid="{0D142DC3-C8AC-4B00-B28A-4D402536037E}"/>
    <cellStyle name="강조색3 11 10" xfId="15192" xr:uid="{2E71CEC9-8C4D-4E9B-A1C1-F979276F7FAA}"/>
    <cellStyle name="강조색3 11 11" xfId="15193" xr:uid="{422C8278-BDCB-425D-8F54-04DF7D95FB6E}"/>
    <cellStyle name="강조색3 11 12" xfId="15194" xr:uid="{8F739E1D-52F5-4F27-83E3-2693CB86B79C}"/>
    <cellStyle name="강조색3 11 13" xfId="15195" xr:uid="{D51F1379-1F6B-4752-A8A4-24048FC557D2}"/>
    <cellStyle name="강조색3 11 14" xfId="15196" xr:uid="{4C9468E9-8CC9-4CD0-B3CF-8B6BA0B60764}"/>
    <cellStyle name="강조색3 11 15" xfId="15191" xr:uid="{55ABF327-3977-477B-BCC8-6B79AAFEF5E3}"/>
    <cellStyle name="강조색3 11 2" xfId="1768" xr:uid="{8F97A25B-FB15-4F6E-B326-6F70E1472EEE}"/>
    <cellStyle name="강조색3 11 2 2" xfId="15197" xr:uid="{77DB575D-0BFE-4420-B1A5-FCF3980526DE}"/>
    <cellStyle name="강조색3 11 3" xfId="15198" xr:uid="{989B73A3-6B4D-41AE-9407-C59F14D13EF0}"/>
    <cellStyle name="강조색3 11 4" xfId="15199" xr:uid="{7E1F787C-A4F7-4FDA-AF55-384D7B531BB4}"/>
    <cellStyle name="강조색3 11 5" xfId="15200" xr:uid="{3412A807-1DF5-4FB0-8FBA-5E0F9BC17760}"/>
    <cellStyle name="강조색3 11 6" xfId="15201" xr:uid="{BD7ED19C-53AF-4469-855A-287E5E511C18}"/>
    <cellStyle name="강조색3 11 7" xfId="15202" xr:uid="{29439EF4-C3BA-40F5-8D47-AAF4B4928C13}"/>
    <cellStyle name="강조색3 11 8" xfId="15203" xr:uid="{957A92C9-6DB1-4E0F-A8DE-6709F29E6409}"/>
    <cellStyle name="강조색3 11 9" xfId="15204" xr:uid="{7C9575FA-F1A0-49A0-9A0B-0F7723135846}"/>
    <cellStyle name="강조색3 12" xfId="1769" xr:uid="{1B7C2856-60E2-4DBD-AD12-17E180EDDEFC}"/>
    <cellStyle name="강조색3 12 10" xfId="15206" xr:uid="{B1D6EC88-7045-4DB9-A878-693BF9FA2718}"/>
    <cellStyle name="강조색3 12 11" xfId="15207" xr:uid="{96E2B86F-445A-4064-8098-03C0293760B9}"/>
    <cellStyle name="강조색3 12 12" xfId="15208" xr:uid="{FC0E9BED-D0A6-4FC6-8C55-1F46012F9462}"/>
    <cellStyle name="강조색3 12 13" xfId="15209" xr:uid="{A5ADCE10-2172-49B8-B924-67634DED6452}"/>
    <cellStyle name="강조색3 12 14" xfId="15210" xr:uid="{0892E2A4-B683-450F-8954-B5B4C7AB081B}"/>
    <cellStyle name="강조색3 12 15" xfId="15205" xr:uid="{0CD81E0E-8E30-4962-9F16-2EADA56F8E49}"/>
    <cellStyle name="강조색3 12 2" xfId="1770" xr:uid="{36AFB9EF-7E2F-458D-9785-138D8819DF1C}"/>
    <cellStyle name="강조색3 12 2 2" xfId="15211" xr:uid="{7C0AFC4F-A3E3-4803-AED9-F0A1E9BC9D66}"/>
    <cellStyle name="강조색3 12 3" xfId="15212" xr:uid="{D39E62F7-D2E4-4B7E-ADF8-53AB9E3E4344}"/>
    <cellStyle name="강조색3 12 4" xfId="15213" xr:uid="{AAC98335-15B9-46EA-9E91-D97DB9B78308}"/>
    <cellStyle name="강조색3 12 5" xfId="15214" xr:uid="{842AA51F-3F36-4AE3-B5F4-CB2FA5DEE515}"/>
    <cellStyle name="강조색3 12 6" xfId="15215" xr:uid="{B1C56EFA-B8CC-4206-9C67-27E0CC71B084}"/>
    <cellStyle name="강조색3 12 7" xfId="15216" xr:uid="{9DD89B0B-F896-41DD-9EA3-CDCE02953D55}"/>
    <cellStyle name="강조색3 12 8" xfId="15217" xr:uid="{E13AB989-0255-4937-888C-8F96CA6CC5D6}"/>
    <cellStyle name="강조색3 12 9" xfId="15218" xr:uid="{A0C4089D-F557-4C7F-BA4D-4C467FF01224}"/>
    <cellStyle name="강조색3 13" xfId="1771" xr:uid="{A6304B84-F516-4C18-B36C-F2FD211DDE52}"/>
    <cellStyle name="강조색3 13 10" xfId="15220" xr:uid="{B4402309-6471-4FF6-96E7-D23FFAFC463C}"/>
    <cellStyle name="강조색3 13 11" xfId="15221" xr:uid="{5A7B6E6A-5525-4A56-8811-ECF1D6EA27AC}"/>
    <cellStyle name="강조색3 13 12" xfId="15222" xr:uid="{5879B6E7-00CB-4A57-8470-B81D743932B4}"/>
    <cellStyle name="강조색3 13 13" xfId="15223" xr:uid="{9A799352-1F0F-472E-96B5-ACFF3A962F6C}"/>
    <cellStyle name="강조색3 13 14" xfId="15224" xr:uid="{6216B5D2-A45D-4099-A715-EBA511D7F90F}"/>
    <cellStyle name="강조색3 13 15" xfId="15219" xr:uid="{02116044-693D-4211-BE48-0D3F5E1BB177}"/>
    <cellStyle name="강조색3 13 2" xfId="1772" xr:uid="{8407A53A-8DB0-42F2-AAE3-8D54F09E15F1}"/>
    <cellStyle name="강조색3 13 2 2" xfId="15225" xr:uid="{2ABF42AB-DB88-4213-BD72-18617AEA2073}"/>
    <cellStyle name="강조색3 13 3" xfId="15226" xr:uid="{74FEB3BF-5C10-4299-BE5C-86D3E9538983}"/>
    <cellStyle name="강조색3 13 4" xfId="15227" xr:uid="{D068706F-8780-4712-917C-54183173DE89}"/>
    <cellStyle name="강조색3 13 5" xfId="15228" xr:uid="{718187EE-115D-4D25-94DA-A99F3AD00C98}"/>
    <cellStyle name="강조색3 13 6" xfId="15229" xr:uid="{AE190DCE-21E6-45DA-AAEF-98D318DCDD97}"/>
    <cellStyle name="강조색3 13 7" xfId="15230" xr:uid="{E7BE1E8C-6347-44B0-AB01-D664498228C9}"/>
    <cellStyle name="강조색3 13 8" xfId="15231" xr:uid="{86F7ADFE-DE5A-43EA-999C-27C8F2333D95}"/>
    <cellStyle name="강조색3 13 9" xfId="15232" xr:uid="{68781174-6FE9-4962-BA6B-C2AFF907A0B9}"/>
    <cellStyle name="강조색3 14" xfId="1773" xr:uid="{38FFD2DC-CD86-4FA5-9F1D-207E89513F12}"/>
    <cellStyle name="강조색3 14 10" xfId="15234" xr:uid="{CB92EE6A-4B4C-486D-A066-4475DA7DB799}"/>
    <cellStyle name="강조색3 14 11" xfId="15235" xr:uid="{413C85A0-59DB-434A-910F-3424C8B6C2DD}"/>
    <cellStyle name="강조색3 14 12" xfId="15236" xr:uid="{84E6B9EC-B52E-4C66-BDC0-13D12DD37EBF}"/>
    <cellStyle name="강조색3 14 13" xfId="15237" xr:uid="{F8DEE75F-00EF-45D6-917E-A0B24C3F703B}"/>
    <cellStyle name="강조색3 14 14" xfId="15238" xr:uid="{D4073202-A664-49AE-B525-29F9B9C28344}"/>
    <cellStyle name="강조색3 14 15" xfId="15233" xr:uid="{7DB7FBE1-6264-4B4E-BDB9-D7619D5FBCBC}"/>
    <cellStyle name="강조색3 14 2" xfId="1774" xr:uid="{FF1CC6F2-971B-4F61-AA23-3D4801744D1F}"/>
    <cellStyle name="강조색3 14 2 2" xfId="15239" xr:uid="{94123C5D-E307-4912-8E72-F7007A91BC88}"/>
    <cellStyle name="강조색3 14 3" xfId="15240" xr:uid="{130C2C0B-ADFE-4614-94D8-F76E206B25F3}"/>
    <cellStyle name="강조색3 14 4" xfId="15241" xr:uid="{1A03012C-103C-44A2-86D6-E84DD65C6853}"/>
    <cellStyle name="강조색3 14 5" xfId="15242" xr:uid="{31C67F9D-C618-4B7B-8997-3B7F61B253B3}"/>
    <cellStyle name="강조색3 14 6" xfId="15243" xr:uid="{6AF22D99-E9EF-41BF-B3B3-67010E60850C}"/>
    <cellStyle name="강조색3 14 7" xfId="15244" xr:uid="{DC95A96C-B123-4112-BD94-25AFC205AAB9}"/>
    <cellStyle name="강조색3 14 8" xfId="15245" xr:uid="{42929344-EDB6-4631-BA0B-744EFB5B718F}"/>
    <cellStyle name="강조색3 14 9" xfId="15246" xr:uid="{236358DF-1317-44F5-A9FE-30FFBB027BAA}"/>
    <cellStyle name="강조색3 15" xfId="1775" xr:uid="{741F0DA8-48CE-4B52-A479-722D2D7C00B1}"/>
    <cellStyle name="강조색3 15 10" xfId="15248" xr:uid="{D86E4B33-22DF-4F18-B4BC-634671111A98}"/>
    <cellStyle name="강조색3 15 11" xfId="15249" xr:uid="{5EF2B7DC-F486-456F-9859-037E2C8CBF49}"/>
    <cellStyle name="강조색3 15 12" xfId="15250" xr:uid="{7129733F-332C-4842-BBF7-5762EF7483FF}"/>
    <cellStyle name="강조색3 15 13" xfId="15251" xr:uid="{8DC6DDD6-E3E7-43C5-8743-578104E0995C}"/>
    <cellStyle name="강조색3 15 14" xfId="15252" xr:uid="{56760391-8443-46E9-B40A-8EBC4B5B038A}"/>
    <cellStyle name="강조색3 15 15" xfId="15247" xr:uid="{885BF24B-DA6F-4E7A-86A3-89F920F28D31}"/>
    <cellStyle name="강조색3 15 2" xfId="1776" xr:uid="{270764E3-676E-407A-A4FE-0CDA43D3EB36}"/>
    <cellStyle name="강조색3 15 2 2" xfId="15253" xr:uid="{9B40C53E-C7E5-4FE5-96A0-F63D695A330A}"/>
    <cellStyle name="강조색3 15 3" xfId="15254" xr:uid="{375C5C41-4F41-4505-BB11-F518CAFC5B33}"/>
    <cellStyle name="강조색3 15 4" xfId="15255" xr:uid="{354981A8-B628-4391-A434-178191A7AFC1}"/>
    <cellStyle name="강조색3 15 5" xfId="15256" xr:uid="{41A433FD-AE70-4ECC-ADEB-C2B29F286B62}"/>
    <cellStyle name="강조색3 15 6" xfId="15257" xr:uid="{3615B259-753D-4767-8D2A-13125D2F5779}"/>
    <cellStyle name="강조색3 15 7" xfId="15258" xr:uid="{F3846B41-5788-4934-B922-BADA67CA445A}"/>
    <cellStyle name="강조색3 15 8" xfId="15259" xr:uid="{A94E1896-FA59-4573-B61B-D50924228DCE}"/>
    <cellStyle name="강조색3 15 9" xfId="15260" xr:uid="{CDC79D8C-B199-4468-9B04-755C7686FD65}"/>
    <cellStyle name="강조색3 16" xfId="1777" xr:uid="{A9E94C69-FC45-4304-BE49-D70D55F391CE}"/>
    <cellStyle name="강조색3 16 10" xfId="15262" xr:uid="{C87ACC89-5962-4B0F-B1FA-8031D759F168}"/>
    <cellStyle name="강조색3 16 11" xfId="15263" xr:uid="{E31F6430-2FDA-4372-8041-FADE54AAE65A}"/>
    <cellStyle name="강조색3 16 12" xfId="15264" xr:uid="{7CFA2CAE-21B5-4E8B-BFE8-865559FB2FFC}"/>
    <cellStyle name="강조색3 16 13" xfId="15265" xr:uid="{01A282D9-2883-4E5E-8CB7-04F177374746}"/>
    <cellStyle name="강조색3 16 14" xfId="15266" xr:uid="{BAF61FDD-5767-4D2F-A644-93114CC8E000}"/>
    <cellStyle name="강조색3 16 15" xfId="15261" xr:uid="{FD3D727A-2773-484A-8AA9-6C51928D4EB6}"/>
    <cellStyle name="강조색3 16 2" xfId="1778" xr:uid="{30E2F97E-DD26-4108-9F09-21CC68D73EB4}"/>
    <cellStyle name="강조색3 16 2 2" xfId="15267" xr:uid="{ABD0EA6B-2B3A-427B-AAF0-F3F04585AA1C}"/>
    <cellStyle name="강조색3 16 3" xfId="15268" xr:uid="{874DFA88-3B78-4C59-BA3D-EAD98229ECC4}"/>
    <cellStyle name="강조색3 16 4" xfId="15269" xr:uid="{0364BCCB-4D6E-4335-BAB2-F686B9C60EFE}"/>
    <cellStyle name="강조색3 16 5" xfId="15270" xr:uid="{ED6A6E64-2FCB-424E-AA70-9BD3CCBB81ED}"/>
    <cellStyle name="강조색3 16 6" xfId="15271" xr:uid="{82EBEE1F-E9F7-4E57-97AF-7A9255D0EA4C}"/>
    <cellStyle name="강조색3 16 7" xfId="15272" xr:uid="{6249D2E8-9E90-4890-AC3B-45325946412C}"/>
    <cellStyle name="강조색3 16 8" xfId="15273" xr:uid="{DE807E1A-C668-4D6F-96F7-5110EB8DB517}"/>
    <cellStyle name="강조색3 16 9" xfId="15274" xr:uid="{B0D06BE7-7F97-4949-A1A8-0C4263A454B4}"/>
    <cellStyle name="강조색3 17" xfId="1779" xr:uid="{4D4C3B41-A729-46F0-9D07-D3E8B0E7EF5C}"/>
    <cellStyle name="강조색3 17 10" xfId="15276" xr:uid="{CA103663-C7D6-4E11-913A-A4D5BF4AD146}"/>
    <cellStyle name="강조색3 17 11" xfId="15277" xr:uid="{C6D2F643-E818-4769-80FC-DF9FF84DF7D0}"/>
    <cellStyle name="강조색3 17 12" xfId="15278" xr:uid="{2C317A16-3BFA-4044-907D-78198A8C2D6F}"/>
    <cellStyle name="강조색3 17 13" xfId="15279" xr:uid="{A2C11559-6D47-4640-8D65-9DBF2E01D336}"/>
    <cellStyle name="강조색3 17 14" xfId="15280" xr:uid="{3F1E0A8E-32EB-4B15-A29F-11BC0BE56295}"/>
    <cellStyle name="강조색3 17 15" xfId="15275" xr:uid="{0872E869-00FA-4685-9DAE-A0972C63FDDF}"/>
    <cellStyle name="강조색3 17 2" xfId="1780" xr:uid="{C7AD12DC-4275-42AB-ABCE-9ED2EE9EF024}"/>
    <cellStyle name="강조색3 17 2 2" xfId="15281" xr:uid="{0B0E28E1-FCBA-40B0-AFB9-9461C10F756F}"/>
    <cellStyle name="강조색3 17 3" xfId="15282" xr:uid="{EA7CE02C-46B1-47F2-8588-16FB650D0254}"/>
    <cellStyle name="강조색3 17 4" xfId="15283" xr:uid="{BA9CB597-A085-4F3F-8839-97873DDF66CF}"/>
    <cellStyle name="강조색3 17 5" xfId="15284" xr:uid="{E67F593E-E968-4C84-9D92-87118739F51A}"/>
    <cellStyle name="강조색3 17 6" xfId="15285" xr:uid="{BBCF3362-3FAD-46AF-829F-2DC074036E32}"/>
    <cellStyle name="강조색3 17 7" xfId="15286" xr:uid="{1EC58E43-B1A1-42A1-B604-DA53F36BEFA8}"/>
    <cellStyle name="강조색3 17 8" xfId="15287" xr:uid="{50CDB26B-F370-4C00-B0BB-FFC4FA32647A}"/>
    <cellStyle name="강조색3 17 9" xfId="15288" xr:uid="{D612FD5D-27F5-4952-83A9-45CAF9349C84}"/>
    <cellStyle name="강조색3 18" xfId="1781" xr:uid="{8B144C81-CA65-4F7D-A9F9-30722491A56D}"/>
    <cellStyle name="강조색3 18 10" xfId="15290" xr:uid="{2E430E60-34B6-45F4-99F8-AF492DD29453}"/>
    <cellStyle name="강조색3 18 11" xfId="15291" xr:uid="{A0CD2A47-38B9-4875-A1A3-4532D526808D}"/>
    <cellStyle name="강조색3 18 12" xfId="15292" xr:uid="{1AFA8720-17BA-46CD-9CE5-29B517C7A777}"/>
    <cellStyle name="강조색3 18 13" xfId="15293" xr:uid="{E3B08D88-AF46-44D8-A0FE-F13EF6FFE1A4}"/>
    <cellStyle name="강조색3 18 14" xfId="15294" xr:uid="{7C30D886-DBA9-43FE-A07C-2046779DA546}"/>
    <cellStyle name="강조색3 18 15" xfId="15289" xr:uid="{5CF51193-72B9-49E9-82A3-25AFE7777DBF}"/>
    <cellStyle name="강조색3 18 2" xfId="1782" xr:uid="{AB66EF52-FDFE-4DFC-8EEC-74BE0FDD0479}"/>
    <cellStyle name="강조색3 18 2 2" xfId="15295" xr:uid="{903E292C-719B-47BF-8984-7A4A5CE945C1}"/>
    <cellStyle name="강조색3 18 3" xfId="15296" xr:uid="{2A58F024-506D-462F-855A-651E0DD759F5}"/>
    <cellStyle name="강조색3 18 4" xfId="15297" xr:uid="{37A410CA-33A6-48AD-B976-11AECA90E0A7}"/>
    <cellStyle name="강조색3 18 5" xfId="15298" xr:uid="{B77D8DC0-7545-4800-961F-806BBF059541}"/>
    <cellStyle name="강조색3 18 6" xfId="15299" xr:uid="{C82847E1-780C-4DF8-976C-AFE0F9CB8DA8}"/>
    <cellStyle name="강조색3 18 7" xfId="15300" xr:uid="{280C5F9B-EDDC-4DE9-9D09-5665FAA0DF32}"/>
    <cellStyle name="강조색3 18 8" xfId="15301" xr:uid="{B06E729C-B809-4CF6-A015-ADDCA4FED20C}"/>
    <cellStyle name="강조색3 18 9" xfId="15302" xr:uid="{16E533F6-EAE6-44BA-96BB-544B0042F61E}"/>
    <cellStyle name="강조색3 19" xfId="1783" xr:uid="{97B02F74-5D29-4D68-8838-40814A1815BE}"/>
    <cellStyle name="강조색3 19 10" xfId="15304" xr:uid="{A213611F-1817-491C-8E00-5E19A3E47585}"/>
    <cellStyle name="강조색3 19 11" xfId="15305" xr:uid="{95704D2A-0E95-440C-8A4E-486650484527}"/>
    <cellStyle name="강조색3 19 12" xfId="15306" xr:uid="{3C916D2B-EFE9-4428-982E-CF6700D8419F}"/>
    <cellStyle name="강조색3 19 13" xfId="15307" xr:uid="{428ADB06-DAA4-4794-A23E-3CE80BA925C6}"/>
    <cellStyle name="강조색3 19 14" xfId="15308" xr:uid="{BA7AC5FB-6554-450E-9325-82686694BC3E}"/>
    <cellStyle name="강조색3 19 15" xfId="15303" xr:uid="{58BEE6D1-FC26-4482-A093-C51B29C4821E}"/>
    <cellStyle name="강조색3 19 2" xfId="1784" xr:uid="{2BAD9328-2F5F-4B71-B902-F0F2E4696A9E}"/>
    <cellStyle name="강조색3 19 2 2" xfId="15309" xr:uid="{CA126684-EC8C-49C8-9078-55A2AD617006}"/>
    <cellStyle name="강조색3 19 3" xfId="15310" xr:uid="{B4D498C3-96FF-477B-84BE-308E5A6514B5}"/>
    <cellStyle name="강조색3 19 4" xfId="15311" xr:uid="{6D98166E-CDAD-496A-AF9D-8B2AEFF7B6DC}"/>
    <cellStyle name="강조색3 19 5" xfId="15312" xr:uid="{090F233D-26B9-4405-80D6-3FFD911F32D8}"/>
    <cellStyle name="강조색3 19 6" xfId="15313" xr:uid="{CA1057A7-5489-419D-A160-27121B50938E}"/>
    <cellStyle name="강조색3 19 7" xfId="15314" xr:uid="{26B7417A-8205-4D52-ACA0-9FE6416532BB}"/>
    <cellStyle name="강조색3 19 8" xfId="15315" xr:uid="{0FD2B427-FDB5-407F-850F-7A71C8104CF4}"/>
    <cellStyle name="강조색3 19 9" xfId="15316" xr:uid="{289A462D-872A-4FD5-8903-20042B6463E6}"/>
    <cellStyle name="강조색3 2" xfId="1785" xr:uid="{EE20C99B-4E42-4B51-AA19-CD7D8CB0EC07}"/>
    <cellStyle name="강조색3 2 10" xfId="15318" xr:uid="{E4F87142-897D-4CB0-913F-28DD2B47A836}"/>
    <cellStyle name="강조색3 2 11" xfId="15319" xr:uid="{A90A13F6-3AA4-4BC1-B910-B4E65B01CFF8}"/>
    <cellStyle name="강조색3 2 12" xfId="15320" xr:uid="{42ABC5F3-023D-4560-9406-E14E7718EB95}"/>
    <cellStyle name="강조색3 2 13" xfId="15321" xr:uid="{7704D99E-805F-40C5-BB0D-F2CEE013D56F}"/>
    <cellStyle name="강조색3 2 14" xfId="15322" xr:uid="{38200A6E-11EA-4AFA-B44E-DBA7CAEEE13D}"/>
    <cellStyle name="강조색3 2 15" xfId="15317" xr:uid="{6294663A-E53E-4EEF-B012-D2F494184199}"/>
    <cellStyle name="강조색3 2 16" xfId="27960" xr:uid="{17721E79-0767-4564-AC1A-EB09FDA738A3}"/>
    <cellStyle name="강조색3 2 2" xfId="1786" xr:uid="{6CA73AA7-39C9-4277-8897-48993BBBC126}"/>
    <cellStyle name="강조색3 2 2 2" xfId="15323" xr:uid="{8CFBDB2D-AC08-475C-AB56-7D0362EC0394}"/>
    <cellStyle name="강조색3 2 3" xfId="15324" xr:uid="{0986E5EB-0BDC-45E6-9BEC-544025B5ABFC}"/>
    <cellStyle name="강조색3 2 4" xfId="15325" xr:uid="{90E099E0-3382-4111-85BE-08E69DF1A5B3}"/>
    <cellStyle name="강조색3 2 5" xfId="15326" xr:uid="{2B0F4AB7-B002-49B5-84B1-BBB5FD6F37E2}"/>
    <cellStyle name="강조색3 2 6" xfId="15327" xr:uid="{D3121112-3A80-4DA0-840B-A1AEAD06A35E}"/>
    <cellStyle name="강조색3 2 7" xfId="15328" xr:uid="{937BEAC5-AD1C-4E22-AC67-31655D47DEC9}"/>
    <cellStyle name="강조색3 2 8" xfId="15329" xr:uid="{1882EF67-3A9B-4F9C-8AEF-E4CCFE79F950}"/>
    <cellStyle name="강조색3 2 9" xfId="15330" xr:uid="{FE59A3EA-1243-4912-8266-1E4220D8A558}"/>
    <cellStyle name="강조색3 20" xfId="1787" xr:uid="{25FB82E5-36F1-4CEB-8E79-3F64CF668004}"/>
    <cellStyle name="강조색3 20 10" xfId="15332" xr:uid="{659B27C2-F604-4978-945F-4FA13A60BA41}"/>
    <cellStyle name="강조색3 20 11" xfId="15333" xr:uid="{3D469E00-D1B6-45A0-93C7-51AE00208372}"/>
    <cellStyle name="강조색3 20 12" xfId="15334" xr:uid="{FB75FA64-A303-47AE-A438-7529B9BB7B3B}"/>
    <cellStyle name="강조색3 20 13" xfId="15335" xr:uid="{F27F9B1D-42BA-41BF-807D-EC2DB5A7D294}"/>
    <cellStyle name="강조색3 20 14" xfId="15336" xr:uid="{237F74E9-C977-4D1B-B893-FCAD6D4031E5}"/>
    <cellStyle name="강조색3 20 15" xfId="15331" xr:uid="{4707BD70-9974-4F95-BDF8-DDDE560CBA83}"/>
    <cellStyle name="강조색3 20 2" xfId="1788" xr:uid="{2537EAAB-74F6-4234-9181-6EA1FEC71BF9}"/>
    <cellStyle name="강조색3 20 2 2" xfId="15337" xr:uid="{4C469B13-A734-4474-BC03-9AD980384C8F}"/>
    <cellStyle name="강조색3 20 3" xfId="15338" xr:uid="{648D638C-53C6-497A-971D-13031B2825DF}"/>
    <cellStyle name="강조색3 20 4" xfId="15339" xr:uid="{3FC49B67-33E3-473E-8699-CA2BBE09916F}"/>
    <cellStyle name="강조색3 20 5" xfId="15340" xr:uid="{CA02EB44-D5AB-4B71-B639-FD44FB0D3E77}"/>
    <cellStyle name="강조색3 20 6" xfId="15341" xr:uid="{BCDD624D-897B-49F4-91B5-209A9D6606CF}"/>
    <cellStyle name="강조색3 20 7" xfId="15342" xr:uid="{6251BE20-6409-46FF-9B3F-B298215C2BC7}"/>
    <cellStyle name="강조색3 20 8" xfId="15343" xr:uid="{21AB298D-7691-4491-8C87-6C05FFDF587A}"/>
    <cellStyle name="강조색3 20 9" xfId="15344" xr:uid="{C1A92CC0-D7CE-4819-9111-78EB88A9FB07}"/>
    <cellStyle name="강조색3 21" xfId="1789" xr:uid="{849E5DFE-C1F6-4B07-ACDD-C817690531EA}"/>
    <cellStyle name="강조색3 21 10" xfId="15346" xr:uid="{3D7D456E-5A20-44A4-B3BD-9581B40BA219}"/>
    <cellStyle name="강조색3 21 11" xfId="15347" xr:uid="{217AB4C8-17DB-4951-BAED-8F1D39372BEB}"/>
    <cellStyle name="강조색3 21 12" xfId="15348" xr:uid="{B87467A8-F05A-49E4-A883-6C0710A890CD}"/>
    <cellStyle name="강조색3 21 13" xfId="15349" xr:uid="{C314A613-64A0-40D2-A5BC-75569A90A216}"/>
    <cellStyle name="강조색3 21 14" xfId="15350" xr:uid="{B0EF856E-5129-4351-A5EE-58E9E915D08E}"/>
    <cellStyle name="강조색3 21 15" xfId="15345" xr:uid="{6C036DE2-C4B2-468E-BE22-6A806BABF313}"/>
    <cellStyle name="강조색3 21 2" xfId="1790" xr:uid="{181A9BFD-98D7-4EC4-B71B-0DC688C0F7A4}"/>
    <cellStyle name="강조색3 21 2 2" xfId="15351" xr:uid="{AADFFF15-AB05-4529-968B-114DA17C903C}"/>
    <cellStyle name="강조색3 21 3" xfId="15352" xr:uid="{523934B9-3761-476F-B1BE-99FD0C60621A}"/>
    <cellStyle name="강조색3 21 4" xfId="15353" xr:uid="{30666224-1489-4839-ABB0-013674123AF3}"/>
    <cellStyle name="강조색3 21 5" xfId="15354" xr:uid="{6858FB3C-BD3D-4789-8696-90D93B520FDC}"/>
    <cellStyle name="강조색3 21 6" xfId="15355" xr:uid="{DE66CDA9-C008-401F-95FB-F169719C5BBE}"/>
    <cellStyle name="강조색3 21 7" xfId="15356" xr:uid="{3745F80B-FA63-42C1-9C89-6DEF0A757757}"/>
    <cellStyle name="강조색3 21 8" xfId="15357" xr:uid="{0DBCCBD1-C82E-4FC0-A8AE-EB05BC11EAC2}"/>
    <cellStyle name="강조색3 21 9" xfId="15358" xr:uid="{1DFB4534-9C28-4761-82BF-BC049D6BA3D9}"/>
    <cellStyle name="강조색3 22" xfId="1791" xr:uid="{294EF6A8-95B9-4010-9C51-FF9937521B07}"/>
    <cellStyle name="강조색3 22 10" xfId="15360" xr:uid="{90D91683-A53A-4E59-8EFC-A98AFD91FC49}"/>
    <cellStyle name="강조색3 22 11" xfId="15361" xr:uid="{AE8824AE-A01F-4EC5-8B6D-2D4D43AE64F3}"/>
    <cellStyle name="강조색3 22 12" xfId="15362" xr:uid="{0D1FFC37-9192-4B8D-ABE9-49ABA0E2977E}"/>
    <cellStyle name="강조색3 22 13" xfId="15363" xr:uid="{EC74D4FF-06BC-43E6-805D-C1574FB7CFE8}"/>
    <cellStyle name="강조색3 22 14" xfId="15364" xr:uid="{5CCEA19D-871D-4818-8686-59381939B22E}"/>
    <cellStyle name="강조색3 22 15" xfId="15359" xr:uid="{8D9CD0EB-0869-417A-AAEB-D06A273D61E9}"/>
    <cellStyle name="강조색3 22 2" xfId="1792" xr:uid="{7A390D62-B353-407B-8BA5-78C7AB72E7FF}"/>
    <cellStyle name="강조색3 22 2 2" xfId="15365" xr:uid="{49AA187E-182E-464B-BF4A-812BEB58D01F}"/>
    <cellStyle name="강조색3 22 3" xfId="15366" xr:uid="{ABA7565C-3039-489E-8F75-4E5B8401970F}"/>
    <cellStyle name="강조색3 22 4" xfId="15367" xr:uid="{6DBE41AA-BE3B-4F04-B155-A39F78C5DB8F}"/>
    <cellStyle name="강조색3 22 5" xfId="15368" xr:uid="{4F6557C4-D915-4011-B5B7-C4F9C3C2FF0D}"/>
    <cellStyle name="강조색3 22 6" xfId="15369" xr:uid="{54334B67-024D-4657-B90B-7B6D2A8347DF}"/>
    <cellStyle name="강조색3 22 7" xfId="15370" xr:uid="{228F3606-3DAB-49AB-AF37-2F2F9AF42CF9}"/>
    <cellStyle name="강조색3 22 8" xfId="15371" xr:uid="{7264E61C-CB8D-435A-8416-A0D3262A45BB}"/>
    <cellStyle name="강조색3 22 9" xfId="15372" xr:uid="{EB128447-B121-447D-8410-EBED1C072DBC}"/>
    <cellStyle name="강조색3 23" xfId="1793" xr:uid="{C4F8E3B2-7CA6-473A-BA89-064130F98EDF}"/>
    <cellStyle name="강조색3 23 10" xfId="15374" xr:uid="{CB550F56-263C-498E-9AA2-371251B868B9}"/>
    <cellStyle name="강조색3 23 11" xfId="15375" xr:uid="{59DD1FA5-BB32-4FA7-9098-50C1E728FC00}"/>
    <cellStyle name="강조색3 23 12" xfId="15376" xr:uid="{8D030FB2-C890-4092-9C65-06337A3213FB}"/>
    <cellStyle name="강조색3 23 13" xfId="15377" xr:uid="{38B0E086-789F-4DCD-818D-AF6C358FBB80}"/>
    <cellStyle name="강조색3 23 14" xfId="15378" xr:uid="{4864A0CE-B6C5-49B0-AB2F-8026E1F4BE2B}"/>
    <cellStyle name="강조색3 23 15" xfId="15373" xr:uid="{0DC80883-66E0-4652-9ADD-FA5528853724}"/>
    <cellStyle name="강조색3 23 2" xfId="1794" xr:uid="{A7D59C87-3193-4433-93F1-C57E69C3E45D}"/>
    <cellStyle name="강조색3 23 2 2" xfId="15379" xr:uid="{249D2B92-3419-4AE8-AE40-68B4A31ECA33}"/>
    <cellStyle name="강조색3 23 3" xfId="15380" xr:uid="{D1668C86-B382-4922-B067-D10007AA0E51}"/>
    <cellStyle name="강조색3 23 4" xfId="15381" xr:uid="{A9B156F7-4766-46AC-AFE5-F8B84A5C9410}"/>
    <cellStyle name="강조색3 23 5" xfId="15382" xr:uid="{AEEA0870-AC8E-408D-9295-3FE199D84621}"/>
    <cellStyle name="강조색3 23 6" xfId="15383" xr:uid="{85847C3F-B47A-4420-B2B0-2659BDE6E978}"/>
    <cellStyle name="강조색3 23 7" xfId="15384" xr:uid="{12AF7ACF-15C3-4432-BF84-0446C3BE0979}"/>
    <cellStyle name="강조색3 23 8" xfId="15385" xr:uid="{42AA6832-EA99-491E-A459-C8BF69C497E3}"/>
    <cellStyle name="강조색3 23 9" xfId="15386" xr:uid="{40A4A668-F1C3-42A4-80BD-C980539CB6DE}"/>
    <cellStyle name="강조색3 24" xfId="1795" xr:uid="{FA7F990A-6F6F-4896-A302-C6D830C13BA2}"/>
    <cellStyle name="강조색3 24 10" xfId="15388" xr:uid="{0EABD4CA-12BA-461E-B082-2235FFC5160F}"/>
    <cellStyle name="강조색3 24 11" xfId="15389" xr:uid="{582A9E20-F079-4628-98D1-7303A6554BC9}"/>
    <cellStyle name="강조색3 24 12" xfId="15390" xr:uid="{4264D09F-DC15-4F6C-9146-2D5DD2AA319E}"/>
    <cellStyle name="강조색3 24 13" xfId="15391" xr:uid="{F225CAD4-0601-4E0C-A355-C3E30E8AC8CD}"/>
    <cellStyle name="강조색3 24 14" xfId="15392" xr:uid="{7188B68D-468A-48A3-BA57-6D719A4FB217}"/>
    <cellStyle name="강조색3 24 15" xfId="15387" xr:uid="{0C2A7781-CBEF-41FD-91DF-40D870C9D4A2}"/>
    <cellStyle name="강조색3 24 2" xfId="1796" xr:uid="{16893D21-3AF5-42FB-BD34-527E612B22E8}"/>
    <cellStyle name="강조색3 24 2 2" xfId="15393" xr:uid="{0046EB99-B5BE-4739-8F43-584C61AAB05C}"/>
    <cellStyle name="강조색3 24 3" xfId="15394" xr:uid="{5F9B2992-999E-40FA-A455-9219E4557C88}"/>
    <cellStyle name="강조색3 24 4" xfId="15395" xr:uid="{AFC8E31F-43A4-4456-BE4C-31608850B515}"/>
    <cellStyle name="강조색3 24 5" xfId="15396" xr:uid="{E920D248-619F-4922-B156-560709CC8CD0}"/>
    <cellStyle name="강조색3 24 6" xfId="15397" xr:uid="{4B3D49E9-3A2D-4F65-8FB0-BA6D4AE80450}"/>
    <cellStyle name="강조색3 24 7" xfId="15398" xr:uid="{43635042-EABC-4CB1-90EA-F37AD7413BA5}"/>
    <cellStyle name="강조색3 24 8" xfId="15399" xr:uid="{2D8B0F80-4FA6-47D8-A7CF-C3AC325DB6D7}"/>
    <cellStyle name="강조색3 24 9" xfId="15400" xr:uid="{FD5BB920-2053-4C1E-BE7E-A43097259E43}"/>
    <cellStyle name="강조색3 25" xfId="1797" xr:uid="{9E28AA6C-C630-4552-89A4-1673165D241D}"/>
    <cellStyle name="강조색3 25 10" xfId="15402" xr:uid="{1FCD0FC3-5CF8-4953-A704-F65054A45BA4}"/>
    <cellStyle name="강조색3 25 11" xfId="15403" xr:uid="{F2FBF509-5B8E-4831-9336-D82A6AAA0765}"/>
    <cellStyle name="강조색3 25 12" xfId="15404" xr:uid="{7D2AB85F-8A7F-4011-AC16-B796BE3AD918}"/>
    <cellStyle name="강조색3 25 13" xfId="15405" xr:uid="{699B2595-5B10-4CD6-AD72-710B13680A56}"/>
    <cellStyle name="강조색3 25 14" xfId="15406" xr:uid="{6B2442B8-00FE-4B4E-9308-75ECDCC53264}"/>
    <cellStyle name="강조색3 25 15" xfId="15401" xr:uid="{76B86328-B37E-460E-AF3A-E57F74CDA48F}"/>
    <cellStyle name="강조색3 25 2" xfId="1798" xr:uid="{4A1A8AEA-448F-4447-A9F4-FA33DD2660B3}"/>
    <cellStyle name="강조색3 25 2 2" xfId="15407" xr:uid="{4539F0B6-F3E3-457D-876E-9563D3F23835}"/>
    <cellStyle name="강조색3 25 3" xfId="15408" xr:uid="{E4E94D57-7B6F-4389-A502-1FD63C047566}"/>
    <cellStyle name="강조색3 25 4" xfId="15409" xr:uid="{E515F1C2-75A5-4887-A903-D16F6178D435}"/>
    <cellStyle name="강조색3 25 5" xfId="15410" xr:uid="{A945735B-C797-46A0-8B05-494CB855D1DC}"/>
    <cellStyle name="강조색3 25 6" xfId="15411" xr:uid="{07496FD0-9054-43B7-9A1D-56358B6FB33C}"/>
    <cellStyle name="강조색3 25 7" xfId="15412" xr:uid="{E471EEEF-EEF9-432D-9771-95C5A7F832B3}"/>
    <cellStyle name="강조색3 25 8" xfId="15413" xr:uid="{917873C6-0941-4D3A-A052-2E6E019D1809}"/>
    <cellStyle name="강조색3 25 9" xfId="15414" xr:uid="{6079F073-1516-4C03-BD0C-7C2F64348562}"/>
    <cellStyle name="강조색3 26" xfId="1799" xr:uid="{03F5B973-0E41-45F2-9FE7-EB6201B2E3C6}"/>
    <cellStyle name="강조색3 26 10" xfId="15416" xr:uid="{0AE2269D-087D-4218-A616-AF41C922F13F}"/>
    <cellStyle name="강조색3 26 11" xfId="15417" xr:uid="{E586E081-45E2-4E76-A8C5-19F9A4A40B7E}"/>
    <cellStyle name="강조색3 26 12" xfId="15418" xr:uid="{544604D7-6D68-477C-857D-1D6D7896CE61}"/>
    <cellStyle name="강조색3 26 13" xfId="15419" xr:uid="{8BD96655-A038-456D-8A41-630EA3E1C6AA}"/>
    <cellStyle name="강조색3 26 14" xfId="15420" xr:uid="{0F4ADE47-0D16-44EC-AA84-B3CEEDDA88F6}"/>
    <cellStyle name="강조색3 26 15" xfId="15415" xr:uid="{91C3BA18-F3AC-4656-A62C-3C44603FDA29}"/>
    <cellStyle name="강조색3 26 2" xfId="1800" xr:uid="{ED405820-4C03-4B3A-A39C-0A558D2300E8}"/>
    <cellStyle name="강조색3 26 2 2" xfId="15421" xr:uid="{81E12515-322B-4CF5-AC8C-96F165A78864}"/>
    <cellStyle name="강조색3 26 3" xfId="15422" xr:uid="{AF12435E-D01E-482B-A198-A83DDF14B5B5}"/>
    <cellStyle name="강조색3 26 4" xfId="15423" xr:uid="{FB63E207-6BE1-4F79-BC13-6A3288B1020E}"/>
    <cellStyle name="강조색3 26 5" xfId="15424" xr:uid="{B74472F8-E3CB-4A3A-96EA-3ABFA9477050}"/>
    <cellStyle name="강조색3 26 6" xfId="15425" xr:uid="{D60614A6-5938-46A3-BED6-637ECB9D3A4C}"/>
    <cellStyle name="강조색3 26 7" xfId="15426" xr:uid="{92D075D2-51B1-4C7E-B265-BE0B20D144E6}"/>
    <cellStyle name="강조색3 26 8" xfId="15427" xr:uid="{0AC49A2D-4022-4DCD-824A-6171AEB130AC}"/>
    <cellStyle name="강조색3 26 9" xfId="15428" xr:uid="{7CA4D3A7-DECC-43A6-A563-67EC9A7DCF43}"/>
    <cellStyle name="강조색3 27" xfId="1801" xr:uid="{01E7F866-6144-448A-9A29-8C864F3B2705}"/>
    <cellStyle name="강조색3 27 10" xfId="15430" xr:uid="{91ECC241-AF64-45A4-8BCD-067062D683D2}"/>
    <cellStyle name="강조색3 27 11" xfId="15431" xr:uid="{8F396B5F-0763-43E0-B452-85D938AF5C01}"/>
    <cellStyle name="강조색3 27 12" xfId="15432" xr:uid="{5AF1EDA8-16B4-4793-9EC5-5321EDE70FC8}"/>
    <cellStyle name="강조색3 27 13" xfId="15433" xr:uid="{CE1AD50F-E41F-4E42-9CFF-C73D8A6B1345}"/>
    <cellStyle name="강조색3 27 14" xfId="15434" xr:uid="{3784DCCB-9DC4-4A8D-97D4-A33D5F260EA5}"/>
    <cellStyle name="강조색3 27 15" xfId="15429" xr:uid="{11ECFC23-EA40-41FD-BEF1-95A217BAA1C7}"/>
    <cellStyle name="강조색3 27 2" xfId="1802" xr:uid="{98067DB4-48EC-442E-85CA-75160B9CA9AC}"/>
    <cellStyle name="강조색3 27 2 2" xfId="15435" xr:uid="{F561A48B-9785-4F01-8CFC-E153A00FF9E1}"/>
    <cellStyle name="강조색3 27 3" xfId="15436" xr:uid="{F6074DAF-BF31-4123-90A2-3606EB008E4D}"/>
    <cellStyle name="강조색3 27 4" xfId="15437" xr:uid="{0C637B78-BFF7-4577-AD04-3CD46EAC105E}"/>
    <cellStyle name="강조색3 27 5" xfId="15438" xr:uid="{1992C2A5-6706-4B4F-8448-E0B1FB648EE5}"/>
    <cellStyle name="강조색3 27 6" xfId="15439" xr:uid="{7702E6BC-53A0-46C7-B0CC-C6F67D98870D}"/>
    <cellStyle name="강조색3 27 7" xfId="15440" xr:uid="{9F508FDF-8C03-41C0-910C-06ED4A881EAA}"/>
    <cellStyle name="강조색3 27 8" xfId="15441" xr:uid="{92C5EE7B-AE1A-4DDC-9380-653DD363F717}"/>
    <cellStyle name="강조색3 27 9" xfId="15442" xr:uid="{8ACFBBA7-96EA-4F14-8217-7F41A004012A}"/>
    <cellStyle name="강조색3 28" xfId="1803" xr:uid="{FD51378E-63AC-4562-993F-A6B2FCDD079C}"/>
    <cellStyle name="강조색3 28 10" xfId="15444" xr:uid="{F82A0F7D-0B85-4651-B454-23A26313CC59}"/>
    <cellStyle name="강조색3 28 11" xfId="15445" xr:uid="{D05CC0FC-E176-4DFB-A263-0E437756DB03}"/>
    <cellStyle name="강조색3 28 12" xfId="15446" xr:uid="{07BF2B18-4F7F-4443-9323-4E431352E3D7}"/>
    <cellStyle name="강조색3 28 13" xfId="15447" xr:uid="{487E4BEC-1107-48DC-838E-552B5182416B}"/>
    <cellStyle name="강조색3 28 14" xfId="15448" xr:uid="{72965844-FBA0-4A3B-AC7C-B0554BFC228E}"/>
    <cellStyle name="강조색3 28 15" xfId="15443" xr:uid="{096362B2-CC08-4BF8-882C-EC0F4187A192}"/>
    <cellStyle name="강조색3 28 2" xfId="1804" xr:uid="{0F099284-EAD6-4FE0-B7D1-49ED61D509AC}"/>
    <cellStyle name="강조색3 28 2 2" xfId="15449" xr:uid="{7D026E5A-B7D6-4ABC-B4E2-1DADBCA2AD09}"/>
    <cellStyle name="강조색3 28 3" xfId="15450" xr:uid="{0026C3CD-3CEA-4486-86A6-B6A5910CA497}"/>
    <cellStyle name="강조색3 28 4" xfId="15451" xr:uid="{A26E3E33-EA05-4342-A456-696485A31AD0}"/>
    <cellStyle name="강조색3 28 5" xfId="15452" xr:uid="{2E293C8C-9361-40BA-BF7E-F74D7DF49BE2}"/>
    <cellStyle name="강조색3 28 6" xfId="15453" xr:uid="{1C95AE98-2932-4F97-8F17-5D7C44DF38E0}"/>
    <cellStyle name="강조색3 28 7" xfId="15454" xr:uid="{2B3918DE-FBD5-4199-BB30-52BFC7BB4A79}"/>
    <cellStyle name="강조색3 28 8" xfId="15455" xr:uid="{455760B1-72CA-4E4D-90CE-0CE908F24079}"/>
    <cellStyle name="강조색3 28 9" xfId="15456" xr:uid="{F436E655-96D8-478F-83A1-4976556F3073}"/>
    <cellStyle name="강조색3 29" xfId="1805" xr:uid="{C3688120-9406-4FA1-91EA-B17D3E1CF1D7}"/>
    <cellStyle name="강조색3 29 10" xfId="15458" xr:uid="{8354445E-5174-4334-9238-8F05EE3A9FFA}"/>
    <cellStyle name="강조색3 29 11" xfId="15459" xr:uid="{8D94933E-829A-41A4-A685-233081C08DD2}"/>
    <cellStyle name="강조색3 29 12" xfId="15460" xr:uid="{F93F8CD9-CF00-4B71-A62A-6CFA9714F0C7}"/>
    <cellStyle name="강조색3 29 13" xfId="15461" xr:uid="{FFAB2582-3242-4BC0-8D44-465B590477D2}"/>
    <cellStyle name="강조색3 29 14" xfId="15462" xr:uid="{95F07D11-5480-45CF-A52D-23D786279409}"/>
    <cellStyle name="강조색3 29 15" xfId="15457" xr:uid="{7F5F9859-CD6E-4BA8-847A-E924C35327DC}"/>
    <cellStyle name="강조색3 29 2" xfId="1806" xr:uid="{B72739BB-F7BD-4BC7-AE30-C67CDB4C3340}"/>
    <cellStyle name="강조색3 29 2 2" xfId="15463" xr:uid="{BC042CB5-8405-41EF-80F6-38BBA7B900ED}"/>
    <cellStyle name="강조색3 29 3" xfId="15464" xr:uid="{3B05F7D3-C503-4DDF-AA46-4E313C1A75CD}"/>
    <cellStyle name="강조색3 29 4" xfId="15465" xr:uid="{9EB31476-3CA7-44E7-ADD0-138216B60B35}"/>
    <cellStyle name="강조색3 29 5" xfId="15466" xr:uid="{0094916C-069D-4F7D-992A-C25984C79D37}"/>
    <cellStyle name="강조색3 29 6" xfId="15467" xr:uid="{7D6327AB-4FB3-4596-BE6F-9C776FEBD50C}"/>
    <cellStyle name="강조색3 29 7" xfId="15468" xr:uid="{75A23B42-2443-4509-8C70-06092A5A1D68}"/>
    <cellStyle name="강조색3 29 8" xfId="15469" xr:uid="{9C7DBD2B-D180-43A5-81F6-4D2270583D6C}"/>
    <cellStyle name="강조색3 29 9" xfId="15470" xr:uid="{BF249DE6-C102-4271-84BE-BA3682AC08C8}"/>
    <cellStyle name="강조색3 3" xfId="1807" xr:uid="{17311B8C-A17C-465B-B991-AD7B6D79B02C}"/>
    <cellStyle name="강조색3 3 10" xfId="15472" xr:uid="{A23DA7F4-8E65-4510-B34C-439BDDCC2153}"/>
    <cellStyle name="강조색3 3 11" xfId="15473" xr:uid="{3DFE0FC1-9819-4086-BC9F-9024E91F89EB}"/>
    <cellStyle name="강조색3 3 12" xfId="15474" xr:uid="{7E156148-ADF8-4449-81C4-945C9ABD9894}"/>
    <cellStyle name="강조색3 3 13" xfId="15475" xr:uid="{83FACC7C-21C5-4FA7-9242-4CADB45E7D2B}"/>
    <cellStyle name="강조색3 3 14" xfId="15476" xr:uid="{20D44CFE-A7E9-4174-9A7D-41144EDF9286}"/>
    <cellStyle name="강조색3 3 15" xfId="15471" xr:uid="{0B2E5C94-B598-4021-AFD1-9EE8159C4B95}"/>
    <cellStyle name="강조색3 3 16" xfId="28215" xr:uid="{E2BEE2A9-0AA3-4D3C-B2D6-DBB283350809}"/>
    <cellStyle name="강조색3 3 2" xfId="1808" xr:uid="{3C5348A1-E4E6-4A0F-AD8D-49AEBABC5D03}"/>
    <cellStyle name="강조색3 3 2 2" xfId="15477" xr:uid="{E553C8C9-AB03-4A3F-9EC5-35C239143F98}"/>
    <cellStyle name="강조색3 3 3" xfId="15478" xr:uid="{F503873D-6AED-482B-A579-C8E55EED9D5B}"/>
    <cellStyle name="강조색3 3 4" xfId="15479" xr:uid="{93805837-34A5-4F18-81F5-F96A3EEEDEE0}"/>
    <cellStyle name="강조색3 3 5" xfId="15480" xr:uid="{8371945C-F1AB-42F2-AAF2-A8E7FC860542}"/>
    <cellStyle name="강조색3 3 6" xfId="15481" xr:uid="{9B6A9C02-CA97-4CDE-A364-84ECCCB5007F}"/>
    <cellStyle name="강조색3 3 7" xfId="15482" xr:uid="{7CD34A22-1E31-460E-B01D-1618301768BD}"/>
    <cellStyle name="강조색3 3 8" xfId="15483" xr:uid="{F70B05C3-1334-4AD1-B13E-66EDBE19BED4}"/>
    <cellStyle name="강조색3 3 9" xfId="15484" xr:uid="{0951F62D-8770-4C8F-B1C1-C07AEAC5E7E0}"/>
    <cellStyle name="강조색3 30" xfId="1809" xr:uid="{BBAB11E0-1446-42EA-8108-7DDD0B981DF1}"/>
    <cellStyle name="강조색3 30 10" xfId="15486" xr:uid="{516667C6-9C61-4CD2-86ED-99B4E27CC017}"/>
    <cellStyle name="강조색3 30 11" xfId="15487" xr:uid="{11D31352-3AB4-498A-9FC1-03542CBE093F}"/>
    <cellStyle name="강조색3 30 12" xfId="15488" xr:uid="{FD89D3B3-D244-4FCB-ACA1-75968ADC7FFA}"/>
    <cellStyle name="강조색3 30 13" xfId="15489" xr:uid="{F6A33D16-B56F-4667-A801-AAC96D2A4C76}"/>
    <cellStyle name="강조색3 30 14" xfId="15490" xr:uid="{E6169378-08C2-4AB5-8902-8B391A9A6641}"/>
    <cellStyle name="강조색3 30 15" xfId="15485" xr:uid="{71E23DB5-0447-4AB3-8A4B-CCAB6F6C770F}"/>
    <cellStyle name="강조색3 30 2" xfId="1810" xr:uid="{38BA223E-5252-4D40-901A-0D53A46F44BF}"/>
    <cellStyle name="강조색3 30 2 2" xfId="15491" xr:uid="{D4C20E64-DBCB-4D97-A1D1-74DAFB3CEE4C}"/>
    <cellStyle name="강조색3 30 3" xfId="15492" xr:uid="{7B0C0798-0521-44C6-91B1-A945F6302949}"/>
    <cellStyle name="강조색3 30 4" xfId="15493" xr:uid="{87421114-17BB-4402-AB10-862E22877C54}"/>
    <cellStyle name="강조색3 30 5" xfId="15494" xr:uid="{D1AE0832-AD42-4026-B386-22505A3EF27F}"/>
    <cellStyle name="강조색3 30 6" xfId="15495" xr:uid="{4266AE2D-7301-4CC6-91A4-2BA71FDD434A}"/>
    <cellStyle name="강조색3 30 7" xfId="15496" xr:uid="{D9D56F0C-B26F-4477-A580-8C1BBCCD3573}"/>
    <cellStyle name="강조색3 30 8" xfId="15497" xr:uid="{8F2F2D85-F21E-48BC-A7E1-2593D90CC4D8}"/>
    <cellStyle name="강조색3 30 9" xfId="15498" xr:uid="{CD87D2CA-B567-4EA3-948A-9FF420279DF3}"/>
    <cellStyle name="강조색3 31" xfId="1811" xr:uid="{F09C78A7-2AD4-4AA4-8524-6B06B24C63AB}"/>
    <cellStyle name="강조색3 31 10" xfId="15500" xr:uid="{0972E33D-5004-4FFE-970B-54513ECF6076}"/>
    <cellStyle name="강조색3 31 11" xfId="15501" xr:uid="{2211F3B6-7245-4232-A12C-B64D81E6182B}"/>
    <cellStyle name="강조색3 31 12" xfId="15502" xr:uid="{AAE0AE69-0869-4423-AE56-9C0816A3DCFA}"/>
    <cellStyle name="강조색3 31 13" xfId="15503" xr:uid="{553AC85D-306C-4149-9F6D-7F5D893D729C}"/>
    <cellStyle name="강조색3 31 14" xfId="15504" xr:uid="{5081F36D-9D78-4D56-89C0-9B4FB99B2989}"/>
    <cellStyle name="강조색3 31 15" xfId="15499" xr:uid="{62FEFDD5-061A-41CA-8694-06FEE0A679B1}"/>
    <cellStyle name="강조색3 31 2" xfId="1812" xr:uid="{57E5F8CF-970E-41C2-A3DE-8C48D70B277B}"/>
    <cellStyle name="강조색3 31 2 2" xfId="15505" xr:uid="{007BC5E0-9958-4824-BFF7-5AD765C0C039}"/>
    <cellStyle name="강조색3 31 3" xfId="15506" xr:uid="{4779D5C3-ACC1-4603-ACE5-4EC49BD0F6D0}"/>
    <cellStyle name="강조색3 31 4" xfId="15507" xr:uid="{0301FED0-953E-4870-82B5-8460CE43BA85}"/>
    <cellStyle name="강조색3 31 5" xfId="15508" xr:uid="{BBA59125-AA08-4D17-B3A2-FBB145DEDC8F}"/>
    <cellStyle name="강조색3 31 6" xfId="15509" xr:uid="{E393FC90-2B49-4151-B329-9E27E8B0F335}"/>
    <cellStyle name="강조색3 31 7" xfId="15510" xr:uid="{141903BD-1068-4139-B879-E3ADF28C8D9D}"/>
    <cellStyle name="강조색3 31 8" xfId="15511" xr:uid="{5E913E7D-C33C-4E24-B2EE-22594978BE8C}"/>
    <cellStyle name="강조색3 31 9" xfId="15512" xr:uid="{6C5DCEAE-592F-427F-9A0C-BFE788A1A0A3}"/>
    <cellStyle name="강조색3 32" xfId="1813" xr:uid="{E89606BC-9CFE-4CB7-9F73-FABE36BD250B}"/>
    <cellStyle name="강조색3 32 10" xfId="15514" xr:uid="{463A82A4-4111-4ADA-9E8B-C007489FA310}"/>
    <cellStyle name="강조색3 32 11" xfId="15515" xr:uid="{E9FCDF43-814D-4FA1-8EB6-E8FDE7AD54A7}"/>
    <cellStyle name="강조색3 32 12" xfId="15516" xr:uid="{E9AF57C9-ED2F-4212-88D3-4CED358414E3}"/>
    <cellStyle name="강조색3 32 13" xfId="15517" xr:uid="{A9EF9126-E6EF-41AF-B011-020871DE7CC7}"/>
    <cellStyle name="강조색3 32 14" xfId="15518" xr:uid="{3DEE92BA-A438-49F9-AB29-82FBBB5CCB33}"/>
    <cellStyle name="강조색3 32 15" xfId="15513" xr:uid="{1CD88262-C50E-4C63-8D5D-4BE8158DCF88}"/>
    <cellStyle name="강조색3 32 2" xfId="1814" xr:uid="{E0D126B9-A748-4F82-BCE2-8878B406C75E}"/>
    <cellStyle name="강조색3 32 2 2" xfId="15519" xr:uid="{5BFA2818-109A-44C1-A2AC-6B1F9E8AA8CA}"/>
    <cellStyle name="강조색3 32 3" xfId="15520" xr:uid="{186CDCE7-1C28-4882-A19F-37A9A9EF5BE5}"/>
    <cellStyle name="강조색3 32 4" xfId="15521" xr:uid="{60C35EC7-5D01-4853-AC75-5C4AB1C50BED}"/>
    <cellStyle name="강조색3 32 5" xfId="15522" xr:uid="{327F91E7-A301-4E62-9777-5E323BFD1634}"/>
    <cellStyle name="강조색3 32 6" xfId="15523" xr:uid="{15AE2393-CFBC-4C1B-8EE7-2BDD02C9A387}"/>
    <cellStyle name="강조색3 32 7" xfId="15524" xr:uid="{18FE0AD6-CC8E-4970-B20C-353FBDE85499}"/>
    <cellStyle name="강조색3 32 8" xfId="15525" xr:uid="{97A14525-9C01-4097-9A0A-DDCC9D5582AE}"/>
    <cellStyle name="강조색3 32 9" xfId="15526" xr:uid="{9504F12B-3E25-49E6-BD00-28F9AF8EEB3E}"/>
    <cellStyle name="강조색3 33" xfId="1815" xr:uid="{BFC6E189-850B-4A62-BA79-CEE2274C1CEF}"/>
    <cellStyle name="강조색3 33 10" xfId="15528" xr:uid="{772E5F0B-8C6D-4969-88FE-696376042092}"/>
    <cellStyle name="강조색3 33 11" xfId="15529" xr:uid="{29E25C5E-4B8A-4E2C-A2D6-F8C844F65D81}"/>
    <cellStyle name="강조색3 33 12" xfId="15530" xr:uid="{FF721978-9B39-4D4F-BAF2-E608295E48CF}"/>
    <cellStyle name="강조색3 33 13" xfId="15531" xr:uid="{15CFBD93-10A2-41A8-B6BB-EA90FD6178A1}"/>
    <cellStyle name="강조색3 33 14" xfId="15532" xr:uid="{FD4EFDC7-67C8-4561-B5BA-D7EBB971B342}"/>
    <cellStyle name="강조색3 33 15" xfId="15527" xr:uid="{1A529F1C-738F-4A32-A69D-885BBD83E760}"/>
    <cellStyle name="강조색3 33 2" xfId="1816" xr:uid="{846EEF8F-65DD-4C79-8DEC-903BF1A215DD}"/>
    <cellStyle name="강조색3 33 2 2" xfId="15533" xr:uid="{6E3F843C-C6AE-4BCA-983D-F7E9B8268A4F}"/>
    <cellStyle name="강조색3 33 3" xfId="15534" xr:uid="{E6B4786E-B3B4-4428-80D4-76BE4A721878}"/>
    <cellStyle name="강조색3 33 4" xfId="15535" xr:uid="{95A84428-150F-4C7F-9355-63935659E4E3}"/>
    <cellStyle name="강조색3 33 5" xfId="15536" xr:uid="{BC233561-0F9F-49FA-AAEB-FB33C0D9D5D3}"/>
    <cellStyle name="강조색3 33 6" xfId="15537" xr:uid="{46D03023-972F-4840-84AC-EF7A083445AD}"/>
    <cellStyle name="강조색3 33 7" xfId="15538" xr:uid="{3648BD78-A4DB-4F43-B38E-F4E1508B36C6}"/>
    <cellStyle name="강조색3 33 8" xfId="15539" xr:uid="{72367DE9-2A9C-4E6A-B248-D5EE9BE952E4}"/>
    <cellStyle name="강조색3 33 9" xfId="15540" xr:uid="{5DCFA9FE-BEB9-4AC8-8F22-78A126A42BEF}"/>
    <cellStyle name="강조색3 34" xfId="1817" xr:uid="{3FF568E7-3DC9-4F03-B923-09872BF7A445}"/>
    <cellStyle name="강조색3 34 10" xfId="15542" xr:uid="{7CF807B9-EE03-4C27-9C8A-F5B03E6343E7}"/>
    <cellStyle name="강조색3 34 11" xfId="15543" xr:uid="{43488518-E85D-4E7C-8C78-BBC134F8D871}"/>
    <cellStyle name="강조색3 34 12" xfId="15544" xr:uid="{14EBA315-4441-41FC-BAA9-3E9F85DCC1DE}"/>
    <cellStyle name="강조색3 34 13" xfId="15545" xr:uid="{07AD8F3D-179E-4888-B84B-30132B7DF951}"/>
    <cellStyle name="강조색3 34 14" xfId="15546" xr:uid="{4309EFF4-AA5A-430D-9741-9C3291A2C97E}"/>
    <cellStyle name="강조색3 34 15" xfId="15541" xr:uid="{03170DBA-CEF5-4577-8531-5C2C8BB64950}"/>
    <cellStyle name="강조색3 34 2" xfId="1818" xr:uid="{4A5D9E30-CDAF-4439-85B3-357D86ED58A7}"/>
    <cellStyle name="강조색3 34 2 2" xfId="15547" xr:uid="{8AC83A53-D1BE-4B4F-97E9-178C520834E7}"/>
    <cellStyle name="강조색3 34 3" xfId="15548" xr:uid="{A4F38569-6C3E-42CC-BF64-505CDAAFFE68}"/>
    <cellStyle name="강조색3 34 4" xfId="15549" xr:uid="{9BA79317-6B14-4A09-974B-E307CAAFD40E}"/>
    <cellStyle name="강조색3 34 5" xfId="15550" xr:uid="{C6680ED9-E271-4CD3-AD0F-97690B1D1B33}"/>
    <cellStyle name="강조색3 34 6" xfId="15551" xr:uid="{3A23260D-61AA-4B70-B8FD-301D43A46EAF}"/>
    <cellStyle name="강조색3 34 7" xfId="15552" xr:uid="{DA241F39-38F8-4D37-A8B8-78F5B888DAF7}"/>
    <cellStyle name="강조색3 34 8" xfId="15553" xr:uid="{D1E6FBBA-523F-40BE-A81A-C70924026661}"/>
    <cellStyle name="강조색3 34 9" xfId="15554" xr:uid="{DCAFCF7B-5178-4E0F-B713-9940B251463D}"/>
    <cellStyle name="강조색3 35" xfId="1819" xr:uid="{77E571D2-B073-4A78-A05F-02664129E7D7}"/>
    <cellStyle name="강조색3 35 10" xfId="15556" xr:uid="{76517B18-F24F-412D-B1A0-DDF2B812F932}"/>
    <cellStyle name="강조색3 35 11" xfId="15557" xr:uid="{7E8C6D02-421A-4954-B916-0B3746E2F8B3}"/>
    <cellStyle name="강조색3 35 12" xfId="15558" xr:uid="{059307ED-ECB4-4856-9BDB-ACD805946698}"/>
    <cellStyle name="강조색3 35 13" xfId="15559" xr:uid="{16CBDA9A-3524-4EEE-95D2-882CDAE5F63C}"/>
    <cellStyle name="강조색3 35 14" xfId="15560" xr:uid="{0C53316E-734E-4C78-84BE-65740A95E5C8}"/>
    <cellStyle name="강조색3 35 15" xfId="15555" xr:uid="{8DB13B35-17DA-49B7-BEDE-FE13A64571B3}"/>
    <cellStyle name="강조색3 35 2" xfId="1820" xr:uid="{6C09EF7B-D752-4318-AF6D-D86AA710C62E}"/>
    <cellStyle name="강조색3 35 2 2" xfId="15561" xr:uid="{91C5C521-AB8A-4474-BB9F-77543A6BFFE9}"/>
    <cellStyle name="강조색3 35 3" xfId="15562" xr:uid="{5B3EC3AD-6AE9-4E0E-A426-52D60BEE2374}"/>
    <cellStyle name="강조색3 35 4" xfId="15563" xr:uid="{3B7F5495-E58D-46FA-BF86-7025A52BE153}"/>
    <cellStyle name="강조색3 35 5" xfId="15564" xr:uid="{CB71C32B-A651-4526-A0BD-9FC908A0D0F9}"/>
    <cellStyle name="강조색3 35 6" xfId="15565" xr:uid="{B1872E8E-F360-442D-8BBD-0BA521B8A83B}"/>
    <cellStyle name="강조색3 35 7" xfId="15566" xr:uid="{C54B1389-13A7-4BA0-AF8B-9BFE05D5FF19}"/>
    <cellStyle name="강조색3 35 8" xfId="15567" xr:uid="{DF2E49BC-99C6-4566-B647-D40CEF9DAD24}"/>
    <cellStyle name="강조색3 35 9" xfId="15568" xr:uid="{6D5768BC-32CD-4E1A-987C-A80672E63846}"/>
    <cellStyle name="강조색3 36" xfId="1821" xr:uid="{B87EE626-DC90-4DD4-9581-DD264586EFAD}"/>
    <cellStyle name="강조색3 36 10" xfId="15570" xr:uid="{B41D0E05-08CE-44B9-A589-95781D23B20C}"/>
    <cellStyle name="강조색3 36 11" xfId="15571" xr:uid="{5F8A16D9-1CB9-474C-BC9F-6C43B6E57CA3}"/>
    <cellStyle name="강조색3 36 12" xfId="15572" xr:uid="{87BB4DFD-6197-4263-9886-114B8AC039BE}"/>
    <cellStyle name="강조색3 36 13" xfId="15573" xr:uid="{E9B24007-5B02-4E75-9C2E-F77C233B4F42}"/>
    <cellStyle name="강조색3 36 14" xfId="15574" xr:uid="{39416785-5C79-46C2-805A-69CD886F67C2}"/>
    <cellStyle name="강조색3 36 15" xfId="15569" xr:uid="{588E2A17-195A-40C1-A69E-93B7FE53224D}"/>
    <cellStyle name="강조색3 36 2" xfId="1822" xr:uid="{2E03F1FD-C514-4491-8ABA-F23DD8FB753A}"/>
    <cellStyle name="강조색3 36 2 2" xfId="15575" xr:uid="{6C3EE7B5-7844-4E9B-AD7D-3E8DC0662D1C}"/>
    <cellStyle name="강조색3 36 3" xfId="15576" xr:uid="{A92AA593-7611-4FE8-A22F-7A25E14514B5}"/>
    <cellStyle name="강조색3 36 4" xfId="15577" xr:uid="{9CD7A07B-0F75-4EFF-A9AE-DA244E0A8469}"/>
    <cellStyle name="강조색3 36 5" xfId="15578" xr:uid="{D1E9B64D-38AE-488E-8BD7-F76E97F90D42}"/>
    <cellStyle name="강조색3 36 6" xfId="15579" xr:uid="{916F8BF3-3760-4F7E-B611-DB7C181EC6F5}"/>
    <cellStyle name="강조색3 36 7" xfId="15580" xr:uid="{9BFA3C7F-3CF1-4D98-B6DF-91987B43D697}"/>
    <cellStyle name="강조색3 36 8" xfId="15581" xr:uid="{6866994D-C661-408C-9A6B-14A16D9D43E2}"/>
    <cellStyle name="강조색3 36 9" xfId="15582" xr:uid="{B96432E9-F9A9-4A4D-90C6-199C067CF9CB}"/>
    <cellStyle name="강조색3 37" xfId="1823" xr:uid="{EA814127-8A49-4846-9AC1-D6F3F264668F}"/>
    <cellStyle name="강조색3 37 10" xfId="15584" xr:uid="{95C0C9C8-89F9-4C5C-9409-89BB0FEC5780}"/>
    <cellStyle name="강조색3 37 11" xfId="15585" xr:uid="{F188DDDF-6687-495D-BA79-8AB04303D805}"/>
    <cellStyle name="강조색3 37 12" xfId="15586" xr:uid="{1C9C8E4C-AA46-4818-8A87-D9A480634184}"/>
    <cellStyle name="강조색3 37 13" xfId="15587" xr:uid="{166B81CC-AF7E-47CF-912B-10DFAF463503}"/>
    <cellStyle name="강조색3 37 14" xfId="15588" xr:uid="{F60F42A6-918D-46AE-9791-AA5B26823B80}"/>
    <cellStyle name="강조색3 37 15" xfId="15583" xr:uid="{A977D4E4-9CB1-49D4-B374-D6767B3D9D1A}"/>
    <cellStyle name="강조색3 37 2" xfId="1824" xr:uid="{1B015970-4749-4492-B0C5-80D31FCC1CFC}"/>
    <cellStyle name="강조색3 37 2 2" xfId="15589" xr:uid="{9AE85216-D3C2-4883-9091-EFDF8EE624EF}"/>
    <cellStyle name="강조색3 37 3" xfId="15590" xr:uid="{759A53EF-C057-43AC-9269-3D927276B514}"/>
    <cellStyle name="강조색3 37 4" xfId="15591" xr:uid="{D8C6325B-C16E-4A3B-A3ED-95C77A0AE89B}"/>
    <cellStyle name="강조색3 37 5" xfId="15592" xr:uid="{6303D182-9C37-4409-BD6A-412E91E8B027}"/>
    <cellStyle name="강조색3 37 6" xfId="15593" xr:uid="{586FE818-8479-437F-8AE9-B805F9DBABE9}"/>
    <cellStyle name="강조색3 37 7" xfId="15594" xr:uid="{E748924E-3ED8-4ED9-AA4C-40DE0D9498BE}"/>
    <cellStyle name="강조색3 37 8" xfId="15595" xr:uid="{FABD22DB-686A-4A2C-AA18-528EB38D3B55}"/>
    <cellStyle name="강조색3 37 9" xfId="15596" xr:uid="{86EE9433-3761-4FAA-BDA5-5CB5C51209BE}"/>
    <cellStyle name="강조색3 38" xfId="1825" xr:uid="{58191E7E-9D97-45B5-94B0-DE0FB63F84E4}"/>
    <cellStyle name="강조색3 38 10" xfId="15598" xr:uid="{F274505E-4141-4BD8-9535-15EB15BBF406}"/>
    <cellStyle name="강조색3 38 11" xfId="15599" xr:uid="{B6D865D4-CA8B-45DB-8C6E-F5A4E2C5F5D0}"/>
    <cellStyle name="강조색3 38 12" xfId="15600" xr:uid="{77BCE730-9A3B-43FF-B04F-3EBE4FC57D49}"/>
    <cellStyle name="강조색3 38 13" xfId="15601" xr:uid="{DEF30371-4E94-4D01-996E-C352CE1862C9}"/>
    <cellStyle name="강조색3 38 14" xfId="15602" xr:uid="{719DF246-8E17-4190-9684-4F604F6495DB}"/>
    <cellStyle name="강조색3 38 15" xfId="15597" xr:uid="{A09FAD35-F587-4FB7-B343-7B83BFB29184}"/>
    <cellStyle name="강조색3 38 2" xfId="1826" xr:uid="{5ECF2A5A-A4E9-4C97-B8F6-03084AEE2C24}"/>
    <cellStyle name="강조색3 38 2 2" xfId="15603" xr:uid="{31A04628-016E-44A8-9F12-BBB676FB9C8A}"/>
    <cellStyle name="강조색3 38 3" xfId="15604" xr:uid="{2A172A3A-8189-47D5-B74A-6F3F66565B0C}"/>
    <cellStyle name="강조색3 38 4" xfId="15605" xr:uid="{D35E0037-1C31-400F-B74C-CE769C03478F}"/>
    <cellStyle name="강조색3 38 5" xfId="15606" xr:uid="{133BF87B-C9CF-4327-A13F-F37003BF47A4}"/>
    <cellStyle name="강조색3 38 6" xfId="15607" xr:uid="{C6D7598B-C15B-4B44-BEAC-55FB01883943}"/>
    <cellStyle name="강조색3 38 7" xfId="15608" xr:uid="{E0534E8B-94E3-4D28-8006-1E05C189ED44}"/>
    <cellStyle name="강조색3 38 8" xfId="15609" xr:uid="{625021DF-82B1-4293-9A41-D336C48E74B5}"/>
    <cellStyle name="강조색3 38 9" xfId="15610" xr:uid="{539BA5A8-5734-4EE9-A310-F371C24429D6}"/>
    <cellStyle name="강조색3 39" xfId="1827" xr:uid="{8C10A5F5-EF84-416A-AE91-DB8DE85C5E6A}"/>
    <cellStyle name="강조색3 39 10" xfId="15612" xr:uid="{4981BABA-C602-4736-ADB7-D7652BC7CA83}"/>
    <cellStyle name="강조색3 39 11" xfId="15613" xr:uid="{17595D66-899A-4D87-A7F3-79226D012FC5}"/>
    <cellStyle name="강조색3 39 12" xfId="15614" xr:uid="{5B0AC8AD-83AA-42A8-A732-0D7698E900A4}"/>
    <cellStyle name="강조색3 39 13" xfId="15615" xr:uid="{5B09F091-FDD8-4FDE-97C9-7F2CF336A1B5}"/>
    <cellStyle name="강조색3 39 14" xfId="15616" xr:uid="{E59CA2E2-AF5F-4777-B4B5-0DA5B24D7116}"/>
    <cellStyle name="강조색3 39 15" xfId="15611" xr:uid="{EBB0C82A-1F60-4F30-98FB-7EE563004BC5}"/>
    <cellStyle name="강조색3 39 2" xfId="1828" xr:uid="{0AE0FB1A-8AAA-49B1-A44D-A010CF7F28BF}"/>
    <cellStyle name="강조색3 39 2 2" xfId="15617" xr:uid="{B010F6AA-06B8-4886-99E9-80D1433E9764}"/>
    <cellStyle name="강조색3 39 3" xfId="15618" xr:uid="{16942749-B967-46D2-9092-FD2E15A5BF56}"/>
    <cellStyle name="강조색3 39 4" xfId="15619" xr:uid="{266A165A-5786-428D-8CE3-9BE8822049F7}"/>
    <cellStyle name="강조색3 39 5" xfId="15620" xr:uid="{9541F065-BD40-468C-9223-9A80992C31EE}"/>
    <cellStyle name="강조색3 39 6" xfId="15621" xr:uid="{93FE7B34-7F33-4159-AC7B-5F25930A7914}"/>
    <cellStyle name="강조색3 39 7" xfId="15622" xr:uid="{E7BEC61A-AEDF-4D43-B748-A1217EFCC6DA}"/>
    <cellStyle name="강조색3 39 8" xfId="15623" xr:uid="{61FF3CFA-3404-49A1-99D7-6B3F0195544E}"/>
    <cellStyle name="강조색3 39 9" xfId="15624" xr:uid="{1CD0A343-8504-49DA-8B41-8205B6938356}"/>
    <cellStyle name="강조색3 4" xfId="1829" xr:uid="{039530BA-0804-48E2-8BEA-1AF827C6CC08}"/>
    <cellStyle name="강조색3 4 10" xfId="15626" xr:uid="{0B4B347D-99EE-4DC1-9BF3-A764B45AA8DE}"/>
    <cellStyle name="강조색3 4 11" xfId="15627" xr:uid="{0B3B186E-5B24-408D-9CC1-B6C035B11C64}"/>
    <cellStyle name="강조색3 4 12" xfId="15628" xr:uid="{6F9A2242-C594-4119-8D05-E1820E21A8FD}"/>
    <cellStyle name="강조색3 4 13" xfId="15629" xr:uid="{E52CB319-8E6E-431D-B16D-A5A1CC9B5906}"/>
    <cellStyle name="강조색3 4 14" xfId="15630" xr:uid="{78EEFB11-72C8-44F1-BF33-46B9B50D91DA}"/>
    <cellStyle name="강조색3 4 15" xfId="15625" xr:uid="{754932EE-CAFA-41C3-BC5F-E6F6228BE780}"/>
    <cellStyle name="강조색3 4 16" xfId="27883" xr:uid="{CBFF5D6A-DC93-409B-B3A9-9FE5C70BC461}"/>
    <cellStyle name="강조색3 4 2" xfId="1830" xr:uid="{E5CC5531-AB44-4747-A361-2F187B90FFE6}"/>
    <cellStyle name="강조색3 4 2 2" xfId="15631" xr:uid="{A42FC7E9-E176-4AAE-8D39-95275125CFB1}"/>
    <cellStyle name="강조색3 4 3" xfId="15632" xr:uid="{C2F44A18-0B5B-493B-BED3-8643508E7385}"/>
    <cellStyle name="강조색3 4 4" xfId="15633" xr:uid="{15B02808-CD64-418F-B1D8-E239B699B2BB}"/>
    <cellStyle name="강조색3 4 5" xfId="15634" xr:uid="{DD352F44-D472-4385-9140-3111E86F190B}"/>
    <cellStyle name="강조색3 4 6" xfId="15635" xr:uid="{539578DD-E6EA-4FA5-8D95-2CE6635211AA}"/>
    <cellStyle name="강조색3 4 7" xfId="15636" xr:uid="{D92495BD-B5BD-4C34-B8CD-76A0E4EE11AF}"/>
    <cellStyle name="강조색3 4 8" xfId="15637" xr:uid="{CB47006A-95CD-43F3-8EE6-277B11CB63E0}"/>
    <cellStyle name="강조색3 4 9" xfId="15638" xr:uid="{3C22CCD8-7872-4BC0-94D2-544A67AB035F}"/>
    <cellStyle name="강조색3 40" xfId="1831" xr:uid="{1ABB980B-545C-43A2-BA8F-96402AFA9A08}"/>
    <cellStyle name="강조색3 40 10" xfId="15640" xr:uid="{D36F52B2-DACA-4E20-A115-F5865D8DC61F}"/>
    <cellStyle name="강조색3 40 11" xfId="15641" xr:uid="{C1EB475D-81F5-47F8-8494-702A35AEA33C}"/>
    <cellStyle name="강조색3 40 12" xfId="15642" xr:uid="{3AC5526E-72D5-4803-BF81-9BA326D9F5C8}"/>
    <cellStyle name="강조색3 40 13" xfId="15643" xr:uid="{32697FD4-EADA-49A9-8E81-49C6D4DDD1CB}"/>
    <cellStyle name="강조색3 40 14" xfId="15644" xr:uid="{04C75408-C9BC-440B-835D-21FF0A5585D8}"/>
    <cellStyle name="강조색3 40 15" xfId="15639" xr:uid="{3D6527F7-9774-4AC9-AC1B-D05F3B41C2BF}"/>
    <cellStyle name="강조색3 40 2" xfId="1832" xr:uid="{FEF0C6F9-404B-46D7-9108-52440833D840}"/>
    <cellStyle name="강조색3 40 2 2" xfId="15645" xr:uid="{BDA55048-9AB4-4A59-9140-FC3BD35C55D4}"/>
    <cellStyle name="강조색3 40 3" xfId="15646" xr:uid="{6D68F53D-4745-4DDC-B909-B4F608CA9B30}"/>
    <cellStyle name="강조색3 40 4" xfId="15647" xr:uid="{17A4268E-6F5C-4319-8E39-56C7EBEE0926}"/>
    <cellStyle name="강조색3 40 5" xfId="15648" xr:uid="{54117AE3-66E3-4E67-A8EB-ECDC27114453}"/>
    <cellStyle name="강조색3 40 6" xfId="15649" xr:uid="{B71BC481-C12F-48E1-B58F-034AC73F73EA}"/>
    <cellStyle name="강조색3 40 7" xfId="15650" xr:uid="{B6D8B2D7-6455-434A-A1A0-AE9ED182DC10}"/>
    <cellStyle name="강조색3 40 8" xfId="15651" xr:uid="{0C771696-91F0-493F-9796-7827E187C8E3}"/>
    <cellStyle name="강조색3 40 9" xfId="15652" xr:uid="{3BBE9E22-90EB-4EF4-AB36-57D0A1001F9F}"/>
    <cellStyle name="강조색3 41" xfId="1833" xr:uid="{9395F7B4-67B4-4604-BAA2-6278C899C636}"/>
    <cellStyle name="강조색3 41 10" xfId="15654" xr:uid="{BCF971EA-0400-4953-997D-084CC03FBA19}"/>
    <cellStyle name="강조색3 41 11" xfId="15655" xr:uid="{5A6F42B3-C47D-480E-9B1F-43D9B2663004}"/>
    <cellStyle name="강조색3 41 12" xfId="15656" xr:uid="{D17770EF-465B-441E-B172-FD9AFC9046F5}"/>
    <cellStyle name="강조색3 41 13" xfId="15657" xr:uid="{CBB69B89-6187-438B-8AD7-B41A7CB2AC36}"/>
    <cellStyle name="강조색3 41 14" xfId="15658" xr:uid="{CACE652A-8AE0-4D65-8A79-8C2471ABFD31}"/>
    <cellStyle name="강조색3 41 15" xfId="15653" xr:uid="{2E28318D-0444-44C7-A65F-4770B5A0E865}"/>
    <cellStyle name="강조색3 41 2" xfId="1834" xr:uid="{A9232844-C8CA-4AEA-A2A1-93AC766326CF}"/>
    <cellStyle name="강조색3 41 2 2" xfId="15659" xr:uid="{F3C90418-409B-4506-8018-A709C6A2EE8F}"/>
    <cellStyle name="강조색3 41 3" xfId="15660" xr:uid="{768AA7B5-558E-4A81-B3C9-A1EB63AA1AA3}"/>
    <cellStyle name="강조색3 41 4" xfId="15661" xr:uid="{1EEC96AB-3C81-4B41-B080-2AF9F57FAB32}"/>
    <cellStyle name="강조색3 41 5" xfId="15662" xr:uid="{65A0CCDE-8A78-4679-91C1-1D422E809C87}"/>
    <cellStyle name="강조색3 41 6" xfId="15663" xr:uid="{D955E35B-46A2-432E-A39D-4F66C1C26B12}"/>
    <cellStyle name="강조색3 41 7" xfId="15664" xr:uid="{2DC0F938-6A7D-4443-B225-5032BECE912D}"/>
    <cellStyle name="강조색3 41 8" xfId="15665" xr:uid="{844629D2-E84E-48A7-8CB8-9FFC231FACB0}"/>
    <cellStyle name="강조색3 41 9" xfId="15666" xr:uid="{033F69FB-9310-41C3-9072-16B36FE7EBDF}"/>
    <cellStyle name="강조색3 42" xfId="1835" xr:uid="{1DDBE4D8-65A7-4A9B-9A06-A9B9EC202FAA}"/>
    <cellStyle name="강조색3 42 10" xfId="15668" xr:uid="{751075A1-2FFE-486F-BD02-1D642CC34834}"/>
    <cellStyle name="강조색3 42 11" xfId="15669" xr:uid="{C1B39D7A-84C3-4823-A1C0-41D8083E8A8D}"/>
    <cellStyle name="강조색3 42 12" xfId="15670" xr:uid="{3D5CA8BD-B041-4DCA-9006-6692760F0FF7}"/>
    <cellStyle name="강조색3 42 13" xfId="15671" xr:uid="{18BAE8A3-5181-4E91-8070-408DA812E7BF}"/>
    <cellStyle name="강조색3 42 14" xfId="15672" xr:uid="{C6C194F8-7E90-499B-9891-6CB3E16D832D}"/>
    <cellStyle name="강조색3 42 15" xfId="15667" xr:uid="{18E7117D-6E81-4598-990D-648CD7502394}"/>
    <cellStyle name="강조색3 42 2" xfId="1836" xr:uid="{F6D2098B-D3BB-4E1E-8177-F54721DC0163}"/>
    <cellStyle name="강조색3 42 2 2" xfId="15673" xr:uid="{53E1AE91-5B1F-49B2-88B6-0195D637E2B2}"/>
    <cellStyle name="강조색3 42 3" xfId="15674" xr:uid="{4B44011B-EF08-4E11-AF56-49454937E6AC}"/>
    <cellStyle name="강조색3 42 4" xfId="15675" xr:uid="{93A42E8C-A4D8-4E9D-910D-11D9C3248084}"/>
    <cellStyle name="강조색3 42 5" xfId="15676" xr:uid="{8F93010A-53EB-47AC-9C98-E047FFFDB174}"/>
    <cellStyle name="강조색3 42 6" xfId="15677" xr:uid="{BB5A03CA-60C9-45E5-8780-DFE44C6A0271}"/>
    <cellStyle name="강조색3 42 7" xfId="15678" xr:uid="{1FD669B6-62AA-4585-86EB-D36416CED5A3}"/>
    <cellStyle name="강조색3 42 8" xfId="15679" xr:uid="{38734AD0-C264-4B03-9A4A-7BAADA087DAB}"/>
    <cellStyle name="강조색3 42 9" xfId="15680" xr:uid="{9EDAC1F8-9190-4D52-A84E-B9D31418BE9D}"/>
    <cellStyle name="강조색3 43" xfId="1837" xr:uid="{FAD9A6F4-ECD2-4D49-B109-82D695B40518}"/>
    <cellStyle name="강조색3 43 10" xfId="15682" xr:uid="{472D1D79-33AA-4B2B-B19A-44179CF5AADD}"/>
    <cellStyle name="강조색3 43 11" xfId="15683" xr:uid="{B1A5C9A1-04E7-4331-B9B9-7DFD4320BF93}"/>
    <cellStyle name="강조색3 43 12" xfId="15684" xr:uid="{4F39E2F8-1F55-4323-BDFE-BB55071ADF2A}"/>
    <cellStyle name="강조색3 43 13" xfId="15685" xr:uid="{121E4CF5-ED5A-491A-A4B4-6B63C1D392A5}"/>
    <cellStyle name="강조색3 43 14" xfId="15686" xr:uid="{FC5BCC17-4980-4C1A-85EC-67316C08ECB1}"/>
    <cellStyle name="강조색3 43 15" xfId="15681" xr:uid="{90582027-739D-4D8A-8F1F-277775C9620C}"/>
    <cellStyle name="강조색3 43 2" xfId="1838" xr:uid="{C4D1DC98-CB32-45DE-A632-FA344F737584}"/>
    <cellStyle name="강조색3 43 2 2" xfId="15687" xr:uid="{330F2798-EE67-4775-916C-46F053F70C74}"/>
    <cellStyle name="강조색3 43 3" xfId="15688" xr:uid="{62846439-BCF3-472C-9BDB-CD3EFA4B08AE}"/>
    <cellStyle name="강조색3 43 4" xfId="15689" xr:uid="{EA542FAE-75C7-444A-8905-BCE815547DD4}"/>
    <cellStyle name="강조색3 43 5" xfId="15690" xr:uid="{0765FFC2-B5A8-4CE7-9AA1-E9B90D8BA77A}"/>
    <cellStyle name="강조색3 43 6" xfId="15691" xr:uid="{36B909B7-3237-4ED3-A053-78297CEFBDA5}"/>
    <cellStyle name="강조색3 43 7" xfId="15692" xr:uid="{FC2BDFB0-F9F1-454F-96D2-72E124B4A237}"/>
    <cellStyle name="강조색3 43 8" xfId="15693" xr:uid="{F5A3A56F-381E-48B7-B275-C58454EA815E}"/>
    <cellStyle name="강조색3 43 9" xfId="15694" xr:uid="{120C6924-DFD1-49AC-9756-3C971C271374}"/>
    <cellStyle name="강조색3 44" xfId="1839" xr:uid="{1748DCF4-1BFC-4E88-8478-926E4722E022}"/>
    <cellStyle name="강조색3 44 2" xfId="15695" xr:uid="{C3157F44-3933-47FA-89D6-C0EB0BF7BA68}"/>
    <cellStyle name="강조색3 45" xfId="1840" xr:uid="{572972A4-F976-4CF7-A58D-CC4488656F48}"/>
    <cellStyle name="강조색3 45 2" xfId="15696" xr:uid="{C2A64DCF-96BA-4B9E-82D3-F2FEA453CE57}"/>
    <cellStyle name="강조색3 46" xfId="1764" xr:uid="{EF5EF67F-BB4D-40C4-B373-595446DEAA87}"/>
    <cellStyle name="강조색3 47" xfId="15176" xr:uid="{665B3269-F109-41CE-BB1E-B116129D6FE6}"/>
    <cellStyle name="강조색3 5" xfId="1841" xr:uid="{717240E8-4F39-4443-94EA-026141841D68}"/>
    <cellStyle name="강조색3 5 10" xfId="15698" xr:uid="{D8CE69BA-79C2-4773-9F30-F545363E21BE}"/>
    <cellStyle name="강조색3 5 11" xfId="15699" xr:uid="{89B303BB-98A2-480D-839E-8CDE6F9A5374}"/>
    <cellStyle name="강조색3 5 12" xfId="15700" xr:uid="{1C9F17BD-72C4-4904-9C87-558245010621}"/>
    <cellStyle name="강조색3 5 13" xfId="15701" xr:uid="{29DA0BBE-A867-4FC4-911B-B40B968F7CAC}"/>
    <cellStyle name="강조색3 5 14" xfId="15702" xr:uid="{53EDE00D-C8C6-4215-AD21-0318816C9C39}"/>
    <cellStyle name="강조색3 5 15" xfId="15697" xr:uid="{23C11C13-7ED9-4CE0-88E5-879DD8A80776}"/>
    <cellStyle name="강조색3 5 2" xfId="1842" xr:uid="{9552F3AB-7ACC-4BDB-956D-C02C028B3F2B}"/>
    <cellStyle name="강조색3 5 2 2" xfId="15703" xr:uid="{92368600-25DB-4AAE-91EC-E84FAFF33736}"/>
    <cellStyle name="강조색3 5 3" xfId="15704" xr:uid="{17EAC9A6-0CE1-4FEA-94E8-078E3D9A5D3D}"/>
    <cellStyle name="강조색3 5 4" xfId="15705" xr:uid="{6B721A85-579E-4C49-95EC-E14E6DF1353E}"/>
    <cellStyle name="강조색3 5 5" xfId="15706" xr:uid="{51D80B28-9654-473D-9156-5047D1D4F643}"/>
    <cellStyle name="강조색3 5 6" xfId="15707" xr:uid="{7E91AB1F-37FB-4AA9-9DC5-F3FF543A12DC}"/>
    <cellStyle name="강조색3 5 7" xfId="15708" xr:uid="{0EA59F09-9A55-477E-AC96-B9551F0446D6}"/>
    <cellStyle name="강조색3 5 8" xfId="15709" xr:uid="{9BB68D23-FD76-4015-8075-A4A4380DF5EC}"/>
    <cellStyle name="강조색3 5 9" xfId="15710" xr:uid="{64ECB287-0424-46D7-AFBB-95D945478870}"/>
    <cellStyle name="강조색3 6" xfId="1843" xr:uid="{32BBB4C6-7544-4E5C-96CC-10158884EF68}"/>
    <cellStyle name="강조색3 6 10" xfId="15712" xr:uid="{2F38D0A8-4DBF-4E40-B6D3-F8C173AFD3EC}"/>
    <cellStyle name="강조색3 6 11" xfId="15713" xr:uid="{483289FB-04F5-40CC-9D5B-480432A28CDE}"/>
    <cellStyle name="강조색3 6 12" xfId="15714" xr:uid="{907BCB9A-BDAB-4D63-9C4E-3EAFE4A81032}"/>
    <cellStyle name="강조색3 6 13" xfId="15715" xr:uid="{47D54217-B3D8-4E55-A16C-B7EAFC262631}"/>
    <cellStyle name="강조색3 6 14" xfId="15716" xr:uid="{5CF1A213-11B2-4B21-9B31-4E3D2060B1B0}"/>
    <cellStyle name="강조색3 6 15" xfId="15711" xr:uid="{FC4022AC-B1E6-4C53-B006-3918595D6E10}"/>
    <cellStyle name="강조색3 6 2" xfId="1844" xr:uid="{EB741E1F-F2C3-4D48-82BA-5230C659F2F6}"/>
    <cellStyle name="강조색3 6 2 2" xfId="15717" xr:uid="{5F23D2AD-89D5-439D-BA19-92B1FCB6D04C}"/>
    <cellStyle name="강조색3 6 3" xfId="15718" xr:uid="{434AB3A8-A56B-4844-A2DB-5D174A369D31}"/>
    <cellStyle name="강조색3 6 4" xfId="15719" xr:uid="{1DB911FA-A058-4A89-9B13-7F351BFBEFA4}"/>
    <cellStyle name="강조색3 6 5" xfId="15720" xr:uid="{DC00DB95-A14D-4723-A3FC-F2AAD8383FC6}"/>
    <cellStyle name="강조색3 6 6" xfId="15721" xr:uid="{4E146F6A-C68D-4069-81A6-F103DD837283}"/>
    <cellStyle name="강조색3 6 7" xfId="15722" xr:uid="{CC32E9E0-B08B-423D-B945-55EDF4589C3F}"/>
    <cellStyle name="강조색3 6 8" xfId="15723" xr:uid="{5B55528C-B002-40E3-97BD-BBA3A38FC665}"/>
    <cellStyle name="강조색3 6 9" xfId="15724" xr:uid="{C4FF661D-F6DD-432F-975B-410F36171030}"/>
    <cellStyle name="강조색3 7" xfId="1845" xr:uid="{CA09C539-8C42-477F-8470-4FB30C4B68E2}"/>
    <cellStyle name="강조색3 7 10" xfId="15726" xr:uid="{8DF3189F-1EEE-42CC-89C2-00BCB25B55D9}"/>
    <cellStyle name="강조색3 7 11" xfId="15727" xr:uid="{A706BCC0-07EE-4F5C-ACB7-2AD88991DAF9}"/>
    <cellStyle name="강조색3 7 12" xfId="15728" xr:uid="{231EF7CD-B453-4B54-9C22-A30C0504FB57}"/>
    <cellStyle name="강조색3 7 13" xfId="15729" xr:uid="{69ADB900-002D-42EE-97E4-27C4E34C8434}"/>
    <cellStyle name="강조색3 7 14" xfId="15730" xr:uid="{E0C0C128-AD6E-4F11-8395-1E86A77C741B}"/>
    <cellStyle name="강조색3 7 15" xfId="15725" xr:uid="{D9D7D72E-B230-4173-9BDE-B7BD04802281}"/>
    <cellStyle name="강조색3 7 2" xfId="1846" xr:uid="{787C14C6-5EC4-4195-85FD-82CD71C37ADD}"/>
    <cellStyle name="강조색3 7 2 2" xfId="15731" xr:uid="{C052550A-C201-4742-AE7D-BBB7D1F56A45}"/>
    <cellStyle name="강조색3 7 3" xfId="15732" xr:uid="{7F9A07AE-8B9C-4560-8DB8-78B34A335B93}"/>
    <cellStyle name="강조색3 7 4" xfId="15733" xr:uid="{9C641D54-5C62-4722-8841-56310F6FFAA2}"/>
    <cellStyle name="강조색3 7 5" xfId="15734" xr:uid="{065ADA35-A571-4017-BF81-7CF0D30AE81F}"/>
    <cellStyle name="강조색3 7 6" xfId="15735" xr:uid="{707C5916-6632-45A1-9799-E6E39899860C}"/>
    <cellStyle name="강조색3 7 7" xfId="15736" xr:uid="{812B6015-F403-4F9B-8FB9-3965A8E14475}"/>
    <cellStyle name="강조색3 7 8" xfId="15737" xr:uid="{FC93F7F5-53E1-4799-A47E-B16D10B0EEA6}"/>
    <cellStyle name="강조색3 7 9" xfId="15738" xr:uid="{DBCDBFCA-EAC8-43E0-AE5A-BEC4B4D3CE86}"/>
    <cellStyle name="강조색3 8" xfId="1847" xr:uid="{704BA451-7652-4652-A1C0-9A00DD66055B}"/>
    <cellStyle name="강조색3 8 10" xfId="15740" xr:uid="{8A1EB9C7-A2B7-4E0C-90E2-9EF7282EF45F}"/>
    <cellStyle name="강조색3 8 11" xfId="15741" xr:uid="{F2B7E028-E26C-4ADF-9E06-CCAFCF9BC6B3}"/>
    <cellStyle name="강조색3 8 12" xfId="15742" xr:uid="{329B7E80-B981-43E3-AD29-3F7E401F268B}"/>
    <cellStyle name="강조색3 8 13" xfId="15743" xr:uid="{8FE7B631-38AA-4BA3-B6A0-97FA5C94377E}"/>
    <cellStyle name="강조색3 8 14" xfId="15744" xr:uid="{4B53FD91-1052-42AD-BA69-59920560D49F}"/>
    <cellStyle name="강조색3 8 15" xfId="15739" xr:uid="{EEFE7B99-A3CF-4ED2-BF61-5385385809C2}"/>
    <cellStyle name="강조색3 8 2" xfId="1848" xr:uid="{6DC71096-0815-4B8F-9379-F07F31259BAB}"/>
    <cellStyle name="강조색3 8 2 2" xfId="15745" xr:uid="{0766B01B-83BD-41C6-9575-BB0AD59625E5}"/>
    <cellStyle name="강조색3 8 3" xfId="15746" xr:uid="{15E25A7D-2C37-46C7-B992-0B440B4D0C51}"/>
    <cellStyle name="강조색3 8 4" xfId="15747" xr:uid="{3094ECC0-1853-4150-BE8B-CAB3E503ED61}"/>
    <cellStyle name="강조색3 8 5" xfId="15748" xr:uid="{F01598BD-C4F9-40A7-8677-3B6A8D7592D3}"/>
    <cellStyle name="강조색3 8 6" xfId="15749" xr:uid="{75E61AFD-7FD6-468C-8749-D42B6CF423BE}"/>
    <cellStyle name="강조색3 8 7" xfId="15750" xr:uid="{A70B457F-337D-40C9-8E5B-5B7EBD7E6E9D}"/>
    <cellStyle name="강조색3 8 8" xfId="15751" xr:uid="{77351108-728C-4CF1-B001-C14597DC4B92}"/>
    <cellStyle name="강조색3 8 9" xfId="15752" xr:uid="{ACE628AD-496E-4FB2-A1E3-73CB83D6259F}"/>
    <cellStyle name="강조색3 9" xfId="1849" xr:uid="{C4CFD174-6763-4695-8714-50398AA6A19D}"/>
    <cellStyle name="강조색3 9 10" xfId="15754" xr:uid="{BC4C9616-E8B0-4CB2-8E1B-07ADE3350E89}"/>
    <cellStyle name="강조색3 9 11" xfId="15755" xr:uid="{F44260BB-E838-410C-80BC-363AFAB3AD7D}"/>
    <cellStyle name="강조색3 9 12" xfId="15756" xr:uid="{2BE869CB-1D46-4217-AFD3-B41C21150070}"/>
    <cellStyle name="강조색3 9 13" xfId="15757" xr:uid="{F44189B3-A3C4-4170-9B15-3E6D675CF213}"/>
    <cellStyle name="강조색3 9 14" xfId="15758" xr:uid="{8AA82E8B-1404-47AB-9C1F-590B21E3398C}"/>
    <cellStyle name="강조색3 9 15" xfId="15753" xr:uid="{D2474882-D811-46B0-87DC-033EE01F85F9}"/>
    <cellStyle name="강조색3 9 2" xfId="1850" xr:uid="{E88EB382-37F3-48FF-BF14-2E1908041ECE}"/>
    <cellStyle name="강조색3 9 2 2" xfId="15759" xr:uid="{ADD52F8F-FF66-46C6-87A4-91ED456CC06D}"/>
    <cellStyle name="강조색3 9 3" xfId="15760" xr:uid="{4810A572-034B-4422-99D7-2692E4F2998A}"/>
    <cellStyle name="강조색3 9 4" xfId="15761" xr:uid="{B47A6EA5-319E-4F41-96E1-B240DD6F0424}"/>
    <cellStyle name="강조색3 9 5" xfId="15762" xr:uid="{4DF202D3-5A1F-4CDF-9D19-A083B4C59484}"/>
    <cellStyle name="강조색3 9 6" xfId="15763" xr:uid="{A96E4877-6F3E-4B3C-B141-C7F37D78A3B8}"/>
    <cellStyle name="강조색3 9 7" xfId="15764" xr:uid="{AF90F84F-F8A0-41D8-B15D-5AFBF2C02B03}"/>
    <cellStyle name="강조색3 9 8" xfId="15765" xr:uid="{9BD225FF-C550-4E2C-978D-395261BE91B2}"/>
    <cellStyle name="강조색3 9 9" xfId="15766" xr:uid="{8E8C1F29-DCB7-4A4D-87B9-8A1D07315005}"/>
    <cellStyle name="강조색4 10" xfId="1852" xr:uid="{630EAF6D-C6C1-4681-A469-865DB40C5584}"/>
    <cellStyle name="강조색4 10 10" xfId="15769" xr:uid="{AF3F38D8-4E54-47B1-BEBF-B8A14782F67F}"/>
    <cellStyle name="강조색4 10 11" xfId="15770" xr:uid="{8BE7A76D-739F-45A5-9301-B40C0990E226}"/>
    <cellStyle name="강조색4 10 12" xfId="15771" xr:uid="{0B7CE3E2-BF52-48F1-8E71-02408F29DFE4}"/>
    <cellStyle name="강조색4 10 13" xfId="15772" xr:uid="{51E10291-92AA-4568-9FA5-58CD1DDEFF17}"/>
    <cellStyle name="강조색4 10 14" xfId="15773" xr:uid="{2F595E6F-3513-4338-9D99-1712182D2ADA}"/>
    <cellStyle name="강조색4 10 15" xfId="15768" xr:uid="{D18BF1DC-87B1-4122-94A1-D3ABA852A1C6}"/>
    <cellStyle name="강조색4 10 2" xfId="1853" xr:uid="{DB9F92C8-BB2B-4EFE-9692-BD9A5D577D16}"/>
    <cellStyle name="강조색4 10 2 2" xfId="15774" xr:uid="{AEB45D4E-E211-4A2D-A36D-71DFD8BFA994}"/>
    <cellStyle name="강조색4 10 3" xfId="15775" xr:uid="{03DBFB14-DFD6-42B3-A4D5-88161B8433A6}"/>
    <cellStyle name="강조색4 10 4" xfId="15776" xr:uid="{964A15D2-4AAC-4D6B-A984-EE5D70BE5249}"/>
    <cellStyle name="강조색4 10 5" xfId="15777" xr:uid="{4284975A-D0DF-47F9-B888-BCFE3D88B203}"/>
    <cellStyle name="강조색4 10 6" xfId="15778" xr:uid="{C99B906D-24C5-4647-A4FD-ABE8ABA26126}"/>
    <cellStyle name="강조색4 10 7" xfId="15779" xr:uid="{1E564551-831B-48BE-A5D9-BB16815EBBD2}"/>
    <cellStyle name="강조색4 10 8" xfId="15780" xr:uid="{6A6FCCDB-F882-4BE9-A143-1F843EE270FE}"/>
    <cellStyle name="강조색4 10 9" xfId="15781" xr:uid="{DF943522-E0B5-4EFD-B33F-5D403C43753B}"/>
    <cellStyle name="강조색4 11" xfId="1854" xr:uid="{47A925CD-CF2A-4EE9-B041-164104EF46CA}"/>
    <cellStyle name="강조색4 11 10" xfId="15783" xr:uid="{6E9B360E-E1E3-4EA9-A236-CEBF6844D269}"/>
    <cellStyle name="강조색4 11 11" xfId="15784" xr:uid="{675230E0-7D09-469A-B7F6-702BBD4FBCFB}"/>
    <cellStyle name="강조색4 11 12" xfId="15785" xr:uid="{19A8F541-2979-4B8C-8176-83FBAD6AA6A0}"/>
    <cellStyle name="강조색4 11 13" xfId="15786" xr:uid="{93EF5E49-5181-4C12-818F-7A72ADF54309}"/>
    <cellStyle name="강조색4 11 14" xfId="15787" xr:uid="{7A6E5E0A-13EF-4112-B75D-7DA9D81F164B}"/>
    <cellStyle name="강조색4 11 15" xfId="15782" xr:uid="{C6A72749-41E8-42C9-AA8B-3045124C2214}"/>
    <cellStyle name="강조색4 11 2" xfId="1855" xr:uid="{ED5BB547-2593-4B12-8390-C80CDC21CAB4}"/>
    <cellStyle name="강조색4 11 2 2" xfId="15788" xr:uid="{813A51DC-269D-48A3-8C9A-1DC1596D6ABA}"/>
    <cellStyle name="강조색4 11 3" xfId="15789" xr:uid="{BB07F132-A0D6-4062-8AD5-27CF410BA33C}"/>
    <cellStyle name="강조색4 11 4" xfId="15790" xr:uid="{28B7FD64-9B77-4A3A-9D14-4509814C3C48}"/>
    <cellStyle name="강조색4 11 5" xfId="15791" xr:uid="{9FA084FC-6112-4915-83BA-676B1382D267}"/>
    <cellStyle name="강조색4 11 6" xfId="15792" xr:uid="{1D54782B-D511-4F0A-8E4C-85E374183944}"/>
    <cellStyle name="강조색4 11 7" xfId="15793" xr:uid="{1E87BF8C-C62D-4025-AEB1-0A3DC6D6B662}"/>
    <cellStyle name="강조색4 11 8" xfId="15794" xr:uid="{BADAE747-02AB-4598-9380-C1D200C00453}"/>
    <cellStyle name="강조색4 11 9" xfId="15795" xr:uid="{F09FB4F8-14BA-4D25-B980-20932BB8BDE0}"/>
    <cellStyle name="강조색4 12" xfId="1856" xr:uid="{EF126E8E-037D-47D9-920B-34C9D00316AF}"/>
    <cellStyle name="강조색4 12 10" xfId="15797" xr:uid="{47C1F309-6DD4-4A12-9E0B-2930DA49F181}"/>
    <cellStyle name="강조색4 12 11" xfId="15798" xr:uid="{B57D4C03-C03B-4862-B014-1F650633F993}"/>
    <cellStyle name="강조색4 12 12" xfId="15799" xr:uid="{11D0CA0F-5B18-4B8B-81B3-F62ADD33C555}"/>
    <cellStyle name="강조색4 12 13" xfId="15800" xr:uid="{C03B8C84-0970-46A4-8022-C32C979BDC36}"/>
    <cellStyle name="강조색4 12 14" xfId="15801" xr:uid="{EC2D0FC6-7D8C-48B1-8043-7386CD5C4F03}"/>
    <cellStyle name="강조색4 12 15" xfId="15796" xr:uid="{48351B01-F2F8-4CFD-8B75-F81FD453C00F}"/>
    <cellStyle name="강조색4 12 2" xfId="1857" xr:uid="{8E87CBAF-1BDD-4992-A0E9-C53AD4B103A3}"/>
    <cellStyle name="강조색4 12 2 2" xfId="15802" xr:uid="{45F25C50-5392-40FC-899D-26AF345CDFD8}"/>
    <cellStyle name="강조색4 12 3" xfId="15803" xr:uid="{95B3AAB2-4A12-4461-87D6-A470BFFBA879}"/>
    <cellStyle name="강조색4 12 4" xfId="15804" xr:uid="{3BA4704F-3E84-4955-B19A-942383211144}"/>
    <cellStyle name="강조색4 12 5" xfId="15805" xr:uid="{B953A315-56F8-4CE6-A5A0-B97B7C1BADDE}"/>
    <cellStyle name="강조색4 12 6" xfId="15806" xr:uid="{4CD8EB9B-CC0D-4706-AF4C-C5EB209C917B}"/>
    <cellStyle name="강조색4 12 7" xfId="15807" xr:uid="{AC572E57-18F8-448E-9096-0603407C3E3C}"/>
    <cellStyle name="강조색4 12 8" xfId="15808" xr:uid="{F40A8D21-13C6-4BAA-A0CB-636E955D0C59}"/>
    <cellStyle name="강조색4 12 9" xfId="15809" xr:uid="{5A2CE1DD-0336-4D23-9D48-3F6A6C9E37D8}"/>
    <cellStyle name="강조색4 13" xfId="1858" xr:uid="{64D1D7F7-C58F-4DDB-A0DE-E333F3DD2AED}"/>
    <cellStyle name="강조색4 13 10" xfId="15811" xr:uid="{82B32AE2-8CB3-4991-8337-610356073A78}"/>
    <cellStyle name="강조색4 13 11" xfId="15812" xr:uid="{677ED6F7-63B7-41F9-9336-7CCA3235850D}"/>
    <cellStyle name="강조색4 13 12" xfId="15813" xr:uid="{D30E8E2F-9E21-49EE-AA18-D6336A416B5F}"/>
    <cellStyle name="강조색4 13 13" xfId="15814" xr:uid="{27698106-ECD8-4BB2-AB86-47BF161C91D0}"/>
    <cellStyle name="강조색4 13 14" xfId="15815" xr:uid="{5C6A9C2E-3E98-4C14-AE3D-2DBF996269F2}"/>
    <cellStyle name="강조색4 13 15" xfId="15810" xr:uid="{3DCC44E5-6347-4AC3-8A54-AD21BBAA405D}"/>
    <cellStyle name="강조색4 13 2" xfId="1859" xr:uid="{39C69ACA-66C7-4085-9707-CEFA25BAE637}"/>
    <cellStyle name="강조색4 13 2 2" xfId="15816" xr:uid="{B49292F0-7281-4708-8BF0-B82E054252F8}"/>
    <cellStyle name="강조색4 13 3" xfId="15817" xr:uid="{3500EE70-A84C-4B01-B12D-C61B42C88A5F}"/>
    <cellStyle name="강조색4 13 4" xfId="15818" xr:uid="{B4F32D48-601D-4645-B7F5-A8A74719AB11}"/>
    <cellStyle name="강조색4 13 5" xfId="15819" xr:uid="{EC230B1E-8AAD-4E19-8235-3DFB15E7B84D}"/>
    <cellStyle name="강조색4 13 6" xfId="15820" xr:uid="{5A45A981-3D1A-49E3-87FC-A3E3D18ABF40}"/>
    <cellStyle name="강조색4 13 7" xfId="15821" xr:uid="{59F99FD4-479E-490C-AA5A-07ED6296BC78}"/>
    <cellStyle name="강조색4 13 8" xfId="15822" xr:uid="{8904881F-5640-4C94-9DA9-AB356C329AE5}"/>
    <cellStyle name="강조색4 13 9" xfId="15823" xr:uid="{A98DB666-9B10-415D-A148-7C9B3A6DB20B}"/>
    <cellStyle name="강조색4 14" xfId="1860" xr:uid="{A0E139E4-90C2-47A9-BECD-31BDAD2CAB7A}"/>
    <cellStyle name="강조색4 14 10" xfId="15825" xr:uid="{EF6FB170-6FB9-4070-AE48-8A4CB4C02BBC}"/>
    <cellStyle name="강조색4 14 11" xfId="15826" xr:uid="{A2C8F0E3-EEBF-433C-A79D-BB3FF75C0A1D}"/>
    <cellStyle name="강조색4 14 12" xfId="15827" xr:uid="{3D9FBC22-9C5B-4B65-A990-F3510D6FC730}"/>
    <cellStyle name="강조색4 14 13" xfId="15828" xr:uid="{BDC06521-B69B-4955-956C-3C52ED5C5D44}"/>
    <cellStyle name="강조색4 14 14" xfId="15829" xr:uid="{DF1398E9-92E9-41A6-9FC7-B15C59871AEA}"/>
    <cellStyle name="강조색4 14 15" xfId="15824" xr:uid="{1583A026-1D44-443C-9DE7-0A134917F0E5}"/>
    <cellStyle name="강조색4 14 2" xfId="1861" xr:uid="{4CCC61E4-9F37-418B-84B1-AA65F0BF561F}"/>
    <cellStyle name="강조색4 14 2 2" xfId="15830" xr:uid="{1EB81F28-CE64-4AEA-AE27-7F42F250C24D}"/>
    <cellStyle name="강조색4 14 3" xfId="15831" xr:uid="{B0CB50A3-B322-46B5-9530-40EA68F548B3}"/>
    <cellStyle name="강조색4 14 4" xfId="15832" xr:uid="{CDD67BDE-AF4F-4864-B759-E34977143C37}"/>
    <cellStyle name="강조색4 14 5" xfId="15833" xr:uid="{97A0B4EF-5D1E-45D8-A52F-2ADFEC1030CC}"/>
    <cellStyle name="강조색4 14 6" xfId="15834" xr:uid="{E295A94F-131F-45D8-A3B3-46DCAF6CC8E1}"/>
    <cellStyle name="강조색4 14 7" xfId="15835" xr:uid="{CEAF0C7F-2E5B-4CDC-A523-603F0F810608}"/>
    <cellStyle name="강조색4 14 8" xfId="15836" xr:uid="{E7C4187A-0274-41B6-AA9A-4250847B6A4F}"/>
    <cellStyle name="강조색4 14 9" xfId="15837" xr:uid="{D607BC06-EBDD-4FB9-84BC-0C5B6B840E99}"/>
    <cellStyle name="강조색4 15" xfId="1862" xr:uid="{E8DE6141-BA8A-4015-AA53-A586B8990DEA}"/>
    <cellStyle name="강조색4 15 10" xfId="15839" xr:uid="{F6E7698E-3B38-4BF2-A72D-E0E1C3C6D541}"/>
    <cellStyle name="강조색4 15 11" xfId="15840" xr:uid="{360F9CC6-D2FA-4812-AE4C-C191FB2A2027}"/>
    <cellStyle name="강조색4 15 12" xfId="15841" xr:uid="{5B70C283-232D-417B-84C3-68AC5E75715E}"/>
    <cellStyle name="강조색4 15 13" xfId="15842" xr:uid="{BF69D0F5-E163-4DED-9EC2-84AE784777F2}"/>
    <cellStyle name="강조색4 15 14" xfId="15843" xr:uid="{2C66CFCD-01D5-497E-9B81-1B7832345A1F}"/>
    <cellStyle name="강조색4 15 15" xfId="15838" xr:uid="{E8E50A34-0739-4AF7-9E33-535EA17FBD73}"/>
    <cellStyle name="강조색4 15 2" xfId="1863" xr:uid="{7C984D08-DD4D-4BD7-AF48-E1AF5CC2A200}"/>
    <cellStyle name="강조색4 15 2 2" xfId="15844" xr:uid="{061BAF76-720A-4FA1-A6A4-9711741EF664}"/>
    <cellStyle name="강조색4 15 3" xfId="15845" xr:uid="{3054169C-8564-4F53-B89B-94016725E609}"/>
    <cellStyle name="강조색4 15 4" xfId="15846" xr:uid="{39A40AEF-8713-44D1-8FBA-FCDB4AAC823D}"/>
    <cellStyle name="강조색4 15 5" xfId="15847" xr:uid="{01537E4A-6CB4-4D64-A9DA-E9E89EBF3E48}"/>
    <cellStyle name="강조색4 15 6" xfId="15848" xr:uid="{30722D3D-8AFC-48DF-AA2A-6ED2A58DF750}"/>
    <cellStyle name="강조색4 15 7" xfId="15849" xr:uid="{1CBED0CB-9BB9-4893-9E55-A56940692A33}"/>
    <cellStyle name="강조색4 15 8" xfId="15850" xr:uid="{85E49323-EDBD-465A-B852-60B502112029}"/>
    <cellStyle name="강조색4 15 9" xfId="15851" xr:uid="{DFD8AB38-E3A1-45FA-AF42-FD94FDB152BA}"/>
    <cellStyle name="강조색4 16" xfId="1864" xr:uid="{F4B2C622-F6AF-4273-A07A-1E142612EEF3}"/>
    <cellStyle name="강조색4 16 10" xfId="15853" xr:uid="{9A8E4088-5E37-4689-AD6B-1F169B4BCD3A}"/>
    <cellStyle name="강조색4 16 11" xfId="15854" xr:uid="{B8CB4ACD-61DF-4DE3-9253-792448D0EF1C}"/>
    <cellStyle name="강조색4 16 12" xfId="15855" xr:uid="{9FACA161-16B4-4EB8-852F-9F11036428DD}"/>
    <cellStyle name="강조색4 16 13" xfId="15856" xr:uid="{B7EC1493-696A-40B7-AF5F-6784F97FECCF}"/>
    <cellStyle name="강조색4 16 14" xfId="15857" xr:uid="{A74C17C9-F359-46FB-8853-4B7C7B97522E}"/>
    <cellStyle name="강조색4 16 15" xfId="15852" xr:uid="{5388ED50-AE8D-41C2-B654-B2DDB368D85F}"/>
    <cellStyle name="강조색4 16 2" xfId="1865" xr:uid="{006D94AD-727C-444D-BAB2-E7F83E433057}"/>
    <cellStyle name="강조색4 16 2 2" xfId="15858" xr:uid="{661572D4-E36F-4223-81B9-517BF6CAAA52}"/>
    <cellStyle name="강조색4 16 3" xfId="15859" xr:uid="{72492189-DD02-472A-BA1A-A52D500A94C8}"/>
    <cellStyle name="강조색4 16 4" xfId="15860" xr:uid="{79D7BF12-B25A-41DD-AA8B-71F9E344B9AE}"/>
    <cellStyle name="강조색4 16 5" xfId="15861" xr:uid="{649B56D3-1AC5-44F3-BF76-3A807FEDCE9E}"/>
    <cellStyle name="강조색4 16 6" xfId="15862" xr:uid="{A9641F9E-EC7B-4097-B6B2-4E8E28DC5A6F}"/>
    <cellStyle name="강조색4 16 7" xfId="15863" xr:uid="{8ECFBA55-81DB-4DE1-9B02-4E0DFBF34841}"/>
    <cellStyle name="강조색4 16 8" xfId="15864" xr:uid="{A0BD10AB-E1FF-4BDF-A87B-E87312A4F1CC}"/>
    <cellStyle name="강조색4 16 9" xfId="15865" xr:uid="{0351EC8A-F3F1-48E2-B434-1ACD53E0462F}"/>
    <cellStyle name="강조색4 17" xfId="1866" xr:uid="{84284C57-1B80-46DC-95FF-939C6031A0ED}"/>
    <cellStyle name="강조색4 17 10" xfId="15867" xr:uid="{D1F56A5C-F4DA-4D6F-A6A4-0CD78387641D}"/>
    <cellStyle name="강조색4 17 11" xfId="15868" xr:uid="{B51CDF7F-6E30-4EC7-A8E8-E88EE93E7E34}"/>
    <cellStyle name="강조색4 17 12" xfId="15869" xr:uid="{BBB39917-68A9-46E1-BCE8-E1FCB88E9457}"/>
    <cellStyle name="강조색4 17 13" xfId="15870" xr:uid="{FCF2D99C-C7BF-4EC6-B63F-D6ED7C0D31F0}"/>
    <cellStyle name="강조색4 17 14" xfId="15871" xr:uid="{76379BF5-0D54-4FA9-925E-519ACC43BDF5}"/>
    <cellStyle name="강조색4 17 15" xfId="15866" xr:uid="{BC7FB254-33D3-4426-821B-5464BE8843DC}"/>
    <cellStyle name="강조색4 17 2" xfId="1867" xr:uid="{2D989D3C-2585-4CF0-A2F2-5D2130B2B0FC}"/>
    <cellStyle name="강조색4 17 2 2" xfId="15872" xr:uid="{56DD7A9E-8B37-4866-9D3B-F8AAED29DDD5}"/>
    <cellStyle name="강조색4 17 3" xfId="15873" xr:uid="{BA622928-E1B3-4AA0-A59A-83330A5CE470}"/>
    <cellStyle name="강조색4 17 4" xfId="15874" xr:uid="{A749B5D5-0497-4C75-8898-F8F2A01CF461}"/>
    <cellStyle name="강조색4 17 5" xfId="15875" xr:uid="{FC1E021F-24AE-4A2C-B54C-29761F5ACB9A}"/>
    <cellStyle name="강조색4 17 6" xfId="15876" xr:uid="{F2938E8F-F4B0-4EF4-A07E-DD53B02EF8AD}"/>
    <cellStyle name="강조색4 17 7" xfId="15877" xr:uid="{44E351D3-E7C7-4533-A9FB-9EE905E11BB8}"/>
    <cellStyle name="강조색4 17 8" xfId="15878" xr:uid="{F52BF7C2-E8F1-4100-84DF-5B59EAB60ECD}"/>
    <cellStyle name="강조색4 17 9" xfId="15879" xr:uid="{21D2C8E3-63F5-48F8-BB0F-3D96A100E261}"/>
    <cellStyle name="강조색4 18" xfId="1868" xr:uid="{288459F7-8EBB-4E7E-B5E5-2ABD74CA1036}"/>
    <cellStyle name="강조색4 18 10" xfId="15881" xr:uid="{CE17BD86-6376-4A6E-83AD-57494A430BBE}"/>
    <cellStyle name="강조색4 18 11" xfId="15882" xr:uid="{4B724B7A-A4B4-49D2-9721-B3425EC6C9EE}"/>
    <cellStyle name="강조색4 18 12" xfId="15883" xr:uid="{7C6477BC-8E3C-47C4-A2C5-2E14C5C725A5}"/>
    <cellStyle name="강조색4 18 13" xfId="15884" xr:uid="{28288E3D-D7FA-4446-9348-12C1B6A79BDB}"/>
    <cellStyle name="강조색4 18 14" xfId="15885" xr:uid="{F4A7B661-D918-4655-82E7-DFEF64787F49}"/>
    <cellStyle name="강조색4 18 15" xfId="15880" xr:uid="{A0B35FAE-0B6D-4343-A4CC-6CC9AA29BB00}"/>
    <cellStyle name="강조색4 18 2" xfId="1869" xr:uid="{4450F7FA-0BE2-4B9C-ABA8-C9E07EFF25D5}"/>
    <cellStyle name="강조색4 18 2 2" xfId="15886" xr:uid="{B7D87839-F21E-49F7-98F4-4812E327DA3E}"/>
    <cellStyle name="강조색4 18 3" xfId="15887" xr:uid="{7D3B8EE9-9321-4D85-8A12-3C3E0EB08656}"/>
    <cellStyle name="강조색4 18 4" xfId="15888" xr:uid="{AE42D0EB-0F9D-4CFE-8C8A-6B518ADC3EB3}"/>
    <cellStyle name="강조색4 18 5" xfId="15889" xr:uid="{0D90EF19-64B7-493C-A7BF-AB8968F4FBBE}"/>
    <cellStyle name="강조색4 18 6" xfId="15890" xr:uid="{8D0EA2EF-622F-41F6-B3DD-5CF7D7D33B9F}"/>
    <cellStyle name="강조색4 18 7" xfId="15891" xr:uid="{3B2470FD-AAE2-4556-B8B9-C1D838EBFE07}"/>
    <cellStyle name="강조색4 18 8" xfId="15892" xr:uid="{62D16AEC-ADA1-47D8-8225-C025915D0CE2}"/>
    <cellStyle name="강조색4 18 9" xfId="15893" xr:uid="{40BB7E24-CDD0-4C44-908F-903ED7F37DDB}"/>
    <cellStyle name="강조색4 19" xfId="1870" xr:uid="{F333BCEB-23BA-4702-BA06-D50D4E33E4A8}"/>
    <cellStyle name="강조색4 19 10" xfId="15895" xr:uid="{41301A76-9D7E-4160-ABF0-7167CA77D814}"/>
    <cellStyle name="강조색4 19 11" xfId="15896" xr:uid="{B0C6A44A-A57E-483D-94AD-7C6AA5064110}"/>
    <cellStyle name="강조색4 19 12" xfId="15897" xr:uid="{54690393-6403-4798-9036-F93DA204364F}"/>
    <cellStyle name="강조색4 19 13" xfId="15898" xr:uid="{CC32C329-E52D-4F4D-AD9B-F37CD3C9DAEA}"/>
    <cellStyle name="강조색4 19 14" xfId="15899" xr:uid="{17212084-F8A4-478F-8D84-19D6251F9985}"/>
    <cellStyle name="강조색4 19 15" xfId="15894" xr:uid="{09E6E184-965C-4A2E-881B-F7DC662E5640}"/>
    <cellStyle name="강조색4 19 2" xfId="1871" xr:uid="{08B59478-DDC4-476D-89C2-2BA7BEDEB4EC}"/>
    <cellStyle name="강조색4 19 2 2" xfId="15900" xr:uid="{AA31A02F-48B3-49B5-BBC3-AC22B47F0CFC}"/>
    <cellStyle name="강조색4 19 3" xfId="15901" xr:uid="{AC4764B1-7596-44EA-8E50-A91E2F0E9ECC}"/>
    <cellStyle name="강조색4 19 4" xfId="15902" xr:uid="{E7FC5F05-2A10-491A-8943-0869AFC1250E}"/>
    <cellStyle name="강조색4 19 5" xfId="15903" xr:uid="{FCEF22E3-F178-412B-B469-D9139EBE6F47}"/>
    <cellStyle name="강조색4 19 6" xfId="15904" xr:uid="{83606260-AEAE-48F6-940C-48E696167AD0}"/>
    <cellStyle name="강조색4 19 7" xfId="15905" xr:uid="{0BE5089F-240B-4E02-BBC7-0C5083A84F4E}"/>
    <cellStyle name="강조색4 19 8" xfId="15906" xr:uid="{2E9D991F-D4F7-4791-874D-BF3710B4660D}"/>
    <cellStyle name="강조색4 19 9" xfId="15907" xr:uid="{748C1890-DE98-4020-8D12-E2C734E1E7A5}"/>
    <cellStyle name="강조색4 2" xfId="1872" xr:uid="{1BD8AA33-8D61-4861-AD98-F4C878D9A9E0}"/>
    <cellStyle name="강조색4 2 10" xfId="15909" xr:uid="{92469FD8-1357-4888-A2E5-B0B7F139725B}"/>
    <cellStyle name="강조색4 2 11" xfId="15910" xr:uid="{24D6D578-8A43-4046-867E-64FD5AD434C2}"/>
    <cellStyle name="강조색4 2 12" xfId="15911" xr:uid="{C453FBA4-0556-4D67-BD1B-9E40927E8427}"/>
    <cellStyle name="강조색4 2 13" xfId="15912" xr:uid="{96BBA092-89B1-4C48-983C-056280295575}"/>
    <cellStyle name="강조색4 2 14" xfId="15913" xr:uid="{6A5078E7-C4DB-49B2-94AA-C3F0ABF7DC4B}"/>
    <cellStyle name="강조색4 2 15" xfId="15908" xr:uid="{108557AA-F7F7-456A-92C1-FF0150B76A2E}"/>
    <cellStyle name="강조색4 2 16" xfId="27961" xr:uid="{3514D86C-B1A0-4C0B-8A3A-EBF1D22A481B}"/>
    <cellStyle name="강조색4 2 2" xfId="1873" xr:uid="{A8B29917-CD96-4EC1-A3BB-AEE5BF874009}"/>
    <cellStyle name="강조색4 2 2 2" xfId="15914" xr:uid="{B005FFD3-1B79-4F19-B5A0-009EC8A442DA}"/>
    <cellStyle name="강조색4 2 3" xfId="15915" xr:uid="{0A9E3C70-DD25-4BDE-B87E-186CF8D68E11}"/>
    <cellStyle name="강조색4 2 4" xfId="15916" xr:uid="{D955B76D-8275-4160-B045-79771BB8AA17}"/>
    <cellStyle name="강조색4 2 5" xfId="15917" xr:uid="{21BFAF87-5213-48A8-8CBD-B8047CAF662E}"/>
    <cellStyle name="강조색4 2 6" xfId="15918" xr:uid="{3DD88F9F-610F-45F1-B7F4-A851EFC69F88}"/>
    <cellStyle name="강조색4 2 7" xfId="15919" xr:uid="{61ED5EED-10FB-4813-B60D-79FFE5D1506B}"/>
    <cellStyle name="강조색4 2 8" xfId="15920" xr:uid="{BCF61EDF-636F-4A63-9941-57DFB2D32BF0}"/>
    <cellStyle name="강조색4 2 9" xfId="15921" xr:uid="{5A2A87DC-DF98-4758-BBB1-7F47B9174574}"/>
    <cellStyle name="강조색4 20" xfId="1874" xr:uid="{0BA05FFA-FD44-44E4-897D-13C615C721FC}"/>
    <cellStyle name="강조색4 20 10" xfId="15923" xr:uid="{C748CAD4-F433-4763-8C1B-91D27892BB83}"/>
    <cellStyle name="강조색4 20 11" xfId="15924" xr:uid="{B73E1C57-6542-434A-98EC-85114384198E}"/>
    <cellStyle name="강조색4 20 12" xfId="15925" xr:uid="{B6B884E2-1403-4350-9C87-0448D8D52FB2}"/>
    <cellStyle name="강조색4 20 13" xfId="15926" xr:uid="{5449EB10-89FB-4229-8451-CE44CB6A7368}"/>
    <cellStyle name="강조색4 20 14" xfId="15927" xr:uid="{D9C66702-16CA-4827-B341-C19040557A6E}"/>
    <cellStyle name="강조색4 20 15" xfId="15922" xr:uid="{A91B8629-5116-4394-82EF-09D7A5F7568C}"/>
    <cellStyle name="강조색4 20 2" xfId="1875" xr:uid="{18F50D0B-2BF0-4DCD-94D2-7B1980190B71}"/>
    <cellStyle name="강조색4 20 2 2" xfId="15928" xr:uid="{214D7B5C-2A6A-4333-A9CC-CED67955BA79}"/>
    <cellStyle name="강조색4 20 3" xfId="15929" xr:uid="{783F8BE6-5AF1-4B92-9843-B5732265A9E4}"/>
    <cellStyle name="강조색4 20 4" xfId="15930" xr:uid="{F7AAC1CB-9363-465B-A0DA-4CDBFD931E6E}"/>
    <cellStyle name="강조색4 20 5" xfId="15931" xr:uid="{B6E923BD-BC5B-4980-B852-4BD5B86E05F8}"/>
    <cellStyle name="강조색4 20 6" xfId="15932" xr:uid="{F529A3F7-A07D-40BB-BE59-9BDC139DDEE2}"/>
    <cellStyle name="강조색4 20 7" xfId="15933" xr:uid="{B1D20415-82B9-4DDF-8F66-1A14F3DC8343}"/>
    <cellStyle name="강조색4 20 8" xfId="15934" xr:uid="{B36F936B-E870-4E44-89CF-7A4DFA55C244}"/>
    <cellStyle name="강조색4 20 9" xfId="15935" xr:uid="{35D40DC7-AD2F-402C-87A0-81E2415FABC0}"/>
    <cellStyle name="강조색4 21" xfId="1876" xr:uid="{55783C78-BACA-4768-9629-C320C6532010}"/>
    <cellStyle name="강조색4 21 10" xfId="15937" xr:uid="{4D244CF9-1A89-4C97-B68E-DDA0CA4F5708}"/>
    <cellStyle name="강조색4 21 11" xfId="15938" xr:uid="{7DA84011-1320-41B3-A58E-E37A3CF6D1D0}"/>
    <cellStyle name="강조색4 21 12" xfId="15939" xr:uid="{4253D671-3BAA-495A-9BAF-A1F89E1C4125}"/>
    <cellStyle name="강조색4 21 13" xfId="15940" xr:uid="{D77A94C8-E115-4825-8CD8-50690C9D3D56}"/>
    <cellStyle name="강조색4 21 14" xfId="15941" xr:uid="{590F6FE7-4CA3-4C90-A970-1A5445E16AA1}"/>
    <cellStyle name="강조색4 21 15" xfId="15936" xr:uid="{ACF62D55-9E32-4DE0-968B-35DA27A53F15}"/>
    <cellStyle name="강조색4 21 2" xfId="1877" xr:uid="{29DFCDAC-6D44-44AB-B379-59CA551115A0}"/>
    <cellStyle name="강조색4 21 2 2" xfId="15942" xr:uid="{341238D8-6C40-4A8E-9D27-F12B2AB56854}"/>
    <cellStyle name="강조색4 21 3" xfId="15943" xr:uid="{5F085416-7E71-49F8-ACB5-5B9EA0F36F6D}"/>
    <cellStyle name="강조색4 21 4" xfId="15944" xr:uid="{FCFF0062-0654-41BA-B240-C7671B5D5D08}"/>
    <cellStyle name="강조색4 21 5" xfId="15945" xr:uid="{D7A0787F-DDB3-43F0-914A-7252FAF25F86}"/>
    <cellStyle name="강조색4 21 6" xfId="15946" xr:uid="{73B8FCF7-EA43-43F7-8A9C-16D48EF0F7F9}"/>
    <cellStyle name="강조색4 21 7" xfId="15947" xr:uid="{0371BCA5-B94D-4820-AE65-B4297B53700C}"/>
    <cellStyle name="강조색4 21 8" xfId="15948" xr:uid="{26D4BCF3-5047-4D21-AAE2-7D5347BC7C9C}"/>
    <cellStyle name="강조색4 21 9" xfId="15949" xr:uid="{14024901-E9B1-4B52-B38F-CD504BEA71BB}"/>
    <cellStyle name="강조색4 22" xfId="1878" xr:uid="{F6995D0E-D253-4036-B3CA-DF3511C3BA33}"/>
    <cellStyle name="강조색4 22 10" xfId="15951" xr:uid="{4497D6BB-347F-4EC4-B805-8F039897360C}"/>
    <cellStyle name="강조색4 22 11" xfId="15952" xr:uid="{15673004-FC06-4525-845F-3E01636B5D31}"/>
    <cellStyle name="강조색4 22 12" xfId="15953" xr:uid="{C9A08223-E766-4DDD-997D-5C0FF1F0E895}"/>
    <cellStyle name="강조색4 22 13" xfId="15954" xr:uid="{712C38DF-7307-4AFD-96C2-D682A6D6ABD6}"/>
    <cellStyle name="강조색4 22 14" xfId="15955" xr:uid="{8BEA38C9-E9FA-4EE6-83E4-81B0C539B6C7}"/>
    <cellStyle name="강조색4 22 15" xfId="15950" xr:uid="{39BC8429-882C-4ED7-B846-FAA8DC1EE5B5}"/>
    <cellStyle name="강조색4 22 2" xfId="1879" xr:uid="{A743076D-6F6A-4C54-83E8-892B29EC686A}"/>
    <cellStyle name="강조색4 22 2 2" xfId="15956" xr:uid="{0D9394C0-0CC8-4717-B904-4C1DEA6BBBBA}"/>
    <cellStyle name="강조색4 22 3" xfId="15957" xr:uid="{CDA43F7D-47C7-4EF2-8362-03F57888A970}"/>
    <cellStyle name="강조색4 22 4" xfId="15958" xr:uid="{08FD9A68-FC90-41B1-92C2-AFC2C8810A8E}"/>
    <cellStyle name="강조색4 22 5" xfId="15959" xr:uid="{1031FADE-6FF4-4067-857F-0A8AA28894DB}"/>
    <cellStyle name="강조색4 22 6" xfId="15960" xr:uid="{823F0567-2AE0-4EDF-B7CB-53B8ECDB2064}"/>
    <cellStyle name="강조색4 22 7" xfId="15961" xr:uid="{D35A4BA7-F980-4999-8DC2-0FC3FE77871B}"/>
    <cellStyle name="강조색4 22 8" xfId="15962" xr:uid="{46E25660-F5DD-49DD-86A0-04F16BECAF05}"/>
    <cellStyle name="강조색4 22 9" xfId="15963" xr:uid="{4E215321-ADD5-4A05-8A13-803471A9CB5B}"/>
    <cellStyle name="강조색4 23" xfId="1880" xr:uid="{245AB1AB-D30F-4D66-9269-F9142DE90F9F}"/>
    <cellStyle name="강조색4 23 10" xfId="15965" xr:uid="{06AA96F2-7030-481C-99CD-8CC62C38AD2D}"/>
    <cellStyle name="강조색4 23 11" xfId="15966" xr:uid="{0161179D-7C07-49DA-A6B5-B66760E9C387}"/>
    <cellStyle name="강조색4 23 12" xfId="15967" xr:uid="{3ABCCC04-10E8-44FE-9E38-19067A57CACD}"/>
    <cellStyle name="강조색4 23 13" xfId="15968" xr:uid="{20CB0550-D36B-46C3-A449-271410C290D0}"/>
    <cellStyle name="강조색4 23 14" xfId="15969" xr:uid="{5BBF9067-88DC-4E7B-997F-506B844616CD}"/>
    <cellStyle name="강조색4 23 15" xfId="15964" xr:uid="{8E6293DB-6943-48B4-A541-5796151587BC}"/>
    <cellStyle name="강조색4 23 2" xfId="1881" xr:uid="{DC5257D3-61DA-4C78-8CFB-4C739D2B8BDA}"/>
    <cellStyle name="강조색4 23 2 2" xfId="15970" xr:uid="{9AB9BAC2-9594-4C57-BC67-B1FFEB76891B}"/>
    <cellStyle name="강조색4 23 3" xfId="15971" xr:uid="{AAF199A7-A3BE-4132-8993-D1B627997F98}"/>
    <cellStyle name="강조색4 23 4" xfId="15972" xr:uid="{88E54967-FE3B-4874-B60B-69E2292B4E0A}"/>
    <cellStyle name="강조색4 23 5" xfId="15973" xr:uid="{7E40CC12-CE60-4836-9DA6-8F637AAEF9DB}"/>
    <cellStyle name="강조색4 23 6" xfId="15974" xr:uid="{E4B207EF-2C6C-4241-804F-7A212D931B19}"/>
    <cellStyle name="강조색4 23 7" xfId="15975" xr:uid="{FCB4EA0A-0496-422B-889C-7F98FDC4D038}"/>
    <cellStyle name="강조색4 23 8" xfId="15976" xr:uid="{41C470CA-C787-48C9-B5DA-968708E60AFA}"/>
    <cellStyle name="강조색4 23 9" xfId="15977" xr:uid="{084B0C38-E2F5-43C6-9F35-1E05FCA0EA05}"/>
    <cellStyle name="강조색4 24" xfId="1882" xr:uid="{81BEB287-8160-444F-8312-F1D19750273A}"/>
    <cellStyle name="강조색4 24 10" xfId="15979" xr:uid="{67333CEB-CA75-4268-A117-938D68BBEE53}"/>
    <cellStyle name="강조색4 24 11" xfId="15980" xr:uid="{E9611CB5-392A-4301-9CB0-159BD2136B56}"/>
    <cellStyle name="강조색4 24 12" xfId="15981" xr:uid="{BBB3A06C-D853-482C-AE1F-9FC133468868}"/>
    <cellStyle name="강조색4 24 13" xfId="15982" xr:uid="{498575BA-09D2-424C-BAC9-E93DF824DC9C}"/>
    <cellStyle name="강조색4 24 14" xfId="15983" xr:uid="{CF911135-02E4-4FEE-9EC4-E55CC9EA0AE3}"/>
    <cellStyle name="강조색4 24 15" xfId="15978" xr:uid="{18168DFD-D903-425B-8AEC-20FD37AA1FD8}"/>
    <cellStyle name="강조색4 24 2" xfId="1883" xr:uid="{404E28A1-8BAB-4117-AF7F-85DB929F5D2C}"/>
    <cellStyle name="강조색4 24 2 2" xfId="15984" xr:uid="{6625A545-813E-4F45-A007-DC7A4123C39D}"/>
    <cellStyle name="강조색4 24 3" xfId="15985" xr:uid="{248D2F0B-6C07-4496-A756-C9E12270E9E8}"/>
    <cellStyle name="강조색4 24 4" xfId="15986" xr:uid="{8D85EB6C-C7A4-4088-BFA2-83374358A206}"/>
    <cellStyle name="강조색4 24 5" xfId="15987" xr:uid="{203502DB-9244-4286-9B75-52A6743C829C}"/>
    <cellStyle name="강조색4 24 6" xfId="15988" xr:uid="{23BE7E5E-C4EF-43A2-B294-25D507FEE1D3}"/>
    <cellStyle name="강조색4 24 7" xfId="15989" xr:uid="{C902E264-0CB9-40F4-A235-6F102D3392E3}"/>
    <cellStyle name="강조색4 24 8" xfId="15990" xr:uid="{01BDE7D7-6102-478A-A09D-1345A7FDC50E}"/>
    <cellStyle name="강조색4 24 9" xfId="15991" xr:uid="{72F52E31-A8AC-4C05-AA17-EFF59ED22E42}"/>
    <cellStyle name="강조색4 25" xfId="1884" xr:uid="{76B5C071-E660-437C-A537-F550279057ED}"/>
    <cellStyle name="강조색4 25 10" xfId="15993" xr:uid="{05258478-F5B6-4167-8E5F-A62288ADAC76}"/>
    <cellStyle name="강조색4 25 11" xfId="15994" xr:uid="{57C1A0C1-7611-4992-9F41-1A672663EABF}"/>
    <cellStyle name="강조색4 25 12" xfId="15995" xr:uid="{89083268-4854-4DE8-A84A-121E19ABF2E5}"/>
    <cellStyle name="강조색4 25 13" xfId="15996" xr:uid="{FEA99F95-7EB8-4E56-ABF6-5DE38F5E2C09}"/>
    <cellStyle name="강조색4 25 14" xfId="15997" xr:uid="{D1E65B74-D214-459F-AD1B-D051AF0DC158}"/>
    <cellStyle name="강조색4 25 15" xfId="15992" xr:uid="{02A2B44F-DEDF-4CC8-AB63-A4E5A1CCD6B6}"/>
    <cellStyle name="강조색4 25 2" xfId="1885" xr:uid="{BB977F31-A4E1-4D09-ACC2-0CE6719E29B5}"/>
    <cellStyle name="강조색4 25 2 2" xfId="15998" xr:uid="{21176163-B9F4-42E3-A9D3-E1CD3E0E13E1}"/>
    <cellStyle name="강조색4 25 3" xfId="15999" xr:uid="{70383D27-08C4-4824-A709-CCEFA85E5D68}"/>
    <cellStyle name="강조색4 25 4" xfId="16000" xr:uid="{BC69138F-2C1B-4AA8-AAE3-E46F7E7D4D10}"/>
    <cellStyle name="강조색4 25 5" xfId="16001" xr:uid="{399E8747-84D0-471B-900C-8DE360F2B6A6}"/>
    <cellStyle name="강조색4 25 6" xfId="16002" xr:uid="{A9AC2857-BC0F-4157-B10C-A3478DB7FF68}"/>
    <cellStyle name="강조색4 25 7" xfId="16003" xr:uid="{944E20B6-07F9-477B-BFA0-0A60E497080D}"/>
    <cellStyle name="강조색4 25 8" xfId="16004" xr:uid="{27892D2A-9454-433D-B697-076737708096}"/>
    <cellStyle name="강조색4 25 9" xfId="16005" xr:uid="{65246289-06A4-4EA8-8AC3-2AA8B78E2D2B}"/>
    <cellStyle name="강조색4 26" xfId="1886" xr:uid="{AB6D5020-8A73-4351-B7BA-83BD8584DB1F}"/>
    <cellStyle name="강조색4 26 10" xfId="16007" xr:uid="{E880D5D5-C70A-4CCB-AD1E-67A0C2470765}"/>
    <cellStyle name="강조색4 26 11" xfId="16008" xr:uid="{FA1E08A1-CE1D-455C-A07F-AF35CE210B29}"/>
    <cellStyle name="강조색4 26 12" xfId="16009" xr:uid="{20A6C365-3AE2-4245-B9E8-FB88C119FCE1}"/>
    <cellStyle name="강조색4 26 13" xfId="16010" xr:uid="{327F49A0-2862-4B30-863B-3D8978111069}"/>
    <cellStyle name="강조색4 26 14" xfId="16011" xr:uid="{CC5CCD6C-FBD8-41C0-B037-84708822F29B}"/>
    <cellStyle name="강조색4 26 15" xfId="16006" xr:uid="{D423ECBE-246C-4EAC-9476-1FD3D01BA9C6}"/>
    <cellStyle name="강조색4 26 2" xfId="1887" xr:uid="{06266F79-D09F-4F91-A8DE-DEA317E15BD3}"/>
    <cellStyle name="강조색4 26 2 2" xfId="16012" xr:uid="{9FEFD4F4-2F77-4DF4-B371-C04FA0DB4C34}"/>
    <cellStyle name="강조색4 26 3" xfId="16013" xr:uid="{5305090D-CD94-439F-9DF4-D53291460AF4}"/>
    <cellStyle name="강조색4 26 4" xfId="16014" xr:uid="{93924BE5-9322-4913-8CF7-713DA278604A}"/>
    <cellStyle name="강조색4 26 5" xfId="16015" xr:uid="{C3E8262A-A10D-4817-9A50-D45C0245BB31}"/>
    <cellStyle name="강조색4 26 6" xfId="16016" xr:uid="{CDA80988-8E40-4560-9A84-76BBF863DCBF}"/>
    <cellStyle name="강조색4 26 7" xfId="16017" xr:uid="{250ED8F3-72FA-4BE4-B3FD-CC6E8ED9C794}"/>
    <cellStyle name="강조색4 26 8" xfId="16018" xr:uid="{5C9250CD-95F4-424D-A7D5-0EDF84FDC89B}"/>
    <cellStyle name="강조색4 26 9" xfId="16019" xr:uid="{9C704091-D41E-4B62-B723-5193ED6390B0}"/>
    <cellStyle name="강조색4 27" xfId="1888" xr:uid="{BDBEA072-BB24-4694-810F-4F8F20197202}"/>
    <cellStyle name="강조색4 27 10" xfId="16021" xr:uid="{F804D950-27A0-4961-86AE-966350C5240E}"/>
    <cellStyle name="강조색4 27 11" xfId="16022" xr:uid="{21363EBA-3647-4214-8270-A441433637DC}"/>
    <cellStyle name="강조색4 27 12" xfId="16023" xr:uid="{C08E808E-F888-41DC-A977-BDF26875796A}"/>
    <cellStyle name="강조색4 27 13" xfId="16024" xr:uid="{0F95CD41-095E-4E57-896C-9A2DBA9A9400}"/>
    <cellStyle name="강조색4 27 14" xfId="16025" xr:uid="{DC7D16C8-7C5A-4A38-A558-D2193D944DED}"/>
    <cellStyle name="강조색4 27 15" xfId="16020" xr:uid="{EAE57EE6-FFD6-44F4-936E-F52722976185}"/>
    <cellStyle name="강조색4 27 2" xfId="1889" xr:uid="{E9660D3E-FBB4-44D0-90AA-9CC6B465E509}"/>
    <cellStyle name="강조색4 27 2 2" xfId="16026" xr:uid="{4547978D-1A3C-44AF-B0CE-5E187BB2CA03}"/>
    <cellStyle name="강조색4 27 3" xfId="16027" xr:uid="{80D834C1-E2C7-4373-B82C-407CB671F12C}"/>
    <cellStyle name="강조색4 27 4" xfId="16028" xr:uid="{D5C1017D-8B04-4D88-BA26-1001847E2B6F}"/>
    <cellStyle name="강조색4 27 5" xfId="16029" xr:uid="{AC7833A3-1A02-40E0-B448-CA10DF2D4841}"/>
    <cellStyle name="강조색4 27 6" xfId="16030" xr:uid="{D9B4621B-2A07-4EA6-9ED5-386027AD409A}"/>
    <cellStyle name="강조색4 27 7" xfId="16031" xr:uid="{51899DF2-2429-4D9C-82C3-473CCCFDAC11}"/>
    <cellStyle name="강조색4 27 8" xfId="16032" xr:uid="{4F40A057-A5F3-41DF-B375-491DAA7F2724}"/>
    <cellStyle name="강조색4 27 9" xfId="16033" xr:uid="{08886080-9B30-448B-871C-A26E6D44BD11}"/>
    <cellStyle name="강조색4 28" xfId="1890" xr:uid="{71FC76E2-39A7-4708-999A-ED920100DF79}"/>
    <cellStyle name="강조색4 28 10" xfId="16035" xr:uid="{8D61CBF5-BF33-4210-86AC-721BF97B0B83}"/>
    <cellStyle name="강조색4 28 11" xfId="16036" xr:uid="{EDF2B11D-3726-416B-8113-1BBDC833DE16}"/>
    <cellStyle name="강조색4 28 12" xfId="16037" xr:uid="{C8514489-67C1-4A9B-9492-74659AC0DB43}"/>
    <cellStyle name="강조색4 28 13" xfId="16038" xr:uid="{0B0FFBFA-8B42-48B8-9962-6F17C3823259}"/>
    <cellStyle name="강조색4 28 14" xfId="16039" xr:uid="{1180AF0D-77F1-4CBC-890C-0EE52CB95678}"/>
    <cellStyle name="강조색4 28 15" xfId="16034" xr:uid="{54883F63-5A92-4E7B-A10A-F20B8B49D4CC}"/>
    <cellStyle name="강조색4 28 2" xfId="1891" xr:uid="{DACECC43-8310-4377-A919-49E9DB8276EC}"/>
    <cellStyle name="강조색4 28 2 2" xfId="16040" xr:uid="{447F472D-F65F-4405-9C22-5A57D9B37494}"/>
    <cellStyle name="강조색4 28 3" xfId="16041" xr:uid="{AA77A3E0-19AC-4609-8BBB-D09D99A29F7E}"/>
    <cellStyle name="강조색4 28 4" xfId="16042" xr:uid="{5A507CBB-CD49-4BDB-9915-AC0613696157}"/>
    <cellStyle name="강조색4 28 5" xfId="16043" xr:uid="{5AA1586F-5309-4E97-8A21-414E8F54C058}"/>
    <cellStyle name="강조색4 28 6" xfId="16044" xr:uid="{D87BB895-0922-4DD9-9546-71758C391FA5}"/>
    <cellStyle name="강조색4 28 7" xfId="16045" xr:uid="{34B95198-8849-4D53-A47E-241C3E14323E}"/>
    <cellStyle name="강조색4 28 8" xfId="16046" xr:uid="{673A183A-842C-45CE-BCF2-7A9C7E37B8FF}"/>
    <cellStyle name="강조색4 28 9" xfId="16047" xr:uid="{01A56C7B-6019-48B7-9DBD-457672329AFA}"/>
    <cellStyle name="강조색4 29" xfId="1892" xr:uid="{3ACD15F8-01AD-4BB7-900E-322201A7EB1C}"/>
    <cellStyle name="강조색4 29 10" xfId="16049" xr:uid="{AF3849DD-624B-4A25-B730-8C90ABF862AF}"/>
    <cellStyle name="강조색4 29 11" xfId="16050" xr:uid="{3E4B30C7-1AAB-45EE-B9B4-A404DBD19479}"/>
    <cellStyle name="강조색4 29 12" xfId="16051" xr:uid="{743ED092-24E1-4D7D-864B-F99BDC0A57E8}"/>
    <cellStyle name="강조색4 29 13" xfId="16052" xr:uid="{01B8F432-4A1E-4C23-A0AF-5DE6CA417C5D}"/>
    <cellStyle name="강조색4 29 14" xfId="16053" xr:uid="{E47CD741-3DDD-42E8-AE34-C7FDA12F63C5}"/>
    <cellStyle name="강조색4 29 15" xfId="16048" xr:uid="{C3A16414-83EF-413C-A1EC-72447EBB34F5}"/>
    <cellStyle name="강조색4 29 2" xfId="1893" xr:uid="{B3CFBC41-C477-4067-AE50-E0FB79F0A36F}"/>
    <cellStyle name="강조색4 29 2 2" xfId="16054" xr:uid="{3ACB1F06-E44F-486C-977D-69256CCB294F}"/>
    <cellStyle name="강조색4 29 3" xfId="16055" xr:uid="{8A249350-0203-4734-9695-EE4CE90CCF08}"/>
    <cellStyle name="강조색4 29 4" xfId="16056" xr:uid="{01DFC93D-B5E2-4D50-AEC7-DE59E74377C8}"/>
    <cellStyle name="강조색4 29 5" xfId="16057" xr:uid="{20EFB36E-2BB7-43FF-9644-0D4B8D24BAEB}"/>
    <cellStyle name="강조색4 29 6" xfId="16058" xr:uid="{33CC8ADF-A588-450E-A618-B85C76343D33}"/>
    <cellStyle name="강조색4 29 7" xfId="16059" xr:uid="{9F59E818-1088-4070-9696-D27C7C5CAF6F}"/>
    <cellStyle name="강조색4 29 8" xfId="16060" xr:uid="{B2B427AF-559D-4B21-88DE-89B6BD815254}"/>
    <cellStyle name="강조색4 29 9" xfId="16061" xr:uid="{5FDBA2A2-4F12-4FD7-AE9F-29AD9FD657DF}"/>
    <cellStyle name="강조색4 3" xfId="1894" xr:uid="{B8FD4554-B6BD-40F7-B019-C04E6CB6CF7B}"/>
    <cellStyle name="강조색4 3 10" xfId="16063" xr:uid="{C086F775-DEEA-4C30-AA45-90FD39244C48}"/>
    <cellStyle name="강조색4 3 11" xfId="16064" xr:uid="{D9717E93-C52C-4BF7-BE04-68D0B09B2E91}"/>
    <cellStyle name="강조색4 3 12" xfId="16065" xr:uid="{768725ED-0644-4EE5-8A3B-D500F3B40A80}"/>
    <cellStyle name="강조색4 3 13" xfId="16066" xr:uid="{7C3C14DB-38FA-4E39-96F5-1FEABC4FE5A4}"/>
    <cellStyle name="강조색4 3 14" xfId="16067" xr:uid="{03DBA6DE-4C3F-43E2-BF86-F5A064F9319F}"/>
    <cellStyle name="강조색4 3 15" xfId="16062" xr:uid="{A504638F-48A9-42F1-AB05-09800F8DF532}"/>
    <cellStyle name="강조색4 3 16" xfId="28216" xr:uid="{2D7FCE45-08BA-4358-94D2-E52B7E5502CE}"/>
    <cellStyle name="강조색4 3 2" xfId="1895" xr:uid="{4D117E4F-83D5-472A-A7CD-A6F8082F709C}"/>
    <cellStyle name="강조색4 3 2 2" xfId="16068" xr:uid="{AA9A8A7D-9900-4D26-AB0A-650162BC106C}"/>
    <cellStyle name="강조색4 3 3" xfId="16069" xr:uid="{8D2D2D30-09E3-485E-8AB8-7CDCAD031ECC}"/>
    <cellStyle name="강조색4 3 4" xfId="16070" xr:uid="{39E8CEFE-F5C5-4BE4-BF36-F4963FCD1672}"/>
    <cellStyle name="강조색4 3 5" xfId="16071" xr:uid="{5F043D6B-2538-4662-9E79-5E12D2CF3801}"/>
    <cellStyle name="강조색4 3 6" xfId="16072" xr:uid="{39342744-86E4-4B4F-81E2-58D35BF9BC45}"/>
    <cellStyle name="강조색4 3 7" xfId="16073" xr:uid="{3CD961AD-722F-495F-AB16-DE88B1B2545C}"/>
    <cellStyle name="강조색4 3 8" xfId="16074" xr:uid="{821719E9-D36C-4040-84EE-6E4ED79F63FA}"/>
    <cellStyle name="강조색4 3 9" xfId="16075" xr:uid="{CB699675-4002-4065-81D3-630D3504F7E9}"/>
    <cellStyle name="강조색4 30" xfId="1896" xr:uid="{C1B59444-FCCC-47B8-92F6-C07BF7FD54EC}"/>
    <cellStyle name="강조색4 30 10" xfId="16077" xr:uid="{8301BDEC-205B-4952-8BA7-4BD459957691}"/>
    <cellStyle name="강조색4 30 11" xfId="16078" xr:uid="{388558BD-C639-403A-81BD-894B87614F17}"/>
    <cellStyle name="강조색4 30 12" xfId="16079" xr:uid="{A15A551F-5E50-4808-A55E-E34C7DCCBEB6}"/>
    <cellStyle name="강조색4 30 13" xfId="16080" xr:uid="{7F359D90-F513-454D-8B7D-C1DFE0F1235F}"/>
    <cellStyle name="강조색4 30 14" xfId="16081" xr:uid="{EF3B0A17-2367-4587-AB08-427EC4B39A6B}"/>
    <cellStyle name="강조색4 30 15" xfId="16076" xr:uid="{300C1EBC-58D9-4E51-AE7D-E1EE5543E6C6}"/>
    <cellStyle name="강조색4 30 2" xfId="1897" xr:uid="{B2D5638E-C1F1-45D5-B157-174EF7B6F4C9}"/>
    <cellStyle name="강조색4 30 2 2" xfId="16082" xr:uid="{55B59406-B298-49BA-BB98-D84C9FC8B6B0}"/>
    <cellStyle name="강조색4 30 3" xfId="16083" xr:uid="{156F690E-4856-4188-95CE-EDDBF52B2973}"/>
    <cellStyle name="강조색4 30 4" xfId="16084" xr:uid="{F9ED1E52-40CD-49A4-8E86-DEA9E5CAE881}"/>
    <cellStyle name="강조색4 30 5" xfId="16085" xr:uid="{DB2ACBEF-7164-4BCC-BA37-1B4B862F0662}"/>
    <cellStyle name="강조색4 30 6" xfId="16086" xr:uid="{BF9C3722-70BF-441B-A49A-E885FC61ACA9}"/>
    <cellStyle name="강조색4 30 7" xfId="16087" xr:uid="{A6744484-7BEC-4300-BD5E-8D1CFF3C4001}"/>
    <cellStyle name="강조색4 30 8" xfId="16088" xr:uid="{9BD1394D-FEFE-48A0-9CDF-BAA10D6CCCB9}"/>
    <cellStyle name="강조색4 30 9" xfId="16089" xr:uid="{21316412-5248-40BF-9201-ECB451908458}"/>
    <cellStyle name="강조색4 31" xfId="1898" xr:uid="{9A4D1457-6420-445D-BDA1-AF98296AA462}"/>
    <cellStyle name="강조색4 31 10" xfId="16091" xr:uid="{0212C746-E910-4DB3-9927-52EF104F9DD9}"/>
    <cellStyle name="강조색4 31 11" xfId="16092" xr:uid="{32ADA3F0-18B2-49AA-8D4A-F42FDC070755}"/>
    <cellStyle name="강조색4 31 12" xfId="16093" xr:uid="{3F8FEA9C-602A-4B5A-B2BC-41A33933DDCA}"/>
    <cellStyle name="강조색4 31 13" xfId="16094" xr:uid="{1E890055-3580-4976-9C7C-0CF91BC68002}"/>
    <cellStyle name="강조색4 31 14" xfId="16095" xr:uid="{26E6134F-5681-4F48-B87E-7F25F725515E}"/>
    <cellStyle name="강조색4 31 15" xfId="16090" xr:uid="{F473AEFB-3FE7-43BC-A012-F7802652A1BC}"/>
    <cellStyle name="강조색4 31 2" xfId="1899" xr:uid="{B861CA98-3F1F-487A-A350-C6B4BC135565}"/>
    <cellStyle name="강조색4 31 2 2" xfId="16096" xr:uid="{D231C13B-9044-4FB6-9881-6424E3AAC6B8}"/>
    <cellStyle name="강조색4 31 3" xfId="16097" xr:uid="{21045612-4DBD-4CB6-B476-7D513743EBE1}"/>
    <cellStyle name="강조색4 31 4" xfId="16098" xr:uid="{7053E66F-9240-4902-A700-D6F92C35A3DC}"/>
    <cellStyle name="강조색4 31 5" xfId="16099" xr:uid="{F24CBC53-9B68-4737-A682-3D1C8A07DCD4}"/>
    <cellStyle name="강조색4 31 6" xfId="16100" xr:uid="{87A2146D-9C52-4357-890C-912CF772817B}"/>
    <cellStyle name="강조색4 31 7" xfId="16101" xr:uid="{3F337CA1-1726-4A54-87D9-1A583B5B06B2}"/>
    <cellStyle name="강조색4 31 8" xfId="16102" xr:uid="{FBDF8CCD-9154-4CF0-820B-20407D50B227}"/>
    <cellStyle name="강조색4 31 9" xfId="16103" xr:uid="{7C84C754-7CC2-46A7-82A0-5EB3769AA17B}"/>
    <cellStyle name="강조색4 32" xfId="1900" xr:uid="{3A2AD657-EB72-4F3F-A80A-A92B9E26CD60}"/>
    <cellStyle name="강조색4 32 10" xfId="16105" xr:uid="{145F5011-AC32-4DF7-9C7E-962057093DCE}"/>
    <cellStyle name="강조색4 32 11" xfId="16106" xr:uid="{3853F770-E71D-4C07-810A-A31B2C44D0C2}"/>
    <cellStyle name="강조색4 32 12" xfId="16107" xr:uid="{C01E6E0C-8EAF-4C2B-B7C8-76A09B59913E}"/>
    <cellStyle name="강조색4 32 13" xfId="16108" xr:uid="{1FF247A1-8BE4-40B3-BAC8-E70EC2DA863A}"/>
    <cellStyle name="강조색4 32 14" xfId="16109" xr:uid="{CB538601-50FB-457F-BF05-FEFB134F32B6}"/>
    <cellStyle name="강조색4 32 15" xfId="16104" xr:uid="{BE5461F9-601B-4A63-B9B5-494B303C93D5}"/>
    <cellStyle name="강조색4 32 2" xfId="1901" xr:uid="{A55226A7-AF2E-48FA-B2E2-46659B693ED2}"/>
    <cellStyle name="강조색4 32 2 2" xfId="16110" xr:uid="{9C378A28-CCD9-4CA4-92EC-6068C6B1A7E0}"/>
    <cellStyle name="강조색4 32 3" xfId="16111" xr:uid="{A6C51097-8C26-41DC-AC9C-446FD3131D1D}"/>
    <cellStyle name="강조색4 32 4" xfId="16112" xr:uid="{DE1332ED-EB4E-4C59-A0D4-97C6D01D059B}"/>
    <cellStyle name="강조색4 32 5" xfId="16113" xr:uid="{4FFCB23C-C542-452F-8669-FDDF953438AD}"/>
    <cellStyle name="강조색4 32 6" xfId="16114" xr:uid="{576273DE-7668-42D7-BCD9-E55F650F861F}"/>
    <cellStyle name="강조색4 32 7" xfId="16115" xr:uid="{5955F8AB-9C34-48A4-9F5C-539BACD6C86A}"/>
    <cellStyle name="강조색4 32 8" xfId="16116" xr:uid="{25BE1E59-328A-4D26-9F6D-D2347ACB1676}"/>
    <cellStyle name="강조색4 32 9" xfId="16117" xr:uid="{453B6122-09CC-4364-94C0-9BE95B5F1B32}"/>
    <cellStyle name="강조색4 33" xfId="1902" xr:uid="{CA968FBA-AB62-429D-A787-3D34B6112305}"/>
    <cellStyle name="강조색4 33 10" xfId="16119" xr:uid="{96457FC4-222D-49C2-A5A0-725442471D52}"/>
    <cellStyle name="강조색4 33 11" xfId="16120" xr:uid="{89C785CE-1864-4778-9DE1-9FCD83703FC8}"/>
    <cellStyle name="강조색4 33 12" xfId="16121" xr:uid="{9FFA281A-D28B-4E08-BF1C-265CAA9DCEB5}"/>
    <cellStyle name="강조색4 33 13" xfId="16122" xr:uid="{5D7F1791-F6E5-400B-A93B-DB04A466501E}"/>
    <cellStyle name="강조색4 33 14" xfId="16123" xr:uid="{03D63EFE-92C7-43C2-A52D-B35AE1DF4558}"/>
    <cellStyle name="강조색4 33 15" xfId="16118" xr:uid="{0162D537-BBFF-40B9-81C3-291A1C4734D8}"/>
    <cellStyle name="강조색4 33 2" xfId="1903" xr:uid="{2DDACF62-BE9B-4BD5-9FB5-ACBCE4AE69E8}"/>
    <cellStyle name="강조색4 33 2 2" xfId="16124" xr:uid="{6CC1CCF1-F5D2-4049-92F9-D4CACC891C9D}"/>
    <cellStyle name="강조색4 33 3" xfId="16125" xr:uid="{335E25B1-F6C5-4113-931A-67EF83C20524}"/>
    <cellStyle name="강조색4 33 4" xfId="16126" xr:uid="{775F5522-D946-492D-9C22-E49225654E3A}"/>
    <cellStyle name="강조색4 33 5" xfId="16127" xr:uid="{1F491799-9A00-472B-A381-B6E9122E83E5}"/>
    <cellStyle name="강조색4 33 6" xfId="16128" xr:uid="{BDA8579F-6C14-4686-8D2F-8498E761E927}"/>
    <cellStyle name="강조색4 33 7" xfId="16129" xr:uid="{10A03E3D-5D96-499D-90CC-C312120E5486}"/>
    <cellStyle name="강조색4 33 8" xfId="16130" xr:uid="{5F4D0CF1-3890-4BCC-93D8-977394FFD6CE}"/>
    <cellStyle name="강조색4 33 9" xfId="16131" xr:uid="{F7BF14F7-CCF4-4CB6-85AD-FFD3131BF4F0}"/>
    <cellStyle name="강조색4 34" xfId="1904" xr:uid="{C5411629-B66C-49A4-9F81-E43350447A1F}"/>
    <cellStyle name="강조색4 34 10" xfId="16133" xr:uid="{2E81D546-F717-4070-B733-2F1C39AB1B4F}"/>
    <cellStyle name="강조색4 34 11" xfId="16134" xr:uid="{C0C3CED4-B45D-440E-9375-A7517DB03F16}"/>
    <cellStyle name="강조색4 34 12" xfId="16135" xr:uid="{9E393D41-B132-4E8F-9045-7D7EA6F578C9}"/>
    <cellStyle name="강조색4 34 13" xfId="16136" xr:uid="{063AADBD-2DFD-4A92-9DD8-34B318100EE6}"/>
    <cellStyle name="강조색4 34 14" xfId="16137" xr:uid="{BAD3644E-A5F8-4CA5-9E2C-4F122802231A}"/>
    <cellStyle name="강조색4 34 15" xfId="16132" xr:uid="{AE58F39D-0382-4F06-8846-71DEEFCDE763}"/>
    <cellStyle name="강조색4 34 2" xfId="1905" xr:uid="{E7A76537-9B52-4E0F-9313-66260442A21E}"/>
    <cellStyle name="강조색4 34 2 2" xfId="16138" xr:uid="{E0050D85-7A6C-4890-8931-15FF5E8B3FB3}"/>
    <cellStyle name="강조색4 34 3" xfId="16139" xr:uid="{4335C2F5-9F01-42C8-9F68-F1C9E9B9AA4C}"/>
    <cellStyle name="강조색4 34 4" xfId="16140" xr:uid="{DC892708-9942-4D6E-9B01-63850B7200ED}"/>
    <cellStyle name="강조색4 34 5" xfId="16141" xr:uid="{92C04C93-5E98-4037-9E74-F9416266ACB7}"/>
    <cellStyle name="강조색4 34 6" xfId="16142" xr:uid="{3E3F6021-C119-450D-9F85-4AAEAE0B5FA7}"/>
    <cellStyle name="강조색4 34 7" xfId="16143" xr:uid="{3AF0B1EE-5E61-4596-A410-5EA1E7118BE7}"/>
    <cellStyle name="강조색4 34 8" xfId="16144" xr:uid="{56F57164-F4D4-49ED-845B-155336900622}"/>
    <cellStyle name="강조색4 34 9" xfId="16145" xr:uid="{BF6E0A3D-7F80-4334-8AF5-A8E5B5471AE5}"/>
    <cellStyle name="강조색4 35" xfId="1906" xr:uid="{6AC3561F-A128-4A45-B423-4590B35CE568}"/>
    <cellStyle name="강조색4 35 10" xfId="16147" xr:uid="{FF196F1C-EF64-41E0-BB99-C557A8797868}"/>
    <cellStyle name="강조색4 35 11" xfId="16148" xr:uid="{F3A50E20-06A4-4700-A66C-BBCBF5205A34}"/>
    <cellStyle name="강조색4 35 12" xfId="16149" xr:uid="{64AAD25D-0B0E-4E68-B73A-D68D019FE6DD}"/>
    <cellStyle name="강조색4 35 13" xfId="16150" xr:uid="{2139C3AB-5F70-4538-BDC5-A3A5B6553AF8}"/>
    <cellStyle name="강조색4 35 14" xfId="16151" xr:uid="{EB54CEBE-F428-422D-82D5-68F5A7FD1D74}"/>
    <cellStyle name="강조색4 35 15" xfId="16146" xr:uid="{B8B37500-77A9-4FAF-97BD-F39D75FDC2E7}"/>
    <cellStyle name="강조색4 35 2" xfId="1907" xr:uid="{7668F3D4-BFBA-48DD-B813-1B4F052D5CA4}"/>
    <cellStyle name="강조색4 35 2 2" xfId="16152" xr:uid="{1CF36E54-1C8E-4405-AC30-3E83A80D240A}"/>
    <cellStyle name="강조색4 35 3" xfId="16153" xr:uid="{64896726-7DDB-4035-8510-65D8D69AF36D}"/>
    <cellStyle name="강조색4 35 4" xfId="16154" xr:uid="{D8C662A4-C25B-4CDD-86E3-472A55492E51}"/>
    <cellStyle name="강조색4 35 5" xfId="16155" xr:uid="{E90DEF8B-D9D4-49E4-8385-3BF3B02FE3DB}"/>
    <cellStyle name="강조색4 35 6" xfId="16156" xr:uid="{A4E459CB-3B52-4B5D-9E05-68E4461951F9}"/>
    <cellStyle name="강조색4 35 7" xfId="16157" xr:uid="{886B9CE8-8EDF-4232-860E-F39D0899F898}"/>
    <cellStyle name="강조색4 35 8" xfId="16158" xr:uid="{469C25D8-A85F-45B2-81DD-588F2F2DC72C}"/>
    <cellStyle name="강조색4 35 9" xfId="16159" xr:uid="{3868A191-20D0-4A58-94A8-B68116CE29DC}"/>
    <cellStyle name="강조색4 36" xfId="1908" xr:uid="{466CA81C-2B3B-4482-8323-500644A03228}"/>
    <cellStyle name="강조색4 36 10" xfId="16161" xr:uid="{604AAB1D-95BF-4831-BC46-F51DFAC31AAD}"/>
    <cellStyle name="강조색4 36 11" xfId="16162" xr:uid="{78B9A95E-9725-4E73-98C1-C52F1A4588CF}"/>
    <cellStyle name="강조색4 36 12" xfId="16163" xr:uid="{35AEB6B0-783D-43B3-8718-1571052D9AFE}"/>
    <cellStyle name="강조색4 36 13" xfId="16164" xr:uid="{02557EB6-36A9-4F93-BC4E-90384D02F113}"/>
    <cellStyle name="강조색4 36 14" xfId="16165" xr:uid="{832F3110-F9B2-4BF4-9975-F1E77A8D5B46}"/>
    <cellStyle name="강조색4 36 15" xfId="16160" xr:uid="{26B844BB-0C7B-4A7B-82F6-4121598CF715}"/>
    <cellStyle name="강조색4 36 2" xfId="1909" xr:uid="{D89C9E85-3FAC-4D1B-B472-70D82F93B044}"/>
    <cellStyle name="강조색4 36 2 2" xfId="16166" xr:uid="{82D548D1-EC4E-43EA-9AB3-7F5996971F08}"/>
    <cellStyle name="강조색4 36 3" xfId="16167" xr:uid="{28946516-95A4-4883-BA0C-63C578BA6840}"/>
    <cellStyle name="강조색4 36 4" xfId="16168" xr:uid="{9A7B29B9-6100-4F63-84CA-2DDF2C3597EB}"/>
    <cellStyle name="강조색4 36 5" xfId="16169" xr:uid="{FD50165E-A4EF-4040-9CCF-2D85797E21EB}"/>
    <cellStyle name="강조색4 36 6" xfId="16170" xr:uid="{4EEE51F1-9209-4508-9A7F-7EE3F5913E10}"/>
    <cellStyle name="강조색4 36 7" xfId="16171" xr:uid="{5B94EE5F-23A7-4A6A-952E-06CF659B5376}"/>
    <cellStyle name="강조색4 36 8" xfId="16172" xr:uid="{E710B6C9-7AD1-413F-A421-13CF85C03375}"/>
    <cellStyle name="강조색4 36 9" xfId="16173" xr:uid="{EC3DBCF5-93F0-4948-AD5B-D652499912D0}"/>
    <cellStyle name="강조색4 37" xfId="1910" xr:uid="{BFD12EAA-0A6A-41E0-81B4-177DFB5C5603}"/>
    <cellStyle name="강조색4 37 10" xfId="16175" xr:uid="{98EC0813-A9FA-440E-A16F-A6A5D1009C55}"/>
    <cellStyle name="강조색4 37 11" xfId="16176" xr:uid="{154B9188-6537-476A-9E99-C02103A882C3}"/>
    <cellStyle name="강조색4 37 12" xfId="16177" xr:uid="{A84EFB49-229A-49D4-A24F-83944909B54D}"/>
    <cellStyle name="강조색4 37 13" xfId="16178" xr:uid="{BE0A5B9F-8FCE-4DC7-8F38-2F902272CFAC}"/>
    <cellStyle name="강조색4 37 14" xfId="16179" xr:uid="{9B864827-CA77-4C78-9961-41149D2D5C92}"/>
    <cellStyle name="강조색4 37 15" xfId="16174" xr:uid="{5B4225B3-9ACD-4C3C-9A17-018D599394F0}"/>
    <cellStyle name="강조색4 37 2" xfId="1911" xr:uid="{70F9E1DC-8E23-44D8-AEC2-37ADDED1D102}"/>
    <cellStyle name="강조색4 37 2 2" xfId="16180" xr:uid="{E7A0209F-8F2B-400A-8B77-7241D205BBFB}"/>
    <cellStyle name="강조색4 37 3" xfId="16181" xr:uid="{D9013F31-2014-45B1-A2A1-C558F9D5FFEF}"/>
    <cellStyle name="강조색4 37 4" xfId="16182" xr:uid="{53738B42-744E-4065-8765-3B662922C195}"/>
    <cellStyle name="강조색4 37 5" xfId="16183" xr:uid="{38DE8709-CB4D-49A7-A8F5-4A4AC1DC5377}"/>
    <cellStyle name="강조색4 37 6" xfId="16184" xr:uid="{3503DF54-EF3B-4D45-802D-B3F2AD2C51F4}"/>
    <cellStyle name="강조색4 37 7" xfId="16185" xr:uid="{CD7FB4B0-0443-4726-971C-733AACDE22ED}"/>
    <cellStyle name="강조색4 37 8" xfId="16186" xr:uid="{E81024E6-0093-439A-980B-39EF5906144E}"/>
    <cellStyle name="강조색4 37 9" xfId="16187" xr:uid="{01C18BD8-061D-4E15-B5A4-ABC4F19D8299}"/>
    <cellStyle name="강조색4 38" xfId="1912" xr:uid="{EA5999A8-054B-4C94-9FAC-CA3425EE4D33}"/>
    <cellStyle name="강조색4 38 10" xfId="16189" xr:uid="{609BF82E-246D-4F45-BAEC-D6C093D39D0C}"/>
    <cellStyle name="강조색4 38 11" xfId="16190" xr:uid="{9F448EEB-2699-4490-BC39-02C17FCB27F0}"/>
    <cellStyle name="강조색4 38 12" xfId="16191" xr:uid="{86ADC65C-7E56-4E1F-84D9-5C61A18BBE53}"/>
    <cellStyle name="강조색4 38 13" xfId="16192" xr:uid="{6FC0F6BF-6BF5-4C07-BB0C-B8455156B2AB}"/>
    <cellStyle name="강조색4 38 14" xfId="16193" xr:uid="{690C5E3D-C420-4059-BA11-7DF55B44F467}"/>
    <cellStyle name="강조색4 38 15" xfId="16188" xr:uid="{F2681E4D-2625-44BB-A026-798CAE8839DF}"/>
    <cellStyle name="강조색4 38 2" xfId="1913" xr:uid="{F3E00529-C96C-4CAE-B702-E4B8A3B60868}"/>
    <cellStyle name="강조색4 38 2 2" xfId="16194" xr:uid="{667A2086-35BF-4DDB-B93C-D845F336B321}"/>
    <cellStyle name="강조색4 38 3" xfId="16195" xr:uid="{9E37CC77-FF5B-415B-9EB0-365D53229BCE}"/>
    <cellStyle name="강조색4 38 4" xfId="16196" xr:uid="{D32ED257-3969-4667-913F-BBC9D879D1D3}"/>
    <cellStyle name="강조색4 38 5" xfId="16197" xr:uid="{7A4FD551-E9D9-4815-AB4A-8EED552A9DE5}"/>
    <cellStyle name="강조색4 38 6" xfId="16198" xr:uid="{5E0C3840-5D8C-4E20-9627-B13BD0B1078F}"/>
    <cellStyle name="강조색4 38 7" xfId="16199" xr:uid="{33F73E64-5C77-4EF6-88D4-FB451423CE7B}"/>
    <cellStyle name="강조색4 38 8" xfId="16200" xr:uid="{565EEA63-F9B1-4B47-8DAF-487265C031AD}"/>
    <cellStyle name="강조색4 38 9" xfId="16201" xr:uid="{911001BE-0742-42A8-8FAD-08A3794E3B10}"/>
    <cellStyle name="강조색4 39" xfId="1914" xr:uid="{AB763304-80E6-489A-B1E2-B1A462788AE9}"/>
    <cellStyle name="강조색4 39 10" xfId="16203" xr:uid="{04075EE2-276C-433C-AB07-89966E499AF3}"/>
    <cellStyle name="강조색4 39 11" xfId="16204" xr:uid="{567B539C-3B4D-4CAB-BF2D-6A8D1911AF4B}"/>
    <cellStyle name="강조색4 39 12" xfId="16205" xr:uid="{A1573AD4-5A88-42E5-8706-7352D45BEB90}"/>
    <cellStyle name="강조색4 39 13" xfId="16206" xr:uid="{E3BE8A6B-0DC3-4F4E-9E68-76ED5FB72A68}"/>
    <cellStyle name="강조색4 39 14" xfId="16207" xr:uid="{55BB06D3-9DA2-4C4C-995C-1AB29B7AAFA2}"/>
    <cellStyle name="강조색4 39 15" xfId="16202" xr:uid="{B343C9C2-9E42-4765-9D0A-6ACF92A3F202}"/>
    <cellStyle name="강조색4 39 2" xfId="1915" xr:uid="{9C9CE270-4E61-4D56-859B-837C1400368C}"/>
    <cellStyle name="강조색4 39 2 2" xfId="16208" xr:uid="{5258071C-095A-433A-8900-5CAA3AE01352}"/>
    <cellStyle name="강조색4 39 3" xfId="16209" xr:uid="{E202647F-58AD-4B9E-B218-4C856BF21A3E}"/>
    <cellStyle name="강조색4 39 4" xfId="16210" xr:uid="{7AEC82D4-4C78-4344-8A56-1370AEB10F4D}"/>
    <cellStyle name="강조색4 39 5" xfId="16211" xr:uid="{46B27405-31A2-4569-8149-B44C9A168954}"/>
    <cellStyle name="강조색4 39 6" xfId="16212" xr:uid="{F9190D27-D3F0-4C6B-A522-AF1681E00F7F}"/>
    <cellStyle name="강조색4 39 7" xfId="16213" xr:uid="{66DAB85D-A422-4AC6-ABCE-43B64E03EE07}"/>
    <cellStyle name="강조색4 39 8" xfId="16214" xr:uid="{70432EBE-1036-43C8-8A04-51277A011B7C}"/>
    <cellStyle name="강조색4 39 9" xfId="16215" xr:uid="{69F6EA1B-32BC-49D9-B0B8-8FC4FACD8CAB}"/>
    <cellStyle name="강조색4 4" xfId="1916" xr:uid="{06ECC6AC-EB86-45AC-8595-8C236710A36A}"/>
    <cellStyle name="강조색4 4 10" xfId="16217" xr:uid="{92CB29D3-726C-48DA-8CEB-8EC3ED49423D}"/>
    <cellStyle name="강조색4 4 11" xfId="16218" xr:uid="{6F921116-6D34-4348-B39A-B2C99BA3D8EE}"/>
    <cellStyle name="강조색4 4 12" xfId="16219" xr:uid="{2EE8EC27-D869-4803-91E2-A92FE9D09389}"/>
    <cellStyle name="강조색4 4 13" xfId="16220" xr:uid="{9186CDEE-DEBB-44A2-B230-EF8694F4CED7}"/>
    <cellStyle name="강조색4 4 14" xfId="16221" xr:uid="{2AD49729-F708-48D5-A66F-98662254279B}"/>
    <cellStyle name="강조색4 4 15" xfId="16216" xr:uid="{92B12154-E879-4A11-80BC-5533B0B61CE0}"/>
    <cellStyle name="강조색4 4 16" xfId="27884" xr:uid="{F28ACC84-7FC8-4AD1-B04A-5B1FD9D8D7FD}"/>
    <cellStyle name="강조색4 4 2" xfId="1917" xr:uid="{9055A41D-0E75-4D75-9742-F12A15F1289A}"/>
    <cellStyle name="강조색4 4 2 2" xfId="16222" xr:uid="{10500AD9-7218-4DD2-A6DC-FF7200839369}"/>
    <cellStyle name="강조색4 4 3" xfId="16223" xr:uid="{FDC50545-DF85-4CAB-8FEB-6F85386F42DA}"/>
    <cellStyle name="강조색4 4 4" xfId="16224" xr:uid="{EC8C6CD4-0599-4511-A248-C6A1B102CCFB}"/>
    <cellStyle name="강조색4 4 5" xfId="16225" xr:uid="{8BA59DFE-177A-4DC8-9B8F-4927E43C6A4D}"/>
    <cellStyle name="강조색4 4 6" xfId="16226" xr:uid="{73B59ED3-689D-440E-B94D-21A7EBC2FED4}"/>
    <cellStyle name="강조색4 4 7" xfId="16227" xr:uid="{0CCEB21F-A303-451C-80AC-38BFA465AB26}"/>
    <cellStyle name="강조색4 4 8" xfId="16228" xr:uid="{61306CCE-01FD-4A22-B9BA-BEBB3ADCDA61}"/>
    <cellStyle name="강조색4 4 9" xfId="16229" xr:uid="{A9873ED8-5875-4BC9-B340-39FAB4703993}"/>
    <cellStyle name="강조색4 40" xfId="1918" xr:uid="{F5C6CCE4-6360-4BBC-99E9-60574BA00260}"/>
    <cellStyle name="강조색4 40 10" xfId="16231" xr:uid="{28385642-6685-4956-A563-565404A578AD}"/>
    <cellStyle name="강조색4 40 11" xfId="16232" xr:uid="{5605B7BF-D988-4BFF-94EB-0927ED491D88}"/>
    <cellStyle name="강조색4 40 12" xfId="16233" xr:uid="{740AE315-BAA7-4DE1-967B-CC9B7545452B}"/>
    <cellStyle name="강조색4 40 13" xfId="16234" xr:uid="{F73351D6-FA5B-4D80-894A-D85EA891AD50}"/>
    <cellStyle name="강조색4 40 14" xfId="16235" xr:uid="{DEA8486B-E47C-4C4B-8B97-F885CAE3364E}"/>
    <cellStyle name="강조색4 40 15" xfId="16230" xr:uid="{8E8C95B7-531C-4BC2-A2CF-FEC7D5538E58}"/>
    <cellStyle name="강조색4 40 2" xfId="1919" xr:uid="{B761872C-0F47-407B-A715-22A6088CFB43}"/>
    <cellStyle name="강조색4 40 2 2" xfId="16236" xr:uid="{C955B463-D7CA-4D18-92F3-05FA68153A83}"/>
    <cellStyle name="강조색4 40 3" xfId="16237" xr:uid="{5071F722-41D5-493D-88A6-44F1273171E5}"/>
    <cellStyle name="강조색4 40 4" xfId="16238" xr:uid="{8C6CA7FD-6178-4BEB-B076-ADFF9BD77B7E}"/>
    <cellStyle name="강조색4 40 5" xfId="16239" xr:uid="{C261ED3D-5B17-4C6E-85BC-FD0BF0614885}"/>
    <cellStyle name="강조색4 40 6" xfId="16240" xr:uid="{E53F38B6-29CD-407E-88FC-81A4055807E0}"/>
    <cellStyle name="강조색4 40 7" xfId="16241" xr:uid="{C0A2ECF7-C43F-4465-ACBE-09E92987FED4}"/>
    <cellStyle name="강조색4 40 8" xfId="16242" xr:uid="{EC7DFD76-A6B0-4ECA-9AC5-6C3B7E9FAB79}"/>
    <cellStyle name="강조색4 40 9" xfId="16243" xr:uid="{78077357-3E58-460A-8B2C-84D7357B94DE}"/>
    <cellStyle name="강조색4 41" xfId="1920" xr:uid="{68836C1F-BABD-4A5B-BF10-449949D15761}"/>
    <cellStyle name="강조색4 41 10" xfId="16245" xr:uid="{F5D0B0E2-9CC6-4A4B-8EE3-21E4C9348D5D}"/>
    <cellStyle name="강조색4 41 11" xfId="16246" xr:uid="{E72A99B5-B073-44E5-92B3-9A9DCE4E467C}"/>
    <cellStyle name="강조색4 41 12" xfId="16247" xr:uid="{DEC930CD-D35C-452D-B600-418B35DF41F4}"/>
    <cellStyle name="강조색4 41 13" xfId="16248" xr:uid="{11124E4B-3A12-4757-875A-DAEE748CC293}"/>
    <cellStyle name="강조색4 41 14" xfId="16249" xr:uid="{46A6DB8C-A11B-43D0-9B7F-E886DE4DFDC1}"/>
    <cellStyle name="강조색4 41 15" xfId="16244" xr:uid="{2F79BEDA-CA1F-4C5D-BA95-D09E8D15A700}"/>
    <cellStyle name="강조색4 41 2" xfId="1921" xr:uid="{821014FC-4EE8-43DA-A9C1-81DB4D8DFA33}"/>
    <cellStyle name="강조색4 41 2 2" xfId="16250" xr:uid="{6FB490A4-F3FA-4E4F-8E64-3829A60B8CC3}"/>
    <cellStyle name="강조색4 41 3" xfId="16251" xr:uid="{D88D6854-52E1-474D-B5C1-BF2A2FD56168}"/>
    <cellStyle name="강조색4 41 4" xfId="16252" xr:uid="{22AD2666-6B8F-4DAA-B752-7B32BD4F91C4}"/>
    <cellStyle name="강조색4 41 5" xfId="16253" xr:uid="{9E9D5A25-AB31-4FC5-B767-47613E25DA65}"/>
    <cellStyle name="강조색4 41 6" xfId="16254" xr:uid="{0893B4D1-B4A5-4E33-8AAD-9CA9640A9DFD}"/>
    <cellStyle name="강조색4 41 7" xfId="16255" xr:uid="{7BCDE5A0-A823-42C9-B412-4A9BF8F4158B}"/>
    <cellStyle name="강조색4 41 8" xfId="16256" xr:uid="{904CDE55-3D52-4DF3-A5FE-F99540403482}"/>
    <cellStyle name="강조색4 41 9" xfId="16257" xr:uid="{41CC1B02-0C88-47BA-9AC4-B09E44525485}"/>
    <cellStyle name="강조색4 42" xfId="1922" xr:uid="{7B695E4B-9DCA-48BB-9344-747C512C2442}"/>
    <cellStyle name="강조색4 42 10" xfId="16259" xr:uid="{FECDD14D-EF3C-4101-9745-5ABEC547B80B}"/>
    <cellStyle name="강조색4 42 11" xfId="16260" xr:uid="{14544879-5D21-41D0-8FCE-30E7DD2C4D82}"/>
    <cellStyle name="강조색4 42 12" xfId="16261" xr:uid="{5155DFDD-97BA-4492-B406-B9E7AC521E6F}"/>
    <cellStyle name="강조색4 42 13" xfId="16262" xr:uid="{130044A9-6274-4DAA-92E8-332EC863B038}"/>
    <cellStyle name="강조색4 42 14" xfId="16263" xr:uid="{035CA7E0-DC1D-47AC-9370-913AAC9DF63F}"/>
    <cellStyle name="강조색4 42 15" xfId="16258" xr:uid="{8C7EDF24-1D12-40A0-A3F3-A1F8AB6D1D82}"/>
    <cellStyle name="강조색4 42 2" xfId="1923" xr:uid="{8F22A92A-1825-441B-A539-6053DE10FFE0}"/>
    <cellStyle name="강조색4 42 2 2" xfId="16264" xr:uid="{94D93384-BE9A-42BE-A563-8866EA683AC8}"/>
    <cellStyle name="강조색4 42 3" xfId="16265" xr:uid="{21D2B349-49DD-456D-98B4-12549F7F5134}"/>
    <cellStyle name="강조색4 42 4" xfId="16266" xr:uid="{A4D08410-CB37-4F9A-81A0-E0D6761035C8}"/>
    <cellStyle name="강조색4 42 5" xfId="16267" xr:uid="{C628F0EC-D624-4CD3-9DD6-C2394528919C}"/>
    <cellStyle name="강조색4 42 6" xfId="16268" xr:uid="{4B0265E0-582F-47E3-A825-BB6021CF1F88}"/>
    <cellStyle name="강조색4 42 7" xfId="16269" xr:uid="{5206CF43-4311-445E-8398-D5AB1E20D954}"/>
    <cellStyle name="강조색4 42 8" xfId="16270" xr:uid="{D3B6E54A-32EF-47ED-8D19-BD9994CFAB5C}"/>
    <cellStyle name="강조색4 42 9" xfId="16271" xr:uid="{CF9CC33D-D282-44F0-9B47-B7B96AF7F198}"/>
    <cellStyle name="강조색4 43" xfId="1924" xr:uid="{434E2526-0535-46D2-8481-15A236357BFB}"/>
    <cellStyle name="강조색4 43 10" xfId="16273" xr:uid="{7710226D-A99C-4512-B9DA-1D18FED58197}"/>
    <cellStyle name="강조색4 43 11" xfId="16274" xr:uid="{18BB187F-D170-4605-A10F-855DAA77F227}"/>
    <cellStyle name="강조색4 43 12" xfId="16275" xr:uid="{A0E691A7-74F7-4961-B1E3-E12FB1E52931}"/>
    <cellStyle name="강조색4 43 13" xfId="16276" xr:uid="{81D55004-74EE-4C60-9951-196E4BBA449B}"/>
    <cellStyle name="강조색4 43 14" xfId="16277" xr:uid="{CCC130CC-753C-4235-9238-1528CECB402D}"/>
    <cellStyle name="강조색4 43 15" xfId="16272" xr:uid="{D80BFC57-244F-4857-A9EC-6DD37E807846}"/>
    <cellStyle name="강조색4 43 2" xfId="1925" xr:uid="{38ADC784-575D-48E7-BDC8-4F9146CC9B7D}"/>
    <cellStyle name="강조색4 43 2 2" xfId="16278" xr:uid="{BC356EBF-6E96-4F5C-AA9A-3E3E9F17F325}"/>
    <cellStyle name="강조색4 43 3" xfId="16279" xr:uid="{120A0D9E-256D-423E-B2F1-1028A8A50742}"/>
    <cellStyle name="강조색4 43 4" xfId="16280" xr:uid="{4BBBF986-9FB6-4ECC-A8BD-916F05FCA799}"/>
    <cellStyle name="강조색4 43 5" xfId="16281" xr:uid="{6BB3DCEF-5BE2-4AB8-AE37-9F4CF002BC7E}"/>
    <cellStyle name="강조색4 43 6" xfId="16282" xr:uid="{E499D1C2-360C-47CD-B261-74D833153ABE}"/>
    <cellStyle name="강조색4 43 7" xfId="16283" xr:uid="{6C7E628D-5259-42F9-A9B1-A50E797E9F8F}"/>
    <cellStyle name="강조색4 43 8" xfId="16284" xr:uid="{01626393-8534-4449-AA36-59607BC51918}"/>
    <cellStyle name="강조색4 43 9" xfId="16285" xr:uid="{A61BC969-CEC7-4B1C-8A0C-D6195A434BB8}"/>
    <cellStyle name="강조색4 44" xfId="1926" xr:uid="{9A448ACE-3972-454B-A7EB-912B772D26DC}"/>
    <cellStyle name="강조색4 44 2" xfId="16286" xr:uid="{3F6F9C50-5576-4518-A7E4-C13782683B75}"/>
    <cellStyle name="강조색4 45" xfId="1927" xr:uid="{64FF7B15-EB2B-4E8D-BC2F-70B40EF32FC7}"/>
    <cellStyle name="강조색4 45 2" xfId="16287" xr:uid="{D04151AE-365B-426D-9B83-2C0656851A13}"/>
    <cellStyle name="강조색4 46" xfId="1851" xr:uid="{D7D3EF19-22BF-4AF0-85C7-D2358212BD8A}"/>
    <cellStyle name="강조색4 47" xfId="15767" xr:uid="{40F42E89-0791-4A66-9EBF-00AFCB980C2E}"/>
    <cellStyle name="강조색4 48" xfId="27642" xr:uid="{C835B804-FB33-4227-B02F-558120E0C6D2}"/>
    <cellStyle name="강조색4 5" xfId="1928" xr:uid="{A4FF92CF-A7A4-4BBF-A323-BA3E6BCC0F38}"/>
    <cellStyle name="강조색4 5 10" xfId="16289" xr:uid="{414A829F-5449-48DC-BC0B-BE09F3CB17E9}"/>
    <cellStyle name="강조색4 5 11" xfId="16290" xr:uid="{8C8EE2C7-C99E-4352-8E0C-3D1F81FD6BD9}"/>
    <cellStyle name="강조색4 5 12" xfId="16291" xr:uid="{AA017FA8-3916-4A8D-9671-99E8811C7B61}"/>
    <cellStyle name="강조색4 5 13" xfId="16292" xr:uid="{F79D4209-34AA-4F20-9E9F-F92A19BA56FF}"/>
    <cellStyle name="강조색4 5 14" xfId="16293" xr:uid="{0B6470E8-A2D5-4F4A-9FFD-72A404420503}"/>
    <cellStyle name="강조색4 5 15" xfId="16288" xr:uid="{271DAC56-8AFE-41E5-8392-A5879217B418}"/>
    <cellStyle name="강조색4 5 2" xfId="1929" xr:uid="{4DA925A0-E5A4-43BA-954C-374D0A8857F7}"/>
    <cellStyle name="강조색4 5 2 2" xfId="16294" xr:uid="{E58A3B6F-89DA-475C-8DE4-E21601F18852}"/>
    <cellStyle name="강조색4 5 3" xfId="16295" xr:uid="{E3077924-873C-4475-A716-2F7AF3066706}"/>
    <cellStyle name="강조색4 5 4" xfId="16296" xr:uid="{E4891762-FF03-4D48-9C5D-083699A1C42C}"/>
    <cellStyle name="강조색4 5 5" xfId="16297" xr:uid="{1E1DB364-F712-4CC6-ACA3-2EB69C7F9A23}"/>
    <cellStyle name="강조색4 5 6" xfId="16298" xr:uid="{628F6834-8033-46A6-B59A-500BD5398C54}"/>
    <cellStyle name="강조색4 5 7" xfId="16299" xr:uid="{49523A99-AF28-4858-A0CF-446329F66FD2}"/>
    <cellStyle name="강조색4 5 8" xfId="16300" xr:uid="{BE01F2B1-29F5-49CA-BD16-10D38C3957C5}"/>
    <cellStyle name="강조색4 5 9" xfId="16301" xr:uid="{413200B0-2F5F-4B92-9227-A3BDC46909EF}"/>
    <cellStyle name="강조색4 6" xfId="1930" xr:uid="{33EE9F6E-9B97-4756-A802-4E386230668E}"/>
    <cellStyle name="강조색4 6 10" xfId="16303" xr:uid="{8587378E-EF63-4138-9FC6-62012ABF1640}"/>
    <cellStyle name="강조색4 6 11" xfId="16304" xr:uid="{B66120A9-C841-4765-A721-159DB3B736BB}"/>
    <cellStyle name="강조색4 6 12" xfId="16305" xr:uid="{6F707C2C-C199-4033-B0AB-C836962FF4F3}"/>
    <cellStyle name="강조색4 6 13" xfId="16306" xr:uid="{A8D4BCC3-648F-4305-B102-32040D3B0D26}"/>
    <cellStyle name="강조색4 6 14" xfId="16307" xr:uid="{D32FFE3B-623A-44FF-9AF5-D82347DD89DF}"/>
    <cellStyle name="강조색4 6 15" xfId="16302" xr:uid="{7ECE3EC2-4941-4323-84CD-01548E3149FA}"/>
    <cellStyle name="강조색4 6 2" xfId="1931" xr:uid="{5F49B066-5AEE-4BD8-B07C-B032B4CB9040}"/>
    <cellStyle name="강조색4 6 2 2" xfId="16308" xr:uid="{3FD37C38-E265-487F-A0C1-0720C8AE747F}"/>
    <cellStyle name="강조색4 6 3" xfId="16309" xr:uid="{7A2DA18F-BC31-4391-BD93-BA7264A4514D}"/>
    <cellStyle name="강조색4 6 4" xfId="16310" xr:uid="{F5959D19-7DF2-4BEC-A47E-C84E4A426E02}"/>
    <cellStyle name="강조색4 6 5" xfId="16311" xr:uid="{02542E40-C355-43B8-A150-6290AA9EE449}"/>
    <cellStyle name="강조색4 6 6" xfId="16312" xr:uid="{F09FA01A-B419-4955-9061-1240C87BCF98}"/>
    <cellStyle name="강조색4 6 7" xfId="16313" xr:uid="{1980F17C-8E31-4D4A-A107-A68E33DD21AE}"/>
    <cellStyle name="강조색4 6 8" xfId="16314" xr:uid="{28D78EC4-6BEE-4E5A-8E74-7F73BBEEA7CF}"/>
    <cellStyle name="강조색4 6 9" xfId="16315" xr:uid="{93F22919-D5ED-4650-B6FA-820127714180}"/>
    <cellStyle name="강조색4 7" xfId="1932" xr:uid="{4B807B36-7226-413D-9319-08FA7B769DEB}"/>
    <cellStyle name="강조색4 7 10" xfId="16317" xr:uid="{D5112454-77BA-4FB0-91E6-1F7DCBAF09A3}"/>
    <cellStyle name="강조색4 7 11" xfId="16318" xr:uid="{FD922ACD-A010-4197-85CA-15E7CCF7FE81}"/>
    <cellStyle name="강조색4 7 12" xfId="16319" xr:uid="{28818518-94BE-4E0B-AFED-06BD0B290D35}"/>
    <cellStyle name="강조색4 7 13" xfId="16320" xr:uid="{4CE827A9-889A-4170-82F7-B16445E129A4}"/>
    <cellStyle name="강조색4 7 14" xfId="16321" xr:uid="{884CD29F-F140-43C1-BA37-B17130A53AB5}"/>
    <cellStyle name="강조색4 7 15" xfId="16316" xr:uid="{32E4B159-427C-4F93-807D-84667F0B9AF7}"/>
    <cellStyle name="강조색4 7 2" xfId="1933" xr:uid="{D40FDE1B-8F35-422E-BE31-BE37C5400DE8}"/>
    <cellStyle name="강조색4 7 2 2" xfId="16322" xr:uid="{3DADF5CD-C76A-4F38-8003-4CDC679F583C}"/>
    <cellStyle name="강조색4 7 3" xfId="16323" xr:uid="{178CD98C-DE45-4474-BDA8-85371777C487}"/>
    <cellStyle name="강조색4 7 4" xfId="16324" xr:uid="{131E0467-2E85-4E9E-9F85-39F019F4E3F7}"/>
    <cellStyle name="강조색4 7 5" xfId="16325" xr:uid="{40ACC6FB-FF08-462B-8F51-219629328DF3}"/>
    <cellStyle name="강조색4 7 6" xfId="16326" xr:uid="{5ACC1B6D-8B9E-4BAE-A1EC-D382844E5EC9}"/>
    <cellStyle name="강조색4 7 7" xfId="16327" xr:uid="{205FD4D8-E98C-4B3B-9C08-8FB7D9F29C4D}"/>
    <cellStyle name="강조색4 7 8" xfId="16328" xr:uid="{8EEEB952-91AA-4D7A-B59B-B16C4A2C1A62}"/>
    <cellStyle name="강조색4 7 9" xfId="16329" xr:uid="{47462D76-BCED-4AAF-B94F-FDFC87DB5EC1}"/>
    <cellStyle name="강조색4 8" xfId="1934" xr:uid="{70A07266-AD20-4889-A557-FE5272EFAAA7}"/>
    <cellStyle name="강조색4 8 10" xfId="16331" xr:uid="{5BB330AA-ECAE-4D5F-AA6E-6DFC49DB0824}"/>
    <cellStyle name="강조색4 8 11" xfId="16332" xr:uid="{95A587B0-8382-4FDA-8A9C-B783FF829EF8}"/>
    <cellStyle name="강조색4 8 12" xfId="16333" xr:uid="{D8D1FFF5-CC53-4781-89F6-FCFAB506E956}"/>
    <cellStyle name="강조색4 8 13" xfId="16334" xr:uid="{70B8856D-636B-463D-8436-C4A52D63579E}"/>
    <cellStyle name="강조색4 8 14" xfId="16335" xr:uid="{701FD719-303A-4FBA-9933-70B8680C661E}"/>
    <cellStyle name="강조색4 8 15" xfId="16330" xr:uid="{DE75ED01-3882-40D2-8B79-A0E0A3D78367}"/>
    <cellStyle name="강조색4 8 2" xfId="1935" xr:uid="{6E7405DA-0BF3-4D00-82D5-FF7828F26EFB}"/>
    <cellStyle name="강조색4 8 2 2" xfId="16336" xr:uid="{C9A2B56A-64A3-4131-BD0D-C060BE1E9E5E}"/>
    <cellStyle name="강조색4 8 3" xfId="16337" xr:uid="{68612FCC-AD2F-484B-ABC3-F1AFCDE6CF66}"/>
    <cellStyle name="강조색4 8 4" xfId="16338" xr:uid="{DC77330C-36ED-4F51-8460-CA89908529F4}"/>
    <cellStyle name="강조색4 8 5" xfId="16339" xr:uid="{A611A122-B18B-4EB9-ADFD-62FECB0E0098}"/>
    <cellStyle name="강조색4 8 6" xfId="16340" xr:uid="{DDE3FC53-B89F-4E4F-8001-3639B58D756A}"/>
    <cellStyle name="강조색4 8 7" xfId="16341" xr:uid="{8FEB0369-BBEF-4070-B04D-C2FA5B63EA15}"/>
    <cellStyle name="강조색4 8 8" xfId="16342" xr:uid="{8B40939A-1894-41FC-8FFC-11CF3CAC7812}"/>
    <cellStyle name="강조색4 8 9" xfId="16343" xr:uid="{76E5DC38-A767-4E73-8C6F-B5E98D40BA23}"/>
    <cellStyle name="강조색4 9" xfId="1936" xr:uid="{8432BAA9-45B4-434A-8C25-F8A78B8F7577}"/>
    <cellStyle name="강조색4 9 10" xfId="16345" xr:uid="{6ABA692A-1DD8-4B75-AA62-C439950B6461}"/>
    <cellStyle name="강조색4 9 11" xfId="16346" xr:uid="{107FC76C-D54C-45C3-AEE6-EEE8B5669583}"/>
    <cellStyle name="강조색4 9 12" xfId="16347" xr:uid="{BCFA3293-D29D-4C2B-A78D-436EC5273B2C}"/>
    <cellStyle name="강조색4 9 13" xfId="16348" xr:uid="{76915435-9A40-4797-B32C-B2672FC76347}"/>
    <cellStyle name="강조색4 9 14" xfId="16349" xr:uid="{2FFFC95D-769F-4822-AC38-1DD606C8446B}"/>
    <cellStyle name="강조색4 9 15" xfId="16344" xr:uid="{E5616E79-FEB4-4CB9-952C-1CBE09776272}"/>
    <cellStyle name="강조색4 9 2" xfId="1937" xr:uid="{59E74594-4F7F-422D-8BE5-90A24D515BAE}"/>
    <cellStyle name="강조색4 9 2 2" xfId="16350" xr:uid="{B2ADB1CA-7686-4788-80B6-3146980DD142}"/>
    <cellStyle name="강조색4 9 3" xfId="16351" xr:uid="{1B14D4CC-0EEB-4260-BD3E-3D164AB0F201}"/>
    <cellStyle name="강조색4 9 4" xfId="16352" xr:uid="{0B95A0F5-BE64-40AD-BD37-92D74625559C}"/>
    <cellStyle name="강조색4 9 5" xfId="16353" xr:uid="{D343038A-AF85-4C3B-806E-BECC96C266A7}"/>
    <cellStyle name="강조색4 9 6" xfId="16354" xr:uid="{C62A7B72-90C4-42F3-94F8-DE4384A5E0F6}"/>
    <cellStyle name="강조색4 9 7" xfId="16355" xr:uid="{EF917AB3-810E-41CD-82B8-22DC03A18C28}"/>
    <cellStyle name="강조색4 9 8" xfId="16356" xr:uid="{61FCC3EA-50CB-4C9A-96EF-A4C743BD0758}"/>
    <cellStyle name="강조색4 9 9" xfId="16357" xr:uid="{5A3B76F4-404D-4E81-AA4A-8199897AC5A1}"/>
    <cellStyle name="강조색5 10" xfId="1939" xr:uid="{EF5E42D4-9F25-45D3-9B33-A70301E95739}"/>
    <cellStyle name="강조색5 10 10" xfId="16360" xr:uid="{62B928D9-BA6B-4111-B061-6F5C113FC8F1}"/>
    <cellStyle name="강조색5 10 11" xfId="16361" xr:uid="{C0FCAC46-43DA-4BDA-9469-D26679C74F25}"/>
    <cellStyle name="강조색5 10 12" xfId="16362" xr:uid="{AD139782-5A56-411A-B98C-AF262E0615A7}"/>
    <cellStyle name="강조색5 10 13" xfId="16363" xr:uid="{D34C80E4-0932-4104-AB5E-DBB12D2A03BE}"/>
    <cellStyle name="강조색5 10 14" xfId="16364" xr:uid="{19B7B576-8A79-4881-B542-111532227279}"/>
    <cellStyle name="강조색5 10 15" xfId="16359" xr:uid="{8317E05F-FAB4-4A21-9004-E1A7B909181F}"/>
    <cellStyle name="강조색5 10 2" xfId="1940" xr:uid="{A01FC524-9B5F-4BD1-A75B-BFC138954F4B}"/>
    <cellStyle name="강조색5 10 2 2" xfId="16365" xr:uid="{BE51BF18-406E-4ACE-BB48-B554FEFA5CBA}"/>
    <cellStyle name="강조색5 10 3" xfId="16366" xr:uid="{5F26C5B8-912B-4034-8BF8-5809FDFCE489}"/>
    <cellStyle name="강조색5 10 4" xfId="16367" xr:uid="{B653C484-3AB4-43A0-882A-4631AE7BE533}"/>
    <cellStyle name="강조색5 10 5" xfId="16368" xr:uid="{A4A874AD-F6E3-4B57-878B-3BDC5CFF110E}"/>
    <cellStyle name="강조색5 10 6" xfId="16369" xr:uid="{4596A0C4-272C-4876-8D53-E96ACBC05C2F}"/>
    <cellStyle name="강조색5 10 7" xfId="16370" xr:uid="{36B38F18-BB51-4545-9C4F-CFF277ED3F51}"/>
    <cellStyle name="강조색5 10 8" xfId="16371" xr:uid="{B143D088-ABFF-438A-AE59-5952633EB9AE}"/>
    <cellStyle name="강조색5 10 9" xfId="16372" xr:uid="{F11E0517-5918-4AD5-AD70-317D814477E0}"/>
    <cellStyle name="강조색5 11" xfId="1941" xr:uid="{E553EEB5-083A-4459-BB74-8DBA5730BC85}"/>
    <cellStyle name="강조색5 11 10" xfId="16374" xr:uid="{CDACBDC6-1CB4-4781-9DAD-6377C8563762}"/>
    <cellStyle name="강조색5 11 11" xfId="16375" xr:uid="{1D4B4281-F7E7-485C-B5FB-5FBA36403FA1}"/>
    <cellStyle name="강조색5 11 12" xfId="16376" xr:uid="{B3148D71-A1EA-417B-A3DC-AEB167C7159B}"/>
    <cellStyle name="강조색5 11 13" xfId="16377" xr:uid="{C07B7392-70DC-47F7-AD72-CE28392F3019}"/>
    <cellStyle name="강조색5 11 14" xfId="16378" xr:uid="{966D4317-E8E1-42AE-9A5E-DCA47A202274}"/>
    <cellStyle name="강조색5 11 15" xfId="16373" xr:uid="{41E6BCE1-CFE7-4037-9915-B59736543F31}"/>
    <cellStyle name="강조색5 11 2" xfId="1942" xr:uid="{49ECAA4E-94F5-43F5-B7B8-5D200D1598A2}"/>
    <cellStyle name="강조색5 11 2 2" xfId="16379" xr:uid="{2C4F11E7-34CF-4C23-892E-32A5AD6FF784}"/>
    <cellStyle name="강조색5 11 3" xfId="16380" xr:uid="{956F01C1-68EA-4186-B862-FFBAF76D0DEE}"/>
    <cellStyle name="강조색5 11 4" xfId="16381" xr:uid="{9BF1CB1D-1B45-4050-9586-BEE24E9A4BF0}"/>
    <cellStyle name="강조색5 11 5" xfId="16382" xr:uid="{F3CBBCDC-704B-45BC-9207-F55C700B9690}"/>
    <cellStyle name="강조색5 11 6" xfId="16383" xr:uid="{09A04A0B-D514-4E58-8CBF-8DA76B5A43E9}"/>
    <cellStyle name="강조색5 11 7" xfId="16384" xr:uid="{C9FD7CA3-CF7C-4043-9972-8DCFDD91BABE}"/>
    <cellStyle name="강조색5 11 8" xfId="16385" xr:uid="{3A7156DE-029F-4C5E-8B58-6109EA40FA27}"/>
    <cellStyle name="강조색5 11 9" xfId="16386" xr:uid="{3BE86025-CBFA-4704-89E0-AA000578AEBE}"/>
    <cellStyle name="강조색5 12" xfId="1943" xr:uid="{CE1CD288-3B0B-4E38-91AB-4E60E4245BA4}"/>
    <cellStyle name="강조색5 12 10" xfId="16388" xr:uid="{9BC96B14-9652-46B6-8097-9AABDDD9232C}"/>
    <cellStyle name="강조색5 12 11" xfId="16389" xr:uid="{5089CA40-ED40-43EF-8209-FF6E03869971}"/>
    <cellStyle name="강조색5 12 12" xfId="16390" xr:uid="{93852162-770A-4B54-B4BA-77D9BE750949}"/>
    <cellStyle name="강조색5 12 13" xfId="16391" xr:uid="{12342709-A6C0-4751-A681-E7C9D7A1F7A6}"/>
    <cellStyle name="강조색5 12 14" xfId="16392" xr:uid="{CE507176-9FE3-42A5-8990-0B96B45D1DCE}"/>
    <cellStyle name="강조색5 12 15" xfId="16387" xr:uid="{5FAA0857-77CE-4EB3-AD33-184773D65886}"/>
    <cellStyle name="강조색5 12 2" xfId="1944" xr:uid="{007BA670-0826-45BB-93CE-43D9B53026FA}"/>
    <cellStyle name="강조색5 12 2 2" xfId="16393" xr:uid="{6F823151-469E-4FB3-B359-E2CAC1846825}"/>
    <cellStyle name="강조색5 12 3" xfId="16394" xr:uid="{383CB995-43BA-4CD8-819D-9648706D3EFE}"/>
    <cellStyle name="강조색5 12 4" xfId="16395" xr:uid="{B38630CD-CC24-4FDC-B141-A32E1E42682C}"/>
    <cellStyle name="강조색5 12 5" xfId="16396" xr:uid="{0974C162-8E43-44B2-BD27-773E4301FDFB}"/>
    <cellStyle name="강조색5 12 6" xfId="16397" xr:uid="{29132131-7C14-4891-8F42-2A3119EAACB6}"/>
    <cellStyle name="강조색5 12 7" xfId="16398" xr:uid="{879D843C-6F1C-4E01-A0FB-F53524A02C5D}"/>
    <cellStyle name="강조색5 12 8" xfId="16399" xr:uid="{58B3B796-8DC7-46AF-91B1-FABD0C8C74D0}"/>
    <cellStyle name="강조색5 12 9" xfId="16400" xr:uid="{D0E9F753-0E5D-4DCE-9DAE-A6154B30DF2B}"/>
    <cellStyle name="강조색5 13" xfId="1945" xr:uid="{09D2ED5B-4E79-4622-A481-07487FDFE738}"/>
    <cellStyle name="강조색5 13 10" xfId="16402" xr:uid="{BE9A1615-A6F8-4234-B22D-5E0A73A83091}"/>
    <cellStyle name="강조색5 13 11" xfId="16403" xr:uid="{9617EE6C-3574-4E27-97E6-84B71E2AFF30}"/>
    <cellStyle name="강조색5 13 12" xfId="16404" xr:uid="{8229350B-683C-4A82-8C30-B7F58CE2529D}"/>
    <cellStyle name="강조색5 13 13" xfId="16405" xr:uid="{6BE93621-E2AE-4A5F-84E5-20CE5BC990FD}"/>
    <cellStyle name="강조색5 13 14" xfId="16406" xr:uid="{53BDAC4C-06C7-4E4B-98BB-5C438F0EA1D0}"/>
    <cellStyle name="강조색5 13 15" xfId="16401" xr:uid="{AD10F3F1-C5D2-4A31-83EC-E409BC0BACEE}"/>
    <cellStyle name="강조색5 13 2" xfId="1946" xr:uid="{463C010E-8C55-448F-BCA3-37C3C11BEDF2}"/>
    <cellStyle name="강조색5 13 2 2" xfId="16407" xr:uid="{8FC14733-212E-4C8A-8135-03E9DC188B2B}"/>
    <cellStyle name="강조색5 13 3" xfId="16408" xr:uid="{C4260B59-8763-40AC-8933-8F8552864786}"/>
    <cellStyle name="강조색5 13 4" xfId="16409" xr:uid="{06BFA669-D9E0-4959-B2C7-CC10B61A596F}"/>
    <cellStyle name="강조색5 13 5" xfId="16410" xr:uid="{FF5A872F-2648-4D48-8411-F63DC7C583BA}"/>
    <cellStyle name="강조색5 13 6" xfId="16411" xr:uid="{842E9F31-776E-47F8-B886-ADAC69D3368E}"/>
    <cellStyle name="강조색5 13 7" xfId="16412" xr:uid="{4DDEE90E-4A2C-410A-AE19-8F1582AA8B26}"/>
    <cellStyle name="강조색5 13 8" xfId="16413" xr:uid="{435F3DF5-D31D-4D48-B25B-AE5914BE0025}"/>
    <cellStyle name="강조색5 13 9" xfId="16414" xr:uid="{5982E707-F1C0-4CDD-AB10-017733B2825B}"/>
    <cellStyle name="강조색5 14" xfId="1947" xr:uid="{042999F6-CDC8-45AA-8316-E16AC361CA0B}"/>
    <cellStyle name="강조색5 14 10" xfId="16416" xr:uid="{CE53DCD5-AFB8-41B5-A336-E5C32D3FACEB}"/>
    <cellStyle name="강조색5 14 11" xfId="16417" xr:uid="{8A455110-E16F-4D5D-9F22-5FB2AE1FD4FB}"/>
    <cellStyle name="강조색5 14 12" xfId="16418" xr:uid="{D61EAC06-113B-44C2-B3A2-24B80AF101FB}"/>
    <cellStyle name="강조색5 14 13" xfId="16419" xr:uid="{9F0B5768-E752-4563-B3C3-17B0DA4F1617}"/>
    <cellStyle name="강조색5 14 14" xfId="16420" xr:uid="{BFD0C6C2-4A77-4C28-B98B-1F4927D56AE7}"/>
    <cellStyle name="강조색5 14 15" xfId="16415" xr:uid="{26705566-3EED-45B9-A8E0-965DAD294775}"/>
    <cellStyle name="강조색5 14 2" xfId="1948" xr:uid="{0A7975C1-FB5A-4E56-868D-5E029CB9182D}"/>
    <cellStyle name="강조색5 14 2 2" xfId="16421" xr:uid="{62F069CE-E75F-466C-B48D-B3EA7C046623}"/>
    <cellStyle name="강조색5 14 3" xfId="16422" xr:uid="{12B5E95D-679A-4E8C-8675-C7D7FC5E3DFE}"/>
    <cellStyle name="강조색5 14 4" xfId="16423" xr:uid="{5F7C42AD-FD65-4C66-BB17-CF36F45797F6}"/>
    <cellStyle name="강조색5 14 5" xfId="16424" xr:uid="{D417E564-969E-4D42-8EA4-053AD3BCD5E8}"/>
    <cellStyle name="강조색5 14 6" xfId="16425" xr:uid="{E2104579-1C02-4FF0-B640-82EFA0D86602}"/>
    <cellStyle name="강조색5 14 7" xfId="16426" xr:uid="{ED94D865-442F-45E7-80C5-C6FE428E48C8}"/>
    <cellStyle name="강조색5 14 8" xfId="16427" xr:uid="{A2EAB0CE-E6A4-484F-A5BE-7C0E636AD132}"/>
    <cellStyle name="강조색5 14 9" xfId="16428" xr:uid="{C6E69474-7074-440A-9AF6-1F0657F2558F}"/>
    <cellStyle name="강조색5 15" xfId="1949" xr:uid="{27966561-6FAC-4E45-A47E-AE7DFDF3F5CA}"/>
    <cellStyle name="강조색5 15 10" xfId="16430" xr:uid="{A1ADC1B7-4DE4-4ABA-86EE-BAC638E98439}"/>
    <cellStyle name="강조색5 15 11" xfId="16431" xr:uid="{90F9347D-5795-49F4-9F65-2510F24C3E8A}"/>
    <cellStyle name="강조색5 15 12" xfId="16432" xr:uid="{7014D048-BD9D-459C-945A-B3BC302A7B36}"/>
    <cellStyle name="강조색5 15 13" xfId="16433" xr:uid="{4D8E7F46-F9EA-4C67-9BF6-DD400D341392}"/>
    <cellStyle name="강조색5 15 14" xfId="16434" xr:uid="{FBB48AC5-A49A-4EE7-A211-729BAC4C83E5}"/>
    <cellStyle name="강조색5 15 15" xfId="16429" xr:uid="{469AB936-B84F-4A96-B64B-4FCDF7F943AE}"/>
    <cellStyle name="강조색5 15 2" xfId="1950" xr:uid="{07801EBD-253B-4242-8388-A0E16576FCBD}"/>
    <cellStyle name="강조색5 15 2 2" xfId="16435" xr:uid="{13CC03CB-9B48-487E-A56E-D59A283B01DF}"/>
    <cellStyle name="강조색5 15 3" xfId="16436" xr:uid="{BC2191B2-B884-4093-8A51-96F623B38B89}"/>
    <cellStyle name="강조색5 15 4" xfId="16437" xr:uid="{6933B8C6-A06D-42FA-8222-3FEBCEC0C526}"/>
    <cellStyle name="강조색5 15 5" xfId="16438" xr:uid="{30FD8FE7-3F30-4D87-B349-7201C1F8EECA}"/>
    <cellStyle name="강조색5 15 6" xfId="16439" xr:uid="{7FF778F4-152D-4426-8544-9955C44713AE}"/>
    <cellStyle name="강조색5 15 7" xfId="16440" xr:uid="{5D6B193D-11FD-4843-9E0E-96F5BDD0AF9F}"/>
    <cellStyle name="강조색5 15 8" xfId="16441" xr:uid="{49AEF353-5023-484D-9393-EBEC3E8E135E}"/>
    <cellStyle name="강조색5 15 9" xfId="16442" xr:uid="{78A6D603-B358-45D2-8AB7-CD1B63EC317A}"/>
    <cellStyle name="강조색5 16" xfId="1951" xr:uid="{96703936-E5AD-4138-80A8-ED20E6050182}"/>
    <cellStyle name="강조색5 16 10" xfId="16444" xr:uid="{42464271-126A-4478-B126-FF6015C692EE}"/>
    <cellStyle name="강조색5 16 11" xfId="16445" xr:uid="{16EF6D5A-744C-4932-8F64-682F3031D194}"/>
    <cellStyle name="강조색5 16 12" xfId="16446" xr:uid="{CC9F4AEA-237D-4CB6-98F2-78BDD3CA7BD4}"/>
    <cellStyle name="강조색5 16 13" xfId="16447" xr:uid="{26C44C3D-E4EF-439F-BF7D-AA9AAA3C72B7}"/>
    <cellStyle name="강조색5 16 14" xfId="16448" xr:uid="{846E42DB-F479-491A-A891-2D386E4D160D}"/>
    <cellStyle name="강조색5 16 15" xfId="16443" xr:uid="{1EA64871-5A9D-4C2D-BE69-9F8333533632}"/>
    <cellStyle name="강조색5 16 2" xfId="1952" xr:uid="{F3F4923C-1196-4151-98EC-3D484301D9FC}"/>
    <cellStyle name="강조색5 16 2 2" xfId="16449" xr:uid="{4D620B35-E23D-4312-9CA0-CAD81A8FF3ED}"/>
    <cellStyle name="강조색5 16 3" xfId="16450" xr:uid="{4623137A-95BE-4FCD-B8D5-AD3764C79350}"/>
    <cellStyle name="강조색5 16 4" xfId="16451" xr:uid="{7D57BC8B-F4E2-4CA1-8473-43E377FF4D0C}"/>
    <cellStyle name="강조색5 16 5" xfId="16452" xr:uid="{DA18EDBC-2C9C-46C7-B701-D6F7011F312A}"/>
    <cellStyle name="강조색5 16 6" xfId="16453" xr:uid="{39F08A6E-6AD3-446D-B6FA-6A64531C2AEF}"/>
    <cellStyle name="강조색5 16 7" xfId="16454" xr:uid="{85065E5E-10CE-4FD3-A772-1CFDE6283908}"/>
    <cellStyle name="강조색5 16 8" xfId="16455" xr:uid="{C93E803B-B435-427C-AF09-68C8AC255A50}"/>
    <cellStyle name="강조색5 16 9" xfId="16456" xr:uid="{DB8FACEC-27A4-4360-A82C-6FFB478C4FC2}"/>
    <cellStyle name="강조색5 17" xfId="1953" xr:uid="{E805D0CC-21E1-468D-B63A-F5F2A8F16E88}"/>
    <cellStyle name="강조색5 17 10" xfId="16458" xr:uid="{1C547BB1-F6B3-4052-AA16-B4BA21A58A10}"/>
    <cellStyle name="강조색5 17 11" xfId="16459" xr:uid="{6D6990B8-BD29-4B94-88DF-E5026850D20B}"/>
    <cellStyle name="강조색5 17 12" xfId="16460" xr:uid="{BBDB4D52-B12B-4B35-99CE-438EC0D15B08}"/>
    <cellStyle name="강조색5 17 13" xfId="16461" xr:uid="{D5193943-BFDE-429A-9C2B-6B419381AD9B}"/>
    <cellStyle name="강조색5 17 14" xfId="16462" xr:uid="{19AE77D9-ADAB-499F-AB37-150A4738BC11}"/>
    <cellStyle name="강조색5 17 15" xfId="16457" xr:uid="{D2439F2B-DB62-42F2-A747-4F577EA9256C}"/>
    <cellStyle name="강조색5 17 2" xfId="1954" xr:uid="{E436AB09-AB58-46C2-9711-F11F74FC9AB1}"/>
    <cellStyle name="강조색5 17 2 2" xfId="16463" xr:uid="{4BE60A6E-41AC-4B21-92F3-688D4EAD3C21}"/>
    <cellStyle name="강조색5 17 3" xfId="16464" xr:uid="{A59DEBF9-3B43-478F-BC20-609E26358626}"/>
    <cellStyle name="강조색5 17 4" xfId="16465" xr:uid="{3748302C-CC9D-45D6-86BA-605903FB5C65}"/>
    <cellStyle name="강조색5 17 5" xfId="16466" xr:uid="{9F5FE67C-3949-41C2-984B-ED926D608D67}"/>
    <cellStyle name="강조색5 17 6" xfId="16467" xr:uid="{F866700D-90CB-4606-9D69-64B3CF8153AB}"/>
    <cellStyle name="강조색5 17 7" xfId="16468" xr:uid="{E51423CC-33B5-4842-8293-99D480E17C8D}"/>
    <cellStyle name="강조색5 17 8" xfId="16469" xr:uid="{1A742390-7E14-4D80-9854-E3FB52B0E7F7}"/>
    <cellStyle name="강조색5 17 9" xfId="16470" xr:uid="{16C91E92-A4F6-4FCF-ADCC-884823B61ACA}"/>
    <cellStyle name="강조색5 18" xfId="1955" xr:uid="{09544A7A-B56F-4E19-8719-BECF5295D850}"/>
    <cellStyle name="강조색5 18 10" xfId="16472" xr:uid="{92DC18A5-B244-43E1-B8C8-B5A83B3634B4}"/>
    <cellStyle name="강조색5 18 11" xfId="16473" xr:uid="{1C5A05A7-8342-4480-9440-AC3147181596}"/>
    <cellStyle name="강조색5 18 12" xfId="16474" xr:uid="{15A28D34-85C7-4205-B9B3-0A22973499F5}"/>
    <cellStyle name="강조색5 18 13" xfId="16475" xr:uid="{884859A8-3BA5-44D0-9108-4D029F2A3CC8}"/>
    <cellStyle name="강조색5 18 14" xfId="16476" xr:uid="{FC3CF4F5-0F2E-47A0-8EEC-7A362CCC7E5E}"/>
    <cellStyle name="강조색5 18 15" xfId="16471" xr:uid="{E0632429-EDD0-4F6A-BDE9-8DEC82F9859F}"/>
    <cellStyle name="강조색5 18 2" xfId="1956" xr:uid="{B7E36281-10C9-4E5E-BBBA-ABA35AD682A9}"/>
    <cellStyle name="강조색5 18 2 2" xfId="16477" xr:uid="{7CEB28C5-66D3-48B9-AF63-F2FDE32E776B}"/>
    <cellStyle name="강조색5 18 3" xfId="16478" xr:uid="{C3C37004-FA49-45E8-8A4D-BEE39C1EDF0F}"/>
    <cellStyle name="강조색5 18 4" xfId="16479" xr:uid="{927108B5-7F1D-41C6-A2F7-CDC1AD35F1DE}"/>
    <cellStyle name="강조색5 18 5" xfId="16480" xr:uid="{15D0E408-236A-4C15-8CC7-1BE3E9E6DE6E}"/>
    <cellStyle name="강조색5 18 6" xfId="16481" xr:uid="{D40EC9E8-7BA8-4535-84DF-F161471BE51E}"/>
    <cellStyle name="강조색5 18 7" xfId="16482" xr:uid="{73D17B55-8D1B-41DC-93F0-AED2B81499FD}"/>
    <cellStyle name="강조색5 18 8" xfId="16483" xr:uid="{EB9A4FAD-3801-4108-89DF-FCAAC3053852}"/>
    <cellStyle name="강조색5 18 9" xfId="16484" xr:uid="{B1530956-51B7-44F4-A936-81983DA750A0}"/>
    <cellStyle name="강조색5 19" xfId="1957" xr:uid="{0FD0433B-7457-4F7D-894F-4244FE18935A}"/>
    <cellStyle name="강조색5 19 10" xfId="16486" xr:uid="{8EBB8745-38EC-4DEF-A9B7-D326FE392A30}"/>
    <cellStyle name="강조색5 19 11" xfId="16487" xr:uid="{6A9345AF-3689-4062-A998-7C9614E06A9B}"/>
    <cellStyle name="강조색5 19 12" xfId="16488" xr:uid="{FF2AE19C-28CA-4352-906F-3D873F193531}"/>
    <cellStyle name="강조색5 19 13" xfId="16489" xr:uid="{C6C09C44-0E1C-4974-AC55-CC3A31EC70FF}"/>
    <cellStyle name="강조색5 19 14" xfId="16490" xr:uid="{B0247402-637E-48EF-9835-8DD44156531F}"/>
    <cellStyle name="강조색5 19 15" xfId="16485" xr:uid="{C059D7D1-9115-48CE-BB3F-3BD1DCDFBE7F}"/>
    <cellStyle name="강조색5 19 2" xfId="1958" xr:uid="{0A035793-BC10-4A03-844C-6EBC67755FC5}"/>
    <cellStyle name="강조색5 19 2 2" xfId="16491" xr:uid="{D08341E8-5EF2-41EE-ADA1-449501254A49}"/>
    <cellStyle name="강조색5 19 3" xfId="16492" xr:uid="{D8C67744-80FA-43EC-B36A-D583C1B471E7}"/>
    <cellStyle name="강조색5 19 4" xfId="16493" xr:uid="{2995B90E-757D-487B-BF0F-461BFBA9CC64}"/>
    <cellStyle name="강조색5 19 5" xfId="16494" xr:uid="{3EB9ECDF-B8F9-4721-A616-291E2778D9B5}"/>
    <cellStyle name="강조색5 19 6" xfId="16495" xr:uid="{5A6D4382-FF5D-47CA-9A8C-2C559934DCD1}"/>
    <cellStyle name="강조색5 19 7" xfId="16496" xr:uid="{0666F2A1-F69E-47F3-AE76-D3F18562DBA5}"/>
    <cellStyle name="강조색5 19 8" xfId="16497" xr:uid="{8231F7EE-A5D1-4D0D-A0A0-66A0837D6755}"/>
    <cellStyle name="강조색5 19 9" xfId="16498" xr:uid="{981F4BEE-059D-4410-807F-A83FF1FB851D}"/>
    <cellStyle name="강조색5 2" xfId="1959" xr:uid="{2678EBF7-BC88-4F2A-904A-4E06D666A8E2}"/>
    <cellStyle name="강조색5 2 10" xfId="16500" xr:uid="{8EB518AA-9BFF-4D03-8C30-A7640382F16B}"/>
    <cellStyle name="강조색5 2 11" xfId="16501" xr:uid="{3370899A-CE0D-4BEB-9A54-CB9809DF1AE7}"/>
    <cellStyle name="강조색5 2 12" xfId="16502" xr:uid="{D1B1CE87-8B9D-4FED-A459-F4B809741E16}"/>
    <cellStyle name="강조색5 2 13" xfId="16503" xr:uid="{F10E4307-2C6E-4504-BB54-521FFA01DE8F}"/>
    <cellStyle name="강조색5 2 14" xfId="16504" xr:uid="{20399FB0-B7C3-4467-B521-2EC0175E776D}"/>
    <cellStyle name="강조색5 2 15" xfId="16499" xr:uid="{33DD69A1-4AB7-4CF7-AED3-6FC06551FEF6}"/>
    <cellStyle name="강조색5 2 16" xfId="27962" xr:uid="{F37A1BC7-2109-4742-9C74-9D930B10DCA2}"/>
    <cellStyle name="강조색5 2 2" xfId="1960" xr:uid="{684FDA23-6421-4253-A5C6-CD287EF1AE1A}"/>
    <cellStyle name="강조색5 2 2 2" xfId="16505" xr:uid="{5F3D716F-B173-4F9D-883A-3717BD45648F}"/>
    <cellStyle name="강조색5 2 3" xfId="16506" xr:uid="{437D56CB-DFFE-4FB2-8C42-949857A8F098}"/>
    <cellStyle name="강조색5 2 4" xfId="16507" xr:uid="{A66C0CC5-FB7B-437B-8067-5CFE4FF55692}"/>
    <cellStyle name="강조색5 2 5" xfId="16508" xr:uid="{B311D972-2B31-42FF-A560-8D5EEE30E541}"/>
    <cellStyle name="강조색5 2 6" xfId="16509" xr:uid="{EC2C10BC-8B27-4C4C-ACB3-EE5FCBBAD518}"/>
    <cellStyle name="강조색5 2 7" xfId="16510" xr:uid="{02EB57CE-AA35-4A02-8450-06A8EE5ADFA5}"/>
    <cellStyle name="강조색5 2 8" xfId="16511" xr:uid="{5FC23C81-899D-45E6-B643-70D8D1BEBBAA}"/>
    <cellStyle name="강조색5 2 9" xfId="16512" xr:uid="{BA266A12-81D8-422C-AC38-C6BA753E4CDC}"/>
    <cellStyle name="강조색5 20" xfId="1961" xr:uid="{12BA134F-0034-46A4-8D29-F243F045D6CD}"/>
    <cellStyle name="강조색5 20 10" xfId="16514" xr:uid="{C8525A70-3E76-4F54-91A8-5EB47CC0D419}"/>
    <cellStyle name="강조색5 20 11" xfId="16515" xr:uid="{A137D08F-D5C0-4162-80FF-9D18DFE6D603}"/>
    <cellStyle name="강조색5 20 12" xfId="16516" xr:uid="{955FB1A4-933B-42BC-BBAC-414A98604EA7}"/>
    <cellStyle name="강조색5 20 13" xfId="16517" xr:uid="{D0974451-685C-4785-9749-0AF062779076}"/>
    <cellStyle name="강조색5 20 14" xfId="16518" xr:uid="{BDFC34BE-B63F-4E06-A0E0-05C0E8224B03}"/>
    <cellStyle name="강조색5 20 15" xfId="16513" xr:uid="{F4C34B2B-198C-44B7-AA41-15ED1A8DD081}"/>
    <cellStyle name="강조색5 20 2" xfId="1962" xr:uid="{F1F4C898-E1EF-4EF4-8990-91BAB49418A2}"/>
    <cellStyle name="강조색5 20 2 2" xfId="16519" xr:uid="{C5131F08-6D6C-4DC0-9842-33DAE0E4A891}"/>
    <cellStyle name="강조색5 20 3" xfId="16520" xr:uid="{8EEA55A5-718A-40D4-B672-89E6A75FEA64}"/>
    <cellStyle name="강조색5 20 4" xfId="16521" xr:uid="{A2CD5E9E-8472-4653-A433-A4FB8B32BC04}"/>
    <cellStyle name="강조색5 20 5" xfId="16522" xr:uid="{35FD69DD-0763-423D-92D5-01AA1E32345B}"/>
    <cellStyle name="강조색5 20 6" xfId="16523" xr:uid="{1AB2ADDD-9280-4742-B085-564EA5530BDA}"/>
    <cellStyle name="강조색5 20 7" xfId="16524" xr:uid="{A4FE5BAA-9615-47D6-94D6-28808B0D2763}"/>
    <cellStyle name="강조색5 20 8" xfId="16525" xr:uid="{E6863DF1-CAAB-462D-B5DB-BAA2DCDC4C72}"/>
    <cellStyle name="강조색5 20 9" xfId="16526" xr:uid="{291A08B7-FA71-49B0-9AA0-23DDDC383ECC}"/>
    <cellStyle name="강조색5 21" xfId="1963" xr:uid="{A49D94BB-F0C0-4DE9-98FF-D910B54D6A5C}"/>
    <cellStyle name="강조색5 21 10" xfId="16528" xr:uid="{11BB6DA1-E88C-4A23-9FD4-906314710E21}"/>
    <cellStyle name="강조색5 21 11" xfId="16529" xr:uid="{0F5590ED-1461-4C4E-96EF-74B6A53E2685}"/>
    <cellStyle name="강조색5 21 12" xfId="16530" xr:uid="{1C592F20-1230-438E-8A2E-B8C61D48CAE5}"/>
    <cellStyle name="강조색5 21 13" xfId="16531" xr:uid="{C21CCD77-8F10-4455-86E1-5368C089659B}"/>
    <cellStyle name="강조색5 21 14" xfId="16532" xr:uid="{D5F09AE3-2732-40F4-8414-A3CE997EA2A8}"/>
    <cellStyle name="강조색5 21 15" xfId="16527" xr:uid="{6026D592-5E6B-4990-95BF-59890F71E84A}"/>
    <cellStyle name="강조색5 21 2" xfId="1964" xr:uid="{5B37F1B7-5002-4B17-A811-08E4BC7C9048}"/>
    <cellStyle name="강조색5 21 2 2" xfId="16533" xr:uid="{F78B7CD2-F0FC-4BA4-9B04-37403F71B20A}"/>
    <cellStyle name="강조색5 21 3" xfId="16534" xr:uid="{741D453D-02D2-46FF-BFCA-5BC831A27464}"/>
    <cellStyle name="강조색5 21 4" xfId="16535" xr:uid="{FB951A6B-2AB8-4121-BE5A-FFCFB6BCF837}"/>
    <cellStyle name="강조색5 21 5" xfId="16536" xr:uid="{41858DCF-2661-4F2B-B637-39B977F2438F}"/>
    <cellStyle name="강조색5 21 6" xfId="16537" xr:uid="{0ADEB0BF-0E27-463F-9ECE-212D2268C66B}"/>
    <cellStyle name="강조색5 21 7" xfId="16538" xr:uid="{5DC5B26E-5B3E-4403-81F5-BF021CB892B7}"/>
    <cellStyle name="강조색5 21 8" xfId="16539" xr:uid="{58874EB9-74E8-4761-90A1-BDB3D76B90B6}"/>
    <cellStyle name="강조색5 21 9" xfId="16540" xr:uid="{CFC12102-555E-4C31-86F5-6FD8B07BCAAE}"/>
    <cellStyle name="강조색5 22" xfId="1965" xr:uid="{9C06C163-6885-4BC2-A011-2C9E0AC75BA9}"/>
    <cellStyle name="강조색5 22 10" xfId="16542" xr:uid="{17BE3F87-E34C-45BA-8366-36F55BD6F19E}"/>
    <cellStyle name="강조색5 22 11" xfId="16543" xr:uid="{9811A9E0-8C99-4A42-A647-A4196BC436A2}"/>
    <cellStyle name="강조색5 22 12" xfId="16544" xr:uid="{FCBBC4D6-3E82-465C-B750-D14ABC3C6E64}"/>
    <cellStyle name="강조색5 22 13" xfId="16545" xr:uid="{7BFFAE73-3995-4121-9092-43246F03A6E7}"/>
    <cellStyle name="강조색5 22 14" xfId="16546" xr:uid="{0AFFA3AF-38A0-49B8-A339-880ED751C398}"/>
    <cellStyle name="강조색5 22 15" xfId="16541" xr:uid="{A148DB68-DB3E-4D56-8568-3C94C26529BA}"/>
    <cellStyle name="강조색5 22 2" xfId="1966" xr:uid="{FF43B073-C6A5-46CA-BECB-B0CFB32595A4}"/>
    <cellStyle name="강조색5 22 2 2" xfId="16547" xr:uid="{FB0A046C-0204-47A7-941D-7197F035ECF5}"/>
    <cellStyle name="강조색5 22 3" xfId="16548" xr:uid="{371CDA8D-2577-436D-B439-1F7FC901AAE1}"/>
    <cellStyle name="강조색5 22 4" xfId="16549" xr:uid="{D9C9960A-CA14-4F8A-BD4A-CDBB0D475A5B}"/>
    <cellStyle name="강조색5 22 5" xfId="16550" xr:uid="{0373E212-E151-42B0-81F7-912318EEE1D6}"/>
    <cellStyle name="강조색5 22 6" xfId="16551" xr:uid="{26E596AA-4FF7-4BE0-B605-A9BF9129DC47}"/>
    <cellStyle name="강조색5 22 7" xfId="16552" xr:uid="{403BC9CC-3A6E-475A-AAA8-BF4F39A364F9}"/>
    <cellStyle name="강조색5 22 8" xfId="16553" xr:uid="{8A5F90B6-A158-41C2-A9E4-65A305CE9885}"/>
    <cellStyle name="강조색5 22 9" xfId="16554" xr:uid="{AE8651BB-1328-4761-BB1C-BE3D4264B532}"/>
    <cellStyle name="강조색5 23" xfId="1967" xr:uid="{715CB5B6-E4EF-447C-993E-F7E3E677F8A5}"/>
    <cellStyle name="강조색5 23 10" xfId="16556" xr:uid="{872ECBB9-DD09-4828-ABE4-E13DACF20099}"/>
    <cellStyle name="강조색5 23 11" xfId="16557" xr:uid="{DA836509-843B-4B74-8FDA-B084B3EC8299}"/>
    <cellStyle name="강조색5 23 12" xfId="16558" xr:uid="{A6DBCCD5-A46E-419B-AA08-7D40ADB02073}"/>
    <cellStyle name="강조색5 23 13" xfId="16559" xr:uid="{EB84303B-0979-4A31-8DFF-88C24AD7C0F9}"/>
    <cellStyle name="강조색5 23 14" xfId="16560" xr:uid="{5DF38411-3C49-47C7-8801-EB7EDF1B3EBA}"/>
    <cellStyle name="강조색5 23 15" xfId="16555" xr:uid="{2B00C507-00C2-4020-B0FF-DE21308CA148}"/>
    <cellStyle name="강조색5 23 2" xfId="1968" xr:uid="{D57C24D4-E752-4788-A4EB-3E2BF6FDDCDE}"/>
    <cellStyle name="강조색5 23 2 2" xfId="16561" xr:uid="{6A2415D1-7872-494B-91EB-51CE6CD1B08F}"/>
    <cellStyle name="강조색5 23 3" xfId="16562" xr:uid="{997B4D64-AC5E-4EFA-8321-A34DB6288878}"/>
    <cellStyle name="강조색5 23 4" xfId="16563" xr:uid="{DFB7E150-3775-4A3E-AE90-07CB551775A8}"/>
    <cellStyle name="강조색5 23 5" xfId="16564" xr:uid="{9ED5A94E-873B-4B1A-B554-79AC78E197E1}"/>
    <cellStyle name="강조색5 23 6" xfId="16565" xr:uid="{98269AB1-3417-4501-964A-33951B14C1BE}"/>
    <cellStyle name="강조색5 23 7" xfId="16566" xr:uid="{4DAA3F61-63F0-4ABF-B692-7B5797D3FAB1}"/>
    <cellStyle name="강조색5 23 8" xfId="16567" xr:uid="{C18BD5E3-4CAC-4329-B930-33CC9B8F0070}"/>
    <cellStyle name="강조색5 23 9" xfId="16568" xr:uid="{672661C3-9AC2-492E-A903-29B2E18464A1}"/>
    <cellStyle name="강조색5 24" xfId="1969" xr:uid="{6E70E70E-BCEE-4AF8-B9F5-72D18E11668A}"/>
    <cellStyle name="강조색5 24 10" xfId="16570" xr:uid="{B2DCCD23-7BD1-4CEC-B6F1-E06A98806A56}"/>
    <cellStyle name="강조색5 24 11" xfId="16571" xr:uid="{A8D9D529-B20A-4811-B29D-D6018D028674}"/>
    <cellStyle name="강조색5 24 12" xfId="16572" xr:uid="{3C8D4C52-9E0D-4AD6-8A58-D86FB2ACAF98}"/>
    <cellStyle name="강조색5 24 13" xfId="16573" xr:uid="{10157277-DF3C-405B-BC17-0B6FD2533EF8}"/>
    <cellStyle name="강조색5 24 14" xfId="16574" xr:uid="{09F652B5-47C9-4001-AF55-A9B413097F18}"/>
    <cellStyle name="강조색5 24 15" xfId="16569" xr:uid="{384D0917-7E34-4E82-AE31-CDCF265E83FF}"/>
    <cellStyle name="강조색5 24 2" xfId="1970" xr:uid="{188A704D-4446-4CF0-8F88-030047F88495}"/>
    <cellStyle name="강조색5 24 2 2" xfId="16575" xr:uid="{00445B24-3216-4BB2-A42F-8723F92B33EB}"/>
    <cellStyle name="강조색5 24 3" xfId="16576" xr:uid="{D64C182D-90FB-4B1F-8D39-E3C25A10CD91}"/>
    <cellStyle name="강조색5 24 4" xfId="16577" xr:uid="{ABE4E2B1-E070-4F5E-9E27-1F09ACAB5A41}"/>
    <cellStyle name="강조색5 24 5" xfId="16578" xr:uid="{5660BF97-1E35-4834-AB73-F1265F2505F6}"/>
    <cellStyle name="강조색5 24 6" xfId="16579" xr:uid="{34C10359-13BD-4EB0-9316-377F8AABBF44}"/>
    <cellStyle name="강조색5 24 7" xfId="16580" xr:uid="{1B02C3C6-8E8A-4C58-B9ED-85B7C66703C3}"/>
    <cellStyle name="강조색5 24 8" xfId="16581" xr:uid="{1AF651CD-7B99-460D-88A7-CCE308884A20}"/>
    <cellStyle name="강조색5 24 9" xfId="16582" xr:uid="{8F4FB05D-B883-4E61-9CD4-4900839FFD44}"/>
    <cellStyle name="강조색5 25" xfId="1971" xr:uid="{F8EE2624-B5BF-48A6-BBBE-D588D7AD2C18}"/>
    <cellStyle name="강조색5 25 10" xfId="16584" xr:uid="{18702E37-59E2-4B77-96B9-F101846C936C}"/>
    <cellStyle name="강조색5 25 11" xfId="16585" xr:uid="{A3D5EBB6-C2EA-438E-A722-925CE88CCE3C}"/>
    <cellStyle name="강조색5 25 12" xfId="16586" xr:uid="{CAE3E420-637C-424E-AF9C-39CB9F204B3E}"/>
    <cellStyle name="강조색5 25 13" xfId="16587" xr:uid="{F975FD9C-A1BC-4414-A707-38BBFF669DBE}"/>
    <cellStyle name="강조색5 25 14" xfId="16588" xr:uid="{18C8F4A4-DEBB-48A2-84A9-6D23E882956D}"/>
    <cellStyle name="강조색5 25 15" xfId="16583" xr:uid="{9E32712A-6B04-4E58-A400-ABEC297F17D8}"/>
    <cellStyle name="강조색5 25 2" xfId="1972" xr:uid="{5D1B49EE-DFC3-428B-9CED-1EDE02E19C56}"/>
    <cellStyle name="강조색5 25 2 2" xfId="16589" xr:uid="{4AEB7F1A-5C75-4B81-96E0-80D3C01FA21D}"/>
    <cellStyle name="강조색5 25 3" xfId="16590" xr:uid="{9D85602E-ADDA-4B7B-969B-0FEE1B2624E8}"/>
    <cellStyle name="강조색5 25 4" xfId="16591" xr:uid="{59E17F2C-EB23-49B7-A055-5B97D9DED95E}"/>
    <cellStyle name="강조색5 25 5" xfId="16592" xr:uid="{4D386491-783A-477C-A4A8-8A6295FE28B6}"/>
    <cellStyle name="강조색5 25 6" xfId="16593" xr:uid="{8AED114E-8EB0-4A2A-A502-A9EF195B6273}"/>
    <cellStyle name="강조색5 25 7" xfId="16594" xr:uid="{D0C2DAEB-A7C5-45D2-B345-2494AA1DBD00}"/>
    <cellStyle name="강조색5 25 8" xfId="16595" xr:uid="{1C562B2B-DF76-481C-865A-5BEAB944D6EA}"/>
    <cellStyle name="강조색5 25 9" xfId="16596" xr:uid="{59A3BF03-9EBF-4526-BB84-8BE1F6D9BEC4}"/>
    <cellStyle name="강조색5 26" xfId="1973" xr:uid="{F2FFA6F9-5CE8-4BEB-BD24-C802B3434396}"/>
    <cellStyle name="강조색5 26 10" xfId="16598" xr:uid="{245BEF17-6B0B-4E9C-96FE-1830594E72AC}"/>
    <cellStyle name="강조색5 26 11" xfId="16599" xr:uid="{C65B5E60-8FE8-4E54-8EA7-A4C6F05AA2CC}"/>
    <cellStyle name="강조색5 26 12" xfId="16600" xr:uid="{71E2DFC0-B54F-4EE0-8013-02C4C32ECF8C}"/>
    <cellStyle name="강조색5 26 13" xfId="16601" xr:uid="{6407D937-52A4-47C4-9A6E-85153CE68D5E}"/>
    <cellStyle name="강조색5 26 14" xfId="16602" xr:uid="{88342925-6D88-45CB-AE26-CD4CA096A106}"/>
    <cellStyle name="강조색5 26 15" xfId="16597" xr:uid="{52F55995-078B-49C4-A290-55AC22CD1086}"/>
    <cellStyle name="강조색5 26 2" xfId="1974" xr:uid="{7819DAC2-1852-4ED3-A3FC-4B5341C92735}"/>
    <cellStyle name="강조색5 26 2 2" xfId="16603" xr:uid="{E7B4A7C3-DAB2-48A8-A191-F3BCBFE42565}"/>
    <cellStyle name="강조색5 26 3" xfId="16604" xr:uid="{32B3803B-2219-4DFB-A386-A7BAD7DBAF56}"/>
    <cellStyle name="강조색5 26 4" xfId="16605" xr:uid="{102F5456-FFB8-450C-8670-B661892B4CF8}"/>
    <cellStyle name="강조색5 26 5" xfId="16606" xr:uid="{58134D78-DB75-4AD9-BADA-E78673224BCF}"/>
    <cellStyle name="강조색5 26 6" xfId="16607" xr:uid="{8C661511-6D5F-44B8-ABEA-036CF0AA1252}"/>
    <cellStyle name="강조색5 26 7" xfId="16608" xr:uid="{92BEBAE2-FECA-4051-A685-63FC7314DCE2}"/>
    <cellStyle name="강조색5 26 8" xfId="16609" xr:uid="{E59FB60B-C114-4859-82C7-37EA4BCE17D3}"/>
    <cellStyle name="강조색5 26 9" xfId="16610" xr:uid="{54BC63B8-6F46-45CF-ACA9-A51BACDC728E}"/>
    <cellStyle name="강조색5 27" xfId="1975" xr:uid="{ECA4A6DA-1978-48CB-8EE3-8DD365C82810}"/>
    <cellStyle name="강조색5 27 10" xfId="16612" xr:uid="{23035CBE-9ADA-4951-8DF1-CC6CA408177A}"/>
    <cellStyle name="강조색5 27 11" xfId="16613" xr:uid="{F18D65E4-F75B-47A3-A6D3-E95F736E800C}"/>
    <cellStyle name="강조색5 27 12" xfId="16614" xr:uid="{3BCC407C-2762-4CEB-B757-FF7C1389FFB5}"/>
    <cellStyle name="강조색5 27 13" xfId="16615" xr:uid="{CB1E0C50-F28F-4EB6-9A61-B4845C8359F9}"/>
    <cellStyle name="강조색5 27 14" xfId="16616" xr:uid="{7FA418EF-441B-4A2F-8265-F28302E9A325}"/>
    <cellStyle name="강조색5 27 15" xfId="16611" xr:uid="{71776592-D61D-4DCB-A6BF-D6EAECEA7340}"/>
    <cellStyle name="강조색5 27 2" xfId="1976" xr:uid="{41A25FC4-7350-4ACD-A27B-E93A196D65F8}"/>
    <cellStyle name="강조색5 27 2 2" xfId="16617" xr:uid="{0E83A895-92B1-499F-86ED-CA62206E7ADE}"/>
    <cellStyle name="강조색5 27 3" xfId="16618" xr:uid="{CC52E910-F196-42CF-9F85-1A8E0445451B}"/>
    <cellStyle name="강조색5 27 4" xfId="16619" xr:uid="{72FE7D01-B51F-493B-8640-BA87B9F3037A}"/>
    <cellStyle name="강조색5 27 5" xfId="16620" xr:uid="{143C7EE2-CF67-4703-8589-4D072BB95BF8}"/>
    <cellStyle name="강조색5 27 6" xfId="16621" xr:uid="{29BD9E0A-2F42-495B-8F07-4281E82A1FEE}"/>
    <cellStyle name="강조색5 27 7" xfId="16622" xr:uid="{E877C932-8F8C-4560-A738-F527BA6ED992}"/>
    <cellStyle name="강조색5 27 8" xfId="16623" xr:uid="{BC66772C-048D-43E0-B265-C6304562B3E2}"/>
    <cellStyle name="강조색5 27 9" xfId="16624" xr:uid="{A00610D6-F6D7-4D5C-B833-DD9749F67A62}"/>
    <cellStyle name="강조색5 28" xfId="1977" xr:uid="{9B633520-BE97-4738-A026-CB03BE56CF9E}"/>
    <cellStyle name="강조색5 28 10" xfId="16626" xr:uid="{3344EBF2-C74D-4212-801F-03E17E5E09C0}"/>
    <cellStyle name="강조색5 28 11" xfId="16627" xr:uid="{F9AA9F48-8D17-4B19-8AC1-3B5CC734219D}"/>
    <cellStyle name="강조색5 28 12" xfId="16628" xr:uid="{8A68EFC0-0252-4D80-89DB-6D4383EAC788}"/>
    <cellStyle name="강조색5 28 13" xfId="16629" xr:uid="{0A02A150-620E-4A01-960B-3D4BF2948078}"/>
    <cellStyle name="강조색5 28 14" xfId="16630" xr:uid="{AAB50821-D1AF-452A-90FD-46B6E0F1223C}"/>
    <cellStyle name="강조색5 28 15" xfId="16625" xr:uid="{8E5CB583-EDFA-46BE-9C4A-251EFB66E38F}"/>
    <cellStyle name="강조색5 28 2" xfId="1978" xr:uid="{344C6FC6-89D1-476D-9D04-986C753A1566}"/>
    <cellStyle name="강조색5 28 2 2" xfId="16631" xr:uid="{2595D682-AA78-4E2C-A874-5C73A962809E}"/>
    <cellStyle name="강조색5 28 3" xfId="16632" xr:uid="{A86982DB-90F3-48A8-BD94-2C75C1F35446}"/>
    <cellStyle name="강조색5 28 4" xfId="16633" xr:uid="{22A57DDD-67DB-46AE-AE38-A1D28EF7F27A}"/>
    <cellStyle name="강조색5 28 5" xfId="16634" xr:uid="{713293AB-3FF4-467B-A1B1-ACBAB19D1CD0}"/>
    <cellStyle name="강조색5 28 6" xfId="16635" xr:uid="{57211FD1-2EC3-492D-96F3-AEB725BA1ADA}"/>
    <cellStyle name="강조색5 28 7" xfId="16636" xr:uid="{88E41E0A-194E-40D0-A981-C6D51B94BFC4}"/>
    <cellStyle name="강조색5 28 8" xfId="16637" xr:uid="{3DC61AB5-39B5-481C-A94F-3E69578A9D29}"/>
    <cellStyle name="강조색5 28 9" xfId="16638" xr:uid="{3A39EEC7-1229-4FDC-8FDF-CB9D006BBFA6}"/>
    <cellStyle name="강조색5 29" xfId="1979" xr:uid="{6AB8F2E2-D7B0-40AD-BED3-54FA6591EFA2}"/>
    <cellStyle name="강조색5 29 10" xfId="16640" xr:uid="{F890D9A9-4BFA-44F2-B50F-F3C6D0037AE3}"/>
    <cellStyle name="강조색5 29 11" xfId="16641" xr:uid="{3BE65E36-C0FC-4B69-92F9-21BC612E73F7}"/>
    <cellStyle name="강조색5 29 12" xfId="16642" xr:uid="{305F4B1C-3BAD-4CE6-87AE-9D815FAAF7A1}"/>
    <cellStyle name="강조색5 29 13" xfId="16643" xr:uid="{FC513082-ACDE-443E-90B3-14C3C3D94116}"/>
    <cellStyle name="강조색5 29 14" xfId="16644" xr:uid="{7E67A0A0-A487-450F-B1B4-0577A4980ADE}"/>
    <cellStyle name="강조색5 29 15" xfId="16639" xr:uid="{796BEFD3-81A4-4642-859C-E9BFC7BD97CE}"/>
    <cellStyle name="강조색5 29 2" xfId="1980" xr:uid="{BAAD257B-E8B1-42DE-91DE-5987BC11C3BC}"/>
    <cellStyle name="강조색5 29 2 2" xfId="16645" xr:uid="{96EEE6E7-29A6-4593-85BB-58EBF05855BB}"/>
    <cellStyle name="강조색5 29 3" xfId="16646" xr:uid="{30EC1C28-73DE-4062-BED0-CBF62A39396B}"/>
    <cellStyle name="강조색5 29 4" xfId="16647" xr:uid="{E9429DE3-077C-42C7-B2E0-3D7B4E3F9521}"/>
    <cellStyle name="강조색5 29 5" xfId="16648" xr:uid="{5C5869DF-6B7E-420D-8C6D-185CFE9A9260}"/>
    <cellStyle name="강조색5 29 6" xfId="16649" xr:uid="{BF0537F5-1FD7-48D7-8E88-7A0E5372A4D8}"/>
    <cellStyle name="강조색5 29 7" xfId="16650" xr:uid="{9FA05578-C754-43EF-94A7-E01C4F221029}"/>
    <cellStyle name="강조색5 29 8" xfId="16651" xr:uid="{5B33FC52-08A6-475A-86FD-8434AACC9F32}"/>
    <cellStyle name="강조색5 29 9" xfId="16652" xr:uid="{0BDCC7EF-4249-48B2-803A-656A0BFE0CE1}"/>
    <cellStyle name="강조색5 3" xfId="1981" xr:uid="{B5CCC9B0-4D74-43AF-ADA4-B82A623B7CC4}"/>
    <cellStyle name="강조색5 3 10" xfId="16654" xr:uid="{054FC6F6-6BE5-4867-8EF8-98107B0A34B3}"/>
    <cellStyle name="강조색5 3 11" xfId="16655" xr:uid="{311D8787-15C7-4242-9F88-1CC7A694F307}"/>
    <cellStyle name="강조색5 3 12" xfId="16656" xr:uid="{920CF006-FF7C-4597-8301-7B789DBF2A66}"/>
    <cellStyle name="강조색5 3 13" xfId="16657" xr:uid="{333E0D9A-4E48-4522-A671-C805528541A7}"/>
    <cellStyle name="강조색5 3 14" xfId="16658" xr:uid="{145278D4-EFAD-4926-9C74-09E289537B6A}"/>
    <cellStyle name="강조색5 3 15" xfId="16653" xr:uid="{5601BA20-3CEA-4758-A1B2-CC81415EC1E6}"/>
    <cellStyle name="강조색5 3 16" xfId="28217" xr:uid="{8BA60FDE-5877-4170-8CF3-A8C04E7F4B7C}"/>
    <cellStyle name="강조색5 3 2" xfId="1982" xr:uid="{F5A1F7D1-A3B0-4CB4-9DC5-16880FB146B7}"/>
    <cellStyle name="강조색5 3 2 2" xfId="16659" xr:uid="{C74EC0F9-DA16-43DC-A8CD-2B913705CAE1}"/>
    <cellStyle name="강조색5 3 3" xfId="16660" xr:uid="{487E4556-CC7C-4A47-811B-291757F9F1DC}"/>
    <cellStyle name="강조색5 3 4" xfId="16661" xr:uid="{8BF957A6-CC05-48ED-B2B7-3BB4981DBE6E}"/>
    <cellStyle name="강조색5 3 5" xfId="16662" xr:uid="{C0D0F0F9-05E2-4D44-A2B8-14AD8050A45E}"/>
    <cellStyle name="강조색5 3 6" xfId="16663" xr:uid="{CF48AD99-11A6-4C0D-9421-A8BB2F76C225}"/>
    <cellStyle name="강조색5 3 7" xfId="16664" xr:uid="{D98E86A1-0319-4D37-B614-7D0E00ADF893}"/>
    <cellStyle name="강조색5 3 8" xfId="16665" xr:uid="{A36DF5E3-7368-4E7A-A657-91E4F5D773E2}"/>
    <cellStyle name="강조색5 3 9" xfId="16666" xr:uid="{7C0246B4-DCFF-40B8-AF82-D9FE13E41892}"/>
    <cellStyle name="강조색5 30" xfId="1983" xr:uid="{38784D00-94DE-4054-83C2-A688540CDA08}"/>
    <cellStyle name="강조색5 30 10" xfId="16668" xr:uid="{42A21366-5F47-4F26-823D-6A44E7B134A6}"/>
    <cellStyle name="강조색5 30 11" xfId="16669" xr:uid="{EEE84965-2124-4820-A621-3C9D224E7DB9}"/>
    <cellStyle name="강조색5 30 12" xfId="16670" xr:uid="{E741044D-7E30-4A08-9101-A6933D600857}"/>
    <cellStyle name="강조색5 30 13" xfId="16671" xr:uid="{CFD6A703-F0CC-46DC-B37E-4D7D7449FC6D}"/>
    <cellStyle name="강조색5 30 14" xfId="16672" xr:uid="{3CA60F75-66EF-43F2-BC4E-CDDDF8707FE6}"/>
    <cellStyle name="강조색5 30 15" xfId="16667" xr:uid="{2769EDD0-D40A-4686-AE98-4F05A42251FD}"/>
    <cellStyle name="강조색5 30 2" xfId="1984" xr:uid="{700FAC1B-A1E2-43D3-B0AE-314946DB3F3E}"/>
    <cellStyle name="강조색5 30 2 2" xfId="16673" xr:uid="{575CF637-A0A5-4F33-9F13-C81416EC5F48}"/>
    <cellStyle name="강조색5 30 3" xfId="16674" xr:uid="{61F9C720-90DA-4077-B95C-0D710F908606}"/>
    <cellStyle name="강조색5 30 4" xfId="16675" xr:uid="{BD910C69-2C18-4BC2-9597-BF51D7AEAD3A}"/>
    <cellStyle name="강조색5 30 5" xfId="16676" xr:uid="{67A38A3F-5083-434B-B16A-FE8E085C9D8A}"/>
    <cellStyle name="강조색5 30 6" xfId="16677" xr:uid="{7C4FB905-A0C5-4911-ACB2-CBDC3A5040EB}"/>
    <cellStyle name="강조색5 30 7" xfId="16678" xr:uid="{42D28ADC-59BC-49D9-A1FC-28A5098F415F}"/>
    <cellStyle name="강조색5 30 8" xfId="16679" xr:uid="{7287C510-EAE0-4FA6-A078-DBE17538D778}"/>
    <cellStyle name="강조색5 30 9" xfId="16680" xr:uid="{74F3BFD2-1B79-4FD8-83BF-C3C837D3360F}"/>
    <cellStyle name="강조색5 31" xfId="1985" xr:uid="{CD8EDFD7-B8F8-4E40-9F53-638D33D65ED5}"/>
    <cellStyle name="강조색5 31 10" xfId="16682" xr:uid="{DF5A712A-959E-49F9-B5A0-F713BB3C9ECF}"/>
    <cellStyle name="강조색5 31 11" xfId="16683" xr:uid="{3D2A1328-A7F4-4B18-B18B-B846F719A4F9}"/>
    <cellStyle name="강조색5 31 12" xfId="16684" xr:uid="{539AE897-D15B-45C0-85E8-944DD02CECDD}"/>
    <cellStyle name="강조색5 31 13" xfId="16685" xr:uid="{6D19D0A5-9970-46F0-8307-1EE2CE190F9B}"/>
    <cellStyle name="강조색5 31 14" xfId="16686" xr:uid="{D9EEE0E0-0976-4AFC-A057-E11CBBC70470}"/>
    <cellStyle name="강조색5 31 15" xfId="16681" xr:uid="{8F3D7156-E5F8-40ED-8423-079D4A10A854}"/>
    <cellStyle name="강조색5 31 2" xfId="1986" xr:uid="{26BD520A-036A-4DB6-8ABD-C1E5A81BC6F9}"/>
    <cellStyle name="강조색5 31 2 2" xfId="16687" xr:uid="{C7D77B79-C0A3-423D-8B5D-86144D20FF4F}"/>
    <cellStyle name="강조색5 31 3" xfId="16688" xr:uid="{5899A381-9C7A-4C90-BE7E-99B329621C01}"/>
    <cellStyle name="강조색5 31 4" xfId="16689" xr:uid="{686572F3-25A2-474C-A6F4-A4516932CA7B}"/>
    <cellStyle name="강조색5 31 5" xfId="16690" xr:uid="{5BB048F6-CC02-47EE-B392-2EB7AC0ECAD2}"/>
    <cellStyle name="강조색5 31 6" xfId="16691" xr:uid="{7A67404E-AD11-4ECF-8526-0B5B4021D8C7}"/>
    <cellStyle name="강조색5 31 7" xfId="16692" xr:uid="{135CA0E0-3ECC-4BB5-84E4-CC61B1616C90}"/>
    <cellStyle name="강조색5 31 8" xfId="16693" xr:uid="{62A3D29D-07A3-4C3B-95FA-4EC7845AF075}"/>
    <cellStyle name="강조색5 31 9" xfId="16694" xr:uid="{BA8312FA-3CE7-4234-BFE1-E5B05A36B5E4}"/>
    <cellStyle name="강조색5 32" xfId="1987" xr:uid="{2FFB31AF-104A-4459-A8B8-439CC83F9298}"/>
    <cellStyle name="강조색5 32 10" xfId="16696" xr:uid="{853D03B7-BCF1-46F5-B2C7-714CA5308536}"/>
    <cellStyle name="강조색5 32 11" xfId="16697" xr:uid="{1EAFE4CF-AE6E-4420-B8B3-78F53FC89CBC}"/>
    <cellStyle name="강조색5 32 12" xfId="16698" xr:uid="{876D0C41-3DC7-4F65-A05C-9FB61EF36FED}"/>
    <cellStyle name="강조색5 32 13" xfId="16699" xr:uid="{88AE883D-1B68-4679-AF2E-276EA6188CCE}"/>
    <cellStyle name="강조색5 32 14" xfId="16700" xr:uid="{77A3E136-45B5-4123-9A1C-3804934246FF}"/>
    <cellStyle name="강조색5 32 15" xfId="16695" xr:uid="{C71275E7-DB4C-49F1-9F03-8F798BDB08E6}"/>
    <cellStyle name="강조색5 32 2" xfId="1988" xr:uid="{D6DC79B9-059B-4E50-844F-A42CA43D919C}"/>
    <cellStyle name="강조색5 32 2 2" xfId="16701" xr:uid="{5FA0D138-5453-47D0-945C-B2660BBBA763}"/>
    <cellStyle name="강조색5 32 3" xfId="16702" xr:uid="{4CC56F7A-6486-417A-A711-49362B29CAA0}"/>
    <cellStyle name="강조색5 32 4" xfId="16703" xr:uid="{ADD7A874-930F-4114-AE22-1E4FE7B44F57}"/>
    <cellStyle name="강조색5 32 5" xfId="16704" xr:uid="{FD392441-5897-422C-BFBE-64D705E95217}"/>
    <cellStyle name="강조색5 32 6" xfId="16705" xr:uid="{B435772E-E393-4313-A59C-895451BD7613}"/>
    <cellStyle name="강조색5 32 7" xfId="16706" xr:uid="{50D79108-306F-45A4-A096-88DA214E30DC}"/>
    <cellStyle name="강조색5 32 8" xfId="16707" xr:uid="{2A40F71F-F36A-4409-BF38-3871806BF543}"/>
    <cellStyle name="강조색5 32 9" xfId="16708" xr:uid="{4F86BCB2-3646-40D6-8DD5-CF2D1843C959}"/>
    <cellStyle name="강조색5 33" xfId="1989" xr:uid="{C1D27B86-5620-4531-A821-E76AF5C8AEC3}"/>
    <cellStyle name="강조색5 33 10" xfId="16710" xr:uid="{98FC0FF8-AEBF-452A-B67B-4EB67ECE45D9}"/>
    <cellStyle name="강조색5 33 11" xfId="16711" xr:uid="{68AEBD6C-E329-46EC-AE09-D6828AFC3926}"/>
    <cellStyle name="강조색5 33 12" xfId="16712" xr:uid="{F6AE004D-3220-48DE-BBE8-192B6A85DFF8}"/>
    <cellStyle name="강조색5 33 13" xfId="16713" xr:uid="{0F04072B-5148-4571-99A7-42C36FC38CF3}"/>
    <cellStyle name="강조색5 33 14" xfId="16714" xr:uid="{720A3BB7-17A7-4637-99D7-4B3EFDC60178}"/>
    <cellStyle name="강조색5 33 15" xfId="16709" xr:uid="{575ED513-1AF9-4AA9-B88D-4606F0F42263}"/>
    <cellStyle name="강조색5 33 2" xfId="1990" xr:uid="{233B3E3A-9102-433C-ABCE-19D0E914326A}"/>
    <cellStyle name="강조색5 33 2 2" xfId="16715" xr:uid="{09A84E27-73D3-4F26-9058-2F6E49E5B220}"/>
    <cellStyle name="강조색5 33 3" xfId="16716" xr:uid="{02CDC7AB-5679-4FE2-85D7-D1ABFE4A8424}"/>
    <cellStyle name="강조색5 33 4" xfId="16717" xr:uid="{850D97F7-23FB-45C1-8A00-567BB4DF7B5E}"/>
    <cellStyle name="강조색5 33 5" xfId="16718" xr:uid="{EE45AA5E-16D9-4CC3-A241-52C2B35CA06A}"/>
    <cellStyle name="강조색5 33 6" xfId="16719" xr:uid="{4C4BE0A5-8659-49B4-BB71-A06096B33E9D}"/>
    <cellStyle name="강조색5 33 7" xfId="16720" xr:uid="{C04C46E9-EDC9-4889-870F-B43788465D41}"/>
    <cellStyle name="강조색5 33 8" xfId="16721" xr:uid="{B6869953-09C9-4228-9A33-FDE8AB89DF29}"/>
    <cellStyle name="강조색5 33 9" xfId="16722" xr:uid="{C0F942F6-82C8-48B8-8C77-F1EE5895BA19}"/>
    <cellStyle name="강조색5 34" xfId="1991" xr:uid="{53DDE456-7EAA-4C5F-A9F9-B42A5673144E}"/>
    <cellStyle name="강조색5 34 10" xfId="16724" xr:uid="{54FAE563-3D5F-404D-8911-7308DBC79BB0}"/>
    <cellStyle name="강조색5 34 11" xfId="16725" xr:uid="{86E3E5E1-0F32-4080-BA2B-A62E2899E7E3}"/>
    <cellStyle name="강조색5 34 12" xfId="16726" xr:uid="{03C67E96-7FB8-47EA-BA55-68E3FDB4A5A6}"/>
    <cellStyle name="강조색5 34 13" xfId="16727" xr:uid="{B008810F-2751-4120-A7D0-275602CA7B2D}"/>
    <cellStyle name="강조색5 34 14" xfId="16728" xr:uid="{2C1F9E47-2C81-4662-A859-05C4AE116314}"/>
    <cellStyle name="강조색5 34 15" xfId="16723" xr:uid="{221F403E-A87D-4EB8-AE20-5605B493898A}"/>
    <cellStyle name="강조색5 34 2" xfId="1992" xr:uid="{757B8BB9-02BB-48C6-A5A0-AE2FBBEEF348}"/>
    <cellStyle name="강조색5 34 2 2" xfId="16729" xr:uid="{634018D9-CD6F-4245-87ED-96752DCCFE79}"/>
    <cellStyle name="강조색5 34 3" xfId="16730" xr:uid="{DF1D5063-6DB6-43CF-8570-127A5B8E60AD}"/>
    <cellStyle name="강조색5 34 4" xfId="16731" xr:uid="{7B70A642-82F2-416F-A825-FE2AE7BD3B6F}"/>
    <cellStyle name="강조색5 34 5" xfId="16732" xr:uid="{CF5393BB-ACF4-483E-9E53-03067EA8D8C2}"/>
    <cellStyle name="강조색5 34 6" xfId="16733" xr:uid="{99CE5D31-A83C-40DF-B641-41379B9A497B}"/>
    <cellStyle name="강조색5 34 7" xfId="16734" xr:uid="{857FA517-1852-4B38-A861-F54E6F2A4C08}"/>
    <cellStyle name="강조색5 34 8" xfId="16735" xr:uid="{DA8B18E0-D58D-4062-891B-1B70ABCBAE6C}"/>
    <cellStyle name="강조색5 34 9" xfId="16736" xr:uid="{7BCDC50F-8915-49F5-B7DF-B80F6978F880}"/>
    <cellStyle name="강조색5 35" xfId="1993" xr:uid="{14578416-6ED7-4989-928F-AE3F5AE552AC}"/>
    <cellStyle name="강조색5 35 10" xfId="16738" xr:uid="{B3E6D26A-3A81-445B-87F4-618D72F074C7}"/>
    <cellStyle name="강조색5 35 11" xfId="16739" xr:uid="{28621BAC-5711-4D99-961D-024CCAA802C6}"/>
    <cellStyle name="강조색5 35 12" xfId="16740" xr:uid="{C29FDA76-A1AE-405F-8E7C-FBE9E392CF1A}"/>
    <cellStyle name="강조색5 35 13" xfId="16741" xr:uid="{F5CACD0E-5A5D-488D-A7D8-2A5AC86F54E5}"/>
    <cellStyle name="강조색5 35 14" xfId="16742" xr:uid="{1ED17F31-8B34-4471-B893-820A90C6E3E5}"/>
    <cellStyle name="강조색5 35 15" xfId="16737" xr:uid="{6311885D-CFD7-47DF-97BC-100761B536B3}"/>
    <cellStyle name="강조색5 35 2" xfId="1994" xr:uid="{AB7EBDD5-DF18-4009-B96B-E2C0261F6BEB}"/>
    <cellStyle name="강조색5 35 2 2" xfId="16743" xr:uid="{CDBEE50E-B104-4F00-AA89-AA2071CADA50}"/>
    <cellStyle name="강조색5 35 3" xfId="16744" xr:uid="{EDE4F37B-A38F-4D77-BB47-3F520F5B0ADC}"/>
    <cellStyle name="강조색5 35 4" xfId="16745" xr:uid="{0A1C9CE8-E16E-41F3-8E04-EC2023704678}"/>
    <cellStyle name="강조색5 35 5" xfId="16746" xr:uid="{707A574C-06D1-463E-BF44-1C85F6164F67}"/>
    <cellStyle name="강조색5 35 6" xfId="16747" xr:uid="{A6E37F69-7070-4BC3-B339-62BF109A6E76}"/>
    <cellStyle name="강조색5 35 7" xfId="16748" xr:uid="{8017D568-AD8F-4E7F-900F-B2D190AE5C81}"/>
    <cellStyle name="강조색5 35 8" xfId="16749" xr:uid="{C11403E3-C2B7-432E-A02B-C7090036ECB3}"/>
    <cellStyle name="강조색5 35 9" xfId="16750" xr:uid="{A42E8A33-C4E4-4755-A57F-D58FC69A783F}"/>
    <cellStyle name="강조색5 36" xfId="1995" xr:uid="{7CE656CC-63C2-4BB3-8898-61A1776AE696}"/>
    <cellStyle name="강조색5 36 10" xfId="16752" xr:uid="{5455A636-FA71-49D0-AA45-8C19C6209353}"/>
    <cellStyle name="강조색5 36 11" xfId="16753" xr:uid="{37335295-F0DD-45B9-AFC8-7AF322B82888}"/>
    <cellStyle name="강조색5 36 12" xfId="16754" xr:uid="{6DF81C96-FBAA-4DC5-BA9D-54D1DBE6FB1E}"/>
    <cellStyle name="강조색5 36 13" xfId="16755" xr:uid="{56BD392E-A45C-4065-AD85-4D1107B0D273}"/>
    <cellStyle name="강조색5 36 14" xfId="16756" xr:uid="{BA1D3914-B98D-4B47-A473-6FF0BB74314C}"/>
    <cellStyle name="강조색5 36 15" xfId="16751" xr:uid="{2AC231AB-9851-4D1D-892F-78AA9679B075}"/>
    <cellStyle name="강조색5 36 2" xfId="1996" xr:uid="{632C964C-4C5F-41EA-920D-A2E987CBE556}"/>
    <cellStyle name="강조색5 36 2 2" xfId="16757" xr:uid="{6FB6DAA8-8224-4CD6-AC89-9F3B48529A75}"/>
    <cellStyle name="강조색5 36 3" xfId="16758" xr:uid="{04CB899C-3144-4579-985C-0B4DD28992D9}"/>
    <cellStyle name="강조색5 36 4" xfId="16759" xr:uid="{3DA2E4E1-2703-40E0-9760-75E5217F63D4}"/>
    <cellStyle name="강조색5 36 5" xfId="16760" xr:uid="{9414AF41-4895-417E-8565-5F2CD38DE44E}"/>
    <cellStyle name="강조색5 36 6" xfId="16761" xr:uid="{7F253F81-1516-4801-8CD2-BF31DD980DC9}"/>
    <cellStyle name="강조색5 36 7" xfId="16762" xr:uid="{7B9A2ADB-BC04-4ABD-8348-9D690E76804C}"/>
    <cellStyle name="강조색5 36 8" xfId="16763" xr:uid="{00F16FF6-2EA9-4DFB-84D8-6FF2BB8D3A02}"/>
    <cellStyle name="강조색5 36 9" xfId="16764" xr:uid="{5BAA40CB-B5E1-4128-AEE2-3D9CF7A016FA}"/>
    <cellStyle name="강조색5 37" xfId="1997" xr:uid="{AB996835-5099-401F-9CC9-61713D3974BB}"/>
    <cellStyle name="강조색5 37 10" xfId="16766" xr:uid="{AD369B4E-0367-4FC0-935D-C62F5E82C11F}"/>
    <cellStyle name="강조색5 37 11" xfId="16767" xr:uid="{7D307588-087B-49FE-89F4-2C3B8FBB19A3}"/>
    <cellStyle name="강조색5 37 12" xfId="16768" xr:uid="{30D0EB07-9BF8-420B-9811-5A77A8F78796}"/>
    <cellStyle name="강조색5 37 13" xfId="16769" xr:uid="{AAA96F96-4DA1-4BC7-908E-B567C65A2AA4}"/>
    <cellStyle name="강조색5 37 14" xfId="16770" xr:uid="{A626AD1B-E0B0-41D5-B6A0-483675374E00}"/>
    <cellStyle name="강조색5 37 15" xfId="16765" xr:uid="{D66BB2CC-EC89-4582-BF1C-CF8D3DF3DA01}"/>
    <cellStyle name="강조색5 37 2" xfId="1998" xr:uid="{BA6DACA1-00E6-4DD9-BDCD-A230DAECACA8}"/>
    <cellStyle name="강조색5 37 2 2" xfId="16771" xr:uid="{67A08C97-321B-43D9-BC4E-7D22E12BB097}"/>
    <cellStyle name="강조색5 37 3" xfId="16772" xr:uid="{F3AD3AFA-0FA2-4DE4-B078-10983E449515}"/>
    <cellStyle name="강조색5 37 4" xfId="16773" xr:uid="{F89E9494-853C-4AF4-9CA1-D275D9AC866D}"/>
    <cellStyle name="강조색5 37 5" xfId="16774" xr:uid="{00997A69-7776-4417-A1A3-C90ABE22DE4E}"/>
    <cellStyle name="강조색5 37 6" xfId="16775" xr:uid="{036E60F0-3301-4AA3-85D8-D27E7D1CF19E}"/>
    <cellStyle name="강조색5 37 7" xfId="16776" xr:uid="{A3DB6161-CCB5-453F-A385-09755925A110}"/>
    <cellStyle name="강조색5 37 8" xfId="16777" xr:uid="{B128B9C2-428B-41B4-8157-57EFBD9F5BEF}"/>
    <cellStyle name="강조색5 37 9" xfId="16778" xr:uid="{3E4AA831-6AB1-4F09-822C-13A9E3628AE3}"/>
    <cellStyle name="강조색5 38" xfId="1999" xr:uid="{475A592F-5E42-4AFD-9AC5-9CA33EA0D929}"/>
    <cellStyle name="강조색5 38 10" xfId="16780" xr:uid="{C1160C5A-3D7F-4BDC-A7A7-421303F4A29B}"/>
    <cellStyle name="강조색5 38 11" xfId="16781" xr:uid="{DD37A1F2-D22E-4484-BB55-5143022CD670}"/>
    <cellStyle name="강조색5 38 12" xfId="16782" xr:uid="{398BC9B4-776B-4E62-BDEE-F600954AA85E}"/>
    <cellStyle name="강조색5 38 13" xfId="16783" xr:uid="{69C6AD97-8E38-40E1-9EB2-700C2D78A41C}"/>
    <cellStyle name="강조색5 38 14" xfId="16784" xr:uid="{E9689B8D-2DB3-4B16-9FA3-6069258C810B}"/>
    <cellStyle name="강조색5 38 15" xfId="16779" xr:uid="{67F2B1A3-459B-44C7-B2BD-A4FF23E36E8E}"/>
    <cellStyle name="강조색5 38 2" xfId="2000" xr:uid="{83A5FAA2-DB41-40CD-9C58-E98EEAEA5CCC}"/>
    <cellStyle name="강조색5 38 2 2" xfId="16785" xr:uid="{DB29DD7B-47AD-41BF-AB70-D98BFEEF3A12}"/>
    <cellStyle name="강조색5 38 3" xfId="16786" xr:uid="{A21EE192-9842-4B3A-AD4C-DBBB829687CC}"/>
    <cellStyle name="강조색5 38 4" xfId="16787" xr:uid="{ACD05643-3351-4EE7-BBE0-D915E22BD22B}"/>
    <cellStyle name="강조색5 38 5" xfId="16788" xr:uid="{156B1ED6-CBC3-4F1A-B3DB-8759CB0E1B81}"/>
    <cellStyle name="강조색5 38 6" xfId="16789" xr:uid="{CF7AE29C-0383-4120-825B-3302AE8220C7}"/>
    <cellStyle name="강조색5 38 7" xfId="16790" xr:uid="{0487BBD0-E4A7-47B2-ACFC-14073690A6A9}"/>
    <cellStyle name="강조색5 38 8" xfId="16791" xr:uid="{9EC1F551-C1C6-460D-BE75-9E559D3831CB}"/>
    <cellStyle name="강조색5 38 9" xfId="16792" xr:uid="{D1E55EC4-3AC8-4C0B-8EF7-88C186FADAFF}"/>
    <cellStyle name="강조색5 39" xfId="2001" xr:uid="{EE65045A-4BA5-40D5-9A23-39809E890275}"/>
    <cellStyle name="강조색5 39 10" xfId="16794" xr:uid="{6FFE2F9B-9EE7-41C0-B674-18490EEAE6E7}"/>
    <cellStyle name="강조색5 39 11" xfId="16795" xr:uid="{BA61CBB3-0A19-4B42-B4CC-34C56F800184}"/>
    <cellStyle name="강조색5 39 12" xfId="16796" xr:uid="{F476810E-2A3C-4583-85CF-001664DDC8FC}"/>
    <cellStyle name="강조색5 39 13" xfId="16797" xr:uid="{8F7AA8D3-AB68-4D9D-83CD-83515E3C1AEF}"/>
    <cellStyle name="강조색5 39 14" xfId="16798" xr:uid="{727F033F-384A-4CB5-A655-92EE32B1B72C}"/>
    <cellStyle name="강조색5 39 15" xfId="16793" xr:uid="{33CD1360-D428-455D-B3A0-0A71F38EE7D3}"/>
    <cellStyle name="강조색5 39 2" xfId="2002" xr:uid="{BB13AD8B-8AAA-4C5A-A950-0AAA4CEBB4EE}"/>
    <cellStyle name="강조색5 39 2 2" xfId="16799" xr:uid="{0B323FB5-FB0F-41AF-9EC8-706394441A9D}"/>
    <cellStyle name="강조색5 39 3" xfId="16800" xr:uid="{4CB7EED4-1B24-4464-BD18-E40CFCD6E2C0}"/>
    <cellStyle name="강조색5 39 4" xfId="16801" xr:uid="{D4320CBA-C137-4984-82CB-616EE31FE777}"/>
    <cellStyle name="강조색5 39 5" xfId="16802" xr:uid="{7A544314-0C0C-4A2C-A7C2-BBE74C2B0E3E}"/>
    <cellStyle name="강조색5 39 6" xfId="16803" xr:uid="{B29FB8E3-0CFC-4FCC-9928-BC39E9EC5668}"/>
    <cellStyle name="강조색5 39 7" xfId="16804" xr:uid="{6EF97825-77BD-4721-9AB8-BD61233736AC}"/>
    <cellStyle name="강조색5 39 8" xfId="16805" xr:uid="{A1F9401A-6A5D-4754-91A1-342496B5696A}"/>
    <cellStyle name="강조색5 39 9" xfId="16806" xr:uid="{9DF04B96-0EC8-4F90-A3F0-6B6DD21D8F1E}"/>
    <cellStyle name="강조색5 4" xfId="2003" xr:uid="{407EBAB2-D104-47C2-B3B3-475500AFF984}"/>
    <cellStyle name="강조색5 4 10" xfId="16808" xr:uid="{9141FF87-93EC-409D-AFF7-2A4F0EAAC9D4}"/>
    <cellStyle name="강조색5 4 11" xfId="16809" xr:uid="{C950CF0A-711D-4223-A029-BAF6B7051A96}"/>
    <cellStyle name="강조색5 4 12" xfId="16810" xr:uid="{A6634B81-3A08-4367-893F-66DF92FD7042}"/>
    <cellStyle name="강조색5 4 13" xfId="16811" xr:uid="{8256A33A-0D5F-48EE-9E4A-C40602461101}"/>
    <cellStyle name="강조색5 4 14" xfId="16812" xr:uid="{D9AA6410-2ADE-4E0E-9D0D-8442D36E1200}"/>
    <cellStyle name="강조색5 4 15" xfId="16807" xr:uid="{88CBAAF8-DCA1-4381-9F0B-E8A621BA57FF}"/>
    <cellStyle name="강조색5 4 16" xfId="27885" xr:uid="{6E718313-E343-4889-9365-BBB53144E2AC}"/>
    <cellStyle name="강조색5 4 2" xfId="2004" xr:uid="{324BEAE1-A38C-4E06-AA76-30B67C067C03}"/>
    <cellStyle name="강조색5 4 2 2" xfId="16813" xr:uid="{EB498875-4C0D-45E6-B774-92CA60273ED5}"/>
    <cellStyle name="강조색5 4 3" xfId="16814" xr:uid="{FE6D049B-D21F-4C27-A726-9E419A91940F}"/>
    <cellStyle name="강조색5 4 4" xfId="16815" xr:uid="{CC837507-0907-4F33-A0BF-5042C47CC2DE}"/>
    <cellStyle name="강조색5 4 5" xfId="16816" xr:uid="{004C0F9B-3AC4-4C11-B29C-83A42E60982F}"/>
    <cellStyle name="강조색5 4 6" xfId="16817" xr:uid="{D7AED034-F334-4209-948D-62ECCE222B65}"/>
    <cellStyle name="강조색5 4 7" xfId="16818" xr:uid="{FA79A961-6C18-449F-8293-AFE59267C4B5}"/>
    <cellStyle name="강조색5 4 8" xfId="16819" xr:uid="{F8E47F65-AE07-4147-B3A3-2FC3407CB16D}"/>
    <cellStyle name="강조색5 4 9" xfId="16820" xr:uid="{8404DFEF-4B96-4CC1-9497-E8938BCE8CE0}"/>
    <cellStyle name="강조색5 40" xfId="2005" xr:uid="{43B80F86-A7E1-48E6-AA0C-F523EBB48CAC}"/>
    <cellStyle name="강조색5 40 10" xfId="16822" xr:uid="{2C2E2480-7C4E-4842-B38E-AC309976E3D0}"/>
    <cellStyle name="강조색5 40 11" xfId="16823" xr:uid="{9A239373-0271-4C16-A22E-F929CCBBC16F}"/>
    <cellStyle name="강조색5 40 12" xfId="16824" xr:uid="{C4B0B252-5464-4738-8AD1-92B0E6DCDB37}"/>
    <cellStyle name="강조색5 40 13" xfId="16825" xr:uid="{5BDF2954-B9DA-4F13-970C-F91CBE19A9A6}"/>
    <cellStyle name="강조색5 40 14" xfId="16826" xr:uid="{C97FFC62-5646-407A-BB77-376F0D5B023B}"/>
    <cellStyle name="강조색5 40 15" xfId="16821" xr:uid="{868CFA04-F71D-4F5A-BF54-4BB0C0E72040}"/>
    <cellStyle name="강조색5 40 2" xfId="2006" xr:uid="{6D8740D4-6031-4075-8704-746785A7EA39}"/>
    <cellStyle name="강조색5 40 2 2" xfId="16827" xr:uid="{9A287D75-DD9D-4D75-AAF0-760B25741884}"/>
    <cellStyle name="강조색5 40 3" xfId="16828" xr:uid="{AF3F0DFF-BB03-4CED-83ED-085EF918406B}"/>
    <cellStyle name="강조색5 40 4" xfId="16829" xr:uid="{76DE9DE4-48A7-434A-BF03-CB579BCA8C45}"/>
    <cellStyle name="강조색5 40 5" xfId="16830" xr:uid="{129E25F5-7158-46E4-B226-FADFD0E38A6D}"/>
    <cellStyle name="강조색5 40 6" xfId="16831" xr:uid="{2FC8C078-3ECB-4B85-B1EE-938A3D48F65F}"/>
    <cellStyle name="강조색5 40 7" xfId="16832" xr:uid="{065779AF-2972-42A3-94C2-74B1E0D43485}"/>
    <cellStyle name="강조색5 40 8" xfId="16833" xr:uid="{2A0B4C46-5EB2-49AA-882B-A93E3ECBC559}"/>
    <cellStyle name="강조색5 40 9" xfId="16834" xr:uid="{0A0679BC-838F-4E99-9A31-5E9F39BFCB2D}"/>
    <cellStyle name="강조색5 41" xfId="2007" xr:uid="{3F26519E-AF24-40EE-8294-205752C97C05}"/>
    <cellStyle name="강조색5 41 10" xfId="16836" xr:uid="{3EA9710E-5257-45DE-BA13-A12F0357CC2D}"/>
    <cellStyle name="강조색5 41 11" xfId="16837" xr:uid="{03C624F1-7C24-488F-9DE6-D2FB127CEFCE}"/>
    <cellStyle name="강조색5 41 12" xfId="16838" xr:uid="{6DE25CFE-822B-4E1F-B0B0-8C78DF53A048}"/>
    <cellStyle name="강조색5 41 13" xfId="16839" xr:uid="{C361C934-AA02-4CED-8CD8-B9609FC13E83}"/>
    <cellStyle name="강조색5 41 14" xfId="16840" xr:uid="{C83D8E3C-948E-41F7-8A45-B7F3DAE3FB6B}"/>
    <cellStyle name="강조색5 41 15" xfId="16835" xr:uid="{73F9CE2C-49B3-4BBF-BC9D-FC1B9CA56414}"/>
    <cellStyle name="강조색5 41 2" xfId="2008" xr:uid="{FD7E1D18-D3D3-47B2-BF79-BED8BE0AFB20}"/>
    <cellStyle name="강조색5 41 2 2" xfId="16841" xr:uid="{365EED24-8D11-494F-85CE-39A221451E03}"/>
    <cellStyle name="강조색5 41 3" xfId="16842" xr:uid="{8979ACE5-850C-47A8-A20D-E281E41DBE88}"/>
    <cellStyle name="강조색5 41 4" xfId="16843" xr:uid="{FB55BE82-831D-47F5-923E-7C1C22B55573}"/>
    <cellStyle name="강조색5 41 5" xfId="16844" xr:uid="{998C5AA1-7EF2-4A9E-BA98-359C71702B4C}"/>
    <cellStyle name="강조색5 41 6" xfId="16845" xr:uid="{3F7564BC-8DE7-409D-B6B7-5C209B419846}"/>
    <cellStyle name="강조색5 41 7" xfId="16846" xr:uid="{A33A6141-9131-4A83-900D-299A6C47F5A5}"/>
    <cellStyle name="강조색5 41 8" xfId="16847" xr:uid="{2B64BA15-8177-4C8D-8E6F-97281E6BF91E}"/>
    <cellStyle name="강조색5 41 9" xfId="16848" xr:uid="{E40C3655-D594-4D0C-9F08-76650929105E}"/>
    <cellStyle name="강조색5 42" xfId="2009" xr:uid="{4C6551AD-88B4-450E-B9C7-9060FAFC76AD}"/>
    <cellStyle name="강조색5 42 10" xfId="16850" xr:uid="{D89F9859-8E17-42F7-9DA3-6F1F21B10AE0}"/>
    <cellStyle name="강조색5 42 11" xfId="16851" xr:uid="{6A9C6979-DCD8-49A7-B633-0C58180AF0B5}"/>
    <cellStyle name="강조색5 42 12" xfId="16852" xr:uid="{DB030B7E-CCAC-47B3-8D8C-0A7EA6924DBF}"/>
    <cellStyle name="강조색5 42 13" xfId="16853" xr:uid="{25144A2F-D7EE-46DD-AF7A-BAE454C7F271}"/>
    <cellStyle name="강조색5 42 14" xfId="16854" xr:uid="{3D827F5B-AF8F-447D-B406-D96AF69ACE77}"/>
    <cellStyle name="강조색5 42 15" xfId="16849" xr:uid="{735ACCB0-ECA7-44D5-B6B3-06670AC41506}"/>
    <cellStyle name="강조색5 42 2" xfId="2010" xr:uid="{CD74DA0C-E687-45F5-B722-4C857E06566F}"/>
    <cellStyle name="강조색5 42 2 2" xfId="16855" xr:uid="{D60F04F4-760A-4ED5-BBA3-5A595C9B2B42}"/>
    <cellStyle name="강조색5 42 3" xfId="16856" xr:uid="{377CF352-F1E5-4742-A403-03D18BE750D1}"/>
    <cellStyle name="강조색5 42 4" xfId="16857" xr:uid="{FB41A927-70AD-4549-81CA-1801D0090503}"/>
    <cellStyle name="강조색5 42 5" xfId="16858" xr:uid="{4FDBCCA4-D8B2-467B-9994-2BDDA32680BC}"/>
    <cellStyle name="강조색5 42 6" xfId="16859" xr:uid="{DF1A7E51-C36B-49CD-AFB5-9267F530C1FF}"/>
    <cellStyle name="강조색5 42 7" xfId="16860" xr:uid="{1B02FAA9-CF97-4D31-A8A2-555B01AAEBDF}"/>
    <cellStyle name="강조색5 42 8" xfId="16861" xr:uid="{4B645A3C-40AC-4DB4-B208-E0F2536B2A6B}"/>
    <cellStyle name="강조색5 42 9" xfId="16862" xr:uid="{9291E265-1FB7-4CE8-B771-C1F26BC26621}"/>
    <cellStyle name="강조색5 43" xfId="2011" xr:uid="{DB51BA7C-259F-4D70-A7B3-9B14247D365A}"/>
    <cellStyle name="강조색5 43 10" xfId="16864" xr:uid="{99717BCE-82EA-4418-9B85-1DF01D9BAD5D}"/>
    <cellStyle name="강조색5 43 11" xfId="16865" xr:uid="{B05C54FC-543C-4D65-BCBD-F293FEA8B501}"/>
    <cellStyle name="강조색5 43 12" xfId="16866" xr:uid="{D02A1A20-4FD5-40D7-893F-0F55B66905BF}"/>
    <cellStyle name="강조색5 43 13" xfId="16867" xr:uid="{D3F67A26-052C-4817-8306-28715A2DAC31}"/>
    <cellStyle name="강조색5 43 14" xfId="16868" xr:uid="{D180C03D-6D80-472A-A20A-C2E96AFEFF39}"/>
    <cellStyle name="강조색5 43 15" xfId="16863" xr:uid="{1E9E1C1C-B5FB-4246-807C-A8C350DC57A0}"/>
    <cellStyle name="강조색5 43 2" xfId="2012" xr:uid="{C0DF747B-893C-402E-874F-A57D4B408382}"/>
    <cellStyle name="강조색5 43 2 2" xfId="16869" xr:uid="{63E88C12-6E9F-4710-A3A5-231BBBC6E6DA}"/>
    <cellStyle name="강조색5 43 3" xfId="16870" xr:uid="{DF468484-2882-4F12-9C02-D29F126EDA77}"/>
    <cellStyle name="강조색5 43 4" xfId="16871" xr:uid="{2188C6B1-9583-4734-90EA-658A2699597D}"/>
    <cellStyle name="강조색5 43 5" xfId="16872" xr:uid="{C7ACE618-5368-4900-B1A0-367D69E641E4}"/>
    <cellStyle name="강조색5 43 6" xfId="16873" xr:uid="{B2D5E109-E7C7-43E8-B853-74798FDF5D6A}"/>
    <cellStyle name="강조색5 43 7" xfId="16874" xr:uid="{4BFAF2B7-05B8-4F44-B7B3-5CCF1A468B64}"/>
    <cellStyle name="강조색5 43 8" xfId="16875" xr:uid="{6447BB4C-A03F-4485-81F7-09695FDDA01D}"/>
    <cellStyle name="강조색5 43 9" xfId="16876" xr:uid="{76DCECA6-3B88-4ED6-A9DB-E82AC1165A75}"/>
    <cellStyle name="강조색5 44" xfId="2013" xr:uid="{754228F0-9160-4F49-AC81-B6FB8D803BC7}"/>
    <cellStyle name="강조색5 44 2" xfId="16877" xr:uid="{00462871-E4E6-435E-90B3-66DD984E2A75}"/>
    <cellStyle name="강조색5 45" xfId="2014" xr:uid="{99486BA0-7C27-443B-8DE4-AB30F2671834}"/>
    <cellStyle name="강조색5 45 2" xfId="16878" xr:uid="{DF8C5B0B-B34A-412D-B817-C7EE60304D04}"/>
    <cellStyle name="강조색5 46" xfId="1938" xr:uid="{A15FE0B9-BD16-40B3-A9B0-7EF41D92274E}"/>
    <cellStyle name="강조색5 47" xfId="16358" xr:uid="{1EAD1C2A-E941-46CD-91DD-EAFD85EB4CEA}"/>
    <cellStyle name="강조색5 5" xfId="2015" xr:uid="{08580EEA-4229-40CC-A5E1-2CCE9ECB5DA4}"/>
    <cellStyle name="강조색5 5 10" xfId="16880" xr:uid="{FB1EABCA-BBDF-483D-A936-0455BCA3EEFD}"/>
    <cellStyle name="강조색5 5 11" xfId="16881" xr:uid="{4F67D7B1-8FDA-4C74-9387-82B15B77A98A}"/>
    <cellStyle name="강조색5 5 12" xfId="16882" xr:uid="{08E27E6F-C290-43EE-8D6F-1DFDE2FB42DE}"/>
    <cellStyle name="강조색5 5 13" xfId="16883" xr:uid="{D56E237F-9EBD-4EA5-9B3B-EAC6453E5AB6}"/>
    <cellStyle name="강조색5 5 14" xfId="16884" xr:uid="{99F94110-3CF1-4050-8A22-65244D55A551}"/>
    <cellStyle name="강조색5 5 15" xfId="16879" xr:uid="{985B94AD-2885-4F1F-B35F-BFCF997A9824}"/>
    <cellStyle name="강조색5 5 2" xfId="2016" xr:uid="{05B5A24E-7960-4BE1-9A51-D6C4D9DB78F6}"/>
    <cellStyle name="강조색5 5 2 2" xfId="16885" xr:uid="{CDCC4E93-8810-4312-8C34-6A9C8F476B60}"/>
    <cellStyle name="강조색5 5 3" xfId="16886" xr:uid="{FD0D176B-5A7A-4A6D-8989-F18E644FA996}"/>
    <cellStyle name="강조색5 5 4" xfId="16887" xr:uid="{9BA5CE13-0145-4C3A-9FDB-EAE92E3D985D}"/>
    <cellStyle name="강조색5 5 5" xfId="16888" xr:uid="{0F88C8B2-2F74-440D-A7B7-3B264B070AA5}"/>
    <cellStyle name="강조색5 5 6" xfId="16889" xr:uid="{BE93E587-599B-4539-82A3-1E200E5D69BA}"/>
    <cellStyle name="강조색5 5 7" xfId="16890" xr:uid="{7A9791DE-37D0-403E-ACE6-1C23D2E4CF9E}"/>
    <cellStyle name="강조색5 5 8" xfId="16891" xr:uid="{A37A577E-5A37-43B4-A754-544443C7B5CF}"/>
    <cellStyle name="강조색5 5 9" xfId="16892" xr:uid="{19C68443-9B14-4646-BF61-5AB937E92DDE}"/>
    <cellStyle name="강조색5 6" xfId="2017" xr:uid="{107131FA-CE13-4F63-8565-22BE8409B92D}"/>
    <cellStyle name="강조색5 6 10" xfId="16894" xr:uid="{92904B3D-717E-42CE-B8C0-86F256DC2C8E}"/>
    <cellStyle name="강조색5 6 11" xfId="16895" xr:uid="{BDA04FBF-63EA-4477-A9E8-262594114AD3}"/>
    <cellStyle name="강조색5 6 12" xfId="16896" xr:uid="{DD85C29E-F7BA-4E79-BF78-5047398190D6}"/>
    <cellStyle name="강조색5 6 13" xfId="16897" xr:uid="{EE69D282-D703-4869-8D24-A09E44448299}"/>
    <cellStyle name="강조색5 6 14" xfId="16898" xr:uid="{49A7694C-ECBB-4B1E-BF99-DE1C50723769}"/>
    <cellStyle name="강조색5 6 15" xfId="16893" xr:uid="{D283A6C2-0E83-4754-8497-0029FFABAB53}"/>
    <cellStyle name="강조색5 6 2" xfId="2018" xr:uid="{458DC565-FE7F-4F42-82AD-0BE7C3E53191}"/>
    <cellStyle name="강조색5 6 2 2" xfId="16899" xr:uid="{44608284-D324-4165-82F9-58AA4DF42850}"/>
    <cellStyle name="강조색5 6 3" xfId="16900" xr:uid="{3EABB40B-5E1B-49F6-9CF1-0B6985928AE0}"/>
    <cellStyle name="강조색5 6 4" xfId="16901" xr:uid="{4BBFEDA7-6E56-4EB4-A0A4-BE4435296506}"/>
    <cellStyle name="강조색5 6 5" xfId="16902" xr:uid="{F2EAE256-DF15-4EDE-9C14-A96C3084151A}"/>
    <cellStyle name="강조색5 6 6" xfId="16903" xr:uid="{B374F297-3EF4-4E87-8CB5-F8B9FCC35513}"/>
    <cellStyle name="강조색5 6 7" xfId="16904" xr:uid="{BB53FA2F-D038-473F-B2D5-76799B9D1EB6}"/>
    <cellStyle name="강조색5 6 8" xfId="16905" xr:uid="{68A52409-9F57-47F3-891D-62A21CFC86D9}"/>
    <cellStyle name="강조색5 6 9" xfId="16906" xr:uid="{A978C625-FF5D-49F1-81E7-F0A818A8B6E2}"/>
    <cellStyle name="강조색5 7" xfId="2019" xr:uid="{84040533-957A-46A8-8439-27ADD94B9093}"/>
    <cellStyle name="강조색5 7 10" xfId="16908" xr:uid="{7E96DFA8-8E02-4F10-A045-C40BEBD4A71B}"/>
    <cellStyle name="강조색5 7 11" xfId="16909" xr:uid="{052E7674-BCFF-42B6-BFFE-64A0F9F77B7B}"/>
    <cellStyle name="강조색5 7 12" xfId="16910" xr:uid="{B8D91A79-8C77-44C9-AAF4-853B9372B08D}"/>
    <cellStyle name="강조색5 7 13" xfId="16911" xr:uid="{DC91C70C-70A4-49A6-B0ED-7144D999425A}"/>
    <cellStyle name="강조색5 7 14" xfId="16912" xr:uid="{7AD754C4-BF34-4DEC-A5EB-78CAA9B095D6}"/>
    <cellStyle name="강조색5 7 15" xfId="16907" xr:uid="{3405A3E3-2050-45E4-8F6C-E6C9910EE92E}"/>
    <cellStyle name="강조색5 7 2" xfId="2020" xr:uid="{A74A2850-7A7C-4540-8356-3F36AE548958}"/>
    <cellStyle name="강조색5 7 2 2" xfId="16913" xr:uid="{DC189E88-9846-462D-8255-A4D54676713E}"/>
    <cellStyle name="강조색5 7 3" xfId="16914" xr:uid="{C223A638-7205-4075-84C2-78711280E5FB}"/>
    <cellStyle name="강조색5 7 4" xfId="16915" xr:uid="{77514887-7209-4482-A118-7746E84B72C2}"/>
    <cellStyle name="강조색5 7 5" xfId="16916" xr:uid="{D68AB755-FBAA-40E1-B319-359AD8D9F4C5}"/>
    <cellStyle name="강조색5 7 6" xfId="16917" xr:uid="{DB1DEBFB-3856-4F03-9845-870F698672EA}"/>
    <cellStyle name="강조색5 7 7" xfId="16918" xr:uid="{1740AA8E-E6A7-4257-9739-43E216915399}"/>
    <cellStyle name="강조색5 7 8" xfId="16919" xr:uid="{53C70BA9-AA1D-4C4F-88C9-A35F535607A9}"/>
    <cellStyle name="강조색5 7 9" xfId="16920" xr:uid="{9081F5E3-9D13-4449-A817-2B28B0966406}"/>
    <cellStyle name="강조색5 8" xfId="2021" xr:uid="{D2C580F3-0286-4BE8-A5A3-89E3EF407F98}"/>
    <cellStyle name="강조색5 8 10" xfId="16922" xr:uid="{020BAF53-536E-45C5-83B2-BCF13881182D}"/>
    <cellStyle name="강조색5 8 11" xfId="16923" xr:uid="{9847277E-5ED8-4517-B50B-420CF2A67265}"/>
    <cellStyle name="강조색5 8 12" xfId="16924" xr:uid="{5BF8D4AC-1E2A-4925-950C-218424103575}"/>
    <cellStyle name="강조색5 8 13" xfId="16925" xr:uid="{817127BB-472D-4B22-88B2-C7FF2AA11183}"/>
    <cellStyle name="강조색5 8 14" xfId="16926" xr:uid="{8497F6D7-DD12-4403-BECA-3BAD85811ED1}"/>
    <cellStyle name="강조색5 8 15" xfId="16921" xr:uid="{3354CDCC-757B-4381-AB48-CBCA8057F567}"/>
    <cellStyle name="강조색5 8 2" xfId="2022" xr:uid="{3E46DB31-CE1F-489E-B59A-F4363181E61A}"/>
    <cellStyle name="강조색5 8 2 2" xfId="16927" xr:uid="{11C8FBF4-61C7-4826-AB0D-8FC7165A3EBD}"/>
    <cellStyle name="강조색5 8 3" xfId="16928" xr:uid="{9035931C-9265-454B-8C45-528FCB220EA8}"/>
    <cellStyle name="강조색5 8 4" xfId="16929" xr:uid="{091ADAD8-B25F-4FD5-BE69-9684D783E9FA}"/>
    <cellStyle name="강조색5 8 5" xfId="16930" xr:uid="{DDC784FC-46AC-4565-9AF4-47FCA22E052C}"/>
    <cellStyle name="강조색5 8 6" xfId="16931" xr:uid="{388D725B-9B05-4C83-9A3D-342E0B8401D6}"/>
    <cellStyle name="강조색5 8 7" xfId="16932" xr:uid="{9A39181E-B592-4A2F-9559-6A043B8A9F8E}"/>
    <cellStyle name="강조색5 8 8" xfId="16933" xr:uid="{38F4A260-C621-407D-A207-636C80DD9AE7}"/>
    <cellStyle name="강조색5 8 9" xfId="16934" xr:uid="{FA2935A5-81B5-4660-9358-635B4002044D}"/>
    <cellStyle name="강조색5 9" xfId="2023" xr:uid="{969723CD-2724-49E2-8B59-306BE44261C9}"/>
    <cellStyle name="강조색5 9 10" xfId="16936" xr:uid="{114501CA-740C-47F8-85BD-E736438C1832}"/>
    <cellStyle name="강조색5 9 11" xfId="16937" xr:uid="{B05CD40B-1DA5-490A-BA03-62D915339390}"/>
    <cellStyle name="강조색5 9 12" xfId="16938" xr:uid="{0ABC0C03-BFF5-441F-9D57-CE42E77A35C6}"/>
    <cellStyle name="강조색5 9 13" xfId="16939" xr:uid="{634A324A-FD0B-425B-8485-967C170D919F}"/>
    <cellStyle name="강조색5 9 14" xfId="16940" xr:uid="{B04FD99E-DF9F-4DC5-9659-120640A1A8F9}"/>
    <cellStyle name="강조색5 9 15" xfId="16935" xr:uid="{BF7326CB-AB74-4C7E-BAA8-12E46CDA1615}"/>
    <cellStyle name="강조색5 9 2" xfId="2024" xr:uid="{D496AEE4-FCB8-4B3E-A5FE-2845125175EF}"/>
    <cellStyle name="강조색5 9 2 2" xfId="16941" xr:uid="{81786AA4-D921-431E-ADA1-44CB96D4E2C6}"/>
    <cellStyle name="강조색5 9 3" xfId="16942" xr:uid="{39B69B1E-CDA9-44C3-B3AF-FFF258DCA414}"/>
    <cellStyle name="강조색5 9 4" xfId="16943" xr:uid="{7B569B15-C15C-4009-B9EE-9290D93F81E3}"/>
    <cellStyle name="강조색5 9 5" xfId="16944" xr:uid="{383C5344-BA3F-40F2-B81B-717A56C80FD0}"/>
    <cellStyle name="강조색5 9 6" xfId="16945" xr:uid="{3D957C06-9F07-420B-9797-61AF447DACE5}"/>
    <cellStyle name="강조색5 9 7" xfId="16946" xr:uid="{AD785FA2-6E4E-47CE-913C-3514E12375AC}"/>
    <cellStyle name="강조색5 9 8" xfId="16947" xr:uid="{5E17FFA2-9F9D-450D-8902-077152CF1A67}"/>
    <cellStyle name="강조색5 9 9" xfId="16948" xr:uid="{020C168E-DED4-4D4C-BA1B-8EDF25EFB7E1}"/>
    <cellStyle name="강조색6 10" xfId="2026" xr:uid="{1F5CBE20-13A1-4F3E-A017-4C155322FC57}"/>
    <cellStyle name="강조색6 10 10" xfId="16951" xr:uid="{039AD406-9022-4D8F-896E-F5B22D56662F}"/>
    <cellStyle name="강조색6 10 11" xfId="16952" xr:uid="{57B7B88B-3145-4EEE-AD2A-3C66EC784493}"/>
    <cellStyle name="강조색6 10 12" xfId="16953" xr:uid="{CDA4E818-EBC7-4C8B-93EB-1184A8E1479F}"/>
    <cellStyle name="강조색6 10 13" xfId="16954" xr:uid="{F9CC5C52-9DC4-4508-A580-5DB642D680DB}"/>
    <cellStyle name="강조색6 10 14" xfId="16955" xr:uid="{6F750727-F5B7-4BCF-8EDB-186DB4AEF279}"/>
    <cellStyle name="강조색6 10 15" xfId="16950" xr:uid="{42795E54-4CB5-4090-BED9-E613097556DC}"/>
    <cellStyle name="강조색6 10 2" xfId="2027" xr:uid="{0FE95881-81B5-49F0-B1F8-AF4F1C30833D}"/>
    <cellStyle name="강조색6 10 2 2" xfId="16956" xr:uid="{A29E2194-12CE-4B20-8374-E84F8EC18046}"/>
    <cellStyle name="강조색6 10 3" xfId="16957" xr:uid="{116C198C-BA13-4FEA-9E53-BA64C2299A01}"/>
    <cellStyle name="강조색6 10 4" xfId="16958" xr:uid="{BB7E61EF-3A43-4D77-AC80-ACD0F02F9BDC}"/>
    <cellStyle name="강조색6 10 5" xfId="16959" xr:uid="{CC846346-A341-4BB4-9DB6-CB659AC39CEB}"/>
    <cellStyle name="강조색6 10 6" xfId="16960" xr:uid="{BD32F6A1-9ECE-4C2B-A0AE-444D5D946FC9}"/>
    <cellStyle name="강조색6 10 7" xfId="16961" xr:uid="{7E861A45-8217-480C-9BA4-2217E75F07A6}"/>
    <cellStyle name="강조색6 10 8" xfId="16962" xr:uid="{A877D818-2A78-4181-9AF1-287A5EDFB7DA}"/>
    <cellStyle name="강조색6 10 9" xfId="16963" xr:uid="{9D13DD77-A3D2-4ED4-AAAF-3F2F1B16281A}"/>
    <cellStyle name="강조색6 11" xfId="2028" xr:uid="{284DD679-D09D-450D-B895-20371433B88D}"/>
    <cellStyle name="강조색6 11 10" xfId="16965" xr:uid="{3B5BFE2F-F19C-4050-B733-82BFCDB32385}"/>
    <cellStyle name="강조색6 11 11" xfId="16966" xr:uid="{D351D37F-9188-4AEC-A1B9-C4F761E5283F}"/>
    <cellStyle name="강조색6 11 12" xfId="16967" xr:uid="{D062711D-DB05-49EB-BD1A-EA660C438680}"/>
    <cellStyle name="강조색6 11 13" xfId="16968" xr:uid="{185B2856-0011-428E-BDAA-12440D0D2F8A}"/>
    <cellStyle name="강조색6 11 14" xfId="16969" xr:uid="{1A0720AA-9233-48C0-B370-4DBC2D6957BE}"/>
    <cellStyle name="강조색6 11 15" xfId="16964" xr:uid="{CE086CDE-354A-4244-9EF3-E64C9D53194A}"/>
    <cellStyle name="강조색6 11 2" xfId="2029" xr:uid="{410183B1-9224-4EDE-A60F-62C5A9FB38FC}"/>
    <cellStyle name="강조색6 11 2 2" xfId="16970" xr:uid="{37EDF3CE-9705-4644-866E-ECE3D5D0A03C}"/>
    <cellStyle name="강조색6 11 3" xfId="16971" xr:uid="{C11ABFAE-B794-4038-BC1F-FA17D3C26AEA}"/>
    <cellStyle name="강조색6 11 4" xfId="16972" xr:uid="{B3BFA401-01C3-4022-BD81-5E6DB1B14C46}"/>
    <cellStyle name="강조색6 11 5" xfId="16973" xr:uid="{69FBF674-0935-4C8B-9311-B7616EF75A7D}"/>
    <cellStyle name="강조색6 11 6" xfId="16974" xr:uid="{958B3F19-C16B-464D-A577-70BF94FBC3D5}"/>
    <cellStyle name="강조색6 11 7" xfId="16975" xr:uid="{87955B42-532B-4D45-8324-E3EA44A9A4F5}"/>
    <cellStyle name="강조색6 11 8" xfId="16976" xr:uid="{4A556A1B-34F1-45E4-AAF6-4B3A2A362305}"/>
    <cellStyle name="강조색6 11 9" xfId="16977" xr:uid="{D2375393-8F90-447D-AF02-86029F9A867A}"/>
    <cellStyle name="강조색6 12" xfId="2030" xr:uid="{6F9EEB6E-27ED-49FD-9F0A-81C95794273D}"/>
    <cellStyle name="강조색6 12 10" xfId="16979" xr:uid="{949F293C-1DED-4D33-9E44-42097F14D97C}"/>
    <cellStyle name="강조색6 12 11" xfId="16980" xr:uid="{D11ED819-FFEC-412D-85CF-0D2C9B2F3782}"/>
    <cellStyle name="강조색6 12 12" xfId="16981" xr:uid="{73D802ED-769D-49EC-8916-750AC07AC218}"/>
    <cellStyle name="강조색6 12 13" xfId="16982" xr:uid="{7CC538A7-4D13-45A5-9745-CC1C5AED4E3B}"/>
    <cellStyle name="강조색6 12 14" xfId="16983" xr:uid="{F1E3A722-F8C7-41DC-80E1-EB2D8CA15477}"/>
    <cellStyle name="강조색6 12 15" xfId="16978" xr:uid="{4E6CEE3B-ED04-4577-953D-29E0F35C0F1D}"/>
    <cellStyle name="강조색6 12 2" xfId="2031" xr:uid="{16E7B0C3-57A3-4D95-8BB1-1FC0940BACAA}"/>
    <cellStyle name="강조색6 12 2 2" xfId="16984" xr:uid="{EFDF1E47-D0C6-4ECD-BAB2-A107A799B09E}"/>
    <cellStyle name="강조색6 12 3" xfId="16985" xr:uid="{6E92E716-A231-4987-AB57-648718DB4B75}"/>
    <cellStyle name="강조색6 12 4" xfId="16986" xr:uid="{E9B8FCBE-07E1-423E-8F0E-006FA5625D02}"/>
    <cellStyle name="강조색6 12 5" xfId="16987" xr:uid="{DC729B13-8B85-4B63-ADD3-A4D672B95C3E}"/>
    <cellStyle name="강조색6 12 6" xfId="16988" xr:uid="{689D92BA-BAC1-4741-AE10-91CE9C02C417}"/>
    <cellStyle name="강조색6 12 7" xfId="16989" xr:uid="{0525AFEE-D602-4C1F-95AA-17F553106C56}"/>
    <cellStyle name="강조색6 12 8" xfId="16990" xr:uid="{558FA587-28CE-46A6-A450-B1A2375DADBF}"/>
    <cellStyle name="강조색6 12 9" xfId="16991" xr:uid="{44BD4DA1-6748-48E1-BC59-EF9FCE8FC981}"/>
    <cellStyle name="강조색6 13" xfId="2032" xr:uid="{DE4186D3-8A65-43E6-9FA7-EA7573FCE490}"/>
    <cellStyle name="강조색6 13 10" xfId="16993" xr:uid="{2B25ECBC-A5C0-4DF9-A064-8D0D50047ADA}"/>
    <cellStyle name="강조색6 13 11" xfId="16994" xr:uid="{2101AADF-A69C-4411-9119-CF47607F8BF7}"/>
    <cellStyle name="강조색6 13 12" xfId="16995" xr:uid="{9F744A5D-9A69-48E4-9B63-EF3BC7498D9A}"/>
    <cellStyle name="강조색6 13 13" xfId="16996" xr:uid="{802369A5-B378-418D-ABC5-C9AAE399F800}"/>
    <cellStyle name="강조색6 13 14" xfId="16997" xr:uid="{5EA0BC4D-EBBE-434E-9CB6-DFD127BFA6E9}"/>
    <cellStyle name="강조색6 13 15" xfId="16992" xr:uid="{60807837-66EF-4D5D-8E3A-1D803595BBC6}"/>
    <cellStyle name="강조색6 13 2" xfId="2033" xr:uid="{5A7CB058-7AFF-4B9B-8C26-6BA0FCBBBD89}"/>
    <cellStyle name="강조색6 13 2 2" xfId="16998" xr:uid="{80CC0F8D-56C2-411B-B8A1-4C15890CDC3D}"/>
    <cellStyle name="강조색6 13 3" xfId="16999" xr:uid="{BDE277EB-1F8B-4550-8C64-E7F0BCCAC6FC}"/>
    <cellStyle name="강조색6 13 4" xfId="17000" xr:uid="{54E7B070-9915-4B72-9444-ADDD6AFF2F44}"/>
    <cellStyle name="강조색6 13 5" xfId="17001" xr:uid="{1AE399A7-90F3-427D-8E35-CA1B6D18D1D7}"/>
    <cellStyle name="강조색6 13 6" xfId="17002" xr:uid="{E30B5BDA-624C-47AF-9546-977EE1132CA3}"/>
    <cellStyle name="강조색6 13 7" xfId="17003" xr:uid="{EE8C625A-9252-4C7A-9267-8A464C448DBF}"/>
    <cellStyle name="강조색6 13 8" xfId="17004" xr:uid="{AAF2D919-67A4-4537-8B7C-3524B3F30B92}"/>
    <cellStyle name="강조색6 13 9" xfId="17005" xr:uid="{A87DC11F-5480-48CD-8086-FC062D8623D2}"/>
    <cellStyle name="강조색6 14" xfId="2034" xr:uid="{FF501438-7CA3-4299-89A3-F2B2B3446ACC}"/>
    <cellStyle name="강조색6 14 10" xfId="17007" xr:uid="{70A8F66D-E98D-499F-89BC-27FCB21E55FD}"/>
    <cellStyle name="강조색6 14 11" xfId="17008" xr:uid="{17846C39-3116-4C9D-8E0D-B7796BCC277A}"/>
    <cellStyle name="강조색6 14 12" xfId="17009" xr:uid="{02C27E3A-390D-45BF-9ECC-F4C11E932F3B}"/>
    <cellStyle name="강조색6 14 13" xfId="17010" xr:uid="{959B7D52-9C48-4988-8AE6-C4874AB1D1FE}"/>
    <cellStyle name="강조색6 14 14" xfId="17011" xr:uid="{8C1FA83E-53FE-4BE8-AF6F-01AEF04AEBD4}"/>
    <cellStyle name="강조색6 14 15" xfId="17006" xr:uid="{DDD2550D-F1C5-4287-A80D-89B94CC8F55E}"/>
    <cellStyle name="강조색6 14 2" xfId="2035" xr:uid="{768BDF67-8696-48D9-BDC1-89BC70814FC0}"/>
    <cellStyle name="강조색6 14 2 2" xfId="17012" xr:uid="{2EF2A665-7459-4821-B8D4-17B00645733F}"/>
    <cellStyle name="강조색6 14 3" xfId="17013" xr:uid="{02084B8D-E624-464A-938B-1D31D3AA04D9}"/>
    <cellStyle name="강조색6 14 4" xfId="17014" xr:uid="{AEE96A0A-5B8D-4C26-9741-CA5254EAFE04}"/>
    <cellStyle name="강조색6 14 5" xfId="17015" xr:uid="{794637BC-FAC5-42A2-8C8F-908EA918FADE}"/>
    <cellStyle name="강조색6 14 6" xfId="17016" xr:uid="{BFEF9584-FA89-465A-979B-4494DD11DC5E}"/>
    <cellStyle name="강조색6 14 7" xfId="17017" xr:uid="{4F796F90-50FE-4254-B6F2-73916A9A97C4}"/>
    <cellStyle name="강조색6 14 8" xfId="17018" xr:uid="{FFBD7F96-EB8F-4808-A35A-BA02AF02D52B}"/>
    <cellStyle name="강조색6 14 9" xfId="17019" xr:uid="{A9EB62EE-6BEB-430A-A31F-411D9B154DF2}"/>
    <cellStyle name="강조색6 15" xfId="2036" xr:uid="{F3F2AFC9-4FE8-4F3F-A52D-8BBAA9047146}"/>
    <cellStyle name="강조색6 15 10" xfId="17021" xr:uid="{4957446A-944F-467A-886E-4D21E9F37CE7}"/>
    <cellStyle name="강조색6 15 11" xfId="17022" xr:uid="{71F454C3-F713-4692-92B9-1111879F9834}"/>
    <cellStyle name="강조색6 15 12" xfId="17023" xr:uid="{33DBCD62-072C-4A18-B1D1-7283AE3273A8}"/>
    <cellStyle name="강조색6 15 13" xfId="17024" xr:uid="{FB13D0F7-38F4-4613-B5B4-41519B708E83}"/>
    <cellStyle name="강조색6 15 14" xfId="17025" xr:uid="{99E37A83-009E-41A0-BE1C-1C63C540C1E5}"/>
    <cellStyle name="강조색6 15 15" xfId="17020" xr:uid="{F3703A2B-A40A-49F2-BAA6-8815D610603F}"/>
    <cellStyle name="강조색6 15 2" xfId="2037" xr:uid="{B7A3E48F-DC86-450E-B894-155900FBC965}"/>
    <cellStyle name="강조색6 15 2 2" xfId="17026" xr:uid="{60DF1A08-233E-4F4F-9AE1-934F17CC4A69}"/>
    <cellStyle name="강조색6 15 3" xfId="17027" xr:uid="{AC5E0442-420C-414F-9174-9F5F021AA5F7}"/>
    <cellStyle name="강조색6 15 4" xfId="17028" xr:uid="{BB940F88-DC9F-407A-9FA4-B604D7F832B6}"/>
    <cellStyle name="강조색6 15 5" xfId="17029" xr:uid="{9BF202AE-B58D-4B24-8262-1E82470F2003}"/>
    <cellStyle name="강조색6 15 6" xfId="17030" xr:uid="{DA792521-0E76-42BE-AEE5-36B3B581D2DD}"/>
    <cellStyle name="강조색6 15 7" xfId="17031" xr:uid="{8339DBDB-682C-4A19-86D1-8DF551DE9E8D}"/>
    <cellStyle name="강조색6 15 8" xfId="17032" xr:uid="{024F60B4-BE2D-495E-93D6-14FE7EFB2C1F}"/>
    <cellStyle name="강조색6 15 9" xfId="17033" xr:uid="{7050D5B7-5AED-4E2C-967E-E90CD3623BFC}"/>
    <cellStyle name="강조색6 16" xfId="2038" xr:uid="{73399D36-FF1A-479F-AC00-618CC92601AC}"/>
    <cellStyle name="강조색6 16 10" xfId="17035" xr:uid="{16E32CAA-B67A-4302-B9E7-8A83F2FE14B4}"/>
    <cellStyle name="강조색6 16 11" xfId="17036" xr:uid="{887106A7-8721-40C5-9D67-7AA5492C588A}"/>
    <cellStyle name="강조색6 16 12" xfId="17037" xr:uid="{49ED7CA6-2CB3-4707-AF8C-1120EF843D44}"/>
    <cellStyle name="강조색6 16 13" xfId="17038" xr:uid="{D9291082-DE70-4F2D-B79C-C5C1593F31C8}"/>
    <cellStyle name="강조색6 16 14" xfId="17039" xr:uid="{4429F18C-1697-41D4-9845-A936CE22E09B}"/>
    <cellStyle name="강조색6 16 15" xfId="17034" xr:uid="{60AB617B-5D4D-4A1E-B848-2A0B3716B2FC}"/>
    <cellStyle name="강조색6 16 2" xfId="2039" xr:uid="{4B9617C2-785E-409A-A6DF-679B4E63D209}"/>
    <cellStyle name="강조색6 16 2 2" xfId="17040" xr:uid="{EE0E9AC4-EFE1-4D7A-8B3D-9E618FEE81FD}"/>
    <cellStyle name="강조색6 16 3" xfId="17041" xr:uid="{315F8FB6-D43D-4B4F-B8ED-0481275F2EC9}"/>
    <cellStyle name="강조색6 16 4" xfId="17042" xr:uid="{FCDB646A-AC7D-405E-96FA-DAA44535BFF1}"/>
    <cellStyle name="강조색6 16 5" xfId="17043" xr:uid="{E30286D9-9FC1-46C4-B13C-9D3E5EB9A307}"/>
    <cellStyle name="강조색6 16 6" xfId="17044" xr:uid="{A7A459B9-7675-4B3D-85F1-01062C31DCA5}"/>
    <cellStyle name="강조색6 16 7" xfId="17045" xr:uid="{CB90E5BA-32F7-4A36-888E-1244FD41E7AB}"/>
    <cellStyle name="강조색6 16 8" xfId="17046" xr:uid="{6B5A4F2E-ABA7-4CDD-BD85-3F4A6C873EC6}"/>
    <cellStyle name="강조색6 16 9" xfId="17047" xr:uid="{DBDC12B1-DF50-4E67-B369-31931FC0FCD1}"/>
    <cellStyle name="강조색6 17" xfId="2040" xr:uid="{492DDF45-31C4-4213-925E-8E67B6B6B540}"/>
    <cellStyle name="강조색6 17 10" xfId="17049" xr:uid="{0385B613-8058-4F24-9597-08D4FE26F34B}"/>
    <cellStyle name="강조색6 17 11" xfId="17050" xr:uid="{E4C03197-5A51-4A28-98F7-4DD8B4DB3CF7}"/>
    <cellStyle name="강조색6 17 12" xfId="17051" xr:uid="{B0C5780E-61BA-4767-83CF-BE5D03B58ADA}"/>
    <cellStyle name="강조색6 17 13" xfId="17052" xr:uid="{1703BAA0-688D-4349-A122-F2A742526930}"/>
    <cellStyle name="강조색6 17 14" xfId="17053" xr:uid="{F0816C8F-2DCA-45DD-B572-FA8971B5B32D}"/>
    <cellStyle name="강조색6 17 15" xfId="17048" xr:uid="{75CA437E-E182-4391-986F-0C49B5406741}"/>
    <cellStyle name="강조색6 17 2" xfId="2041" xr:uid="{4F286AB3-A8BF-4A4B-9AF7-208659F9F6AC}"/>
    <cellStyle name="강조색6 17 2 2" xfId="17054" xr:uid="{885DF1AA-8187-4053-B081-DDCEF05816C0}"/>
    <cellStyle name="강조색6 17 3" xfId="17055" xr:uid="{0D2B5D51-5069-4CE6-A7C1-CFB5D6D4EEAB}"/>
    <cellStyle name="강조색6 17 4" xfId="17056" xr:uid="{4FE3D76F-F0A2-4E21-B9F9-97937923983B}"/>
    <cellStyle name="강조색6 17 5" xfId="17057" xr:uid="{C3BC6D9F-7812-4D04-9B5C-157F5E1A17C0}"/>
    <cellStyle name="강조색6 17 6" xfId="17058" xr:uid="{BE910EE8-D7A5-4637-A6D7-30B63971366E}"/>
    <cellStyle name="강조색6 17 7" xfId="17059" xr:uid="{8FF74FA5-DE76-40D7-9FCE-693712FC53FB}"/>
    <cellStyle name="강조색6 17 8" xfId="17060" xr:uid="{C06A9CAC-D2E1-49D3-9522-321AC3F9E405}"/>
    <cellStyle name="강조색6 17 9" xfId="17061" xr:uid="{28F1FC5C-3666-4CA6-91B3-1D2C0E33549A}"/>
    <cellStyle name="강조색6 18" xfId="2042" xr:uid="{8CB09C65-B994-4482-AB7E-8E7D67BCF804}"/>
    <cellStyle name="강조색6 18 10" xfId="17063" xr:uid="{2A0F96D7-52E7-42DB-A050-85D9A6E75E8D}"/>
    <cellStyle name="강조색6 18 11" xfId="17064" xr:uid="{A2F3BAF5-908B-49A0-A072-F1E5844BC704}"/>
    <cellStyle name="강조색6 18 12" xfId="17065" xr:uid="{FE4C9A64-1017-4018-BF12-19CBF6FBC2D0}"/>
    <cellStyle name="강조색6 18 13" xfId="17066" xr:uid="{520BD658-99AC-4619-A5AC-AC6CA32F3B1B}"/>
    <cellStyle name="강조색6 18 14" xfId="17067" xr:uid="{6722B5EF-E76E-425C-9C49-B9B965D25BA7}"/>
    <cellStyle name="강조색6 18 15" xfId="17062" xr:uid="{C26C550D-B062-4DCC-960F-2D060478DF17}"/>
    <cellStyle name="강조색6 18 2" xfId="2043" xr:uid="{CBF2C077-06CD-49DC-8B00-A00038224398}"/>
    <cellStyle name="강조색6 18 2 2" xfId="17068" xr:uid="{1757568B-E276-4DAA-A524-6AFAD5655B72}"/>
    <cellStyle name="강조색6 18 3" xfId="17069" xr:uid="{DF03B99F-F1F2-4F80-BAD5-C678D640C39B}"/>
    <cellStyle name="강조색6 18 4" xfId="17070" xr:uid="{27F18E52-7032-4E6A-BA82-119B36839B05}"/>
    <cellStyle name="강조색6 18 5" xfId="17071" xr:uid="{FED6F5B1-34A3-449A-A10D-94B17C02D294}"/>
    <cellStyle name="강조색6 18 6" xfId="17072" xr:uid="{EBD48A14-16BC-4D45-A14F-DB6F2C91BAE7}"/>
    <cellStyle name="강조색6 18 7" xfId="17073" xr:uid="{6E793F8B-48BC-45E8-84D0-F8CBFCA0752E}"/>
    <cellStyle name="강조색6 18 8" xfId="17074" xr:uid="{A7F4B41F-280B-4599-A229-FE25185FF821}"/>
    <cellStyle name="강조색6 18 9" xfId="17075" xr:uid="{233DEC97-C0E2-474C-B7A8-1335B2BE0EDF}"/>
    <cellStyle name="강조색6 19" xfId="2044" xr:uid="{ED9AD92E-40AA-4DC6-AB05-8455999DDBB7}"/>
    <cellStyle name="강조색6 19 10" xfId="17077" xr:uid="{398F54F4-18ED-4FE3-8D3D-146D5F4468E8}"/>
    <cellStyle name="강조색6 19 11" xfId="17078" xr:uid="{EBB6C9BA-BB06-4342-A901-016E1DE7A87D}"/>
    <cellStyle name="강조색6 19 12" xfId="17079" xr:uid="{3B83ABBF-C3E7-4B8C-B2E5-ACC3442D135B}"/>
    <cellStyle name="강조색6 19 13" xfId="17080" xr:uid="{6F23809A-B856-48D9-A7EB-9F6AF8B78E61}"/>
    <cellStyle name="강조색6 19 14" xfId="17081" xr:uid="{52A04CBE-CCD7-41EC-A078-007CDAC222A6}"/>
    <cellStyle name="강조색6 19 15" xfId="17076" xr:uid="{00922EB4-A5A6-4173-B059-7AA10614DE8A}"/>
    <cellStyle name="강조색6 19 2" xfId="2045" xr:uid="{CE161C87-1EF3-4E34-B0C1-9A3220E5A416}"/>
    <cellStyle name="강조색6 19 2 2" xfId="17082" xr:uid="{80ADB8BB-1E32-494E-B483-CD5CD20C6868}"/>
    <cellStyle name="강조색6 19 3" xfId="17083" xr:uid="{42BEB903-1696-4E61-B59D-B0CAB14FBA26}"/>
    <cellStyle name="강조색6 19 4" xfId="17084" xr:uid="{EBFB111F-5826-4831-9C1A-C9E2F0B236C9}"/>
    <cellStyle name="강조색6 19 5" xfId="17085" xr:uid="{5FE00E76-400C-4432-9DE5-78BA6BD7D832}"/>
    <cellStyle name="강조색6 19 6" xfId="17086" xr:uid="{3FCAB418-FAAD-4C68-A3D0-2D5EACD18F18}"/>
    <cellStyle name="강조색6 19 7" xfId="17087" xr:uid="{0CF0921C-FE81-4FE4-A217-2B491E501527}"/>
    <cellStyle name="강조색6 19 8" xfId="17088" xr:uid="{DFE81D3A-6696-4A7D-BE6A-A84F73C9AFC2}"/>
    <cellStyle name="강조색6 19 9" xfId="17089" xr:uid="{EEB29141-2D92-4D5A-B8EF-44E04BBF9D17}"/>
    <cellStyle name="강조색6 2" xfId="2046" xr:uid="{1DF29E63-0E82-4F1B-950D-BA0AF2C33DBF}"/>
    <cellStyle name="강조색6 2 10" xfId="17091" xr:uid="{33BAB458-5EF0-42CA-BF63-7E2F43AE46B2}"/>
    <cellStyle name="강조색6 2 11" xfId="17092" xr:uid="{2E3A0562-C50E-4097-8D8F-90FCCE53D576}"/>
    <cellStyle name="강조색6 2 12" xfId="17093" xr:uid="{2AA931BD-4A65-40E1-A81B-0DA5FDB4C490}"/>
    <cellStyle name="강조색6 2 13" xfId="17094" xr:uid="{6C394BD6-E1A8-4A17-926D-89F772E6F545}"/>
    <cellStyle name="강조색6 2 14" xfId="17095" xr:uid="{4C9119D8-079B-4C2B-9ED4-EFA88F2AFFE8}"/>
    <cellStyle name="강조색6 2 15" xfId="17090" xr:uid="{70888F0E-E951-4AAC-AFA0-ACCA78A03F2D}"/>
    <cellStyle name="강조색6 2 16" xfId="27963" xr:uid="{B9B95999-A966-46FE-B375-A88E758C4715}"/>
    <cellStyle name="강조색6 2 2" xfId="2047" xr:uid="{4128986C-806A-4BA4-9031-2B9A9969B140}"/>
    <cellStyle name="강조색6 2 2 2" xfId="17096" xr:uid="{77422272-F3E5-4A9F-8FAC-86E1073AA69B}"/>
    <cellStyle name="강조색6 2 3" xfId="17097" xr:uid="{61D24EDB-D775-4F6F-B249-32292679FC2D}"/>
    <cellStyle name="강조색6 2 4" xfId="17098" xr:uid="{576DDA26-7F2C-4288-BDAD-FCA66389FA53}"/>
    <cellStyle name="강조색6 2 5" xfId="17099" xr:uid="{660FD8DD-9471-4878-BDD0-A114730A9AF8}"/>
    <cellStyle name="강조색6 2 6" xfId="17100" xr:uid="{D8FE9AEF-93D1-492E-BC63-67E07DB830C3}"/>
    <cellStyle name="강조색6 2 7" xfId="17101" xr:uid="{086389A3-BE92-448E-AB30-E904C59FADC8}"/>
    <cellStyle name="강조색6 2 8" xfId="17102" xr:uid="{B994013C-A58B-41C0-B2E6-9B2D91826404}"/>
    <cellStyle name="강조색6 2 9" xfId="17103" xr:uid="{A14B6CD2-734D-4ED0-9CB5-7645654DBC10}"/>
    <cellStyle name="강조색6 20" xfId="2048" xr:uid="{74FD0B10-02C6-40B5-A6C7-19692FC86330}"/>
    <cellStyle name="강조색6 20 10" xfId="17105" xr:uid="{5C475C29-9C16-4089-A7B4-ABCD7DE84A49}"/>
    <cellStyle name="강조색6 20 11" xfId="17106" xr:uid="{95D53AB2-E51C-4F33-9E47-ADA5F764E8FF}"/>
    <cellStyle name="강조색6 20 12" xfId="17107" xr:uid="{E14FBA3A-1001-45EA-ABF8-33416002D3B2}"/>
    <cellStyle name="강조색6 20 13" xfId="17108" xr:uid="{5ED9D9A6-13B8-4F65-8430-48674CAE0A28}"/>
    <cellStyle name="강조색6 20 14" xfId="17109" xr:uid="{9A260BE6-455F-4518-85F0-E57D28BBB213}"/>
    <cellStyle name="강조색6 20 15" xfId="17104" xr:uid="{B26BC1F7-CCC8-48EC-934B-DCE6B783801E}"/>
    <cellStyle name="강조색6 20 2" xfId="2049" xr:uid="{DBD9D8DD-A86B-4E9C-BF84-6BDA9E7BA290}"/>
    <cellStyle name="강조색6 20 2 2" xfId="17110" xr:uid="{9A8B7D8F-814E-4DD0-B654-0A7B17850DED}"/>
    <cellStyle name="강조색6 20 3" xfId="17111" xr:uid="{AFF018B2-CE2A-4CB3-85C5-78543B5883A3}"/>
    <cellStyle name="강조색6 20 4" xfId="17112" xr:uid="{B699341E-597B-4D9D-A190-F4F329E70C2E}"/>
    <cellStyle name="강조색6 20 5" xfId="17113" xr:uid="{AC48669C-FCD9-4824-BD33-1D551A8D5208}"/>
    <cellStyle name="강조색6 20 6" xfId="17114" xr:uid="{DE48DAB3-E569-4CD8-A3C7-08D6543FCD9F}"/>
    <cellStyle name="강조색6 20 7" xfId="17115" xr:uid="{8723C0E9-6FB9-451A-9CE9-229689F11AA5}"/>
    <cellStyle name="강조색6 20 8" xfId="17116" xr:uid="{C2D8ACD9-BE85-4580-BC17-D77E747B7922}"/>
    <cellStyle name="강조색6 20 9" xfId="17117" xr:uid="{B908B2AC-E970-49E1-9E4E-2C41F0C4C75D}"/>
    <cellStyle name="강조색6 21" xfId="2050" xr:uid="{72EA6C22-A3F1-4A36-B606-E3C87A76115A}"/>
    <cellStyle name="강조색6 21 10" xfId="17119" xr:uid="{62C8FC4A-C75C-41DA-A17A-D57562E19D32}"/>
    <cellStyle name="강조색6 21 11" xfId="17120" xr:uid="{B0DD6567-C4C8-4C57-B34F-3EA83EF3FF50}"/>
    <cellStyle name="강조색6 21 12" xfId="17121" xr:uid="{4219777F-03F4-4EB0-A772-83A0D0914D31}"/>
    <cellStyle name="강조색6 21 13" xfId="17122" xr:uid="{0B72599A-5087-4A4C-9279-F33F7C8CA09B}"/>
    <cellStyle name="강조색6 21 14" xfId="17123" xr:uid="{441FA730-22AE-477A-ACD6-BBDCF5162390}"/>
    <cellStyle name="강조색6 21 15" xfId="17118" xr:uid="{584186D1-A3A7-45C8-9EF4-4141FA1E8780}"/>
    <cellStyle name="강조색6 21 2" xfId="2051" xr:uid="{B9EDD02A-9A8D-4A1A-9163-A08B47B1D39D}"/>
    <cellStyle name="강조색6 21 2 2" xfId="17124" xr:uid="{2C9D7DF7-C2F1-4694-8C38-FBB49713F626}"/>
    <cellStyle name="강조색6 21 3" xfId="17125" xr:uid="{3DA33868-A7CF-43A7-BBE3-F35DC3A12A7B}"/>
    <cellStyle name="강조색6 21 4" xfId="17126" xr:uid="{FD719F87-3905-405E-B4B9-FE07F8AF77FF}"/>
    <cellStyle name="강조색6 21 5" xfId="17127" xr:uid="{69E268A4-E9B4-428A-BD27-6EDA38F9B016}"/>
    <cellStyle name="강조색6 21 6" xfId="17128" xr:uid="{19894135-02EA-4F9D-B447-F5BAD08D1C34}"/>
    <cellStyle name="강조색6 21 7" xfId="17129" xr:uid="{7A744BD2-3B55-48DA-B266-7E492C15D35E}"/>
    <cellStyle name="강조색6 21 8" xfId="17130" xr:uid="{5BED3612-6DE9-4627-9A7B-1AE4CAA2E9F6}"/>
    <cellStyle name="강조색6 21 9" xfId="17131" xr:uid="{D6A85DDF-0159-4AB7-835C-2AC64C5E5771}"/>
    <cellStyle name="강조색6 22" xfId="2052" xr:uid="{32085AB2-36F4-43A7-991A-5EFA511D8E63}"/>
    <cellStyle name="강조색6 22 10" xfId="17133" xr:uid="{BFB6F508-0F8C-4B34-A780-E3FBB6F8B312}"/>
    <cellStyle name="강조색6 22 11" xfId="17134" xr:uid="{8ECF38D3-4560-4786-B8DF-1992BBDA994A}"/>
    <cellStyle name="강조색6 22 12" xfId="17135" xr:uid="{C26F79C0-9F11-4D89-AF41-328D8D269F04}"/>
    <cellStyle name="강조색6 22 13" xfId="17136" xr:uid="{1E9283F2-BD0A-4BFD-8F97-0D25E0B17A00}"/>
    <cellStyle name="강조색6 22 14" xfId="17137" xr:uid="{5CAB6870-81A8-4B30-B66F-46B4D481EE80}"/>
    <cellStyle name="강조색6 22 15" xfId="17132" xr:uid="{61EABCCD-1696-4828-9801-30EB16341CF3}"/>
    <cellStyle name="강조색6 22 2" xfId="2053" xr:uid="{ACBDB76A-5961-4065-BCB1-762B90CDF66B}"/>
    <cellStyle name="강조색6 22 2 2" xfId="17138" xr:uid="{14ABC4F9-828C-4808-8C80-CAECAA126748}"/>
    <cellStyle name="강조색6 22 3" xfId="17139" xr:uid="{24C9B7B2-03AA-497E-91F4-FCF6EC59534E}"/>
    <cellStyle name="강조색6 22 4" xfId="17140" xr:uid="{C05DDF0F-A712-421A-A78B-14A46EE2FDFA}"/>
    <cellStyle name="강조색6 22 5" xfId="17141" xr:uid="{8D276D9F-2419-46B0-854C-FE62E19094F0}"/>
    <cellStyle name="강조색6 22 6" xfId="17142" xr:uid="{2351D6F5-2327-49C5-A328-9FCC3543903F}"/>
    <cellStyle name="강조색6 22 7" xfId="17143" xr:uid="{98826345-B93E-4241-B98C-F49A7E5C2623}"/>
    <cellStyle name="강조색6 22 8" xfId="17144" xr:uid="{22BA8752-B9F2-4ADA-B7F1-DD7F9EDD384D}"/>
    <cellStyle name="강조색6 22 9" xfId="17145" xr:uid="{88B6084A-A554-4309-984D-994EC34EF59B}"/>
    <cellStyle name="강조색6 23" xfId="2054" xr:uid="{2A8BEE78-4389-449F-B244-3F65B688CD1A}"/>
    <cellStyle name="강조색6 23 10" xfId="17147" xr:uid="{0E02D63D-C8C9-49A1-9A87-BA74DDCEC148}"/>
    <cellStyle name="강조색6 23 11" xfId="17148" xr:uid="{6FD82E06-0559-4FF0-8DC8-706455639F10}"/>
    <cellStyle name="강조색6 23 12" xfId="17149" xr:uid="{751B88EF-EC81-4D0B-B23D-CBFA8F201B9F}"/>
    <cellStyle name="강조색6 23 13" xfId="17150" xr:uid="{0592434E-C227-45E0-82B9-59B847EACF7D}"/>
    <cellStyle name="강조색6 23 14" xfId="17151" xr:uid="{1445CAE7-00D4-4904-8596-A911028C8742}"/>
    <cellStyle name="강조색6 23 15" xfId="17146" xr:uid="{E0FCD509-E2D8-4C1E-A8EB-CD2BDAA0B805}"/>
    <cellStyle name="강조색6 23 2" xfId="2055" xr:uid="{EB0BCC88-EC32-4087-B3B7-B17999D9A387}"/>
    <cellStyle name="강조색6 23 2 2" xfId="17152" xr:uid="{E3FC338C-5C6E-41E9-ABE3-04ECA80C0452}"/>
    <cellStyle name="강조색6 23 3" xfId="17153" xr:uid="{BD67FF96-CB03-4A86-814C-C4F47B173C2E}"/>
    <cellStyle name="강조색6 23 4" xfId="17154" xr:uid="{3AE43D4D-61B1-48E1-8275-21D61DDFB9DD}"/>
    <cellStyle name="강조색6 23 5" xfId="17155" xr:uid="{9D2EFF07-B985-4120-B99C-5BBA49BC3166}"/>
    <cellStyle name="강조색6 23 6" xfId="17156" xr:uid="{9E982AE3-A0FC-4BF5-AF24-C0BFF3C58465}"/>
    <cellStyle name="강조색6 23 7" xfId="17157" xr:uid="{70591754-FE9A-4552-BA85-3F797EB99935}"/>
    <cellStyle name="강조색6 23 8" xfId="17158" xr:uid="{D6302846-84D2-4856-BDC0-1C69B7805241}"/>
    <cellStyle name="강조색6 23 9" xfId="17159" xr:uid="{1A039983-6DF6-4066-914E-B1FD4C6B87AF}"/>
    <cellStyle name="강조색6 24" xfId="2056" xr:uid="{CA57BC87-5FE6-4BE1-86F2-0196F15B5CE7}"/>
    <cellStyle name="강조색6 24 10" xfId="17161" xr:uid="{851304E8-DEDC-47B9-8EA5-A1110675FE32}"/>
    <cellStyle name="강조색6 24 11" xfId="17162" xr:uid="{17CD2A6E-B9DB-44F5-A3A7-08C7226130E1}"/>
    <cellStyle name="강조색6 24 12" xfId="17163" xr:uid="{DA253C2A-A865-4626-8361-0A88F1D8E248}"/>
    <cellStyle name="강조색6 24 13" xfId="17164" xr:uid="{5AA5E6E3-0C16-40F3-9993-E97EE9460073}"/>
    <cellStyle name="강조색6 24 14" xfId="17165" xr:uid="{3F5051D9-5BD5-4156-9D7A-CAE48056B144}"/>
    <cellStyle name="강조색6 24 15" xfId="17160" xr:uid="{2E679F89-2AF4-4DBF-84B4-99D3D1C1EFCB}"/>
    <cellStyle name="강조색6 24 2" xfId="2057" xr:uid="{8A7999DB-6444-44DD-ABDB-147ACB29BF85}"/>
    <cellStyle name="강조색6 24 2 2" xfId="17166" xr:uid="{BCE706F4-59DA-4A33-B400-9DBECB8E214F}"/>
    <cellStyle name="강조색6 24 3" xfId="17167" xr:uid="{87597562-F9DA-4752-AE87-7B88ECD25EB2}"/>
    <cellStyle name="강조색6 24 4" xfId="17168" xr:uid="{B5130188-B08E-477A-80CE-F4FC5A7437B9}"/>
    <cellStyle name="강조색6 24 5" xfId="17169" xr:uid="{0B25F3F5-5FC9-4C44-BCA2-0EFFC128D5C1}"/>
    <cellStyle name="강조색6 24 6" xfId="17170" xr:uid="{59AAC240-0CD0-46DC-AD20-C0A3701CB6C4}"/>
    <cellStyle name="강조색6 24 7" xfId="17171" xr:uid="{163A283D-2D07-42E5-A37B-9A7BEE7F1875}"/>
    <cellStyle name="강조색6 24 8" xfId="17172" xr:uid="{8E724702-BE57-4805-887B-F493C7854F41}"/>
    <cellStyle name="강조색6 24 9" xfId="17173" xr:uid="{299C441F-7A5A-4B57-84C3-B300B91C5CBD}"/>
    <cellStyle name="강조색6 25" xfId="2058" xr:uid="{152A338A-F295-41FB-B298-6A0D01FB16E7}"/>
    <cellStyle name="강조색6 25 10" xfId="17175" xr:uid="{D7618304-8B11-4A0D-923E-5B6E2CBEB773}"/>
    <cellStyle name="강조색6 25 11" xfId="17176" xr:uid="{749F8048-C5D5-48B5-9538-C7622BBCD3B6}"/>
    <cellStyle name="강조색6 25 12" xfId="17177" xr:uid="{9C4C79D4-313B-4F89-83B2-5B30806AAEA1}"/>
    <cellStyle name="강조색6 25 13" xfId="17178" xr:uid="{B34A9FA5-B40F-4A13-A287-EA62AE5A9A3E}"/>
    <cellStyle name="강조색6 25 14" xfId="17179" xr:uid="{5CA5C2DC-2B21-44AF-8937-3356B54AD4D8}"/>
    <cellStyle name="강조색6 25 15" xfId="17174" xr:uid="{39B6C96D-0D66-4F68-A8AC-8B0CA99E34F0}"/>
    <cellStyle name="강조색6 25 2" xfId="2059" xr:uid="{4AF71925-6AAD-4C75-87ED-CB2DDAEB9B2D}"/>
    <cellStyle name="강조색6 25 2 2" xfId="17180" xr:uid="{9897C7FF-1D60-4242-ADD5-5F89E5118740}"/>
    <cellStyle name="강조색6 25 3" xfId="17181" xr:uid="{E94B7D96-9279-48FB-B355-3D16814E1459}"/>
    <cellStyle name="강조색6 25 4" xfId="17182" xr:uid="{76E9258D-8B31-4D8B-8E7E-43076123B876}"/>
    <cellStyle name="강조색6 25 5" xfId="17183" xr:uid="{A5C88A38-3576-42FF-8429-9CAE82EA6FD0}"/>
    <cellStyle name="강조색6 25 6" xfId="17184" xr:uid="{0118B07B-4CB2-4272-BF4D-738E1C69FD89}"/>
    <cellStyle name="강조색6 25 7" xfId="17185" xr:uid="{8520F9C8-A009-4C08-88C8-FE5652A46250}"/>
    <cellStyle name="강조색6 25 8" xfId="17186" xr:uid="{516BECF0-4A4A-4FAB-9AED-0F6DD13F616B}"/>
    <cellStyle name="강조색6 25 9" xfId="17187" xr:uid="{936769DC-EBF4-4D3A-8B02-B9A6AF3BA94C}"/>
    <cellStyle name="강조색6 26" xfId="2060" xr:uid="{81E81F84-B4A0-451B-B530-E82EF06A6937}"/>
    <cellStyle name="강조색6 26 10" xfId="17189" xr:uid="{91301317-6716-42DF-8AC9-587AF98E2D6E}"/>
    <cellStyle name="강조색6 26 11" xfId="17190" xr:uid="{64C7886E-E173-48A4-9386-593D7B6ABDA9}"/>
    <cellStyle name="강조색6 26 12" xfId="17191" xr:uid="{F4FA9336-6D0F-4F5C-9BBE-E3C0DDF277A3}"/>
    <cellStyle name="강조색6 26 13" xfId="17192" xr:uid="{440A4A7B-E2C4-452E-9673-8A1F4D55A1D1}"/>
    <cellStyle name="강조색6 26 14" xfId="17193" xr:uid="{9E1CA4BB-5339-4CC0-8832-07E6E9599846}"/>
    <cellStyle name="강조색6 26 15" xfId="17188" xr:uid="{6739E0F7-7F1E-4CF5-BA9F-76919845E374}"/>
    <cellStyle name="강조색6 26 2" xfId="2061" xr:uid="{FEBB2A02-5042-4BBF-86D1-EA08F9DA623F}"/>
    <cellStyle name="강조색6 26 2 2" xfId="17194" xr:uid="{2A13B0DA-34CA-4EAE-8F1E-5F518071ACD7}"/>
    <cellStyle name="강조색6 26 3" xfId="17195" xr:uid="{EA8C52AA-C66C-4BD1-9193-62A0997822C9}"/>
    <cellStyle name="강조색6 26 4" xfId="17196" xr:uid="{5C6D3B60-D1EE-4A44-9F20-A67771979CEB}"/>
    <cellStyle name="강조색6 26 5" xfId="17197" xr:uid="{C348CE8B-C27C-49C7-8041-0BFAFB6B9436}"/>
    <cellStyle name="강조색6 26 6" xfId="17198" xr:uid="{C35FCA3F-E53B-4B6C-96FE-04A5B5A3444E}"/>
    <cellStyle name="강조색6 26 7" xfId="17199" xr:uid="{9477DB17-E1B4-461D-8D4F-CC0095073C8C}"/>
    <cellStyle name="강조색6 26 8" xfId="17200" xr:uid="{8CE2AFC9-CD7D-4882-B6A5-1FEF2C5083D8}"/>
    <cellStyle name="강조색6 26 9" xfId="17201" xr:uid="{FAF61172-C7A6-41B3-9FE9-46A21FA4FDE0}"/>
    <cellStyle name="강조색6 27" xfId="2062" xr:uid="{A6562818-8321-42ED-B51A-805258FCCAB6}"/>
    <cellStyle name="강조색6 27 10" xfId="17203" xr:uid="{E31E104E-E65D-48BC-AAAA-7D8B97520455}"/>
    <cellStyle name="강조색6 27 11" xfId="17204" xr:uid="{AEDD96D0-A36C-4B1F-B740-A2E0F8898F20}"/>
    <cellStyle name="강조색6 27 12" xfId="17205" xr:uid="{4F63C82C-CD77-4F4C-8911-27B4D81266ED}"/>
    <cellStyle name="강조색6 27 13" xfId="17206" xr:uid="{C81A9E2A-A1A1-476A-B8BA-76A1ABFBDFCE}"/>
    <cellStyle name="강조색6 27 14" xfId="17207" xr:uid="{4453D449-49E8-4F0D-B8BE-7BDB259BAA36}"/>
    <cellStyle name="강조색6 27 15" xfId="17202" xr:uid="{6CB2A663-B10E-4934-A129-EFAD571178D5}"/>
    <cellStyle name="강조색6 27 2" xfId="2063" xr:uid="{0D24FCB5-DC57-477C-9986-9A0EAC7E5CFC}"/>
    <cellStyle name="강조색6 27 2 2" xfId="17208" xr:uid="{03409745-D5CA-4491-9A67-AD6BC2EA6F16}"/>
    <cellStyle name="강조색6 27 3" xfId="17209" xr:uid="{6EBEC17A-9055-412E-A067-92C9C87E6C54}"/>
    <cellStyle name="강조색6 27 4" xfId="17210" xr:uid="{9EFE1A3A-6615-486C-B43A-AFB04C146D5C}"/>
    <cellStyle name="강조색6 27 5" xfId="17211" xr:uid="{ED2ACD68-4E3B-4A6A-9A6F-7D846C2F4406}"/>
    <cellStyle name="강조색6 27 6" xfId="17212" xr:uid="{FEB935F6-63DD-4D45-B0CD-ECDDBA579AFA}"/>
    <cellStyle name="강조색6 27 7" xfId="17213" xr:uid="{8AEA5126-93C1-40D7-80E6-30EF718BE4CF}"/>
    <cellStyle name="강조색6 27 8" xfId="17214" xr:uid="{7A05AB4A-6697-4804-AB7A-C9CCA8F75AD1}"/>
    <cellStyle name="강조색6 27 9" xfId="17215" xr:uid="{3D469026-FB28-4A75-9780-5936BCE19CB6}"/>
    <cellStyle name="강조색6 28" xfId="2064" xr:uid="{C1615633-6373-42E9-B4C0-6E2822657493}"/>
    <cellStyle name="강조색6 28 10" xfId="17217" xr:uid="{3A1CFAEF-C892-4BA8-AD2A-FEDA0081703B}"/>
    <cellStyle name="강조색6 28 11" xfId="17218" xr:uid="{12E8B9E2-E844-40BF-9B24-A45700902AAA}"/>
    <cellStyle name="강조색6 28 12" xfId="17219" xr:uid="{B8E58279-E7B6-43D7-BA3E-89E88E9E7520}"/>
    <cellStyle name="강조색6 28 13" xfId="17220" xr:uid="{D7920C57-51A8-4CFE-9E8F-D8ABFE345690}"/>
    <cellStyle name="강조색6 28 14" xfId="17221" xr:uid="{BA0868D8-7A69-486F-8EA3-667F0EF8E467}"/>
    <cellStyle name="강조색6 28 15" xfId="17216" xr:uid="{7B3561D0-53AD-44A8-9BA3-616503C40647}"/>
    <cellStyle name="강조색6 28 2" xfId="2065" xr:uid="{668911FB-A3F7-4568-9B76-D9C27BD5F6C1}"/>
    <cellStyle name="강조색6 28 2 2" xfId="17222" xr:uid="{233356AB-E77C-496D-BBD8-04CE4EB206F7}"/>
    <cellStyle name="강조색6 28 3" xfId="17223" xr:uid="{0E8C6392-0C37-4B34-BC0E-E25E335D46F1}"/>
    <cellStyle name="강조색6 28 4" xfId="17224" xr:uid="{7772B065-143F-4A7F-B366-D202123C3E5E}"/>
    <cellStyle name="강조색6 28 5" xfId="17225" xr:uid="{00E5ED1A-8CAD-4656-879F-47ECAB58EE0E}"/>
    <cellStyle name="강조색6 28 6" xfId="17226" xr:uid="{B5F3F436-DDD0-4C55-8580-4C9F9123FF9B}"/>
    <cellStyle name="강조색6 28 7" xfId="17227" xr:uid="{2DBC4A18-22BD-408D-8E96-70A94EA0AF68}"/>
    <cellStyle name="강조색6 28 8" xfId="17228" xr:uid="{4DB34B70-04C3-4CEA-89F7-1AB7FF36A73C}"/>
    <cellStyle name="강조색6 28 9" xfId="17229" xr:uid="{588CB0C1-6C46-45F3-B681-911CD3C07747}"/>
    <cellStyle name="강조색6 29" xfId="2066" xr:uid="{4AF4AB0F-E801-42FD-B5EB-BC9851471BCB}"/>
    <cellStyle name="강조색6 29 10" xfId="17231" xr:uid="{57850BF4-4EF4-4DD0-8AF3-8204526D7C00}"/>
    <cellStyle name="강조색6 29 11" xfId="17232" xr:uid="{DDE5ADE9-1D82-4FC8-83C4-2133819A3EBE}"/>
    <cellStyle name="강조색6 29 12" xfId="17233" xr:uid="{6FCF9E9A-CB83-4B86-AF78-D2DA49B11611}"/>
    <cellStyle name="강조색6 29 13" xfId="17234" xr:uid="{B94189FD-1009-43CA-ABA9-AED909214E65}"/>
    <cellStyle name="강조색6 29 14" xfId="17235" xr:uid="{9AFF007B-FA39-489A-9777-6EAEBB54DF2E}"/>
    <cellStyle name="강조색6 29 15" xfId="17230" xr:uid="{9003D66C-2334-461C-B5FE-92C7AC4A2527}"/>
    <cellStyle name="강조색6 29 2" xfId="2067" xr:uid="{65FF0981-49DD-40E6-910D-CF9BEA71D612}"/>
    <cellStyle name="강조색6 29 2 2" xfId="17236" xr:uid="{32366DC2-4177-4307-A772-19C525927B9E}"/>
    <cellStyle name="강조색6 29 3" xfId="17237" xr:uid="{B306E97E-1535-4625-8356-682CE5F5102D}"/>
    <cellStyle name="강조색6 29 4" xfId="17238" xr:uid="{009B6B40-D742-4079-AA02-C0F32EE02646}"/>
    <cellStyle name="강조색6 29 5" xfId="17239" xr:uid="{6DF582A2-04F1-4A80-9549-CA95EF26A356}"/>
    <cellStyle name="강조색6 29 6" xfId="17240" xr:uid="{C8118B8B-273C-47AE-B2F4-8CE1C4E43887}"/>
    <cellStyle name="강조색6 29 7" xfId="17241" xr:uid="{760F416E-3CE6-40A5-9962-9E5CFBE28E76}"/>
    <cellStyle name="강조색6 29 8" xfId="17242" xr:uid="{B9609254-86B2-4B91-B8F0-0D9A583CF97E}"/>
    <cellStyle name="강조색6 29 9" xfId="17243" xr:uid="{01B882E9-65C0-4267-9CA3-9490DBD0D271}"/>
    <cellStyle name="강조색6 3" xfId="2068" xr:uid="{E2425E38-15B7-44D7-81BA-A69DF102752E}"/>
    <cellStyle name="강조색6 3 10" xfId="17245" xr:uid="{BD4C4E90-3D42-49E6-90E1-F10EDA77F673}"/>
    <cellStyle name="강조색6 3 11" xfId="17246" xr:uid="{AE4A8614-B342-4345-9D52-6766AB4C1320}"/>
    <cellStyle name="강조색6 3 12" xfId="17247" xr:uid="{510828CC-F769-4D09-836F-CE99A0BF7B05}"/>
    <cellStyle name="강조색6 3 13" xfId="17248" xr:uid="{70526AB8-3638-4A6C-834E-155A53458DDD}"/>
    <cellStyle name="강조색6 3 14" xfId="17249" xr:uid="{4CFB151F-7236-436F-8614-D0AD9D0FF504}"/>
    <cellStyle name="강조색6 3 15" xfId="17244" xr:uid="{C5FC9228-4875-4ADC-9C25-934C3144825C}"/>
    <cellStyle name="강조색6 3 16" xfId="28218" xr:uid="{C03E63F4-06C2-4973-896C-808AA89804AE}"/>
    <cellStyle name="강조색6 3 2" xfId="2069" xr:uid="{A7419AB7-8F81-4C8A-99C3-7E7CFE648875}"/>
    <cellStyle name="강조색6 3 2 2" xfId="17250" xr:uid="{447428A8-9090-4C01-A90E-78AD0B20B1A2}"/>
    <cellStyle name="강조색6 3 3" xfId="17251" xr:uid="{11935495-43E6-45B2-896A-25FF942F164C}"/>
    <cellStyle name="강조색6 3 4" xfId="17252" xr:uid="{8F672C40-AEC2-46E6-9120-61593477B63E}"/>
    <cellStyle name="강조색6 3 5" xfId="17253" xr:uid="{7EA18FCF-25D2-44FB-ADE7-1C23C77A7E21}"/>
    <cellStyle name="강조색6 3 6" xfId="17254" xr:uid="{A69F50D6-5148-4EA0-A686-304CA346AB31}"/>
    <cellStyle name="강조색6 3 7" xfId="17255" xr:uid="{6C5EF4A9-265A-46D7-84E6-ED8E4C3820BA}"/>
    <cellStyle name="강조색6 3 8" xfId="17256" xr:uid="{E79C6A0A-4C44-4733-AED7-A59907E1FD43}"/>
    <cellStyle name="강조색6 3 9" xfId="17257" xr:uid="{F26047D3-04B6-4EA5-8AEF-9B359200A0CC}"/>
    <cellStyle name="강조색6 30" xfId="2070" xr:uid="{A4C5F95C-7679-4BA0-A4C2-C663EF90E57D}"/>
    <cellStyle name="강조색6 30 10" xfId="17259" xr:uid="{434C1AFB-5F1C-4171-A3D0-8D2966645C97}"/>
    <cellStyle name="강조색6 30 11" xfId="17260" xr:uid="{DB5630EA-2E72-4C67-B7FF-4ED4D08A5857}"/>
    <cellStyle name="강조색6 30 12" xfId="17261" xr:uid="{AC366334-F799-4279-B110-77A7232EB370}"/>
    <cellStyle name="강조색6 30 13" xfId="17262" xr:uid="{29754CB2-6852-4CC5-BAA4-593BD26F9B67}"/>
    <cellStyle name="강조색6 30 14" xfId="17263" xr:uid="{3B3E928F-6551-4F45-9D05-442CE68087F5}"/>
    <cellStyle name="강조색6 30 15" xfId="17258" xr:uid="{4CCC37E8-106B-4AE1-8DE1-8D7A4F51BEFC}"/>
    <cellStyle name="강조색6 30 2" xfId="2071" xr:uid="{A5DA0D68-01C0-4084-B548-31D4A60CF6FD}"/>
    <cellStyle name="강조색6 30 2 2" xfId="17264" xr:uid="{63E56935-BC16-4A2E-B1D5-2A4D5563BCB2}"/>
    <cellStyle name="강조색6 30 3" xfId="17265" xr:uid="{E2E735C0-102B-436C-AF32-93274EC8E885}"/>
    <cellStyle name="강조색6 30 4" xfId="17266" xr:uid="{BAF3A5B5-FAEE-44A4-9590-5B0666C8922C}"/>
    <cellStyle name="강조색6 30 5" xfId="17267" xr:uid="{FE25C408-39B7-43B1-9D93-DFF105D96C06}"/>
    <cellStyle name="강조색6 30 6" xfId="17268" xr:uid="{7D6B8F52-E10A-4B78-A2DA-0193959F1678}"/>
    <cellStyle name="강조색6 30 7" xfId="17269" xr:uid="{CDE9EBFB-2F56-4990-90F1-01BD5CBF67A3}"/>
    <cellStyle name="강조색6 30 8" xfId="17270" xr:uid="{842C2501-1250-4001-B2EB-B3F19160FC73}"/>
    <cellStyle name="강조색6 30 9" xfId="17271" xr:uid="{3ACF6EF8-862D-4895-A0F6-1B1538E91A79}"/>
    <cellStyle name="강조색6 31" xfId="2072" xr:uid="{17658E03-21BF-4A34-A695-F4A25083A9F2}"/>
    <cellStyle name="강조색6 31 10" xfId="17273" xr:uid="{DB5BFDF9-0A9F-404D-BC9D-04E7078965A3}"/>
    <cellStyle name="강조색6 31 11" xfId="17274" xr:uid="{B81FD1B6-1BE6-4260-A76E-46AB9FCA3D64}"/>
    <cellStyle name="강조색6 31 12" xfId="17275" xr:uid="{C81FFDCA-E489-4505-BC2D-FB4ED897C6E4}"/>
    <cellStyle name="강조색6 31 13" xfId="17276" xr:uid="{6FCF2EAB-86FC-4C95-9786-4BA1361C320E}"/>
    <cellStyle name="강조색6 31 14" xfId="17277" xr:uid="{43DE60F0-B746-422C-842E-310A81DE3B48}"/>
    <cellStyle name="강조색6 31 15" xfId="17272" xr:uid="{FCF0D41F-E870-45F6-A539-4546256B10AF}"/>
    <cellStyle name="강조색6 31 2" xfId="2073" xr:uid="{C074BCC4-4B9D-48F6-BEA4-8CCEA73C82C8}"/>
    <cellStyle name="강조색6 31 2 2" xfId="17278" xr:uid="{A5731A5D-DA81-48EB-A69A-D18C22D0EB2D}"/>
    <cellStyle name="강조색6 31 3" xfId="17279" xr:uid="{6BE3943D-2623-4743-BB1F-024373ED04AE}"/>
    <cellStyle name="강조색6 31 4" xfId="17280" xr:uid="{6049FFD7-0B8C-40A2-A3A9-B4FE84AB82B4}"/>
    <cellStyle name="강조색6 31 5" xfId="17281" xr:uid="{120B0E3E-5933-4477-ABD7-A73B02F98C5E}"/>
    <cellStyle name="강조색6 31 6" xfId="17282" xr:uid="{1773DB6A-EB2C-438C-AD5A-A60527FBF1A0}"/>
    <cellStyle name="강조색6 31 7" xfId="17283" xr:uid="{7EED9D9B-0C24-4D6E-AFC5-2E38284FD796}"/>
    <cellStyle name="강조색6 31 8" xfId="17284" xr:uid="{00F5A78A-4D90-481E-BE72-0D7CC38A88B2}"/>
    <cellStyle name="강조색6 31 9" xfId="17285" xr:uid="{710EB38A-3806-411C-8B63-E40A7CCD54C6}"/>
    <cellStyle name="강조색6 32" xfId="2074" xr:uid="{80A37CB0-6422-4461-A35D-A3EBD60E0B3C}"/>
    <cellStyle name="강조색6 32 10" xfId="17287" xr:uid="{10486882-5D3E-47A0-A31F-ACAA5E94F93E}"/>
    <cellStyle name="강조색6 32 11" xfId="17288" xr:uid="{30AE4D75-95DF-4A7F-97AF-3F3752CEB839}"/>
    <cellStyle name="강조색6 32 12" xfId="17289" xr:uid="{A457C49D-3C8A-495B-A800-FC2BD562E543}"/>
    <cellStyle name="강조색6 32 13" xfId="17290" xr:uid="{5827269C-3CDC-471E-967D-6BDEDE3807F9}"/>
    <cellStyle name="강조색6 32 14" xfId="17291" xr:uid="{14AB8F7E-D950-4265-9F42-F1EABC4B2094}"/>
    <cellStyle name="강조색6 32 15" xfId="17286" xr:uid="{85EDD57D-DF9C-4347-99D4-E3980E3FF66C}"/>
    <cellStyle name="강조색6 32 2" xfId="2075" xr:uid="{55B2A802-4531-4BE1-ADB0-9D55E30B6990}"/>
    <cellStyle name="강조색6 32 2 2" xfId="17292" xr:uid="{DB958CC8-3FD8-476C-BE55-D1B9372A22E7}"/>
    <cellStyle name="강조색6 32 3" xfId="17293" xr:uid="{78386162-24AD-4211-837E-7E5CE53B32A8}"/>
    <cellStyle name="강조색6 32 4" xfId="17294" xr:uid="{6855EAE9-E829-4BB9-A5E3-CBD17ACC2859}"/>
    <cellStyle name="강조색6 32 5" xfId="17295" xr:uid="{EF359F1C-4714-487E-BD0F-9E31BF6BDDA9}"/>
    <cellStyle name="강조색6 32 6" xfId="17296" xr:uid="{AF6D73DD-EEA8-458D-9FCD-EE720E4E6A38}"/>
    <cellStyle name="강조색6 32 7" xfId="17297" xr:uid="{351A974F-7F58-48DF-B610-3F18980D97B1}"/>
    <cellStyle name="강조색6 32 8" xfId="17298" xr:uid="{96E15726-9486-4DFD-AC22-EE21C59B41C6}"/>
    <cellStyle name="강조색6 32 9" xfId="17299" xr:uid="{05186BFB-D3DA-4F0C-ADD0-3E2DB44310CA}"/>
    <cellStyle name="강조색6 33" xfId="2076" xr:uid="{14E95D62-34D4-42C1-91C7-B21EFA1755A0}"/>
    <cellStyle name="강조색6 33 10" xfId="17301" xr:uid="{6FAF3E67-3321-4EB4-964B-1554056D0D97}"/>
    <cellStyle name="강조색6 33 11" xfId="17302" xr:uid="{DAAE53C8-B88D-4F14-8EFD-143405AA346F}"/>
    <cellStyle name="강조색6 33 12" xfId="17303" xr:uid="{C0F98919-3B05-4F6E-BCC4-676DA7F36000}"/>
    <cellStyle name="강조색6 33 13" xfId="17304" xr:uid="{B4718CEA-5CB1-4EA6-88D3-877EB1F7B241}"/>
    <cellStyle name="강조색6 33 14" xfId="17305" xr:uid="{4DB1104A-BAD8-44A2-8B34-C21AB9BF326C}"/>
    <cellStyle name="강조색6 33 15" xfId="17300" xr:uid="{B19E21FD-190E-4BB3-A3AF-D453C90193A0}"/>
    <cellStyle name="강조색6 33 2" xfId="2077" xr:uid="{D83E7A13-E69F-4D29-826E-8EAAE6429539}"/>
    <cellStyle name="강조색6 33 2 2" xfId="17306" xr:uid="{4437484C-ECCB-43DA-9BEE-E3B455ADA213}"/>
    <cellStyle name="강조색6 33 3" xfId="17307" xr:uid="{F7B0C627-0F86-45EF-AB59-27BDC2F6F8BF}"/>
    <cellStyle name="강조색6 33 4" xfId="17308" xr:uid="{7AD942CF-FCF9-408C-B4C0-64AFBC920584}"/>
    <cellStyle name="강조색6 33 5" xfId="17309" xr:uid="{90193F35-20FF-449C-9977-3A7047C4B098}"/>
    <cellStyle name="강조색6 33 6" xfId="17310" xr:uid="{9397FB79-46FC-47F9-BAF6-58EF85D076C0}"/>
    <cellStyle name="강조색6 33 7" xfId="17311" xr:uid="{8DE1C655-F7D7-42F0-9C89-7D1CA7281BE9}"/>
    <cellStyle name="강조색6 33 8" xfId="17312" xr:uid="{7A3B5DBD-9C34-46D0-8773-B0876B3DFA1A}"/>
    <cellStyle name="강조색6 33 9" xfId="17313" xr:uid="{1F3328E9-69C3-4232-B8EC-A063B13BC0E6}"/>
    <cellStyle name="강조색6 34" xfId="2078" xr:uid="{05155FE9-091C-4407-B048-3E64804E6298}"/>
    <cellStyle name="강조색6 34 10" xfId="17315" xr:uid="{E32D4B04-1D9C-445E-9BE8-EA126559D69A}"/>
    <cellStyle name="강조색6 34 11" xfId="17316" xr:uid="{1FA925AE-D341-46A1-B462-50CB0556EEA7}"/>
    <cellStyle name="강조색6 34 12" xfId="17317" xr:uid="{4A9564A8-4F2C-45EE-A920-576986F46A7F}"/>
    <cellStyle name="강조색6 34 13" xfId="17318" xr:uid="{92E2E708-9048-4410-9DD0-60BD59E8DF86}"/>
    <cellStyle name="강조색6 34 14" xfId="17319" xr:uid="{EAB2828D-650F-4E9E-972E-8C38556F0C15}"/>
    <cellStyle name="강조색6 34 15" xfId="17314" xr:uid="{C84DAFBE-C7D1-459D-BD1B-F7D589D47857}"/>
    <cellStyle name="강조색6 34 2" xfId="2079" xr:uid="{D1FFDAFE-E896-4A2F-AD1D-54031273D9D7}"/>
    <cellStyle name="강조색6 34 2 2" xfId="17320" xr:uid="{432406B8-CA6E-4328-A667-28F8A2E728A3}"/>
    <cellStyle name="강조색6 34 3" xfId="17321" xr:uid="{29515BFE-F0E4-4053-B5FB-052D97953CCD}"/>
    <cellStyle name="강조색6 34 4" xfId="17322" xr:uid="{60AB593F-15A4-4337-82EF-87F579004E63}"/>
    <cellStyle name="강조색6 34 5" xfId="17323" xr:uid="{AD8E3EC3-FFCA-4110-8352-31937CBE4E3F}"/>
    <cellStyle name="강조색6 34 6" xfId="17324" xr:uid="{1FB64604-536E-4A54-9321-FD3CA606D0E5}"/>
    <cellStyle name="강조색6 34 7" xfId="17325" xr:uid="{96EB357B-BA72-4A39-9C8B-9E050EF14C00}"/>
    <cellStyle name="강조색6 34 8" xfId="17326" xr:uid="{AA6D16AE-FB5F-4E2D-A615-A7069B3D0BC0}"/>
    <cellStyle name="강조색6 34 9" xfId="17327" xr:uid="{7A8D0190-D27D-4205-93C0-8E7FEF5310C3}"/>
    <cellStyle name="강조색6 35" xfId="2080" xr:uid="{326D9E98-DDC9-4C34-AB8F-B44554E7DFCC}"/>
    <cellStyle name="강조색6 35 10" xfId="17329" xr:uid="{D1D22C9E-BBFD-4342-9309-5414FDC6B2A6}"/>
    <cellStyle name="강조색6 35 11" xfId="17330" xr:uid="{D4C57DB7-CBDC-44CC-A529-451A2F92A112}"/>
    <cellStyle name="강조색6 35 12" xfId="17331" xr:uid="{E45168F0-C958-434D-BD55-B712C0D1A15E}"/>
    <cellStyle name="강조색6 35 13" xfId="17332" xr:uid="{CAD37620-B817-4167-A1C0-2BD614780CED}"/>
    <cellStyle name="강조색6 35 14" xfId="17333" xr:uid="{659443C5-50AE-473E-B10B-F89D94D83055}"/>
    <cellStyle name="강조색6 35 15" xfId="17328" xr:uid="{F4958DF1-D1AB-4061-AD8B-3CA360233D71}"/>
    <cellStyle name="강조색6 35 2" xfId="2081" xr:uid="{7FF6E11E-F7C7-46D9-80F3-E8ADBEA1A200}"/>
    <cellStyle name="강조색6 35 2 2" xfId="17334" xr:uid="{D5A2A55A-A809-49B0-AD2F-AF4F67FBE6D1}"/>
    <cellStyle name="강조색6 35 3" xfId="17335" xr:uid="{5ED97AFB-B89A-4D0D-A505-A05CFA926DC7}"/>
    <cellStyle name="강조색6 35 4" xfId="17336" xr:uid="{F0256E50-5BBA-43CD-A92C-F622B056361D}"/>
    <cellStyle name="강조색6 35 5" xfId="17337" xr:uid="{130FEE71-07B2-4EB9-81BB-4D2179E8D72E}"/>
    <cellStyle name="강조색6 35 6" xfId="17338" xr:uid="{C8DB7473-8704-4DF6-98F1-1711CC4D2F37}"/>
    <cellStyle name="강조색6 35 7" xfId="17339" xr:uid="{2AC05200-E6D7-4F5F-919D-F04D9B68E38D}"/>
    <cellStyle name="강조색6 35 8" xfId="17340" xr:uid="{EA111FF8-4411-4F3A-B4D3-313C60F43035}"/>
    <cellStyle name="강조색6 35 9" xfId="17341" xr:uid="{82818777-8B33-4AB7-A691-E849D1E6391C}"/>
    <cellStyle name="강조색6 36" xfId="2082" xr:uid="{9C5A741F-934C-41E0-8C76-1BA70040A10A}"/>
    <cellStyle name="강조색6 36 10" xfId="17343" xr:uid="{53EA863F-1164-4624-B15A-813754DA06A4}"/>
    <cellStyle name="강조색6 36 11" xfId="17344" xr:uid="{43A517CA-C356-4DB5-826C-9A8A373653DA}"/>
    <cellStyle name="강조색6 36 12" xfId="17345" xr:uid="{790303F9-D13D-442C-9262-343FF5673575}"/>
    <cellStyle name="강조색6 36 13" xfId="17346" xr:uid="{952CFA94-41C7-4189-820E-4EAC0196A01E}"/>
    <cellStyle name="강조색6 36 14" xfId="17347" xr:uid="{DB2FAEB3-5D9A-4BAD-8083-39C0FEECE339}"/>
    <cellStyle name="강조색6 36 15" xfId="17342" xr:uid="{2AA3A9BA-6848-4CD1-AFD4-D80DFAAEAD68}"/>
    <cellStyle name="강조색6 36 2" xfId="2083" xr:uid="{50C2D61C-E5ED-4E73-AFB7-C3B79489B6AC}"/>
    <cellStyle name="강조색6 36 2 2" xfId="17348" xr:uid="{C090DFE2-5B80-44F8-BB44-B0B66D989BA5}"/>
    <cellStyle name="강조색6 36 3" xfId="17349" xr:uid="{C84CB265-5147-496A-AADC-EC15B631613F}"/>
    <cellStyle name="강조색6 36 4" xfId="17350" xr:uid="{AD9DA2E6-8A6E-458D-A5D7-CFDCC91595DD}"/>
    <cellStyle name="강조색6 36 5" xfId="17351" xr:uid="{C4B0EA66-7AC8-4D35-8576-A84F5D42A31C}"/>
    <cellStyle name="강조색6 36 6" xfId="17352" xr:uid="{4A994328-A2EA-49DE-9DE9-C5564EA34783}"/>
    <cellStyle name="강조색6 36 7" xfId="17353" xr:uid="{0EFB9E19-C729-484F-975E-0069D4D36D98}"/>
    <cellStyle name="강조색6 36 8" xfId="17354" xr:uid="{CC59B7CB-06B4-4381-8648-CE4100447CEE}"/>
    <cellStyle name="강조색6 36 9" xfId="17355" xr:uid="{7BD300C7-EB53-4837-B0D7-4EEC021975D5}"/>
    <cellStyle name="강조색6 37" xfId="2084" xr:uid="{173FD934-F2F3-4D9A-8370-5E7A07642663}"/>
    <cellStyle name="강조색6 37 10" xfId="17357" xr:uid="{37239AF6-45C6-431E-B39A-5B37CD0D7E1C}"/>
    <cellStyle name="강조색6 37 11" xfId="17358" xr:uid="{731B2B0C-0173-4A44-A37D-839E2EFF78DD}"/>
    <cellStyle name="강조색6 37 12" xfId="17359" xr:uid="{0C8727D6-A749-472C-A7E4-1F0AFD4D4CB4}"/>
    <cellStyle name="강조색6 37 13" xfId="17360" xr:uid="{5C9B52BC-959E-4317-962B-FB16EE4F3A88}"/>
    <cellStyle name="강조색6 37 14" xfId="17361" xr:uid="{C49F5881-BB12-4674-8746-EDFB8C29D82C}"/>
    <cellStyle name="강조색6 37 15" xfId="17356" xr:uid="{5EF964EB-C761-4126-8C8B-56B5384A185D}"/>
    <cellStyle name="강조색6 37 2" xfId="2085" xr:uid="{566830E1-6395-4CFE-B6BF-2F76DECA113F}"/>
    <cellStyle name="강조색6 37 2 2" xfId="17362" xr:uid="{3255EF1B-F171-4466-A516-E1A3EF7B2D4A}"/>
    <cellStyle name="강조색6 37 3" xfId="17363" xr:uid="{A65061CF-0CBF-4F74-993B-8F86050FD79C}"/>
    <cellStyle name="강조색6 37 4" xfId="17364" xr:uid="{AC7BBB03-8D59-4CC0-9565-C3F872D0009A}"/>
    <cellStyle name="강조색6 37 5" xfId="17365" xr:uid="{280A29A4-AF77-46ED-9D28-C8FCB0B77646}"/>
    <cellStyle name="강조색6 37 6" xfId="17366" xr:uid="{BF9F6F03-0071-4C69-B0F5-077D50D83590}"/>
    <cellStyle name="강조색6 37 7" xfId="17367" xr:uid="{5B555ED0-475D-48F5-937A-382141E000BD}"/>
    <cellStyle name="강조색6 37 8" xfId="17368" xr:uid="{A2B6A5B0-25F5-40C4-BC74-6323D5B941AE}"/>
    <cellStyle name="강조색6 37 9" xfId="17369" xr:uid="{20709433-0421-408C-A229-6FCA5BEC7919}"/>
    <cellStyle name="강조색6 38" xfId="2086" xr:uid="{E8EC0CE5-F667-4D2A-B9E7-612F37E93555}"/>
    <cellStyle name="강조색6 38 10" xfId="17371" xr:uid="{A3E01E9F-F305-449A-AC1B-7B7DF5694C54}"/>
    <cellStyle name="강조색6 38 11" xfId="17372" xr:uid="{2835CF88-8700-45B4-AB01-ADB73FCECFAE}"/>
    <cellStyle name="강조색6 38 12" xfId="17373" xr:uid="{E909284F-B62B-4BD4-A75A-CD5233A5D388}"/>
    <cellStyle name="강조색6 38 13" xfId="17374" xr:uid="{73E43D06-C89E-4560-AB38-BDDAF0461763}"/>
    <cellStyle name="강조색6 38 14" xfId="17375" xr:uid="{8BC3E853-0F73-4FD3-8AE3-B4BE0C7D0B7F}"/>
    <cellStyle name="강조색6 38 15" xfId="17370" xr:uid="{3F2405AF-28F3-4E66-A19B-2A16230A9E2A}"/>
    <cellStyle name="강조색6 38 2" xfId="2087" xr:uid="{35A0BFD9-950A-436D-B958-4960DA29D604}"/>
    <cellStyle name="강조색6 38 2 2" xfId="17376" xr:uid="{40430D0A-0D2A-4D7B-8DDD-DC89386D3EC0}"/>
    <cellStyle name="강조색6 38 3" xfId="17377" xr:uid="{7C22F982-DA22-42CD-A40D-1BF6AE0BB74E}"/>
    <cellStyle name="강조색6 38 4" xfId="17378" xr:uid="{9DA914D4-C45D-4EFA-9ACC-5C5A4741C21E}"/>
    <cellStyle name="강조색6 38 5" xfId="17379" xr:uid="{B115CC83-8C79-49E5-A6C3-5294F273480D}"/>
    <cellStyle name="강조색6 38 6" xfId="17380" xr:uid="{E226CEBA-10A0-4013-9B8B-6AB59B30DC72}"/>
    <cellStyle name="강조색6 38 7" xfId="17381" xr:uid="{69B9DFED-F1EA-4B53-8566-5CAD0CDA032C}"/>
    <cellStyle name="강조색6 38 8" xfId="17382" xr:uid="{DBEBA188-9CD8-485B-AEE8-8BEE69F2A4E7}"/>
    <cellStyle name="강조색6 38 9" xfId="17383" xr:uid="{8D43DEDA-8974-448E-9C10-E7D829643113}"/>
    <cellStyle name="강조색6 39" xfId="2088" xr:uid="{08F9DA36-640E-4801-826B-D3804F41F1A8}"/>
    <cellStyle name="강조색6 39 10" xfId="17385" xr:uid="{60E8A417-12FC-4E9F-A8B3-0A086950C05C}"/>
    <cellStyle name="강조색6 39 11" xfId="17386" xr:uid="{77950DA9-308E-490A-85BC-AE50E911818F}"/>
    <cellStyle name="강조색6 39 12" xfId="17387" xr:uid="{AD0E3453-B1A2-4EC4-9293-018D4E85AF29}"/>
    <cellStyle name="강조색6 39 13" xfId="17388" xr:uid="{B352581A-659A-4B8D-B055-F0FF9823A5DF}"/>
    <cellStyle name="강조색6 39 14" xfId="17389" xr:uid="{94CCA850-7712-4C9F-B8E3-62C464F5FC3E}"/>
    <cellStyle name="강조색6 39 15" xfId="17384" xr:uid="{D9EA2741-508C-41FF-A72D-3F46E88B1396}"/>
    <cellStyle name="강조색6 39 2" xfId="2089" xr:uid="{703439F8-3737-4764-9628-E4FB59D391EC}"/>
    <cellStyle name="강조색6 39 2 2" xfId="17390" xr:uid="{03B4D6AD-670A-4C5D-9DCC-38862FADFEB3}"/>
    <cellStyle name="강조색6 39 3" xfId="17391" xr:uid="{393C10B6-DA7C-46A9-BE50-8AB6FCB617CA}"/>
    <cellStyle name="강조색6 39 4" xfId="17392" xr:uid="{6C173606-B739-4F6D-A36D-2A11A5344E57}"/>
    <cellStyle name="강조색6 39 5" xfId="17393" xr:uid="{5ED97B4B-3235-40B4-9357-EAE9C3AC88E3}"/>
    <cellStyle name="강조색6 39 6" xfId="17394" xr:uid="{1F577345-F374-4294-9A69-46CE9D7C975F}"/>
    <cellStyle name="강조색6 39 7" xfId="17395" xr:uid="{F46FA05B-E52D-493D-AFFB-0C7B00508597}"/>
    <cellStyle name="강조색6 39 8" xfId="17396" xr:uid="{3A0E7729-9305-4DEC-9140-66B67A4E1D46}"/>
    <cellStyle name="강조색6 39 9" xfId="17397" xr:uid="{EE1C6F3F-DBAD-462D-9E2F-D449C6CED27F}"/>
    <cellStyle name="강조색6 4" xfId="2090" xr:uid="{02CA18B2-037A-4BFF-A34C-CA07D57E60D4}"/>
    <cellStyle name="강조색6 4 10" xfId="17399" xr:uid="{F2BE8719-BFE8-4FBA-9001-71389FD2820C}"/>
    <cellStyle name="강조색6 4 11" xfId="17400" xr:uid="{98986719-3FE6-4050-8097-425F10AB8521}"/>
    <cellStyle name="강조색6 4 12" xfId="17401" xr:uid="{5FAD5FD6-0973-4E43-AD6D-A5F0DDBECE5F}"/>
    <cellStyle name="강조색6 4 13" xfId="17402" xr:uid="{738A4F6B-C966-4C0D-8C49-B5354DAAFF0F}"/>
    <cellStyle name="강조색6 4 14" xfId="17403" xr:uid="{C28AFB46-2355-46CC-A1F6-9F0EF0AA6723}"/>
    <cellStyle name="강조색6 4 15" xfId="17398" xr:uid="{C2EF00BB-51BF-45FE-A1AC-C9022156F223}"/>
    <cellStyle name="강조색6 4 16" xfId="27886" xr:uid="{9DCE9DB4-BB1F-4D3B-847D-1E68134BB831}"/>
    <cellStyle name="강조색6 4 2" xfId="2091" xr:uid="{41EE676C-9805-40D6-AC39-0B18D19E99A2}"/>
    <cellStyle name="강조색6 4 2 2" xfId="17404" xr:uid="{0D19A748-35FA-4A81-8197-A48F5C17D331}"/>
    <cellStyle name="강조색6 4 3" xfId="17405" xr:uid="{F8468A1F-4E48-479B-85EA-170CB80C02D0}"/>
    <cellStyle name="강조색6 4 4" xfId="17406" xr:uid="{8C062C1C-90D7-49F3-B80B-02E817305D81}"/>
    <cellStyle name="강조색6 4 5" xfId="17407" xr:uid="{BD63E478-69AD-4D53-B982-ECD2E2A5172C}"/>
    <cellStyle name="강조색6 4 6" xfId="17408" xr:uid="{6AC7E072-1A89-49C3-B1E2-A878A0F4D9EA}"/>
    <cellStyle name="강조색6 4 7" xfId="17409" xr:uid="{D0BDCBE0-DEBF-443D-B09B-801E5314D440}"/>
    <cellStyle name="강조색6 4 8" xfId="17410" xr:uid="{5245AF62-8244-4205-BB8B-49F5050393F0}"/>
    <cellStyle name="강조색6 4 9" xfId="17411" xr:uid="{B512477D-4C32-4975-9AB7-271D6E4111D3}"/>
    <cellStyle name="강조색6 40" xfId="2092" xr:uid="{32F9900B-E009-4E61-9096-FE59562C18CE}"/>
    <cellStyle name="강조색6 40 10" xfId="17413" xr:uid="{9C027E4A-1FE8-47D6-AC0B-14EB886C55C1}"/>
    <cellStyle name="강조색6 40 11" xfId="17414" xr:uid="{945FB58C-33C7-4046-B70D-F4D969359A0B}"/>
    <cellStyle name="강조색6 40 12" xfId="17415" xr:uid="{17B652A7-2622-4C2E-8681-C3591A5F28D8}"/>
    <cellStyle name="강조색6 40 13" xfId="17416" xr:uid="{26523A37-BAC7-4C6F-A14B-4B372F8049A5}"/>
    <cellStyle name="강조색6 40 14" xfId="17417" xr:uid="{4725A203-1B5C-48D4-82F1-60408C9F56D1}"/>
    <cellStyle name="강조색6 40 15" xfId="17412" xr:uid="{3BA9A271-5D29-4A2C-9B1A-B7F0CB520BD6}"/>
    <cellStyle name="강조색6 40 2" xfId="2093" xr:uid="{56753C74-3CAC-443C-9C53-E9ADAB245B74}"/>
    <cellStyle name="강조색6 40 2 2" xfId="17418" xr:uid="{0F28BA3F-BDFB-4CD6-805D-ED925D27CF33}"/>
    <cellStyle name="강조색6 40 3" xfId="17419" xr:uid="{5F669143-F375-42A1-9842-333B7D3C7AFF}"/>
    <cellStyle name="강조색6 40 4" xfId="17420" xr:uid="{2BA1CC52-349A-48D9-A4DD-CD73B806B073}"/>
    <cellStyle name="강조색6 40 5" xfId="17421" xr:uid="{ACF031EF-188E-4618-BAD4-4B4ED8CBCA01}"/>
    <cellStyle name="강조색6 40 6" xfId="17422" xr:uid="{E0670200-3A3B-48A7-A9F6-0E38C73D891D}"/>
    <cellStyle name="강조색6 40 7" xfId="17423" xr:uid="{114AE7F7-F82F-4372-8CC9-ACAE8D4D80D1}"/>
    <cellStyle name="강조색6 40 8" xfId="17424" xr:uid="{31F0EFAE-A3E3-46A5-8108-CEBAB4FBD853}"/>
    <cellStyle name="강조색6 40 9" xfId="17425" xr:uid="{BD2B64A5-0ADE-406A-8BF3-90338E3AD959}"/>
    <cellStyle name="강조색6 41" xfId="2094" xr:uid="{FC4784ED-593D-416A-B8EC-058EE3EDA12F}"/>
    <cellStyle name="강조색6 41 10" xfId="17427" xr:uid="{619F3569-29E9-4883-BEC2-BAC5B85DFF85}"/>
    <cellStyle name="강조색6 41 11" xfId="17428" xr:uid="{3FD95B73-E3E9-45A4-9DE8-6C3E644ECECA}"/>
    <cellStyle name="강조색6 41 12" xfId="17429" xr:uid="{4B813C08-5C0D-44DA-8255-020913C724DA}"/>
    <cellStyle name="강조색6 41 13" xfId="17430" xr:uid="{2ED85C61-5C36-4B66-9F71-0C77BAC93ADF}"/>
    <cellStyle name="강조색6 41 14" xfId="17431" xr:uid="{46B5044D-9944-42FB-8183-EC3581A7D621}"/>
    <cellStyle name="강조색6 41 15" xfId="17426" xr:uid="{2761F365-77B8-43EF-9B6A-226B7A1E1614}"/>
    <cellStyle name="강조색6 41 2" xfId="2095" xr:uid="{7D4122AA-1658-4296-A7EF-CE833B4D1636}"/>
    <cellStyle name="강조색6 41 2 2" xfId="17432" xr:uid="{142AED99-F128-4177-9C31-F83790280E4A}"/>
    <cellStyle name="강조색6 41 3" xfId="17433" xr:uid="{5F0FE210-36EC-4CE1-B263-58EE2300D1F0}"/>
    <cellStyle name="강조색6 41 4" xfId="17434" xr:uid="{E69175A0-8A49-49A4-8ACF-59E20BEE7497}"/>
    <cellStyle name="강조색6 41 5" xfId="17435" xr:uid="{EB48976A-9F1B-4B57-A421-29746B138E9C}"/>
    <cellStyle name="강조색6 41 6" xfId="17436" xr:uid="{E61BC080-05F8-455E-81BC-FA37C236E568}"/>
    <cellStyle name="강조색6 41 7" xfId="17437" xr:uid="{164503BA-6147-4F0A-A546-DD9B7DEF717A}"/>
    <cellStyle name="강조색6 41 8" xfId="17438" xr:uid="{34EA231D-76C8-4BF0-8878-BB7B954CA320}"/>
    <cellStyle name="강조색6 41 9" xfId="17439" xr:uid="{EE634213-1C4C-4054-A5AC-ED5BF0DAEE4A}"/>
    <cellStyle name="강조색6 42" xfId="2096" xr:uid="{D674CF96-DC2C-4678-B753-27970CCEA6EB}"/>
    <cellStyle name="강조색6 42 10" xfId="17441" xr:uid="{4F8F38D1-8E86-4A4C-8DAD-D8D1175219A0}"/>
    <cellStyle name="강조색6 42 11" xfId="17442" xr:uid="{E8191B99-F9EF-4208-8FE6-D00BB33943A2}"/>
    <cellStyle name="강조색6 42 12" xfId="17443" xr:uid="{5C1B7444-B738-40ED-AFC6-441D8B5298B0}"/>
    <cellStyle name="강조색6 42 13" xfId="17444" xr:uid="{9EA1B65F-53DD-4E49-BC61-370D844302D6}"/>
    <cellStyle name="강조색6 42 14" xfId="17445" xr:uid="{1B1E6874-8A28-4FA4-9F74-AD027653E450}"/>
    <cellStyle name="강조색6 42 15" xfId="17440" xr:uid="{2E49D80D-8FCE-4A20-861E-3890DDD8135D}"/>
    <cellStyle name="강조색6 42 2" xfId="2097" xr:uid="{BCD9985F-9B76-46DE-8FFD-214AEC320589}"/>
    <cellStyle name="강조색6 42 2 2" xfId="17446" xr:uid="{0558FE26-53B7-46A8-8185-076F954DF8DB}"/>
    <cellStyle name="강조색6 42 3" xfId="17447" xr:uid="{29BC0F44-96F9-449E-8089-41C607EC99F1}"/>
    <cellStyle name="강조색6 42 4" xfId="17448" xr:uid="{034F0458-B6E3-46C1-9FCF-E167E800D193}"/>
    <cellStyle name="강조색6 42 5" xfId="17449" xr:uid="{ACCBF384-A100-4AB5-8C4A-8C89D97E49AB}"/>
    <cellStyle name="강조색6 42 6" xfId="17450" xr:uid="{36388707-93C6-40C7-9011-E631A42696CC}"/>
    <cellStyle name="강조색6 42 7" xfId="17451" xr:uid="{539AA91B-83C7-476A-BBCF-E0BD6A4E099C}"/>
    <cellStyle name="강조색6 42 8" xfId="17452" xr:uid="{1B85C677-43C8-4157-A85D-38E5D21689C6}"/>
    <cellStyle name="강조색6 42 9" xfId="17453" xr:uid="{03C87AC7-E029-404C-B593-802212564C8A}"/>
    <cellStyle name="강조색6 43" xfId="2098" xr:uid="{316449BD-1608-47E5-B324-6A1089C19239}"/>
    <cellStyle name="강조색6 43 10" xfId="17455" xr:uid="{9C03DF79-F0EF-45EE-B52D-8ED84DB3400B}"/>
    <cellStyle name="강조색6 43 11" xfId="17456" xr:uid="{D85A521C-C8A7-4995-AFDB-9AE105C0DCD0}"/>
    <cellStyle name="강조색6 43 12" xfId="17457" xr:uid="{7AC1B2A0-38CF-4962-9FBC-1C08921D9FE8}"/>
    <cellStyle name="강조색6 43 13" xfId="17458" xr:uid="{C9224F90-1AFA-4900-932D-66A95552BB61}"/>
    <cellStyle name="강조색6 43 14" xfId="17459" xr:uid="{09AEFC00-2B56-462F-8761-0A179BE3431D}"/>
    <cellStyle name="강조색6 43 15" xfId="17454" xr:uid="{97DC78DD-1D89-4E8C-9F09-91E603CCB33D}"/>
    <cellStyle name="강조색6 43 2" xfId="2099" xr:uid="{645A94C8-BC80-46F6-B253-7FF31E7672AE}"/>
    <cellStyle name="강조색6 43 2 2" xfId="17460" xr:uid="{E1361400-FF46-4E35-A220-69488FAFDE72}"/>
    <cellStyle name="강조색6 43 3" xfId="17461" xr:uid="{8F639C3F-17F6-4D89-8401-5E1F6ACA233F}"/>
    <cellStyle name="강조색6 43 4" xfId="17462" xr:uid="{6EF9A95D-6B4C-45C6-95DC-A69736B9957C}"/>
    <cellStyle name="강조색6 43 5" xfId="17463" xr:uid="{03135719-20A7-4372-9CCF-57CE711A6167}"/>
    <cellStyle name="강조색6 43 6" xfId="17464" xr:uid="{0B0BB650-CE6B-4617-A7FE-FCCC66863392}"/>
    <cellStyle name="강조색6 43 7" xfId="17465" xr:uid="{004F2A33-ECB4-4CD3-8038-BF6511F351E7}"/>
    <cellStyle name="강조색6 43 8" xfId="17466" xr:uid="{7CDAADB5-4171-4986-A3C6-AE733FCAEF2E}"/>
    <cellStyle name="강조색6 43 9" xfId="17467" xr:uid="{905424F3-FAA3-44D5-A6BC-32E418762F04}"/>
    <cellStyle name="강조색6 44" xfId="2100" xr:uid="{5C9F787F-E21A-44E1-8126-74326EA65E36}"/>
    <cellStyle name="강조색6 44 2" xfId="17468" xr:uid="{FCFE84C3-3B89-4F70-81F0-4EE2E34A0C3A}"/>
    <cellStyle name="강조색6 45" xfId="2101" xr:uid="{90291C1C-D1FC-405D-9BC3-B0D36D1D8FD4}"/>
    <cellStyle name="강조색6 45 2" xfId="17469" xr:uid="{7CDAF3F5-1516-41E6-B274-E7BB0A7C6219}"/>
    <cellStyle name="강조색6 46" xfId="2025" xr:uid="{0F77D32E-E5C8-4662-8240-789D7CE92BC6}"/>
    <cellStyle name="강조색6 47" xfId="16949" xr:uid="{1EC5B3D0-A0A5-4B7B-A8C0-62831AE8DAFE}"/>
    <cellStyle name="강조색6 5" xfId="2102" xr:uid="{01E0D9B7-D689-484A-BA2E-F0F5830D54B8}"/>
    <cellStyle name="강조색6 5 10" xfId="17471" xr:uid="{C21F9106-3AF9-4CC4-9A17-57348D34F40B}"/>
    <cellStyle name="강조색6 5 11" xfId="17472" xr:uid="{D84AF03D-3DA6-424D-929C-DB04DA6EF200}"/>
    <cellStyle name="강조색6 5 12" xfId="17473" xr:uid="{0B21CBD9-2396-4137-AEC0-68378B43ED23}"/>
    <cellStyle name="강조색6 5 13" xfId="17474" xr:uid="{301617F5-A2A0-4EF9-A6A8-87FE76265E45}"/>
    <cellStyle name="강조색6 5 14" xfId="17475" xr:uid="{D8BF07D9-960B-4EA8-B95D-D0FECA2D1694}"/>
    <cellStyle name="강조색6 5 15" xfId="17470" xr:uid="{9E961962-EAC1-4EF5-924B-877D0F7B3163}"/>
    <cellStyle name="강조색6 5 2" xfId="2103" xr:uid="{AFE1F3E0-28E6-4380-8020-A85C9E612151}"/>
    <cellStyle name="강조색6 5 2 2" xfId="17476" xr:uid="{031BD176-7B7E-4838-86AF-9A81E908F409}"/>
    <cellStyle name="강조색6 5 3" xfId="17477" xr:uid="{F88D6B93-5F8D-4074-81FD-C9382FDC9511}"/>
    <cellStyle name="강조색6 5 4" xfId="17478" xr:uid="{8FF9892C-6CFC-401B-8F7E-90EC75F9048A}"/>
    <cellStyle name="강조색6 5 5" xfId="17479" xr:uid="{6F9E7707-9155-4D23-9160-2E208AE980FF}"/>
    <cellStyle name="강조색6 5 6" xfId="17480" xr:uid="{55F88F8A-6450-4FFB-AADA-4C90026785CB}"/>
    <cellStyle name="강조색6 5 7" xfId="17481" xr:uid="{88F9B981-988E-4903-A757-84A326F9A5C6}"/>
    <cellStyle name="강조색6 5 8" xfId="17482" xr:uid="{CA5E124C-EA0A-4F75-98C6-CD118DBC3739}"/>
    <cellStyle name="강조색6 5 9" xfId="17483" xr:uid="{DE35CA85-0006-4F9A-B5B8-BB915AD89F04}"/>
    <cellStyle name="강조색6 6" xfId="2104" xr:uid="{767438E0-F689-401C-AD58-E2F10D5CA71C}"/>
    <cellStyle name="강조색6 6 10" xfId="17485" xr:uid="{59B143EE-3463-4AA4-8E04-7891BBBBF8A2}"/>
    <cellStyle name="강조색6 6 11" xfId="17486" xr:uid="{FAE92CF8-E289-479F-AC42-273E9CE1804D}"/>
    <cellStyle name="강조색6 6 12" xfId="17487" xr:uid="{39809E65-B654-4F87-B90A-DF7F0E43DB30}"/>
    <cellStyle name="강조색6 6 13" xfId="17488" xr:uid="{EC4DA035-637A-4F00-93FF-A53F11AEAD42}"/>
    <cellStyle name="강조색6 6 14" xfId="17489" xr:uid="{9F43AA9C-7DD7-4F1F-A756-231D0D78E5E1}"/>
    <cellStyle name="강조색6 6 15" xfId="17484" xr:uid="{7F4551CE-168A-4364-9960-B39926F3018E}"/>
    <cellStyle name="강조색6 6 2" xfId="2105" xr:uid="{11E7B130-254B-4D77-9A77-E8D30369B003}"/>
    <cellStyle name="강조색6 6 2 2" xfId="17490" xr:uid="{0506D6BF-87DC-455E-A2C1-E3A06F757786}"/>
    <cellStyle name="강조색6 6 3" xfId="17491" xr:uid="{F3C270C5-9D18-4775-BC94-D0032AE25A96}"/>
    <cellStyle name="강조색6 6 4" xfId="17492" xr:uid="{2BD5CD57-B7A4-431B-B8E4-C62DBD38A816}"/>
    <cellStyle name="강조색6 6 5" xfId="17493" xr:uid="{CB6DACDA-C366-4E86-96AE-CECA89FD60FD}"/>
    <cellStyle name="강조색6 6 6" xfId="17494" xr:uid="{42704A7E-B3E4-4F1D-A75F-D12B27D421DB}"/>
    <cellStyle name="강조색6 6 7" xfId="17495" xr:uid="{2DDE0F8E-DFFE-4E3E-9A64-177260CD1665}"/>
    <cellStyle name="강조색6 6 8" xfId="17496" xr:uid="{C1EE4C38-2F64-4203-889D-BD10FF7604E2}"/>
    <cellStyle name="강조색6 6 9" xfId="17497" xr:uid="{8A9AD51E-5514-4684-9D12-02485D984329}"/>
    <cellStyle name="강조색6 7" xfId="2106" xr:uid="{DD4F7FF7-74E7-4E6A-86DA-1CC6D25D095A}"/>
    <cellStyle name="강조색6 7 10" xfId="17499" xr:uid="{24EB20A2-95C3-4082-8B91-0792E95C3C04}"/>
    <cellStyle name="강조색6 7 11" xfId="17500" xr:uid="{73259D10-E3E5-4618-A6CD-AB7DAF36EF29}"/>
    <cellStyle name="강조색6 7 12" xfId="17501" xr:uid="{DAD5B79C-A846-42A6-A4AC-BD33D3824B0B}"/>
    <cellStyle name="강조색6 7 13" xfId="17502" xr:uid="{D054D4A9-4079-4F3B-8049-2EE7FC3EE933}"/>
    <cellStyle name="강조색6 7 14" xfId="17503" xr:uid="{2B5984BF-4097-4DA0-9E68-84FBA1E09675}"/>
    <cellStyle name="강조색6 7 15" xfId="17498" xr:uid="{8B74761F-C682-46B6-98F7-A51C3E5CFA64}"/>
    <cellStyle name="강조색6 7 2" xfId="2107" xr:uid="{8F4B9078-552E-41A6-B335-B317EE287FE1}"/>
    <cellStyle name="강조색6 7 2 2" xfId="17504" xr:uid="{F56A9061-82F4-44EB-9DF6-1D05C7F6EBE9}"/>
    <cellStyle name="강조색6 7 3" xfId="17505" xr:uid="{28CFC841-0168-4105-9D0F-BC828D6C5715}"/>
    <cellStyle name="강조색6 7 4" xfId="17506" xr:uid="{08697058-36FF-4EB8-9C78-6B20771E2C58}"/>
    <cellStyle name="강조색6 7 5" xfId="17507" xr:uid="{5C00E165-F07E-48D6-920E-7D202874170A}"/>
    <cellStyle name="강조색6 7 6" xfId="17508" xr:uid="{B3CB7038-C980-418B-A336-5B913CB3A269}"/>
    <cellStyle name="강조색6 7 7" xfId="17509" xr:uid="{925D7686-7C90-46DC-9E12-791AB60E1003}"/>
    <cellStyle name="강조색6 7 8" xfId="17510" xr:uid="{72DCF493-9482-4979-88B1-32D10EBB9EFB}"/>
    <cellStyle name="강조색6 7 9" xfId="17511" xr:uid="{FA916C4C-4733-4D2C-B7D5-5C377D4B064A}"/>
    <cellStyle name="강조색6 8" xfId="2108" xr:uid="{330A4BF3-7285-4F44-8857-F1AF693DD371}"/>
    <cellStyle name="강조색6 8 10" xfId="17513" xr:uid="{F84AF736-29F6-4787-BC78-8BF7C010D781}"/>
    <cellStyle name="강조색6 8 11" xfId="17514" xr:uid="{910EE64E-E126-4F75-962F-28DA124C69C3}"/>
    <cellStyle name="강조색6 8 12" xfId="17515" xr:uid="{BBC9644D-51D1-42C3-98A3-5DA7CBECFB47}"/>
    <cellStyle name="강조색6 8 13" xfId="17516" xr:uid="{E7462D4C-4652-40D7-A9C2-7F2CAF00EC14}"/>
    <cellStyle name="강조색6 8 14" xfId="17517" xr:uid="{0EFCB663-DFB2-4062-B6AB-5686928D6711}"/>
    <cellStyle name="강조색6 8 15" xfId="17512" xr:uid="{01EA4F3B-7CE9-4FEF-9001-46D3D45C0094}"/>
    <cellStyle name="강조색6 8 2" xfId="2109" xr:uid="{455D637E-E95B-4670-B9E4-D838DC73C091}"/>
    <cellStyle name="강조색6 8 2 2" xfId="17518" xr:uid="{3C2DBF9D-3111-4296-8087-88816C43B3DE}"/>
    <cellStyle name="강조색6 8 3" xfId="17519" xr:uid="{527B87D5-8F98-4F12-BC04-F93295971D2D}"/>
    <cellStyle name="강조색6 8 4" xfId="17520" xr:uid="{E838D38C-B1F3-458E-B181-CDB7DCE2CE38}"/>
    <cellStyle name="강조색6 8 5" xfId="17521" xr:uid="{15AE0F77-EC29-4616-8267-89B89C4FC36E}"/>
    <cellStyle name="강조색6 8 6" xfId="17522" xr:uid="{C15104D3-02D1-4AC4-8011-F6DC2E4C8F48}"/>
    <cellStyle name="강조색6 8 7" xfId="17523" xr:uid="{06AB9694-84C9-4D89-9ADB-EE90598690CF}"/>
    <cellStyle name="강조색6 8 8" xfId="17524" xr:uid="{377BFBE2-B779-4181-B080-53DDD3AD7814}"/>
    <cellStyle name="강조색6 8 9" xfId="17525" xr:uid="{485EE77A-1B26-498A-BA2E-F57A55CB77F2}"/>
    <cellStyle name="강조색6 9" xfId="2110" xr:uid="{3548A47D-E81B-45FE-8DB5-A2B315A98AC4}"/>
    <cellStyle name="강조색6 9 10" xfId="17527" xr:uid="{CD7AE21F-0B00-4069-87A4-CF66CCB65660}"/>
    <cellStyle name="강조색6 9 11" xfId="17528" xr:uid="{C2357F42-D614-494F-B4FE-0069B95FC04E}"/>
    <cellStyle name="강조색6 9 12" xfId="17529" xr:uid="{521FCE8E-ED96-4A58-AFB2-8B1F2A87D8E4}"/>
    <cellStyle name="강조색6 9 13" xfId="17530" xr:uid="{485122E8-52F3-4A67-9DC7-E786799DC232}"/>
    <cellStyle name="강조색6 9 14" xfId="17531" xr:uid="{4881968A-716E-488B-8E06-F686B7906A9E}"/>
    <cellStyle name="강조색6 9 15" xfId="17526" xr:uid="{F10A36E8-17EA-4107-B7BF-06059C9C7D51}"/>
    <cellStyle name="강조색6 9 2" xfId="2111" xr:uid="{E73E5A21-D291-4267-B34A-42F2FFD7FA2F}"/>
    <cellStyle name="강조색6 9 2 2" xfId="17532" xr:uid="{FB73244C-2434-4C12-8F97-81C74205789B}"/>
    <cellStyle name="강조색6 9 3" xfId="17533" xr:uid="{9FEB1CB5-AA08-4160-9512-8C4644D71173}"/>
    <cellStyle name="강조색6 9 4" xfId="17534" xr:uid="{FCCB7105-03E7-4849-85C9-D86C4AFC5A16}"/>
    <cellStyle name="강조색6 9 5" xfId="17535" xr:uid="{9C062922-6524-44E8-85B3-26D9B9F77AD3}"/>
    <cellStyle name="강조색6 9 6" xfId="17536" xr:uid="{6C2680B1-167F-4985-AC27-76C40328A0E6}"/>
    <cellStyle name="강조색6 9 7" xfId="17537" xr:uid="{4B684F8B-1939-4B1D-9828-026DFBEB5F27}"/>
    <cellStyle name="강조색6 9 8" xfId="17538" xr:uid="{33232C40-68E8-4F27-A613-50D02D255F59}"/>
    <cellStyle name="강조색6 9 9" xfId="17539" xr:uid="{0421DC7D-F8CA-49DC-92B0-1CC032FB801D}"/>
    <cellStyle name="경고문 10" xfId="2113" xr:uid="{F57E617B-F8F2-48DF-A0E3-2B8BA5F4E385}"/>
    <cellStyle name="경고문 10 10" xfId="17540" xr:uid="{0B656301-42D9-46BB-97A5-F37F79848FB8}"/>
    <cellStyle name="경고문 10 11" xfId="17541" xr:uid="{F17BBE2F-9393-4FCF-8C0B-05B0572918D3}"/>
    <cellStyle name="경고문 10 12" xfId="17542" xr:uid="{889C31CF-5748-408D-A7C9-E86DCE732A24}"/>
    <cellStyle name="경고문 10 13" xfId="17543" xr:uid="{BBEF9AAE-57B2-4085-931A-DDE553F66972}"/>
    <cellStyle name="경고문 10 14" xfId="17544" xr:uid="{DA020030-7F07-41DD-9A83-BD445DA4AF74}"/>
    <cellStyle name="경고문 10 2" xfId="2114" xr:uid="{94905EE4-722D-4981-9D59-CCB853B92BFC}"/>
    <cellStyle name="경고문 10 3" xfId="17545" xr:uid="{C4B07C0E-1D98-4638-B3F5-91909D5ED49F}"/>
    <cellStyle name="경고문 10 4" xfId="17546" xr:uid="{BF4D935C-5A58-45EB-AECB-87F60B9AA874}"/>
    <cellStyle name="경고문 10 5" xfId="17547" xr:uid="{17E02C94-3360-4550-8081-5385F70FC644}"/>
    <cellStyle name="경고문 10 6" xfId="17548" xr:uid="{AF63064E-7CAE-4912-81B0-DE9E8D30AB11}"/>
    <cellStyle name="경고문 10 7" xfId="17549" xr:uid="{875BEEB7-D9EA-4B33-922E-B1985D18AB6B}"/>
    <cellStyle name="경고문 10 8" xfId="17550" xr:uid="{6B95BA19-7C73-429F-81D1-467666EF5609}"/>
    <cellStyle name="경고문 10 9" xfId="17551" xr:uid="{7BD45ABF-B01C-4BCC-987E-DAEC74F63B3E}"/>
    <cellStyle name="경고문 11" xfId="2115" xr:uid="{C7ACDFC1-D3C5-4E2D-BB20-5EB54A903C8A}"/>
    <cellStyle name="경고문 11 10" xfId="17552" xr:uid="{253648B8-BBEB-4DE4-804A-F13CE1403E0E}"/>
    <cellStyle name="경고문 11 11" xfId="17553" xr:uid="{3B8932D6-FD39-41E1-A6D3-DF3E182F9BE6}"/>
    <cellStyle name="경고문 11 12" xfId="17554" xr:uid="{8A4002C1-C72A-46B2-A3EA-41514C8A8014}"/>
    <cellStyle name="경고문 11 13" xfId="17555" xr:uid="{ADAC39A0-5EB8-4865-AA40-34BB74A9C150}"/>
    <cellStyle name="경고문 11 14" xfId="17556" xr:uid="{4D17BE96-6FE4-4CE9-A4FD-15B5B94953BE}"/>
    <cellStyle name="경고문 11 2" xfId="2116" xr:uid="{2D42CDEE-EAE1-4D7E-85F3-4525A6D0B092}"/>
    <cellStyle name="경고문 11 3" xfId="17557" xr:uid="{A324F78E-E1E2-4B2C-BCE9-1E20CC033EBF}"/>
    <cellStyle name="경고문 11 4" xfId="17558" xr:uid="{D274BC19-9901-45D8-B999-B745484BA813}"/>
    <cellStyle name="경고문 11 5" xfId="17559" xr:uid="{AE8E3C50-A81E-4CF5-ACA4-125D2300611E}"/>
    <cellStyle name="경고문 11 6" xfId="17560" xr:uid="{40B6DFC6-49D0-4833-9DA3-D4F723DAA70E}"/>
    <cellStyle name="경고문 11 7" xfId="17561" xr:uid="{4FC0FD5E-78C6-4FC3-8998-BEFDA68A5C69}"/>
    <cellStyle name="경고문 11 8" xfId="17562" xr:uid="{0BE04F3A-E282-455D-B616-13E31799FF16}"/>
    <cellStyle name="경고문 11 9" xfId="17563" xr:uid="{B1097895-3A44-4ECB-817A-970A58215F2F}"/>
    <cellStyle name="경고문 12" xfId="2117" xr:uid="{4BB22604-A1A0-4E57-8A85-885BE2749564}"/>
    <cellStyle name="경고문 12 10" xfId="17564" xr:uid="{6878B7B9-12D7-41F4-964F-2211DB119E42}"/>
    <cellStyle name="경고문 12 11" xfId="17565" xr:uid="{63FF9E21-B90C-4BA6-A002-6143A666A170}"/>
    <cellStyle name="경고문 12 12" xfId="17566" xr:uid="{ABD72F46-08FE-465E-B8AE-2B875185C762}"/>
    <cellStyle name="경고문 12 13" xfId="17567" xr:uid="{F7885499-3983-482E-B223-81022090C643}"/>
    <cellStyle name="경고문 12 14" xfId="17568" xr:uid="{272F2576-8CEC-4287-A515-B42BA2B368C7}"/>
    <cellStyle name="경고문 12 2" xfId="2118" xr:uid="{F46662CF-7786-473D-8FF4-2CCD86821DB1}"/>
    <cellStyle name="경고문 12 3" xfId="17569" xr:uid="{8940A42A-C78F-4B2E-9957-99B20EF76F97}"/>
    <cellStyle name="경고문 12 4" xfId="17570" xr:uid="{D8F63340-402B-475C-91FE-C008BDFFEFF1}"/>
    <cellStyle name="경고문 12 5" xfId="17571" xr:uid="{859B517B-A4D2-4660-A30E-25C7D38DE15F}"/>
    <cellStyle name="경고문 12 6" xfId="17572" xr:uid="{2BA77796-977F-4506-B092-E96206E623A5}"/>
    <cellStyle name="경고문 12 7" xfId="17573" xr:uid="{75214378-B2E8-4F0F-BFA6-57359B7A66EC}"/>
    <cellStyle name="경고문 12 8" xfId="17574" xr:uid="{AEE908D0-1CB9-4467-833C-C747FFAE0852}"/>
    <cellStyle name="경고문 12 9" xfId="17575" xr:uid="{2D08C46B-FF9C-4801-A648-EFA1F4449484}"/>
    <cellStyle name="경고문 13" xfId="2119" xr:uid="{C96835E0-5915-42FC-B487-F7BA146FEDE0}"/>
    <cellStyle name="경고문 13 10" xfId="17576" xr:uid="{910E9E08-8B7E-4D89-9BF9-D332D3920AA9}"/>
    <cellStyle name="경고문 13 11" xfId="17577" xr:uid="{16CC16A8-31A1-4B81-B115-084A241E17D9}"/>
    <cellStyle name="경고문 13 12" xfId="17578" xr:uid="{96714956-BC82-4D77-8492-4AE7EC24D0F9}"/>
    <cellStyle name="경고문 13 13" xfId="17579" xr:uid="{9118E2B2-EAB6-47DE-91C5-36F8E5BBE480}"/>
    <cellStyle name="경고문 13 14" xfId="17580" xr:uid="{C807037D-36CF-485B-9C7A-1D4CE992E15B}"/>
    <cellStyle name="경고문 13 2" xfId="2120" xr:uid="{FB041396-6A0B-43F6-83F9-56AF1109004A}"/>
    <cellStyle name="경고문 13 3" xfId="17581" xr:uid="{7D6F606B-92A3-48C7-A201-5014E45C8C31}"/>
    <cellStyle name="경고문 13 4" xfId="17582" xr:uid="{2D0A091F-A3E4-4DAD-A44D-A6308689F1FF}"/>
    <cellStyle name="경고문 13 5" xfId="17583" xr:uid="{2AB38D24-113A-42A3-B616-A4FD888C85D4}"/>
    <cellStyle name="경고문 13 6" xfId="17584" xr:uid="{9CEFFC2E-E642-4B4A-A34B-597470469B32}"/>
    <cellStyle name="경고문 13 7" xfId="17585" xr:uid="{75DB2EF2-1955-41E2-8893-F8400F58467C}"/>
    <cellStyle name="경고문 13 8" xfId="17586" xr:uid="{B495F4AB-B3AF-4997-B323-3C93AD81138C}"/>
    <cellStyle name="경고문 13 9" xfId="17587" xr:uid="{9E56DCBA-74F6-4D11-8B48-AC25D1520DD8}"/>
    <cellStyle name="경고문 14" xfId="2121" xr:uid="{565293D3-B785-4780-84F8-DBAA32C13A37}"/>
    <cellStyle name="경고문 14 10" xfId="17588" xr:uid="{6E6F4ED7-02C4-4F66-82DB-403DC9A88953}"/>
    <cellStyle name="경고문 14 11" xfId="17589" xr:uid="{7BE03F08-4AD8-48EC-A3ED-5552F8AB3DEA}"/>
    <cellStyle name="경고문 14 12" xfId="17590" xr:uid="{22C722F3-DFC0-4A3F-8E36-01C86EFEB12F}"/>
    <cellStyle name="경고문 14 13" xfId="17591" xr:uid="{2852DCBE-3E70-4B8B-AD0B-8FFFC9B0AC9C}"/>
    <cellStyle name="경고문 14 14" xfId="17592" xr:uid="{BF6CDBC2-F7C2-4585-A79A-F9EE3DBB2E11}"/>
    <cellStyle name="경고문 14 2" xfId="2122" xr:uid="{3920CE52-48B2-432A-9C5E-17AEEF664295}"/>
    <cellStyle name="경고문 14 3" xfId="17593" xr:uid="{12C0BBCD-AA2A-4531-A424-E3E3C9FE7BF3}"/>
    <cellStyle name="경고문 14 4" xfId="17594" xr:uid="{6092B750-770D-46D8-A156-3A464DEE7936}"/>
    <cellStyle name="경고문 14 5" xfId="17595" xr:uid="{6902D856-4373-4319-B84D-D407CC2C2FE3}"/>
    <cellStyle name="경고문 14 6" xfId="17596" xr:uid="{CAA1CF69-EEED-4AD0-B536-DB35F6413130}"/>
    <cellStyle name="경고문 14 7" xfId="17597" xr:uid="{DB295BF5-4BB5-4AF3-981F-C9C64529343E}"/>
    <cellStyle name="경고문 14 8" xfId="17598" xr:uid="{DC9DB54B-9752-4A99-A5B9-CB4529B28D35}"/>
    <cellStyle name="경고문 14 9" xfId="17599" xr:uid="{34F1F32F-768B-4142-9AB8-7A55E3C92122}"/>
    <cellStyle name="경고문 15" xfId="2123" xr:uid="{B12ACC29-4B19-44D1-BD44-82A98DD784AD}"/>
    <cellStyle name="경고문 15 10" xfId="17600" xr:uid="{F5B00C94-548A-4B7D-8BFF-D9AE8874B1DD}"/>
    <cellStyle name="경고문 15 11" xfId="17601" xr:uid="{9DA4C2C1-ED8B-45BB-8D0F-6A7FDD225528}"/>
    <cellStyle name="경고문 15 12" xfId="17602" xr:uid="{9DDB7407-FCF2-4848-8581-C754DEE029D1}"/>
    <cellStyle name="경고문 15 13" xfId="17603" xr:uid="{190F1599-AB86-478F-978F-12B5B13BF6CD}"/>
    <cellStyle name="경고문 15 14" xfId="17604" xr:uid="{0EFAB371-6BFF-4CEA-9441-8E4B56055DF4}"/>
    <cellStyle name="경고문 15 2" xfId="2124" xr:uid="{B40D8001-D896-41C9-852F-AA778FCEE082}"/>
    <cellStyle name="경고문 15 3" xfId="17605" xr:uid="{5899CDFA-B4B0-4E83-BC96-B4455F290CE7}"/>
    <cellStyle name="경고문 15 4" xfId="17606" xr:uid="{8EB59183-E444-4F95-B629-1E13368C00EC}"/>
    <cellStyle name="경고문 15 5" xfId="17607" xr:uid="{2D6348F2-954C-4691-A082-CD21AE012A9B}"/>
    <cellStyle name="경고문 15 6" xfId="17608" xr:uid="{02117E84-A6B1-4A1A-8CFE-26DEDC81BCDB}"/>
    <cellStyle name="경고문 15 7" xfId="17609" xr:uid="{4A159608-287E-42A3-872D-50B10ED16576}"/>
    <cellStyle name="경고문 15 8" xfId="17610" xr:uid="{C969F5B7-A525-4910-B96A-1B3E305C58D3}"/>
    <cellStyle name="경고문 15 9" xfId="17611" xr:uid="{EB47067F-0DF9-46E4-9981-B075B92AD21D}"/>
    <cellStyle name="경고문 16" xfId="2125" xr:uid="{1776B228-418E-44E1-AB7C-C510106D2568}"/>
    <cellStyle name="경고문 16 10" xfId="17612" xr:uid="{89D59605-E5A5-4CE5-B4D1-CC6DCF0B44AA}"/>
    <cellStyle name="경고문 16 11" xfId="17613" xr:uid="{795C7D66-3130-4C47-9D1D-3CCD3A8C7743}"/>
    <cellStyle name="경고문 16 12" xfId="17614" xr:uid="{F92C76C4-6C44-4718-A606-52B29C634E4F}"/>
    <cellStyle name="경고문 16 13" xfId="17615" xr:uid="{35131A64-5A06-45AC-A230-C629D4341F82}"/>
    <cellStyle name="경고문 16 14" xfId="17616" xr:uid="{BEB7D6CE-9332-4F77-9C48-8461FA6B0C5B}"/>
    <cellStyle name="경고문 16 2" xfId="2126" xr:uid="{C3F16514-EF7A-4F95-A399-B01DA291C3AC}"/>
    <cellStyle name="경고문 16 3" xfId="17617" xr:uid="{78A3F743-0BC6-4B03-BC48-38848F3B3971}"/>
    <cellStyle name="경고문 16 4" xfId="17618" xr:uid="{C254735E-1CF5-4778-BC17-322B1F6BC789}"/>
    <cellStyle name="경고문 16 5" xfId="17619" xr:uid="{90AF7779-DF45-4669-A4D0-8CC90CC07574}"/>
    <cellStyle name="경고문 16 6" xfId="17620" xr:uid="{A16B6380-15C9-4FC1-B70A-2D5320C70DB5}"/>
    <cellStyle name="경고문 16 7" xfId="17621" xr:uid="{F146CC23-8264-4182-A08E-59270CC8D509}"/>
    <cellStyle name="경고문 16 8" xfId="17622" xr:uid="{A00CB03F-67BC-4A4F-8F85-491E059CD33B}"/>
    <cellStyle name="경고문 16 9" xfId="17623" xr:uid="{42026663-C246-4FD1-A5EC-2223F210261F}"/>
    <cellStyle name="경고문 17" xfId="2127" xr:uid="{C2EEFF56-1A71-499A-885C-B758BFD00DD8}"/>
    <cellStyle name="경고문 17 10" xfId="17624" xr:uid="{82F2B72A-B4C0-4165-B366-DAC6C3991823}"/>
    <cellStyle name="경고문 17 11" xfId="17625" xr:uid="{9B41BCE1-2F18-4CBD-B5C3-BF4764D6DBE5}"/>
    <cellStyle name="경고문 17 12" xfId="17626" xr:uid="{BE50607A-E813-4C30-80B2-43376394F146}"/>
    <cellStyle name="경고문 17 13" xfId="17627" xr:uid="{B85C4FAE-3C34-452A-B174-6920C87FBC05}"/>
    <cellStyle name="경고문 17 14" xfId="17628" xr:uid="{8F4AAC1F-2E18-415F-ADC3-FBBB13215D62}"/>
    <cellStyle name="경고문 17 2" xfId="2128" xr:uid="{A79085B4-8512-417F-8750-7FC25A7C17BA}"/>
    <cellStyle name="경고문 17 3" xfId="17629" xr:uid="{A4A343C7-E02E-4943-B379-D04724915D67}"/>
    <cellStyle name="경고문 17 4" xfId="17630" xr:uid="{8C2D6C19-8D70-4E9D-A5CB-C0B719DC0D21}"/>
    <cellStyle name="경고문 17 5" xfId="17631" xr:uid="{E8AAFAD1-6B03-49C0-99BD-F54B42F4C218}"/>
    <cellStyle name="경고문 17 6" xfId="17632" xr:uid="{0F629E24-383D-46B6-A063-ACE0B4C9750E}"/>
    <cellStyle name="경고문 17 7" xfId="17633" xr:uid="{146C1B25-F54F-428D-A0B8-3EFD7F34C88F}"/>
    <cellStyle name="경고문 17 8" xfId="17634" xr:uid="{322A4307-9C91-49C8-AD2B-E6E50B767143}"/>
    <cellStyle name="경고문 17 9" xfId="17635" xr:uid="{6AE597A2-3A35-4E31-9C77-8E24F19FD986}"/>
    <cellStyle name="경고문 18" xfId="2129" xr:uid="{44340AE4-D3BE-4BB6-9A53-43B46016B831}"/>
    <cellStyle name="경고문 18 10" xfId="17636" xr:uid="{65CC339C-14C0-4861-A4DD-DC08F04C0380}"/>
    <cellStyle name="경고문 18 11" xfId="17637" xr:uid="{8AACC2EB-5B82-4491-A04B-EDC44EAC628D}"/>
    <cellStyle name="경고문 18 12" xfId="17638" xr:uid="{0C0B8B53-1489-45E1-BEB7-7359F5D52732}"/>
    <cellStyle name="경고문 18 13" xfId="17639" xr:uid="{A397A9CE-0AEF-4B94-B367-9DD03FA95DAE}"/>
    <cellStyle name="경고문 18 14" xfId="17640" xr:uid="{6659EC92-A54E-4D67-884A-1DC8ADE33115}"/>
    <cellStyle name="경고문 18 2" xfId="2130" xr:uid="{45723BC9-FD43-4013-A516-11910D0E87C6}"/>
    <cellStyle name="경고문 18 3" xfId="17641" xr:uid="{ACC71B16-50CB-4D39-9AD7-50486F5B74AD}"/>
    <cellStyle name="경고문 18 4" xfId="17642" xr:uid="{62A459C7-E3F1-4E39-9718-6F283F3E2F89}"/>
    <cellStyle name="경고문 18 5" xfId="17643" xr:uid="{1C896A6B-54C9-400E-8051-A05CE49D605E}"/>
    <cellStyle name="경고문 18 6" xfId="17644" xr:uid="{B4BC74CA-9E02-4205-A99E-375470EECB68}"/>
    <cellStyle name="경고문 18 7" xfId="17645" xr:uid="{A0DDAD94-7A5D-4ED4-B2DB-72DF1BE56FE6}"/>
    <cellStyle name="경고문 18 8" xfId="17646" xr:uid="{BD1F45BE-0652-498E-A650-8221FEC2988A}"/>
    <cellStyle name="경고문 18 9" xfId="17647" xr:uid="{34579F77-A527-4C67-94B1-52950210BE17}"/>
    <cellStyle name="경고문 19" xfId="2131" xr:uid="{A5C1381B-BF69-4D49-B65D-3826FE2FE8CD}"/>
    <cellStyle name="경고문 19 10" xfId="17648" xr:uid="{FDE4028D-408F-43FA-AD42-6F08BC8394E8}"/>
    <cellStyle name="경고문 19 11" xfId="17649" xr:uid="{1E507ECC-4906-4535-8DDE-EA80EF1EB52B}"/>
    <cellStyle name="경고문 19 12" xfId="17650" xr:uid="{9CA20680-9007-45E2-9C8B-09D9BA9A4B50}"/>
    <cellStyle name="경고문 19 13" xfId="17651" xr:uid="{58F504CF-52E1-4AE7-9D5D-CAD655EB2347}"/>
    <cellStyle name="경고문 19 14" xfId="17652" xr:uid="{0136CB0D-4135-47D0-8844-E8697E83FC63}"/>
    <cellStyle name="경고문 19 2" xfId="2132" xr:uid="{6A9D69AD-45D6-42C5-AD8D-C7BF76AC07BA}"/>
    <cellStyle name="경고문 19 3" xfId="17653" xr:uid="{5851AF93-A51E-4D9B-9663-04A62FCAAAD0}"/>
    <cellStyle name="경고문 19 4" xfId="17654" xr:uid="{A06D2B19-DE3A-449D-A5CF-8C896824D2DC}"/>
    <cellStyle name="경고문 19 5" xfId="17655" xr:uid="{5BD2355B-AE9D-4C79-8150-C32845170B60}"/>
    <cellStyle name="경고문 19 6" xfId="17656" xr:uid="{B66B596D-7C07-4E1C-8FB1-4FCC45A7B13D}"/>
    <cellStyle name="경고문 19 7" xfId="17657" xr:uid="{A3EE4042-1683-44EF-93CE-65388F38D832}"/>
    <cellStyle name="경고문 19 8" xfId="17658" xr:uid="{9BD1C67A-5ACE-4A36-971F-29CC5AE1F770}"/>
    <cellStyle name="경고문 19 9" xfId="17659" xr:uid="{907C0781-E07F-4DD9-97D9-EE062A09B733}"/>
    <cellStyle name="경고문 2" xfId="2133" xr:uid="{A92F3188-8BE9-426B-8712-F0EBC27BAD5A}"/>
    <cellStyle name="경고문 2 10" xfId="17660" xr:uid="{29F91AA0-60FA-45EB-9261-54B5522FB70B}"/>
    <cellStyle name="경고문 2 11" xfId="17661" xr:uid="{F59A401F-B792-4276-A07E-1DE64E0B7D6B}"/>
    <cellStyle name="경고문 2 12" xfId="17662" xr:uid="{C7D372FC-2DAF-4FBC-BBF4-28622DF3DD9B}"/>
    <cellStyle name="경고문 2 13" xfId="17663" xr:uid="{49277126-A00D-4FF7-86B4-E1A69254D63D}"/>
    <cellStyle name="경고문 2 14" xfId="17664" xr:uid="{72C0660D-4EBE-43DA-943E-9BF3DC53A040}"/>
    <cellStyle name="경고문 2 15" xfId="27964" xr:uid="{5E90FE83-E3CC-4ADD-A35C-543E11E516E3}"/>
    <cellStyle name="경고문 2 2" xfId="2134" xr:uid="{4A6927D4-872A-4222-A163-D5002A824A70}"/>
    <cellStyle name="경고문 2 3" xfId="17665" xr:uid="{8B9E9235-B13B-4A2E-B0E5-3A3386F34ED3}"/>
    <cellStyle name="경고문 2 4" xfId="17666" xr:uid="{99971149-92B3-4D94-BB59-BEAE243F139F}"/>
    <cellStyle name="경고문 2 5" xfId="17667" xr:uid="{B4DD4AA0-C2F9-421C-B0EB-67856541C4BF}"/>
    <cellStyle name="경고문 2 6" xfId="17668" xr:uid="{ED3E0755-C887-41F3-A426-DA3D8F286A33}"/>
    <cellStyle name="경고문 2 7" xfId="17669" xr:uid="{638343E7-A82C-408B-BC53-A2C211CBDC54}"/>
    <cellStyle name="경고문 2 8" xfId="17670" xr:uid="{5981887E-528B-4ED2-93D5-193D44FFAAC2}"/>
    <cellStyle name="경고문 2 9" xfId="17671" xr:uid="{009D4808-FFFC-4A12-A3D0-FD4A4F6FA230}"/>
    <cellStyle name="경고문 20" xfId="2135" xr:uid="{6B0619CF-9946-444E-970B-BFC3CA93071B}"/>
    <cellStyle name="경고문 20 10" xfId="17672" xr:uid="{1F255F91-35B5-4AE6-AA77-CA07E1428DFC}"/>
    <cellStyle name="경고문 20 11" xfId="17673" xr:uid="{370D409F-A10B-4B5A-9550-3BF1F2969DB8}"/>
    <cellStyle name="경고문 20 12" xfId="17674" xr:uid="{768E4DBE-5D3B-48E0-9C59-80B2C479527E}"/>
    <cellStyle name="경고문 20 13" xfId="17675" xr:uid="{A8D9117D-4EF8-428A-9984-FED97E9EABC4}"/>
    <cellStyle name="경고문 20 14" xfId="17676" xr:uid="{9DA698A0-EF40-4A70-AEE3-87BFF47C7C91}"/>
    <cellStyle name="경고문 20 2" xfId="2136" xr:uid="{D70EE4A6-BE4F-423F-B1CE-B8BAF3ECD71D}"/>
    <cellStyle name="경고문 20 3" xfId="17677" xr:uid="{1F1658D1-DC60-4391-87BE-950F31F240DA}"/>
    <cellStyle name="경고문 20 4" xfId="17678" xr:uid="{C9B8A9D2-5CF9-43AD-8E54-C5F258EFE6BB}"/>
    <cellStyle name="경고문 20 5" xfId="17679" xr:uid="{2AF55B00-4E87-48AA-9FF8-FF83F709EECC}"/>
    <cellStyle name="경고문 20 6" xfId="17680" xr:uid="{4C570B25-F2DC-45D2-AC84-6792D443F51F}"/>
    <cellStyle name="경고문 20 7" xfId="17681" xr:uid="{D2157594-6A24-406C-8628-1264BEBD1CBD}"/>
    <cellStyle name="경고문 20 8" xfId="17682" xr:uid="{FD07D20A-1910-45E2-A4B1-5385CDF4B702}"/>
    <cellStyle name="경고문 20 9" xfId="17683" xr:uid="{35E5C907-ADC0-4F03-874C-C13FB0E25ED2}"/>
    <cellStyle name="경고문 21" xfId="2137" xr:uid="{2A3D6E69-E249-4B58-B017-CAA954CB5124}"/>
    <cellStyle name="경고문 21 10" xfId="17684" xr:uid="{196620F2-4F9F-4C43-9EBA-0F3378B7FB87}"/>
    <cellStyle name="경고문 21 11" xfId="17685" xr:uid="{DD121938-EBB6-44D0-BF1C-84A560F0242B}"/>
    <cellStyle name="경고문 21 12" xfId="17686" xr:uid="{01A150EB-43B1-45E0-A088-8DAE4DE53BD4}"/>
    <cellStyle name="경고문 21 13" xfId="17687" xr:uid="{483B365A-B384-484E-B923-01B59D39C4AC}"/>
    <cellStyle name="경고문 21 14" xfId="17688" xr:uid="{97A8AA7B-4270-4416-B831-F496E8B9545A}"/>
    <cellStyle name="경고문 21 2" xfId="2138" xr:uid="{2ACD3436-ABE0-4A61-904A-CEF4EB98ACED}"/>
    <cellStyle name="경고문 21 3" xfId="17689" xr:uid="{3A0EE0E5-CB95-410B-9337-448FA1AD701A}"/>
    <cellStyle name="경고문 21 4" xfId="17690" xr:uid="{67D4BE82-0CCB-4405-A215-D3BDB31C6874}"/>
    <cellStyle name="경고문 21 5" xfId="17691" xr:uid="{08B3CFBB-B6C1-4990-B68A-C87032D84D93}"/>
    <cellStyle name="경고문 21 6" xfId="17692" xr:uid="{79D29C7E-D33A-4DA1-B92D-815CBA13444E}"/>
    <cellStyle name="경고문 21 7" xfId="17693" xr:uid="{7BD46BAB-28A2-414A-A425-455EFB9A3A02}"/>
    <cellStyle name="경고문 21 8" xfId="17694" xr:uid="{C5B1ECEF-44EF-4365-A2EE-2F44AEDF17F5}"/>
    <cellStyle name="경고문 21 9" xfId="17695" xr:uid="{FC8B2AF9-C429-4925-8443-C4ABA92C6298}"/>
    <cellStyle name="경고문 22" xfId="2139" xr:uid="{000A229D-C3C1-41BE-94B0-CA37C4E7C4B9}"/>
    <cellStyle name="경고문 22 10" xfId="17696" xr:uid="{A4FF794D-91B9-40CC-A6F3-702C794C0E6F}"/>
    <cellStyle name="경고문 22 11" xfId="17697" xr:uid="{130615B5-988A-42F7-AC29-B95492E271B9}"/>
    <cellStyle name="경고문 22 12" xfId="17698" xr:uid="{9DD0509F-FA0C-4EED-B5D8-086ABCE22732}"/>
    <cellStyle name="경고문 22 13" xfId="17699" xr:uid="{B919AFC9-9829-47EC-999F-AE97F9BE5897}"/>
    <cellStyle name="경고문 22 14" xfId="17700" xr:uid="{C539F9A6-80FC-4446-914F-7DDE19A3465F}"/>
    <cellStyle name="경고문 22 2" xfId="2140" xr:uid="{0E42C00B-804A-4FB4-ABCD-A98A6B4C52BF}"/>
    <cellStyle name="경고문 22 3" xfId="17701" xr:uid="{9484332F-04C7-43B8-83C3-62C96D367F3C}"/>
    <cellStyle name="경고문 22 4" xfId="17702" xr:uid="{CACBE4B2-57CF-4947-B819-D238916D33AB}"/>
    <cellStyle name="경고문 22 5" xfId="17703" xr:uid="{37962445-2B7C-4F46-9B32-E21BFF53BD88}"/>
    <cellStyle name="경고문 22 6" xfId="17704" xr:uid="{3FF4FC03-4848-45E8-9BDB-89DF0991D1CA}"/>
    <cellStyle name="경고문 22 7" xfId="17705" xr:uid="{895C8103-8B13-4796-81C0-46B4EE885131}"/>
    <cellStyle name="경고문 22 8" xfId="17706" xr:uid="{FB408983-DBA8-4965-96F9-D4C9C28E04C1}"/>
    <cellStyle name="경고문 22 9" xfId="17707" xr:uid="{CBE8911A-95D1-4284-AD62-4525E124FA0B}"/>
    <cellStyle name="경고문 23" xfId="2141" xr:uid="{DB1B9F2C-53AC-40DF-B668-014EDC3949ED}"/>
    <cellStyle name="경고문 23 10" xfId="17708" xr:uid="{5F4C2032-17F7-4072-9245-E2B556010B48}"/>
    <cellStyle name="경고문 23 11" xfId="17709" xr:uid="{81AA53D9-13F8-46EC-8D6E-C686E6590726}"/>
    <cellStyle name="경고문 23 12" xfId="17710" xr:uid="{BA8BBC0D-1FB5-4874-A09D-CD28D462CCE9}"/>
    <cellStyle name="경고문 23 13" xfId="17711" xr:uid="{26D1CFB3-BF9D-488D-AA05-E088832B91C4}"/>
    <cellStyle name="경고문 23 14" xfId="17712" xr:uid="{33DAE2AC-9C12-4D28-A4C0-22ACD1F38466}"/>
    <cellStyle name="경고문 23 2" xfId="2142" xr:uid="{72910AB2-F45D-46F0-937D-6C97D7CFCC62}"/>
    <cellStyle name="경고문 23 3" xfId="17713" xr:uid="{0B79D075-823C-4453-BDAA-3BF0C90E9F07}"/>
    <cellStyle name="경고문 23 4" xfId="17714" xr:uid="{F1E638B4-E374-42DE-B8CA-C50AFA2FDB1F}"/>
    <cellStyle name="경고문 23 5" xfId="17715" xr:uid="{13345736-F26D-40E7-856F-236AC5267870}"/>
    <cellStyle name="경고문 23 6" xfId="17716" xr:uid="{AB25F17B-F5DB-491C-AD31-0C2E8B740014}"/>
    <cellStyle name="경고문 23 7" xfId="17717" xr:uid="{EB7C643C-AAFE-4475-8AA8-375DE254AE0E}"/>
    <cellStyle name="경고문 23 8" xfId="17718" xr:uid="{1185EF7D-4A5B-48CE-A4AA-2C76D917F73B}"/>
    <cellStyle name="경고문 23 9" xfId="17719" xr:uid="{9D5D01E0-F80A-4E3E-85C3-9DE591D5F707}"/>
    <cellStyle name="경고문 24" xfId="2143" xr:uid="{8FFC8432-A4FB-4E2C-B1BC-85DFFC75828D}"/>
    <cellStyle name="경고문 24 10" xfId="17720" xr:uid="{F16F1D11-FD25-44CD-A229-939B9A7301D8}"/>
    <cellStyle name="경고문 24 11" xfId="17721" xr:uid="{2312CE12-5FB6-45CD-A71C-667762729EE1}"/>
    <cellStyle name="경고문 24 12" xfId="17722" xr:uid="{8F6B8535-F55E-4379-A03E-2299433692F2}"/>
    <cellStyle name="경고문 24 13" xfId="17723" xr:uid="{E0459BBF-034C-4176-AD2A-3EA244A40FD7}"/>
    <cellStyle name="경고문 24 14" xfId="17724" xr:uid="{069DBB29-92EB-4988-AAEB-91B8899FFD70}"/>
    <cellStyle name="경고문 24 2" xfId="2144" xr:uid="{6A347047-E517-46D9-8156-078E2B359791}"/>
    <cellStyle name="경고문 24 3" xfId="17725" xr:uid="{3D4BF122-075A-4408-8C53-175B929BBA9A}"/>
    <cellStyle name="경고문 24 4" xfId="17726" xr:uid="{F63EE6BB-89A8-4D79-B506-6B0434C32273}"/>
    <cellStyle name="경고문 24 5" xfId="17727" xr:uid="{9F126AEB-23BD-45EB-B7AF-682BC38CD616}"/>
    <cellStyle name="경고문 24 6" xfId="17728" xr:uid="{C2A2AB26-6D08-402E-B036-B60CDBE46671}"/>
    <cellStyle name="경고문 24 7" xfId="17729" xr:uid="{8977CD5F-4217-453C-ABB4-CE574E77BFEC}"/>
    <cellStyle name="경고문 24 8" xfId="17730" xr:uid="{608919E5-7252-4919-B7FF-15F3AF1E5FEC}"/>
    <cellStyle name="경고문 24 9" xfId="17731" xr:uid="{D164B636-AFDD-4253-8CE4-1C90B22493D4}"/>
    <cellStyle name="경고문 25" xfId="2145" xr:uid="{BFDD7F8E-21AD-47BE-B792-C32B6925E19D}"/>
    <cellStyle name="경고문 25 10" xfId="17732" xr:uid="{28DD6F44-0912-479C-B20E-D23CB539B233}"/>
    <cellStyle name="경고문 25 11" xfId="17733" xr:uid="{92B08AFC-71A6-41D1-B4E6-06065017D4F5}"/>
    <cellStyle name="경고문 25 12" xfId="17734" xr:uid="{13D04269-CCE4-414D-BA93-62614475D815}"/>
    <cellStyle name="경고문 25 13" xfId="17735" xr:uid="{DCDE1DE8-6725-4093-85C9-3DA247883383}"/>
    <cellStyle name="경고문 25 14" xfId="17736" xr:uid="{0A0A762C-E4F2-44BB-A7C2-1C876630B414}"/>
    <cellStyle name="경고문 25 2" xfId="2146" xr:uid="{522F1F34-11AD-4ED6-B593-ADE1CC968300}"/>
    <cellStyle name="경고문 25 3" xfId="17737" xr:uid="{3CBECCCD-D5F5-4A26-A254-FCEDA223A27B}"/>
    <cellStyle name="경고문 25 4" xfId="17738" xr:uid="{8B14FD18-13F4-4237-B61D-959B5D1E92FB}"/>
    <cellStyle name="경고문 25 5" xfId="17739" xr:uid="{091F7648-6519-4AE6-B1D4-FA62C66CFFBA}"/>
    <cellStyle name="경고문 25 6" xfId="17740" xr:uid="{3690E8B0-E673-492F-A499-0360A961ADF6}"/>
    <cellStyle name="경고문 25 7" xfId="17741" xr:uid="{EA298DE3-97ED-4A78-B756-5E68E1429089}"/>
    <cellStyle name="경고문 25 8" xfId="17742" xr:uid="{78B9C2BE-1D0C-414D-87B0-E80824952A5C}"/>
    <cellStyle name="경고문 25 9" xfId="17743" xr:uid="{3BCAEBA8-84C0-45CD-AE24-5716E32B7CC9}"/>
    <cellStyle name="경고문 26" xfId="2147" xr:uid="{B5C740D0-EDB7-4B75-B14B-C453D66ED50B}"/>
    <cellStyle name="경고문 26 10" xfId="17744" xr:uid="{60605A37-E120-4CB3-9A1C-DDA9EE6D3A87}"/>
    <cellStyle name="경고문 26 11" xfId="17745" xr:uid="{ADD4425A-8C20-47BA-9E2F-EC982D7D5EFE}"/>
    <cellStyle name="경고문 26 12" xfId="17746" xr:uid="{AC4B4C65-11A2-4A3F-BD4F-A53BDBE91A86}"/>
    <cellStyle name="경고문 26 13" xfId="17747" xr:uid="{24CF96D1-BD33-4A4D-A1AE-A95E3F65F411}"/>
    <cellStyle name="경고문 26 14" xfId="17748" xr:uid="{3AECC5AE-3E27-4C6B-9898-01909FA1E24E}"/>
    <cellStyle name="경고문 26 2" xfId="2148" xr:uid="{E5A323A5-2634-4D3F-B34E-35B6DA82D4D2}"/>
    <cellStyle name="경고문 26 3" xfId="17749" xr:uid="{DEAD01B1-1409-4BF2-AC87-9E973C7A7007}"/>
    <cellStyle name="경고문 26 4" xfId="17750" xr:uid="{3C79184C-41E5-4C2F-9DCB-3B8D46D08367}"/>
    <cellStyle name="경고문 26 5" xfId="17751" xr:uid="{3BB59C8A-7502-408D-AB12-5782B11EC554}"/>
    <cellStyle name="경고문 26 6" xfId="17752" xr:uid="{1119A68F-330D-42E2-AC86-5B312126E978}"/>
    <cellStyle name="경고문 26 7" xfId="17753" xr:uid="{A72B70E8-E105-4CA4-8C98-B965E2EE3882}"/>
    <cellStyle name="경고문 26 8" xfId="17754" xr:uid="{0D83D52F-BAE8-49D0-9112-41EB041623CC}"/>
    <cellStyle name="경고문 26 9" xfId="17755" xr:uid="{904059AF-BD95-47BF-B6E0-C3177E1EA0D5}"/>
    <cellStyle name="경고문 27" xfId="2149" xr:uid="{866BB915-D2B8-487E-82B0-BFC46684E4D2}"/>
    <cellStyle name="경고문 27 10" xfId="17756" xr:uid="{00392DFC-5882-4B8C-8E0A-C3D198187775}"/>
    <cellStyle name="경고문 27 11" xfId="17757" xr:uid="{CD39BE9E-E826-4384-92BC-B2391EB796BE}"/>
    <cellStyle name="경고문 27 12" xfId="17758" xr:uid="{857E09DB-3703-4E07-B196-CF7895081BD6}"/>
    <cellStyle name="경고문 27 13" xfId="17759" xr:uid="{7DA06DF7-BEFE-45B6-80B7-6E0AF61F0A49}"/>
    <cellStyle name="경고문 27 14" xfId="17760" xr:uid="{12369C92-11B2-46F4-9473-A61AA23788B2}"/>
    <cellStyle name="경고문 27 2" xfId="2150" xr:uid="{3090B365-A46B-4BDE-8B24-227CB68BDA5E}"/>
    <cellStyle name="경고문 27 3" xfId="17761" xr:uid="{333D7193-DDA6-4DA1-BDA0-24FAD0E23C37}"/>
    <cellStyle name="경고문 27 4" xfId="17762" xr:uid="{6C74FD85-EA44-4BFE-B878-2923E7266553}"/>
    <cellStyle name="경고문 27 5" xfId="17763" xr:uid="{831F2A04-8A07-4FC2-A7D4-309A73FB4EDE}"/>
    <cellStyle name="경고문 27 6" xfId="17764" xr:uid="{FE942DD8-2710-451C-874F-8F75633C3780}"/>
    <cellStyle name="경고문 27 7" xfId="17765" xr:uid="{831A188D-19C6-4F32-B664-2502091D258F}"/>
    <cellStyle name="경고문 27 8" xfId="17766" xr:uid="{F15851DC-BF3D-4E35-8F5F-C6B387DBB458}"/>
    <cellStyle name="경고문 27 9" xfId="17767" xr:uid="{13AD854D-D93A-405F-BEE8-0D50B0FA658F}"/>
    <cellStyle name="경고문 28" xfId="2151" xr:uid="{481D6B58-7CF3-42F3-9277-64425B85309D}"/>
    <cellStyle name="경고문 28 10" xfId="17768" xr:uid="{5A82379C-5578-40B4-BEC1-4E2CB36CE3EB}"/>
    <cellStyle name="경고문 28 11" xfId="17769" xr:uid="{7A7F7A6B-1442-4A1C-A6E6-20F94362FAF7}"/>
    <cellStyle name="경고문 28 12" xfId="17770" xr:uid="{43A6E5C7-3BC7-4644-88C4-BC7FC58F0A03}"/>
    <cellStyle name="경고문 28 13" xfId="17771" xr:uid="{6E16920A-3415-4D4A-82B8-0B4918FF252A}"/>
    <cellStyle name="경고문 28 14" xfId="17772" xr:uid="{FBBA4DD8-B902-4139-811C-C6A2A677DDD6}"/>
    <cellStyle name="경고문 28 2" xfId="2152" xr:uid="{78EA5460-B82E-4185-8E1A-31F0AFA543F8}"/>
    <cellStyle name="경고문 28 3" xfId="17773" xr:uid="{7108EE80-E5C6-43AB-8873-762FC4397354}"/>
    <cellStyle name="경고문 28 4" xfId="17774" xr:uid="{2FF36407-F764-458D-9C4F-F6C2BE923565}"/>
    <cellStyle name="경고문 28 5" xfId="17775" xr:uid="{1419415F-D00E-4488-A717-5274BA217200}"/>
    <cellStyle name="경고문 28 6" xfId="17776" xr:uid="{25D2E5A4-756F-4C53-B4C4-CB61E3BAE03F}"/>
    <cellStyle name="경고문 28 7" xfId="17777" xr:uid="{09BA2F13-76C4-4A44-87FC-19282915EA2E}"/>
    <cellStyle name="경고문 28 8" xfId="17778" xr:uid="{65224064-3127-4C52-B279-204F9E3359DD}"/>
    <cellStyle name="경고문 28 9" xfId="17779" xr:uid="{78066EEB-3C6B-42CA-8071-B1C04364191F}"/>
    <cellStyle name="경고문 29" xfId="2153" xr:uid="{83BA815B-FA57-43E2-847F-3E34824C2EE6}"/>
    <cellStyle name="경고문 29 10" xfId="17780" xr:uid="{E67F79F2-63AA-40C4-9F86-6047A6393184}"/>
    <cellStyle name="경고문 29 11" xfId="17781" xr:uid="{0F7E304E-C87F-4FFD-8695-38BF9448A00F}"/>
    <cellStyle name="경고문 29 12" xfId="17782" xr:uid="{91649F33-2372-460A-A45C-EDC4649BD789}"/>
    <cellStyle name="경고문 29 13" xfId="17783" xr:uid="{3A73DB49-4A11-412C-9061-E578EA19D999}"/>
    <cellStyle name="경고문 29 14" xfId="17784" xr:uid="{7FC9BA11-C228-4EE8-9810-B249B4B5D52A}"/>
    <cellStyle name="경고문 29 2" xfId="2154" xr:uid="{5641740D-1C07-45FE-A5C3-9373E0CE3C79}"/>
    <cellStyle name="경고문 29 3" xfId="17785" xr:uid="{AA22F5C6-EDA9-4176-9F98-ECE0F0E68AD1}"/>
    <cellStyle name="경고문 29 4" xfId="17786" xr:uid="{ED377B1D-5372-4179-9A33-5F11AFD7F82D}"/>
    <cellStyle name="경고문 29 5" xfId="17787" xr:uid="{11BD8FCD-1E6E-4B1C-A5C4-0E1F99991866}"/>
    <cellStyle name="경고문 29 6" xfId="17788" xr:uid="{D6590CBA-4926-4D4B-8338-4CBF5D9043D7}"/>
    <cellStyle name="경고문 29 7" xfId="17789" xr:uid="{5F64E43B-F5A4-4738-AB63-43943CCF999A}"/>
    <cellStyle name="경고문 29 8" xfId="17790" xr:uid="{1FD5D38D-4445-4A67-81CA-78DB34A32075}"/>
    <cellStyle name="경고문 29 9" xfId="17791" xr:uid="{B151E9F2-6C22-456E-8B27-1FADE3042D11}"/>
    <cellStyle name="경고문 3" xfId="2155" xr:uid="{4E68AD3C-75AB-42C0-A0DE-13F3827F7107}"/>
    <cellStyle name="경고문 3 10" xfId="17792" xr:uid="{4A9F30E5-A098-4903-9BF5-4181CBC5FFCE}"/>
    <cellStyle name="경고문 3 11" xfId="17793" xr:uid="{49587838-DC10-4847-B7C8-1FCE05A868DF}"/>
    <cellStyle name="경고문 3 12" xfId="17794" xr:uid="{FB83DD97-8789-4D97-9470-C53C84A8494B}"/>
    <cellStyle name="경고문 3 13" xfId="17795" xr:uid="{DE789269-3C7F-4D5A-96AD-5F7B6FEA89E7}"/>
    <cellStyle name="경고문 3 14" xfId="17796" xr:uid="{618F5567-75B0-4AF7-B4FA-31C8771201AE}"/>
    <cellStyle name="경고문 3 15" xfId="28219" xr:uid="{E8974071-6F05-4511-AD32-FBDB9E770C31}"/>
    <cellStyle name="경고문 3 2" xfId="2156" xr:uid="{4AA93D6B-5376-4201-8013-1423FF90722E}"/>
    <cellStyle name="경고문 3 3" xfId="17797" xr:uid="{1E76781E-1292-4FC9-B9B9-A065404B40FC}"/>
    <cellStyle name="경고문 3 4" xfId="17798" xr:uid="{6C2642FB-E1AD-4695-BF38-C8C39C748750}"/>
    <cellStyle name="경고문 3 5" xfId="17799" xr:uid="{DDF30B11-9F0D-4F3A-A63A-B10903B53629}"/>
    <cellStyle name="경고문 3 6" xfId="17800" xr:uid="{D32D323A-3C12-4BB8-A76E-A905449147A3}"/>
    <cellStyle name="경고문 3 7" xfId="17801" xr:uid="{EF43D642-0844-4C3F-9C01-C501173B9597}"/>
    <cellStyle name="경고문 3 8" xfId="17802" xr:uid="{2DFCCEE0-485B-4FA3-984D-4DFCD1EAA78F}"/>
    <cellStyle name="경고문 3 9" xfId="17803" xr:uid="{CF4CD86F-7A53-4EDD-A9C3-0009C9F954E0}"/>
    <cellStyle name="경고문 30" xfId="2157" xr:uid="{7B5F96B0-58A5-486B-B41D-F1BA4D40ADB8}"/>
    <cellStyle name="경고문 30 10" xfId="17804" xr:uid="{EF6EDDD2-3498-4A9D-92A4-E995E3EFE12A}"/>
    <cellStyle name="경고문 30 11" xfId="17805" xr:uid="{0F151E77-1E0F-4107-8DEA-3B2630D7D262}"/>
    <cellStyle name="경고문 30 12" xfId="17806" xr:uid="{D1B7002F-D66E-416B-9AEC-453157E246C4}"/>
    <cellStyle name="경고문 30 13" xfId="17807" xr:uid="{0844D653-941E-4E56-B239-695F50DAFECF}"/>
    <cellStyle name="경고문 30 14" xfId="17808" xr:uid="{2800D04D-9E68-4124-BBC5-944DE48DF859}"/>
    <cellStyle name="경고문 30 2" xfId="2158" xr:uid="{15E4CEC1-7BB9-4598-B61D-A6452EA9CAE1}"/>
    <cellStyle name="경고문 30 3" xfId="17809" xr:uid="{EB6506FC-0900-4B0D-B9DE-699D5EAA6455}"/>
    <cellStyle name="경고문 30 4" xfId="17810" xr:uid="{02079D01-BCDF-4511-A99A-620D4EC57955}"/>
    <cellStyle name="경고문 30 5" xfId="17811" xr:uid="{E50FB5E2-8736-4A80-A32B-43B96EDB71E2}"/>
    <cellStyle name="경고문 30 6" xfId="17812" xr:uid="{BF3020AF-D622-4A7F-9FC5-9ADF2FE06931}"/>
    <cellStyle name="경고문 30 7" xfId="17813" xr:uid="{5AFD8720-C444-44BD-897A-EF10A1669219}"/>
    <cellStyle name="경고문 30 8" xfId="17814" xr:uid="{C1A5E61A-4810-4605-95AA-0C0C60122CC3}"/>
    <cellStyle name="경고문 30 9" xfId="17815" xr:uid="{3CB01E24-17D0-40E0-9AB6-EB2AB4E8EF2F}"/>
    <cellStyle name="경고문 31" xfId="2159" xr:uid="{1C39AA07-36C0-48D5-B5BD-5FEDF910BF98}"/>
    <cellStyle name="경고문 31 10" xfId="17816" xr:uid="{9C65ADE4-EBED-4BBC-AA69-9F01BFCD86FC}"/>
    <cellStyle name="경고문 31 11" xfId="17817" xr:uid="{9E0C387B-C095-43EA-8C02-DF3AF6BFD397}"/>
    <cellStyle name="경고문 31 12" xfId="17818" xr:uid="{06441B7B-0D9A-4E60-918E-04CD0EFF71B2}"/>
    <cellStyle name="경고문 31 13" xfId="17819" xr:uid="{5875152D-57CA-4176-86E5-3316DC6685AA}"/>
    <cellStyle name="경고문 31 14" xfId="17820" xr:uid="{B4C750BA-2D45-404C-934A-FA041AF051F1}"/>
    <cellStyle name="경고문 31 2" xfId="2160" xr:uid="{9A772F17-A426-43B5-8A91-0CC80A10532A}"/>
    <cellStyle name="경고문 31 3" xfId="17821" xr:uid="{465D5714-117C-4F0A-8502-CD03CA34E4CF}"/>
    <cellStyle name="경고문 31 4" xfId="17822" xr:uid="{830C2A12-C95A-4CE6-8C0E-F8AEE56B6F96}"/>
    <cellStyle name="경고문 31 5" xfId="17823" xr:uid="{27AB388E-5471-4682-8F67-C738E6A1A5E0}"/>
    <cellStyle name="경고문 31 6" xfId="17824" xr:uid="{3C91302F-7E0B-4DC0-808E-FA9834CE50E5}"/>
    <cellStyle name="경고문 31 7" xfId="17825" xr:uid="{4907888A-877A-44EE-A6B8-50325A237472}"/>
    <cellStyle name="경고문 31 8" xfId="17826" xr:uid="{DCA5B121-5B40-4FA1-96DE-0B4F539422E8}"/>
    <cellStyle name="경고문 31 9" xfId="17827" xr:uid="{4E90D01A-7070-4ABB-B09A-4865F1AA553F}"/>
    <cellStyle name="경고문 32" xfId="2161" xr:uid="{D9F8E2BB-FDE3-4997-93F9-99EF81590A75}"/>
    <cellStyle name="경고문 32 10" xfId="17828" xr:uid="{7ACA4BCC-88B6-4D94-A836-AC47ABABFA99}"/>
    <cellStyle name="경고문 32 11" xfId="17829" xr:uid="{94D759FB-421D-4AFA-9E8D-124CB341BB22}"/>
    <cellStyle name="경고문 32 12" xfId="17830" xr:uid="{B631F38E-4C22-4FB0-B4FE-7886FCF358EE}"/>
    <cellStyle name="경고문 32 13" xfId="17831" xr:uid="{8CD84214-2768-49DA-81A9-F2ABE3714B38}"/>
    <cellStyle name="경고문 32 14" xfId="17832" xr:uid="{F655A215-6CD4-42A5-9076-DDA6BDD871F6}"/>
    <cellStyle name="경고문 32 2" xfId="2162" xr:uid="{49AE72E4-41CE-4040-9988-0367FD3B014E}"/>
    <cellStyle name="경고문 32 3" xfId="17833" xr:uid="{667B8580-AA4E-4D58-B26C-882FCC14DFAE}"/>
    <cellStyle name="경고문 32 4" xfId="17834" xr:uid="{E4D13776-3360-4974-9F24-63D89309B208}"/>
    <cellStyle name="경고문 32 5" xfId="17835" xr:uid="{7675E415-2796-4583-A718-DB27C2D22B2C}"/>
    <cellStyle name="경고문 32 6" xfId="17836" xr:uid="{710A7CF8-8CA2-455A-AAFC-79329ADB10E5}"/>
    <cellStyle name="경고문 32 7" xfId="17837" xr:uid="{9A8CDCE6-51AA-4093-A328-9B86247285C6}"/>
    <cellStyle name="경고문 32 8" xfId="17838" xr:uid="{2CABFCFD-D61F-4335-98EA-2138F05C0BDC}"/>
    <cellStyle name="경고문 32 9" xfId="17839" xr:uid="{CB36E2FD-7C54-4195-8CDA-9AFB365DF192}"/>
    <cellStyle name="경고문 33" xfId="2163" xr:uid="{963C5C5E-7856-4B94-B2EF-289924841760}"/>
    <cellStyle name="경고문 33 10" xfId="17840" xr:uid="{EA210849-17FD-4D98-ACB6-C3278FAA8256}"/>
    <cellStyle name="경고문 33 11" xfId="17841" xr:uid="{5D2A4D97-A150-40E8-BB68-19191AE0FFA1}"/>
    <cellStyle name="경고문 33 12" xfId="17842" xr:uid="{73031981-CF39-48F9-B4A1-BADCF1A6903A}"/>
    <cellStyle name="경고문 33 13" xfId="17843" xr:uid="{90D2A1B0-8601-4737-9166-B241C1B809B0}"/>
    <cellStyle name="경고문 33 14" xfId="17844" xr:uid="{2D73D761-2FE9-45A3-BCD1-B5FEDD892B57}"/>
    <cellStyle name="경고문 33 2" xfId="2164" xr:uid="{2E01D0F5-FC83-4C88-B2EE-06342E5A2F26}"/>
    <cellStyle name="경고문 33 3" xfId="17845" xr:uid="{A0139E3D-2C9B-4E3A-9CF4-A2E628F08ED8}"/>
    <cellStyle name="경고문 33 4" xfId="17846" xr:uid="{5C221AEB-BD58-4510-9E50-74E8CEA39156}"/>
    <cellStyle name="경고문 33 5" xfId="17847" xr:uid="{40E528DB-2101-4A87-8F4E-13B1206AAFF4}"/>
    <cellStyle name="경고문 33 6" xfId="17848" xr:uid="{69A68C08-ED79-4CAE-B4F6-327D983D2D39}"/>
    <cellStyle name="경고문 33 7" xfId="17849" xr:uid="{33A38D25-10EF-4D0D-8B83-BB31B5579D53}"/>
    <cellStyle name="경고문 33 8" xfId="17850" xr:uid="{0E749D63-1CA1-4013-B09A-86D451D88E75}"/>
    <cellStyle name="경고문 33 9" xfId="17851" xr:uid="{5560D2A1-3F67-46A4-8313-5741EE63FA2D}"/>
    <cellStyle name="경고문 34" xfId="2165" xr:uid="{98C4401A-B47B-4A71-BA5C-F9AE91447FA2}"/>
    <cellStyle name="경고문 34 10" xfId="17852" xr:uid="{1A654450-56B9-435D-B33E-A17809B4C4FE}"/>
    <cellStyle name="경고문 34 11" xfId="17853" xr:uid="{46176E3B-0521-4F6E-80BC-4E06DBD51DA8}"/>
    <cellStyle name="경고문 34 12" xfId="17854" xr:uid="{9EC96AF6-1EE9-4832-8956-0CA03D359803}"/>
    <cellStyle name="경고문 34 13" xfId="17855" xr:uid="{6028CBDC-260D-4651-9D72-514DEF6BE4C1}"/>
    <cellStyle name="경고문 34 14" xfId="17856" xr:uid="{666717C4-1A55-4CF8-AF74-3A52EE2071B0}"/>
    <cellStyle name="경고문 34 2" xfId="2166" xr:uid="{3C869F7D-CA0F-4C05-BDDD-83D0F6CEC62F}"/>
    <cellStyle name="경고문 34 3" xfId="17857" xr:uid="{377EA5E8-EBF0-42C1-A7B7-27E2902F9321}"/>
    <cellStyle name="경고문 34 4" xfId="17858" xr:uid="{56069DCF-6FE7-45FE-B8DE-6F091BBFDE4E}"/>
    <cellStyle name="경고문 34 5" xfId="17859" xr:uid="{D3E2EF02-7234-4D40-AF90-64AF0B179F86}"/>
    <cellStyle name="경고문 34 6" xfId="17860" xr:uid="{4FF1A43A-C281-4F55-9F99-FAA886DEC4B8}"/>
    <cellStyle name="경고문 34 7" xfId="17861" xr:uid="{85C1E822-D130-4969-BDCA-EC98CD2CFEE7}"/>
    <cellStyle name="경고문 34 8" xfId="17862" xr:uid="{93092FB0-3B50-49D6-ADF0-57C6BAC22882}"/>
    <cellStyle name="경고문 34 9" xfId="17863" xr:uid="{BE4AA860-323B-4BE9-B693-F12A00D75024}"/>
    <cellStyle name="경고문 35" xfId="2167" xr:uid="{F987EDAD-A976-4B4B-A71F-A4586E4253A4}"/>
    <cellStyle name="경고문 35 10" xfId="17864" xr:uid="{9902E31D-5862-4DD9-8B5F-973AF8921F56}"/>
    <cellStyle name="경고문 35 11" xfId="17865" xr:uid="{928715C7-6D68-4455-9019-D80BB4537949}"/>
    <cellStyle name="경고문 35 12" xfId="17866" xr:uid="{526B93D3-0BF0-4311-8AC2-BE2826DD2835}"/>
    <cellStyle name="경고문 35 13" xfId="17867" xr:uid="{CD18D7CD-6DD8-4171-8ED7-5B764B16F8D2}"/>
    <cellStyle name="경고문 35 14" xfId="17868" xr:uid="{8C603B9E-3C9F-420C-A725-EC435A9E2AA9}"/>
    <cellStyle name="경고문 35 2" xfId="2168" xr:uid="{51602347-2C9A-4691-AC93-15556E591D68}"/>
    <cellStyle name="경고문 35 3" xfId="17869" xr:uid="{E1765A79-D08A-4FDB-8331-F50DE36316C0}"/>
    <cellStyle name="경고문 35 4" xfId="17870" xr:uid="{8243ADF7-C6D0-48CC-ACBE-71C7ED03E80F}"/>
    <cellStyle name="경고문 35 5" xfId="17871" xr:uid="{36BBE8D2-1556-49B8-A239-DC1FC682FB5A}"/>
    <cellStyle name="경고문 35 6" xfId="17872" xr:uid="{711CFB69-BFA2-4140-915B-0678D07717BB}"/>
    <cellStyle name="경고문 35 7" xfId="17873" xr:uid="{6E2BAE5B-F1F8-47EC-8254-16961E1FE017}"/>
    <cellStyle name="경고문 35 8" xfId="17874" xr:uid="{5341DCED-2573-48B3-ADC7-EF64E3E91631}"/>
    <cellStyle name="경고문 35 9" xfId="17875" xr:uid="{6C285534-093F-42FD-8EEE-294AB29CF119}"/>
    <cellStyle name="경고문 36" xfId="2169" xr:uid="{5C541E01-41AE-4D38-9958-BAFEECDB74F8}"/>
    <cellStyle name="경고문 36 10" xfId="17876" xr:uid="{BA2372FE-0518-4EE9-BFC1-865C3B623BA5}"/>
    <cellStyle name="경고문 36 11" xfId="17877" xr:uid="{3AF30319-CB52-47C8-A169-1CB7DCF15386}"/>
    <cellStyle name="경고문 36 12" xfId="17878" xr:uid="{BC2D2EB5-BB48-4005-9609-AE5F38540466}"/>
    <cellStyle name="경고문 36 13" xfId="17879" xr:uid="{0B7352DD-4971-4CC2-9B4C-4BCD6524761D}"/>
    <cellStyle name="경고문 36 14" xfId="17880" xr:uid="{A6E64FB1-8B9E-4932-AD1A-210F72F59C08}"/>
    <cellStyle name="경고문 36 2" xfId="2170" xr:uid="{0F76F750-ECB9-4ECC-AB47-F099054C99B5}"/>
    <cellStyle name="경고문 36 3" xfId="17881" xr:uid="{E10E6366-15C9-4565-A396-5FB4B1495FD9}"/>
    <cellStyle name="경고문 36 4" xfId="17882" xr:uid="{13FC0B8B-908B-4A15-8B7A-80B03CA16D2D}"/>
    <cellStyle name="경고문 36 5" xfId="17883" xr:uid="{96D3D82C-168C-42F9-8089-98D05379D896}"/>
    <cellStyle name="경고문 36 6" xfId="17884" xr:uid="{F14D06B2-B651-47ED-A65B-A0176FD98ACD}"/>
    <cellStyle name="경고문 36 7" xfId="17885" xr:uid="{4D2AAF74-C77F-4140-B12B-DC2A628F9B55}"/>
    <cellStyle name="경고문 36 8" xfId="17886" xr:uid="{3B97C484-CC97-4048-A705-990561C02E40}"/>
    <cellStyle name="경고문 36 9" xfId="17887" xr:uid="{4A76B404-AB4F-4B05-B8FB-B25071EDF6B5}"/>
    <cellStyle name="경고문 37" xfId="2171" xr:uid="{471E11D6-BEF3-4D4A-A919-AA596C909242}"/>
    <cellStyle name="경고문 37 10" xfId="17888" xr:uid="{62763826-28FB-4FF0-BDCE-D607413B38D8}"/>
    <cellStyle name="경고문 37 11" xfId="17889" xr:uid="{B482D1CE-FEA9-4B3A-AD2D-D0214BA1B04B}"/>
    <cellStyle name="경고문 37 12" xfId="17890" xr:uid="{2DF73839-5899-4E28-897B-82886787ECB3}"/>
    <cellStyle name="경고문 37 13" xfId="17891" xr:uid="{73464903-39FC-4C30-A4BF-5693BFBE93EA}"/>
    <cellStyle name="경고문 37 14" xfId="17892" xr:uid="{85A48D30-0B59-4928-8A14-92A5EDE87DEA}"/>
    <cellStyle name="경고문 37 2" xfId="2172" xr:uid="{F0033B08-E68B-470E-9627-228F58415B8E}"/>
    <cellStyle name="경고문 37 3" xfId="17893" xr:uid="{C68ECC26-6B8D-49E3-8D73-74E7FC2021AF}"/>
    <cellStyle name="경고문 37 4" xfId="17894" xr:uid="{CE8729F5-4E9E-4883-A7B8-C2205120F1EF}"/>
    <cellStyle name="경고문 37 5" xfId="17895" xr:uid="{E55BAD8B-62B1-44F1-BC22-1C2922410927}"/>
    <cellStyle name="경고문 37 6" xfId="17896" xr:uid="{DCCFE6BF-B6BB-4696-913A-60FC4AE2A440}"/>
    <cellStyle name="경고문 37 7" xfId="17897" xr:uid="{D158B600-58F9-4E2D-AE67-626D6E95A85A}"/>
    <cellStyle name="경고문 37 8" xfId="17898" xr:uid="{B5C4B830-4000-4814-950F-DF85384C2C48}"/>
    <cellStyle name="경고문 37 9" xfId="17899" xr:uid="{31CFD596-D261-4322-9780-EDD9B89EBFF1}"/>
    <cellStyle name="경고문 38" xfId="2173" xr:uid="{3CEE478F-57B5-4D1C-A068-38A0A8F9AF13}"/>
    <cellStyle name="경고문 38 10" xfId="17900" xr:uid="{98C1D778-E6EC-40E0-B51F-E3E3D42637DA}"/>
    <cellStyle name="경고문 38 11" xfId="17901" xr:uid="{365F5BC9-460B-41E4-8510-3EF5DB37C581}"/>
    <cellStyle name="경고문 38 12" xfId="17902" xr:uid="{8B019EFA-1E6C-4A30-9B76-BD8AE4869341}"/>
    <cellStyle name="경고문 38 13" xfId="17903" xr:uid="{EE6EEC37-94DA-4E84-B692-A7CF1BAE87D8}"/>
    <cellStyle name="경고문 38 14" xfId="17904" xr:uid="{772E3544-62E6-468F-9144-AB88F02ED831}"/>
    <cellStyle name="경고문 38 2" xfId="2174" xr:uid="{34E26C23-29E1-4814-B8C1-D4CE088111AF}"/>
    <cellStyle name="경고문 38 3" xfId="17905" xr:uid="{DED53A9F-5354-493E-A2FA-5BCDF2AA668D}"/>
    <cellStyle name="경고문 38 4" xfId="17906" xr:uid="{884AB7C0-F55A-4181-8490-80FC49EAB747}"/>
    <cellStyle name="경고문 38 5" xfId="17907" xr:uid="{4E6C342D-A4CF-43D3-A744-E925CD50745C}"/>
    <cellStyle name="경고문 38 6" xfId="17908" xr:uid="{3995C4FD-5EFD-402A-B74F-C37419DB038B}"/>
    <cellStyle name="경고문 38 7" xfId="17909" xr:uid="{EDB61FB7-829A-42A4-BDBF-DD702C916DD6}"/>
    <cellStyle name="경고문 38 8" xfId="17910" xr:uid="{788A79B0-D501-40B1-BEE3-79EAB501751D}"/>
    <cellStyle name="경고문 38 9" xfId="17911" xr:uid="{0706A2B8-31B2-491A-BEE7-F57104A70369}"/>
    <cellStyle name="경고문 39" xfId="2175" xr:uid="{ECAF83E8-3995-414A-AE4D-5563F372054E}"/>
    <cellStyle name="경고문 39 10" xfId="17912" xr:uid="{AA827C62-D6AE-41E0-9445-D51BFCE4C992}"/>
    <cellStyle name="경고문 39 11" xfId="17913" xr:uid="{DFEB5B5F-4A1E-4F3A-B6CA-C8548DD235ED}"/>
    <cellStyle name="경고문 39 12" xfId="17914" xr:uid="{88324E05-29A8-4698-B420-C9DC671450B2}"/>
    <cellStyle name="경고문 39 13" xfId="17915" xr:uid="{FCE66810-FA33-409A-995F-2B20F9F1BA8F}"/>
    <cellStyle name="경고문 39 14" xfId="17916" xr:uid="{DFA45E05-1454-4663-A4FC-BCB0004A06FA}"/>
    <cellStyle name="경고문 39 2" xfId="2176" xr:uid="{7F68D518-749D-4856-942F-FA0F52ECCC05}"/>
    <cellStyle name="경고문 39 3" xfId="17917" xr:uid="{8210707E-7063-4119-8499-1EECED446202}"/>
    <cellStyle name="경고문 39 4" xfId="17918" xr:uid="{E97AFA8E-525D-48D5-BE45-727AC93C7521}"/>
    <cellStyle name="경고문 39 5" xfId="17919" xr:uid="{BD7D94CB-3D73-45E4-BB89-7ACF35DCDF56}"/>
    <cellStyle name="경고문 39 6" xfId="17920" xr:uid="{CC3A68EE-85D0-457B-BAFE-FCB0DD6F0089}"/>
    <cellStyle name="경고문 39 7" xfId="17921" xr:uid="{48DFE417-2388-4C9C-96D1-19F1781BD9B4}"/>
    <cellStyle name="경고문 39 8" xfId="17922" xr:uid="{54D2B0A3-A84D-4957-800B-4350C8E878DB}"/>
    <cellStyle name="경고문 39 9" xfId="17923" xr:uid="{F6EF2DF4-CD85-486C-AED5-10DC5D5A0F7C}"/>
    <cellStyle name="경고문 4" xfId="2177" xr:uid="{162841EE-C61D-4037-883E-A0354D061883}"/>
    <cellStyle name="경고문 4 10" xfId="17924" xr:uid="{BA365D80-B8E0-4E7D-AEC8-2080F3DA3720}"/>
    <cellStyle name="경고문 4 11" xfId="17925" xr:uid="{99BEFC80-2452-497E-81A5-0E8C25B7FE0A}"/>
    <cellStyle name="경고문 4 12" xfId="17926" xr:uid="{DD4EF6DF-C723-4B7C-BEE4-80D358D0AFA3}"/>
    <cellStyle name="경고문 4 13" xfId="17927" xr:uid="{02DCB103-57A6-414A-A6F4-119BEEF9C253}"/>
    <cellStyle name="경고문 4 14" xfId="17928" xr:uid="{5279F5A8-DE01-4060-BF76-955C23B2AF10}"/>
    <cellStyle name="경고문 4 15" xfId="27887" xr:uid="{C1CCB9D4-4632-4457-819B-9BC68DC55783}"/>
    <cellStyle name="경고문 4 2" xfId="2178" xr:uid="{E0CBA9C4-A8DC-493A-ACB8-C1D9DCD125FB}"/>
    <cellStyle name="경고문 4 3" xfId="17929" xr:uid="{37623220-F2B4-4B91-A038-3AB347BA743D}"/>
    <cellStyle name="경고문 4 4" xfId="17930" xr:uid="{4A23DB2D-0BFE-4775-A46A-D212110295E9}"/>
    <cellStyle name="경고문 4 5" xfId="17931" xr:uid="{C21432F7-74B8-4E08-A53B-B1EF53D132B4}"/>
    <cellStyle name="경고문 4 6" xfId="17932" xr:uid="{CBAB488C-B6A1-435D-9B17-0992C6782DE6}"/>
    <cellStyle name="경고문 4 7" xfId="17933" xr:uid="{E1FF2BFC-1D45-4F2B-9A60-6FB620A6AF33}"/>
    <cellStyle name="경고문 4 8" xfId="17934" xr:uid="{9DFBE02D-06C5-4F31-A7E7-58F2D99246AC}"/>
    <cellStyle name="경고문 4 9" xfId="17935" xr:uid="{A81565E9-627E-4C9D-9291-7B895BBB6FDA}"/>
    <cellStyle name="경고문 40" xfId="2179" xr:uid="{D67E88D7-CCBF-4BC9-A540-6E1D8D0DEE0E}"/>
    <cellStyle name="경고문 40 10" xfId="17936" xr:uid="{268A0CA7-5F81-4266-B800-25E909F1B689}"/>
    <cellStyle name="경고문 40 11" xfId="17937" xr:uid="{B0735CF0-0D0C-47D8-AAFE-A0BCBD847949}"/>
    <cellStyle name="경고문 40 12" xfId="17938" xr:uid="{2E8BE7D5-8BDF-4E96-B04F-7C07C37AA2E2}"/>
    <cellStyle name="경고문 40 13" xfId="17939" xr:uid="{11A18FB0-32C2-4FC8-84F0-73E915BD1CB3}"/>
    <cellStyle name="경고문 40 14" xfId="17940" xr:uid="{81A39F8B-FAC9-4334-B840-F2A6459B34C7}"/>
    <cellStyle name="경고문 40 2" xfId="2180" xr:uid="{2BCDF046-C1D3-4AC3-B154-C5AEF94F7722}"/>
    <cellStyle name="경고문 40 3" xfId="17941" xr:uid="{BFE67553-67D2-462B-AEC5-410C83C13000}"/>
    <cellStyle name="경고문 40 4" xfId="17942" xr:uid="{1E51631C-E4BB-470F-AE1D-26FC2403B7AA}"/>
    <cellStyle name="경고문 40 5" xfId="17943" xr:uid="{4377607D-BD8C-44FD-9786-2FA49695D261}"/>
    <cellStyle name="경고문 40 6" xfId="17944" xr:uid="{A7A92263-74F4-4041-BDAB-E07D4FC3FB84}"/>
    <cellStyle name="경고문 40 7" xfId="17945" xr:uid="{8EC40E4D-1EE5-4312-AAC9-0CAFFFFF0F3F}"/>
    <cellStyle name="경고문 40 8" xfId="17946" xr:uid="{2B19CC70-C0CD-40D6-9A01-A98DEE530FDA}"/>
    <cellStyle name="경고문 40 9" xfId="17947" xr:uid="{3D13D804-6F69-449E-943B-170D32C84344}"/>
    <cellStyle name="경고문 41" xfId="2181" xr:uid="{8A595D83-DE9E-469A-B7C9-8560D645682C}"/>
    <cellStyle name="경고문 41 10" xfId="17948" xr:uid="{EA6C49F1-D4A3-4E38-8C58-7ED0BAF95B93}"/>
    <cellStyle name="경고문 41 11" xfId="17949" xr:uid="{5B4733C9-2CBD-417B-B462-D5E70BC25A0C}"/>
    <cellStyle name="경고문 41 12" xfId="17950" xr:uid="{75561C0F-F057-4CEE-AD19-6BB4EDB40FA9}"/>
    <cellStyle name="경고문 41 13" xfId="17951" xr:uid="{ED4C6064-66F7-47F6-9F66-0F2F8E954443}"/>
    <cellStyle name="경고문 41 14" xfId="17952" xr:uid="{77AC02A6-4E4B-4D43-B77C-FE6016F50C95}"/>
    <cellStyle name="경고문 41 2" xfId="2182" xr:uid="{6D33A2CA-76D6-43E2-A12C-5D75CB360DDE}"/>
    <cellStyle name="경고문 41 3" xfId="17953" xr:uid="{7382D194-11B5-4C50-848D-6CB0ED2C880C}"/>
    <cellStyle name="경고문 41 4" xfId="17954" xr:uid="{8CB31586-85DB-4EB6-A780-EC245A4206DB}"/>
    <cellStyle name="경고문 41 5" xfId="17955" xr:uid="{059932A6-B3C0-458D-BCF7-AF302072325F}"/>
    <cellStyle name="경고문 41 6" xfId="17956" xr:uid="{E0FBB2F5-45D3-454C-A3B7-B588322AABC4}"/>
    <cellStyle name="경고문 41 7" xfId="17957" xr:uid="{D1752DB5-079B-4B48-AD1B-E6EA3078044F}"/>
    <cellStyle name="경고문 41 8" xfId="17958" xr:uid="{311764FF-7BD3-4807-AE4A-BAA7D583FCA2}"/>
    <cellStyle name="경고문 41 9" xfId="17959" xr:uid="{377CF5AB-25CC-493D-9CAD-AF4673A7A58A}"/>
    <cellStyle name="경고문 42" xfId="2183" xr:uid="{F2EE2CB0-29C6-4950-88C5-9CB2280EF81C}"/>
    <cellStyle name="경고문 42 10" xfId="17960" xr:uid="{8EA1C73A-5261-4B3D-9ABA-CE12194236A1}"/>
    <cellStyle name="경고문 42 11" xfId="17961" xr:uid="{E70BC744-9064-42B2-8C18-05F1D40F3464}"/>
    <cellStyle name="경고문 42 12" xfId="17962" xr:uid="{76F1E1B9-A047-49B9-90E6-1BB265681055}"/>
    <cellStyle name="경고문 42 13" xfId="17963" xr:uid="{C1AE713B-A315-40D8-86F7-96921FB40438}"/>
    <cellStyle name="경고문 42 14" xfId="17964" xr:uid="{AD52B0A5-7A83-429A-B8B0-B91CFCA6A1FE}"/>
    <cellStyle name="경고문 42 2" xfId="2184" xr:uid="{71C717E5-74D1-4388-B748-B1924895156B}"/>
    <cellStyle name="경고문 42 3" xfId="17965" xr:uid="{0351D987-1E97-4711-BD77-53F937AF7C4F}"/>
    <cellStyle name="경고문 42 4" xfId="17966" xr:uid="{D9DDB5DF-672F-4CED-AA25-8394A5219890}"/>
    <cellStyle name="경고문 42 5" xfId="17967" xr:uid="{6ACC5FFE-0CCC-46F4-9DBA-7D08CBE66F0E}"/>
    <cellStyle name="경고문 42 6" xfId="17968" xr:uid="{3297D853-5F65-41AC-AB58-BC61B815CF5D}"/>
    <cellStyle name="경고문 42 7" xfId="17969" xr:uid="{A49C2369-E1A8-40C5-9BF8-C25A19E9F01C}"/>
    <cellStyle name="경고문 42 8" xfId="17970" xr:uid="{9E0BD478-8286-45CD-9625-98D70215A49B}"/>
    <cellStyle name="경고문 42 9" xfId="17971" xr:uid="{3AFBAAF8-B52D-4685-8009-64F73ADDABFF}"/>
    <cellStyle name="경고문 43" xfId="2185" xr:uid="{D9270E25-7EAF-435C-9D9E-D02417642B07}"/>
    <cellStyle name="경고문 43 10" xfId="17972" xr:uid="{77E6BDD1-21CA-4C09-95A1-7F2844F02E40}"/>
    <cellStyle name="경고문 43 11" xfId="17973" xr:uid="{8AC0B8A1-3366-4800-829E-563C4E3F69C8}"/>
    <cellStyle name="경고문 43 12" xfId="17974" xr:uid="{04254EF2-4619-4B3F-BE04-A66235A2CEED}"/>
    <cellStyle name="경고문 43 13" xfId="17975" xr:uid="{343271D1-2D8F-4F95-8A83-4619D0678FEC}"/>
    <cellStyle name="경고문 43 14" xfId="17976" xr:uid="{CD54A662-2C69-4A95-84B1-F8CB860FF793}"/>
    <cellStyle name="경고문 43 2" xfId="2186" xr:uid="{DB3E3C55-3DB0-42E1-A381-E23B22EFBAE9}"/>
    <cellStyle name="경고문 43 3" xfId="17977" xr:uid="{622ADC0D-B0E3-4F0E-B043-614A9DCF477F}"/>
    <cellStyle name="경고문 43 4" xfId="17978" xr:uid="{29866359-E01D-4411-A281-9ADBFEF8A9FD}"/>
    <cellStyle name="경고문 43 5" xfId="17979" xr:uid="{28DF51B6-F2EB-4741-97A5-7DC197E71A2F}"/>
    <cellStyle name="경고문 43 6" xfId="17980" xr:uid="{A487B490-A018-48F2-8E49-641B7F0DA38B}"/>
    <cellStyle name="경고문 43 7" xfId="17981" xr:uid="{F3FF1F03-28AE-45DD-95BE-352FFA6E6D98}"/>
    <cellStyle name="경고문 43 8" xfId="17982" xr:uid="{A4A39F6C-F2D8-404D-9DCF-C7DA3AF5F096}"/>
    <cellStyle name="경고문 43 9" xfId="17983" xr:uid="{705D9154-6ED5-4C96-A216-7CACEC671E4E}"/>
    <cellStyle name="경고문 44" xfId="2187" xr:uid="{4C8F5E21-E699-4D0C-89C9-2FF316FB3DBA}"/>
    <cellStyle name="경고문 45" xfId="2188" xr:uid="{253063AD-BEE3-41BD-9A8E-634E3C46B4C7}"/>
    <cellStyle name="경고문 46" xfId="2112" xr:uid="{83183828-F6CE-4C5F-A9A3-4A85259DFD70}"/>
    <cellStyle name="경고문 5" xfId="2189" xr:uid="{B50076AC-134B-41B8-BD3F-84581883463A}"/>
    <cellStyle name="경고문 5 10" xfId="17984" xr:uid="{04457ABA-2DD3-4E87-818B-B69C95A4D4CA}"/>
    <cellStyle name="경고문 5 11" xfId="17985" xr:uid="{EF27F2BB-6E48-43A9-8B43-65D11303CB6E}"/>
    <cellStyle name="경고문 5 12" xfId="17986" xr:uid="{182DCDFF-8BEA-4121-B918-58590A737568}"/>
    <cellStyle name="경고문 5 13" xfId="17987" xr:uid="{72AF6EBE-255C-4D53-AEBA-2ACDFE80EE6A}"/>
    <cellStyle name="경고문 5 14" xfId="17988" xr:uid="{6A22A5CC-948D-4446-A0D6-0182EB3424AE}"/>
    <cellStyle name="경고문 5 2" xfId="2190" xr:uid="{3AA70D6B-A678-47BD-9536-A616BD67DEC6}"/>
    <cellStyle name="경고문 5 3" xfId="17989" xr:uid="{972B8892-D5E1-4CDF-9280-5491B79910BE}"/>
    <cellStyle name="경고문 5 4" xfId="17990" xr:uid="{1EEDE918-7D23-4ECD-9973-879E8E3F7C20}"/>
    <cellStyle name="경고문 5 5" xfId="17991" xr:uid="{6E0AF04B-26A1-46F7-92BD-8C1D897FC096}"/>
    <cellStyle name="경고문 5 6" xfId="17992" xr:uid="{E96A641C-9031-4B8D-B174-CCB053DDD594}"/>
    <cellStyle name="경고문 5 7" xfId="17993" xr:uid="{5A721600-0709-4C40-9630-B8F9BD67D765}"/>
    <cellStyle name="경고문 5 8" xfId="17994" xr:uid="{0C4C8A95-B098-4903-99E9-5DBACC0E4E4F}"/>
    <cellStyle name="경고문 5 9" xfId="17995" xr:uid="{5FC8BB92-25D0-4BA8-A0AF-95FF72E70647}"/>
    <cellStyle name="경고문 6" xfId="2191" xr:uid="{815FB27C-B9FD-498A-9B77-E0811F3F47C5}"/>
    <cellStyle name="경고문 6 10" xfId="17996" xr:uid="{E7EC0573-AC46-45DB-AF5C-D23970EDED1F}"/>
    <cellStyle name="경고문 6 11" xfId="17997" xr:uid="{C640E13F-2B0A-4280-8FD0-E463A9F7612A}"/>
    <cellStyle name="경고문 6 12" xfId="17998" xr:uid="{C1713C3C-D00C-49C4-AD7F-266F70EF5F7A}"/>
    <cellStyle name="경고문 6 13" xfId="17999" xr:uid="{22F9B36D-3302-4F37-A173-03CE210142B5}"/>
    <cellStyle name="경고문 6 14" xfId="18000" xr:uid="{87B60F07-DECE-4D49-BF36-D03326351421}"/>
    <cellStyle name="경고문 6 2" xfId="2192" xr:uid="{1E654AB3-C279-4219-A08B-3C22F70EFA01}"/>
    <cellStyle name="경고문 6 3" xfId="18001" xr:uid="{CE08A5D7-E175-46BA-8DD5-C2C535789E09}"/>
    <cellStyle name="경고문 6 4" xfId="18002" xr:uid="{CF980EFE-4C23-4DD4-A161-E0B874349856}"/>
    <cellStyle name="경고문 6 5" xfId="18003" xr:uid="{B77E60DB-2BDA-491E-B81C-47EF982DD881}"/>
    <cellStyle name="경고문 6 6" xfId="18004" xr:uid="{F50C8F34-C8AA-4F5B-A645-ACB3613D78E4}"/>
    <cellStyle name="경고문 6 7" xfId="18005" xr:uid="{00712A44-2B88-478E-AF2A-DF2FDC1E3ADA}"/>
    <cellStyle name="경고문 6 8" xfId="18006" xr:uid="{EE340101-8A2A-4F10-AA8C-ABD8ACCC1054}"/>
    <cellStyle name="경고문 6 9" xfId="18007" xr:uid="{47CB779C-5258-41E7-B889-E219EE7194DD}"/>
    <cellStyle name="경고문 7" xfId="2193" xr:uid="{B63817BF-830C-4BD7-9948-CE55B9A3CF03}"/>
    <cellStyle name="경고문 7 10" xfId="18008" xr:uid="{BA4CB405-A2EA-40FD-A3EC-3572AD9886C9}"/>
    <cellStyle name="경고문 7 11" xfId="18009" xr:uid="{F1B8D35B-B31D-4DD8-A5EA-B53D78C01562}"/>
    <cellStyle name="경고문 7 12" xfId="18010" xr:uid="{DD91C3C1-36F8-4148-BCE8-3226319153AD}"/>
    <cellStyle name="경고문 7 13" xfId="18011" xr:uid="{C0194E44-DF14-4CAD-9FE6-3739280429EF}"/>
    <cellStyle name="경고문 7 14" xfId="18012" xr:uid="{64A1414E-468E-4B5A-90DA-FBBFD210F289}"/>
    <cellStyle name="경고문 7 2" xfId="2194" xr:uid="{47497376-F7D7-4242-8D65-91AB5157B811}"/>
    <cellStyle name="경고문 7 3" xfId="18013" xr:uid="{8EA1DFFA-C311-4F54-9D94-7C8136C7A85C}"/>
    <cellStyle name="경고문 7 4" xfId="18014" xr:uid="{A5462073-EEA5-45CB-BDC4-9BED9F0CA956}"/>
    <cellStyle name="경고문 7 5" xfId="18015" xr:uid="{DD0F96C9-2FF2-41E6-8C26-077DAAEEE2DF}"/>
    <cellStyle name="경고문 7 6" xfId="18016" xr:uid="{3718FD4B-B8F5-417F-8C65-4576D856641E}"/>
    <cellStyle name="경고문 7 7" xfId="18017" xr:uid="{71743DB0-1A85-4958-BC51-D62CC7CDF51C}"/>
    <cellStyle name="경고문 7 8" xfId="18018" xr:uid="{AC913F8D-AD64-4735-8471-55960A9EC32A}"/>
    <cellStyle name="경고문 7 9" xfId="18019" xr:uid="{06739EB7-617C-47D5-B7CB-8884982447B4}"/>
    <cellStyle name="경고문 8" xfId="2195" xr:uid="{9F35A8C6-29D7-409F-8691-EB263D430D6E}"/>
    <cellStyle name="경고문 8 10" xfId="18020" xr:uid="{9AFC1C0C-C320-45B0-9FEF-845AF799AD43}"/>
    <cellStyle name="경고문 8 11" xfId="18021" xr:uid="{7D07994B-4BCA-4444-A3D0-801EF59527DD}"/>
    <cellStyle name="경고문 8 12" xfId="18022" xr:uid="{CFFFC446-B62D-4DD1-8E0F-E5A472BCD2D7}"/>
    <cellStyle name="경고문 8 13" xfId="18023" xr:uid="{D9F8CC04-6C32-40E8-93AB-77E51839EB8B}"/>
    <cellStyle name="경고문 8 14" xfId="18024" xr:uid="{21447A7B-9A06-4358-A1DF-39EBE4A6F707}"/>
    <cellStyle name="경고문 8 2" xfId="2196" xr:uid="{2346D274-AEBD-41AD-9BDD-C51DBED4B2D6}"/>
    <cellStyle name="경고문 8 3" xfId="18025" xr:uid="{724DB174-E802-4BDE-990E-268B67E86328}"/>
    <cellStyle name="경고문 8 4" xfId="18026" xr:uid="{A2805FD0-1D0D-4D24-BA1F-DC5DB66A0DD4}"/>
    <cellStyle name="경고문 8 5" xfId="18027" xr:uid="{7332D19B-9403-4CCA-8CF5-E1AB3722BFD6}"/>
    <cellStyle name="경고문 8 6" xfId="18028" xr:uid="{118B332B-7CAB-4587-8402-AC79BBF29E44}"/>
    <cellStyle name="경고문 8 7" xfId="18029" xr:uid="{742D7B87-692C-4FDD-998B-15752BD20E3A}"/>
    <cellStyle name="경고문 8 8" xfId="18030" xr:uid="{0C67AEDD-5548-440F-B557-A64EA9AA0D36}"/>
    <cellStyle name="경고문 8 9" xfId="18031" xr:uid="{B58328EB-108D-471D-A4B4-7A7A32D5234B}"/>
    <cellStyle name="경고문 9" xfId="2197" xr:uid="{0863921A-782A-45FE-B6C4-82B77668F668}"/>
    <cellStyle name="경고문 9 10" xfId="18032" xr:uid="{8BBB9C23-22AD-4C5C-82C8-92E269F2BCAC}"/>
    <cellStyle name="경고문 9 11" xfId="18033" xr:uid="{09D32FC8-E02B-490B-9C5B-CFCBC2066A71}"/>
    <cellStyle name="경고문 9 12" xfId="18034" xr:uid="{39E23AED-9891-4ADC-A9EC-1D4EED0E05D2}"/>
    <cellStyle name="경고문 9 13" xfId="18035" xr:uid="{76B4C18C-9974-477B-9082-267FEF701F90}"/>
    <cellStyle name="경고문 9 14" xfId="18036" xr:uid="{36CCF7B1-5E14-4603-B4D5-D94965348B12}"/>
    <cellStyle name="경고문 9 2" xfId="2198" xr:uid="{A46800C8-C368-47C3-B4A9-D60A3E0D852C}"/>
    <cellStyle name="경고문 9 3" xfId="18037" xr:uid="{4752B446-69C4-4FDB-BC5A-E70D89E85A54}"/>
    <cellStyle name="경고문 9 4" xfId="18038" xr:uid="{839B34CD-E4CD-4EA2-BB50-CF2029B7F272}"/>
    <cellStyle name="경고문 9 5" xfId="18039" xr:uid="{447B9C75-C5A5-4D85-AB10-D3319A0615AE}"/>
    <cellStyle name="경고문 9 6" xfId="18040" xr:uid="{95D00BC7-54D6-4551-A978-749C962818C8}"/>
    <cellStyle name="경고문 9 7" xfId="18041" xr:uid="{CEF7782B-BD05-4E36-9DF8-FD05233DCD74}"/>
    <cellStyle name="경고문 9 8" xfId="18042" xr:uid="{8FAC849E-DC61-4F36-AED0-F09FF1C27EF7}"/>
    <cellStyle name="경고문 9 9" xfId="18043" xr:uid="{6A538238-D521-49B2-B11E-705CEACCE45A}"/>
    <cellStyle name="계산 10" xfId="2200" xr:uid="{DAC30FC7-3F92-45A4-88FF-574510176616}"/>
    <cellStyle name="계산 10 10" xfId="18046" xr:uid="{6F53619C-4972-4CD1-BB0B-872B5A2B7613}"/>
    <cellStyle name="계산 10 11" xfId="18047" xr:uid="{1B7A60A3-5376-459A-8564-7E626C64DC4E}"/>
    <cellStyle name="계산 10 12" xfId="18048" xr:uid="{08FEBE0C-C071-415D-AC3B-614F35E2BD49}"/>
    <cellStyle name="계산 10 13" xfId="18049" xr:uid="{D4AA1388-8F49-4BCC-88DC-14AC95F4789D}"/>
    <cellStyle name="계산 10 14" xfId="18050" xr:uid="{C43BE671-C0F6-46BB-A4F5-0C5354ED8906}"/>
    <cellStyle name="계산 10 15" xfId="18045" xr:uid="{A55D6D0F-16BC-4771-8B78-A6060522B25D}"/>
    <cellStyle name="계산 10 2" xfId="2201" xr:uid="{0865CC21-A370-4601-9C40-6F11459B3A22}"/>
    <cellStyle name="계산 10 2 2" xfId="18051" xr:uid="{12AD39D8-BDEC-4538-B6C0-99AC11765022}"/>
    <cellStyle name="계산 10 3" xfId="18052" xr:uid="{5FF0BBB2-8AEE-4B72-885F-8C46F52EF6E0}"/>
    <cellStyle name="계산 10 4" xfId="18053" xr:uid="{404082EC-73D3-4216-8A5F-7CAC49D55336}"/>
    <cellStyle name="계산 10 5" xfId="18054" xr:uid="{C92FA6A9-FC41-4FF9-9EB7-E97211795CD3}"/>
    <cellStyle name="계산 10 6" xfId="18055" xr:uid="{8950846A-8833-4C2A-B689-52D8547AAC5A}"/>
    <cellStyle name="계산 10 7" xfId="18056" xr:uid="{3AE94C59-B31F-4D78-B72E-A2E525FC8FAB}"/>
    <cellStyle name="계산 10 8" xfId="18057" xr:uid="{B091A7D1-B0AA-4579-88BC-C4B717E61054}"/>
    <cellStyle name="계산 10 9" xfId="18058" xr:uid="{525E59A3-4680-499C-808C-513035D26E2C}"/>
    <cellStyle name="계산 11" xfId="2202" xr:uid="{B6482B9C-15BB-40D3-BF51-9DB2289EE5C8}"/>
    <cellStyle name="계산 11 10" xfId="18060" xr:uid="{B94F4A0F-BEA5-4367-B2B6-98DCB548E175}"/>
    <cellStyle name="계산 11 11" xfId="18061" xr:uid="{A8D5EEEA-3003-4619-A59A-24DE74F1B448}"/>
    <cellStyle name="계산 11 12" xfId="18062" xr:uid="{777F75C5-3D75-4994-AE30-9DEF84EBED97}"/>
    <cellStyle name="계산 11 13" xfId="18063" xr:uid="{21DF1DC0-AE1C-4F37-8D03-CA90D40D662C}"/>
    <cellStyle name="계산 11 14" xfId="18064" xr:uid="{A5BB6538-54B3-491A-991A-28CA64E11AC3}"/>
    <cellStyle name="계산 11 15" xfId="18059" xr:uid="{B5194000-47F2-4F64-AB9D-684880EAC331}"/>
    <cellStyle name="계산 11 2" xfId="2203" xr:uid="{187AD2C7-41E8-4F02-B693-07DDBBCC64F7}"/>
    <cellStyle name="계산 11 2 2" xfId="18065" xr:uid="{E1B8066C-4217-4FCA-9F51-D64858DD9EC0}"/>
    <cellStyle name="계산 11 3" xfId="18066" xr:uid="{9881751A-A9AF-49E8-998A-3D6BBDE79C61}"/>
    <cellStyle name="계산 11 4" xfId="18067" xr:uid="{FCB64910-2DA4-437F-AFC0-809C6311D18F}"/>
    <cellStyle name="계산 11 5" xfId="18068" xr:uid="{60F1B3E1-F239-46D7-9327-9AA932A5C92A}"/>
    <cellStyle name="계산 11 6" xfId="18069" xr:uid="{0E8360B6-1D9E-48A7-BC99-173378CCEDD6}"/>
    <cellStyle name="계산 11 7" xfId="18070" xr:uid="{63CF9DFA-F50B-4D14-84CC-571CA32B4FBD}"/>
    <cellStyle name="계산 11 8" xfId="18071" xr:uid="{65539A75-EE3C-4C61-BE75-FF175DA4D2CA}"/>
    <cellStyle name="계산 11 9" xfId="18072" xr:uid="{C616C920-822E-4471-93D2-164ADBFFEECE}"/>
    <cellStyle name="계산 12" xfId="2204" xr:uid="{C7820ADD-E583-4224-944B-3A21C0B02558}"/>
    <cellStyle name="계산 12 10" xfId="18074" xr:uid="{A9AD85C2-ACB4-4A2B-8F07-25D7835271EC}"/>
    <cellStyle name="계산 12 11" xfId="18075" xr:uid="{C7D89876-18B9-4920-9C14-687E89978B0E}"/>
    <cellStyle name="계산 12 12" xfId="18076" xr:uid="{AC1B99C4-4D87-44BD-AF5F-5E0B084E9DDB}"/>
    <cellStyle name="계산 12 13" xfId="18077" xr:uid="{B0CABA8F-200F-4A08-AB33-CA2C510205DA}"/>
    <cellStyle name="계산 12 14" xfId="18078" xr:uid="{34E4CA35-700F-4AE0-802C-39C88C106F03}"/>
    <cellStyle name="계산 12 15" xfId="18073" xr:uid="{21E4EF9E-CCCF-4286-AC92-63615F3E42F4}"/>
    <cellStyle name="계산 12 2" xfId="2205" xr:uid="{C52C8B94-94B6-4346-AC62-85C29A399511}"/>
    <cellStyle name="계산 12 2 2" xfId="18079" xr:uid="{AA0903B4-084D-4105-AA4D-0F6B2BBC92A5}"/>
    <cellStyle name="계산 12 3" xfId="18080" xr:uid="{635983BD-83E6-4181-AF8E-97A4ED88D58F}"/>
    <cellStyle name="계산 12 4" xfId="18081" xr:uid="{20560136-4DF7-4CB8-B38A-8ACBCD66B0C0}"/>
    <cellStyle name="계산 12 5" xfId="18082" xr:uid="{98B62FAA-D376-40EA-AC72-E59D8898F270}"/>
    <cellStyle name="계산 12 6" xfId="18083" xr:uid="{24874AE5-2B2D-4707-BD2F-7CA4A868F973}"/>
    <cellStyle name="계산 12 7" xfId="18084" xr:uid="{0000882C-BB03-4CC1-8580-D8AA4F9003C3}"/>
    <cellStyle name="계산 12 8" xfId="18085" xr:uid="{72AB666C-9E21-4C76-BADC-85469AF63C32}"/>
    <cellStyle name="계산 12 9" xfId="18086" xr:uid="{5BF3EBFC-C447-4514-A211-2180437941E0}"/>
    <cellStyle name="계산 13" xfId="2206" xr:uid="{01E7DB6A-41F2-450E-AA5B-020956C45DAB}"/>
    <cellStyle name="계산 13 10" xfId="18088" xr:uid="{F4DB1B24-B723-4231-B59B-488D177A4843}"/>
    <cellStyle name="계산 13 11" xfId="18089" xr:uid="{D925B3E5-C108-430B-8362-EF65B7EB9AFB}"/>
    <cellStyle name="계산 13 12" xfId="18090" xr:uid="{E33D46D7-4187-4A8B-9B36-FAB1AE1D9026}"/>
    <cellStyle name="계산 13 13" xfId="18091" xr:uid="{8E51618B-FB67-4A15-9185-FDD13A49EEB0}"/>
    <cellStyle name="계산 13 14" xfId="18092" xr:uid="{3A713EC0-2B0A-4982-B444-3FE1038EA7BF}"/>
    <cellStyle name="계산 13 15" xfId="18087" xr:uid="{393D2D7A-CE55-4042-9D50-D1F8119EDAA7}"/>
    <cellStyle name="계산 13 2" xfId="2207" xr:uid="{45A50C58-BC71-43AA-A483-A4386B48447A}"/>
    <cellStyle name="계산 13 2 2" xfId="18093" xr:uid="{BE96129D-C7C3-43BD-80AF-28070B6D2309}"/>
    <cellStyle name="계산 13 3" xfId="18094" xr:uid="{B7ACF075-8BA2-4CDA-B445-DA7ECFC5422E}"/>
    <cellStyle name="계산 13 4" xfId="18095" xr:uid="{8ADE25B4-AA98-47DC-B7CA-695213E2AAFF}"/>
    <cellStyle name="계산 13 5" xfId="18096" xr:uid="{CF99D3ED-98E9-4965-84D9-9C6D358DD86F}"/>
    <cellStyle name="계산 13 6" xfId="18097" xr:uid="{F2F36166-F7BB-4FFD-8C45-E7C6B55A435D}"/>
    <cellStyle name="계산 13 7" xfId="18098" xr:uid="{29FFD73C-6386-4EC1-874B-F199DAAFA72B}"/>
    <cellStyle name="계산 13 8" xfId="18099" xr:uid="{C85FE884-D44D-450B-8E31-8258D501FC6B}"/>
    <cellStyle name="계산 13 9" xfId="18100" xr:uid="{769DAE2A-736C-4A7D-9067-9A231D8E2389}"/>
    <cellStyle name="계산 14" xfId="2208" xr:uid="{E79C3A7C-58C7-41F4-9945-DCD70D9D7A3B}"/>
    <cellStyle name="계산 14 10" xfId="18102" xr:uid="{7C3CE0CB-5F47-41B7-B046-E5BC01A82B9D}"/>
    <cellStyle name="계산 14 11" xfId="18103" xr:uid="{E48655C4-5E5B-4DFD-938D-3E3E70917597}"/>
    <cellStyle name="계산 14 12" xfId="18104" xr:uid="{28A15CDD-A40E-410A-9C90-75C6981CE714}"/>
    <cellStyle name="계산 14 13" xfId="18105" xr:uid="{25B21790-18ED-48E9-B011-1DDE94ACD41C}"/>
    <cellStyle name="계산 14 14" xfId="18106" xr:uid="{5E51093E-2F35-494D-973B-6B9D3BEAEE4E}"/>
    <cellStyle name="계산 14 15" xfId="18101" xr:uid="{D3F8FA5C-B89E-4478-BCE9-B78E05DF01A8}"/>
    <cellStyle name="계산 14 2" xfId="2209" xr:uid="{57A6A499-D4BC-40C3-B02A-113B1773A6BF}"/>
    <cellStyle name="계산 14 2 2" xfId="18107" xr:uid="{11A35230-1C92-4946-8FD2-7C0ADFB1DF38}"/>
    <cellStyle name="계산 14 3" xfId="18108" xr:uid="{408B36F5-A33B-44B5-A5AD-CC6E17A8AFBA}"/>
    <cellStyle name="계산 14 4" xfId="18109" xr:uid="{9ED0A142-5C5A-4A22-B003-064C6ACC8214}"/>
    <cellStyle name="계산 14 5" xfId="18110" xr:uid="{91FF6D42-EB3D-443B-B4D3-9AB964415F9A}"/>
    <cellStyle name="계산 14 6" xfId="18111" xr:uid="{556980E9-566F-4A40-A4B1-0A61270C8E76}"/>
    <cellStyle name="계산 14 7" xfId="18112" xr:uid="{4657D53C-A9BD-47B4-B1EB-157A494AB611}"/>
    <cellStyle name="계산 14 8" xfId="18113" xr:uid="{C76A92D6-FC7C-4857-BC16-C31C10BDC9C5}"/>
    <cellStyle name="계산 14 9" xfId="18114" xr:uid="{E756F479-E43C-4307-8DAF-80EF697F97E6}"/>
    <cellStyle name="계산 15" xfId="2210" xr:uid="{3E3C9872-86F4-4C0B-B9E0-CBFCA2EB41D9}"/>
    <cellStyle name="계산 15 10" xfId="18116" xr:uid="{52CACD9F-B22C-470D-BFD3-557EB5200D71}"/>
    <cellStyle name="계산 15 11" xfId="18117" xr:uid="{0C14EBBB-6F74-48EB-8AD5-33061BD2FC64}"/>
    <cellStyle name="계산 15 12" xfId="18118" xr:uid="{36BDA1DA-AAA7-405D-9A65-0036FC8CA7D8}"/>
    <cellStyle name="계산 15 13" xfId="18119" xr:uid="{F98FA24A-E637-4811-A4F9-ECD6DEAD2226}"/>
    <cellStyle name="계산 15 14" xfId="18120" xr:uid="{0F65BF13-6843-455C-A270-B427BA212B72}"/>
    <cellStyle name="계산 15 15" xfId="18115" xr:uid="{4ABBED61-DDBB-4136-94B7-30C498CFE109}"/>
    <cellStyle name="계산 15 2" xfId="2211" xr:uid="{65B4AC3D-6105-49D4-A988-4533CE5DDABE}"/>
    <cellStyle name="계산 15 2 2" xfId="18121" xr:uid="{3FF7FFF9-1F9A-4919-B72E-664C05E6B114}"/>
    <cellStyle name="계산 15 3" xfId="18122" xr:uid="{6FE6CE5C-831E-43AA-A854-A4A0A46AAD69}"/>
    <cellStyle name="계산 15 4" xfId="18123" xr:uid="{A8D817FA-3791-4B42-BB5F-0D10AAB88C2E}"/>
    <cellStyle name="계산 15 5" xfId="18124" xr:uid="{B7F3B33A-86C1-47C1-8A73-F0025A2A5837}"/>
    <cellStyle name="계산 15 6" xfId="18125" xr:uid="{F36FAEDE-BC87-4ACD-9167-2B580D1FDFBC}"/>
    <cellStyle name="계산 15 7" xfId="18126" xr:uid="{E8B240B8-60CA-4D5C-B48D-76822919E5F2}"/>
    <cellStyle name="계산 15 8" xfId="18127" xr:uid="{C1D733E9-D0FC-486C-A055-6230CDCE2F2E}"/>
    <cellStyle name="계산 15 9" xfId="18128" xr:uid="{421C725F-F3CE-46BF-BB94-6A89969D30F8}"/>
    <cellStyle name="계산 16" xfId="2212" xr:uid="{526FEFF9-29FC-4514-9109-AF3587D3DB62}"/>
    <cellStyle name="계산 16 10" xfId="18130" xr:uid="{8CD7981F-F7DD-4440-B892-6A527FCB4971}"/>
    <cellStyle name="계산 16 11" xfId="18131" xr:uid="{AE892F92-A3D4-443A-A1A2-098BB6899DC5}"/>
    <cellStyle name="계산 16 12" xfId="18132" xr:uid="{F06B2946-D096-4109-B07D-47C34AD789A7}"/>
    <cellStyle name="계산 16 13" xfId="18133" xr:uid="{59FB7DE4-4CA0-4168-ADCC-EE520AB10E20}"/>
    <cellStyle name="계산 16 14" xfId="18134" xr:uid="{EB93C65F-F84E-4B3A-95B5-17E060EC94F2}"/>
    <cellStyle name="계산 16 15" xfId="18129" xr:uid="{FBFDA7ED-FA39-4C47-A75C-4A35D5149738}"/>
    <cellStyle name="계산 16 2" xfId="2213" xr:uid="{6B6EF3DF-5120-4D43-B18A-7B3C1D133F96}"/>
    <cellStyle name="계산 16 2 2" xfId="18135" xr:uid="{3F4C3276-006D-4A85-9BF3-3E3E1833A0DC}"/>
    <cellStyle name="계산 16 3" xfId="18136" xr:uid="{81312744-F0C9-4B0B-8606-17407418EE35}"/>
    <cellStyle name="계산 16 4" xfId="18137" xr:uid="{0BDCEA7B-57D9-467E-997B-A25B79666387}"/>
    <cellStyle name="계산 16 5" xfId="18138" xr:uid="{A9EB9AF1-32D4-468C-8ACC-BD25238F808D}"/>
    <cellStyle name="계산 16 6" xfId="18139" xr:uid="{38D1CEC4-7589-44CB-87C1-285995243C9D}"/>
    <cellStyle name="계산 16 7" xfId="18140" xr:uid="{674A81C8-54F8-49A2-9E8C-783536F5B27E}"/>
    <cellStyle name="계산 16 8" xfId="18141" xr:uid="{B8723163-D584-4493-B6FA-65150A4B94B3}"/>
    <cellStyle name="계산 16 9" xfId="18142" xr:uid="{59732569-5D65-497D-B06B-A0C4FD1143D3}"/>
    <cellStyle name="계산 17" xfId="2214" xr:uid="{5252B474-1F7C-40D7-ACED-C6D09A18A5F3}"/>
    <cellStyle name="계산 17 10" xfId="18144" xr:uid="{64FCEFE9-FB1D-493C-9F36-19B450F3DCFC}"/>
    <cellStyle name="계산 17 11" xfId="18145" xr:uid="{F292DEE3-DA8D-432B-9C37-6D2CFCA41FA4}"/>
    <cellStyle name="계산 17 12" xfId="18146" xr:uid="{C4DA8707-3F8D-4FB9-BC63-76E5494E4CA0}"/>
    <cellStyle name="계산 17 13" xfId="18147" xr:uid="{62793F33-041F-4364-AE53-A0E35A3619FC}"/>
    <cellStyle name="계산 17 14" xfId="18148" xr:uid="{CCC5B38A-CB12-498A-B6DF-68C3C3791B5D}"/>
    <cellStyle name="계산 17 15" xfId="18143" xr:uid="{2C11D0E3-257E-4A54-9ECF-56BB19A1F5C7}"/>
    <cellStyle name="계산 17 2" xfId="2215" xr:uid="{68459B9B-BBF0-4BEA-ADB3-BB5A27106CFE}"/>
    <cellStyle name="계산 17 2 2" xfId="18149" xr:uid="{8C9489C1-29FA-405D-ACD1-B3F6CFE7A6CA}"/>
    <cellStyle name="계산 17 3" xfId="18150" xr:uid="{8C9595BD-E235-4A35-8F7E-DF2A0791E301}"/>
    <cellStyle name="계산 17 4" xfId="18151" xr:uid="{E3A21CFA-C99E-458B-A987-E28F0B5C9C68}"/>
    <cellStyle name="계산 17 5" xfId="18152" xr:uid="{BD0DC156-53A9-43F1-854A-DD8733497718}"/>
    <cellStyle name="계산 17 6" xfId="18153" xr:uid="{9A4BE8E2-2036-47FD-AB44-83EE284237BE}"/>
    <cellStyle name="계산 17 7" xfId="18154" xr:uid="{C686A624-4911-45F2-B7FA-8ABC340815E3}"/>
    <cellStyle name="계산 17 8" xfId="18155" xr:uid="{A675A2C6-23F0-4D92-AE1B-9C4FC5F0804B}"/>
    <cellStyle name="계산 17 9" xfId="18156" xr:uid="{ACFA08EF-F864-45AA-9FE0-7D00191CC0CC}"/>
    <cellStyle name="계산 18" xfId="2216" xr:uid="{C1377E8B-1035-4450-BBAF-66E485F07B08}"/>
    <cellStyle name="계산 18 10" xfId="18158" xr:uid="{37E138C2-CC9B-4313-9A2C-4D962920A4A6}"/>
    <cellStyle name="계산 18 11" xfId="18159" xr:uid="{C58BD665-9E15-40DD-99C6-04A69BAB9458}"/>
    <cellStyle name="계산 18 12" xfId="18160" xr:uid="{5E3117CE-24B6-4248-A78E-0FDCE2FC606C}"/>
    <cellStyle name="계산 18 13" xfId="18161" xr:uid="{2A99DCAF-B02E-4AD1-B33C-373AB756AB1A}"/>
    <cellStyle name="계산 18 14" xfId="18162" xr:uid="{C2094AA6-D713-409A-96B1-155F70FF97C1}"/>
    <cellStyle name="계산 18 15" xfId="18157" xr:uid="{F22A5D94-856E-4534-92BD-ADE3E8FA7F5C}"/>
    <cellStyle name="계산 18 2" xfId="2217" xr:uid="{62EC14B4-5421-4695-8D39-D4451A4F55DA}"/>
    <cellStyle name="계산 18 2 2" xfId="18163" xr:uid="{8A9B185D-1B7D-459B-9074-68781C05CFD5}"/>
    <cellStyle name="계산 18 3" xfId="18164" xr:uid="{B9C7BCDB-F5B4-46A5-B043-D1901F8E20EB}"/>
    <cellStyle name="계산 18 4" xfId="18165" xr:uid="{77EB5965-6D2E-4901-806D-D45DFC6A8EE9}"/>
    <cellStyle name="계산 18 5" xfId="18166" xr:uid="{D5A990D2-2946-4D1D-9BD1-DBDA60F8DB61}"/>
    <cellStyle name="계산 18 6" xfId="18167" xr:uid="{F825055B-230A-4FD1-B2D0-AF54334A409D}"/>
    <cellStyle name="계산 18 7" xfId="18168" xr:uid="{549348CC-0CB1-4AC7-BBC5-C1B1D85ED375}"/>
    <cellStyle name="계산 18 8" xfId="18169" xr:uid="{5E4263D6-3C5F-4455-9740-25CF49D7B0DE}"/>
    <cellStyle name="계산 18 9" xfId="18170" xr:uid="{6544C752-391A-4B82-8F8B-9060697DD3C1}"/>
    <cellStyle name="계산 19" xfId="2218" xr:uid="{6F0BAB6D-5F9A-44FE-9C42-4B15E5E5C1E7}"/>
    <cellStyle name="계산 19 10" xfId="18172" xr:uid="{1556F004-785C-46DC-B8DA-AEBE40A760B2}"/>
    <cellStyle name="계산 19 11" xfId="18173" xr:uid="{7CA90976-868F-4C96-987E-8CE27EEF207E}"/>
    <cellStyle name="계산 19 12" xfId="18174" xr:uid="{AB32369C-5FC2-4D1F-84D6-95F55A203849}"/>
    <cellStyle name="계산 19 13" xfId="18175" xr:uid="{83A32312-426D-496F-B451-98E2AE365C8E}"/>
    <cellStyle name="계산 19 14" xfId="18176" xr:uid="{C11EC51A-1A01-45FF-A1CD-850DB4969336}"/>
    <cellStyle name="계산 19 15" xfId="18171" xr:uid="{46157787-54FF-4CF0-94C1-CAC130A1E04D}"/>
    <cellStyle name="계산 19 2" xfId="2219" xr:uid="{32EDFB7C-F74D-49B1-8DD2-8486263B5F11}"/>
    <cellStyle name="계산 19 2 2" xfId="18177" xr:uid="{7D98E0A8-6355-47F5-894F-C39B7BFB9164}"/>
    <cellStyle name="계산 19 3" xfId="18178" xr:uid="{FA42D82B-6380-4FCA-9610-C379AE4C872A}"/>
    <cellStyle name="계산 19 4" xfId="18179" xr:uid="{B0CBAB9F-AC93-4F3F-99FB-587FEEEB2E00}"/>
    <cellStyle name="계산 19 5" xfId="18180" xr:uid="{7A8FD02D-6490-4B62-A94D-3AFB4C459759}"/>
    <cellStyle name="계산 19 6" xfId="18181" xr:uid="{9900994C-3273-484A-A5D7-92E1D2181EA3}"/>
    <cellStyle name="계산 19 7" xfId="18182" xr:uid="{B5E07E0C-581B-4F26-ABFB-58E655C23D16}"/>
    <cellStyle name="계산 19 8" xfId="18183" xr:uid="{4A8822C3-C6B2-46CF-9887-9B3ABEDAFE84}"/>
    <cellStyle name="계산 19 9" xfId="18184" xr:uid="{296BA382-4821-4AF8-8E20-0C8D7191302C}"/>
    <cellStyle name="계산 2" xfId="2220" xr:uid="{1D6682FA-780C-4F63-99F6-595E3AB0738C}"/>
    <cellStyle name="계산 2 10" xfId="18186" xr:uid="{300ADD57-9C5D-443E-9A18-F5F28D2EFF91}"/>
    <cellStyle name="계산 2 11" xfId="18187" xr:uid="{4D4911FE-492E-4821-876F-DD35DEA669F0}"/>
    <cellStyle name="계산 2 12" xfId="18188" xr:uid="{5778B304-9A4A-4F6C-AF7F-9A40DEA3AFBB}"/>
    <cellStyle name="계산 2 13" xfId="18189" xr:uid="{58E97D04-0E3B-4886-8F50-024E6A213BAB}"/>
    <cellStyle name="계산 2 14" xfId="18190" xr:uid="{5F7E00F8-1757-4A54-8CD8-F341A08C39D3}"/>
    <cellStyle name="계산 2 15" xfId="18185" xr:uid="{B515D30C-C79E-4FEC-8D8F-42E39BBA5213}"/>
    <cellStyle name="계산 2 16" xfId="27965" xr:uid="{76A0E334-4B59-49E2-A5F9-AC81B84F7306}"/>
    <cellStyle name="계산 2 2" xfId="2221" xr:uid="{87FA090F-2290-4800-893E-1291F66F0352}"/>
    <cellStyle name="계산 2 2 2" xfId="18191" xr:uid="{AFEFBAF9-D3F1-43E8-83B8-9847C88C3C11}"/>
    <cellStyle name="계산 2 3" xfId="18192" xr:uid="{1E729B74-809F-4C38-A6EB-081F1B350BDD}"/>
    <cellStyle name="계산 2 4" xfId="18193" xr:uid="{61E06945-BE6A-436E-A5C7-3240427C5058}"/>
    <cellStyle name="계산 2 5" xfId="18194" xr:uid="{4D3E7C08-63E8-4CB2-B7D1-301ACEFD5A40}"/>
    <cellStyle name="계산 2 6" xfId="18195" xr:uid="{36533FB8-E740-41DA-9DE1-738F9EA75F70}"/>
    <cellStyle name="계산 2 7" xfId="18196" xr:uid="{4E8FB568-5343-48B9-949E-57A9482373FA}"/>
    <cellStyle name="계산 2 8" xfId="18197" xr:uid="{FE26F21A-3F04-4734-8A43-C5EB5581D9BE}"/>
    <cellStyle name="계산 2 9" xfId="18198" xr:uid="{8FE94EB6-9B57-43FF-A4E3-3ECC4DCD28CA}"/>
    <cellStyle name="계산 20" xfId="2222" xr:uid="{0F7A78AE-FF1D-45F9-82CF-0D87E75C3CB9}"/>
    <cellStyle name="계산 20 10" xfId="18200" xr:uid="{0584EC04-E236-4E1F-BCEE-2D2482FD631E}"/>
    <cellStyle name="계산 20 11" xfId="18201" xr:uid="{599F913B-8FD0-4ED3-BCFD-67F8065D21B5}"/>
    <cellStyle name="계산 20 12" xfId="18202" xr:uid="{2CDCD640-4CB9-40BA-84C4-DF1B0F976F7B}"/>
    <cellStyle name="계산 20 13" xfId="18203" xr:uid="{B44DFF52-4FAB-4A93-B589-1C5D23AF0D53}"/>
    <cellStyle name="계산 20 14" xfId="18204" xr:uid="{49893A30-9E39-42D1-B969-4D73B78EC8A4}"/>
    <cellStyle name="계산 20 15" xfId="18199" xr:uid="{E0B3AFED-8D56-4393-A31B-2133712FB8A2}"/>
    <cellStyle name="계산 20 2" xfId="2223" xr:uid="{5B9FCE9E-2250-4C44-A845-448271DA62F0}"/>
    <cellStyle name="계산 20 2 2" xfId="18205" xr:uid="{095CF1E1-3BBB-4AF6-8872-346AF5A29464}"/>
    <cellStyle name="계산 20 3" xfId="18206" xr:uid="{CCFAF41C-5B37-424F-ABBD-8B30608AA1DB}"/>
    <cellStyle name="계산 20 4" xfId="18207" xr:uid="{204C80CA-6260-457A-B2DC-C06A25CAF8C8}"/>
    <cellStyle name="계산 20 5" xfId="18208" xr:uid="{0E6E9884-DCFE-4337-AB6E-5EDD22E2BD84}"/>
    <cellStyle name="계산 20 6" xfId="18209" xr:uid="{063A5CCC-53ED-4AD6-86B1-8AC43E890CF3}"/>
    <cellStyle name="계산 20 7" xfId="18210" xr:uid="{EB68B852-EAA0-40D4-96CB-B8E7F0E35978}"/>
    <cellStyle name="계산 20 8" xfId="18211" xr:uid="{70A484CB-C9DA-4EEA-8D5D-F06228E52ED7}"/>
    <cellStyle name="계산 20 9" xfId="18212" xr:uid="{B755E04E-11B2-4293-AE6E-982992DDF321}"/>
    <cellStyle name="계산 21" xfId="2224" xr:uid="{0A52F0D3-66FC-4F78-B096-0F8EAF01E2C4}"/>
    <cellStyle name="계산 21 10" xfId="18214" xr:uid="{8868A3F2-CF86-4A86-9275-10599D2C643A}"/>
    <cellStyle name="계산 21 11" xfId="18215" xr:uid="{9BD7E41C-F1B4-48F0-8617-59A58A43A117}"/>
    <cellStyle name="계산 21 12" xfId="18216" xr:uid="{A4F4062D-4991-4BF7-8C72-768F51459D62}"/>
    <cellStyle name="계산 21 13" xfId="18217" xr:uid="{B5D175AB-DDF8-4B11-9EEF-6C6C96FF08B1}"/>
    <cellStyle name="계산 21 14" xfId="18218" xr:uid="{7D8F67AC-074C-495C-8349-9BCE73196651}"/>
    <cellStyle name="계산 21 15" xfId="18213" xr:uid="{6871AE81-C97A-43CD-8303-618C418DFEAD}"/>
    <cellStyle name="계산 21 2" xfId="2225" xr:uid="{FB6E9A6E-2C2F-42BD-918C-9D347E19FADC}"/>
    <cellStyle name="계산 21 2 2" xfId="18219" xr:uid="{7A88A6FB-68F8-4113-94F4-DD4B4C7A6784}"/>
    <cellStyle name="계산 21 3" xfId="18220" xr:uid="{0E74C1AF-FF8C-4F3F-89AD-5E33389B468E}"/>
    <cellStyle name="계산 21 4" xfId="18221" xr:uid="{0751F1E2-8100-40D3-A860-F003C60B18FD}"/>
    <cellStyle name="계산 21 5" xfId="18222" xr:uid="{D58F2CF7-EA53-415F-8E6C-A17C18D680DE}"/>
    <cellStyle name="계산 21 6" xfId="18223" xr:uid="{B0C57201-3C3A-4882-AE45-06F875D1B526}"/>
    <cellStyle name="계산 21 7" xfId="18224" xr:uid="{371E0A68-256A-4104-A998-CEE6EF1BFAFE}"/>
    <cellStyle name="계산 21 8" xfId="18225" xr:uid="{858879A6-F502-45F5-AB9A-72683374B4BB}"/>
    <cellStyle name="계산 21 9" xfId="18226" xr:uid="{31620B28-99B8-436F-AE91-4CEBF781E828}"/>
    <cellStyle name="계산 22" xfId="2226" xr:uid="{1127105C-C604-4F74-AB38-9C658A5B0D74}"/>
    <cellStyle name="계산 22 10" xfId="18228" xr:uid="{63C3CAFC-62E7-4651-8B2E-16A10CABC5AB}"/>
    <cellStyle name="계산 22 11" xfId="18229" xr:uid="{EAE85C48-DDE4-4F5D-AA4D-9CCD85F739D8}"/>
    <cellStyle name="계산 22 12" xfId="18230" xr:uid="{239B8A4D-5CA6-4670-BD38-20FB34119EB8}"/>
    <cellStyle name="계산 22 13" xfId="18231" xr:uid="{D4F89FFE-706C-426A-B72E-6115A663F1A8}"/>
    <cellStyle name="계산 22 14" xfId="18232" xr:uid="{F2CF13BC-81E0-4195-A239-0EFE58C0E10D}"/>
    <cellStyle name="계산 22 15" xfId="18227" xr:uid="{09F5F55A-6929-40DE-AF80-01FD6A327E00}"/>
    <cellStyle name="계산 22 2" xfId="2227" xr:uid="{BB737521-42FC-4705-BFF3-748CB1E472D1}"/>
    <cellStyle name="계산 22 2 2" xfId="18233" xr:uid="{AC920D44-8E44-49E4-B2FB-6AFF20B97A64}"/>
    <cellStyle name="계산 22 3" xfId="18234" xr:uid="{E8B801AA-8F60-45A1-A150-B5299E568427}"/>
    <cellStyle name="계산 22 4" xfId="18235" xr:uid="{C5616997-FBBB-4E9D-919E-B8636DF25C93}"/>
    <cellStyle name="계산 22 5" xfId="18236" xr:uid="{DF2E5167-E55D-49E2-B2E6-276225861EEE}"/>
    <cellStyle name="계산 22 6" xfId="18237" xr:uid="{919937AD-B387-4F47-A118-194663510DF5}"/>
    <cellStyle name="계산 22 7" xfId="18238" xr:uid="{FDBDBAD9-B6D8-484A-9422-7AB6188865CA}"/>
    <cellStyle name="계산 22 8" xfId="18239" xr:uid="{8EA1B55F-FEAC-4EE6-818F-59AB3D4FC260}"/>
    <cellStyle name="계산 22 9" xfId="18240" xr:uid="{399630D8-8AB1-4053-8005-9F559458AED2}"/>
    <cellStyle name="계산 23" xfId="2228" xr:uid="{2D6D8D89-C59A-4C8A-986F-306E11ECED33}"/>
    <cellStyle name="계산 23 10" xfId="18242" xr:uid="{9761722B-C771-4986-BD53-C7654092975E}"/>
    <cellStyle name="계산 23 11" xfId="18243" xr:uid="{C0F09B3D-7142-455E-BD45-C36B9BF59464}"/>
    <cellStyle name="계산 23 12" xfId="18244" xr:uid="{FFB6BF70-7A0C-450B-B4A0-17D4FC7AF5BE}"/>
    <cellStyle name="계산 23 13" xfId="18245" xr:uid="{27D49286-C7CA-4D8C-83F2-D485EB80E8B1}"/>
    <cellStyle name="계산 23 14" xfId="18246" xr:uid="{43901A4F-4718-4A6E-8F5B-F337D605DE00}"/>
    <cellStyle name="계산 23 15" xfId="18241" xr:uid="{CEC5CEA3-91ED-49A8-B56D-6D498084979D}"/>
    <cellStyle name="계산 23 2" xfId="2229" xr:uid="{E404A3F0-D953-42E9-B3E3-ED674808254A}"/>
    <cellStyle name="계산 23 2 2" xfId="18247" xr:uid="{92EF58FB-1BF8-40BC-A48B-AE258CAFCADA}"/>
    <cellStyle name="계산 23 3" xfId="18248" xr:uid="{3A4AA40E-15DD-4AAE-B773-3D6B51189F70}"/>
    <cellStyle name="계산 23 4" xfId="18249" xr:uid="{7F277803-577B-4949-B77C-A39C8078DFDF}"/>
    <cellStyle name="계산 23 5" xfId="18250" xr:uid="{A426E609-E6E8-4588-8D44-74BA4B2C4F5B}"/>
    <cellStyle name="계산 23 6" xfId="18251" xr:uid="{E755914F-A245-4533-81BF-B9FE333A8B9D}"/>
    <cellStyle name="계산 23 7" xfId="18252" xr:uid="{2B664C5F-57D3-4E0C-9072-0350ABEE1B31}"/>
    <cellStyle name="계산 23 8" xfId="18253" xr:uid="{0DF4390B-3901-45D2-9EC1-0C6427FA470B}"/>
    <cellStyle name="계산 23 9" xfId="18254" xr:uid="{91E2C032-3586-4252-94FB-CA256207CEA7}"/>
    <cellStyle name="계산 24" xfId="2230" xr:uid="{C93E5FB6-2687-4AB2-96B1-007A83921045}"/>
    <cellStyle name="계산 24 10" xfId="18256" xr:uid="{06B25FC0-A587-4E43-B368-E515F2F61C0E}"/>
    <cellStyle name="계산 24 11" xfId="18257" xr:uid="{0E67900E-E56B-4E6B-9976-CFA9A70E675B}"/>
    <cellStyle name="계산 24 12" xfId="18258" xr:uid="{C3283A7D-8F87-4A27-A096-241C83271E64}"/>
    <cellStyle name="계산 24 13" xfId="18259" xr:uid="{7A29CDAD-E61A-46E3-9D32-12379E662223}"/>
    <cellStyle name="계산 24 14" xfId="18260" xr:uid="{4347BE8B-4485-4CD0-A499-7F452C6956D9}"/>
    <cellStyle name="계산 24 15" xfId="18255" xr:uid="{F892F36A-A2FA-450E-9006-8BE8CE01666C}"/>
    <cellStyle name="계산 24 2" xfId="2231" xr:uid="{92523C30-B98C-4F7D-A910-18CB82F02D60}"/>
    <cellStyle name="계산 24 2 2" xfId="18261" xr:uid="{8F0BF1E6-DD8B-4D9E-A4AF-5ED488D78A55}"/>
    <cellStyle name="계산 24 3" xfId="18262" xr:uid="{34D91673-33F0-4072-AA79-736B0D37D2B5}"/>
    <cellStyle name="계산 24 4" xfId="18263" xr:uid="{C75C6449-4068-4928-8AFD-E3E65F2D2168}"/>
    <cellStyle name="계산 24 5" xfId="18264" xr:uid="{A7EF3EAB-FF52-4C2D-A193-D9C9619D1AD6}"/>
    <cellStyle name="계산 24 6" xfId="18265" xr:uid="{B6FD4C37-45B9-4589-BB29-EA79243257A9}"/>
    <cellStyle name="계산 24 7" xfId="18266" xr:uid="{C82CC236-1FEE-4D58-940E-8BAC8EBA4296}"/>
    <cellStyle name="계산 24 8" xfId="18267" xr:uid="{FBEF17C0-0FF4-4A38-A428-0CE00FDB776B}"/>
    <cellStyle name="계산 24 9" xfId="18268" xr:uid="{0F3DBD70-E818-4840-A6BB-D0BCE8700A69}"/>
    <cellStyle name="계산 25" xfId="2232" xr:uid="{A8198F12-DBA8-4F1A-BA93-17C14389D2C9}"/>
    <cellStyle name="계산 25 10" xfId="18270" xr:uid="{0B804EB0-5EF1-4FAF-90C7-4706041B2767}"/>
    <cellStyle name="계산 25 11" xfId="18271" xr:uid="{87AB0B34-9821-4482-92B6-76776AA04F77}"/>
    <cellStyle name="계산 25 12" xfId="18272" xr:uid="{0E74C68C-B789-4AED-8D4E-B91FBDE72303}"/>
    <cellStyle name="계산 25 13" xfId="18273" xr:uid="{79018AC6-1726-4855-AACD-92AC2E5B11D7}"/>
    <cellStyle name="계산 25 14" xfId="18274" xr:uid="{90FBCE2C-DB24-45F2-954A-1A9F5CAA3626}"/>
    <cellStyle name="계산 25 15" xfId="18269" xr:uid="{10D1C088-9FB3-4BDA-9320-0B6D32D83B33}"/>
    <cellStyle name="계산 25 2" xfId="2233" xr:uid="{55B0F4E4-3505-4764-A3B7-FF84F9D10910}"/>
    <cellStyle name="계산 25 2 2" xfId="18275" xr:uid="{E7621558-06C2-4968-A420-BF577DBC41DF}"/>
    <cellStyle name="계산 25 3" xfId="18276" xr:uid="{C8FD05C2-C3BA-4655-8F4D-74F4DAAC84A7}"/>
    <cellStyle name="계산 25 4" xfId="18277" xr:uid="{C66D40EC-C857-40EE-9A2C-6A3DD18AB5D1}"/>
    <cellStyle name="계산 25 5" xfId="18278" xr:uid="{73642C68-D1DF-4E93-98DD-3D3C7A50606F}"/>
    <cellStyle name="계산 25 6" xfId="18279" xr:uid="{C3FC6750-CF9F-499B-85E5-61CF525E67BD}"/>
    <cellStyle name="계산 25 7" xfId="18280" xr:uid="{3ADA4723-2422-4E50-A01D-D32229A18CB0}"/>
    <cellStyle name="계산 25 8" xfId="18281" xr:uid="{87A28EF5-8E37-4288-B9CF-32F3FD368EE8}"/>
    <cellStyle name="계산 25 9" xfId="18282" xr:uid="{F09C6EFB-2846-4711-BC8A-A7394AEB465D}"/>
    <cellStyle name="계산 26" xfId="2234" xr:uid="{99C07254-4710-4E34-87D3-F79AE7093C92}"/>
    <cellStyle name="계산 26 10" xfId="18284" xr:uid="{315218CC-4995-4058-A14C-37F66B39F42A}"/>
    <cellStyle name="계산 26 11" xfId="18285" xr:uid="{7A85E817-5B62-4447-8E4D-F27A675EDF76}"/>
    <cellStyle name="계산 26 12" xfId="18286" xr:uid="{AF8ACE10-C76F-400E-AAF8-E76C5189AF56}"/>
    <cellStyle name="계산 26 13" xfId="18287" xr:uid="{CEAD54CC-528B-43A5-8796-AEA63AAF9E70}"/>
    <cellStyle name="계산 26 14" xfId="18288" xr:uid="{7B9D9D31-7BB7-4C3B-971E-38CBD4BD8520}"/>
    <cellStyle name="계산 26 15" xfId="18283" xr:uid="{B4F46091-2CFF-4A84-B1A9-AFB69DCE8966}"/>
    <cellStyle name="계산 26 2" xfId="2235" xr:uid="{4A388BB0-6F2E-477E-84DE-983252781BD0}"/>
    <cellStyle name="계산 26 2 2" xfId="18289" xr:uid="{35B62D17-58F4-444E-AEDF-B0E999AC4237}"/>
    <cellStyle name="계산 26 3" xfId="18290" xr:uid="{0FE9019D-601D-4F94-94E3-18DC1D0EABDB}"/>
    <cellStyle name="계산 26 4" xfId="18291" xr:uid="{E901713E-B273-4BF4-9949-8DB9D9934E62}"/>
    <cellStyle name="계산 26 5" xfId="18292" xr:uid="{2E0B9AE6-15EB-4FDC-9E79-5C6AE19CEFE6}"/>
    <cellStyle name="계산 26 6" xfId="18293" xr:uid="{896440C3-4B01-49BC-A37E-217B66668E5B}"/>
    <cellStyle name="계산 26 7" xfId="18294" xr:uid="{8219C54B-156D-4C78-840C-38D47D03FF3D}"/>
    <cellStyle name="계산 26 8" xfId="18295" xr:uid="{C823BAD1-F5EA-403B-A178-E9E975C26825}"/>
    <cellStyle name="계산 26 9" xfId="18296" xr:uid="{B1249324-8F71-429F-9876-D1BED7F58877}"/>
    <cellStyle name="계산 27" xfId="2236" xr:uid="{6291FF6B-08C0-4AD9-BA7C-BF57A8882E54}"/>
    <cellStyle name="계산 27 10" xfId="18298" xr:uid="{4B0B8E57-5DDE-4954-A0AF-1A79B792E13F}"/>
    <cellStyle name="계산 27 11" xfId="18299" xr:uid="{9062F72D-6824-4C45-A32B-23B44337EB6A}"/>
    <cellStyle name="계산 27 12" xfId="18300" xr:uid="{30D37627-5E16-4089-9768-B75F461D9205}"/>
    <cellStyle name="계산 27 13" xfId="18301" xr:uid="{1BE3C210-F112-4290-A66D-24158D80E8BC}"/>
    <cellStyle name="계산 27 14" xfId="18302" xr:uid="{A6E2C067-34D3-4F53-A34C-F4B833AB55D6}"/>
    <cellStyle name="계산 27 15" xfId="18297" xr:uid="{3FE47BD4-DDEC-4A2C-8B20-D80DBCD8A897}"/>
    <cellStyle name="계산 27 2" xfId="2237" xr:uid="{ED7D67C9-C04D-4A5B-A65F-1615791B7196}"/>
    <cellStyle name="계산 27 2 2" xfId="18303" xr:uid="{F14271B9-3C8E-4976-BB47-C6A5CB22919E}"/>
    <cellStyle name="계산 27 3" xfId="18304" xr:uid="{1E29987C-EAB1-4C1F-9DAA-4CA7E36111AF}"/>
    <cellStyle name="계산 27 4" xfId="18305" xr:uid="{F0D6CB77-0580-4F96-A08C-F8B212881366}"/>
    <cellStyle name="계산 27 5" xfId="18306" xr:uid="{65EAD464-CA6E-49A6-9261-2CCA853F7034}"/>
    <cellStyle name="계산 27 6" xfId="18307" xr:uid="{4EECBCF2-14AC-4354-BA7F-16B4F5C7BA33}"/>
    <cellStyle name="계산 27 7" xfId="18308" xr:uid="{0101A18B-65A3-4820-8E4D-12FBCAAAEF3E}"/>
    <cellStyle name="계산 27 8" xfId="18309" xr:uid="{DC6D4BF5-E572-461E-BCAB-6157DFCAC8AA}"/>
    <cellStyle name="계산 27 9" xfId="18310" xr:uid="{77CA39E5-C97D-4673-8D9F-26561B9B105B}"/>
    <cellStyle name="계산 28" xfId="2238" xr:uid="{2BE87709-29EA-4327-9225-E027D14CE93D}"/>
    <cellStyle name="계산 28 10" xfId="18312" xr:uid="{4C5BB11B-49FC-41E3-9A6D-AFC62362149C}"/>
    <cellStyle name="계산 28 11" xfId="18313" xr:uid="{3121FA74-6D70-4D08-BCBF-B29235E2CB0A}"/>
    <cellStyle name="계산 28 12" xfId="18314" xr:uid="{D9FF062E-DFE7-474E-B204-80C49F710A8F}"/>
    <cellStyle name="계산 28 13" xfId="18315" xr:uid="{5C317EE9-B1E8-4DF7-A07C-B09506359912}"/>
    <cellStyle name="계산 28 14" xfId="18316" xr:uid="{DD87A1A6-902D-4BE9-8999-14DAB4614050}"/>
    <cellStyle name="계산 28 15" xfId="18311" xr:uid="{A1805487-2CB1-4904-9DCD-5F9C92486330}"/>
    <cellStyle name="계산 28 2" xfId="2239" xr:uid="{EAEC0A8B-A166-4599-8680-A6763A04D010}"/>
    <cellStyle name="계산 28 2 2" xfId="18317" xr:uid="{81997D3E-DE50-48EE-B0E3-A193928526F1}"/>
    <cellStyle name="계산 28 3" xfId="18318" xr:uid="{13C63409-110E-490E-97E6-8BA556C8EE85}"/>
    <cellStyle name="계산 28 4" xfId="18319" xr:uid="{10D2B849-DA08-4684-8BF5-D43F82C3EC5D}"/>
    <cellStyle name="계산 28 5" xfId="18320" xr:uid="{7282E479-DFAF-4CBF-A6EF-628A89D38040}"/>
    <cellStyle name="계산 28 6" xfId="18321" xr:uid="{25F6EA0E-4E39-4359-A4C7-AFE1E6C15127}"/>
    <cellStyle name="계산 28 7" xfId="18322" xr:uid="{10996DCA-C826-4DD8-B6DC-EDA88D7DE545}"/>
    <cellStyle name="계산 28 8" xfId="18323" xr:uid="{3E4313F0-9D9A-4A3A-82BB-D1BA0DF7B09D}"/>
    <cellStyle name="계산 28 9" xfId="18324" xr:uid="{6288B94B-572C-47A6-997A-0A4F4804C78C}"/>
    <cellStyle name="계산 29" xfId="2240" xr:uid="{02AFCC92-E7C3-48FD-9FFB-C14D812F73BF}"/>
    <cellStyle name="계산 29 10" xfId="18326" xr:uid="{A081200F-7BC0-4D01-A36E-5B5E57233F8E}"/>
    <cellStyle name="계산 29 11" xfId="18327" xr:uid="{6A7D70FA-20E9-4D6F-80C7-F2BC2E655652}"/>
    <cellStyle name="계산 29 12" xfId="18328" xr:uid="{044188D0-E3D7-4570-BA54-5D929B72474E}"/>
    <cellStyle name="계산 29 13" xfId="18329" xr:uid="{3E28D81C-E994-456E-B2D4-72AE5FADD1B4}"/>
    <cellStyle name="계산 29 14" xfId="18330" xr:uid="{66A7598D-FFCD-4D16-8B93-B9522F31FB62}"/>
    <cellStyle name="계산 29 15" xfId="18325" xr:uid="{1453492C-0715-4C68-922D-9904894C49F4}"/>
    <cellStyle name="계산 29 2" xfId="2241" xr:uid="{BF543BD3-D2D9-49C4-9847-9347004FB48F}"/>
    <cellStyle name="계산 29 2 2" xfId="18331" xr:uid="{7086E2C5-D341-4441-A6B3-C12C1BB92413}"/>
    <cellStyle name="계산 29 3" xfId="18332" xr:uid="{BAA1B337-E49C-4099-BCCA-297890350D11}"/>
    <cellStyle name="계산 29 4" xfId="18333" xr:uid="{4AF65595-EE1A-4DF9-9148-17644AC725AB}"/>
    <cellStyle name="계산 29 5" xfId="18334" xr:uid="{5CBCF128-5F1C-4377-AF3C-6E4B5B9DF82B}"/>
    <cellStyle name="계산 29 6" xfId="18335" xr:uid="{6DDD82AB-6711-4CFA-98FD-B403D5BA5141}"/>
    <cellStyle name="계산 29 7" xfId="18336" xr:uid="{BFCBDA5D-9662-46BE-9C11-1CB829516504}"/>
    <cellStyle name="계산 29 8" xfId="18337" xr:uid="{F67826CE-C975-43B7-9C2D-5224F527993C}"/>
    <cellStyle name="계산 29 9" xfId="18338" xr:uid="{84C2E7FD-AD79-494D-96A0-9B067198BC14}"/>
    <cellStyle name="계산 3" xfId="2242" xr:uid="{42E081B9-26E8-412A-9D62-94663C670AF5}"/>
    <cellStyle name="계산 3 10" xfId="18340" xr:uid="{9F9FFF3C-6BF3-43FC-A973-8E442F36372C}"/>
    <cellStyle name="계산 3 11" xfId="18341" xr:uid="{AD44E954-B699-4AE8-A5B0-95E2229EFB6D}"/>
    <cellStyle name="계산 3 12" xfId="18342" xr:uid="{93CA31DF-385A-4E20-ABC5-CFAA8B72110C}"/>
    <cellStyle name="계산 3 13" xfId="18343" xr:uid="{6CC3CD21-ED89-4336-A35E-AD88046C1B41}"/>
    <cellStyle name="계산 3 14" xfId="18344" xr:uid="{B3235AC4-23E4-4CE2-86C8-7EDC960BF368}"/>
    <cellStyle name="계산 3 15" xfId="18339" xr:uid="{33C2993C-3A7C-405A-A524-86B530E2076C}"/>
    <cellStyle name="계산 3 16" xfId="28220" xr:uid="{9798170E-F397-4D11-AD49-E5788DD94666}"/>
    <cellStyle name="계산 3 2" xfId="2243" xr:uid="{38636DC0-CDAD-47D4-84BB-57E1B90330A5}"/>
    <cellStyle name="계산 3 2 2" xfId="18345" xr:uid="{F2EAAA23-8087-4B62-AB13-F874612181FD}"/>
    <cellStyle name="계산 3 3" xfId="18346" xr:uid="{B3366714-DAB0-4D1D-B123-DDA8204BEFA5}"/>
    <cellStyle name="계산 3 4" xfId="18347" xr:uid="{1D789C4F-E684-4F30-AE2F-C11820897B84}"/>
    <cellStyle name="계산 3 5" xfId="18348" xr:uid="{02898773-07FC-434B-9D9F-1B55900B2B6A}"/>
    <cellStyle name="계산 3 6" xfId="18349" xr:uid="{FF6771E7-0A65-4C60-AB82-F655F70DBF05}"/>
    <cellStyle name="계산 3 7" xfId="18350" xr:uid="{CD4D5729-C53F-4811-AED5-27E310810564}"/>
    <cellStyle name="계산 3 8" xfId="18351" xr:uid="{F6EE59BA-8EAC-458A-9532-3016AB55D79A}"/>
    <cellStyle name="계산 3 9" xfId="18352" xr:uid="{8034C20A-222A-4D74-A95C-1C98937C57D3}"/>
    <cellStyle name="계산 30" xfId="2244" xr:uid="{2B6966FE-AE8B-4704-8E80-16ABF6699BAF}"/>
    <cellStyle name="계산 30 10" xfId="18354" xr:uid="{EA0530B0-EA08-4FE6-A859-D918C1ED8488}"/>
    <cellStyle name="계산 30 11" xfId="18355" xr:uid="{23F4ED13-927F-4A5F-9128-B73AB325766D}"/>
    <cellStyle name="계산 30 12" xfId="18356" xr:uid="{A1FD6FC7-AF00-4FFF-B177-2319C6298E49}"/>
    <cellStyle name="계산 30 13" xfId="18357" xr:uid="{40CA654C-074B-4918-92DE-F7B46730638D}"/>
    <cellStyle name="계산 30 14" xfId="18358" xr:uid="{76FA26A2-D0CB-4AB4-96D0-51928B942536}"/>
    <cellStyle name="계산 30 15" xfId="18353" xr:uid="{5F7E1B43-F83A-4B8B-AA32-9FDEF373C4A1}"/>
    <cellStyle name="계산 30 2" xfId="2245" xr:uid="{82460E9F-13ED-4D66-92CB-B8656C03531A}"/>
    <cellStyle name="계산 30 2 2" xfId="18359" xr:uid="{1F950F9B-A161-48CE-B229-72187FB68B23}"/>
    <cellStyle name="계산 30 3" xfId="18360" xr:uid="{B350960B-E835-4836-93AB-A5F13D716E69}"/>
    <cellStyle name="계산 30 4" xfId="18361" xr:uid="{8B91F1E5-C15D-49D5-BB62-9F5EFAB0DA3E}"/>
    <cellStyle name="계산 30 5" xfId="18362" xr:uid="{BBBFBF4B-FD71-4901-A09B-4B98DFC52A15}"/>
    <cellStyle name="계산 30 6" xfId="18363" xr:uid="{5C84B841-77BB-44ED-BE71-801952619EB3}"/>
    <cellStyle name="계산 30 7" xfId="18364" xr:uid="{37FBEBC2-1C89-4053-8D8C-C33C117A2CB6}"/>
    <cellStyle name="계산 30 8" xfId="18365" xr:uid="{6F4355C7-8D42-49D0-A49D-DDC2766F231E}"/>
    <cellStyle name="계산 30 9" xfId="18366" xr:uid="{192DF3EC-FAF5-4F67-BD7C-8B5F6403BE86}"/>
    <cellStyle name="계산 31" xfId="2246" xr:uid="{BB955B5A-59DC-41E8-8BCC-59DF5FF6D931}"/>
    <cellStyle name="계산 31 10" xfId="18368" xr:uid="{4989841C-D5FE-4AFA-A41E-83BEE2CF6C83}"/>
    <cellStyle name="계산 31 11" xfId="18369" xr:uid="{10DC0E20-1003-44F2-A48B-0CA3DB5F9440}"/>
    <cellStyle name="계산 31 12" xfId="18370" xr:uid="{96520F01-8CCF-497B-BC4D-3EB3C7D972F1}"/>
    <cellStyle name="계산 31 13" xfId="18371" xr:uid="{3FD53730-BD2F-4909-8A68-1157B271A33F}"/>
    <cellStyle name="계산 31 14" xfId="18372" xr:uid="{43BC1180-BA37-46B1-BB08-AB65C92E7B0D}"/>
    <cellStyle name="계산 31 15" xfId="18367" xr:uid="{4495F712-D530-4B22-9E84-B7372642DEB4}"/>
    <cellStyle name="계산 31 2" xfId="2247" xr:uid="{06C470BB-8E11-42D0-A262-420F9EFADA7A}"/>
    <cellStyle name="계산 31 2 2" xfId="18373" xr:uid="{029C92AE-077B-4AA5-9861-5DCD4BCAC166}"/>
    <cellStyle name="계산 31 3" xfId="18374" xr:uid="{D5B6A34A-E3CF-4AE2-985D-A83909775D7B}"/>
    <cellStyle name="계산 31 4" xfId="18375" xr:uid="{03E6CCF8-D3E3-4806-BCD9-4FE52FDAB2B4}"/>
    <cellStyle name="계산 31 5" xfId="18376" xr:uid="{B8537AD2-3C22-4D05-968D-772E001DAADB}"/>
    <cellStyle name="계산 31 6" xfId="18377" xr:uid="{490EE8A0-FC9A-447F-8275-1E9BA79F3AD3}"/>
    <cellStyle name="계산 31 7" xfId="18378" xr:uid="{5C494B48-C6C8-43C3-A4FA-2A4946242169}"/>
    <cellStyle name="계산 31 8" xfId="18379" xr:uid="{6704381A-0D88-4D2D-819D-928F22D798DC}"/>
    <cellStyle name="계산 31 9" xfId="18380" xr:uid="{8A3FCCD8-33B0-4F6D-8C3E-414AA34ADEF1}"/>
    <cellStyle name="계산 32" xfId="2248" xr:uid="{63A45974-BD62-475D-AA8C-DD2BC38753C1}"/>
    <cellStyle name="계산 32 10" xfId="18382" xr:uid="{54D8A531-85B5-4E08-9D7C-0F365425EFAB}"/>
    <cellStyle name="계산 32 11" xfId="18383" xr:uid="{67F23E9F-6C9B-4906-824E-6C81DBDF209D}"/>
    <cellStyle name="계산 32 12" xfId="18384" xr:uid="{8B181E48-F891-4E49-9DAF-3C354A87946B}"/>
    <cellStyle name="계산 32 13" xfId="18385" xr:uid="{AB24EB7C-EE78-479A-B340-1A1630CBD947}"/>
    <cellStyle name="계산 32 14" xfId="18386" xr:uid="{60BDDB63-706D-4E1D-BC47-7FFF019DAB90}"/>
    <cellStyle name="계산 32 15" xfId="18381" xr:uid="{4B44D5FD-C427-4256-B5E6-7D9D34AB4D7F}"/>
    <cellStyle name="계산 32 2" xfId="2249" xr:uid="{4D0B4F83-5DFA-4201-AA63-5A055D2090BF}"/>
    <cellStyle name="계산 32 2 2" xfId="18387" xr:uid="{4F809ECF-B4C7-4E32-8E38-62C5463EFE35}"/>
    <cellStyle name="계산 32 3" xfId="18388" xr:uid="{15F9C16E-7CCF-48F7-9192-8B626FEBD7EF}"/>
    <cellStyle name="계산 32 4" xfId="18389" xr:uid="{940A6676-FA23-4B2A-9EF7-0429D8863B15}"/>
    <cellStyle name="계산 32 5" xfId="18390" xr:uid="{69347277-A74D-4FF3-A5AC-8A70DDA69442}"/>
    <cellStyle name="계산 32 6" xfId="18391" xr:uid="{34CF600B-0E0F-44AA-BD4A-D8430C4A7BA1}"/>
    <cellStyle name="계산 32 7" xfId="18392" xr:uid="{52E4CB3D-240B-446D-BC21-EA1FB9857F80}"/>
    <cellStyle name="계산 32 8" xfId="18393" xr:uid="{C4876089-7781-43F5-A0B7-0406BB7830E1}"/>
    <cellStyle name="계산 32 9" xfId="18394" xr:uid="{D618C89C-087B-4C19-BFA8-F5CAF5430D5C}"/>
    <cellStyle name="계산 33" xfId="2250" xr:uid="{1CC9F346-B16A-4364-A5DE-3B07BBE7E9E4}"/>
    <cellStyle name="계산 33 10" xfId="18396" xr:uid="{DB37C6F1-9D6B-468C-B515-0851EFDEF348}"/>
    <cellStyle name="계산 33 11" xfId="18397" xr:uid="{EF7C2986-7022-430A-80ED-69449A0EB7A9}"/>
    <cellStyle name="계산 33 12" xfId="18398" xr:uid="{D8E54B92-EC25-4F8B-97CF-CB8A7E93CCED}"/>
    <cellStyle name="계산 33 13" xfId="18399" xr:uid="{1EFF1CED-DA1C-4B79-8656-67E7014E117C}"/>
    <cellStyle name="계산 33 14" xfId="18400" xr:uid="{96A27DFA-3141-40AC-9EBF-49AEDA4E8AC8}"/>
    <cellStyle name="계산 33 15" xfId="18395" xr:uid="{B0DF0AAF-1ECD-4DD5-9C83-9C3E7565D7EA}"/>
    <cellStyle name="계산 33 2" xfId="2251" xr:uid="{24E40802-9820-4CFB-9C0C-7398683F0107}"/>
    <cellStyle name="계산 33 2 2" xfId="18401" xr:uid="{7865352E-F975-4E27-BAE4-6B83685A53D8}"/>
    <cellStyle name="계산 33 3" xfId="18402" xr:uid="{286CE728-3569-42DB-A1BE-9080D30930C1}"/>
    <cellStyle name="계산 33 4" xfId="18403" xr:uid="{A7FFD7AE-95FE-4701-9501-23BA34164046}"/>
    <cellStyle name="계산 33 5" xfId="18404" xr:uid="{DAC499EA-B34B-4541-9E0A-3B8A39F78574}"/>
    <cellStyle name="계산 33 6" xfId="18405" xr:uid="{BDB059F3-95A1-4E13-819C-EF34A747DB7B}"/>
    <cellStyle name="계산 33 7" xfId="18406" xr:uid="{E708489B-FE65-450F-85BA-4440F940B337}"/>
    <cellStyle name="계산 33 8" xfId="18407" xr:uid="{3949AB2F-593A-4FEE-B4D6-C7A188680D1D}"/>
    <cellStyle name="계산 33 9" xfId="18408" xr:uid="{D4C82F29-4DEB-48BD-ADDA-B83FA576CB4C}"/>
    <cellStyle name="계산 34" xfId="2252" xr:uid="{57AA9858-B0B5-4B4E-A453-2E9A098F9FB7}"/>
    <cellStyle name="계산 34 10" xfId="18410" xr:uid="{94873422-1CF6-4778-8F1C-22B73C6C5532}"/>
    <cellStyle name="계산 34 11" xfId="18411" xr:uid="{5BC29E39-A1BD-43FA-A45B-41CB125917E3}"/>
    <cellStyle name="계산 34 12" xfId="18412" xr:uid="{D1DEB8C9-D8EE-4E84-9F89-2BA9401777DA}"/>
    <cellStyle name="계산 34 13" xfId="18413" xr:uid="{FC1E520A-01CE-456E-9D3A-B9DC067CDA17}"/>
    <cellStyle name="계산 34 14" xfId="18414" xr:uid="{EB62A9D5-8160-4179-9E82-A96E2DFF31FF}"/>
    <cellStyle name="계산 34 15" xfId="18409" xr:uid="{7AA71E87-5CCC-40E3-95DB-3D32F6FF56EA}"/>
    <cellStyle name="계산 34 2" xfId="2253" xr:uid="{DE1C3DA1-D6C5-4481-8B7D-CEF71152D689}"/>
    <cellStyle name="계산 34 2 2" xfId="18415" xr:uid="{D5BE7AF0-E796-4B2A-8162-732CB4FD1E4E}"/>
    <cellStyle name="계산 34 3" xfId="18416" xr:uid="{414F0925-2BCB-4163-A72A-860347A751AC}"/>
    <cellStyle name="계산 34 4" xfId="18417" xr:uid="{DD313BCA-9633-4635-B1A5-5D55479064B2}"/>
    <cellStyle name="계산 34 5" xfId="18418" xr:uid="{872A3D6C-D6FF-492E-88EA-C7FB46D26373}"/>
    <cellStyle name="계산 34 6" xfId="18419" xr:uid="{E83B9317-B04B-4F23-B6D4-306CD0289A0D}"/>
    <cellStyle name="계산 34 7" xfId="18420" xr:uid="{2EB378D9-FDF2-4357-908E-2DB69D874A1A}"/>
    <cellStyle name="계산 34 8" xfId="18421" xr:uid="{B24B0C15-23B8-4F9D-92CF-7573E0FFD3F2}"/>
    <cellStyle name="계산 34 9" xfId="18422" xr:uid="{DDE0AC69-BCF1-45C2-A6C4-A6420C761501}"/>
    <cellStyle name="계산 35" xfId="2254" xr:uid="{61E17E7A-18B0-42BF-91AB-42B096208CD6}"/>
    <cellStyle name="계산 35 10" xfId="18424" xr:uid="{D1A0630A-79BD-4FD8-97BE-E24717C9CB59}"/>
    <cellStyle name="계산 35 11" xfId="18425" xr:uid="{85C160CF-6591-42D1-9CA9-7A8A262B2CEF}"/>
    <cellStyle name="계산 35 12" xfId="18426" xr:uid="{EA35F116-C57E-4B01-8FA0-C1C541803147}"/>
    <cellStyle name="계산 35 13" xfId="18427" xr:uid="{23F47250-2667-4D56-B236-141C815C4EA8}"/>
    <cellStyle name="계산 35 14" xfId="18428" xr:uid="{35B92C0C-A328-4B20-874E-2A50A8E0B61E}"/>
    <cellStyle name="계산 35 15" xfId="18423" xr:uid="{D82ABD80-8C4C-4CE4-AD05-01D16FCA6744}"/>
    <cellStyle name="계산 35 2" xfId="2255" xr:uid="{6CF6F4E7-5480-4F1B-93C0-27A225A6290C}"/>
    <cellStyle name="계산 35 2 2" xfId="18429" xr:uid="{FAFDB9BC-69BB-4435-9DF2-54852C7D863E}"/>
    <cellStyle name="계산 35 3" xfId="18430" xr:uid="{11E0C6CE-7806-4BE2-95E0-D2A9EF0BD202}"/>
    <cellStyle name="계산 35 4" xfId="18431" xr:uid="{FE8691E9-7FAD-4EAD-B39C-A819768C78E4}"/>
    <cellStyle name="계산 35 5" xfId="18432" xr:uid="{67ACF4A3-983D-4F71-93F8-DCC692AFB865}"/>
    <cellStyle name="계산 35 6" xfId="18433" xr:uid="{29908FE5-79D7-4DA2-A4E3-15DC68178CE1}"/>
    <cellStyle name="계산 35 7" xfId="18434" xr:uid="{CDE98333-DEBE-4D3D-9251-8E0B59B6F8DF}"/>
    <cellStyle name="계산 35 8" xfId="18435" xr:uid="{F64BBB16-9A04-43AA-89BC-EE7724785A1E}"/>
    <cellStyle name="계산 35 9" xfId="18436" xr:uid="{76774843-160B-48A2-B550-E00FD33DC3A0}"/>
    <cellStyle name="계산 36" xfId="2256" xr:uid="{99E6463B-8624-406C-9915-3D1F76C3A2E7}"/>
    <cellStyle name="계산 36 10" xfId="18438" xr:uid="{7C1998A3-565E-4990-9900-20AD7A121975}"/>
    <cellStyle name="계산 36 11" xfId="18439" xr:uid="{3D5619FA-66C1-4DBA-865D-E5BD2718D775}"/>
    <cellStyle name="계산 36 12" xfId="18440" xr:uid="{32581157-E11D-4A5A-8A8A-28228DA91B8D}"/>
    <cellStyle name="계산 36 13" xfId="18441" xr:uid="{99264023-3026-45DB-9B34-C5A52C108703}"/>
    <cellStyle name="계산 36 14" xfId="18442" xr:uid="{60EC4C47-F501-46F6-B8F4-33EB39531041}"/>
    <cellStyle name="계산 36 15" xfId="18437" xr:uid="{4D6D7D18-1274-47F5-882D-B79ECBAE6AEF}"/>
    <cellStyle name="계산 36 2" xfId="2257" xr:uid="{106A8A65-2F06-4104-85DD-22DCD111C5A6}"/>
    <cellStyle name="계산 36 2 2" xfId="18443" xr:uid="{842DBE03-BC67-4C84-A8F8-BDD881679F71}"/>
    <cellStyle name="계산 36 3" xfId="18444" xr:uid="{A5C33AA8-D72E-4E36-8A6E-1FA7576697EE}"/>
    <cellStyle name="계산 36 4" xfId="18445" xr:uid="{6B2164F9-BB9A-4216-90DA-84A03423BC8A}"/>
    <cellStyle name="계산 36 5" xfId="18446" xr:uid="{985AAC0A-B641-47CA-B4FE-62CB648072D0}"/>
    <cellStyle name="계산 36 6" xfId="18447" xr:uid="{70A0578A-FAAB-4259-8C26-87A27A8D44F8}"/>
    <cellStyle name="계산 36 7" xfId="18448" xr:uid="{290E3E57-B289-4765-966C-FFAF7404B684}"/>
    <cellStyle name="계산 36 8" xfId="18449" xr:uid="{F974DA41-7E5D-4811-96CD-239A8FE6D7B2}"/>
    <cellStyle name="계산 36 9" xfId="18450" xr:uid="{34754CEA-8E7D-4009-A92B-4617649F08C7}"/>
    <cellStyle name="계산 37" xfId="2258" xr:uid="{4BD4B533-98AF-442B-86D7-CFD8F4EB2EEB}"/>
    <cellStyle name="계산 37 10" xfId="18452" xr:uid="{40F62769-A2B8-448F-95DB-2FF22EAA33CE}"/>
    <cellStyle name="계산 37 11" xfId="18453" xr:uid="{4EE00484-E50E-455F-A495-617A04B59C27}"/>
    <cellStyle name="계산 37 12" xfId="18454" xr:uid="{970AA651-2E14-4353-BF14-ECEFE9FFDAF3}"/>
    <cellStyle name="계산 37 13" xfId="18455" xr:uid="{63396D8F-A74C-4222-BD3F-3CDFF21823EA}"/>
    <cellStyle name="계산 37 14" xfId="18456" xr:uid="{D4762418-B37D-4E3E-8689-6028B594CE3B}"/>
    <cellStyle name="계산 37 15" xfId="18451" xr:uid="{044F7318-F9CC-4F94-80FD-29F3D2F68C42}"/>
    <cellStyle name="계산 37 2" xfId="2259" xr:uid="{AF2361A8-E6FD-48E7-82F4-2AF319B53F5E}"/>
    <cellStyle name="계산 37 2 2" xfId="18457" xr:uid="{D175136E-D1E0-48CE-AB93-4E1072818A1A}"/>
    <cellStyle name="계산 37 3" xfId="18458" xr:uid="{A0DF677F-8A81-4065-BD59-AC00B25269C4}"/>
    <cellStyle name="계산 37 4" xfId="18459" xr:uid="{9818BE8F-0685-42D0-A857-690ACA8739A3}"/>
    <cellStyle name="계산 37 5" xfId="18460" xr:uid="{6ECA1831-84F8-40EF-BEC9-91FAD5D4D858}"/>
    <cellStyle name="계산 37 6" xfId="18461" xr:uid="{938C83E8-75D1-486F-96A2-D0167E837890}"/>
    <cellStyle name="계산 37 7" xfId="18462" xr:uid="{F7A1D514-DD32-42A7-9823-B85FBEB3F6FA}"/>
    <cellStyle name="계산 37 8" xfId="18463" xr:uid="{CA7B054B-F46C-4083-895F-472F995F5206}"/>
    <cellStyle name="계산 37 9" xfId="18464" xr:uid="{0B395DC1-525B-45AC-82E7-9C1D21452F81}"/>
    <cellStyle name="계산 38" xfId="2260" xr:uid="{38EB59D4-F232-4726-B91F-61D4D2A4B3FB}"/>
    <cellStyle name="계산 38 10" xfId="18466" xr:uid="{3C252840-EF26-47C4-B846-4D83AE42ADF4}"/>
    <cellStyle name="계산 38 11" xfId="18467" xr:uid="{17C3148E-2110-420D-AB7C-2D76C77CFD67}"/>
    <cellStyle name="계산 38 12" xfId="18468" xr:uid="{18C815F1-06B2-495E-ADCA-B326B0FDCEA6}"/>
    <cellStyle name="계산 38 13" xfId="18469" xr:uid="{1A676BB1-C537-4FDB-BF45-21854A8E92E5}"/>
    <cellStyle name="계산 38 14" xfId="18470" xr:uid="{26A20E50-7A12-4217-8AFC-EE4082ED24DF}"/>
    <cellStyle name="계산 38 15" xfId="18465" xr:uid="{D1D9A679-E2C0-4727-8F47-A4C34EF4806F}"/>
    <cellStyle name="계산 38 2" xfId="2261" xr:uid="{6DDEE12A-D0CB-4FAE-8A87-E2619F617BB3}"/>
    <cellStyle name="계산 38 2 2" xfId="18471" xr:uid="{BC8275F9-B5C6-4BBE-BC52-5B81634E1404}"/>
    <cellStyle name="계산 38 3" xfId="18472" xr:uid="{C9010998-17FB-4152-9A80-452CB740A128}"/>
    <cellStyle name="계산 38 4" xfId="18473" xr:uid="{AE71F120-1A55-4D8D-8B33-4E71C13640B4}"/>
    <cellStyle name="계산 38 5" xfId="18474" xr:uid="{24EC77F0-2E04-49D0-90FB-9F04319E355A}"/>
    <cellStyle name="계산 38 6" xfId="18475" xr:uid="{E69AE72E-6C6F-49EE-B1CC-7AF13245C749}"/>
    <cellStyle name="계산 38 7" xfId="18476" xr:uid="{D93706B0-5FB7-4646-B98F-82C8001A0110}"/>
    <cellStyle name="계산 38 8" xfId="18477" xr:uid="{9B5CDA66-9533-4386-9021-CDC924C0E390}"/>
    <cellStyle name="계산 38 9" xfId="18478" xr:uid="{971DC65E-DD03-4692-952B-0B2AE81151F1}"/>
    <cellStyle name="계산 39" xfId="2262" xr:uid="{F5B2B93A-086B-40A6-B5E8-D195338CC0DB}"/>
    <cellStyle name="계산 39 10" xfId="18480" xr:uid="{9C0FBF6E-A2A8-469D-8E07-0A871BA4672D}"/>
    <cellStyle name="계산 39 11" xfId="18481" xr:uid="{7BDEE427-342C-4399-B631-429C8BA7F042}"/>
    <cellStyle name="계산 39 12" xfId="18482" xr:uid="{61C06DE7-D787-44EE-8783-D157A68634F3}"/>
    <cellStyle name="계산 39 13" xfId="18483" xr:uid="{71941E28-60AB-4FCE-8634-39ABAB969AE7}"/>
    <cellStyle name="계산 39 14" xfId="18484" xr:uid="{E6549BBE-76A8-441D-BCA3-A4A6D3D205DA}"/>
    <cellStyle name="계산 39 15" xfId="18479" xr:uid="{1DCE54DB-BC3D-4BEA-8E9D-B756C280D5EA}"/>
    <cellStyle name="계산 39 2" xfId="2263" xr:uid="{3D6850BF-5993-4F02-AAEF-D175193E05E1}"/>
    <cellStyle name="계산 39 2 2" xfId="18485" xr:uid="{156E1DDB-313D-4510-9EC1-873C3260F819}"/>
    <cellStyle name="계산 39 3" xfId="18486" xr:uid="{F8D1FEA4-9F18-4E58-B025-080D7D2D9C59}"/>
    <cellStyle name="계산 39 4" xfId="18487" xr:uid="{8AF6B12D-EC20-4606-9B9D-1C8C321B390A}"/>
    <cellStyle name="계산 39 5" xfId="18488" xr:uid="{BB0F1E35-AEFC-423C-BF8E-737A465EC748}"/>
    <cellStyle name="계산 39 6" xfId="18489" xr:uid="{1B548DEE-B967-4688-A7D0-4B0485A502B9}"/>
    <cellStyle name="계산 39 7" xfId="18490" xr:uid="{B45DE035-5A70-46DC-AC70-F5CE394D38C9}"/>
    <cellStyle name="계산 39 8" xfId="18491" xr:uid="{30878D96-48DE-4BC4-96BD-3375DE72E2E3}"/>
    <cellStyle name="계산 39 9" xfId="18492" xr:uid="{E5E2CE0B-3AB5-4D3B-B6D8-9DB6DCE49B29}"/>
    <cellStyle name="계산 4" xfId="2264" xr:uid="{73470B3B-4E1E-473C-A092-81337B571B59}"/>
    <cellStyle name="계산 4 10" xfId="18494" xr:uid="{26B0AA13-171A-48FA-B833-5373C2FB1964}"/>
    <cellStyle name="계산 4 11" xfId="18495" xr:uid="{D57DF633-09E5-457C-A865-0BD97B7702A5}"/>
    <cellStyle name="계산 4 12" xfId="18496" xr:uid="{25F876E4-9071-4068-8537-C8F3E4659AE7}"/>
    <cellStyle name="계산 4 13" xfId="18497" xr:uid="{BCA85558-F2BF-464A-ADC9-E578140CF925}"/>
    <cellStyle name="계산 4 14" xfId="18498" xr:uid="{98CE34AF-A1C9-41BB-85B4-260E78B7C31A}"/>
    <cellStyle name="계산 4 15" xfId="18493" xr:uid="{82BEB8EE-F679-4466-BEEF-B9E84D3145B5}"/>
    <cellStyle name="계산 4 16" xfId="27888" xr:uid="{4309812F-A8E1-4970-BC44-05E16CEC15DB}"/>
    <cellStyle name="계산 4 16 2" xfId="28286" xr:uid="{5D346423-6404-4CEE-A9B5-186B3F6CF779}"/>
    <cellStyle name="계산 4 2" xfId="2265" xr:uid="{F8AB6CD0-0251-43EA-B942-136B91520648}"/>
    <cellStyle name="계산 4 2 2" xfId="18499" xr:uid="{9EEBE579-A5B2-4F9E-9BCC-AE669CFC79F5}"/>
    <cellStyle name="계산 4 2 3" xfId="28241" xr:uid="{78606CB0-8284-4418-8E6B-FD3859426356}"/>
    <cellStyle name="계산 4 2 3 2" xfId="28306" xr:uid="{9B3236A0-DCFE-486A-A4C4-0628601FD4A4}"/>
    <cellStyle name="계산 4 3" xfId="18500" xr:uid="{C9ED83C5-83FD-419A-8539-21F175041E42}"/>
    <cellStyle name="계산 4 4" xfId="18501" xr:uid="{08A4F0D9-9830-4CDB-ABE4-31EBE938D55F}"/>
    <cellStyle name="계산 4 5" xfId="18502" xr:uid="{126DD96A-3C88-4D2D-86F8-7BD46EE693A1}"/>
    <cellStyle name="계산 4 6" xfId="18503" xr:uid="{34CAC6D4-0066-4C06-A2B7-C101919BB12F}"/>
    <cellStyle name="계산 4 7" xfId="18504" xr:uid="{DB281CCA-2931-412E-80B6-F60303CBBA7D}"/>
    <cellStyle name="계산 4 8" xfId="18505" xr:uid="{6754053E-CB84-4CB6-BFEE-E51FDC5DBC30}"/>
    <cellStyle name="계산 4 9" xfId="18506" xr:uid="{C67C1190-8D29-4422-A905-46BA61336207}"/>
    <cellStyle name="계산 40" xfId="2266" xr:uid="{918E32AB-5B83-45CB-80D3-11B59B7AE1FF}"/>
    <cellStyle name="계산 40 10" xfId="18508" xr:uid="{F60467B1-AF3A-452D-9CD8-83AA26160DDF}"/>
    <cellStyle name="계산 40 11" xfId="18509" xr:uid="{619CB3EC-ADBB-4A1C-8F85-ED9143075AFA}"/>
    <cellStyle name="계산 40 12" xfId="18510" xr:uid="{CD922A60-658D-447E-B907-A6D3450BE1D2}"/>
    <cellStyle name="계산 40 13" xfId="18511" xr:uid="{0354D960-D8BC-42DC-A40F-1E35400362C6}"/>
    <cellStyle name="계산 40 14" xfId="18512" xr:uid="{A5CE33DC-BD3D-4099-9D4A-FFD03AAA297A}"/>
    <cellStyle name="계산 40 15" xfId="18507" xr:uid="{9C500BCF-F828-4646-AB74-BD292CA7D631}"/>
    <cellStyle name="계산 40 2" xfId="2267" xr:uid="{E2E11B19-B9F8-4BDB-B494-0058C10901C9}"/>
    <cellStyle name="계산 40 2 2" xfId="18513" xr:uid="{3E4C8A8E-575E-45F4-9D81-D706294D2DEE}"/>
    <cellStyle name="계산 40 3" xfId="18514" xr:uid="{3A14F43B-A30E-40A9-9CBC-66B2F74D0C79}"/>
    <cellStyle name="계산 40 4" xfId="18515" xr:uid="{075A0C7D-C986-45A8-8BD3-81FEB4301840}"/>
    <cellStyle name="계산 40 5" xfId="18516" xr:uid="{EFB09643-87E4-496B-8ACE-57BFDAAA20AC}"/>
    <cellStyle name="계산 40 6" xfId="18517" xr:uid="{4E480AF5-7985-4E3B-BEAA-7AAA03F81D40}"/>
    <cellStyle name="계산 40 7" xfId="18518" xr:uid="{B60BB617-DBE6-47FA-A9BD-B4307501C19B}"/>
    <cellStyle name="계산 40 8" xfId="18519" xr:uid="{EE4A323B-740F-4B9A-AA49-3F7B7C0F49B8}"/>
    <cellStyle name="계산 40 9" xfId="18520" xr:uid="{7E31D66E-8ACC-4BA9-975D-5730C8F4AF8A}"/>
    <cellStyle name="계산 41" xfId="2268" xr:uid="{80DACEA0-32A4-43CB-9D68-A1E3C975CFDD}"/>
    <cellStyle name="계산 41 10" xfId="18522" xr:uid="{79E501D3-4521-4F0F-9397-9F9E34F83434}"/>
    <cellStyle name="계산 41 11" xfId="18523" xr:uid="{6D262848-5805-4588-8143-9C143725892F}"/>
    <cellStyle name="계산 41 12" xfId="18524" xr:uid="{E0879849-2C55-428A-B5BD-34ABF24E4420}"/>
    <cellStyle name="계산 41 13" xfId="18525" xr:uid="{1013EEC9-E320-401D-A635-418CD1AC7344}"/>
    <cellStyle name="계산 41 14" xfId="18526" xr:uid="{D530B828-EC6E-4DA4-BBCC-4C39535D73BE}"/>
    <cellStyle name="계산 41 15" xfId="18521" xr:uid="{C756C073-6823-4543-99C3-8C20C1EF6C76}"/>
    <cellStyle name="계산 41 2" xfId="2269" xr:uid="{D27F5D05-EE5D-4D2A-BA2A-271751F1C0B5}"/>
    <cellStyle name="계산 41 2 2" xfId="18527" xr:uid="{2B03CD7A-C6C9-43A2-892C-C16747830A6A}"/>
    <cellStyle name="계산 41 3" xfId="18528" xr:uid="{162BC9A4-83BA-46D2-BAA5-87797C892627}"/>
    <cellStyle name="계산 41 4" xfId="18529" xr:uid="{22CD3F87-1464-4BCF-B9AF-B85BB2ADFD79}"/>
    <cellStyle name="계산 41 5" xfId="18530" xr:uid="{2B9703D7-5270-4991-84A1-999A22A21AE3}"/>
    <cellStyle name="계산 41 6" xfId="18531" xr:uid="{DF153BA8-E14D-4FFC-96BB-406EFDCCFA3C}"/>
    <cellStyle name="계산 41 7" xfId="18532" xr:uid="{73569046-1A04-42DA-95A0-4B49C8C428DA}"/>
    <cellStyle name="계산 41 8" xfId="18533" xr:uid="{8724AA4E-6FC7-4B7C-B752-0C1992641988}"/>
    <cellStyle name="계산 41 9" xfId="18534" xr:uid="{24E0B86F-1F82-4F98-AC66-76CA7DE31FB8}"/>
    <cellStyle name="계산 42" xfId="2270" xr:uid="{BD34D255-3608-4B20-8121-3824951D892C}"/>
    <cellStyle name="계산 42 10" xfId="18536" xr:uid="{6E9CC039-1BA4-46D0-8806-28DEEF47FC00}"/>
    <cellStyle name="계산 42 11" xfId="18537" xr:uid="{70894D43-6242-404C-8518-A327267C9943}"/>
    <cellStyle name="계산 42 12" xfId="18538" xr:uid="{C883DF21-286C-47F0-BF3A-D0F4DA02B6B3}"/>
    <cellStyle name="계산 42 13" xfId="18539" xr:uid="{7C3B2ED0-6C0F-4683-B6CE-B5D3F9F42F0B}"/>
    <cellStyle name="계산 42 14" xfId="18540" xr:uid="{4AD2B5A9-B367-4CA2-AE5A-720D5F980157}"/>
    <cellStyle name="계산 42 15" xfId="18535" xr:uid="{DBBFB3E9-310C-413F-9326-F57B2953CB9C}"/>
    <cellStyle name="계산 42 2" xfId="2271" xr:uid="{6ABB4CB6-22BE-445D-91DB-CA79CD7976DF}"/>
    <cellStyle name="계산 42 2 2" xfId="18541" xr:uid="{0D96F4A1-49E3-4BB3-8F36-5BEBCF5D5E5E}"/>
    <cellStyle name="계산 42 3" xfId="18542" xr:uid="{59BC0D77-0096-47FC-8F47-A8004AF3C206}"/>
    <cellStyle name="계산 42 4" xfId="18543" xr:uid="{CB8EE2B4-2BB5-46E1-8928-41E6AFF3CD54}"/>
    <cellStyle name="계산 42 5" xfId="18544" xr:uid="{BFA7BF1D-2569-44BF-B29C-EDEFDED6A2CF}"/>
    <cellStyle name="계산 42 6" xfId="18545" xr:uid="{785FF36F-5305-4428-8613-C18058ECEDB3}"/>
    <cellStyle name="계산 42 7" xfId="18546" xr:uid="{FE418075-3977-4447-A4B1-B0A99A24AFE2}"/>
    <cellStyle name="계산 42 8" xfId="18547" xr:uid="{5A4EA9BE-4732-4747-89B3-5511C1F98170}"/>
    <cellStyle name="계산 42 9" xfId="18548" xr:uid="{ADB983FA-51D3-41F0-B98B-7742A68843C1}"/>
    <cellStyle name="계산 43" xfId="2272" xr:uid="{3963EFE4-184B-4012-9036-D8186266B948}"/>
    <cellStyle name="계산 43 10" xfId="18550" xr:uid="{4C8E872B-39C2-46B5-9128-82CE3AEECD9A}"/>
    <cellStyle name="계산 43 11" xfId="18551" xr:uid="{C9CEB457-8766-4A7A-9066-D0E9A9ABCC27}"/>
    <cellStyle name="계산 43 12" xfId="18552" xr:uid="{137C511B-4160-4C6A-BF40-8D40BFD045B6}"/>
    <cellStyle name="계산 43 13" xfId="18553" xr:uid="{52E494DE-1277-46A5-8081-4D4101DC3E2B}"/>
    <cellStyle name="계산 43 14" xfId="18554" xr:uid="{6FEBEF5D-F720-41E8-9545-8B55288466C3}"/>
    <cellStyle name="계산 43 15" xfId="18549" xr:uid="{AEDCC7E1-8C3F-4026-A622-6A8178EC3F3D}"/>
    <cellStyle name="계산 43 2" xfId="2273" xr:uid="{461D11BA-191F-4EB7-8ECA-5D041312AE3D}"/>
    <cellStyle name="계산 43 2 2" xfId="18555" xr:uid="{FA4C02B0-8F52-4615-A98D-4E62CEFDD5E0}"/>
    <cellStyle name="계산 43 3" xfId="18556" xr:uid="{7772F633-1BD3-4059-B287-730FECB3A2E4}"/>
    <cellStyle name="계산 43 4" xfId="18557" xr:uid="{56096019-6C53-46B2-A01D-9398F55C8498}"/>
    <cellStyle name="계산 43 5" xfId="18558" xr:uid="{0274700F-6743-428F-BCC7-C753DAD5F4BC}"/>
    <cellStyle name="계산 43 6" xfId="18559" xr:uid="{6D9A02C6-1436-4402-9CB7-D5426A196E76}"/>
    <cellStyle name="계산 43 7" xfId="18560" xr:uid="{E6E59EEE-1C90-4165-AFEC-20BF94C5B7DB}"/>
    <cellStyle name="계산 43 8" xfId="18561" xr:uid="{1E6F569F-D950-42CD-B591-5D2C21C4D699}"/>
    <cellStyle name="계산 43 9" xfId="18562" xr:uid="{BDD67927-D7AA-4E8D-A07E-A9868A991A52}"/>
    <cellStyle name="계산 44" xfId="2274" xr:uid="{5046CC32-F4EF-469B-B2ED-ADE50650C3EB}"/>
    <cellStyle name="계산 44 2" xfId="18563" xr:uid="{E33C09D5-78A2-4AB3-9812-3FDF5B58FDF5}"/>
    <cellStyle name="계산 45" xfId="2275" xr:uid="{C6DFAEBF-D8E3-4495-80FA-B9D31281494B}"/>
    <cellStyle name="계산 45 2" xfId="18564" xr:uid="{63AB7A07-77DB-489C-95AC-28F2EF4AC6A2}"/>
    <cellStyle name="계산 46" xfId="2199" xr:uid="{A0E28D98-779B-4CB5-AE24-560AF40D3993}"/>
    <cellStyle name="계산 47" xfId="18044" xr:uid="{EBC83F2D-3242-4231-9DE4-31EF455D0105}"/>
    <cellStyle name="계산 48" xfId="27641" xr:uid="{C5DBFA26-A3E9-4F94-88D5-9ECCF7054741}"/>
    <cellStyle name="계산 5" xfId="2276" xr:uid="{59E463F4-F1BC-461A-8970-B058229EE112}"/>
    <cellStyle name="계산 5 10" xfId="18566" xr:uid="{964B22E4-6412-447E-A76A-71265A6DD717}"/>
    <cellStyle name="계산 5 11" xfId="18567" xr:uid="{6E500F3A-359C-4982-AD48-5355267A9596}"/>
    <cellStyle name="계산 5 12" xfId="18568" xr:uid="{DA339DDD-F8D2-4BF3-BEBE-D42EA144FCAF}"/>
    <cellStyle name="계산 5 13" xfId="18569" xr:uid="{1452BE01-437E-4EE5-BEDD-8A85A0ED47B6}"/>
    <cellStyle name="계산 5 14" xfId="18570" xr:uid="{4CEA844F-19DA-45F2-B2A8-639F7BCA14A5}"/>
    <cellStyle name="계산 5 15" xfId="18565" xr:uid="{D38FCEF8-9A12-4CFA-9BB4-C31ED4AD456B}"/>
    <cellStyle name="계산 5 2" xfId="2277" xr:uid="{563F3342-431F-4CB8-949D-173A471A5811}"/>
    <cellStyle name="계산 5 2 2" xfId="18571" xr:uid="{181C5172-3D5D-49BE-8974-A88788232C57}"/>
    <cellStyle name="계산 5 3" xfId="18572" xr:uid="{C425A116-B18E-4C33-8F6C-EDC8DEAF7E09}"/>
    <cellStyle name="계산 5 4" xfId="18573" xr:uid="{394879E1-031C-4E70-A4F2-E2C85BF905C5}"/>
    <cellStyle name="계산 5 5" xfId="18574" xr:uid="{AA1F2A55-F23B-402F-973A-312C8DA48D80}"/>
    <cellStyle name="계산 5 6" xfId="18575" xr:uid="{2A5A7BBB-9840-4FB6-8357-5E89BC3D270D}"/>
    <cellStyle name="계산 5 7" xfId="18576" xr:uid="{8CE05696-F95B-4E12-B2CE-99C42669DE13}"/>
    <cellStyle name="계산 5 8" xfId="18577" xr:uid="{F6BFA84A-CF91-45B6-A3DC-3E6011E737B0}"/>
    <cellStyle name="계산 5 9" xfId="18578" xr:uid="{17293685-63EB-45D2-8E87-CE904296618B}"/>
    <cellStyle name="계산 6" xfId="2278" xr:uid="{F31EC946-FF63-4700-8657-93BCD579E6AB}"/>
    <cellStyle name="계산 6 10" xfId="18580" xr:uid="{6D31F351-7CB9-465B-974C-FB0467E1950D}"/>
    <cellStyle name="계산 6 11" xfId="18581" xr:uid="{42806C29-5A40-43F0-B482-C59A2E5B55E0}"/>
    <cellStyle name="계산 6 12" xfId="18582" xr:uid="{31775855-6DE6-4679-BC3E-5E6002208547}"/>
    <cellStyle name="계산 6 13" xfId="18583" xr:uid="{F40559B5-2947-48D3-9953-D47D683BCC82}"/>
    <cellStyle name="계산 6 14" xfId="18584" xr:uid="{FC5CA74B-DF18-4BAB-9FED-2A5836DC3C69}"/>
    <cellStyle name="계산 6 15" xfId="18579" xr:uid="{49F156DB-9C33-4504-9DFC-57DE90DDE74A}"/>
    <cellStyle name="계산 6 2" xfId="2279" xr:uid="{C8C83AB4-BACD-4B3B-A864-D3EF84D6B80F}"/>
    <cellStyle name="계산 6 2 2" xfId="18585" xr:uid="{3BA38524-0CD0-4CBB-A9E3-365BAE903ABF}"/>
    <cellStyle name="계산 6 3" xfId="18586" xr:uid="{D9CAF945-E5E6-4B1F-B52B-C3A8A90A7168}"/>
    <cellStyle name="계산 6 4" xfId="18587" xr:uid="{052AAE64-7EE8-43D3-9AFA-4C56C7C2941E}"/>
    <cellStyle name="계산 6 5" xfId="18588" xr:uid="{14CF3954-4E24-4AA9-8A6E-CFBAA48C9864}"/>
    <cellStyle name="계산 6 6" xfId="18589" xr:uid="{318A513C-A0AD-436B-B47E-74098C13C461}"/>
    <cellStyle name="계산 6 7" xfId="18590" xr:uid="{1C5CF291-1752-431A-B300-0AF28D0B7E3B}"/>
    <cellStyle name="계산 6 8" xfId="18591" xr:uid="{856A8AF5-17DE-4262-BAA5-D1AE4192E40A}"/>
    <cellStyle name="계산 6 9" xfId="18592" xr:uid="{BDF20ED6-C8D2-49DB-88BB-072F1A3B45F2}"/>
    <cellStyle name="계산 7" xfId="2280" xr:uid="{5688D96B-EF47-42D3-B6B7-CDF4049E909E}"/>
    <cellStyle name="계산 7 10" xfId="18594" xr:uid="{5A4055B3-8A06-412D-9A47-EEBBBB5A45B2}"/>
    <cellStyle name="계산 7 11" xfId="18595" xr:uid="{8787EBF4-E4C4-4F5D-B7CA-467B910FC22B}"/>
    <cellStyle name="계산 7 12" xfId="18596" xr:uid="{22AA4625-DFF9-4D62-89F1-F3552575302F}"/>
    <cellStyle name="계산 7 13" xfId="18597" xr:uid="{17D7DCD4-C390-48EE-85F0-3FC43E987205}"/>
    <cellStyle name="계산 7 14" xfId="18598" xr:uid="{C12D1183-5264-4E6C-9E7D-4A78ADA718ED}"/>
    <cellStyle name="계산 7 15" xfId="18593" xr:uid="{B2A0B409-ACAB-44BF-A089-3A1F4C137A84}"/>
    <cellStyle name="계산 7 2" xfId="2281" xr:uid="{B9AF90B4-FA6D-40A5-B50A-337C9AC7C488}"/>
    <cellStyle name="계산 7 2 2" xfId="18599" xr:uid="{85B2846D-30D3-4A89-9FD0-A79A3CD41EF3}"/>
    <cellStyle name="계산 7 3" xfId="18600" xr:uid="{C39EB83F-B975-4816-80E9-0BDC4FDD8BD5}"/>
    <cellStyle name="계산 7 4" xfId="18601" xr:uid="{8F6F3C80-8C1E-45E5-B627-32AB46BA5517}"/>
    <cellStyle name="계산 7 5" xfId="18602" xr:uid="{0CF7DA6C-10EF-4775-AC52-BA40BFBD9357}"/>
    <cellStyle name="계산 7 6" xfId="18603" xr:uid="{5EF583D8-361E-44CF-8EA6-5E874872595F}"/>
    <cellStyle name="계산 7 7" xfId="18604" xr:uid="{7751F465-3D90-4B0F-ABD1-4744A6CDE145}"/>
    <cellStyle name="계산 7 8" xfId="18605" xr:uid="{7A701A66-2241-4041-A52B-6CAEAFA09150}"/>
    <cellStyle name="계산 7 9" xfId="18606" xr:uid="{BDCFF48E-6DEE-42AD-A9D2-01B67361F360}"/>
    <cellStyle name="계산 8" xfId="2282" xr:uid="{6144ABE4-0C67-45F4-8A7D-2CB1967975E7}"/>
    <cellStyle name="계산 8 10" xfId="18608" xr:uid="{3E05BE16-B433-4DE4-8E36-886E76F0B78B}"/>
    <cellStyle name="계산 8 11" xfId="18609" xr:uid="{2558D157-F22C-43D9-888F-BE63B64B2DC5}"/>
    <cellStyle name="계산 8 12" xfId="18610" xr:uid="{7AE900D0-6D5E-454D-8359-EDD324EC21B6}"/>
    <cellStyle name="계산 8 13" xfId="18611" xr:uid="{E978438D-29EB-44AB-BBA2-C5EB5BB93D4E}"/>
    <cellStyle name="계산 8 14" xfId="18612" xr:uid="{2302E2F3-A51B-4D1B-92A0-5D827F8A14A2}"/>
    <cellStyle name="계산 8 15" xfId="18607" xr:uid="{71FC3C7D-2FC2-45C0-82F8-35D2C5DECB0F}"/>
    <cellStyle name="계산 8 2" xfId="2283" xr:uid="{71196291-D5BB-4DD7-A7F3-90BB916DE179}"/>
    <cellStyle name="계산 8 2 2" xfId="18613" xr:uid="{F1185CEB-FBB1-4334-8716-822E8362786B}"/>
    <cellStyle name="계산 8 3" xfId="18614" xr:uid="{CC2AA2BE-FC5E-4D5F-9AA7-2FA002CAAE53}"/>
    <cellStyle name="계산 8 4" xfId="18615" xr:uid="{D4F92FC7-E043-4C1D-AE0E-C06F118DC8E4}"/>
    <cellStyle name="계산 8 5" xfId="18616" xr:uid="{9335D3FB-B922-41FD-A974-EA29EB8746A2}"/>
    <cellStyle name="계산 8 6" xfId="18617" xr:uid="{080D6AE0-A7FD-4B8B-98FF-33F53E38128B}"/>
    <cellStyle name="계산 8 7" xfId="18618" xr:uid="{2DF43F7C-F0A4-4135-88AF-7A172C4C6111}"/>
    <cellStyle name="계산 8 8" xfId="18619" xr:uid="{927BD032-179F-491A-9622-37E36A6BA204}"/>
    <cellStyle name="계산 8 9" xfId="18620" xr:uid="{9E4B3AE1-E7CB-4388-BE6C-F0FE1AD2EA08}"/>
    <cellStyle name="계산 9" xfId="2284" xr:uid="{B0BFBBB2-EDC9-4547-96E6-DE63E858933C}"/>
    <cellStyle name="계산 9 10" xfId="18622" xr:uid="{85245057-6A67-45C6-85D7-9E6A3E1462E1}"/>
    <cellStyle name="계산 9 11" xfId="18623" xr:uid="{DA5DCF62-3937-42EF-B2AC-DB1E0E8C2BBC}"/>
    <cellStyle name="계산 9 12" xfId="18624" xr:uid="{1AC4D43E-E3C5-4F81-9532-599E9B02C116}"/>
    <cellStyle name="계산 9 13" xfId="18625" xr:uid="{0DFB1B0E-9346-4617-8402-08541224531E}"/>
    <cellStyle name="계산 9 14" xfId="18626" xr:uid="{39218E1B-A908-4DA4-85ED-A69A25E42F3D}"/>
    <cellStyle name="계산 9 15" xfId="18621" xr:uid="{1B836A4D-A6D5-40FF-AF55-42495A9FE30A}"/>
    <cellStyle name="계산 9 2" xfId="2285" xr:uid="{9402B3C2-DAA7-4995-AD65-B849187363B1}"/>
    <cellStyle name="계산 9 2 2" xfId="18627" xr:uid="{EA15BCA5-B6B6-400C-9930-8119C8B879BC}"/>
    <cellStyle name="계산 9 3" xfId="18628" xr:uid="{BA3CB439-E953-452A-A89F-907356F01D68}"/>
    <cellStyle name="계산 9 4" xfId="18629" xr:uid="{CFBBED0B-B346-4175-B8B8-2DA92B20B589}"/>
    <cellStyle name="계산 9 5" xfId="18630" xr:uid="{E32891E6-BC23-4D97-A548-E2A00A5A1043}"/>
    <cellStyle name="계산 9 6" xfId="18631" xr:uid="{76E823BD-03E5-4A8D-90E9-797E8A9AAF92}"/>
    <cellStyle name="계산 9 7" xfId="18632" xr:uid="{1BC29F10-231E-43AB-A295-9EDF5FDEFFEA}"/>
    <cellStyle name="계산 9 8" xfId="18633" xr:uid="{1492BA17-90E0-448F-B0A9-B65D75A4920C}"/>
    <cellStyle name="계산 9 9" xfId="18634" xr:uid="{BFFC48AC-D845-4327-99C6-2694240A9C97}"/>
    <cellStyle name="길수" xfId="27966" xr:uid="{1B73A46A-C7E4-4F22-8041-456EA80307C7}"/>
    <cellStyle name="나쁨 10" xfId="2287" xr:uid="{639FC18B-3805-4A0E-BBAD-BE67D3A50297}"/>
    <cellStyle name="나쁨 10 10" xfId="18637" xr:uid="{BDEE5727-BE6C-4050-A544-ABDBDE0FF4AE}"/>
    <cellStyle name="나쁨 10 11" xfId="18638" xr:uid="{D9AD5C93-A2B2-4FAF-B68E-5836EE295711}"/>
    <cellStyle name="나쁨 10 12" xfId="18639" xr:uid="{AE899ACB-EF8A-4139-B657-90D35D3A9EAF}"/>
    <cellStyle name="나쁨 10 13" xfId="18640" xr:uid="{C0B4F8CE-3B44-40BF-BF3F-9199A0E2DC83}"/>
    <cellStyle name="나쁨 10 14" xfId="18641" xr:uid="{6D382CB0-5C88-457A-A732-A356EF9B5137}"/>
    <cellStyle name="나쁨 10 15" xfId="18636" xr:uid="{C3AB4308-5660-42B7-A2ED-219DF0C9DB47}"/>
    <cellStyle name="나쁨 10 2" xfId="2288" xr:uid="{081F2D00-3185-48F5-AF43-C40528DE6976}"/>
    <cellStyle name="나쁨 10 2 2" xfId="18642" xr:uid="{34EB7734-0162-4E12-9124-0E7862981B80}"/>
    <cellStyle name="나쁨 10 3" xfId="18643" xr:uid="{211C7AD1-843B-4DEC-A9C6-EA8FDA076698}"/>
    <cellStyle name="나쁨 10 4" xfId="18644" xr:uid="{3C43FD4C-19C0-4D73-8BBB-6521BC694E50}"/>
    <cellStyle name="나쁨 10 5" xfId="18645" xr:uid="{40CD9EE0-A073-4F01-ABFC-9FA544C2EF5C}"/>
    <cellStyle name="나쁨 10 6" xfId="18646" xr:uid="{B02F02E5-F450-44B8-98E8-2DBFB0816F18}"/>
    <cellStyle name="나쁨 10 7" xfId="18647" xr:uid="{016D2D78-2214-4508-A388-77682B136C57}"/>
    <cellStyle name="나쁨 10 8" xfId="18648" xr:uid="{261488DC-4062-4218-B60D-2368A2252103}"/>
    <cellStyle name="나쁨 10 9" xfId="18649" xr:uid="{1284FE07-E863-4BFC-B717-7FA560239708}"/>
    <cellStyle name="나쁨 11" xfId="2289" xr:uid="{6CA06B04-3BF2-4BE6-824A-B880E51A7D35}"/>
    <cellStyle name="나쁨 11 10" xfId="18651" xr:uid="{F4F50E67-A88C-4EF3-8CBA-D14DB8C747A7}"/>
    <cellStyle name="나쁨 11 11" xfId="18652" xr:uid="{0AFAE85C-AF99-4D0C-B801-931D77597C88}"/>
    <cellStyle name="나쁨 11 12" xfId="18653" xr:uid="{14AC8501-7CCB-46D6-9DE1-ECCE8F651E3A}"/>
    <cellStyle name="나쁨 11 13" xfId="18654" xr:uid="{70046ED9-15C8-4AB1-9FEE-A52FA22EF25F}"/>
    <cellStyle name="나쁨 11 14" xfId="18655" xr:uid="{8A405474-01E5-4F67-AA37-F9F97B8B4FC4}"/>
    <cellStyle name="나쁨 11 15" xfId="18650" xr:uid="{966852C9-E1E1-4B81-BFEE-0E9A8B1421A5}"/>
    <cellStyle name="나쁨 11 2" xfId="2290" xr:uid="{C994E7CF-D842-4FAF-96EA-D1304D294E41}"/>
    <cellStyle name="나쁨 11 2 2" xfId="18656" xr:uid="{3131D989-1C17-4FD9-822C-78AEEA24BD5E}"/>
    <cellStyle name="나쁨 11 3" xfId="18657" xr:uid="{0522F0A1-0180-429C-9218-E61D49D2C00F}"/>
    <cellStyle name="나쁨 11 4" xfId="18658" xr:uid="{253F4199-6F1C-457E-B6BE-9310B12CBD3D}"/>
    <cellStyle name="나쁨 11 5" xfId="18659" xr:uid="{A7C509F2-71DB-45B2-A77D-77AD39CDECF6}"/>
    <cellStyle name="나쁨 11 6" xfId="18660" xr:uid="{2000ED2D-5A4F-4E06-9698-318018D156AC}"/>
    <cellStyle name="나쁨 11 7" xfId="18661" xr:uid="{59515DDC-7207-44A3-A6E7-5B089BC28033}"/>
    <cellStyle name="나쁨 11 8" xfId="18662" xr:uid="{E3E137C3-A4FD-45DC-8357-ADC8679B543D}"/>
    <cellStyle name="나쁨 11 9" xfId="18663" xr:uid="{9615D68E-ADD6-45A3-A306-B5600C417754}"/>
    <cellStyle name="나쁨 12" xfId="2291" xr:uid="{0DD3C367-4AB6-498A-AD06-1F76C1D5224C}"/>
    <cellStyle name="나쁨 12 10" xfId="18665" xr:uid="{8003CF71-AD5C-4EF0-A645-07A62275D8BC}"/>
    <cellStyle name="나쁨 12 11" xfId="18666" xr:uid="{82D5BB7D-9960-424C-9ABB-5FDCA0B2EC96}"/>
    <cellStyle name="나쁨 12 12" xfId="18667" xr:uid="{640D6D43-FC90-40A1-B956-0D1DF104D933}"/>
    <cellStyle name="나쁨 12 13" xfId="18668" xr:uid="{33EFE922-BA65-4B53-B0E6-B777EA5FB8E0}"/>
    <cellStyle name="나쁨 12 14" xfId="18669" xr:uid="{8920B425-2B87-4F46-A569-A69C5A3DFF32}"/>
    <cellStyle name="나쁨 12 15" xfId="18664" xr:uid="{C8F271B9-71F5-423D-A70B-87EC2142FC51}"/>
    <cellStyle name="나쁨 12 2" xfId="2292" xr:uid="{CC50AA8D-2965-4020-BF75-B809779C0D49}"/>
    <cellStyle name="나쁨 12 2 2" xfId="18670" xr:uid="{9B1B87C6-4DE6-4D87-B0B7-12F058ABEF03}"/>
    <cellStyle name="나쁨 12 3" xfId="18671" xr:uid="{246572E7-7A77-44A2-97DE-57343691464C}"/>
    <cellStyle name="나쁨 12 4" xfId="18672" xr:uid="{234D1ECF-D3B7-48FA-8FF3-9B490E0D54F0}"/>
    <cellStyle name="나쁨 12 5" xfId="18673" xr:uid="{FBB0F87D-3B2B-43A1-B1AC-217A34663A16}"/>
    <cellStyle name="나쁨 12 6" xfId="18674" xr:uid="{517072B5-A9A8-4932-B75D-D87B98EA8E2D}"/>
    <cellStyle name="나쁨 12 7" xfId="18675" xr:uid="{70DB7008-3A02-4073-9260-BC369C4AE4D0}"/>
    <cellStyle name="나쁨 12 8" xfId="18676" xr:uid="{D8E20BC4-8C08-4CDA-95E3-45BBBC43E013}"/>
    <cellStyle name="나쁨 12 9" xfId="18677" xr:uid="{55DD881E-57CD-4C77-88E2-477003171253}"/>
    <cellStyle name="나쁨 13" xfId="2293" xr:uid="{B9586B55-369C-4E05-B8FE-306599CDF941}"/>
    <cellStyle name="나쁨 13 10" xfId="18679" xr:uid="{BC20FD25-0A5C-449A-8851-8EAA8B404C95}"/>
    <cellStyle name="나쁨 13 11" xfId="18680" xr:uid="{F9459886-4D7A-4218-A845-486819287BDB}"/>
    <cellStyle name="나쁨 13 12" xfId="18681" xr:uid="{F8CCFD95-062B-4EF3-BA0F-27E536C3E815}"/>
    <cellStyle name="나쁨 13 13" xfId="18682" xr:uid="{6B1CFC3E-391E-4759-8A82-93F5928424D1}"/>
    <cellStyle name="나쁨 13 14" xfId="18683" xr:uid="{1D0FA31A-A8FC-45C0-A06F-4878A9F96BD7}"/>
    <cellStyle name="나쁨 13 15" xfId="18678" xr:uid="{601079C8-1ECD-43FB-A5EE-200132D84DD0}"/>
    <cellStyle name="나쁨 13 2" xfId="2294" xr:uid="{0497281C-CC51-4A88-90B1-EF19BFEFE6DF}"/>
    <cellStyle name="나쁨 13 2 2" xfId="18684" xr:uid="{2A0B1E13-5A7A-4EA5-91C6-F1F02B7444EC}"/>
    <cellStyle name="나쁨 13 3" xfId="18685" xr:uid="{8827F5EC-372D-4917-B595-4C2E26DDE6F7}"/>
    <cellStyle name="나쁨 13 4" xfId="18686" xr:uid="{C69C7620-DD53-48BE-B95C-3D34785E7159}"/>
    <cellStyle name="나쁨 13 5" xfId="18687" xr:uid="{B2E00D91-F930-4E0B-B91C-5AD0A2ACFCA4}"/>
    <cellStyle name="나쁨 13 6" xfId="18688" xr:uid="{06C81B18-48E9-4D57-8D21-8980FD5937A9}"/>
    <cellStyle name="나쁨 13 7" xfId="18689" xr:uid="{D4AD6F8B-157B-440D-A737-ED51FC3F89C3}"/>
    <cellStyle name="나쁨 13 8" xfId="18690" xr:uid="{FFB4647A-7386-4958-AB4F-71B2A1039DEC}"/>
    <cellStyle name="나쁨 13 9" xfId="18691" xr:uid="{968899B4-0302-42AE-9EB9-6887921D3B1D}"/>
    <cellStyle name="나쁨 14" xfId="2295" xr:uid="{3F55B688-170D-45CE-B745-964384F7CD16}"/>
    <cellStyle name="나쁨 14 10" xfId="18693" xr:uid="{94DB2D0A-644B-44E0-937D-0774BDBE7220}"/>
    <cellStyle name="나쁨 14 11" xfId="18694" xr:uid="{45F4F78F-EB77-47B4-B8BA-845DFA418AD1}"/>
    <cellStyle name="나쁨 14 12" xfId="18695" xr:uid="{78603847-DD82-4FE5-BEFE-12245ACB9BA6}"/>
    <cellStyle name="나쁨 14 13" xfId="18696" xr:uid="{390C5345-57DC-492B-B3DC-2132BDE8967E}"/>
    <cellStyle name="나쁨 14 14" xfId="18697" xr:uid="{AAB13C54-CED6-472F-BC32-DD05B62BFCA1}"/>
    <cellStyle name="나쁨 14 15" xfId="18692" xr:uid="{B1AA16ED-8F0F-43C0-AD4D-38E8CA176191}"/>
    <cellStyle name="나쁨 14 2" xfId="2296" xr:uid="{7D60007B-EC16-432D-A4CD-753A1179ECC7}"/>
    <cellStyle name="나쁨 14 2 2" xfId="18698" xr:uid="{2E2DC468-C83D-4439-9C60-93E30886496F}"/>
    <cellStyle name="나쁨 14 3" xfId="18699" xr:uid="{45B0CA0D-1FC6-4C01-9AE8-2B688655694D}"/>
    <cellStyle name="나쁨 14 4" xfId="18700" xr:uid="{EA8E6DFB-2F6B-4F34-AD9B-D72107DD7F5C}"/>
    <cellStyle name="나쁨 14 5" xfId="18701" xr:uid="{856FE250-0055-4E77-A50E-37C84643574E}"/>
    <cellStyle name="나쁨 14 6" xfId="18702" xr:uid="{F1CDCE11-54E1-49A3-86A0-9E8EBF9E7538}"/>
    <cellStyle name="나쁨 14 7" xfId="18703" xr:uid="{3CEB040D-5991-437D-98BC-B3EABC0903BF}"/>
    <cellStyle name="나쁨 14 8" xfId="18704" xr:uid="{1079EA80-892A-478C-BAA1-56D4742EB1C0}"/>
    <cellStyle name="나쁨 14 9" xfId="18705" xr:uid="{D6224FB3-E4F6-439E-B499-D4BED168C858}"/>
    <cellStyle name="나쁨 15" xfId="2297" xr:uid="{5FE7D281-D635-4F83-AE20-83B7A0B7B6B8}"/>
    <cellStyle name="나쁨 15 10" xfId="18707" xr:uid="{679998F3-4FAF-49C5-80D9-6C5F1472246D}"/>
    <cellStyle name="나쁨 15 11" xfId="18708" xr:uid="{B426D55C-80CF-4460-B5E1-539965D56709}"/>
    <cellStyle name="나쁨 15 12" xfId="18709" xr:uid="{A75C5DCC-6D67-4D8E-84F8-06B6EF866228}"/>
    <cellStyle name="나쁨 15 13" xfId="18710" xr:uid="{90078E22-8B4A-4744-9F10-EB74BE5608B8}"/>
    <cellStyle name="나쁨 15 14" xfId="18711" xr:uid="{416EB642-0B61-41D5-A576-CE8D6FA32B23}"/>
    <cellStyle name="나쁨 15 15" xfId="18706" xr:uid="{4C7A5C76-E3D3-4657-A990-8D8A2E999109}"/>
    <cellStyle name="나쁨 15 2" xfId="2298" xr:uid="{6F23271D-6743-46D2-952A-4082A9755541}"/>
    <cellStyle name="나쁨 15 2 2" xfId="18712" xr:uid="{B59252B6-2B3A-4686-B2CC-F45ED7D5A932}"/>
    <cellStyle name="나쁨 15 3" xfId="18713" xr:uid="{B6C78B6B-4949-48CE-8FF8-796A8220B5D9}"/>
    <cellStyle name="나쁨 15 4" xfId="18714" xr:uid="{1D38041C-E938-414D-9CB8-368C4E08C276}"/>
    <cellStyle name="나쁨 15 5" xfId="18715" xr:uid="{6C5C5B3E-2BCF-4501-9F8B-0EAE5C73579B}"/>
    <cellStyle name="나쁨 15 6" xfId="18716" xr:uid="{8DF2C985-3A89-4C74-9E15-8A2BAA1E7CD5}"/>
    <cellStyle name="나쁨 15 7" xfId="18717" xr:uid="{B747A24E-8AED-4E2B-B0DD-283FA5D069D0}"/>
    <cellStyle name="나쁨 15 8" xfId="18718" xr:uid="{FD0FC544-5487-4510-B3F6-AE9A03FD4D40}"/>
    <cellStyle name="나쁨 15 9" xfId="18719" xr:uid="{9D21DE34-932A-4F89-B5F3-E61EB1E6A865}"/>
    <cellStyle name="나쁨 16" xfId="2299" xr:uid="{C385A5DF-E54F-4B46-8FCD-3598716098B5}"/>
    <cellStyle name="나쁨 16 10" xfId="18721" xr:uid="{D44DFEFC-8EAC-4A8B-9378-1AB91D2D50C1}"/>
    <cellStyle name="나쁨 16 11" xfId="18722" xr:uid="{095BA8DB-6F29-4B66-88D3-521EB78E3F98}"/>
    <cellStyle name="나쁨 16 12" xfId="18723" xr:uid="{B338305E-E907-4DA8-BD9F-3AE163EC0E41}"/>
    <cellStyle name="나쁨 16 13" xfId="18724" xr:uid="{F400714D-88F5-4F54-9BE7-F25EE6368181}"/>
    <cellStyle name="나쁨 16 14" xfId="18725" xr:uid="{C6D26232-2349-496E-B446-05B24CC60B70}"/>
    <cellStyle name="나쁨 16 15" xfId="18720" xr:uid="{8C51B139-8820-4515-885A-3610BD0108E2}"/>
    <cellStyle name="나쁨 16 2" xfId="2300" xr:uid="{B10FDAC2-DDF2-4876-92E2-1BE177A76561}"/>
    <cellStyle name="나쁨 16 2 2" xfId="18726" xr:uid="{F7E56B2D-49D2-4EA3-A1E7-7B7976F82ABD}"/>
    <cellStyle name="나쁨 16 3" xfId="18727" xr:uid="{B5B7BF83-9D8A-48B8-8142-2F387A198A02}"/>
    <cellStyle name="나쁨 16 4" xfId="18728" xr:uid="{DE807D53-10CE-43C7-B712-5EF7D460EEDC}"/>
    <cellStyle name="나쁨 16 5" xfId="18729" xr:uid="{29571B85-7DE5-4ABD-8E6C-D6F4E48B5F2E}"/>
    <cellStyle name="나쁨 16 6" xfId="18730" xr:uid="{6FB233EA-E092-4074-8217-5CFF0324F46D}"/>
    <cellStyle name="나쁨 16 7" xfId="18731" xr:uid="{960897E1-2D68-4268-9CD4-01E41C9E3126}"/>
    <cellStyle name="나쁨 16 8" xfId="18732" xr:uid="{4925923B-0DFA-4CFC-9036-3CD35716FA64}"/>
    <cellStyle name="나쁨 16 9" xfId="18733" xr:uid="{78354B47-BC38-42B2-865E-9F4FBE5A20E3}"/>
    <cellStyle name="나쁨 17" xfId="2301" xr:uid="{107C0326-8433-47CC-90CC-21B8EDE89F14}"/>
    <cellStyle name="나쁨 17 10" xfId="18735" xr:uid="{C3D6F88E-AF50-41A8-B339-58DAC4845FD7}"/>
    <cellStyle name="나쁨 17 11" xfId="18736" xr:uid="{1AC124FC-3241-49A1-B94A-556099E5CA07}"/>
    <cellStyle name="나쁨 17 12" xfId="18737" xr:uid="{6568B989-94E4-416F-9822-24CA4150B87F}"/>
    <cellStyle name="나쁨 17 13" xfId="18738" xr:uid="{419D222D-4E4C-4211-9BA6-158D247A4DAD}"/>
    <cellStyle name="나쁨 17 14" xfId="18739" xr:uid="{E91832FB-CA35-4456-85C2-1B22A68141E7}"/>
    <cellStyle name="나쁨 17 15" xfId="18734" xr:uid="{0193D0E7-0956-4B14-90BE-A0F28BC48FF6}"/>
    <cellStyle name="나쁨 17 2" xfId="2302" xr:uid="{951AD59A-D1B5-4DB6-A1B2-2F607E50E248}"/>
    <cellStyle name="나쁨 17 2 2" xfId="18740" xr:uid="{78B1838F-18EA-48FE-9066-BB953C956198}"/>
    <cellStyle name="나쁨 17 3" xfId="18741" xr:uid="{8CE0080C-B152-4CFC-AAD6-4D172F89227B}"/>
    <cellStyle name="나쁨 17 4" xfId="18742" xr:uid="{1C0F303F-2640-44A5-B4AD-BF8586DCC4AE}"/>
    <cellStyle name="나쁨 17 5" xfId="18743" xr:uid="{DFA64EDE-E20A-46A9-BB84-F0F8B9BDA7CE}"/>
    <cellStyle name="나쁨 17 6" xfId="18744" xr:uid="{CB209A65-C917-4296-9A70-280580222FAF}"/>
    <cellStyle name="나쁨 17 7" xfId="18745" xr:uid="{771EBBB9-7AA3-4EB3-9A26-2213BDB8C7E6}"/>
    <cellStyle name="나쁨 17 8" xfId="18746" xr:uid="{F294E39A-CDF1-4506-B132-D4760B8F99A4}"/>
    <cellStyle name="나쁨 17 9" xfId="18747" xr:uid="{B9AC3DE0-FA0D-44D0-9913-3863F4468CB5}"/>
    <cellStyle name="나쁨 18" xfId="2303" xr:uid="{C2C3863B-6408-4F82-BCA0-DD0FA9638A06}"/>
    <cellStyle name="나쁨 18 10" xfId="18749" xr:uid="{2693D9D3-85B7-4A02-B263-143151667FFB}"/>
    <cellStyle name="나쁨 18 11" xfId="18750" xr:uid="{094BF503-B5E6-42FD-861D-1ED0869FE9F7}"/>
    <cellStyle name="나쁨 18 12" xfId="18751" xr:uid="{90359A5A-CE42-41C8-BF72-D39C464BAE4B}"/>
    <cellStyle name="나쁨 18 13" xfId="18752" xr:uid="{21D93BD9-E0AB-47D6-8394-41E39BFA3A08}"/>
    <cellStyle name="나쁨 18 14" xfId="18753" xr:uid="{A5D5A1CD-9643-4889-B607-F2AEB23898FA}"/>
    <cellStyle name="나쁨 18 15" xfId="18748" xr:uid="{BDD5991B-C8F4-4146-8924-72DF4B20A558}"/>
    <cellStyle name="나쁨 18 2" xfId="2304" xr:uid="{7B38A9EC-18BD-4B88-978B-883A443C8792}"/>
    <cellStyle name="나쁨 18 2 2" xfId="18754" xr:uid="{139D353C-4834-46E1-B660-ABB4D5A227C1}"/>
    <cellStyle name="나쁨 18 3" xfId="18755" xr:uid="{999269E5-4DEB-4F48-9D1B-43A934657A9E}"/>
    <cellStyle name="나쁨 18 4" xfId="18756" xr:uid="{25E2F112-B183-4C58-AA37-C5D72066B8A0}"/>
    <cellStyle name="나쁨 18 5" xfId="18757" xr:uid="{54CFCDBA-A241-4108-8B64-53F24CBF28FC}"/>
    <cellStyle name="나쁨 18 6" xfId="18758" xr:uid="{BD9957A2-12A8-4EE2-AFB7-6AAC4B3AF7C4}"/>
    <cellStyle name="나쁨 18 7" xfId="18759" xr:uid="{55A4BB92-B266-4D83-91A8-6A294197941B}"/>
    <cellStyle name="나쁨 18 8" xfId="18760" xr:uid="{7CD3EA9A-138E-463C-841E-2D34A2067889}"/>
    <cellStyle name="나쁨 18 9" xfId="18761" xr:uid="{4FA5ED55-C5F8-4A1B-B78B-294D00A7E15E}"/>
    <cellStyle name="나쁨 19" xfId="2305" xr:uid="{23EFF817-9EB4-4110-8D5D-3DC7B04D1723}"/>
    <cellStyle name="나쁨 19 10" xfId="18763" xr:uid="{351C724E-9D02-4B5C-9B59-B31795B11B73}"/>
    <cellStyle name="나쁨 19 11" xfId="18764" xr:uid="{9765F68F-2D4A-4FA7-8F9B-41E0C6032FD4}"/>
    <cellStyle name="나쁨 19 12" xfId="18765" xr:uid="{B18853D4-55BF-450C-B529-C45423006DE4}"/>
    <cellStyle name="나쁨 19 13" xfId="18766" xr:uid="{F6826F08-8A6A-4967-96E9-B919DAB05FE1}"/>
    <cellStyle name="나쁨 19 14" xfId="18767" xr:uid="{4A0BF694-7E0C-4845-A4AD-EB08965162E2}"/>
    <cellStyle name="나쁨 19 15" xfId="18762" xr:uid="{A056755A-4785-4C50-B962-B60CA52CFD3C}"/>
    <cellStyle name="나쁨 19 2" xfId="2306" xr:uid="{C8294AE5-043C-418D-B54B-CB1F0B9EF821}"/>
    <cellStyle name="나쁨 19 2 2" xfId="18768" xr:uid="{80BC00D6-1B69-4AAA-8B6D-369A869770C8}"/>
    <cellStyle name="나쁨 19 3" xfId="18769" xr:uid="{C7871D6A-CC2C-4437-9DC0-DF51A3C2BCE1}"/>
    <cellStyle name="나쁨 19 4" xfId="18770" xr:uid="{B44EB1B5-1A01-4AF0-A803-D3D410140E3D}"/>
    <cellStyle name="나쁨 19 5" xfId="18771" xr:uid="{32029302-1417-44B7-AC5C-641ABB79A3B4}"/>
    <cellStyle name="나쁨 19 6" xfId="18772" xr:uid="{C137B284-4ED5-4656-8076-6479C0B30C80}"/>
    <cellStyle name="나쁨 19 7" xfId="18773" xr:uid="{73E2B9E7-089B-4991-8A68-97E18DCF39DF}"/>
    <cellStyle name="나쁨 19 8" xfId="18774" xr:uid="{E93500DE-7764-4537-A7DB-02D7B363FE84}"/>
    <cellStyle name="나쁨 19 9" xfId="18775" xr:uid="{601D20C7-AA29-4586-A646-36E4A900D02D}"/>
    <cellStyle name="나쁨 2" xfId="2307" xr:uid="{CCF5F385-1D76-430C-B77D-CF9E8782FC78}"/>
    <cellStyle name="나쁨 2 10" xfId="18777" xr:uid="{C0F13A5F-E810-4A70-A304-A5EFD8851940}"/>
    <cellStyle name="나쁨 2 11" xfId="18778" xr:uid="{8C567C46-477E-489F-8EAC-91CD45A4D5F9}"/>
    <cellStyle name="나쁨 2 12" xfId="18779" xr:uid="{6D850164-71C9-4796-A85E-6F581850058D}"/>
    <cellStyle name="나쁨 2 13" xfId="18780" xr:uid="{C8CBBB3F-8D1B-434C-BB11-6E3161D3AC81}"/>
    <cellStyle name="나쁨 2 14" xfId="18781" xr:uid="{DF89CF29-4D8C-49DF-B941-1385830C5446}"/>
    <cellStyle name="나쁨 2 15" xfId="18776" xr:uid="{F241C949-CB63-4879-A0C1-5546D6CE5463}"/>
    <cellStyle name="나쁨 2 16" xfId="27967" xr:uid="{471866CD-ABB9-4B0C-BE3A-ABD0C043B0C0}"/>
    <cellStyle name="나쁨 2 2" xfId="2308" xr:uid="{6DF799E8-8354-44B8-A017-774F9DF49DFA}"/>
    <cellStyle name="나쁨 2 2 2" xfId="18782" xr:uid="{39EED8DA-8781-4B13-BBA2-F4A7BDB407E3}"/>
    <cellStyle name="나쁨 2 3" xfId="18783" xr:uid="{19F450E7-FF92-44EA-B8CF-8CDFBA34A94F}"/>
    <cellStyle name="나쁨 2 4" xfId="18784" xr:uid="{709A4B59-2295-4666-A712-8BB273BD9337}"/>
    <cellStyle name="나쁨 2 5" xfId="18785" xr:uid="{26E3EA61-1C72-4444-8C3B-3F2391567906}"/>
    <cellStyle name="나쁨 2 6" xfId="18786" xr:uid="{B4EC6408-7AAB-4ECA-9A29-17CEA4DD5A68}"/>
    <cellStyle name="나쁨 2 7" xfId="18787" xr:uid="{EF000F47-2EBA-4E72-98DF-C43C71D7258D}"/>
    <cellStyle name="나쁨 2 8" xfId="18788" xr:uid="{DE61716C-D60B-40F6-AFCE-3A45E566665A}"/>
    <cellStyle name="나쁨 2 9" xfId="18789" xr:uid="{9DC9B354-CBB2-4366-AEBD-50C383E45E72}"/>
    <cellStyle name="나쁨 20" xfId="2309" xr:uid="{DB556048-448D-41BE-BCE3-E2DA265A3932}"/>
    <cellStyle name="나쁨 20 10" xfId="18791" xr:uid="{BE426AEB-FB61-4344-A4BD-A295F668C872}"/>
    <cellStyle name="나쁨 20 11" xfId="18792" xr:uid="{43F99B89-B192-4C8A-8CC3-F4F385E7777B}"/>
    <cellStyle name="나쁨 20 12" xfId="18793" xr:uid="{25290B50-8AD6-4D91-B65C-15C0D41433B2}"/>
    <cellStyle name="나쁨 20 13" xfId="18794" xr:uid="{D76A1B16-E8B9-441F-BB0C-90C92DCCDDEE}"/>
    <cellStyle name="나쁨 20 14" xfId="18795" xr:uid="{C69E778D-3719-42B8-8EA7-F629973F9F44}"/>
    <cellStyle name="나쁨 20 15" xfId="18790" xr:uid="{8861269D-AD99-4C78-BBE7-10B502C01DEA}"/>
    <cellStyle name="나쁨 20 2" xfId="2310" xr:uid="{58524D05-C96A-4324-B787-175477206F87}"/>
    <cellStyle name="나쁨 20 2 2" xfId="18796" xr:uid="{AD8C4081-4A33-459F-BFB3-0401153853B3}"/>
    <cellStyle name="나쁨 20 3" xfId="18797" xr:uid="{2CDE0F35-9823-4844-8694-4CB94B847EB9}"/>
    <cellStyle name="나쁨 20 4" xfId="18798" xr:uid="{8647292B-297E-4E86-B115-52121A2B879D}"/>
    <cellStyle name="나쁨 20 5" xfId="18799" xr:uid="{3679EE83-C63A-4ACC-944E-0BB6439ADD91}"/>
    <cellStyle name="나쁨 20 6" xfId="18800" xr:uid="{42B7B6B4-3776-4CD0-9B91-EDA8FB485D5B}"/>
    <cellStyle name="나쁨 20 7" xfId="18801" xr:uid="{8F4A7CE3-02F6-45E3-8CDF-B62B4EC44C8C}"/>
    <cellStyle name="나쁨 20 8" xfId="18802" xr:uid="{DDC16AE9-DC13-4015-BCE2-FA1917043673}"/>
    <cellStyle name="나쁨 20 9" xfId="18803" xr:uid="{7629406C-B1C0-419A-A166-873BF4589170}"/>
    <cellStyle name="나쁨 21" xfId="2311" xr:uid="{6C4DF919-5B89-4C50-BF22-3EF68A7D8B98}"/>
    <cellStyle name="나쁨 21 10" xfId="18805" xr:uid="{31AEA61E-AC83-46BE-96F9-F0EB5E3C4CD2}"/>
    <cellStyle name="나쁨 21 11" xfId="18806" xr:uid="{A2B23EE0-7DAA-49BD-B5D8-32FC2DFDF3D9}"/>
    <cellStyle name="나쁨 21 12" xfId="18807" xr:uid="{89DEEA6D-4BE2-413E-83DB-7ADED9553CA3}"/>
    <cellStyle name="나쁨 21 13" xfId="18808" xr:uid="{80715A2F-1F1A-4AB8-B2DE-64803D363D07}"/>
    <cellStyle name="나쁨 21 14" xfId="18809" xr:uid="{36BFD1AF-6126-40B5-82AC-2A8403557107}"/>
    <cellStyle name="나쁨 21 15" xfId="18804" xr:uid="{98C6FBA3-9E98-41FF-AEDF-CA05C2CD4414}"/>
    <cellStyle name="나쁨 21 2" xfId="2312" xr:uid="{72C075F0-52E6-46BD-965F-5E097D3B9ADD}"/>
    <cellStyle name="나쁨 21 2 2" xfId="18810" xr:uid="{E671D75F-F6D5-4597-BDA6-5809635083B9}"/>
    <cellStyle name="나쁨 21 3" xfId="18811" xr:uid="{9CB3B547-CF1C-4E0C-86FC-829906178CC4}"/>
    <cellStyle name="나쁨 21 4" xfId="18812" xr:uid="{43BFC10D-1ECE-4220-8783-DD00A7C18DD3}"/>
    <cellStyle name="나쁨 21 5" xfId="18813" xr:uid="{041B9A6F-CBDF-4192-8309-4A574B427335}"/>
    <cellStyle name="나쁨 21 6" xfId="18814" xr:uid="{5ECF28A1-8F5B-4A73-89B6-2C7329C3879B}"/>
    <cellStyle name="나쁨 21 7" xfId="18815" xr:uid="{E33CCCE9-612B-4CB5-9DFE-51DEFB08B1B9}"/>
    <cellStyle name="나쁨 21 8" xfId="18816" xr:uid="{5A607379-09EE-453A-86DC-9CEC914045DA}"/>
    <cellStyle name="나쁨 21 9" xfId="18817" xr:uid="{B0DE8ACC-A868-4DC4-B8F3-6843172683BD}"/>
    <cellStyle name="나쁨 22" xfId="2313" xr:uid="{340F6F00-E7B2-4963-ABF3-ED4AEB10DA17}"/>
    <cellStyle name="나쁨 22 10" xfId="18819" xr:uid="{2B9E9AA8-73B2-4A68-AC42-3BE38557F4A3}"/>
    <cellStyle name="나쁨 22 11" xfId="18820" xr:uid="{F2294818-6336-4E08-B115-221276EB1C4C}"/>
    <cellStyle name="나쁨 22 12" xfId="18821" xr:uid="{CA55FB42-E9BD-4795-B027-5C5651ECFC55}"/>
    <cellStyle name="나쁨 22 13" xfId="18822" xr:uid="{68C56228-791E-4607-8127-44AD9D9AD2D2}"/>
    <cellStyle name="나쁨 22 14" xfId="18823" xr:uid="{64EB8A7B-F964-4429-9139-2ACF5DB0949F}"/>
    <cellStyle name="나쁨 22 15" xfId="18818" xr:uid="{AAA53CAF-AFA2-4EE4-8900-C3312EEB5C8E}"/>
    <cellStyle name="나쁨 22 2" xfId="2314" xr:uid="{A0974B5F-0AF0-41E6-9037-9EE4C05FDF81}"/>
    <cellStyle name="나쁨 22 2 2" xfId="18824" xr:uid="{569C6E24-67C0-43EA-9598-5EBCFB92836F}"/>
    <cellStyle name="나쁨 22 3" xfId="18825" xr:uid="{D3C1A6E3-A222-4CE6-9586-B3B4AA5FDF95}"/>
    <cellStyle name="나쁨 22 4" xfId="18826" xr:uid="{12A805F7-D965-4116-97B4-77D43738C0EE}"/>
    <cellStyle name="나쁨 22 5" xfId="18827" xr:uid="{5EFF4414-D9D5-444B-91BF-553E2F760327}"/>
    <cellStyle name="나쁨 22 6" xfId="18828" xr:uid="{1A56295B-E01B-4E56-B003-9E4E17ABC33D}"/>
    <cellStyle name="나쁨 22 7" xfId="18829" xr:uid="{6597FDE5-A098-4744-9702-4F9328A26AC9}"/>
    <cellStyle name="나쁨 22 8" xfId="18830" xr:uid="{78EE715D-B40F-434C-9EF6-47A90FD4F11A}"/>
    <cellStyle name="나쁨 22 9" xfId="18831" xr:uid="{398AF9DC-9F29-4E85-A421-E846DFF8D071}"/>
    <cellStyle name="나쁨 23" xfId="2315" xr:uid="{719CF72F-C7A8-4C3B-AA05-8D1DBC66C485}"/>
    <cellStyle name="나쁨 23 10" xfId="18833" xr:uid="{F4E879E3-C6BB-4F6D-8989-BC65BB52AEAE}"/>
    <cellStyle name="나쁨 23 11" xfId="18834" xr:uid="{1328B9C2-3F9D-4532-9A0E-7F67DECC1ED4}"/>
    <cellStyle name="나쁨 23 12" xfId="18835" xr:uid="{DCD4AC2C-B4A7-42C5-B35F-E550D4AF8E59}"/>
    <cellStyle name="나쁨 23 13" xfId="18836" xr:uid="{6EDF3E15-3090-4997-BD55-CAB1223DD3BA}"/>
    <cellStyle name="나쁨 23 14" xfId="18837" xr:uid="{9785BA37-4744-41C4-A2BC-6CB92D1CFA2A}"/>
    <cellStyle name="나쁨 23 15" xfId="18832" xr:uid="{8AD834F4-9DDB-44F3-9F32-E127711757C8}"/>
    <cellStyle name="나쁨 23 2" xfId="2316" xr:uid="{C9A2E33B-4E50-4B4A-BB13-1CC66465E203}"/>
    <cellStyle name="나쁨 23 2 2" xfId="18838" xr:uid="{88FABE01-6857-4A0C-8AC9-0F49E9D37E6F}"/>
    <cellStyle name="나쁨 23 3" xfId="18839" xr:uid="{5371F273-B78A-4908-BD85-F0943A05EE68}"/>
    <cellStyle name="나쁨 23 4" xfId="18840" xr:uid="{3C701137-ABE7-4FC4-B9E1-D503EFFCA47E}"/>
    <cellStyle name="나쁨 23 5" xfId="18841" xr:uid="{E2724427-3E3D-4DEA-B975-4967C0C769BF}"/>
    <cellStyle name="나쁨 23 6" xfId="18842" xr:uid="{92BF868B-A33E-4E9C-982F-45691F40344C}"/>
    <cellStyle name="나쁨 23 7" xfId="18843" xr:uid="{D72B4F47-449D-4A82-9B6C-7DD2CCA6F873}"/>
    <cellStyle name="나쁨 23 8" xfId="18844" xr:uid="{6794EB32-7680-4B22-BFE3-404C147B2CD5}"/>
    <cellStyle name="나쁨 23 9" xfId="18845" xr:uid="{A4808F0B-6D52-4E17-8837-EE3CF20BC4D6}"/>
    <cellStyle name="나쁨 24" xfId="2317" xr:uid="{60C8F88E-6C7F-4FEF-ABF1-00EF71406D0E}"/>
    <cellStyle name="나쁨 24 10" xfId="18847" xr:uid="{40E6E63C-D1D5-4C73-9166-2FD6E1CF9BE3}"/>
    <cellStyle name="나쁨 24 11" xfId="18848" xr:uid="{934127B9-B8DB-40A1-ABFC-426825DAAE5D}"/>
    <cellStyle name="나쁨 24 12" xfId="18849" xr:uid="{898C4C39-5473-4DC0-B333-CC81B1CC1832}"/>
    <cellStyle name="나쁨 24 13" xfId="18850" xr:uid="{42791FD7-F106-4725-9B81-08D675CB5BAE}"/>
    <cellStyle name="나쁨 24 14" xfId="18851" xr:uid="{78F54B92-7F75-4476-A715-A842854B26BF}"/>
    <cellStyle name="나쁨 24 15" xfId="18846" xr:uid="{6C6587CD-92DA-4B6E-B371-FB54F23BF72A}"/>
    <cellStyle name="나쁨 24 2" xfId="2318" xr:uid="{B7A3BCAF-B5C0-4BDD-AB4A-AD52D3EF5C48}"/>
    <cellStyle name="나쁨 24 2 2" xfId="18852" xr:uid="{37FFE893-ACB2-4E31-9237-00BDFCE04D7F}"/>
    <cellStyle name="나쁨 24 3" xfId="18853" xr:uid="{8062B826-3E87-4CB1-84DE-7EAEB8F99204}"/>
    <cellStyle name="나쁨 24 4" xfId="18854" xr:uid="{FC326091-2F9A-48F4-9FAD-0D4B20612659}"/>
    <cellStyle name="나쁨 24 5" xfId="18855" xr:uid="{4D6D4724-A234-4052-98D9-00D5A295EF78}"/>
    <cellStyle name="나쁨 24 6" xfId="18856" xr:uid="{5CB44A1E-589B-4FF1-9AC8-EEB491EC0408}"/>
    <cellStyle name="나쁨 24 7" xfId="18857" xr:uid="{E25B4EC4-9771-46A3-BA7B-23263484E6D0}"/>
    <cellStyle name="나쁨 24 8" xfId="18858" xr:uid="{10C31D7D-5A63-472C-8C1F-08207FAC6720}"/>
    <cellStyle name="나쁨 24 9" xfId="18859" xr:uid="{93974007-73FD-4DCE-9B36-938E14F0A842}"/>
    <cellStyle name="나쁨 25" xfId="2319" xr:uid="{7346F1E5-A9A8-49AC-8257-6F407E960D0A}"/>
    <cellStyle name="나쁨 25 10" xfId="18861" xr:uid="{9B7A7EEF-FCDD-454E-9EFD-889403782B2B}"/>
    <cellStyle name="나쁨 25 11" xfId="18862" xr:uid="{11B8F0B9-5AC2-4A20-A356-1A43D58B3530}"/>
    <cellStyle name="나쁨 25 12" xfId="18863" xr:uid="{1AA25475-05EF-4EC8-9775-67DC6E83D50A}"/>
    <cellStyle name="나쁨 25 13" xfId="18864" xr:uid="{190D0C2F-1CED-4E5D-9A44-6868B214881A}"/>
    <cellStyle name="나쁨 25 14" xfId="18865" xr:uid="{2BBA020D-9A78-4BD4-964B-9E7EC9426B60}"/>
    <cellStyle name="나쁨 25 15" xfId="18860" xr:uid="{582DBB6E-C2F9-444B-8E5C-4411C348CA73}"/>
    <cellStyle name="나쁨 25 2" xfId="2320" xr:uid="{886E21D9-0DAC-4973-A67F-3547F74306B1}"/>
    <cellStyle name="나쁨 25 2 2" xfId="18866" xr:uid="{252E7A1A-F04A-4036-A936-0B5F98092FDE}"/>
    <cellStyle name="나쁨 25 3" xfId="18867" xr:uid="{2D079C12-7E20-469C-86F6-24FD5F832CB0}"/>
    <cellStyle name="나쁨 25 4" xfId="18868" xr:uid="{C3233C82-3DFB-4C4A-9629-1D5254FC3EEA}"/>
    <cellStyle name="나쁨 25 5" xfId="18869" xr:uid="{72F31E11-1FB5-4E59-B1AE-F147437B1C61}"/>
    <cellStyle name="나쁨 25 6" xfId="18870" xr:uid="{EA96B38B-B0FD-4860-AA4E-65951039DC95}"/>
    <cellStyle name="나쁨 25 7" xfId="18871" xr:uid="{640E10BB-0257-40AE-A90D-461117FCD723}"/>
    <cellStyle name="나쁨 25 8" xfId="18872" xr:uid="{04E7E565-73FF-45D7-96D4-3BBFD3727B32}"/>
    <cellStyle name="나쁨 25 9" xfId="18873" xr:uid="{23A38DD8-9354-4FF7-9D6D-5BCA0F209D2A}"/>
    <cellStyle name="나쁨 26" xfId="2321" xr:uid="{EC4E58E1-040D-458F-9ACB-E8ACBF691ED4}"/>
    <cellStyle name="나쁨 26 10" xfId="18875" xr:uid="{1B13ECDF-247C-45AD-B8AF-68395BCA23E6}"/>
    <cellStyle name="나쁨 26 11" xfId="18876" xr:uid="{0095BBFB-C274-4446-B04A-9952E0F5163D}"/>
    <cellStyle name="나쁨 26 12" xfId="18877" xr:uid="{CF911875-04D9-4E5D-ABD4-FFB8E98E5FF6}"/>
    <cellStyle name="나쁨 26 13" xfId="18878" xr:uid="{63582E91-CF66-41E6-98BA-4E30D838989F}"/>
    <cellStyle name="나쁨 26 14" xfId="18879" xr:uid="{AC7E0C9A-16B5-48DC-A024-A791DE545FC8}"/>
    <cellStyle name="나쁨 26 15" xfId="18874" xr:uid="{158EEF61-91A6-41CC-80B3-762ACD1A7201}"/>
    <cellStyle name="나쁨 26 2" xfId="2322" xr:uid="{4343193F-0EDC-44B7-A222-907F48DB51FA}"/>
    <cellStyle name="나쁨 26 2 2" xfId="18880" xr:uid="{D7C89D33-27DC-44D2-859B-537F33B23530}"/>
    <cellStyle name="나쁨 26 3" xfId="18881" xr:uid="{792C08F5-67E0-4E8E-8596-2684C3AB822C}"/>
    <cellStyle name="나쁨 26 4" xfId="18882" xr:uid="{EEE89BB7-A0BA-43F9-A4C4-4F73652066E3}"/>
    <cellStyle name="나쁨 26 5" xfId="18883" xr:uid="{6B73EC83-03F5-4225-A75B-CAC2223DC4FB}"/>
    <cellStyle name="나쁨 26 6" xfId="18884" xr:uid="{75543064-25CC-4B22-8764-ABBD9D24FC34}"/>
    <cellStyle name="나쁨 26 7" xfId="18885" xr:uid="{4FA1B9B2-EFB4-418A-AB0D-4FC3D2FA7DF5}"/>
    <cellStyle name="나쁨 26 8" xfId="18886" xr:uid="{C1F51D75-7056-4916-83E4-38EF84887BED}"/>
    <cellStyle name="나쁨 26 9" xfId="18887" xr:uid="{21112AE7-C481-4C20-8EC4-45B073BD879F}"/>
    <cellStyle name="나쁨 27" xfId="2323" xr:uid="{2FBCB867-0977-44BB-A049-CB1D637F554B}"/>
    <cellStyle name="나쁨 27 10" xfId="18889" xr:uid="{A5720FF3-0E54-4435-ABE9-240CF12FDA4B}"/>
    <cellStyle name="나쁨 27 11" xfId="18890" xr:uid="{66A059BB-C0A8-485C-AD7D-B93FE271FAAB}"/>
    <cellStyle name="나쁨 27 12" xfId="18891" xr:uid="{604658DE-43EE-413F-B811-A160F7235DD2}"/>
    <cellStyle name="나쁨 27 13" xfId="18892" xr:uid="{E27D1D86-0519-4192-8F1A-CE6C8389B3BC}"/>
    <cellStyle name="나쁨 27 14" xfId="18893" xr:uid="{1A61C125-27DD-4676-B7EA-799E323F9C52}"/>
    <cellStyle name="나쁨 27 15" xfId="18888" xr:uid="{0DFD99D4-7F2D-4551-8D2F-0D6D852F97F6}"/>
    <cellStyle name="나쁨 27 2" xfId="2324" xr:uid="{CB665678-B856-4D0E-9150-34AED89CC0A2}"/>
    <cellStyle name="나쁨 27 2 2" xfId="18894" xr:uid="{F998AE3E-CB78-442E-8DEE-2C471D0A9D4D}"/>
    <cellStyle name="나쁨 27 3" xfId="18895" xr:uid="{C5C46FCE-A0C8-43B0-B1B2-B68BC1D02586}"/>
    <cellStyle name="나쁨 27 4" xfId="18896" xr:uid="{CB1CE8E4-1B8F-439E-9D45-47BDA0B82A5A}"/>
    <cellStyle name="나쁨 27 5" xfId="18897" xr:uid="{F92C4390-0B11-4670-A516-45B59073B828}"/>
    <cellStyle name="나쁨 27 6" xfId="18898" xr:uid="{4F64F477-A62E-455F-B000-8C4681013481}"/>
    <cellStyle name="나쁨 27 7" xfId="18899" xr:uid="{18956559-D18C-4943-A032-75C29C760667}"/>
    <cellStyle name="나쁨 27 8" xfId="18900" xr:uid="{77CEAB64-55DE-40EA-87BB-7DB76403CCEA}"/>
    <cellStyle name="나쁨 27 9" xfId="18901" xr:uid="{BC7DB9A0-ECCD-4480-9B59-6C267D7A2401}"/>
    <cellStyle name="나쁨 28" xfId="2325" xr:uid="{36841AAA-91C1-46E1-BBB1-95B60C1460FD}"/>
    <cellStyle name="나쁨 28 10" xfId="18903" xr:uid="{62DFC37D-A289-4406-87C2-A72E290FC788}"/>
    <cellStyle name="나쁨 28 11" xfId="18904" xr:uid="{949D402B-6EE7-49C2-80BD-07C196CB675B}"/>
    <cellStyle name="나쁨 28 12" xfId="18905" xr:uid="{C2BE34BC-EFF1-428A-A900-76BA5D03BAD5}"/>
    <cellStyle name="나쁨 28 13" xfId="18906" xr:uid="{48C80D30-9605-4D57-AA6A-9A0820D823F9}"/>
    <cellStyle name="나쁨 28 14" xfId="18907" xr:uid="{5593349F-7D42-4CCD-95BF-6EA9765F1610}"/>
    <cellStyle name="나쁨 28 15" xfId="18902" xr:uid="{94F135CB-8BBA-428A-A6E1-3ADB94D267D8}"/>
    <cellStyle name="나쁨 28 2" xfId="2326" xr:uid="{D1072F20-01F9-4B2E-8349-2197FEBB65F1}"/>
    <cellStyle name="나쁨 28 2 2" xfId="18908" xr:uid="{762B5C20-8DFC-4943-B242-9CBAF7BBF2EB}"/>
    <cellStyle name="나쁨 28 3" xfId="18909" xr:uid="{91DF2BFA-3ED6-4F79-B204-DA6ED9C974ED}"/>
    <cellStyle name="나쁨 28 4" xfId="18910" xr:uid="{9809F9A5-D7CB-4552-952C-8B6691CB965B}"/>
    <cellStyle name="나쁨 28 5" xfId="18911" xr:uid="{A833CF8A-C55F-4630-BAD8-70E6975911BD}"/>
    <cellStyle name="나쁨 28 6" xfId="18912" xr:uid="{57FF3CFC-B2F5-43F3-A944-B8B0C5B27A0D}"/>
    <cellStyle name="나쁨 28 7" xfId="18913" xr:uid="{D3DC762D-962D-4342-815E-45E278B606F4}"/>
    <cellStyle name="나쁨 28 8" xfId="18914" xr:uid="{69E4113D-14AC-4DA3-AC59-158DFF17837A}"/>
    <cellStyle name="나쁨 28 9" xfId="18915" xr:uid="{1AFB7E27-4281-4C52-B07A-847EE3FBBB04}"/>
    <cellStyle name="나쁨 29" xfId="2327" xr:uid="{2BDA2872-F6CF-4E46-BED4-2B67089EC895}"/>
    <cellStyle name="나쁨 29 10" xfId="18917" xr:uid="{5825AE11-43B7-4AE8-BAF5-1F4A688D4F2B}"/>
    <cellStyle name="나쁨 29 11" xfId="18918" xr:uid="{86FCD542-6BAA-472F-9CDA-7C76EAEB1291}"/>
    <cellStyle name="나쁨 29 12" xfId="18919" xr:uid="{43258C1C-3E9D-4AA2-AE8D-094BF2A0E0EF}"/>
    <cellStyle name="나쁨 29 13" xfId="18920" xr:uid="{A7E93D2E-B142-4D8F-89D8-9342242D09D6}"/>
    <cellStyle name="나쁨 29 14" xfId="18921" xr:uid="{EF08CD08-1967-44D6-B9D8-A23DBA2AE75A}"/>
    <cellStyle name="나쁨 29 15" xfId="18916" xr:uid="{5149F844-C6FC-48E0-94A9-351A31B4F922}"/>
    <cellStyle name="나쁨 29 2" xfId="2328" xr:uid="{067E2280-8698-450B-ACEE-D39DBE3273E5}"/>
    <cellStyle name="나쁨 29 2 2" xfId="18922" xr:uid="{43C9681D-AC47-459C-AD98-8DABDD674037}"/>
    <cellStyle name="나쁨 29 3" xfId="18923" xr:uid="{66C680C7-AFB1-4C8A-8E75-5B598B7DD738}"/>
    <cellStyle name="나쁨 29 4" xfId="18924" xr:uid="{7E92C0EA-475E-4263-A2D8-7ECC941B121E}"/>
    <cellStyle name="나쁨 29 5" xfId="18925" xr:uid="{E2F12C45-F9DF-43E0-8260-14CE4055AEB0}"/>
    <cellStyle name="나쁨 29 6" xfId="18926" xr:uid="{5241E326-2572-4D88-8CF3-5FACD03FF8EF}"/>
    <cellStyle name="나쁨 29 7" xfId="18927" xr:uid="{B38742E5-6257-47C8-8EB5-1CB76E199B26}"/>
    <cellStyle name="나쁨 29 8" xfId="18928" xr:uid="{9C0AFD30-16B0-446A-93CC-8CF3F25B53D1}"/>
    <cellStyle name="나쁨 29 9" xfId="18929" xr:uid="{206E8A9E-FD8E-4E07-8563-EEB0BCDC6B2A}"/>
    <cellStyle name="나쁨 3" xfId="2329" xr:uid="{D6F93697-ECDC-4407-8689-804EFEBD227C}"/>
    <cellStyle name="나쁨 3 10" xfId="18931" xr:uid="{C632D6A9-CB9C-4C19-A7A8-5B4D966B26BC}"/>
    <cellStyle name="나쁨 3 11" xfId="18932" xr:uid="{3682BCE1-E0ED-4E17-AC02-577D3669D966}"/>
    <cellStyle name="나쁨 3 12" xfId="18933" xr:uid="{FA93E584-126D-4C47-967D-06A602C2F58A}"/>
    <cellStyle name="나쁨 3 13" xfId="18934" xr:uid="{F02E1B5F-87A3-493A-A48F-DBFD11B95A73}"/>
    <cellStyle name="나쁨 3 14" xfId="18935" xr:uid="{55D42EC0-9BCA-476F-8BFA-05B482264EB3}"/>
    <cellStyle name="나쁨 3 15" xfId="18930" xr:uid="{50A0364D-45DD-4A24-BF78-3E4559941E04}"/>
    <cellStyle name="나쁨 3 16" xfId="28221" xr:uid="{036226B2-E643-4B6B-B03A-14BE950CE71D}"/>
    <cellStyle name="나쁨 3 2" xfId="2330" xr:uid="{55BFA34B-3D54-4FB1-A564-96EA1C37D64B}"/>
    <cellStyle name="나쁨 3 2 2" xfId="18936" xr:uid="{37F2BDFD-6D62-43A0-8CBE-AE3110DFE8A4}"/>
    <cellStyle name="나쁨 3 3" xfId="18937" xr:uid="{0E7DD683-B330-4FC7-83E0-EE011BEBBF50}"/>
    <cellStyle name="나쁨 3 4" xfId="18938" xr:uid="{5F62D9B8-BDC4-43FD-AE5B-4321854D6DE7}"/>
    <cellStyle name="나쁨 3 5" xfId="18939" xr:uid="{F096A7BF-9B7C-4977-805A-7C8B5BF4C333}"/>
    <cellStyle name="나쁨 3 6" xfId="18940" xr:uid="{593ABB57-3DEE-4FE0-9685-4349C678BE73}"/>
    <cellStyle name="나쁨 3 7" xfId="18941" xr:uid="{444C9886-2A08-4C95-A469-D875ABC4D5FD}"/>
    <cellStyle name="나쁨 3 8" xfId="18942" xr:uid="{C146AA91-B93C-4E0C-8885-EFDBC4D42A54}"/>
    <cellStyle name="나쁨 3 9" xfId="18943" xr:uid="{755B3326-2F20-47D3-AAEF-75820AF9CE1B}"/>
    <cellStyle name="나쁨 30" xfId="2331" xr:uid="{E02A6457-34AC-4BB5-B123-0E47B6D33C50}"/>
    <cellStyle name="나쁨 30 10" xfId="18945" xr:uid="{782312D3-B96F-4394-B35C-F0E86D44699D}"/>
    <cellStyle name="나쁨 30 11" xfId="18946" xr:uid="{0CC2FF4F-859C-4FF5-AE93-EEF01FBDC85A}"/>
    <cellStyle name="나쁨 30 12" xfId="18947" xr:uid="{8BCFE860-1270-48D9-8849-85E03AB5CEFA}"/>
    <cellStyle name="나쁨 30 13" xfId="18948" xr:uid="{152BA285-FBBF-4662-BA81-0DCFD0D2C6F2}"/>
    <cellStyle name="나쁨 30 14" xfId="18949" xr:uid="{D1562D4F-CBB3-45D2-B577-81558EDF4C2E}"/>
    <cellStyle name="나쁨 30 15" xfId="18944" xr:uid="{B200C783-9279-4D30-9B3F-7E316FEB771C}"/>
    <cellStyle name="나쁨 30 2" xfId="2332" xr:uid="{56B65470-81C4-4779-9606-DA7408094E82}"/>
    <cellStyle name="나쁨 30 2 2" xfId="18950" xr:uid="{E5C20619-D937-4D41-B253-6A6F2BBB1808}"/>
    <cellStyle name="나쁨 30 3" xfId="18951" xr:uid="{3A353185-0794-4C10-ACEB-D58D35C219AD}"/>
    <cellStyle name="나쁨 30 4" xfId="18952" xr:uid="{E6120C1F-08E2-444C-A678-B821BC5ECD21}"/>
    <cellStyle name="나쁨 30 5" xfId="18953" xr:uid="{5726B576-BA23-4A92-8DBE-AFF55F01C3F7}"/>
    <cellStyle name="나쁨 30 6" xfId="18954" xr:uid="{A63B7A35-4B9D-418B-BAF2-2741A198DC55}"/>
    <cellStyle name="나쁨 30 7" xfId="18955" xr:uid="{2498579C-DFCF-4375-AAE0-5ECA5694E21F}"/>
    <cellStyle name="나쁨 30 8" xfId="18956" xr:uid="{09E016F8-3188-4067-AF9D-3B8B58364705}"/>
    <cellStyle name="나쁨 30 9" xfId="18957" xr:uid="{B3AA04FD-1529-4455-952B-603749A7613F}"/>
    <cellStyle name="나쁨 31" xfId="2333" xr:uid="{80BCAB3D-860B-46E3-B225-FDE6708FD4EF}"/>
    <cellStyle name="나쁨 31 10" xfId="18959" xr:uid="{E7BF9914-5E47-4175-A54F-397B26BEFE4B}"/>
    <cellStyle name="나쁨 31 11" xfId="18960" xr:uid="{A5CE65E9-A988-4776-BCC6-6BB3812DA981}"/>
    <cellStyle name="나쁨 31 12" xfId="18961" xr:uid="{B0BCB532-208C-4F57-9227-23BCE41AA48E}"/>
    <cellStyle name="나쁨 31 13" xfId="18962" xr:uid="{6AA7B4E7-43BA-4434-AE82-ED237A35CD7D}"/>
    <cellStyle name="나쁨 31 14" xfId="18963" xr:uid="{09ED1920-527D-496A-B65E-432BF8709C1F}"/>
    <cellStyle name="나쁨 31 15" xfId="18958" xr:uid="{FCC948BE-3EF1-42D4-8733-5CF89D103B79}"/>
    <cellStyle name="나쁨 31 2" xfId="2334" xr:uid="{3F7E9404-4C85-4086-B7F3-27A2392EA769}"/>
    <cellStyle name="나쁨 31 2 2" xfId="18964" xr:uid="{6BD87BCE-17BF-41B4-9AAB-25EFFC06C8A2}"/>
    <cellStyle name="나쁨 31 3" xfId="18965" xr:uid="{3AACFADB-563B-4679-AA62-21CCF3C30BBE}"/>
    <cellStyle name="나쁨 31 4" xfId="18966" xr:uid="{A6039F35-FE7A-4BB5-BBC9-A5DB2429D5BB}"/>
    <cellStyle name="나쁨 31 5" xfId="18967" xr:uid="{533F952F-3B5A-4BA5-8DB8-C4CDA2081897}"/>
    <cellStyle name="나쁨 31 6" xfId="18968" xr:uid="{D1BA9DE8-378C-4B3F-8635-85B3CF4AA521}"/>
    <cellStyle name="나쁨 31 7" xfId="18969" xr:uid="{C687D5E9-971D-48D4-9C9A-9CA7E3F3DC32}"/>
    <cellStyle name="나쁨 31 8" xfId="18970" xr:uid="{422A3490-B05C-4E75-AFF3-AB175FD80D7B}"/>
    <cellStyle name="나쁨 31 9" xfId="18971" xr:uid="{DD1FD8F3-AB79-4F9F-A806-D67D26851482}"/>
    <cellStyle name="나쁨 32" xfId="2335" xr:uid="{AEF7B9E8-46F9-4563-8576-5992A0C12A81}"/>
    <cellStyle name="나쁨 32 10" xfId="18973" xr:uid="{477C82D9-284B-499B-BB34-2DEA25DF4159}"/>
    <cellStyle name="나쁨 32 11" xfId="18974" xr:uid="{8012D314-85E3-4FC8-B49B-821E5A6E76A4}"/>
    <cellStyle name="나쁨 32 12" xfId="18975" xr:uid="{6ED328A7-0FD2-4DEE-A92A-42C512493FE7}"/>
    <cellStyle name="나쁨 32 13" xfId="18976" xr:uid="{02169D84-2CB1-4CD0-966D-6BFCE01F987B}"/>
    <cellStyle name="나쁨 32 14" xfId="18977" xr:uid="{54B55241-DB37-47B2-B293-4521D7F714B1}"/>
    <cellStyle name="나쁨 32 15" xfId="18972" xr:uid="{65F13766-8487-4E72-83E0-7E82363E6CC9}"/>
    <cellStyle name="나쁨 32 2" xfId="2336" xr:uid="{0599F31F-AB2C-41F4-8EB3-77616B133498}"/>
    <cellStyle name="나쁨 32 2 2" xfId="18978" xr:uid="{0F0BCEEC-AF55-4146-A729-A5815DB06EE4}"/>
    <cellStyle name="나쁨 32 3" xfId="18979" xr:uid="{00A036FF-6F83-49FF-82E7-9F6D14EB7590}"/>
    <cellStyle name="나쁨 32 4" xfId="18980" xr:uid="{C7AEEF98-178E-4A79-9122-447A08A60AAF}"/>
    <cellStyle name="나쁨 32 5" xfId="18981" xr:uid="{06900B6C-FCA1-473A-964D-61B69CB4C822}"/>
    <cellStyle name="나쁨 32 6" xfId="18982" xr:uid="{227E1B35-F95A-4948-8921-E1263E6609F7}"/>
    <cellStyle name="나쁨 32 7" xfId="18983" xr:uid="{FA0DB653-2E3C-4043-8756-0C7B5EB8E12F}"/>
    <cellStyle name="나쁨 32 8" xfId="18984" xr:uid="{EF125FC6-6400-494B-8750-7A1370331396}"/>
    <cellStyle name="나쁨 32 9" xfId="18985" xr:uid="{71DF8A48-A08C-4A68-9ED3-2EA23E7CB94E}"/>
    <cellStyle name="나쁨 33" xfId="2337" xr:uid="{CBE03709-5405-4E58-8C10-AEBC6A6CF088}"/>
    <cellStyle name="나쁨 33 10" xfId="18987" xr:uid="{42DCD6BB-E6E0-4535-AE33-EF8AFC0E5A19}"/>
    <cellStyle name="나쁨 33 11" xfId="18988" xr:uid="{75712F3A-D761-4FC8-AFC1-B86C5DB45166}"/>
    <cellStyle name="나쁨 33 12" xfId="18989" xr:uid="{8920B057-ADF5-4E4C-898E-1B7D22A96E34}"/>
    <cellStyle name="나쁨 33 13" xfId="18990" xr:uid="{0008635B-5E4A-431F-980A-19C476696BC4}"/>
    <cellStyle name="나쁨 33 14" xfId="18991" xr:uid="{A175961C-A8D8-4948-88C4-BF3B23562068}"/>
    <cellStyle name="나쁨 33 15" xfId="18986" xr:uid="{893F9143-2D23-4587-AD50-BE21139A6E0C}"/>
    <cellStyle name="나쁨 33 2" xfId="2338" xr:uid="{2EC4D3E5-4E82-413A-A512-CCBDFBFA3247}"/>
    <cellStyle name="나쁨 33 2 2" xfId="18992" xr:uid="{D6969C44-F702-4104-B53D-0E9248FA412F}"/>
    <cellStyle name="나쁨 33 3" xfId="18993" xr:uid="{099A3593-5A88-47F1-AA45-0BAB9B6CE2BB}"/>
    <cellStyle name="나쁨 33 4" xfId="18994" xr:uid="{6071CEE0-B7C4-4035-9507-0C02A0B1ACFE}"/>
    <cellStyle name="나쁨 33 5" xfId="18995" xr:uid="{7EB613EC-1BA4-4C21-BD05-C0C896A056C8}"/>
    <cellStyle name="나쁨 33 6" xfId="18996" xr:uid="{1455D62D-9AA0-4124-B80D-03963448AADF}"/>
    <cellStyle name="나쁨 33 7" xfId="18997" xr:uid="{3E73CEF7-E3AB-44B5-9779-4F24ED7C8782}"/>
    <cellStyle name="나쁨 33 8" xfId="18998" xr:uid="{355FF7B7-0D79-41D7-8DD8-23A8F613EA57}"/>
    <cellStyle name="나쁨 33 9" xfId="18999" xr:uid="{19B0972E-B27A-45FA-A6AD-C190371B0570}"/>
    <cellStyle name="나쁨 34" xfId="2339" xr:uid="{DB0D9713-1FB5-408F-B10D-09F72CEB36AF}"/>
    <cellStyle name="나쁨 34 10" xfId="19001" xr:uid="{0411345A-9F01-4D71-903A-A237AA418928}"/>
    <cellStyle name="나쁨 34 11" xfId="19002" xr:uid="{34642C36-2655-41DB-A562-45EBA89E50C5}"/>
    <cellStyle name="나쁨 34 12" xfId="19003" xr:uid="{70C93B54-FE39-4112-AF77-5539412E4D4F}"/>
    <cellStyle name="나쁨 34 13" xfId="19004" xr:uid="{F88EAC62-78C5-4C2C-9C67-A739CE818D7A}"/>
    <cellStyle name="나쁨 34 14" xfId="19005" xr:uid="{A7F36CFE-49B4-498C-8581-C193852C5CC7}"/>
    <cellStyle name="나쁨 34 15" xfId="19000" xr:uid="{7C1F045F-DA73-4C44-AD53-647B420D3A81}"/>
    <cellStyle name="나쁨 34 2" xfId="2340" xr:uid="{8125DD5A-55FB-4BE4-BE15-1DBDE7160ADE}"/>
    <cellStyle name="나쁨 34 2 2" xfId="19006" xr:uid="{85B2F28F-6955-4F47-9E9A-BEA892827852}"/>
    <cellStyle name="나쁨 34 3" xfId="19007" xr:uid="{C0983777-0264-4DF8-BF01-D51CA5FE074E}"/>
    <cellStyle name="나쁨 34 4" xfId="19008" xr:uid="{EF0E7859-43A0-401A-8B66-376D89C02B12}"/>
    <cellStyle name="나쁨 34 5" xfId="19009" xr:uid="{8C3A6FC2-A944-4BF1-AC01-415E350E5053}"/>
    <cellStyle name="나쁨 34 6" xfId="19010" xr:uid="{B8F9CD5C-A2F8-4EED-95B7-BA4A32BC24D0}"/>
    <cellStyle name="나쁨 34 7" xfId="19011" xr:uid="{4752F18D-B881-49AF-BB27-2826C10B6EC8}"/>
    <cellStyle name="나쁨 34 8" xfId="19012" xr:uid="{0F92F36C-5F07-48EE-B690-477A374C5C12}"/>
    <cellStyle name="나쁨 34 9" xfId="19013" xr:uid="{407A6352-CFB3-46ED-8C74-2BA91206F3CF}"/>
    <cellStyle name="나쁨 35" xfId="2341" xr:uid="{090FB252-EE3C-4AC0-A4DA-FD4417798384}"/>
    <cellStyle name="나쁨 35 10" xfId="19015" xr:uid="{A0B04CB7-61BD-4BCC-84D6-E6116CE63616}"/>
    <cellStyle name="나쁨 35 11" xfId="19016" xr:uid="{C78FA88E-CAF2-4AF4-BAC7-9AA3D3847433}"/>
    <cellStyle name="나쁨 35 12" xfId="19017" xr:uid="{4A50D208-945C-45AD-9E13-99ACF92F4567}"/>
    <cellStyle name="나쁨 35 13" xfId="19018" xr:uid="{469C7243-ABEC-4A8C-B182-A4854347CE48}"/>
    <cellStyle name="나쁨 35 14" xfId="19019" xr:uid="{7A9498C3-94C6-4072-81F4-2F071E671650}"/>
    <cellStyle name="나쁨 35 15" xfId="19014" xr:uid="{C8BA13FE-8009-4E81-919E-0F57FD4BE23D}"/>
    <cellStyle name="나쁨 35 2" xfId="2342" xr:uid="{460B1094-CE72-4CA8-B097-7F4E4B319663}"/>
    <cellStyle name="나쁨 35 2 2" xfId="19020" xr:uid="{F23E2150-08EB-4698-B2FB-A13844E43B9D}"/>
    <cellStyle name="나쁨 35 3" xfId="19021" xr:uid="{062A1DA1-CEE7-412E-9E65-136373684CE6}"/>
    <cellStyle name="나쁨 35 4" xfId="19022" xr:uid="{E8EADC92-418F-4866-B2FC-ACC9E3D5C8CA}"/>
    <cellStyle name="나쁨 35 5" xfId="19023" xr:uid="{3EE96632-0D15-4F29-A5B8-146A0B6CB07E}"/>
    <cellStyle name="나쁨 35 6" xfId="19024" xr:uid="{B4CA829D-4CD5-4B4D-8ADA-D33B0D5EC035}"/>
    <cellStyle name="나쁨 35 7" xfId="19025" xr:uid="{636CA611-7A2A-455D-9275-E18774DB4F66}"/>
    <cellStyle name="나쁨 35 8" xfId="19026" xr:uid="{BD832FBE-E874-4148-91C9-0A0003B10DBC}"/>
    <cellStyle name="나쁨 35 9" xfId="19027" xr:uid="{49E6895C-0F64-450C-8D93-0D13FA3F41F9}"/>
    <cellStyle name="나쁨 36" xfId="2343" xr:uid="{9D2323FB-A287-4D92-991F-846C7428BABF}"/>
    <cellStyle name="나쁨 36 10" xfId="19029" xr:uid="{4AAC2595-C732-4CEE-86D9-105A6874E79F}"/>
    <cellStyle name="나쁨 36 11" xfId="19030" xr:uid="{90E80401-97AA-4C03-B470-B226B82C1FBA}"/>
    <cellStyle name="나쁨 36 12" xfId="19031" xr:uid="{82A7D95A-7A55-43F1-AB3A-FFAB34BEA294}"/>
    <cellStyle name="나쁨 36 13" xfId="19032" xr:uid="{7660C7A7-FA2D-4366-9B00-B44ECC7605AB}"/>
    <cellStyle name="나쁨 36 14" xfId="19033" xr:uid="{DADE40E8-0CE0-4881-9DAB-830CEBC9CDE4}"/>
    <cellStyle name="나쁨 36 15" xfId="19028" xr:uid="{EC570130-2F1E-4D1E-A656-54AD3D1FF7AD}"/>
    <cellStyle name="나쁨 36 2" xfId="2344" xr:uid="{4A101297-C598-4D4A-ADBD-427E67BF865E}"/>
    <cellStyle name="나쁨 36 2 2" xfId="19034" xr:uid="{51FCD234-DB2D-409E-997D-4C764FAD1DC4}"/>
    <cellStyle name="나쁨 36 3" xfId="19035" xr:uid="{AA4A5D12-F6C2-4C61-836D-96AC9192A596}"/>
    <cellStyle name="나쁨 36 4" xfId="19036" xr:uid="{355BC17B-E640-4664-B913-E51C9606C45F}"/>
    <cellStyle name="나쁨 36 5" xfId="19037" xr:uid="{01F87AE3-77E8-4BFF-8C72-8DF6A3DE8FC5}"/>
    <cellStyle name="나쁨 36 6" xfId="19038" xr:uid="{99BA6B3A-8649-4C4D-8C2E-FE4BE261A1A6}"/>
    <cellStyle name="나쁨 36 7" xfId="19039" xr:uid="{0D6432E8-7E74-495F-8D4F-FCA3B3680696}"/>
    <cellStyle name="나쁨 36 8" xfId="19040" xr:uid="{C3593EB5-F288-4105-B168-D33904139D9D}"/>
    <cellStyle name="나쁨 36 9" xfId="19041" xr:uid="{39BFCF71-187F-4D0D-B08F-BFFFE48F96FF}"/>
    <cellStyle name="나쁨 37" xfId="2345" xr:uid="{7BD0AF13-B0EB-43A8-AA80-B7FE051E22B9}"/>
    <cellStyle name="나쁨 37 10" xfId="19043" xr:uid="{879E22B4-9A27-43FB-9CE1-83635363BB42}"/>
    <cellStyle name="나쁨 37 11" xfId="19044" xr:uid="{EA988166-DECE-4B94-AB38-BB3F43F028B6}"/>
    <cellStyle name="나쁨 37 12" xfId="19045" xr:uid="{3821EB42-C059-465D-A022-94CF54C42806}"/>
    <cellStyle name="나쁨 37 13" xfId="19046" xr:uid="{AFF732C7-EE5D-476B-B8BC-D64A08BC1A4A}"/>
    <cellStyle name="나쁨 37 14" xfId="19047" xr:uid="{3FB83CB7-2D3A-40A4-8020-2AD5EDE26B01}"/>
    <cellStyle name="나쁨 37 15" xfId="19042" xr:uid="{B46CCF2D-45EA-4D9F-B6A5-4FACE17A690F}"/>
    <cellStyle name="나쁨 37 2" xfId="2346" xr:uid="{2B5345AC-F1E9-47F6-B5AC-FC1F0742238F}"/>
    <cellStyle name="나쁨 37 2 2" xfId="19048" xr:uid="{B5516704-3995-4D98-80AE-AFA12C3A388B}"/>
    <cellStyle name="나쁨 37 3" xfId="19049" xr:uid="{91248549-35D3-48C4-A83C-584701BC7A1C}"/>
    <cellStyle name="나쁨 37 4" xfId="19050" xr:uid="{D170F60D-DD4B-4A8E-B2AF-C9D2D0F6AB13}"/>
    <cellStyle name="나쁨 37 5" xfId="19051" xr:uid="{B110F548-7F63-48E2-B7BA-1A8C26A981E8}"/>
    <cellStyle name="나쁨 37 6" xfId="19052" xr:uid="{FB74867F-57F7-4BED-98C9-F1F9481650E4}"/>
    <cellStyle name="나쁨 37 7" xfId="19053" xr:uid="{314DF7A6-BC12-49B4-9CE1-A000449C31E6}"/>
    <cellStyle name="나쁨 37 8" xfId="19054" xr:uid="{041F8A30-F8AE-4CF4-8F11-D67B84ABE4DF}"/>
    <cellStyle name="나쁨 37 9" xfId="19055" xr:uid="{B0E5CA84-A7CE-4C42-AE0E-FD99CA4B533A}"/>
    <cellStyle name="나쁨 38" xfId="2347" xr:uid="{BA226946-9EDC-4B0C-8CFF-EFD1A4D33CD8}"/>
    <cellStyle name="나쁨 38 10" xfId="19057" xr:uid="{C6116CE7-B209-4B21-8E86-BE91530C89F1}"/>
    <cellStyle name="나쁨 38 11" xfId="19058" xr:uid="{41B6813D-7917-481D-A89B-0F36AE6FA400}"/>
    <cellStyle name="나쁨 38 12" xfId="19059" xr:uid="{036B3503-BDD2-4AAA-A62F-1D56D4B77515}"/>
    <cellStyle name="나쁨 38 13" xfId="19060" xr:uid="{2CF437BE-1F4B-4379-AD57-EEEB65990361}"/>
    <cellStyle name="나쁨 38 14" xfId="19061" xr:uid="{2505297A-41C7-402B-A01A-3922D1CD88C8}"/>
    <cellStyle name="나쁨 38 15" xfId="19056" xr:uid="{28084C08-3DAD-4243-AB0C-C42042363B10}"/>
    <cellStyle name="나쁨 38 2" xfId="2348" xr:uid="{BDFDDC37-7321-482F-90E7-D3798ACEECFB}"/>
    <cellStyle name="나쁨 38 2 2" xfId="19062" xr:uid="{557A8CE5-8685-4F03-B084-35CEE5CEA658}"/>
    <cellStyle name="나쁨 38 3" xfId="19063" xr:uid="{D80DE42E-FC7F-4DBA-8852-5424B526DC24}"/>
    <cellStyle name="나쁨 38 4" xfId="19064" xr:uid="{055D8447-5E6E-4C74-BE38-CAD9DC34DD9E}"/>
    <cellStyle name="나쁨 38 5" xfId="19065" xr:uid="{A2D0CA5B-61A0-450A-AE78-A058305B4879}"/>
    <cellStyle name="나쁨 38 6" xfId="19066" xr:uid="{86EDCD1C-A23F-4DF1-BF36-7888A38B65CD}"/>
    <cellStyle name="나쁨 38 7" xfId="19067" xr:uid="{43D71E05-1A3A-4DAD-B03F-D0C43B09893B}"/>
    <cellStyle name="나쁨 38 8" xfId="19068" xr:uid="{FF836F0F-37A5-4464-A3A8-1CC833ADE5FD}"/>
    <cellStyle name="나쁨 38 9" xfId="19069" xr:uid="{722B9782-403A-4877-9041-45DF30282552}"/>
    <cellStyle name="나쁨 39" xfId="2349" xr:uid="{BE742094-B809-44B6-B53D-D069FC991EA0}"/>
    <cellStyle name="나쁨 39 10" xfId="19071" xr:uid="{E7347D45-CF99-48DA-A8B1-15EC3F3F8DB2}"/>
    <cellStyle name="나쁨 39 11" xfId="19072" xr:uid="{6989130D-0A13-482C-B6EB-FEA910EF119B}"/>
    <cellStyle name="나쁨 39 12" xfId="19073" xr:uid="{CEF5B1A1-BD91-447B-A91B-4B20A6D74D4C}"/>
    <cellStyle name="나쁨 39 13" xfId="19074" xr:uid="{E32BBCA2-0A62-4F11-A960-EF8B15A8F8DC}"/>
    <cellStyle name="나쁨 39 14" xfId="19075" xr:uid="{27567498-5174-48FD-9CC3-DB8EBA12F53E}"/>
    <cellStyle name="나쁨 39 15" xfId="19070" xr:uid="{2A76005E-BBDA-44D3-914B-A263FCAD1EA3}"/>
    <cellStyle name="나쁨 39 2" xfId="2350" xr:uid="{4678C228-2DFC-4D0C-918F-338C85ABAA26}"/>
    <cellStyle name="나쁨 39 2 2" xfId="19076" xr:uid="{E755A7A4-CC51-4077-819A-BEEB7AC982A6}"/>
    <cellStyle name="나쁨 39 3" xfId="19077" xr:uid="{7B66A4E1-DBFE-49EC-BE0C-76D08730F7DF}"/>
    <cellStyle name="나쁨 39 4" xfId="19078" xr:uid="{6D0891F3-9869-4A0E-9473-DB018BF71697}"/>
    <cellStyle name="나쁨 39 5" xfId="19079" xr:uid="{D08A29BA-4B0A-489E-A64F-D5B823B702D0}"/>
    <cellStyle name="나쁨 39 6" xfId="19080" xr:uid="{F5206E96-5349-4C41-84E6-37A0389118BF}"/>
    <cellStyle name="나쁨 39 7" xfId="19081" xr:uid="{B58856E4-2334-4FC6-9F8D-7F06AB3BE8E8}"/>
    <cellStyle name="나쁨 39 8" xfId="19082" xr:uid="{579B8F5E-F033-4E5A-98AA-8ECC0D4228FA}"/>
    <cellStyle name="나쁨 39 9" xfId="19083" xr:uid="{E3342AAD-32BF-48CD-94F5-B2BB3331DD8D}"/>
    <cellStyle name="나쁨 4" xfId="2351" xr:uid="{C94806FF-59B7-4D50-908B-4CFFE6F655DC}"/>
    <cellStyle name="나쁨 4 10" xfId="19085" xr:uid="{5784A9E6-B6C2-4AB5-A872-084CAA9F28F5}"/>
    <cellStyle name="나쁨 4 11" xfId="19086" xr:uid="{1AE8D03F-82EA-48C1-951A-76D1E005D22E}"/>
    <cellStyle name="나쁨 4 12" xfId="19087" xr:uid="{8B57E109-35D6-40B7-B092-58D0EE16D62B}"/>
    <cellStyle name="나쁨 4 13" xfId="19088" xr:uid="{1FCD25B7-7579-4CDE-8EA0-D4386E1B70AA}"/>
    <cellStyle name="나쁨 4 14" xfId="19089" xr:uid="{7DF96B2D-135C-44D9-91E6-E106DA7065A8}"/>
    <cellStyle name="나쁨 4 15" xfId="19084" xr:uid="{E923661D-E1FD-4BBC-998D-08BABE72C1A5}"/>
    <cellStyle name="나쁨 4 16" xfId="27889" xr:uid="{0F6A251E-1777-4751-B539-693394977958}"/>
    <cellStyle name="나쁨 4 2" xfId="2352" xr:uid="{736E966E-38BB-430C-B0F6-3AC1433311F5}"/>
    <cellStyle name="나쁨 4 2 2" xfId="19090" xr:uid="{B81F75AC-5D3C-428F-945A-E114D04A6F2A}"/>
    <cellStyle name="나쁨 4 3" xfId="19091" xr:uid="{361E7AB1-D9BA-4004-BCE9-8BFA9DCA69F1}"/>
    <cellStyle name="나쁨 4 4" xfId="19092" xr:uid="{BCED3EDC-7D0C-480C-B7E9-2FA3E183F200}"/>
    <cellStyle name="나쁨 4 5" xfId="19093" xr:uid="{0000FF9A-DF76-455E-9EBD-696F7A208BC8}"/>
    <cellStyle name="나쁨 4 6" xfId="19094" xr:uid="{65735937-F148-4715-A3F4-6BC3A6E60283}"/>
    <cellStyle name="나쁨 4 7" xfId="19095" xr:uid="{8C45F4E7-2AAA-4BE8-B609-6DEF980918DC}"/>
    <cellStyle name="나쁨 4 8" xfId="19096" xr:uid="{D3C1D0E2-F432-414B-9B74-0C434F48F4F6}"/>
    <cellStyle name="나쁨 4 9" xfId="19097" xr:uid="{BDD8DC52-2311-4C13-8530-DE97DC98790C}"/>
    <cellStyle name="나쁨 40" xfId="2353" xr:uid="{93368F7A-E8DF-4E58-B78B-B8ACDFF01266}"/>
    <cellStyle name="나쁨 40 10" xfId="19099" xr:uid="{46741785-87DB-43B3-9EC4-FB5D1C510297}"/>
    <cellStyle name="나쁨 40 11" xfId="19100" xr:uid="{8555EB7C-E520-49E2-B39D-0B60325BAEC2}"/>
    <cellStyle name="나쁨 40 12" xfId="19101" xr:uid="{5CA2E3C6-8754-4AB4-930E-6867E39BE69D}"/>
    <cellStyle name="나쁨 40 13" xfId="19102" xr:uid="{6BAB2ADD-2610-4DC5-A30D-423048DB4937}"/>
    <cellStyle name="나쁨 40 14" xfId="19103" xr:uid="{72F13BE3-F946-4DDE-AB38-0A53F4C64401}"/>
    <cellStyle name="나쁨 40 15" xfId="19098" xr:uid="{732DD6FA-EDE9-4B12-B97C-5DCE8F91D555}"/>
    <cellStyle name="나쁨 40 2" xfId="2354" xr:uid="{1C455208-5FB9-48B7-9052-EB832065B1DD}"/>
    <cellStyle name="나쁨 40 2 2" xfId="19104" xr:uid="{6FBD7C1C-E929-451B-B803-767A43C52C52}"/>
    <cellStyle name="나쁨 40 3" xfId="19105" xr:uid="{463BFF4A-DABA-4C69-819E-D9018108BFA7}"/>
    <cellStyle name="나쁨 40 4" xfId="19106" xr:uid="{BF675DAD-6484-40C1-8E63-83636FFCFB49}"/>
    <cellStyle name="나쁨 40 5" xfId="19107" xr:uid="{90CC4498-73FA-472A-916C-D8811E076498}"/>
    <cellStyle name="나쁨 40 6" xfId="19108" xr:uid="{F90FA3C6-4381-43B5-AF5F-E066EB166C26}"/>
    <cellStyle name="나쁨 40 7" xfId="19109" xr:uid="{9398E8B1-D9C0-469E-87FD-0EDBABB4AAAF}"/>
    <cellStyle name="나쁨 40 8" xfId="19110" xr:uid="{E2DAB00A-0D83-4B96-9BF6-1DC4F3A8FE6C}"/>
    <cellStyle name="나쁨 40 9" xfId="19111" xr:uid="{D09CACA1-9828-478B-AA51-2E97FD946CF7}"/>
    <cellStyle name="나쁨 41" xfId="2355" xr:uid="{919459DC-EA2A-46FE-B7A4-9C02CF4B6E23}"/>
    <cellStyle name="나쁨 41 10" xfId="19113" xr:uid="{EEA860B2-51CA-48FC-B55F-3E4D6059F573}"/>
    <cellStyle name="나쁨 41 11" xfId="19114" xr:uid="{8BB93C57-4D0C-43BD-B5FB-DD09749931BE}"/>
    <cellStyle name="나쁨 41 12" xfId="19115" xr:uid="{6E2D46C3-F136-4F98-8690-E2EE50D66969}"/>
    <cellStyle name="나쁨 41 13" xfId="19116" xr:uid="{7160B86C-F7EA-4838-AC1C-5DEE8FAA4ACA}"/>
    <cellStyle name="나쁨 41 14" xfId="19117" xr:uid="{22CA1E02-3AEC-402B-B8A9-C53746CFD254}"/>
    <cellStyle name="나쁨 41 15" xfId="19112" xr:uid="{D4ADCDDD-273B-4F6A-B7AF-1A603C5E59D6}"/>
    <cellStyle name="나쁨 41 2" xfId="2356" xr:uid="{65C0CDAB-C458-4406-94A1-EB67F14BF15D}"/>
    <cellStyle name="나쁨 41 2 2" xfId="19118" xr:uid="{5F96B03A-F094-46FD-B719-7E5522C16F33}"/>
    <cellStyle name="나쁨 41 3" xfId="19119" xr:uid="{7E8F88E6-463F-4A1D-9ABE-FA5B0D2E1AB2}"/>
    <cellStyle name="나쁨 41 4" xfId="19120" xr:uid="{3B28067C-AE79-4ADF-86DB-F8B0C5BC5D16}"/>
    <cellStyle name="나쁨 41 5" xfId="19121" xr:uid="{ADFC1A6A-1DEB-414A-A0B2-41BD3DF6B90F}"/>
    <cellStyle name="나쁨 41 6" xfId="19122" xr:uid="{4F2A49E2-0B94-4FDF-8376-4967E3EFF3EA}"/>
    <cellStyle name="나쁨 41 7" xfId="19123" xr:uid="{5A3D703E-CC04-44F0-BA7F-13A75CD4DF4C}"/>
    <cellStyle name="나쁨 41 8" xfId="19124" xr:uid="{57730834-7DA8-4674-AF81-D78AEB6A37CD}"/>
    <cellStyle name="나쁨 41 9" xfId="19125" xr:uid="{91B173DA-69BF-45D3-9FA7-37E79C0D8918}"/>
    <cellStyle name="나쁨 42" xfId="2357" xr:uid="{20A990E1-03E7-497A-9B0C-72BF22FE32A5}"/>
    <cellStyle name="나쁨 42 10" xfId="19127" xr:uid="{648B5D4D-2154-4749-9939-3AB87C2F4FF7}"/>
    <cellStyle name="나쁨 42 11" xfId="19128" xr:uid="{2C6C7B6A-93BC-42F0-B841-392F11191F10}"/>
    <cellStyle name="나쁨 42 12" xfId="19129" xr:uid="{285A728C-40AD-40C8-84BD-E57E654A295C}"/>
    <cellStyle name="나쁨 42 13" xfId="19130" xr:uid="{65BFB0AD-3EB5-4494-90BE-26E21CBB713B}"/>
    <cellStyle name="나쁨 42 14" xfId="19131" xr:uid="{87569F1E-0C29-4BDA-8074-E1E784818C5C}"/>
    <cellStyle name="나쁨 42 15" xfId="19126" xr:uid="{1FE6AC04-6141-4419-8C43-B57DCB98E74A}"/>
    <cellStyle name="나쁨 42 2" xfId="2358" xr:uid="{2B549D18-AF5F-411B-BC22-28ADA41F8CBA}"/>
    <cellStyle name="나쁨 42 2 2" xfId="19132" xr:uid="{92E3460E-19BB-4068-A9C2-CEC5A3CDB066}"/>
    <cellStyle name="나쁨 42 3" xfId="19133" xr:uid="{6A89214E-8B6B-4A03-B141-A720EC1DF9DA}"/>
    <cellStyle name="나쁨 42 4" xfId="19134" xr:uid="{67748B21-F9FD-4980-8940-45FAE3BD35AD}"/>
    <cellStyle name="나쁨 42 5" xfId="19135" xr:uid="{FE1667E5-8324-4F13-B574-EAFC4ECA8F02}"/>
    <cellStyle name="나쁨 42 6" xfId="19136" xr:uid="{B5A51C85-2A42-4E63-B2A7-A9E5F5F44729}"/>
    <cellStyle name="나쁨 42 7" xfId="19137" xr:uid="{21DE15C7-2F0A-4468-9ECE-6B93321FD852}"/>
    <cellStyle name="나쁨 42 8" xfId="19138" xr:uid="{041C935A-D00D-40DC-B3FA-82013F5A0379}"/>
    <cellStyle name="나쁨 42 9" xfId="19139" xr:uid="{1B1E38C5-FF86-42E4-8CD1-10C719DC05A1}"/>
    <cellStyle name="나쁨 43" xfId="2359" xr:uid="{170C8AC6-3A98-4E6A-BB7E-E078071B2793}"/>
    <cellStyle name="나쁨 43 10" xfId="19141" xr:uid="{CE7D0C32-C299-4C93-8B9F-FD45C44E72F2}"/>
    <cellStyle name="나쁨 43 11" xfId="19142" xr:uid="{E2EDCD4F-AC6F-42F3-8FBB-425AA823AF6B}"/>
    <cellStyle name="나쁨 43 12" xfId="19143" xr:uid="{954E9305-C4EE-4CF3-A4D2-EB06AE3F6747}"/>
    <cellStyle name="나쁨 43 13" xfId="19144" xr:uid="{8B15A050-0189-4F21-90C7-F13502F8F88D}"/>
    <cellStyle name="나쁨 43 14" xfId="19145" xr:uid="{1363192C-B89B-4D90-910E-BD9D1AD37730}"/>
    <cellStyle name="나쁨 43 15" xfId="19140" xr:uid="{55C7090E-E39A-49E5-A163-681E1216EA9B}"/>
    <cellStyle name="나쁨 43 2" xfId="2360" xr:uid="{47FA8A75-8AF0-4FE9-BC2C-435555A04C1E}"/>
    <cellStyle name="나쁨 43 2 2" xfId="19146" xr:uid="{3065A077-2FE0-4641-9D68-D3066474271C}"/>
    <cellStyle name="나쁨 43 3" xfId="19147" xr:uid="{EC240D10-C01B-4257-810C-FD090D54EE39}"/>
    <cellStyle name="나쁨 43 4" xfId="19148" xr:uid="{21407C7C-3AED-4A49-88D8-F099AF837C59}"/>
    <cellStyle name="나쁨 43 5" xfId="19149" xr:uid="{B3E2CF9D-B7F4-4F12-9DC8-001DAD023E98}"/>
    <cellStyle name="나쁨 43 6" xfId="19150" xr:uid="{B27DD521-C291-4778-9959-044E82D70C52}"/>
    <cellStyle name="나쁨 43 7" xfId="19151" xr:uid="{7396F448-F260-4928-AE83-8FD4402B6EC9}"/>
    <cellStyle name="나쁨 43 8" xfId="19152" xr:uid="{51B175C0-4B45-4F00-86BD-ED4CF136ED41}"/>
    <cellStyle name="나쁨 43 9" xfId="19153" xr:uid="{48B38626-74C6-44C5-8EED-9FBAE2EF0FB5}"/>
    <cellStyle name="나쁨 44" xfId="2361" xr:uid="{DEBBEAF1-F2F5-4CCC-B8F4-651E03A41CF1}"/>
    <cellStyle name="나쁨 44 2" xfId="19154" xr:uid="{D044D789-752B-47C6-BDCD-7F0779D7FD94}"/>
    <cellStyle name="나쁨 45" xfId="2362" xr:uid="{71E294E5-0AED-4EA8-A1D6-FC28270FE902}"/>
    <cellStyle name="나쁨 45 2" xfId="19155" xr:uid="{0C8044EC-1655-4492-8D47-7BA6A6AF9A0A}"/>
    <cellStyle name="나쁨 46" xfId="2286" xr:uid="{A9B9EC7B-CFC9-43DE-927D-0C3E4606C2AB}"/>
    <cellStyle name="나쁨 47" xfId="18635" xr:uid="{3C49D8DA-64D1-4DCE-8058-C8ABF12734EC}"/>
    <cellStyle name="나쁨 5" xfId="2363" xr:uid="{4BE50CE5-F13E-40E1-963F-21107D0E11D1}"/>
    <cellStyle name="나쁨 5 10" xfId="19157" xr:uid="{95899723-891B-4864-A8B7-2254D072419A}"/>
    <cellStyle name="나쁨 5 11" xfId="19158" xr:uid="{92FE2025-CEDA-402C-A7FD-E48368DE776F}"/>
    <cellStyle name="나쁨 5 12" xfId="19159" xr:uid="{B5F999CE-216E-47DA-833F-61FACB055F29}"/>
    <cellStyle name="나쁨 5 13" xfId="19160" xr:uid="{6655543D-E7D5-4BCF-ACCD-94E7BAC68A10}"/>
    <cellStyle name="나쁨 5 14" xfId="19161" xr:uid="{02A56127-7670-468B-9464-DE9DF4A555A1}"/>
    <cellStyle name="나쁨 5 15" xfId="19156" xr:uid="{D71A6B19-46D9-4069-B377-9955DEF90AF0}"/>
    <cellStyle name="나쁨 5 2" xfId="2364" xr:uid="{AA014A3C-7969-46A1-8645-9009D17D7310}"/>
    <cellStyle name="나쁨 5 2 2" xfId="19162" xr:uid="{1BFD3344-5E04-485B-A1F9-DAB9CA50341F}"/>
    <cellStyle name="나쁨 5 3" xfId="19163" xr:uid="{5F7D34C7-C3A2-47DF-8934-DCE2BB7D8C7A}"/>
    <cellStyle name="나쁨 5 4" xfId="19164" xr:uid="{45FA3BEA-A8CF-49AE-B111-21416C2B25E6}"/>
    <cellStyle name="나쁨 5 5" xfId="19165" xr:uid="{4C75E06B-13C5-436F-A49F-7E9D33C8F3B6}"/>
    <cellStyle name="나쁨 5 6" xfId="19166" xr:uid="{66645ADA-56A8-46EB-BC7C-1F3580AF06B6}"/>
    <cellStyle name="나쁨 5 7" xfId="19167" xr:uid="{329F394C-5F97-437F-89CF-5555BB4A6B61}"/>
    <cellStyle name="나쁨 5 8" xfId="19168" xr:uid="{CCAD2F24-D0B6-4F55-968F-871327145A78}"/>
    <cellStyle name="나쁨 5 9" xfId="19169" xr:uid="{C61868DA-6CD6-4F64-B964-95FC6FEC57C1}"/>
    <cellStyle name="나쁨 6" xfId="2365" xr:uid="{A6E5494F-CAC6-4590-9D3D-C46860031435}"/>
    <cellStyle name="나쁨 6 10" xfId="19171" xr:uid="{9104FDF6-B26A-4E66-A314-66DC71F25FBD}"/>
    <cellStyle name="나쁨 6 11" xfId="19172" xr:uid="{CC29AAFD-C12D-4E59-9059-76E38C3CD974}"/>
    <cellStyle name="나쁨 6 12" xfId="19173" xr:uid="{0B009E48-E1E6-4923-9AAE-83A2DDD39D4A}"/>
    <cellStyle name="나쁨 6 13" xfId="19174" xr:uid="{2D9DD3D7-4094-4958-BABF-7F9A3B0D69BD}"/>
    <cellStyle name="나쁨 6 14" xfId="19175" xr:uid="{250E9573-BC9C-4FD8-B2DA-77F6DF81E4D6}"/>
    <cellStyle name="나쁨 6 15" xfId="19170" xr:uid="{B024406E-1A84-4885-8B77-40FA2F375A9F}"/>
    <cellStyle name="나쁨 6 2" xfId="2366" xr:uid="{10FA9D1D-EF5B-4779-8659-15BADB9AA0BD}"/>
    <cellStyle name="나쁨 6 2 2" xfId="19176" xr:uid="{89955315-9499-4929-9B89-A797A763E959}"/>
    <cellStyle name="나쁨 6 3" xfId="19177" xr:uid="{FCAD681B-8DA1-4C3C-8657-B877AB7AF10E}"/>
    <cellStyle name="나쁨 6 4" xfId="19178" xr:uid="{A3F29E6F-4D89-4AE0-BAC7-FBE13C891218}"/>
    <cellStyle name="나쁨 6 5" xfId="19179" xr:uid="{4BE1577D-2406-4034-A825-2C2E37711780}"/>
    <cellStyle name="나쁨 6 6" xfId="19180" xr:uid="{EC458B73-5820-4D3E-AFA5-DB70E7EA4069}"/>
    <cellStyle name="나쁨 6 7" xfId="19181" xr:uid="{6BB94EA1-36F7-4AC2-AFAD-29DBEFCD03ED}"/>
    <cellStyle name="나쁨 6 8" xfId="19182" xr:uid="{C29E335A-5F5D-4159-8EB6-4FA42756D1DA}"/>
    <cellStyle name="나쁨 6 9" xfId="19183" xr:uid="{48ABEAD2-43E5-40C9-9B90-8F77DB1756CC}"/>
    <cellStyle name="나쁨 7" xfId="2367" xr:uid="{87A82231-D57F-4CB3-9D10-771ABEF1E06C}"/>
    <cellStyle name="나쁨 7 10" xfId="19185" xr:uid="{FB11CD93-90E1-4DDD-ACCC-0018D9C54C72}"/>
    <cellStyle name="나쁨 7 11" xfId="19186" xr:uid="{106172C9-12D9-4A44-8E7F-48EDE44BA585}"/>
    <cellStyle name="나쁨 7 12" xfId="19187" xr:uid="{2A0225E2-58D0-4FE6-BB96-3BDD13453853}"/>
    <cellStyle name="나쁨 7 13" xfId="19188" xr:uid="{CA83D75B-F296-493E-A611-100F6518E0B6}"/>
    <cellStyle name="나쁨 7 14" xfId="19189" xr:uid="{B338270E-FC19-482B-9360-70678CF69703}"/>
    <cellStyle name="나쁨 7 15" xfId="19184" xr:uid="{BF94D223-4B8D-4EBE-BB5C-3AB740A9B125}"/>
    <cellStyle name="나쁨 7 2" xfId="2368" xr:uid="{4EA17914-F5EA-418C-AD73-B992DD7B943A}"/>
    <cellStyle name="나쁨 7 2 2" xfId="19190" xr:uid="{167D719D-8C39-49FD-9CBB-4B6FF8334D7C}"/>
    <cellStyle name="나쁨 7 3" xfId="19191" xr:uid="{7F68E59B-F287-4888-8D8A-FD91B7776A5E}"/>
    <cellStyle name="나쁨 7 4" xfId="19192" xr:uid="{B68BEDED-169B-482B-B027-76F83802313E}"/>
    <cellStyle name="나쁨 7 5" xfId="19193" xr:uid="{2D12B34C-D51E-4398-B635-EFF1BC02CD0D}"/>
    <cellStyle name="나쁨 7 6" xfId="19194" xr:uid="{AA79F76B-13D6-4D81-8EB8-31F667F4ACE4}"/>
    <cellStyle name="나쁨 7 7" xfId="19195" xr:uid="{8B08D4CC-E072-40AF-8D66-6ACC7FF7C517}"/>
    <cellStyle name="나쁨 7 8" xfId="19196" xr:uid="{0F62534F-ADF2-4BF3-8AFB-A8CBC77E8F79}"/>
    <cellStyle name="나쁨 7 9" xfId="19197" xr:uid="{92DF3FEA-1616-4053-BED6-451922AECF8B}"/>
    <cellStyle name="나쁨 8" xfId="2369" xr:uid="{E655E586-93E1-449F-A1CB-7299E77A5529}"/>
    <cellStyle name="나쁨 8 10" xfId="19199" xr:uid="{7E062D63-B442-44ED-BC09-7B30700AB30C}"/>
    <cellStyle name="나쁨 8 11" xfId="19200" xr:uid="{9E8A35D2-2FF8-4BD7-9868-5A565CCFC80F}"/>
    <cellStyle name="나쁨 8 12" xfId="19201" xr:uid="{08F6CFB3-3C47-4E78-8C9E-EF8341E28788}"/>
    <cellStyle name="나쁨 8 13" xfId="19202" xr:uid="{BCA082F0-3C14-414D-9838-313329A976F1}"/>
    <cellStyle name="나쁨 8 14" xfId="19203" xr:uid="{0CB0A210-2287-4138-B88F-0F3B33014292}"/>
    <cellStyle name="나쁨 8 15" xfId="19198" xr:uid="{3347D176-9E82-4B5E-8251-AA157878C0AD}"/>
    <cellStyle name="나쁨 8 2" xfId="2370" xr:uid="{9A4C614F-445D-43F1-B1C4-32319D7DECE2}"/>
    <cellStyle name="나쁨 8 2 2" xfId="19204" xr:uid="{17651F21-1F56-4CD9-B8B7-D6503B1BDADD}"/>
    <cellStyle name="나쁨 8 3" xfId="19205" xr:uid="{E8D064E6-BB5D-48AE-8C41-5EABF44B39BB}"/>
    <cellStyle name="나쁨 8 4" xfId="19206" xr:uid="{7D1511E3-EEBC-4A17-97D0-4A9DB7327441}"/>
    <cellStyle name="나쁨 8 5" xfId="19207" xr:uid="{6B962C3E-92DE-4150-96E7-39A8D87860D2}"/>
    <cellStyle name="나쁨 8 6" xfId="19208" xr:uid="{A341896E-1BBD-4E38-B454-1495EAA5B97F}"/>
    <cellStyle name="나쁨 8 7" xfId="19209" xr:uid="{0E4D50AA-2343-418D-B89C-3302E57B39D5}"/>
    <cellStyle name="나쁨 8 8" xfId="19210" xr:uid="{99E5CAB5-B05A-4F60-B13F-A87EAAACF04A}"/>
    <cellStyle name="나쁨 8 9" xfId="19211" xr:uid="{CB168E7D-D50F-4ED1-9A37-456323F3BC2E}"/>
    <cellStyle name="나쁨 9" xfId="2371" xr:uid="{2BE635B2-3477-40D9-9694-FF83E19D110B}"/>
    <cellStyle name="나쁨 9 10" xfId="19213" xr:uid="{46D39237-17EC-4B9E-9F9B-43A254CFA3CC}"/>
    <cellStyle name="나쁨 9 11" xfId="19214" xr:uid="{3967D85F-BEDA-4518-A4A8-7943F55533A1}"/>
    <cellStyle name="나쁨 9 12" xfId="19215" xr:uid="{6E04AB86-6468-4DAB-91FB-871B02B7ABC9}"/>
    <cellStyle name="나쁨 9 13" xfId="19216" xr:uid="{25ED1133-FD56-4BCE-A70A-C214599718E9}"/>
    <cellStyle name="나쁨 9 14" xfId="19217" xr:uid="{F3756D44-E01B-4AC0-962E-97274083CFED}"/>
    <cellStyle name="나쁨 9 15" xfId="19212" xr:uid="{BADA8937-1727-4155-814A-52DFCC4C65A3}"/>
    <cellStyle name="나쁨 9 2" xfId="2372" xr:uid="{1F8342D2-222A-4024-AB03-98605735FD41}"/>
    <cellStyle name="나쁨 9 2 2" xfId="19218" xr:uid="{02C40ED4-7967-4D54-A113-DAF7F4A9406F}"/>
    <cellStyle name="나쁨 9 3" xfId="19219" xr:uid="{83552BF9-2E6D-41E8-BC19-6ECDF9E62BEE}"/>
    <cellStyle name="나쁨 9 4" xfId="19220" xr:uid="{11DCCD3D-AC0A-40E4-860E-374EE95AEEB9}"/>
    <cellStyle name="나쁨 9 5" xfId="19221" xr:uid="{A873434E-5D0E-4690-ACC5-CF510FBE8D34}"/>
    <cellStyle name="나쁨 9 6" xfId="19222" xr:uid="{66942A53-D74A-4754-BE7C-B972698FDAC0}"/>
    <cellStyle name="나쁨 9 7" xfId="19223" xr:uid="{770CEA77-9D8E-473C-B6B5-B750905BA2D3}"/>
    <cellStyle name="나쁨 9 8" xfId="19224" xr:uid="{6AB3CEB2-4ACE-4AFE-96B1-8C6E7CC55729}"/>
    <cellStyle name="나쁨 9 9" xfId="19225" xr:uid="{21365001-B71E-4C52-A841-29998ABC0EA9}"/>
    <cellStyle name="날짜" xfId="27968" xr:uid="{A8A5F3C1-92CC-4AEA-918A-A79CE3A7B087}"/>
    <cellStyle name="날짜 2" xfId="28222" xr:uid="{A1608A59-9096-4087-B908-71E2D1C7B5F3}"/>
    <cellStyle name="데이터없음" xfId="27969" xr:uid="{22429FFC-8246-464D-9550-F6D1222564DF}"/>
    <cellStyle name="뒤에 오는 하이퍼링크_11호선2002" xfId="27970" xr:uid="{60BEBFE5-EA90-45C9-BC51-85FE9C4C61B9}"/>
    <cellStyle name="똿뗦먛귟 [0.00]_PRODUCT DETAIL Q1" xfId="27971" xr:uid="{CE5F4713-5C81-48CF-913E-98CA323ACF37}"/>
    <cellStyle name="똿뗦먛귟_PRODUCT DETAIL Q1" xfId="27972" xr:uid="{6EF497C8-071E-42BD-A2BD-55FFA1CA2FCF}"/>
    <cellStyle name="메모 10" xfId="2374" xr:uid="{30996EB8-FA13-4E93-BBA4-42FF13438837}"/>
    <cellStyle name="메모 10 10" xfId="19228" xr:uid="{BA7A8440-E3AE-4728-BCB7-9B261F0481FF}"/>
    <cellStyle name="메모 10 11" xfId="19229" xr:uid="{1F512EAE-1977-4CDF-95B1-75FB3862BB8E}"/>
    <cellStyle name="메모 10 12" xfId="19230" xr:uid="{2C7E7408-F696-4926-AA63-6649CB0C2184}"/>
    <cellStyle name="메모 10 13" xfId="19231" xr:uid="{9C3B46E0-0BD5-42C2-8B25-B5D0E8BD83D3}"/>
    <cellStyle name="메모 10 14" xfId="19232" xr:uid="{4E078C9D-FE94-4B5D-A218-357C3AD78A6A}"/>
    <cellStyle name="메모 10 15" xfId="19227" xr:uid="{EA5010CB-7ECF-435C-8864-DCCCAA9AC252}"/>
    <cellStyle name="메모 10 16" xfId="27630" xr:uid="{08F110B1-BB1A-409C-A636-587FB0A13249}"/>
    <cellStyle name="메모 10 2" xfId="2375" xr:uid="{DA5A9F46-A7A4-422E-90AC-07D2B0319B9A}"/>
    <cellStyle name="메모 10 2 2" xfId="19233" xr:uid="{3D94F984-97AB-4890-87FE-9FA260AE17A2}"/>
    <cellStyle name="메모 10 3" xfId="19234" xr:uid="{A038BE84-A512-4DCD-B33D-D1A95A6D9540}"/>
    <cellStyle name="메모 10 4" xfId="19235" xr:uid="{1C353920-919A-446A-A91F-E47452869FF6}"/>
    <cellStyle name="메모 10 5" xfId="19236" xr:uid="{933F8E6C-EDAE-4580-A269-B94EC0CD030A}"/>
    <cellStyle name="메모 10 6" xfId="19237" xr:uid="{006EC5E6-1AB0-4157-92C9-32A382AB7AEE}"/>
    <cellStyle name="메모 10 7" xfId="19238" xr:uid="{581B4F67-863A-44B4-9B57-101EC339E3A5}"/>
    <cellStyle name="메모 10 8" xfId="19239" xr:uid="{DF97A253-5781-4FCF-B63F-A49BACCB1F10}"/>
    <cellStyle name="메모 10 9" xfId="19240" xr:uid="{C8B493CF-42B5-4391-83D3-8F97B43F11A4}"/>
    <cellStyle name="메모 11" xfId="2376" xr:uid="{EE11BE8E-34FF-4864-B452-62C3D7455E2B}"/>
    <cellStyle name="메모 11 10" xfId="19242" xr:uid="{3DA5E459-4093-41A1-8BA4-A86A8C66B0D8}"/>
    <cellStyle name="메모 11 11" xfId="19243" xr:uid="{FD18CE59-1E51-4713-8B0A-B062B505B95D}"/>
    <cellStyle name="메모 11 12" xfId="19244" xr:uid="{611B5FA4-7BFF-46D7-BFDC-134714369BF2}"/>
    <cellStyle name="메모 11 13" xfId="19245" xr:uid="{8A60F687-AD82-4A84-B149-D646D6D8E635}"/>
    <cellStyle name="메모 11 14" xfId="19246" xr:uid="{D10F7E34-D0CE-4236-A5EA-C3A9D75BDF11}"/>
    <cellStyle name="메모 11 15" xfId="19241" xr:uid="{5BA85062-17E4-4F22-BB4C-5B2A72574C2D}"/>
    <cellStyle name="메모 11 16" xfId="27629" xr:uid="{C4AA94AF-2738-4F40-B49B-1E8D7DDDFFF7}"/>
    <cellStyle name="메모 11 2" xfId="2377" xr:uid="{7AF5C556-EF6E-4B61-87B3-587A46337B9C}"/>
    <cellStyle name="메모 11 2 2" xfId="19247" xr:uid="{A7807F73-E771-4FDE-AB57-0FA0B6D07B50}"/>
    <cellStyle name="메모 11 3" xfId="19248" xr:uid="{E06969A8-EC83-4672-B59E-4D1AD6D7BBDF}"/>
    <cellStyle name="메모 11 4" xfId="19249" xr:uid="{D176C7D8-A655-4F57-9B91-130957774E53}"/>
    <cellStyle name="메모 11 5" xfId="19250" xr:uid="{36970359-54C6-48C4-B3BD-A322EE2DD020}"/>
    <cellStyle name="메모 11 6" xfId="19251" xr:uid="{E1610D9D-7BD2-431B-BA05-46B4E518CA7D}"/>
    <cellStyle name="메모 11 7" xfId="19252" xr:uid="{324312F3-7D79-455F-92B6-7CC1263AF0ED}"/>
    <cellStyle name="메모 11 8" xfId="19253" xr:uid="{654A92A8-45B2-4F83-AD28-640BFB6FB10B}"/>
    <cellStyle name="메모 11 9" xfId="19254" xr:uid="{60C83C1F-6E55-4391-84DB-ECE82BC7DDA7}"/>
    <cellStyle name="메모 12" xfId="2378" xr:uid="{F1F2F19B-C5B9-49F4-99AA-472643B937A4}"/>
    <cellStyle name="메모 12 10" xfId="19256" xr:uid="{56D938BD-D28E-4AF1-AD40-52B1D0ED1E91}"/>
    <cellStyle name="메모 12 11" xfId="19257" xr:uid="{82C718FE-23AD-4A3A-BB9C-602FDEBF805C}"/>
    <cellStyle name="메모 12 12" xfId="19258" xr:uid="{5831EC74-1908-4476-8A9A-EBC885BB98A8}"/>
    <cellStyle name="메모 12 13" xfId="19259" xr:uid="{5C1B02F9-16D0-4005-8CF8-6B22816C8581}"/>
    <cellStyle name="메모 12 14" xfId="19260" xr:uid="{D1F88EFF-B177-41F0-BE3C-D50358CD47FA}"/>
    <cellStyle name="메모 12 15" xfId="19255" xr:uid="{A7BBECD3-3973-4B92-9BAD-7369126E30A9}"/>
    <cellStyle name="메모 12 16" xfId="27628" xr:uid="{2E261B5A-CFA3-4AD4-AB28-8F3C660DAD59}"/>
    <cellStyle name="메모 12 2" xfId="2379" xr:uid="{65EA3555-8A14-4D4D-ACB3-4094BFE4F970}"/>
    <cellStyle name="메모 12 2 2" xfId="19261" xr:uid="{7C3DBEBD-0BF0-47C1-802E-9FCB37583DB5}"/>
    <cellStyle name="메모 12 3" xfId="19262" xr:uid="{4ABCEEC1-5342-4B51-9C2A-9A14D97FE52B}"/>
    <cellStyle name="메모 12 4" xfId="19263" xr:uid="{366F38DB-6BF2-4C9F-BF9A-D0AAD2DBB8B4}"/>
    <cellStyle name="메모 12 5" xfId="19264" xr:uid="{18253A19-9D75-4BA0-AEBC-56E18D0AA95E}"/>
    <cellStyle name="메모 12 6" xfId="19265" xr:uid="{87D4A03F-6752-45FC-A0A7-FD830D8D8574}"/>
    <cellStyle name="메모 12 7" xfId="19266" xr:uid="{AB557FB8-6B6A-4BA2-9987-5AE685FBA60D}"/>
    <cellStyle name="메모 12 8" xfId="19267" xr:uid="{2264A86B-1859-47D4-833B-E819A236FD77}"/>
    <cellStyle name="메모 12 9" xfId="19268" xr:uid="{2C90BD02-4419-454F-BD7F-1FE15C6556D6}"/>
    <cellStyle name="메모 13" xfId="2380" xr:uid="{8FEA937B-2719-4917-BB2A-F8EB4EE8BFBE}"/>
    <cellStyle name="메모 13 10" xfId="19270" xr:uid="{16D098D2-91A3-4286-A014-A06C8AC5F313}"/>
    <cellStyle name="메모 13 11" xfId="19271" xr:uid="{74DD9E5A-70A6-47B5-A8DC-15FE3A6300FD}"/>
    <cellStyle name="메모 13 12" xfId="19272" xr:uid="{BD0DD8C7-C857-4101-9D30-8F6B24A7BBE3}"/>
    <cellStyle name="메모 13 13" xfId="19273" xr:uid="{F57F8C6D-C626-4082-B399-D49A2E336A29}"/>
    <cellStyle name="메모 13 14" xfId="19274" xr:uid="{F948314C-26F0-442A-9783-83A883265FC6}"/>
    <cellStyle name="메모 13 15" xfId="19269" xr:uid="{944EB18F-3F6E-4E6D-A756-81F693CDD0C2}"/>
    <cellStyle name="메모 13 16" xfId="27627" xr:uid="{1FCF901E-1D41-4F60-8407-147109ACCF90}"/>
    <cellStyle name="메모 13 2" xfId="2381" xr:uid="{B1D1A7D7-EE16-4A7A-9DFF-893DB0BE5C07}"/>
    <cellStyle name="메모 13 2 2" xfId="19275" xr:uid="{6145D2F9-AAEB-450A-AA19-81D38206F527}"/>
    <cellStyle name="메모 13 3" xfId="19276" xr:uid="{8B5ACB07-A68F-44CB-9448-AF91441A13EE}"/>
    <cellStyle name="메모 13 4" xfId="19277" xr:uid="{2793F623-F3DC-4C9F-8ECC-BBBBE19AC9B5}"/>
    <cellStyle name="메모 13 5" xfId="19278" xr:uid="{1C0F2DCE-4073-4861-BF48-EB11A7C7ABBE}"/>
    <cellStyle name="메모 13 6" xfId="19279" xr:uid="{65E6D844-BDD8-4AE3-AEC4-50FB3455639D}"/>
    <cellStyle name="메모 13 7" xfId="19280" xr:uid="{AC68FACB-1E7D-4CC5-84EE-905503C8D901}"/>
    <cellStyle name="메모 13 8" xfId="19281" xr:uid="{6D3FAFB1-932A-4214-A421-511671D13060}"/>
    <cellStyle name="메모 13 9" xfId="19282" xr:uid="{82A6CC94-6C3E-42BB-B4FB-CD4AD81D6D92}"/>
    <cellStyle name="메모 14" xfId="2382" xr:uid="{CCEE96F7-7500-4FDE-8F26-6696D35374EE}"/>
    <cellStyle name="메모 14 10" xfId="19284" xr:uid="{9878107D-9852-45FD-8D9A-797F0A82DB52}"/>
    <cellStyle name="메모 14 11" xfId="19285" xr:uid="{31DE327C-1943-49E6-92CC-70C387E2B52B}"/>
    <cellStyle name="메모 14 12" xfId="19286" xr:uid="{E3487557-11C2-4348-A309-BA4226BC8DD9}"/>
    <cellStyle name="메모 14 13" xfId="19287" xr:uid="{7277AE72-5C97-4F38-9DBF-A48E9DB598FA}"/>
    <cellStyle name="메모 14 14" xfId="19288" xr:uid="{B89A7E76-E88F-4294-8655-9E295A2D927D}"/>
    <cellStyle name="메모 14 15" xfId="19283" xr:uid="{689A67B1-BFFE-4520-9F4B-29BD4DD11089}"/>
    <cellStyle name="메모 14 16" xfId="27626" xr:uid="{C038FA88-EE25-410F-957F-D67F4CB8634F}"/>
    <cellStyle name="메모 14 2" xfId="2383" xr:uid="{26CE5E62-0270-44CA-8451-BB2916948F2D}"/>
    <cellStyle name="메모 14 2 2" xfId="19289" xr:uid="{0DCE55E0-85DA-4F38-8A0E-FA84B78D0283}"/>
    <cellStyle name="메모 14 3" xfId="19290" xr:uid="{904BE18C-2D1D-44E8-9C97-C52F0C56D448}"/>
    <cellStyle name="메모 14 4" xfId="19291" xr:uid="{E1456F0F-E161-4CED-8502-E42E67F2B126}"/>
    <cellStyle name="메모 14 5" xfId="19292" xr:uid="{A4B2E587-25BB-49E8-BF34-7F7CD79DDF18}"/>
    <cellStyle name="메모 14 6" xfId="19293" xr:uid="{24FF49E5-3D64-491A-A941-EB49E987D27C}"/>
    <cellStyle name="메모 14 7" xfId="19294" xr:uid="{FE89EB0E-3BD9-49BA-B71E-E37AA8CD4505}"/>
    <cellStyle name="메모 14 8" xfId="19295" xr:uid="{5A71DB39-DA4A-4D48-81F3-36E8F75482B7}"/>
    <cellStyle name="메모 14 9" xfId="19296" xr:uid="{27AB0D4F-2306-4C8C-BA00-402BF7BD50C7}"/>
    <cellStyle name="메모 15" xfId="2384" xr:uid="{2EF3C9BC-083D-4BC6-A3E0-851B3AC3E54A}"/>
    <cellStyle name="메모 15 10" xfId="19298" xr:uid="{D67098E2-0035-4565-B9F6-16259BBA50E4}"/>
    <cellStyle name="메모 15 11" xfId="19299" xr:uid="{3FE40A31-C088-46CC-A9BB-B4FBFE29FD89}"/>
    <cellStyle name="메모 15 12" xfId="19300" xr:uid="{9A9AD27F-D8CD-4282-949D-2188B99F58E5}"/>
    <cellStyle name="메모 15 13" xfId="19301" xr:uid="{E5F7BF63-4E36-4F01-B636-BCA23FF183EF}"/>
    <cellStyle name="메모 15 14" xfId="19302" xr:uid="{6B8A9FB9-DE66-4A5F-95E2-FA66A55F5B88}"/>
    <cellStyle name="메모 15 15" xfId="19297" xr:uid="{EFC246CE-B2C1-42F0-9A96-B5865C58D820}"/>
    <cellStyle name="메모 15 16" xfId="27625" xr:uid="{DEDD24BE-059E-44A0-A7E9-74984E2E914A}"/>
    <cellStyle name="메모 15 2" xfId="2385" xr:uid="{B64E86E5-536C-42CD-8D0C-C66C6BD4157B}"/>
    <cellStyle name="메모 15 2 2" xfId="19303" xr:uid="{DB68F50F-880A-45A4-A93C-2377CBE5DECC}"/>
    <cellStyle name="메모 15 3" xfId="19304" xr:uid="{C11B5539-539A-4E39-AB54-4C6BE1E321C7}"/>
    <cellStyle name="메모 15 4" xfId="19305" xr:uid="{44D5B671-95AA-4D45-8A96-387F78FABF5E}"/>
    <cellStyle name="메모 15 5" xfId="19306" xr:uid="{900FA434-0A28-432E-B680-BB93D2C5A4F0}"/>
    <cellStyle name="메모 15 6" xfId="19307" xr:uid="{4B9A5227-1416-48D3-939E-5B30262D66A6}"/>
    <cellStyle name="메모 15 7" xfId="19308" xr:uid="{CF80EFF0-8911-45E8-B899-A7A804B30E45}"/>
    <cellStyle name="메모 15 8" xfId="19309" xr:uid="{56123A4E-9DBB-491F-9377-3193F684CB62}"/>
    <cellStyle name="메모 15 9" xfId="19310" xr:uid="{2D3813A5-ECD1-4EC6-8C09-8B60B90AB8A5}"/>
    <cellStyle name="메모 16" xfId="2386" xr:uid="{F2F60204-24E4-4D9C-A1B5-E3D22DCB4356}"/>
    <cellStyle name="메모 16 10" xfId="19312" xr:uid="{2B096598-B5DB-4C85-8A48-96C57E0AAC6D}"/>
    <cellStyle name="메모 16 11" xfId="19313" xr:uid="{D2F04CA8-D06D-4FD1-BDDA-5EF0AF8D857C}"/>
    <cellStyle name="메모 16 12" xfId="19314" xr:uid="{2586C65B-CA02-4997-A50C-2085EAB698B3}"/>
    <cellStyle name="메모 16 13" xfId="19315" xr:uid="{0F944CBF-2CBD-47F4-AFFA-81F15592C3B2}"/>
    <cellStyle name="메모 16 14" xfId="19316" xr:uid="{D03FE55D-92FE-4158-B1AA-1D89B372081B}"/>
    <cellStyle name="메모 16 15" xfId="19311" xr:uid="{71D499C6-68A7-42FF-A31D-BE200096130D}"/>
    <cellStyle name="메모 16 16" xfId="27624" xr:uid="{08CA299B-5DF8-4940-BED1-10E976C6EE12}"/>
    <cellStyle name="메모 16 2" xfId="2387" xr:uid="{C298EEE7-1333-4643-8A11-4F90D08FC522}"/>
    <cellStyle name="메모 16 2 2" xfId="19317" xr:uid="{6F27409A-EFB2-4C43-B4CB-10E06F1E77F5}"/>
    <cellStyle name="메모 16 3" xfId="19318" xr:uid="{05E9D1D7-F5C9-4F84-945B-D20C955D96F9}"/>
    <cellStyle name="메모 16 4" xfId="19319" xr:uid="{BA372E0E-A54C-4533-80F0-4F3A5BAC20B1}"/>
    <cellStyle name="메모 16 5" xfId="19320" xr:uid="{89FD8186-0D5F-4217-A45F-1C522A95C089}"/>
    <cellStyle name="메모 16 6" xfId="19321" xr:uid="{296C1C5D-0FA3-4C2A-9AB6-61DC8ACEA1F9}"/>
    <cellStyle name="메모 16 7" xfId="19322" xr:uid="{33B9D42E-E184-4B0D-A2BC-443FD6DF5156}"/>
    <cellStyle name="메모 16 8" xfId="19323" xr:uid="{E548F8CE-E695-42C6-B421-FF2740B766EA}"/>
    <cellStyle name="메모 16 9" xfId="19324" xr:uid="{4D4AB1A1-9FC4-4C96-B8EA-FF5F4D9C1F85}"/>
    <cellStyle name="메모 17" xfId="2388" xr:uid="{EDE6BFBB-E5D0-4BFA-AEB1-4D0FFB4F0444}"/>
    <cellStyle name="메모 17 10" xfId="19326" xr:uid="{D18EFF04-C64D-451C-BB6C-3AF808295B6E}"/>
    <cellStyle name="메모 17 11" xfId="19327" xr:uid="{64310A60-2A79-4781-84F5-4129F9CAF1C4}"/>
    <cellStyle name="메모 17 12" xfId="19328" xr:uid="{ED383AAF-71FE-48C3-9E2E-0CEFB657F5DA}"/>
    <cellStyle name="메모 17 13" xfId="19329" xr:uid="{235579FB-912A-4259-BF6C-D9079328A69E}"/>
    <cellStyle name="메모 17 14" xfId="19330" xr:uid="{F837C536-8AEE-4EDB-A237-345C4FA39822}"/>
    <cellStyle name="메모 17 15" xfId="19325" xr:uid="{2C72A9E7-6CC3-405B-A2DE-8E90D58213A2}"/>
    <cellStyle name="메모 17 16" xfId="27623" xr:uid="{AD39183B-E427-4956-B064-2AF0B696B575}"/>
    <cellStyle name="메모 17 2" xfId="2389" xr:uid="{49E0F223-F152-491F-8D6D-04BEF471451D}"/>
    <cellStyle name="메모 17 2 2" xfId="19331" xr:uid="{2CCA07F9-2688-4E1E-8AA1-D4E8FB025195}"/>
    <cellStyle name="메모 17 3" xfId="19332" xr:uid="{82DF6405-3C67-40B6-97E5-F14311C4924F}"/>
    <cellStyle name="메모 17 4" xfId="19333" xr:uid="{8D26B589-257D-49D4-BBFD-19938E44C38D}"/>
    <cellStyle name="메모 17 5" xfId="19334" xr:uid="{D030F7EC-BAC4-4C23-ADF1-B61B21106502}"/>
    <cellStyle name="메모 17 6" xfId="19335" xr:uid="{EBAECAF3-0C6D-49CE-A23D-5C0C06123F49}"/>
    <cellStyle name="메모 17 7" xfId="19336" xr:uid="{9C59C612-323C-4A2D-A961-D0ABD23892BE}"/>
    <cellStyle name="메모 17 8" xfId="19337" xr:uid="{AB80575A-9ABB-450B-AE20-88A27AA2EAB0}"/>
    <cellStyle name="메모 17 9" xfId="19338" xr:uid="{AF38D07F-729D-427B-AE62-09A06A4419D7}"/>
    <cellStyle name="메모 18" xfId="2390" xr:uid="{E5126F07-2CCA-48EF-85E7-2BC5280FF5DF}"/>
    <cellStyle name="메모 18 10" xfId="19340" xr:uid="{9E985B9D-FC97-421F-8026-5CDCCACB570A}"/>
    <cellStyle name="메모 18 11" xfId="19341" xr:uid="{5CE95B3C-426B-4EBB-83BB-110BFE2C49BD}"/>
    <cellStyle name="메모 18 12" xfId="19342" xr:uid="{04B35399-53E9-44B3-ADA7-67835C2A1BE1}"/>
    <cellStyle name="메모 18 13" xfId="19343" xr:uid="{138BBBE8-E81B-48D5-944C-BE32938F1FA8}"/>
    <cellStyle name="메모 18 14" xfId="19344" xr:uid="{609F2D34-07C0-4AC0-82C7-6D0EF2A2AF13}"/>
    <cellStyle name="메모 18 15" xfId="19339" xr:uid="{B3AFD4A0-E7E1-4631-A70A-4AEA9127B224}"/>
    <cellStyle name="메모 18 16" xfId="27622" xr:uid="{9DCFE1C8-4835-4E6F-B5C3-DAC1D59D3D51}"/>
    <cellStyle name="메모 18 2" xfId="2391" xr:uid="{787C4B82-21D5-4F51-AC46-274F28D8A7C9}"/>
    <cellStyle name="메모 18 2 2" xfId="19345" xr:uid="{611738FB-4DC0-46ED-9375-1668508087FB}"/>
    <cellStyle name="메모 18 3" xfId="19346" xr:uid="{818EDB5E-C300-4C58-88FB-DF77F954C4EC}"/>
    <cellStyle name="메모 18 4" xfId="19347" xr:uid="{DEE72131-8A57-4DDF-9A6F-A94F7B398EE3}"/>
    <cellStyle name="메모 18 5" xfId="19348" xr:uid="{2F1600E0-C3E2-4108-A729-AAD0D8ED0577}"/>
    <cellStyle name="메모 18 6" xfId="19349" xr:uid="{A0FA4134-E422-49D2-B564-0622F7C6986A}"/>
    <cellStyle name="메모 18 7" xfId="19350" xr:uid="{9A47391C-12DC-4278-A499-02A3D51A131C}"/>
    <cellStyle name="메모 18 8" xfId="19351" xr:uid="{FD6B98C9-F4FC-45B4-B0F9-412942B04A1D}"/>
    <cellStyle name="메모 18 9" xfId="19352" xr:uid="{C9B28055-07A8-4FE8-9E1F-A82E9D1874DD}"/>
    <cellStyle name="메모 19" xfId="2392" xr:uid="{9A431730-198B-4C75-A104-66FEE16851BF}"/>
    <cellStyle name="메모 19 10" xfId="19354" xr:uid="{C09EE429-D59E-4576-A2C4-F29734B080FD}"/>
    <cellStyle name="메모 19 11" xfId="19355" xr:uid="{DEEE1518-9A7E-432E-9F03-D56C16493D26}"/>
    <cellStyle name="메모 19 12" xfId="19356" xr:uid="{7CD557E8-72CF-4E99-ABE5-5ACB11617CF9}"/>
    <cellStyle name="메모 19 13" xfId="19357" xr:uid="{34685495-54BC-48EC-9F2C-3166571487FE}"/>
    <cellStyle name="메모 19 14" xfId="19358" xr:uid="{D2E5957E-3E84-45A6-A522-D8C410F05860}"/>
    <cellStyle name="메모 19 15" xfId="19353" xr:uid="{D73645B4-4BA7-4130-83D0-FE0F77387DDE}"/>
    <cellStyle name="메모 19 16" xfId="27621" xr:uid="{E48FD02A-1FC6-4B28-9ED2-7731CCCA318E}"/>
    <cellStyle name="메모 19 2" xfId="2393" xr:uid="{2362B20D-AE34-4E1C-ABE3-7E3A7EAC9401}"/>
    <cellStyle name="메모 19 2 2" xfId="19359" xr:uid="{2C4ED507-00CA-431F-8DB5-60702EEB28B4}"/>
    <cellStyle name="메모 19 3" xfId="19360" xr:uid="{A2F33AEE-2B7C-477C-8E8B-9F676C7CA4D0}"/>
    <cellStyle name="메모 19 4" xfId="19361" xr:uid="{54701857-3912-407B-A32A-CBACDBFE7201}"/>
    <cellStyle name="메모 19 5" xfId="19362" xr:uid="{D76AD032-5F7B-4F9F-8FD8-8360EF302792}"/>
    <cellStyle name="메모 19 6" xfId="19363" xr:uid="{C80F052E-DE9D-4B55-AA2A-4F8ACB3863A5}"/>
    <cellStyle name="메모 19 7" xfId="19364" xr:uid="{1C25806D-C01C-469E-A910-596C13C0C184}"/>
    <cellStyle name="메모 19 8" xfId="19365" xr:uid="{DA208363-2246-42D2-AC86-CEBA1F5C8C2E}"/>
    <cellStyle name="메모 19 9" xfId="19366" xr:uid="{9DB3B765-D13F-46B0-9D19-C16F5E332FCB}"/>
    <cellStyle name="메모 2" xfId="2394" xr:uid="{1E4ADD47-8D6B-4879-AD35-0CFBB0160508}"/>
    <cellStyle name="메모 2 10" xfId="19368" xr:uid="{55CD2D3A-04A1-4F46-8497-134C32A64681}"/>
    <cellStyle name="메모 2 11" xfId="19369" xr:uid="{663B1434-1C99-4887-AC93-956F70A9E5F1}"/>
    <cellStyle name="메모 2 12" xfId="19370" xr:uid="{F2DE6152-9AC5-4099-B796-B0A3BB365131}"/>
    <cellStyle name="메모 2 13" xfId="19371" xr:uid="{17605637-6FA6-4EB8-B659-4526A6ED3984}"/>
    <cellStyle name="메모 2 14" xfId="19372" xr:uid="{46A90650-884B-4C5C-9D19-891F2AEFA06F}"/>
    <cellStyle name="메모 2 15" xfId="19367" xr:uid="{C30F68C5-437B-4C11-A552-FCC8B876F5BA}"/>
    <cellStyle name="메모 2 16" xfId="27620" xr:uid="{A33940EE-60DB-4B25-9044-5E79CC137CC5}"/>
    <cellStyle name="메모 2 2" xfId="2395" xr:uid="{AA597EA8-583F-4DEC-9C66-E812F7CE2CE4}"/>
    <cellStyle name="메모 2 2 2" xfId="19373" xr:uid="{CA42E0A8-F18E-4044-A166-2B7BE34FB1D4}"/>
    <cellStyle name="메모 2 3" xfId="19374" xr:uid="{FEB5B3B3-43A7-44E0-8AE4-38C8FD09CEB1}"/>
    <cellStyle name="메모 2 4" xfId="19375" xr:uid="{E1F8D75B-44E4-473B-9C05-A318810BDDD9}"/>
    <cellStyle name="메모 2 5" xfId="19376" xr:uid="{DF7669A7-CB42-449A-AF5D-882CA4385F9E}"/>
    <cellStyle name="메모 2 6" xfId="19377" xr:uid="{1E6ED41F-7F26-4098-9CC1-0974E7E26A3E}"/>
    <cellStyle name="메모 2 7" xfId="19378" xr:uid="{2D677EDF-9E82-426E-9B86-C7CBF22892CF}"/>
    <cellStyle name="메모 2 8" xfId="19379" xr:uid="{E8D04DA1-1A26-42DE-A846-37C9F80F9331}"/>
    <cellStyle name="메모 2 9" xfId="19380" xr:uid="{7499FB9F-88EB-4040-A7A0-70C36CBF9EF4}"/>
    <cellStyle name="메모 20" xfId="2396" xr:uid="{5BEB7552-C501-421D-B84E-4235B5C22FE3}"/>
    <cellStyle name="메모 20 10" xfId="19382" xr:uid="{B6DD7F0C-6731-43E6-98B2-06CD3B693082}"/>
    <cellStyle name="메모 20 11" xfId="19383" xr:uid="{7B039982-AF17-40A2-B5DD-ABE47E0C8C75}"/>
    <cellStyle name="메모 20 12" xfId="19384" xr:uid="{A92A357B-85A8-4959-ADB0-A8525FBFB9FC}"/>
    <cellStyle name="메모 20 13" xfId="19385" xr:uid="{5703A0FF-0FB9-4482-8308-40AA6D10D806}"/>
    <cellStyle name="메모 20 14" xfId="19386" xr:uid="{EDACB3B1-0FC0-4757-A323-49F9719174D3}"/>
    <cellStyle name="메모 20 15" xfId="19381" xr:uid="{2F2DED5A-21F9-45B5-936F-D873F4BD8B64}"/>
    <cellStyle name="메모 20 16" xfId="27619" xr:uid="{83A3094E-4899-428D-8078-45ACE5E1798A}"/>
    <cellStyle name="메모 20 2" xfId="2397" xr:uid="{AFCD1057-2B6C-4AE8-8CB9-4883B25294C1}"/>
    <cellStyle name="메모 20 2 2" xfId="19387" xr:uid="{461DBC11-52EE-4C8F-BADC-20AC35EA582F}"/>
    <cellStyle name="메모 20 3" xfId="19388" xr:uid="{AD97287F-2664-47C2-A584-2E5923BBE34E}"/>
    <cellStyle name="메모 20 4" xfId="19389" xr:uid="{88363137-9FA8-4B84-9312-F0931BBA6ACE}"/>
    <cellStyle name="메모 20 5" xfId="19390" xr:uid="{A0E572BD-6EC5-447D-8596-18999C6CC781}"/>
    <cellStyle name="메모 20 6" xfId="19391" xr:uid="{F800C9AD-D396-488B-AAFD-39D7B8322FA7}"/>
    <cellStyle name="메모 20 7" xfId="19392" xr:uid="{74B33C3F-717D-4E5D-B390-104736607910}"/>
    <cellStyle name="메모 20 8" xfId="19393" xr:uid="{7FF307E7-C245-4100-B0AC-D31D8684AD9B}"/>
    <cellStyle name="메모 20 9" xfId="19394" xr:uid="{10187441-ACEC-41F4-87D2-6DEBFA30D303}"/>
    <cellStyle name="메모 21" xfId="2398" xr:uid="{27E18EE5-29F9-4871-A56E-47C0218C591B}"/>
    <cellStyle name="메모 21 10" xfId="19396" xr:uid="{61C3BC3F-BCD4-4337-B3EE-27A1E53FD3DB}"/>
    <cellStyle name="메모 21 11" xfId="19397" xr:uid="{157FC8BF-795B-4CD2-ACB6-B3752F8CA855}"/>
    <cellStyle name="메모 21 12" xfId="19398" xr:uid="{DE19A711-85FB-4A1D-BFAD-923C393AFF37}"/>
    <cellStyle name="메모 21 13" xfId="19399" xr:uid="{501027BB-CBEB-4D50-AEAE-CEDDDE405650}"/>
    <cellStyle name="메모 21 14" xfId="19400" xr:uid="{BE14A018-5D38-4BA5-9D6C-10627AA9C7AE}"/>
    <cellStyle name="메모 21 15" xfId="19395" xr:uid="{8566C379-ABA2-4944-9A99-5E657476DC31}"/>
    <cellStyle name="메모 21 16" xfId="27618" xr:uid="{DC02C596-2BF1-4FDC-A0E1-59A7402AD3A4}"/>
    <cellStyle name="메모 21 2" xfId="2399" xr:uid="{C4F7679D-D67C-4AFB-89CD-EB0AD84672E4}"/>
    <cellStyle name="메모 21 2 2" xfId="19401" xr:uid="{B289F295-167C-4925-BFC8-3BE62F9CA48C}"/>
    <cellStyle name="메모 21 3" xfId="19402" xr:uid="{AD244BF6-0BD4-48A5-B6DD-2368F2BB06A2}"/>
    <cellStyle name="메모 21 4" xfId="19403" xr:uid="{958481FB-2E11-4CE3-B9A9-E85CE21E0465}"/>
    <cellStyle name="메모 21 5" xfId="19404" xr:uid="{6173AE29-5730-4C3F-AF1F-E14ED07B726E}"/>
    <cellStyle name="메모 21 6" xfId="19405" xr:uid="{917AC3C7-80C5-47CA-AADC-2D160EE00143}"/>
    <cellStyle name="메모 21 7" xfId="19406" xr:uid="{0CD647AB-EEBA-4A5D-BDB5-F0F30ACF3EBA}"/>
    <cellStyle name="메모 21 8" xfId="19407" xr:uid="{1D8A2A9E-EF10-49BE-A317-9B245A279BAE}"/>
    <cellStyle name="메모 21 9" xfId="19408" xr:uid="{DFE414D8-3E4D-4ECF-8FCE-D3D30778F4F3}"/>
    <cellStyle name="메모 22" xfId="2400" xr:uid="{F088624B-3EBB-4CE7-BA57-774B4104AE6E}"/>
    <cellStyle name="메모 22 10" xfId="19410" xr:uid="{F1FFA88B-7008-4619-8E6B-EABBEC959F69}"/>
    <cellStyle name="메모 22 11" xfId="19411" xr:uid="{7A8CFA56-4236-4F58-BA47-53C51FC45E19}"/>
    <cellStyle name="메모 22 12" xfId="19412" xr:uid="{B03A2D19-39F1-4E8D-A879-CB804F768F3D}"/>
    <cellStyle name="메모 22 13" xfId="19413" xr:uid="{7F7DCAD8-97E3-4E87-8A19-93BE288BDCF3}"/>
    <cellStyle name="메모 22 14" xfId="19414" xr:uid="{3AEC7CB6-A381-4D12-8A8A-45C050FC0382}"/>
    <cellStyle name="메모 22 15" xfId="19409" xr:uid="{E90E7072-3D77-4BFA-853F-A4D77FD6B49F}"/>
    <cellStyle name="메모 22 16" xfId="27617" xr:uid="{B9D8D918-B371-43A7-9396-CE6D0E0B9CA3}"/>
    <cellStyle name="메모 22 2" xfId="2401" xr:uid="{4B40B30D-8F2D-4A93-93F6-9686B8BBCDA1}"/>
    <cellStyle name="메모 22 2 2" xfId="19415" xr:uid="{D2C507A5-7E10-4472-9637-EEA1ED9E3687}"/>
    <cellStyle name="메모 22 3" xfId="19416" xr:uid="{1476C69D-3F36-4C66-860C-465E2A77CBBD}"/>
    <cellStyle name="메모 22 4" xfId="19417" xr:uid="{087C5204-9C45-451F-894B-FDF1FA23716F}"/>
    <cellStyle name="메모 22 5" xfId="19418" xr:uid="{4E600A43-3F05-4DB1-A486-857775003533}"/>
    <cellStyle name="메모 22 6" xfId="19419" xr:uid="{896BC62B-CAA4-454D-892F-04652D05D0BF}"/>
    <cellStyle name="메모 22 7" xfId="19420" xr:uid="{83B7178A-3499-4F5B-B895-12C678FE73D7}"/>
    <cellStyle name="메모 22 8" xfId="19421" xr:uid="{E99AF7B2-9B92-4163-AFE5-CAD5E3C19F8B}"/>
    <cellStyle name="메모 22 9" xfId="19422" xr:uid="{861B0E79-EEE0-41DC-B9D1-404F2F438F62}"/>
    <cellStyle name="메모 23" xfId="2402" xr:uid="{EB26DB5C-DD00-4B9C-8274-4B865E4383C8}"/>
    <cellStyle name="메모 23 10" xfId="19424" xr:uid="{CA89DE3B-CFD9-497E-8BA8-5447F56BD57E}"/>
    <cellStyle name="메모 23 11" xfId="19425" xr:uid="{FF243493-370B-4AC9-B1F5-FF77ACF3F6C3}"/>
    <cellStyle name="메모 23 12" xfId="19426" xr:uid="{EA7D22A9-C99D-435B-A194-2FB2132B9692}"/>
    <cellStyle name="메모 23 13" xfId="19427" xr:uid="{93C01017-47EF-42B3-AB51-34A4541B87D9}"/>
    <cellStyle name="메모 23 14" xfId="19428" xr:uid="{12C0019E-984C-4CB3-8029-D7F9EC21CB16}"/>
    <cellStyle name="메모 23 15" xfId="19423" xr:uid="{CED2F668-376F-41F0-92B1-BE9934F38C02}"/>
    <cellStyle name="메모 23 16" xfId="27616" xr:uid="{0EC8A4FC-DD47-4BCE-AB60-84B117A6D24C}"/>
    <cellStyle name="메모 23 2" xfId="2403" xr:uid="{F8FF407F-86FA-41FA-B662-2AB95AA4977D}"/>
    <cellStyle name="메모 23 2 2" xfId="19429" xr:uid="{B64FC9E3-FE6E-4C45-B89F-00FD6CE41032}"/>
    <cellStyle name="메모 23 3" xfId="19430" xr:uid="{92E411BB-0729-4E74-9F3E-78E65D40F7D2}"/>
    <cellStyle name="메모 23 4" xfId="19431" xr:uid="{D7496B97-0C61-458A-B488-6FAB1C9ACE97}"/>
    <cellStyle name="메모 23 5" xfId="19432" xr:uid="{DAADF284-C2E1-40F1-9C80-D90DFEDFD5A4}"/>
    <cellStyle name="메모 23 6" xfId="19433" xr:uid="{4B6531C3-F32C-48EF-A000-677BCE0B6416}"/>
    <cellStyle name="메모 23 7" xfId="19434" xr:uid="{F07F05F7-5BC4-46AA-81D1-9498333194B0}"/>
    <cellStyle name="메모 23 8" xfId="19435" xr:uid="{0DC977F2-2047-4BB5-AA20-363800457620}"/>
    <cellStyle name="메모 23 9" xfId="19436" xr:uid="{B147DF0D-D320-4815-882C-26B23B22EA88}"/>
    <cellStyle name="메모 24" xfId="2404" xr:uid="{B0574FF4-1443-4594-9903-5AF7D4D01FFE}"/>
    <cellStyle name="메모 24 10" xfId="19438" xr:uid="{DF4CE5D6-8B87-4A23-970F-AE49E5A46E60}"/>
    <cellStyle name="메모 24 11" xfId="19439" xr:uid="{2C212D75-7498-4730-89DF-C5975822DE22}"/>
    <cellStyle name="메모 24 12" xfId="19440" xr:uid="{FA2D11E5-D049-4081-A572-D8723A23672F}"/>
    <cellStyle name="메모 24 13" xfId="19441" xr:uid="{87E7E433-7750-44FE-85C9-8D4824C58DDD}"/>
    <cellStyle name="메모 24 14" xfId="19442" xr:uid="{8B1A891E-9F59-4F73-A228-1BF5DA5D40EC}"/>
    <cellStyle name="메모 24 15" xfId="19437" xr:uid="{6EE12973-951E-44FE-ABC6-52CB07161E34}"/>
    <cellStyle name="메모 24 16" xfId="27615" xr:uid="{23B242E6-792F-40EE-BF45-7F91DDBD4DA4}"/>
    <cellStyle name="메모 24 2" xfId="2405" xr:uid="{0A461CBA-51C7-4376-BA40-1CF43C19BA19}"/>
    <cellStyle name="메모 24 2 2" xfId="19443" xr:uid="{F41F90BA-71C0-4326-B8FE-FE3230786160}"/>
    <cellStyle name="메모 24 3" xfId="19444" xr:uid="{1C02B047-2F71-4723-9849-A66F0832F513}"/>
    <cellStyle name="메모 24 4" xfId="19445" xr:uid="{CDB045F3-6918-4C72-8A1F-75473E5A8C03}"/>
    <cellStyle name="메모 24 5" xfId="19446" xr:uid="{D1A08F8B-815E-462A-AD44-5B209160BB57}"/>
    <cellStyle name="메모 24 6" xfId="19447" xr:uid="{4CAD8BEA-6589-4731-98F4-AE8CD0712202}"/>
    <cellStyle name="메모 24 7" xfId="19448" xr:uid="{09EC232D-C4FE-4E63-AA98-B8B339F0A546}"/>
    <cellStyle name="메모 24 8" xfId="19449" xr:uid="{D4644D8D-E99B-49C5-AC18-D07C14AED4B9}"/>
    <cellStyle name="메모 24 9" xfId="19450" xr:uid="{AEE562E5-B172-4765-9969-DE2BF5F16E81}"/>
    <cellStyle name="메모 25" xfId="2406" xr:uid="{55464AF9-A6F5-4728-B8C2-9760A6332C1A}"/>
    <cellStyle name="메모 25 10" xfId="19452" xr:uid="{7178C81F-AEE6-4C8C-930A-83CDAF78AF59}"/>
    <cellStyle name="메모 25 11" xfId="19453" xr:uid="{436F5692-C116-4901-B68A-7E8171BE1892}"/>
    <cellStyle name="메모 25 12" xfId="19454" xr:uid="{5706B7E0-D4E6-410C-A2AA-E362DFE0CB2D}"/>
    <cellStyle name="메모 25 13" xfId="19455" xr:uid="{B1D733C1-578E-41B5-A994-611EA15D54AC}"/>
    <cellStyle name="메모 25 14" xfId="19456" xr:uid="{3483BDF9-F0A5-4B3A-8BDF-A6A0FFB29B80}"/>
    <cellStyle name="메모 25 15" xfId="19451" xr:uid="{1A93392B-E1AF-4A68-900A-CFD17302A8A3}"/>
    <cellStyle name="메모 25 16" xfId="27614" xr:uid="{9E4BE748-B8E5-46E5-86B1-8A2F072E75D6}"/>
    <cellStyle name="메모 25 2" xfId="2407" xr:uid="{0F9A6706-03D5-4C1E-A754-89410FB72A4D}"/>
    <cellStyle name="메모 25 2 2" xfId="19457" xr:uid="{FB7A43DF-D162-4875-8756-61FC82B344B7}"/>
    <cellStyle name="메모 25 3" xfId="19458" xr:uid="{4695D21C-27CB-4C8B-8CC2-69396B9144FA}"/>
    <cellStyle name="메모 25 4" xfId="19459" xr:uid="{55B6AF19-60DD-4B68-B9E1-349EC4E25AAD}"/>
    <cellStyle name="메모 25 5" xfId="19460" xr:uid="{D47D92BC-A1AA-4711-9663-59E84961674C}"/>
    <cellStyle name="메모 25 6" xfId="19461" xr:uid="{70A9B714-345B-4138-AB03-FC1B2DBFCD02}"/>
    <cellStyle name="메모 25 7" xfId="19462" xr:uid="{BA03589C-0FA4-408A-AD42-4360AD7E27EC}"/>
    <cellStyle name="메모 25 8" xfId="19463" xr:uid="{52E19984-E2B1-4BA4-91EC-7562303B6D47}"/>
    <cellStyle name="메모 25 9" xfId="19464" xr:uid="{CCE218D3-F1B6-474D-B3FB-6B8123EEB9AD}"/>
    <cellStyle name="메모 26" xfId="2408" xr:uid="{4AED45EC-F3F6-4F14-BF96-B4FFFF717A43}"/>
    <cellStyle name="메모 26 10" xfId="19466" xr:uid="{43283EC5-7DC3-4313-8989-409BE133A8E1}"/>
    <cellStyle name="메모 26 11" xfId="19467" xr:uid="{11CA9F36-406D-412F-B32C-FA7CB8E9FA98}"/>
    <cellStyle name="메모 26 12" xfId="19468" xr:uid="{D4EAC6D6-0993-4DBB-B2E1-5B6605D9F3CF}"/>
    <cellStyle name="메모 26 13" xfId="19469" xr:uid="{D6DF614A-F466-4B75-8142-E1065EF21414}"/>
    <cellStyle name="메모 26 14" xfId="19470" xr:uid="{65EA583A-855F-4110-8208-313FEA6B377D}"/>
    <cellStyle name="메모 26 15" xfId="19465" xr:uid="{859E3CAE-CCFB-4575-8E1B-64ABFCB8B8F7}"/>
    <cellStyle name="메모 26 16" xfId="27613" xr:uid="{A76B8909-5C40-4C4D-B108-BDEEEC21035E}"/>
    <cellStyle name="메모 26 2" xfId="2409" xr:uid="{183FD203-9B08-4E7F-937D-7D1125BC8769}"/>
    <cellStyle name="메모 26 2 2" xfId="19471" xr:uid="{4275308C-FEF4-40F7-9E29-388DFEBEBA22}"/>
    <cellStyle name="메모 26 3" xfId="19472" xr:uid="{D4B86084-512A-4B9A-8ED2-0B5901952524}"/>
    <cellStyle name="메모 26 4" xfId="19473" xr:uid="{DFE4F595-7598-4170-904F-09B8B6180B4C}"/>
    <cellStyle name="메모 26 5" xfId="19474" xr:uid="{6DCBDA5E-F092-4F3A-B90A-8CE0ACAF5C3B}"/>
    <cellStyle name="메모 26 6" xfId="19475" xr:uid="{0BA59F6B-5CD5-4ACD-8607-0E1C380C0D00}"/>
    <cellStyle name="메모 26 7" xfId="19476" xr:uid="{272E3A46-2C91-4EF0-8BCD-27433C0894B8}"/>
    <cellStyle name="메모 26 8" xfId="19477" xr:uid="{14AA1A26-0B7E-42E8-8D68-A742174A20A6}"/>
    <cellStyle name="메모 26 9" xfId="19478" xr:uid="{BA64923D-56C9-4C68-A04B-E3094B83DAD1}"/>
    <cellStyle name="메모 27" xfId="2410" xr:uid="{221B1E7C-AA6A-4554-9244-623992F8462B}"/>
    <cellStyle name="메모 27 10" xfId="19480" xr:uid="{B45CD911-928D-467B-9BF0-15747AEBF448}"/>
    <cellStyle name="메모 27 11" xfId="19481" xr:uid="{A8C07D95-5BFD-46FD-A650-67AA0127C667}"/>
    <cellStyle name="메모 27 12" xfId="19482" xr:uid="{C13ECFE9-7E39-4702-BFDB-13BE81BDF8C3}"/>
    <cellStyle name="메모 27 13" xfId="19483" xr:uid="{868E4293-F265-44E2-A41F-2C082BB369AC}"/>
    <cellStyle name="메모 27 14" xfId="19484" xr:uid="{52AF5710-1BB2-4A06-BF2C-7A5271F8A562}"/>
    <cellStyle name="메모 27 15" xfId="19479" xr:uid="{068A1ACC-92E7-44F1-A56B-6E170A811F05}"/>
    <cellStyle name="메모 27 16" xfId="27612" xr:uid="{89C8968B-B130-48CB-9E55-5574509F542A}"/>
    <cellStyle name="메모 27 2" xfId="2411" xr:uid="{2CA3AA93-B393-4077-BCAA-12705DBA84F5}"/>
    <cellStyle name="메모 27 2 2" xfId="19485" xr:uid="{A88D044F-950A-4F4E-A764-962D5A846E11}"/>
    <cellStyle name="메모 27 3" xfId="19486" xr:uid="{0B879496-7A5A-45A9-9293-7BB311E012D3}"/>
    <cellStyle name="메모 27 4" xfId="19487" xr:uid="{6303DC14-C096-4CBD-9A97-B38446A502B2}"/>
    <cellStyle name="메모 27 5" xfId="19488" xr:uid="{818DB96C-DD23-4C53-B7D8-7CB819C44F96}"/>
    <cellStyle name="메모 27 6" xfId="19489" xr:uid="{7E5E0F7C-5BE7-40A5-BDF5-B7D975DFB3AB}"/>
    <cellStyle name="메모 27 7" xfId="19490" xr:uid="{CCA5520B-4A27-4C3F-A8BD-6AD2EBD2650E}"/>
    <cellStyle name="메모 27 8" xfId="19491" xr:uid="{AA696FFB-EFE5-4A2A-8D3A-0E8AB0CA6092}"/>
    <cellStyle name="메모 27 9" xfId="19492" xr:uid="{B7043D83-97D7-40F8-824C-E843C214035E}"/>
    <cellStyle name="메모 28" xfId="2412" xr:uid="{1EFAFE06-D6F1-42AE-983F-4D36E4042663}"/>
    <cellStyle name="메모 28 10" xfId="19494" xr:uid="{5355B87D-035C-41DF-8A18-598CFB97CED1}"/>
    <cellStyle name="메모 28 11" xfId="19495" xr:uid="{4B12F51C-F28D-4AD8-B2AD-57F5A9DBA932}"/>
    <cellStyle name="메모 28 12" xfId="19496" xr:uid="{8E564EA1-73D2-4B6B-BF4B-473C9029828D}"/>
    <cellStyle name="메모 28 13" xfId="19497" xr:uid="{E4E843F6-3271-4725-8BB2-C8FC6183561E}"/>
    <cellStyle name="메모 28 14" xfId="19498" xr:uid="{66390D00-3F75-458D-AE09-53A43FA02250}"/>
    <cellStyle name="메모 28 15" xfId="19493" xr:uid="{611290D8-D0E9-4A0E-A3E1-2C0018B1ED3B}"/>
    <cellStyle name="메모 28 16" xfId="27611" xr:uid="{8C25051D-2608-4B15-8861-8FCEB097D719}"/>
    <cellStyle name="메모 28 2" xfId="2413" xr:uid="{85E1A795-A5F5-4392-915A-E39544D4BB98}"/>
    <cellStyle name="메모 28 2 2" xfId="19499" xr:uid="{08E5E97C-4590-4915-BC58-0CA70B55060D}"/>
    <cellStyle name="메모 28 3" xfId="19500" xr:uid="{760B59F9-0CEE-4622-AA21-1F66422B296C}"/>
    <cellStyle name="메모 28 4" xfId="19501" xr:uid="{EB2E3A44-EC15-4F74-8736-0796AEAC16B8}"/>
    <cellStyle name="메모 28 5" xfId="19502" xr:uid="{41F4C255-1BE0-4A1B-9EF3-86311926227F}"/>
    <cellStyle name="메모 28 6" xfId="19503" xr:uid="{93DAF500-E93C-4DBF-A951-1C188D882BC9}"/>
    <cellStyle name="메모 28 7" xfId="19504" xr:uid="{FA2BDC7D-DD73-47D7-BC77-265CF4E88453}"/>
    <cellStyle name="메모 28 8" xfId="19505" xr:uid="{AFE72B2E-7F6A-4705-BA66-1B0032C01937}"/>
    <cellStyle name="메모 28 9" xfId="19506" xr:uid="{923F2030-9966-4DC8-B2D0-C69C9F4309BC}"/>
    <cellStyle name="메모 29" xfId="2414" xr:uid="{1FF8CD92-F413-45EF-91DE-3E91E8DDE9EC}"/>
    <cellStyle name="메모 29 10" xfId="19508" xr:uid="{74E2196E-5AC3-4921-8C42-CD1F8D4D24F9}"/>
    <cellStyle name="메모 29 11" xfId="19509" xr:uid="{C39268AE-6E7E-4AD1-9457-6999962C988F}"/>
    <cellStyle name="메모 29 12" xfId="19510" xr:uid="{2BA699D2-EF89-45AB-94BA-4697856E52B8}"/>
    <cellStyle name="메모 29 13" xfId="19511" xr:uid="{C96AC730-3531-4B35-AF0F-E021C48F45B1}"/>
    <cellStyle name="메모 29 14" xfId="19512" xr:uid="{B38173BD-CD1D-4CBB-A04F-2CB3088B7E7D}"/>
    <cellStyle name="메모 29 15" xfId="19507" xr:uid="{33FCC7C7-B015-4150-9C0E-D3F495749B04}"/>
    <cellStyle name="메모 29 16" xfId="27610" xr:uid="{68651651-CB5B-435A-8677-B9B2294AF75A}"/>
    <cellStyle name="메모 29 2" xfId="2415" xr:uid="{71DFB4CB-507A-43E9-BA63-13048F2630D1}"/>
    <cellStyle name="메모 29 2 2" xfId="19513" xr:uid="{36529151-DD66-4268-B9D7-5BAF44049FB8}"/>
    <cellStyle name="메모 29 3" xfId="19514" xr:uid="{4CD415D5-6928-4C47-B5B2-8089AC2E2A58}"/>
    <cellStyle name="메모 29 4" xfId="19515" xr:uid="{A3ABCCD7-D993-462C-A20D-1E239372CCC7}"/>
    <cellStyle name="메모 29 5" xfId="19516" xr:uid="{82029EF5-ED90-4886-9359-B1CF70261139}"/>
    <cellStyle name="메모 29 6" xfId="19517" xr:uid="{315F3E8B-0777-411E-A7AF-33DEA8A8B9C6}"/>
    <cellStyle name="메모 29 7" xfId="19518" xr:uid="{9ED3019F-A527-4CA0-95A7-114D622409B4}"/>
    <cellStyle name="메모 29 8" xfId="19519" xr:uid="{7868EBC1-3EF0-4EBF-909A-37D2747EE2AE}"/>
    <cellStyle name="메모 29 9" xfId="19520" xr:uid="{F43F2B8E-B7AA-45AF-BAAB-427ECA297E63}"/>
    <cellStyle name="메모 3" xfId="2416" xr:uid="{0A591D35-631D-4A69-A025-147BB5CD4E18}"/>
    <cellStyle name="메모 3 10" xfId="19522" xr:uid="{0F333D5B-E791-4FDA-8CF8-F0D01F3EB6B7}"/>
    <cellStyle name="메모 3 11" xfId="19523" xr:uid="{91E8D286-5398-4587-8256-955BF732DBB0}"/>
    <cellStyle name="메모 3 12" xfId="19524" xr:uid="{4F1B4372-43D1-4B26-B743-2C71F4FBACC5}"/>
    <cellStyle name="메모 3 13" xfId="19525" xr:uid="{08611C41-7632-49F1-8A20-75E4F513C86E}"/>
    <cellStyle name="메모 3 14" xfId="19526" xr:uid="{1F004A17-E439-4080-9146-ED5F0E3FDAF4}"/>
    <cellStyle name="메모 3 15" xfId="19521" xr:uid="{A47305D0-3D50-4302-8023-FB242BA6BBC0}"/>
    <cellStyle name="메모 3 16" xfId="27609" xr:uid="{A7B39547-BB54-41C1-B121-10C707777C17}"/>
    <cellStyle name="메모 3 2" xfId="2417" xr:uid="{D941236D-A80D-4FE2-ADFD-162D95C2E09E}"/>
    <cellStyle name="메모 3 2 2" xfId="19527" xr:uid="{3939867A-B108-4224-AB53-669197CE0F2F}"/>
    <cellStyle name="메모 3 3" xfId="19528" xr:uid="{3D3D7DA7-57A2-4D93-9510-FCDEA58B5426}"/>
    <cellStyle name="메모 3 4" xfId="19529" xr:uid="{0EFAFBC5-0869-4974-9E0F-85A8B00C91FA}"/>
    <cellStyle name="메모 3 5" xfId="19530" xr:uid="{5465FBC7-D805-45FB-B72B-374445E42541}"/>
    <cellStyle name="메모 3 6" xfId="19531" xr:uid="{5694459D-19CC-4F3E-BBEC-8A13A69BD7C0}"/>
    <cellStyle name="메모 3 7" xfId="19532" xr:uid="{41709F03-4893-4B3C-93EF-8A634F09143A}"/>
    <cellStyle name="메모 3 8" xfId="19533" xr:uid="{F910B764-AC90-4ECC-BB69-CB0AAB4506F0}"/>
    <cellStyle name="메모 3 9" xfId="19534" xr:uid="{006820FE-BD1D-4E64-8EA7-B945D091C716}"/>
    <cellStyle name="메모 30" xfId="2418" xr:uid="{F657C8C0-B3C7-4871-8F74-314B32D40CE9}"/>
    <cellStyle name="메모 30 10" xfId="19536" xr:uid="{7099DF72-7AB0-4CDA-9357-F63A76104042}"/>
    <cellStyle name="메모 30 11" xfId="19537" xr:uid="{EC69CBD6-D2A4-4DE4-8508-EE72348A9F33}"/>
    <cellStyle name="메모 30 12" xfId="19538" xr:uid="{94A40FF3-2982-49D6-B320-938F4C6E87AE}"/>
    <cellStyle name="메모 30 13" xfId="19539" xr:uid="{5CE33ED5-A411-4EF8-9207-DE387B8A0749}"/>
    <cellStyle name="메모 30 14" xfId="19540" xr:uid="{8E4B633F-0CDD-4839-9E7B-E7EC9E5A8EC3}"/>
    <cellStyle name="메모 30 15" xfId="19535" xr:uid="{F52452AE-B1CE-4706-83B7-322621032205}"/>
    <cellStyle name="메모 30 16" xfId="27608" xr:uid="{7967D975-4925-4DC2-AA1E-577A871070E0}"/>
    <cellStyle name="메모 30 2" xfId="2419" xr:uid="{E336AD8E-0E8B-481F-974F-A7AEEC0F7D69}"/>
    <cellStyle name="메모 30 2 2" xfId="19541" xr:uid="{8E590E74-FE2F-4E60-9BEE-2DF48DA32557}"/>
    <cellStyle name="메모 30 3" xfId="19542" xr:uid="{B7F31005-029B-47E1-A44B-DC5A720C06F8}"/>
    <cellStyle name="메모 30 4" xfId="19543" xr:uid="{12EB430E-07BC-4EA0-AC6E-978FB1EB99B8}"/>
    <cellStyle name="메모 30 5" xfId="19544" xr:uid="{07360F46-E04C-45A1-9B3E-B7834B21F7F0}"/>
    <cellStyle name="메모 30 6" xfId="19545" xr:uid="{03C2DCF0-1083-424D-8B55-27980A052DD9}"/>
    <cellStyle name="메모 30 7" xfId="19546" xr:uid="{DAEFB833-BA58-4D36-BF32-269AB866CBA9}"/>
    <cellStyle name="메모 30 8" xfId="19547" xr:uid="{6728C909-26DB-4275-A0BC-D75C9D492E09}"/>
    <cellStyle name="메모 30 9" xfId="19548" xr:uid="{1F7B6B1C-65EC-4EBF-B190-501490607F11}"/>
    <cellStyle name="메모 31" xfId="2420" xr:uid="{15B4C59B-24F4-4550-9420-4D064E47ACA3}"/>
    <cellStyle name="메모 31 10" xfId="19550" xr:uid="{DE2A0BD6-DDA8-4D5E-AE1F-7D8849EA8B79}"/>
    <cellStyle name="메모 31 11" xfId="19551" xr:uid="{9901B728-E538-4B32-9E50-F7D70A192702}"/>
    <cellStyle name="메모 31 12" xfId="19552" xr:uid="{54F41DE3-F948-47E1-915D-8A98BDFC05C7}"/>
    <cellStyle name="메모 31 13" xfId="19553" xr:uid="{4500F065-485D-436E-844B-18CC1C48EFC8}"/>
    <cellStyle name="메모 31 14" xfId="19554" xr:uid="{35BB5150-D618-4B49-A547-C0E78EF12203}"/>
    <cellStyle name="메모 31 15" xfId="19549" xr:uid="{3E71EB94-2242-4255-9E87-927E72A8815A}"/>
    <cellStyle name="메모 31 16" xfId="27607" xr:uid="{880C3C37-CB61-48D7-BA57-47644B5C2BA6}"/>
    <cellStyle name="메모 31 2" xfId="2421" xr:uid="{5D132907-8597-4E4C-9105-978396071369}"/>
    <cellStyle name="메모 31 2 2" xfId="19555" xr:uid="{E9E4C607-A4A8-40C9-BE0D-AF17D5FAC556}"/>
    <cellStyle name="메모 31 3" xfId="19556" xr:uid="{BB3F5A1C-727A-4C6A-BA65-CF61D3189B82}"/>
    <cellStyle name="메모 31 4" xfId="19557" xr:uid="{05EF1A76-9943-4DAD-B263-3BD1BCFDFF3D}"/>
    <cellStyle name="메모 31 5" xfId="19558" xr:uid="{B29D9F5D-DFF7-488B-9935-3FC0AC4DACD1}"/>
    <cellStyle name="메모 31 6" xfId="19559" xr:uid="{87069514-C412-42A6-B72C-D10B10910732}"/>
    <cellStyle name="메모 31 7" xfId="19560" xr:uid="{053DA442-1E99-4DD3-A532-72C41322337C}"/>
    <cellStyle name="메모 31 8" xfId="19561" xr:uid="{518A1A5E-A452-4645-B967-73E360AC0A68}"/>
    <cellStyle name="메모 31 9" xfId="19562" xr:uid="{5993656C-F39A-468C-84D1-80B6730F6B85}"/>
    <cellStyle name="메모 32" xfId="2422" xr:uid="{252CC587-9BB3-4D5B-961B-124059B78087}"/>
    <cellStyle name="메모 32 10" xfId="19564" xr:uid="{9C393313-AA57-4020-B3C7-451157C9A0EB}"/>
    <cellStyle name="메모 32 11" xfId="19565" xr:uid="{C99A357B-DAFF-49AF-94C6-6731E775E00C}"/>
    <cellStyle name="메모 32 12" xfId="19566" xr:uid="{1DFE0C43-718C-4976-97C6-4D71302A3DFA}"/>
    <cellStyle name="메모 32 13" xfId="19567" xr:uid="{10718B23-7291-4CDE-ACF9-53CFB445DA7D}"/>
    <cellStyle name="메모 32 14" xfId="19568" xr:uid="{093AA301-3F8E-4FA5-85C9-95EAE4F1331B}"/>
    <cellStyle name="메모 32 15" xfId="19563" xr:uid="{151D37C0-B931-46FE-BA64-E9EBE8C53A0F}"/>
    <cellStyle name="메모 32 16" xfId="27606" xr:uid="{1893389B-73D3-491F-8BF0-78EE7D7A2CDE}"/>
    <cellStyle name="메모 32 2" xfId="2423" xr:uid="{2F1899F4-EDF6-451E-BA92-34E49A898818}"/>
    <cellStyle name="메모 32 2 2" xfId="19569" xr:uid="{ED6EDFDB-EB15-469D-AAC3-344419FE1B29}"/>
    <cellStyle name="메모 32 3" xfId="19570" xr:uid="{072B0E4C-19AD-498B-8F0B-3ED6694769AD}"/>
    <cellStyle name="메모 32 4" xfId="19571" xr:uid="{B8A995C7-BA08-4CAB-B1A7-41EA0A2D4D79}"/>
    <cellStyle name="메모 32 5" xfId="19572" xr:uid="{102DC4B9-3B0C-40E0-85D1-FDD8DCD959F5}"/>
    <cellStyle name="메모 32 6" xfId="19573" xr:uid="{C1C271E8-6A7C-41FC-89F2-4074B8831879}"/>
    <cellStyle name="메모 32 7" xfId="19574" xr:uid="{4E5D34F9-F7F6-4725-9294-56F97416291A}"/>
    <cellStyle name="메모 32 8" xfId="19575" xr:uid="{D5833665-EAD2-40FF-B58C-C85080D1DC34}"/>
    <cellStyle name="메모 32 9" xfId="19576" xr:uid="{FB64FAED-9EB9-43DD-B844-96D6888EFE16}"/>
    <cellStyle name="메모 33" xfId="2424" xr:uid="{F6F953EB-9F95-4A12-9FD2-7BFBCF7FCF99}"/>
    <cellStyle name="메모 33 10" xfId="19578" xr:uid="{AB5766C6-AA3C-4E5F-BB67-6A641BE16FCD}"/>
    <cellStyle name="메모 33 11" xfId="19579" xr:uid="{5DC94C48-C482-4197-84C4-710F7D86B6DA}"/>
    <cellStyle name="메모 33 12" xfId="19580" xr:uid="{5AE208E9-DA6B-4799-96AC-B4E6351BE04B}"/>
    <cellStyle name="메모 33 13" xfId="19581" xr:uid="{D036CE5F-A745-4828-8FB4-4327A72948D3}"/>
    <cellStyle name="메모 33 14" xfId="19582" xr:uid="{0D8141D0-EC2D-49A3-BD30-25F25E03E00D}"/>
    <cellStyle name="메모 33 15" xfId="19577" xr:uid="{6F21D5B6-F771-416B-B9C1-2749CC8A0B8F}"/>
    <cellStyle name="메모 33 16" xfId="27605" xr:uid="{A9FAC25B-5579-4E27-8E5B-AA33D03007C1}"/>
    <cellStyle name="메모 33 2" xfId="2425" xr:uid="{8194FB5E-14D6-48F9-A737-9ED006EB29C5}"/>
    <cellStyle name="메모 33 2 2" xfId="19583" xr:uid="{4928A5FB-A702-4F12-AF2D-D78C811E6FF9}"/>
    <cellStyle name="메모 33 3" xfId="19584" xr:uid="{5514A3C3-0342-41E7-B9DF-191C24D9036C}"/>
    <cellStyle name="메모 33 4" xfId="19585" xr:uid="{02E2907C-10C2-4EB2-9878-65E1C268B9EC}"/>
    <cellStyle name="메모 33 5" xfId="19586" xr:uid="{D79A18C2-4D8C-4E8F-B8DB-F2FA31D01814}"/>
    <cellStyle name="메모 33 6" xfId="19587" xr:uid="{2A1DC040-CD1A-4D72-BAE5-8221781E685B}"/>
    <cellStyle name="메모 33 7" xfId="19588" xr:uid="{2514D2B5-DE3F-4B17-9D7C-D6CE514428FE}"/>
    <cellStyle name="메모 33 8" xfId="19589" xr:uid="{B8F89B53-FF22-4A6C-A742-6B51640AC543}"/>
    <cellStyle name="메모 33 9" xfId="19590" xr:uid="{1AB82A0D-4ABA-4677-A5E8-CDA97FFD474F}"/>
    <cellStyle name="메모 34" xfId="2426" xr:uid="{7CDC4291-18D6-4567-920B-F5BD5280D37D}"/>
    <cellStyle name="메모 34 10" xfId="19592" xr:uid="{168BA661-DE65-45AD-858E-95B7167253C5}"/>
    <cellStyle name="메모 34 11" xfId="19593" xr:uid="{CFD40277-A0CD-45A0-A157-895A1CE9A3F4}"/>
    <cellStyle name="메모 34 12" xfId="19594" xr:uid="{E88739F1-8352-4EDC-BCA1-A960BD2899CB}"/>
    <cellStyle name="메모 34 13" xfId="19595" xr:uid="{ED732A5D-5C1A-452C-B15F-FBF53B546179}"/>
    <cellStyle name="메모 34 14" xfId="19596" xr:uid="{1588084A-FEA1-4CBD-902B-8E8BF1A30CC3}"/>
    <cellStyle name="메모 34 15" xfId="19591" xr:uid="{718B1DF4-CEB7-4C13-B11D-AAF592123E87}"/>
    <cellStyle name="메모 34 16" xfId="27604" xr:uid="{2EA55E07-1B58-4B93-9541-6463C471E3A8}"/>
    <cellStyle name="메모 34 2" xfId="2427" xr:uid="{6565658B-792D-41E9-932A-55F46AC119DD}"/>
    <cellStyle name="메모 34 2 2" xfId="19597" xr:uid="{2C8E43EB-5646-4C46-8638-ECA181F3899B}"/>
    <cellStyle name="메모 34 3" xfId="19598" xr:uid="{D21E88E1-3DA9-415F-B81A-8F7FA49D4E21}"/>
    <cellStyle name="메모 34 4" xfId="19599" xr:uid="{8A617B4C-B8BC-49F6-A612-F1286E2F0C92}"/>
    <cellStyle name="메모 34 5" xfId="19600" xr:uid="{6BC3E1BC-22BC-40CA-A668-6F30E4CD4E1D}"/>
    <cellStyle name="메모 34 6" xfId="19601" xr:uid="{18084B67-C793-48B8-A8CC-A55BD68D8500}"/>
    <cellStyle name="메모 34 7" xfId="19602" xr:uid="{510AE23A-D36D-434D-A511-F5E866696298}"/>
    <cellStyle name="메모 34 8" xfId="19603" xr:uid="{D35F2658-7B73-41DD-81D0-6801646F1681}"/>
    <cellStyle name="메모 34 9" xfId="19604" xr:uid="{98B039AC-9727-4407-958E-73702596407A}"/>
    <cellStyle name="메모 35" xfId="2428" xr:uid="{4A6C0261-9526-43D9-A6D5-A6D3E1026DA6}"/>
    <cellStyle name="메모 35 10" xfId="19606" xr:uid="{EB4EC0C1-256F-4EDC-B626-1264155D21F3}"/>
    <cellStyle name="메모 35 11" xfId="19607" xr:uid="{F6A3FD76-9432-4AF6-B75A-C9588E396237}"/>
    <cellStyle name="메모 35 12" xfId="19608" xr:uid="{6250D5BE-B226-4E77-9460-421F0C5F2811}"/>
    <cellStyle name="메모 35 13" xfId="19609" xr:uid="{D6376813-CA34-41C8-A631-5FB7F7F5B117}"/>
    <cellStyle name="메모 35 14" xfId="19610" xr:uid="{04832CF1-8472-4135-9275-D6CF1E6CDBA7}"/>
    <cellStyle name="메모 35 15" xfId="19605" xr:uid="{2A86D170-1125-47AD-9F5B-FDD3DA7440F8}"/>
    <cellStyle name="메모 35 16" xfId="27603" xr:uid="{51FE33AE-CD9B-427E-81EC-7421E229A8F6}"/>
    <cellStyle name="메모 35 2" xfId="2429" xr:uid="{C22AAF5B-78DD-477F-93F4-500B3482CBF4}"/>
    <cellStyle name="메모 35 2 2" xfId="19611" xr:uid="{19D1ED5D-1287-46ED-97E1-42CE56280CEB}"/>
    <cellStyle name="메모 35 3" xfId="19612" xr:uid="{FBCD925B-1B2C-450F-BD4F-C409B77B4A2F}"/>
    <cellStyle name="메모 35 4" xfId="19613" xr:uid="{6D452341-2FCB-480C-B6ED-A0356852FACB}"/>
    <cellStyle name="메모 35 5" xfId="19614" xr:uid="{33C1D506-9E59-4558-92EA-30DB1C1E972F}"/>
    <cellStyle name="메모 35 6" xfId="19615" xr:uid="{24E46268-34F4-444E-B81D-9B5D9739E772}"/>
    <cellStyle name="메모 35 7" xfId="19616" xr:uid="{0EB55DCA-AF22-4D98-A6BB-C712516EE999}"/>
    <cellStyle name="메모 35 8" xfId="19617" xr:uid="{C0ECD627-0567-4188-B7FA-A04B3BF497AF}"/>
    <cellStyle name="메모 35 9" xfId="19618" xr:uid="{C85C9222-2BAB-405E-AAF7-D904124CC5AA}"/>
    <cellStyle name="메모 36" xfId="2430" xr:uid="{6984576B-9633-4A86-B271-86CB3BDE7E8A}"/>
    <cellStyle name="메모 36 10" xfId="19620" xr:uid="{F85FE147-0E34-4EF9-AA57-E226466339DF}"/>
    <cellStyle name="메모 36 11" xfId="19621" xr:uid="{7008F09A-FB44-48C1-8039-B5B69883A12F}"/>
    <cellStyle name="메모 36 12" xfId="19622" xr:uid="{7E9360B0-8E2D-4A68-8A3A-E4C57DED66BD}"/>
    <cellStyle name="메모 36 13" xfId="19623" xr:uid="{5AE0BC13-029F-4341-B500-EEBABC677B51}"/>
    <cellStyle name="메모 36 14" xfId="19624" xr:uid="{1DABD1D7-A689-4352-A6A4-B3CD161E61B9}"/>
    <cellStyle name="메모 36 15" xfId="19619" xr:uid="{FE5F2676-0BA3-4EC5-A513-585206E2FF5C}"/>
    <cellStyle name="메모 36 16" xfId="27602" xr:uid="{7D280BDA-51AA-4044-A34A-5B63DDB4B5E9}"/>
    <cellStyle name="메모 36 2" xfId="2431" xr:uid="{25A09171-D6F8-4CCC-9B3A-82CAE1A6E090}"/>
    <cellStyle name="메모 36 2 2" xfId="19625" xr:uid="{490CD76C-CC58-4816-8E91-13FFDB1E5638}"/>
    <cellStyle name="메모 36 3" xfId="19626" xr:uid="{358B2124-1928-4732-BA2E-3DC3A1F77DD4}"/>
    <cellStyle name="메모 36 4" xfId="19627" xr:uid="{F43C4642-1804-4CC7-A154-7096CAF01640}"/>
    <cellStyle name="메모 36 5" xfId="19628" xr:uid="{02143E72-22BF-4ABA-A107-31CB1C897144}"/>
    <cellStyle name="메모 36 6" xfId="19629" xr:uid="{72B89EEB-D65F-43C6-9D04-108361ABE3B5}"/>
    <cellStyle name="메모 36 7" xfId="19630" xr:uid="{002BF2EA-5D47-4F06-9D6F-308675BA5629}"/>
    <cellStyle name="메모 36 8" xfId="19631" xr:uid="{8F33339B-11E6-42AA-A130-A275BC6ABDC1}"/>
    <cellStyle name="메모 36 9" xfId="19632" xr:uid="{2EAFF3DD-979A-4159-8673-519DE6A3DD90}"/>
    <cellStyle name="메모 37" xfId="2432" xr:uid="{A8F9F683-DDD3-4F15-AC72-D2676EE396D4}"/>
    <cellStyle name="메모 37 10" xfId="19634" xr:uid="{B9CBFBC7-CAC7-4777-B8EB-2C9659A38F2F}"/>
    <cellStyle name="메모 37 11" xfId="19635" xr:uid="{97E6A366-5D18-4AB3-BE8D-1F2692B919D1}"/>
    <cellStyle name="메모 37 12" xfId="19636" xr:uid="{37CFA1CF-6A16-4D57-9463-FB7A09762D50}"/>
    <cellStyle name="메모 37 13" xfId="19637" xr:uid="{96BD1637-91D7-4C2F-A2FE-AA167427C17A}"/>
    <cellStyle name="메모 37 14" xfId="19638" xr:uid="{3FB67574-0674-49E8-891C-F503E31CE44E}"/>
    <cellStyle name="메모 37 15" xfId="19633" xr:uid="{742EBB1B-9987-4862-962C-2224C771384C}"/>
    <cellStyle name="메모 37 16" xfId="27601" xr:uid="{DB74E632-4156-46BD-991F-D8514F532E5E}"/>
    <cellStyle name="메모 37 2" xfId="2433" xr:uid="{B1B61A2F-2121-4C93-91A3-690D714A5636}"/>
    <cellStyle name="메모 37 2 2" xfId="19639" xr:uid="{DF5D1165-F2F2-4C6D-BE0C-FDF9370EDB79}"/>
    <cellStyle name="메모 37 3" xfId="19640" xr:uid="{B7102D4E-2D79-4423-BCB5-D11F1A99A646}"/>
    <cellStyle name="메모 37 4" xfId="19641" xr:uid="{E5C31794-69C5-42CD-B6EB-9535BAA25BA9}"/>
    <cellStyle name="메모 37 5" xfId="19642" xr:uid="{1E7AAEC0-3AF1-4083-92D0-4C8912E6762A}"/>
    <cellStyle name="메모 37 6" xfId="19643" xr:uid="{29AAE5DE-0259-44D7-B978-763A91DE0F9B}"/>
    <cellStyle name="메모 37 7" xfId="19644" xr:uid="{B99BE8B3-F615-464E-AED6-D8070E26C757}"/>
    <cellStyle name="메모 37 8" xfId="19645" xr:uid="{F53D32EA-392D-4E1F-B86C-0298272684B9}"/>
    <cellStyle name="메모 37 9" xfId="19646" xr:uid="{1E4A2F0B-E2B3-44F9-8BB9-122900E76B50}"/>
    <cellStyle name="메모 38" xfId="2434" xr:uid="{D8C299B2-7477-4836-B9AC-6D7D6E5F5DAB}"/>
    <cellStyle name="메모 38 10" xfId="19648" xr:uid="{22F33989-BA9D-442D-97CA-F4A4271ED682}"/>
    <cellStyle name="메모 38 11" xfId="19649" xr:uid="{700057D4-B018-4032-AF84-D277F17AAEDF}"/>
    <cellStyle name="메모 38 12" xfId="19650" xr:uid="{B727DC6D-3C6C-4C41-A0C2-2C44201304A1}"/>
    <cellStyle name="메모 38 13" xfId="19651" xr:uid="{92E6F232-4A74-4CCC-A896-2C01B86D9F9F}"/>
    <cellStyle name="메모 38 14" xfId="19652" xr:uid="{8DFC4F15-F217-4995-A9BA-007F57D9C414}"/>
    <cellStyle name="메모 38 15" xfId="19647" xr:uid="{FF0AA9B0-2265-4051-977F-5E08E71557B9}"/>
    <cellStyle name="메모 38 16" xfId="27600" xr:uid="{4EC10E8C-1BE9-4A17-B563-68514AA11493}"/>
    <cellStyle name="메모 38 2" xfId="2435" xr:uid="{6F9CB3B2-737A-40D1-B328-E3DBFBD9EE54}"/>
    <cellStyle name="메모 38 2 2" xfId="19653" xr:uid="{3877FFBA-6D93-4DFB-9F53-515DE63C482A}"/>
    <cellStyle name="메모 38 3" xfId="19654" xr:uid="{EBE50843-AC0A-4E4B-B5C9-4EA0EB77213A}"/>
    <cellStyle name="메모 38 4" xfId="19655" xr:uid="{FD7C1BD7-03F8-4C10-94AD-A8F639CE3F2C}"/>
    <cellStyle name="메모 38 5" xfId="19656" xr:uid="{99A74146-9E26-47F8-93C9-6E4281A87F27}"/>
    <cellStyle name="메모 38 6" xfId="19657" xr:uid="{63183859-8197-40E1-9F59-36FC650FA564}"/>
    <cellStyle name="메모 38 7" xfId="19658" xr:uid="{574EFB14-CE01-415E-94E1-4D81BDD49A93}"/>
    <cellStyle name="메모 38 8" xfId="19659" xr:uid="{33FC9B5B-1C7E-41C7-89A9-5F688437AD78}"/>
    <cellStyle name="메모 38 9" xfId="19660" xr:uid="{53974FF4-294C-4E0A-807E-1A58D3FE16A8}"/>
    <cellStyle name="메모 39" xfId="2436" xr:uid="{2E55242D-D77E-4ED1-9714-28873B25B188}"/>
    <cellStyle name="메모 39 10" xfId="19662" xr:uid="{12819953-7CD2-41BF-9DBA-227CB9688DC8}"/>
    <cellStyle name="메모 39 11" xfId="19663" xr:uid="{5AD81CDF-751D-409C-8439-8D417CC86793}"/>
    <cellStyle name="메모 39 12" xfId="19664" xr:uid="{F29946AD-E6BC-418C-949E-2E270C304D6C}"/>
    <cellStyle name="메모 39 13" xfId="19665" xr:uid="{AB8F364F-083E-4635-A686-84034E3679BD}"/>
    <cellStyle name="메모 39 14" xfId="19666" xr:uid="{D59DBAA0-B731-4315-8863-CBFBF55AA167}"/>
    <cellStyle name="메모 39 15" xfId="19661" xr:uid="{3E037BF3-602B-4AC2-B484-274F295EE795}"/>
    <cellStyle name="메모 39 16" xfId="27599" xr:uid="{E8DA171B-D6A9-41A9-BC3C-BD5876D97E82}"/>
    <cellStyle name="메모 39 2" xfId="2437" xr:uid="{22B390D0-F153-4FFC-BB06-075D703080AD}"/>
    <cellStyle name="메모 39 2 2" xfId="19667" xr:uid="{D9114148-51D6-4DB2-B953-A921402B7BFA}"/>
    <cellStyle name="메모 39 3" xfId="19668" xr:uid="{861D2EEA-FE68-44DE-A3D3-D8A787FAA889}"/>
    <cellStyle name="메모 39 4" xfId="19669" xr:uid="{9AF5B773-3C0F-4D38-8902-7B20CD51484C}"/>
    <cellStyle name="메모 39 5" xfId="19670" xr:uid="{BB62C781-2521-4FC5-B7F1-5671FACF3ACC}"/>
    <cellStyle name="메모 39 6" xfId="19671" xr:uid="{7D515198-349A-4E0B-99A3-8E9417441C75}"/>
    <cellStyle name="메모 39 7" xfId="19672" xr:uid="{F16FB56A-F291-4C14-85F5-5E96D6C613C5}"/>
    <cellStyle name="메모 39 8" xfId="19673" xr:uid="{26B88788-9396-4D9D-A70C-4E4D8FEC3200}"/>
    <cellStyle name="메모 39 9" xfId="19674" xr:uid="{E99F3E8F-5A45-4554-849A-1490921231E1}"/>
    <cellStyle name="메모 4" xfId="2438" xr:uid="{DEFE2558-20EC-4536-A972-0A401C12E426}"/>
    <cellStyle name="메모 4 10" xfId="19676" xr:uid="{CE8A8E38-03FA-4A50-B505-DB96887DB50F}"/>
    <cellStyle name="메모 4 11" xfId="19677" xr:uid="{639A7A13-3E78-4C67-A6E6-E0431D8A3A61}"/>
    <cellStyle name="메모 4 12" xfId="19678" xr:uid="{9AE0B356-3FBE-4F81-ADF7-24BBF0BE32B5}"/>
    <cellStyle name="메모 4 13" xfId="19679" xr:uid="{C96A92C0-E0A5-407D-84F7-D224E64A1BCE}"/>
    <cellStyle name="메모 4 14" xfId="19680" xr:uid="{113751EA-CA7C-4327-8842-CCFB80DE6910}"/>
    <cellStyle name="메모 4 15" xfId="19675" xr:uid="{73304066-27E2-4F17-A548-A3BA490CE116}"/>
    <cellStyle name="메모 4 16" xfId="27598" xr:uid="{AF7F4357-B3B1-43E3-95CD-F2DC1DDA5746}"/>
    <cellStyle name="메모 4 17" xfId="27890" xr:uid="{28F89A55-0610-46FE-A09F-C9CBB57FE834}"/>
    <cellStyle name="메모 4 17 2" xfId="28287" xr:uid="{69012558-948F-4EBC-A10B-FF094791EA43}"/>
    <cellStyle name="메모 4 2" xfId="2439" xr:uid="{3CD72545-FB8D-43F4-B84E-66B2A4CF3847}"/>
    <cellStyle name="메모 4 2 2" xfId="19681" xr:uid="{511C4DC1-E131-488F-8BD2-F4BB70753039}"/>
    <cellStyle name="메모 4 2 3" xfId="28248" xr:uid="{BB0D3341-94D4-4034-8DD3-2EF069FF2664}"/>
    <cellStyle name="메모 4 2 3 2" xfId="28309" xr:uid="{4D32B63E-3918-4638-BCF9-D42FBF6DB708}"/>
    <cellStyle name="메모 4 3" xfId="19682" xr:uid="{0489A6C5-D899-4EE3-9547-5E20362CBDC8}"/>
    <cellStyle name="메모 4 4" xfId="19683" xr:uid="{FD00F3F0-5CE0-494C-8EE5-61F7BCBE708C}"/>
    <cellStyle name="메모 4 5" xfId="19684" xr:uid="{FAB16B59-AAB0-42D0-9C2E-A5ECB49BC59B}"/>
    <cellStyle name="메모 4 6" xfId="19685" xr:uid="{38B28C4B-B80D-468B-A7E3-A886E528D293}"/>
    <cellStyle name="메모 4 7" xfId="19686" xr:uid="{842C98A7-045A-4018-B450-D55CBD41BC85}"/>
    <cellStyle name="메모 4 8" xfId="19687" xr:uid="{D6E294E7-5C00-459F-88CE-57EB6A06348E}"/>
    <cellStyle name="메모 4 9" xfId="19688" xr:uid="{B418C3E4-8505-42D6-837F-77B37E69E2A6}"/>
    <cellStyle name="메모 40" xfId="2440" xr:uid="{07835BF7-6069-475D-9F81-5A9F5DDA7533}"/>
    <cellStyle name="메모 40 10" xfId="19690" xr:uid="{7F6510D4-0363-4BD1-ADA0-B8FD93D09E64}"/>
    <cellStyle name="메모 40 11" xfId="19691" xr:uid="{87D76084-E40C-429A-A410-74CF54130304}"/>
    <cellStyle name="메모 40 12" xfId="19692" xr:uid="{94115855-DB0F-4B89-B65C-373DAE7619CA}"/>
    <cellStyle name="메모 40 13" xfId="19693" xr:uid="{E2EE3F52-4657-4820-9E16-2E2BF474D45C}"/>
    <cellStyle name="메모 40 14" xfId="19694" xr:uid="{48A2CE86-DD87-49A5-8B52-C11BB4702D33}"/>
    <cellStyle name="메모 40 15" xfId="19689" xr:uid="{77D85CBA-65ED-4701-BB47-5F1BCCFF5C8C}"/>
    <cellStyle name="메모 40 16" xfId="27597" xr:uid="{FF84A23C-F2FE-414E-B871-F26DA7393DE9}"/>
    <cellStyle name="메모 40 2" xfId="2441" xr:uid="{C93765CA-7B2E-44B0-B7BE-A447138795F2}"/>
    <cellStyle name="메모 40 2 2" xfId="19695" xr:uid="{55D58AB9-45A7-47F4-8D25-5741A45C68A0}"/>
    <cellStyle name="메모 40 3" xfId="19696" xr:uid="{540E6D9B-C9D5-4CC7-8234-A423432E8EA4}"/>
    <cellStyle name="메모 40 4" xfId="19697" xr:uid="{9C6EF1B8-A82B-4B59-8306-C452DC1190FD}"/>
    <cellStyle name="메모 40 5" xfId="19698" xr:uid="{DBFC7220-3CE6-4495-9F3C-725F360164F7}"/>
    <cellStyle name="메모 40 6" xfId="19699" xr:uid="{5C3DC639-886B-4AFF-AF88-DCDAD4A93C28}"/>
    <cellStyle name="메모 40 7" xfId="19700" xr:uid="{5BC4994D-4394-4FBF-B4A3-6BAC681DC2F3}"/>
    <cellStyle name="메모 40 8" xfId="19701" xr:uid="{2459CD0A-1644-4ADA-8242-8F3F0B966368}"/>
    <cellStyle name="메모 40 9" xfId="19702" xr:uid="{C234449E-2EC4-4015-861E-170903D4C1C9}"/>
    <cellStyle name="메모 41" xfId="2442" xr:uid="{572B73E6-3966-4123-BD55-A3112485DCB8}"/>
    <cellStyle name="메모 41 10" xfId="19704" xr:uid="{0A840337-20AF-44EE-B2EC-ABAEABCB191D}"/>
    <cellStyle name="메모 41 11" xfId="19705" xr:uid="{8B515223-20A8-4434-AF5F-CD3FD74A1F6F}"/>
    <cellStyle name="메모 41 12" xfId="19706" xr:uid="{6DED2DAA-BC96-4294-A1B2-711E19F88330}"/>
    <cellStyle name="메모 41 13" xfId="19707" xr:uid="{7EF3377C-F99B-42D9-B5FD-DA34BA403AFC}"/>
    <cellStyle name="메모 41 14" xfId="19708" xr:uid="{51A4134C-BDA7-4DA1-B484-2390CA564E05}"/>
    <cellStyle name="메모 41 15" xfId="19703" xr:uid="{F8BD3995-A45C-4FA1-B2B4-3F8AF8503791}"/>
    <cellStyle name="메모 41 16" xfId="27596" xr:uid="{0B2A8016-6B81-4439-AA8F-D576D7B299F1}"/>
    <cellStyle name="메모 41 2" xfId="2443" xr:uid="{76C29BF9-2C60-44E7-A417-86E5F91D58C9}"/>
    <cellStyle name="메모 41 2 2" xfId="19709" xr:uid="{32D43A4F-C19E-4494-86D3-FE1B29969642}"/>
    <cellStyle name="메모 41 3" xfId="19710" xr:uid="{FBEDCD62-58E6-4482-92C5-0D42B5BDAE23}"/>
    <cellStyle name="메모 41 4" xfId="19711" xr:uid="{72DBCC4A-32BF-4582-AA17-D58503AD6F02}"/>
    <cellStyle name="메모 41 5" xfId="19712" xr:uid="{9D14FC69-C0DF-4BE9-BBFD-6B5190A7B121}"/>
    <cellStyle name="메모 41 6" xfId="19713" xr:uid="{79EFA4C4-BC48-40E1-B76E-BA0B78BDD6CD}"/>
    <cellStyle name="메모 41 7" xfId="19714" xr:uid="{75DBDADC-F936-4DDD-ADD1-1B70D9D50956}"/>
    <cellStyle name="메모 41 8" xfId="19715" xr:uid="{69D8CD18-7AC9-47CF-A330-03353D519773}"/>
    <cellStyle name="메모 41 9" xfId="19716" xr:uid="{6AF965B7-7190-4074-85DE-9800A77245DE}"/>
    <cellStyle name="메모 42" xfId="2444" xr:uid="{DF9925EE-1EED-4583-B520-F94B283FF4F3}"/>
    <cellStyle name="메모 42 10" xfId="19718" xr:uid="{0F112652-CEAA-4D83-916A-95C724F4E89B}"/>
    <cellStyle name="메모 42 11" xfId="19719" xr:uid="{1A3E9C0D-7B18-4F6D-BA81-0528170D3051}"/>
    <cellStyle name="메모 42 12" xfId="19720" xr:uid="{2C2F8D83-B522-4FCF-A4B6-1C795700F5E3}"/>
    <cellStyle name="메모 42 13" xfId="19721" xr:uid="{C8442499-8675-42BC-8903-9F33B56194CE}"/>
    <cellStyle name="메모 42 14" xfId="19722" xr:uid="{C988D5F0-E383-444D-9E1F-6DE0A6D5425E}"/>
    <cellStyle name="메모 42 15" xfId="19717" xr:uid="{068707A5-4096-4AE6-AD53-9B0E444EB5DB}"/>
    <cellStyle name="메모 42 16" xfId="27595" xr:uid="{3133C480-33D3-4BBD-ABDA-BE20276E295C}"/>
    <cellStyle name="메모 42 2" xfId="2445" xr:uid="{90C34C8F-F755-444D-9B68-A774254F5D55}"/>
    <cellStyle name="메모 42 2 2" xfId="19723" xr:uid="{FD528E14-C627-4978-AC39-234DB3DB11CA}"/>
    <cellStyle name="메모 42 3" xfId="19724" xr:uid="{76D9368D-97F4-46B5-A6D0-233B8ADE0940}"/>
    <cellStyle name="메모 42 4" xfId="19725" xr:uid="{280C30D5-A010-4520-B6C2-ECADA07448EC}"/>
    <cellStyle name="메모 42 5" xfId="19726" xr:uid="{1D084CEE-F35F-4830-8573-43833278C111}"/>
    <cellStyle name="메모 42 6" xfId="19727" xr:uid="{0FB80D6D-4769-498B-B902-D68509294FE3}"/>
    <cellStyle name="메모 42 7" xfId="19728" xr:uid="{2789FFDD-60B1-4137-931F-195FAA7B3AF3}"/>
    <cellStyle name="메모 42 8" xfId="19729" xr:uid="{C7B6213C-C6B6-4404-8176-498F2E445126}"/>
    <cellStyle name="메모 42 9" xfId="19730" xr:uid="{7E2FBAB3-49B9-4A83-9F2F-B4E569E8C447}"/>
    <cellStyle name="메모 43" xfId="2446" xr:uid="{36802E25-1013-4080-AD09-3142E4D6C593}"/>
    <cellStyle name="메모 43 10" xfId="19732" xr:uid="{1D5BD2B9-5419-4EA9-A709-30A0D4D0F573}"/>
    <cellStyle name="메모 43 11" xfId="19733" xr:uid="{82144D39-FBE1-4EAD-AACA-479EB51738C8}"/>
    <cellStyle name="메모 43 12" xfId="19734" xr:uid="{22252E09-684D-42F2-B0DF-4AF9EABA605E}"/>
    <cellStyle name="메모 43 13" xfId="19735" xr:uid="{41300F6E-5E49-4246-B2E8-E21C32981358}"/>
    <cellStyle name="메모 43 14" xfId="19736" xr:uid="{6CBA0A83-7375-4E65-834D-7CE7E84ABF15}"/>
    <cellStyle name="메모 43 15" xfId="19731" xr:uid="{687B40A0-6A7C-42A7-8FA1-A805451F74EF}"/>
    <cellStyle name="메모 43 16" xfId="27594" xr:uid="{0D8A72C2-3B96-4A6C-BFB2-3125021268D7}"/>
    <cellStyle name="메모 43 2" xfId="2447" xr:uid="{B6566FEE-7DFC-485B-BBDF-0D2D97BC7ABB}"/>
    <cellStyle name="메모 43 2 2" xfId="19737" xr:uid="{AB90DCBC-30E7-4C80-BDA3-EB1748923B26}"/>
    <cellStyle name="메모 43 3" xfId="19738" xr:uid="{0E03E7D4-E873-4F63-8185-252F858154CE}"/>
    <cellStyle name="메모 43 4" xfId="19739" xr:uid="{7B7F5FE4-67CB-465F-A63D-D8281100ADF9}"/>
    <cellStyle name="메모 43 5" xfId="19740" xr:uid="{0E0698D2-484D-4493-AF15-7CB6B21798AC}"/>
    <cellStyle name="메모 43 6" xfId="19741" xr:uid="{5C74C2D9-6D0A-4060-BBE3-078E9A3362BE}"/>
    <cellStyle name="메모 43 7" xfId="19742" xr:uid="{943FF6E9-F1EC-4426-9302-164D06D26DC9}"/>
    <cellStyle name="메모 43 8" xfId="19743" xr:uid="{A77EE50A-46E3-44AE-A2FF-6D8C282C6022}"/>
    <cellStyle name="메모 43 9" xfId="19744" xr:uid="{4402BD64-078E-499C-8308-45F3D1F4607A}"/>
    <cellStyle name="메모 44" xfId="2448" xr:uid="{6D09B764-96FA-4AEB-8A63-93034E192DB9}"/>
    <cellStyle name="메모 44 2" xfId="19745" xr:uid="{EC652823-6304-443C-B8CD-3FD0D7EA0A94}"/>
    <cellStyle name="메모 44 3" xfId="27593" xr:uid="{502BC6A7-E7C3-405F-966E-BD99B1E342C7}"/>
    <cellStyle name="메모 45" xfId="2449" xr:uid="{EB62A380-A52E-42B4-B0EA-F3EC1694D3B5}"/>
    <cellStyle name="메모 45 2" xfId="19746" xr:uid="{38CF6CE0-0E1C-486F-8C1F-E587C538EBF4}"/>
    <cellStyle name="메모 45 3" xfId="27592" xr:uid="{8013B8D0-E52B-44F0-972D-B76A78548970}"/>
    <cellStyle name="메모 46" xfId="2450" xr:uid="{2037AE2D-838E-479C-A909-7A9CB16FDD91}"/>
    <cellStyle name="메모 46 2" xfId="19747" xr:uid="{55EF4754-E74B-4F63-A3AD-53103947815F}"/>
    <cellStyle name="메모 47" xfId="2373" xr:uid="{8F77C311-7C02-4FB3-ADAE-69138AEF2754}"/>
    <cellStyle name="메모 47 2" xfId="19748" xr:uid="{FFB0CB28-8158-4225-9386-4AD485B9C2FB}"/>
    <cellStyle name="메모 48" xfId="19749" xr:uid="{7B11C415-519C-49D6-B5D2-318EE6B98BBE}"/>
    <cellStyle name="메모 49" xfId="19750" xr:uid="{09EEBAF5-AA7C-4857-A177-01B6D9781D0E}"/>
    <cellStyle name="메모 5" xfId="2451" xr:uid="{5CAB96CF-AF9F-48DA-8A97-190C2DC362C4}"/>
    <cellStyle name="메모 5 10" xfId="19752" xr:uid="{781F79B2-2AB6-416A-B8BF-9E56AFA06F1D}"/>
    <cellStyle name="메모 5 11" xfId="19753" xr:uid="{673B0899-6F19-4EAA-956E-8E802688C770}"/>
    <cellStyle name="메모 5 12" xfId="19754" xr:uid="{F313770D-D066-48E1-86D0-718CB015D8C6}"/>
    <cellStyle name="메모 5 13" xfId="19755" xr:uid="{E30C2A65-36FB-4D1B-82CE-7159B5AC1A45}"/>
    <cellStyle name="메모 5 14" xfId="19756" xr:uid="{954B0A12-091B-4DC3-809B-6F71B5C2C8CE}"/>
    <cellStyle name="메모 5 15" xfId="19751" xr:uid="{743576F1-56DA-4D83-965C-DE8E6289E421}"/>
    <cellStyle name="메모 5 16" xfId="27591" xr:uid="{80C32031-0421-4A0B-BC3A-E2B3D2C3069E}"/>
    <cellStyle name="메모 5 2" xfId="2452" xr:uid="{74C0C0C5-CFFE-4C73-8661-DEBF4A0F2D0C}"/>
    <cellStyle name="메모 5 2 2" xfId="19757" xr:uid="{E377C2FA-5380-4BEF-A502-15872A0E8F62}"/>
    <cellStyle name="메모 5 3" xfId="19758" xr:uid="{6F67AF12-9BB9-4C1E-BCEA-0565B0C588DF}"/>
    <cellStyle name="메모 5 4" xfId="19759" xr:uid="{2A4FC283-8149-4B74-AE2E-9C4925840905}"/>
    <cellStyle name="메모 5 5" xfId="19760" xr:uid="{72B5F162-4709-478A-A18F-FE9700DA07C0}"/>
    <cellStyle name="메모 5 6" xfId="19761" xr:uid="{2B4E214F-A0F2-4D3C-81E1-2A0C1C05FF64}"/>
    <cellStyle name="메모 5 7" xfId="19762" xr:uid="{88BAD4B8-05DE-4EDF-BF0F-2621034DE823}"/>
    <cellStyle name="메모 5 8" xfId="19763" xr:uid="{915BC5A1-A130-4563-AE73-5DF765CF17EB}"/>
    <cellStyle name="메모 5 9" xfId="19764" xr:uid="{E013684C-09B5-4AC6-82AF-F9097316B7FD}"/>
    <cellStyle name="메모 50" xfId="19765" xr:uid="{21738C03-E093-4491-B91E-EA37DDC9B7CC}"/>
    <cellStyle name="메모 51" xfId="19766" xr:uid="{864C9FC2-1EE0-43EE-B897-D49A77E1CE26}"/>
    <cellStyle name="메모 52" xfId="19767" xr:uid="{616ACDAF-39A1-40E9-BE78-5B36DABB925E}"/>
    <cellStyle name="메모 53" xfId="19768" xr:uid="{EAA761EA-C8A0-4F04-8C25-B81D2A3856ED}"/>
    <cellStyle name="메모 54" xfId="19769" xr:uid="{A43A593C-95C1-4242-A2EE-A89E7FAC13DC}"/>
    <cellStyle name="메모 55" xfId="19770" xr:uid="{90ED6ACE-AB2F-41EA-BF2D-31C264835CB5}"/>
    <cellStyle name="메모 56" xfId="19771" xr:uid="{5ECF703C-A388-4C10-B352-91DE8F4C9C99}"/>
    <cellStyle name="메모 57" xfId="19772" xr:uid="{D65E2299-507D-4C46-9FE6-5D5D7E3DCC1E}"/>
    <cellStyle name="메모 58" xfId="19773" xr:uid="{81262921-2B08-408B-B225-CBEEEC653640}"/>
    <cellStyle name="메모 59" xfId="19226" xr:uid="{3275ECD1-BD01-4DCD-BEA7-A75A45B44597}"/>
    <cellStyle name="메모 6" xfId="2453" xr:uid="{AC784FF3-163B-4D4A-A3EF-96A0A2CA34A9}"/>
    <cellStyle name="메모 6 10" xfId="19775" xr:uid="{6FD78177-5785-4AB1-95C1-09CFC644735A}"/>
    <cellStyle name="메모 6 11" xfId="19776" xr:uid="{922142E4-3507-4752-844B-781D00089573}"/>
    <cellStyle name="메모 6 12" xfId="19777" xr:uid="{7B3D3618-0A8D-4659-B4B9-CE9DF683A03D}"/>
    <cellStyle name="메모 6 13" xfId="19778" xr:uid="{573E8018-0C18-48D6-BEA6-4AB5B7AE198B}"/>
    <cellStyle name="메모 6 14" xfId="19779" xr:uid="{ABA034CD-11DE-4D9B-88A0-E2D69EFDC73E}"/>
    <cellStyle name="메모 6 15" xfId="19774" xr:uid="{DA21DE62-8949-4B61-BB3A-07E00FCFAC51}"/>
    <cellStyle name="메모 6 16" xfId="27590" xr:uid="{66FF1D6C-5F82-44B5-A3C8-B1C7A54DD621}"/>
    <cellStyle name="메모 6 2" xfId="2454" xr:uid="{741E9E6E-CA42-4164-AAA6-E94B3714E26A}"/>
    <cellStyle name="메모 6 2 2" xfId="19780" xr:uid="{DB058E4D-471A-47BB-BDB7-FF6AE4FC6609}"/>
    <cellStyle name="메모 6 3" xfId="19781" xr:uid="{D0619746-9D37-45C5-99C3-085910C1786C}"/>
    <cellStyle name="메모 6 4" xfId="19782" xr:uid="{C3118520-E401-443C-9784-96ED280C15FA}"/>
    <cellStyle name="메모 6 5" xfId="19783" xr:uid="{9404C3AC-59AA-440D-A4DF-B654D585783C}"/>
    <cellStyle name="메모 6 6" xfId="19784" xr:uid="{185D2F3A-60F8-46FA-AA0F-79AA21781AB1}"/>
    <cellStyle name="메모 6 7" xfId="19785" xr:uid="{48BD52C9-ECA7-4030-AFFF-51D5B67A9795}"/>
    <cellStyle name="메모 6 8" xfId="19786" xr:uid="{B2343753-033D-4B97-AEFA-C3057B41789B}"/>
    <cellStyle name="메모 6 9" xfId="19787" xr:uid="{4E4B5738-2791-4DFB-926B-98BD0E132667}"/>
    <cellStyle name="메모 60" xfId="27640" xr:uid="{D177BD5F-BFFC-4CD3-AD43-B710A87CBAA3}"/>
    <cellStyle name="메모 7" xfId="2455" xr:uid="{37CD85AB-1365-4964-A91E-620C10D5C512}"/>
    <cellStyle name="메모 7 10" xfId="19789" xr:uid="{CF9F7B08-5B8C-424E-8B73-25C4E5A9E736}"/>
    <cellStyle name="메모 7 11" xfId="19790" xr:uid="{93CBFCF6-2698-4D91-9F76-12B8673FF9FB}"/>
    <cellStyle name="메모 7 12" xfId="19791" xr:uid="{CC9AB6AF-65B5-4783-8CFC-61BC16A0DBE0}"/>
    <cellStyle name="메모 7 13" xfId="19792" xr:uid="{CE39D440-340D-4E5C-8F80-2A04739F7B40}"/>
    <cellStyle name="메모 7 14" xfId="19793" xr:uid="{F13B5A2E-8A69-4E57-B8C4-3ABCC0ED7721}"/>
    <cellStyle name="메모 7 15" xfId="19788" xr:uid="{5266856F-C092-496F-AC44-19E71D6D19CF}"/>
    <cellStyle name="메모 7 16" xfId="27589" xr:uid="{E36A2AB3-29A6-452E-B985-DB93F92785FF}"/>
    <cellStyle name="메모 7 2" xfId="2456" xr:uid="{3D39D9AD-C062-435C-8F5C-29B6155B2551}"/>
    <cellStyle name="메모 7 2 2" xfId="19794" xr:uid="{BA89E82B-E0C8-43FE-8EEB-9C5A9CA5052E}"/>
    <cellStyle name="메모 7 3" xfId="19795" xr:uid="{24132367-55A4-4614-833C-E6BB87119209}"/>
    <cellStyle name="메모 7 4" xfId="19796" xr:uid="{82A280CA-4271-4C96-A106-74374B2268F9}"/>
    <cellStyle name="메모 7 5" xfId="19797" xr:uid="{3B3CEA44-D89F-41D9-A9CD-9822F09B25E7}"/>
    <cellStyle name="메모 7 6" xfId="19798" xr:uid="{B85D7BAA-B133-4EEA-97E6-E09B9364089E}"/>
    <cellStyle name="메모 7 7" xfId="19799" xr:uid="{7D61068C-2F7B-4323-8391-996784EFF20E}"/>
    <cellStyle name="메모 7 8" xfId="19800" xr:uid="{E6B83650-50C2-4332-B5C1-E8529F3F25AA}"/>
    <cellStyle name="메모 7 9" xfId="19801" xr:uid="{28DD4DF8-4165-485D-86A3-975977B66F27}"/>
    <cellStyle name="메모 8" xfId="2457" xr:uid="{9F07878C-A815-4A13-A455-B621FD8D71FE}"/>
    <cellStyle name="메모 8 10" xfId="19803" xr:uid="{AF14A234-563F-450B-8A88-1ED32BC0D96F}"/>
    <cellStyle name="메모 8 11" xfId="19804" xr:uid="{8089F324-4909-4058-85A0-653DE6E53346}"/>
    <cellStyle name="메모 8 12" xfId="19805" xr:uid="{A7A20BBE-A52D-4860-82BF-8145C5EA0EC0}"/>
    <cellStyle name="메모 8 13" xfId="19806" xr:uid="{28006E26-36FF-4394-A0AF-7BB96D935F1D}"/>
    <cellStyle name="메모 8 14" xfId="19807" xr:uid="{0EFAF64C-4F5F-439F-A323-F7105D1BC37B}"/>
    <cellStyle name="메모 8 15" xfId="19802" xr:uid="{05FF236E-875D-4DCF-BED8-EEE256401591}"/>
    <cellStyle name="메모 8 16" xfId="27588" xr:uid="{DA6260B2-2C64-4B98-9C47-18C5DD34C2F5}"/>
    <cellStyle name="메모 8 2" xfId="2458" xr:uid="{E015E51B-39CF-4FF1-AB83-4156B0FC9D48}"/>
    <cellStyle name="메모 8 2 2" xfId="19808" xr:uid="{B4096F64-D069-46B5-939B-0B19E1D564E8}"/>
    <cellStyle name="메모 8 3" xfId="19809" xr:uid="{16C44797-09AB-4EDD-B2B3-7F06DBFF3D10}"/>
    <cellStyle name="메모 8 4" xfId="19810" xr:uid="{083E6016-677E-441D-AE04-431D95FA77FA}"/>
    <cellStyle name="메모 8 5" xfId="19811" xr:uid="{3A20457A-944D-42F3-928C-A38D344258B7}"/>
    <cellStyle name="메모 8 6" xfId="19812" xr:uid="{EB046136-3D3A-4098-893B-19FF3EBD69E7}"/>
    <cellStyle name="메모 8 7" xfId="19813" xr:uid="{4762B241-D7E4-4DDE-B008-C127D274F886}"/>
    <cellStyle name="메모 8 8" xfId="19814" xr:uid="{6F17323C-D797-46DB-9F00-0395EA2DE1CF}"/>
    <cellStyle name="메모 8 9" xfId="19815" xr:uid="{5F7B8D85-3BEA-4C61-A60C-972BFDDDBE5D}"/>
    <cellStyle name="메모 9" xfId="2459" xr:uid="{75F2BC1A-F213-4DE8-B4DB-8A984A88D24C}"/>
    <cellStyle name="메모 9 10" xfId="19817" xr:uid="{97B4F308-76CC-4A04-A1CB-8DC170D5BA02}"/>
    <cellStyle name="메모 9 11" xfId="19818" xr:uid="{CF04F1EF-40A5-44B4-B74F-13DDDAF78AC3}"/>
    <cellStyle name="메모 9 12" xfId="19819" xr:uid="{53F7B611-DD26-42CF-B90D-1A36D22A36BA}"/>
    <cellStyle name="메모 9 13" xfId="19820" xr:uid="{530EC4BE-68AF-4F4B-A884-4F47B0126A83}"/>
    <cellStyle name="메모 9 14" xfId="19821" xr:uid="{A67CC531-8B5E-493B-903A-C006100861B6}"/>
    <cellStyle name="메모 9 15" xfId="19816" xr:uid="{FEC6A12F-5CDE-4317-B76C-2B52D3D92CC1}"/>
    <cellStyle name="메모 9 16" xfId="27587" xr:uid="{C51A0FF3-E3B7-4A90-8827-25E4D82309A5}"/>
    <cellStyle name="메모 9 2" xfId="2460" xr:uid="{0052C476-25EB-4122-9975-24664A727C85}"/>
    <cellStyle name="메모 9 2 2" xfId="19822" xr:uid="{8C42D91D-313E-473E-9C27-0B4DFE1D8F79}"/>
    <cellStyle name="메모 9 3" xfId="19823" xr:uid="{15EA9401-4A8C-40B5-BE98-2BDF9658DE20}"/>
    <cellStyle name="메모 9 4" xfId="19824" xr:uid="{7E79607A-2E32-4DC1-B029-0238B523FC6B}"/>
    <cellStyle name="메모 9 5" xfId="19825" xr:uid="{DEF42286-919F-41C3-9A40-50BBC3AD4DEC}"/>
    <cellStyle name="메모 9 6" xfId="19826" xr:uid="{BB9F56EF-0CE9-4E30-870E-47AD9F98D495}"/>
    <cellStyle name="메모 9 7" xfId="19827" xr:uid="{8075A6B9-5DBD-416E-83F1-5A420B8B522E}"/>
    <cellStyle name="메모 9 8" xfId="19828" xr:uid="{1ED038B5-C99C-483D-AA8D-15B39B883106}"/>
    <cellStyle name="메모 9 9" xfId="19829" xr:uid="{24F7D26C-C4E6-459E-B1C0-AFE5E300211A}"/>
    <cellStyle name="믅됞 [0.00]_PRODUCT DETAIL Q1" xfId="27973" xr:uid="{7452E5BB-1F72-4C1C-9423-8CD7274D8DB2}"/>
    <cellStyle name="믅됞_PRODUCT DETAIL Q1" xfId="27974" xr:uid="{B8D08379-D09D-4D21-BFA9-24CC77F59430}"/>
    <cellStyle name="백분율 2" xfId="9" xr:uid="{44E1901E-4CB8-4604-A0BF-6C8AB4A13F31}"/>
    <cellStyle name="백분율 2 2" xfId="28250" xr:uid="{2993306E-45DD-4911-9297-327A06B7284A}"/>
    <cellStyle name="백분율 2 3" xfId="27931" xr:uid="{DE8AEE99-5B28-4B1D-9687-1835E0F9F45B}"/>
    <cellStyle name="백분율 2 4" xfId="27857" xr:uid="{394A3A91-21C6-4C64-9BDE-B96CCAAA45A8}"/>
    <cellStyle name="백분율 3" xfId="27856" xr:uid="{AD778E99-2C14-420B-A9F3-3711491C74EF}"/>
    <cellStyle name="백분율 3 2" xfId="27915" xr:uid="{082303EF-7E0D-4F4F-865D-4C524ACD4F84}"/>
    <cellStyle name="백분율 4" xfId="27860" xr:uid="{D1470F8E-C2FC-4D01-ADD7-DCE703D1E712}"/>
    <cellStyle name="백분율 5" xfId="28253" xr:uid="{6534E564-CBAB-4F53-90B4-E4098D036AAF}"/>
    <cellStyle name="보고서 제목" xfId="27975" xr:uid="{BA0FEE57-A751-4229-9563-CF80F89DCBFA}"/>
    <cellStyle name="보통 10" xfId="2462" xr:uid="{3D203780-871C-4C59-AA3D-EB19F1EFA78C}"/>
    <cellStyle name="보통 10 10" xfId="19832" xr:uid="{33990599-2F7E-4C10-9612-5B11FDE079A4}"/>
    <cellStyle name="보통 10 11" xfId="19833" xr:uid="{FE968D4E-2AED-431C-9327-1F37BE9902FA}"/>
    <cellStyle name="보통 10 12" xfId="19834" xr:uid="{0514BA1D-1E78-466D-AAE6-543E05BAC124}"/>
    <cellStyle name="보통 10 13" xfId="19835" xr:uid="{2709CC36-5076-4699-BC1F-ECE51DBF8370}"/>
    <cellStyle name="보통 10 14" xfId="19836" xr:uid="{FAB366EC-13D2-4B6C-BB49-915A5FE16425}"/>
    <cellStyle name="보통 10 15" xfId="19831" xr:uid="{72BBB55A-2A9E-49EB-9492-4CE36855A516}"/>
    <cellStyle name="보통 10 2" xfId="2463" xr:uid="{96825682-B89A-4E7D-AC11-6F548E9416B8}"/>
    <cellStyle name="보통 10 2 2" xfId="19837" xr:uid="{CA182DF5-72D6-4A22-9D5E-9B078FE8520B}"/>
    <cellStyle name="보통 10 3" xfId="19838" xr:uid="{62CA5C4C-4CF2-400D-9356-C8D1E8411635}"/>
    <cellStyle name="보통 10 4" xfId="19839" xr:uid="{79941D5E-4AFB-4891-AA91-C08B6745F02B}"/>
    <cellStyle name="보통 10 5" xfId="19840" xr:uid="{DFAC6464-EB09-441F-AAE9-CFAD974D9483}"/>
    <cellStyle name="보통 10 6" xfId="19841" xr:uid="{8AC0DC77-3209-4ADF-B77D-897AF96832D7}"/>
    <cellStyle name="보통 10 7" xfId="19842" xr:uid="{B44493D2-47B5-4B6C-9DCE-F7C892F09B3A}"/>
    <cellStyle name="보통 10 8" xfId="19843" xr:uid="{6FA0A80A-0CEA-4D8F-B923-A2EAF926A610}"/>
    <cellStyle name="보통 10 9" xfId="19844" xr:uid="{34EC7C68-41A6-4E30-981D-D9EB4CAB8D1F}"/>
    <cellStyle name="보통 11" xfId="2464" xr:uid="{B660AF39-05F6-4530-8338-3FBA11ED288E}"/>
    <cellStyle name="보통 11 10" xfId="19846" xr:uid="{826E8FDC-543E-4B06-B57A-7E6702351A9B}"/>
    <cellStyle name="보통 11 11" xfId="19847" xr:uid="{43693B57-EF39-430E-AEB2-F031CF2A6D4C}"/>
    <cellStyle name="보통 11 12" xfId="19848" xr:uid="{CADF99C5-1F33-4366-8787-C283137EBE56}"/>
    <cellStyle name="보통 11 13" xfId="19849" xr:uid="{817A8D30-1E6F-4E36-934A-6370207576C7}"/>
    <cellStyle name="보통 11 14" xfId="19850" xr:uid="{F59E8C94-08B9-413B-AF04-589C60B5792B}"/>
    <cellStyle name="보통 11 15" xfId="19845" xr:uid="{8E759377-3AA7-4471-A519-A3AE9821EC2C}"/>
    <cellStyle name="보통 11 2" xfId="2465" xr:uid="{B749C70F-036A-4277-B1F8-924A80AF6146}"/>
    <cellStyle name="보통 11 2 2" xfId="19851" xr:uid="{251A7021-AB86-48D9-A2B3-88D31B6EB0B2}"/>
    <cellStyle name="보통 11 3" xfId="19852" xr:uid="{F2187108-DB62-4EB6-8820-87BFA302F77F}"/>
    <cellStyle name="보통 11 4" xfId="19853" xr:uid="{F9EDAB03-A2E1-43F1-ADB9-8E67D5CABC8E}"/>
    <cellStyle name="보통 11 5" xfId="19854" xr:uid="{83B8C1FF-FCD5-4664-88D9-22517B4A6F0F}"/>
    <cellStyle name="보통 11 6" xfId="19855" xr:uid="{DDB6FB0A-A360-48A7-96AF-DC1A766EA6F0}"/>
    <cellStyle name="보통 11 7" xfId="19856" xr:uid="{2C7D0A11-1DFF-4784-94D1-0357107BCA81}"/>
    <cellStyle name="보통 11 8" xfId="19857" xr:uid="{4B7F5E39-0996-4DC6-8B36-276A5E901897}"/>
    <cellStyle name="보통 11 9" xfId="19858" xr:uid="{A7677461-9E14-4F43-B314-1A1B0F0823D5}"/>
    <cellStyle name="보통 12" xfId="2466" xr:uid="{245BAE80-9D73-4AB0-B0B2-73F73B195D25}"/>
    <cellStyle name="보통 12 10" xfId="19860" xr:uid="{AA6A03F2-F7FF-4A3F-8620-508132AC4129}"/>
    <cellStyle name="보통 12 11" xfId="19861" xr:uid="{5D2CC6CF-F70F-48E0-A442-8F4684795E09}"/>
    <cellStyle name="보통 12 12" xfId="19862" xr:uid="{C0008864-2FA9-4D4B-B995-4A9B762BB1FA}"/>
    <cellStyle name="보통 12 13" xfId="19863" xr:uid="{FED5EAE8-86EB-4C73-9F8F-C513E410AD75}"/>
    <cellStyle name="보통 12 14" xfId="19864" xr:uid="{80BA8895-BA3A-4B43-9623-93D479DC0010}"/>
    <cellStyle name="보통 12 15" xfId="19859" xr:uid="{D65BC302-05E9-4FFD-B720-C3B2CD27BFE0}"/>
    <cellStyle name="보통 12 2" xfId="2467" xr:uid="{BAA1DE73-1827-4137-B189-5C4BB99B3D2A}"/>
    <cellStyle name="보통 12 2 2" xfId="19865" xr:uid="{5FF3D26F-D3A2-4025-B06B-138508DB7DB6}"/>
    <cellStyle name="보통 12 3" xfId="19866" xr:uid="{8E209FFC-9572-4CC3-9306-DC233707E15A}"/>
    <cellStyle name="보통 12 4" xfId="19867" xr:uid="{FF9693F1-EC18-4984-B5A4-8F9DE47F1F8B}"/>
    <cellStyle name="보통 12 5" xfId="19868" xr:uid="{078EFFF6-393D-4023-9B09-3EEC7CFC507B}"/>
    <cellStyle name="보통 12 6" xfId="19869" xr:uid="{2CAC06D4-EA55-449C-AD78-ED3E3AA8AFE6}"/>
    <cellStyle name="보통 12 7" xfId="19870" xr:uid="{CB5343C7-9BCC-4A1D-A1B5-92857D779A95}"/>
    <cellStyle name="보통 12 8" xfId="19871" xr:uid="{CF88936D-2390-4B8C-9C8A-067E90D0F4CA}"/>
    <cellStyle name="보통 12 9" xfId="19872" xr:uid="{EB84C253-BE4A-4874-B980-7AE7A9800B37}"/>
    <cellStyle name="보통 13" xfId="2468" xr:uid="{CC506FD7-A896-4EF6-AB25-E5504DCF3D19}"/>
    <cellStyle name="보통 13 10" xfId="19874" xr:uid="{98F75745-B61E-4545-A990-6852964780F7}"/>
    <cellStyle name="보통 13 11" xfId="19875" xr:uid="{68D148A2-E2BC-4CCD-9181-BD9F91E9CB42}"/>
    <cellStyle name="보통 13 12" xfId="19876" xr:uid="{D7536508-C407-4937-A741-7D2D28F50C2E}"/>
    <cellStyle name="보통 13 13" xfId="19877" xr:uid="{995C9A21-B727-4BB2-BB8A-C192813017C9}"/>
    <cellStyle name="보통 13 14" xfId="19878" xr:uid="{0B9BE569-CDE4-45F5-8588-62D41CBC7059}"/>
    <cellStyle name="보통 13 15" xfId="19873" xr:uid="{82D00BA4-FD6F-4EED-8588-1E35B1B33939}"/>
    <cellStyle name="보통 13 2" xfId="2469" xr:uid="{DAE970A4-F331-4CC3-892D-EB2E44D9706D}"/>
    <cellStyle name="보통 13 2 2" xfId="19879" xr:uid="{36257FE8-686B-4260-9902-08084FAFAF32}"/>
    <cellStyle name="보통 13 3" xfId="19880" xr:uid="{570FC546-F2A6-48A3-A9D4-DB31B9EF31CF}"/>
    <cellStyle name="보통 13 4" xfId="19881" xr:uid="{4A7FA121-C692-42B6-AEE7-61C9AA4DE59D}"/>
    <cellStyle name="보통 13 5" xfId="19882" xr:uid="{87AF79F3-790B-462F-B205-87E3C8741586}"/>
    <cellStyle name="보통 13 6" xfId="19883" xr:uid="{4567452B-9847-4733-A228-E962CA1F2AE4}"/>
    <cellStyle name="보통 13 7" xfId="19884" xr:uid="{09DB216B-263E-460B-AAEF-C6EA30735C81}"/>
    <cellStyle name="보통 13 8" xfId="19885" xr:uid="{BD0DE72F-5325-4E97-909C-2EAAA7D7E12E}"/>
    <cellStyle name="보통 13 9" xfId="19886" xr:uid="{4FE238BE-EEDF-4016-9532-5B61D02A2132}"/>
    <cellStyle name="보통 14" xfId="2470" xr:uid="{AD590384-B949-4AD7-B351-4F85973D11F0}"/>
    <cellStyle name="보통 14 10" xfId="19888" xr:uid="{3C6DE5CA-586C-4EE1-BD52-072477D644EF}"/>
    <cellStyle name="보통 14 11" xfId="19889" xr:uid="{228AD826-2395-4805-B911-BE943B0ECE98}"/>
    <cellStyle name="보통 14 12" xfId="19890" xr:uid="{82020AE8-F93D-475A-BDB1-E9457B7B1CAA}"/>
    <cellStyle name="보통 14 13" xfId="19891" xr:uid="{C50512AF-EBAF-433C-AB62-C3BB27BD4B2C}"/>
    <cellStyle name="보통 14 14" xfId="19892" xr:uid="{9A19F52B-BD17-4340-B8D2-1B07E6B125D0}"/>
    <cellStyle name="보통 14 15" xfId="19887" xr:uid="{0A640B05-3909-495C-BB2D-91525A8F748B}"/>
    <cellStyle name="보통 14 2" xfId="2471" xr:uid="{6E868EFB-287D-4A8F-A710-8B6D8CC35661}"/>
    <cellStyle name="보통 14 2 2" xfId="19893" xr:uid="{D4A40A68-96AA-4B83-B965-6684450FBCCC}"/>
    <cellStyle name="보통 14 3" xfId="19894" xr:uid="{F728C6EA-1004-4A8D-BFDC-D7BACC050CAF}"/>
    <cellStyle name="보통 14 4" xfId="19895" xr:uid="{FB280E9E-A2C4-45B4-8455-8D083CE77DE4}"/>
    <cellStyle name="보통 14 5" xfId="19896" xr:uid="{CA5AB19A-8D11-419F-8A2F-F877324FEA64}"/>
    <cellStyle name="보통 14 6" xfId="19897" xr:uid="{65AD972E-5E2B-4FDC-A8C1-05E19CD8CA21}"/>
    <cellStyle name="보통 14 7" xfId="19898" xr:uid="{3C5DF9AF-326E-41ED-810A-E63E028E0ACE}"/>
    <cellStyle name="보통 14 8" xfId="19899" xr:uid="{FE142A12-E9BE-476C-88C2-2FB162FE3993}"/>
    <cellStyle name="보통 14 9" xfId="19900" xr:uid="{3F76BCF0-571B-41FD-B4DE-20EDC4098A1B}"/>
    <cellStyle name="보통 15" xfId="2472" xr:uid="{A174C3AF-8885-477E-9E63-AAF24FBE4E4C}"/>
    <cellStyle name="보통 15 10" xfId="19902" xr:uid="{AB70B529-B98F-4390-B40C-92724780DAD7}"/>
    <cellStyle name="보통 15 11" xfId="19903" xr:uid="{8D1A9684-76F5-4FA1-A24A-980AD32B88D3}"/>
    <cellStyle name="보통 15 12" xfId="19904" xr:uid="{0D54B55D-6E0F-4522-B757-4D31F0D4B52F}"/>
    <cellStyle name="보통 15 13" xfId="19905" xr:uid="{86407FB6-697E-466D-8E2D-963D3EE4DCB2}"/>
    <cellStyle name="보통 15 14" xfId="19906" xr:uid="{04708056-725E-42B0-BF1A-3CE4915E7BDF}"/>
    <cellStyle name="보통 15 15" xfId="19901" xr:uid="{F4CDE38C-CD66-47E1-A237-D989B82A31FF}"/>
    <cellStyle name="보통 15 2" xfId="2473" xr:uid="{D1BF5A9B-ED75-4CF2-A512-3FEF99160893}"/>
    <cellStyle name="보통 15 2 2" xfId="19907" xr:uid="{DAD4887D-D310-4551-A93E-2BB6B2336B54}"/>
    <cellStyle name="보통 15 3" xfId="19908" xr:uid="{2C12462F-3F12-4C20-B021-B1E82A277654}"/>
    <cellStyle name="보통 15 4" xfId="19909" xr:uid="{2840BF25-8BB1-4917-8B58-040A1FE8EE39}"/>
    <cellStyle name="보통 15 5" xfId="19910" xr:uid="{9962828F-8929-4FB5-A19C-661746FED89C}"/>
    <cellStyle name="보통 15 6" xfId="19911" xr:uid="{F2A94DA2-7475-45B5-BD09-D6E4C9AB72C7}"/>
    <cellStyle name="보통 15 7" xfId="19912" xr:uid="{12093E15-32C3-45A3-AA02-3465400109FD}"/>
    <cellStyle name="보통 15 8" xfId="19913" xr:uid="{36EEE550-6BF6-4DBD-9291-E4CD0C5BA6F8}"/>
    <cellStyle name="보통 15 9" xfId="19914" xr:uid="{446F0FB6-DE96-4342-A33C-D33A64F3926A}"/>
    <cellStyle name="보통 16" xfId="2474" xr:uid="{49449CBC-CA89-428F-A8B6-40364D177236}"/>
    <cellStyle name="보통 16 10" xfId="19916" xr:uid="{F1D04325-9150-4111-8F8D-69E0F19FAF18}"/>
    <cellStyle name="보통 16 11" xfId="19917" xr:uid="{60E2D9E3-B015-453D-89C3-082D37B3A5A8}"/>
    <cellStyle name="보통 16 12" xfId="19918" xr:uid="{E9F44603-68F9-4716-B79E-2A70AD734C2A}"/>
    <cellStyle name="보통 16 13" xfId="19919" xr:uid="{374920EC-2913-4174-A994-435F07D9E2CB}"/>
    <cellStyle name="보통 16 14" xfId="19920" xr:uid="{1B2ADF78-2CD5-4572-9378-99CFE40C1091}"/>
    <cellStyle name="보통 16 15" xfId="19915" xr:uid="{E0AAE060-63BF-4373-8E5C-8C0FFFB472AB}"/>
    <cellStyle name="보통 16 2" xfId="2475" xr:uid="{330507E0-4514-4602-BEE8-D4D231E2DA6F}"/>
    <cellStyle name="보통 16 2 2" xfId="19921" xr:uid="{DBB851C0-11AA-4830-BB18-17D4C3A003D2}"/>
    <cellStyle name="보통 16 3" xfId="19922" xr:uid="{C15E7A76-D984-400B-ACA0-1FAD63EA21DE}"/>
    <cellStyle name="보통 16 4" xfId="19923" xr:uid="{52E5D784-4017-4AD6-BCCC-3DE1877D3A0C}"/>
    <cellStyle name="보통 16 5" xfId="19924" xr:uid="{B88789D0-7997-4AEB-85B4-E7B3B420149A}"/>
    <cellStyle name="보통 16 6" xfId="19925" xr:uid="{43AE8416-96E1-44E5-9CD9-9FE70CE90F55}"/>
    <cellStyle name="보통 16 7" xfId="19926" xr:uid="{604FAF2C-2594-4264-82A4-3704BCA399BD}"/>
    <cellStyle name="보통 16 8" xfId="19927" xr:uid="{E009569B-E34B-43B7-9149-DE010B021AD8}"/>
    <cellStyle name="보통 16 9" xfId="19928" xr:uid="{8979656F-CA6B-4E4B-8AA0-C267882F0972}"/>
    <cellStyle name="보통 17" xfId="2476" xr:uid="{970A8E7F-E35D-4874-8292-E9C3272176CA}"/>
    <cellStyle name="보통 17 10" xfId="19930" xr:uid="{D7D58B92-417B-4BD4-A261-C81F38AEBA47}"/>
    <cellStyle name="보통 17 11" xfId="19931" xr:uid="{93AFFFD9-A657-4031-A410-A14568F279AC}"/>
    <cellStyle name="보통 17 12" xfId="19932" xr:uid="{B5A23B50-6B11-4D47-81E4-799F08FFD4E6}"/>
    <cellStyle name="보통 17 13" xfId="19933" xr:uid="{35CA7D9D-AC4B-482C-94D7-7B1F9342BC79}"/>
    <cellStyle name="보통 17 14" xfId="19934" xr:uid="{9C9164FC-EE55-4119-80B5-0D16725FFD86}"/>
    <cellStyle name="보통 17 15" xfId="19929" xr:uid="{DFB6099C-3192-4E91-9E74-F590222C0812}"/>
    <cellStyle name="보통 17 2" xfId="2477" xr:uid="{710A26C7-AB38-40E3-8A28-81D3A899EE5A}"/>
    <cellStyle name="보통 17 2 2" xfId="19935" xr:uid="{5C8A910B-2BF1-46F2-8FBB-AA99A5ED5A6E}"/>
    <cellStyle name="보통 17 3" xfId="19936" xr:uid="{9B8FD928-8396-4C13-9BC3-C02FBF11599C}"/>
    <cellStyle name="보통 17 4" xfId="19937" xr:uid="{B41D3764-B194-443B-80C4-59C851335026}"/>
    <cellStyle name="보통 17 5" xfId="19938" xr:uid="{E2CED041-9A13-4712-A942-5BF56FA3C751}"/>
    <cellStyle name="보통 17 6" xfId="19939" xr:uid="{B76D62BB-1B9A-4B33-88ED-1CE7877C9AD0}"/>
    <cellStyle name="보통 17 7" xfId="19940" xr:uid="{3FBCBCBB-86E5-4C6F-9748-136198E00B92}"/>
    <cellStyle name="보통 17 8" xfId="19941" xr:uid="{425E5FD4-F6A2-4D2B-8938-59225AE54F79}"/>
    <cellStyle name="보통 17 9" xfId="19942" xr:uid="{8F6869BF-89E9-46E5-B41C-CFFEE95B07D9}"/>
    <cellStyle name="보통 18" xfId="2478" xr:uid="{1D763981-CFAB-43D8-BFBB-EB95906EEF68}"/>
    <cellStyle name="보통 18 10" xfId="19944" xr:uid="{189B91AE-2687-48F9-A765-45518714E323}"/>
    <cellStyle name="보통 18 11" xfId="19945" xr:uid="{E7BEC837-54AB-4DA6-A7F6-944FAD904C87}"/>
    <cellStyle name="보통 18 12" xfId="19946" xr:uid="{029FACCD-9507-4D0C-AE7D-C2A6B9DA4491}"/>
    <cellStyle name="보통 18 13" xfId="19947" xr:uid="{A4C0C246-5E6F-448F-BFDA-9FEDBC1C2FEE}"/>
    <cellStyle name="보통 18 14" xfId="19948" xr:uid="{53B77B54-971C-4A96-AE2C-FD38DE336310}"/>
    <cellStyle name="보통 18 15" xfId="19943" xr:uid="{0E1B368C-6A84-4FCA-8F97-3DB14DBD48E7}"/>
    <cellStyle name="보통 18 2" xfId="2479" xr:uid="{2645E048-F110-41BE-B743-0B71C4506B8A}"/>
    <cellStyle name="보통 18 2 2" xfId="19949" xr:uid="{0D3E64C4-6F50-4159-8034-6EDF053BBF9E}"/>
    <cellStyle name="보통 18 3" xfId="19950" xr:uid="{7C6545F0-7C95-41A9-B702-87ED318E2C85}"/>
    <cellStyle name="보통 18 4" xfId="19951" xr:uid="{7AEA6F8F-FACF-4FD7-A1B9-69220740064D}"/>
    <cellStyle name="보통 18 5" xfId="19952" xr:uid="{FB9269D4-9860-4C24-BF05-1E8775613E14}"/>
    <cellStyle name="보통 18 6" xfId="19953" xr:uid="{D5826295-6532-4C61-B409-76C7AC832F2B}"/>
    <cellStyle name="보통 18 7" xfId="19954" xr:uid="{80074174-78CE-4D44-9DDF-0F9B05EB0726}"/>
    <cellStyle name="보통 18 8" xfId="19955" xr:uid="{18E0FCD4-7A82-45B8-868E-7A204D675DDF}"/>
    <cellStyle name="보통 18 9" xfId="19956" xr:uid="{7F39BA79-8173-4B86-8059-C89AA7564F47}"/>
    <cellStyle name="보통 19" xfId="2480" xr:uid="{8708921B-04A0-4D7D-9343-369246DB4E9B}"/>
    <cellStyle name="보통 19 10" xfId="19958" xr:uid="{3F555885-F201-4B79-8E5B-8D3C70307D8C}"/>
    <cellStyle name="보통 19 11" xfId="19959" xr:uid="{C83EF929-82FE-4CBC-ADC1-CCE040FCCC38}"/>
    <cellStyle name="보통 19 12" xfId="19960" xr:uid="{0BC35D2D-B8FB-4B7D-A15D-2166EA61086A}"/>
    <cellStyle name="보통 19 13" xfId="19961" xr:uid="{60788C75-5179-4BBA-9416-FEA2C2270549}"/>
    <cellStyle name="보통 19 14" xfId="19962" xr:uid="{16AB2299-8EA0-4B50-BE42-F515A8E917F9}"/>
    <cellStyle name="보통 19 15" xfId="19957" xr:uid="{99093CAD-8F00-482F-A1AC-17B165F35059}"/>
    <cellStyle name="보통 19 2" xfId="2481" xr:uid="{3150F65E-87DB-49B4-BAA9-F51D3FB407C3}"/>
    <cellStyle name="보통 19 2 2" xfId="19963" xr:uid="{16FA8AA3-16E2-4C28-A847-533C2D5966C7}"/>
    <cellStyle name="보통 19 3" xfId="19964" xr:uid="{0E0E4EC2-C52C-44DB-AC15-ACA252DD911F}"/>
    <cellStyle name="보통 19 4" xfId="19965" xr:uid="{9FC832C5-19CA-464F-8165-15CC7C7E8F96}"/>
    <cellStyle name="보통 19 5" xfId="19966" xr:uid="{FB837F90-4E3C-44B1-9A60-DECB80B602C5}"/>
    <cellStyle name="보통 19 6" xfId="19967" xr:uid="{7AA2CC08-76AC-4CB4-9F6A-B64095D7C04F}"/>
    <cellStyle name="보통 19 7" xfId="19968" xr:uid="{A0FAEFE0-58B2-4C21-B386-56CD2B2FBBBA}"/>
    <cellStyle name="보통 19 8" xfId="19969" xr:uid="{846FB835-8C09-4B08-AAC3-1F526E893AE8}"/>
    <cellStyle name="보통 19 9" xfId="19970" xr:uid="{7FC38D4D-8FA6-49E1-9F34-A9F1ED5EB242}"/>
    <cellStyle name="보통 2" xfId="2482" xr:uid="{B494708D-8CD9-45D7-96A7-BD2E7D8DE032}"/>
    <cellStyle name="보통 2 10" xfId="19972" xr:uid="{81744367-FBF6-4BCF-8A0C-6FE3E812D52D}"/>
    <cellStyle name="보통 2 11" xfId="19973" xr:uid="{D2B75108-66D8-48BF-9D7E-B32816925622}"/>
    <cellStyle name="보통 2 12" xfId="19974" xr:uid="{E8DB90C6-51E8-4BCE-83D3-2D28EA27F590}"/>
    <cellStyle name="보통 2 13" xfId="19975" xr:uid="{38037A1D-514E-4462-BD53-18378F6BF8D7}"/>
    <cellStyle name="보통 2 14" xfId="19976" xr:uid="{6DC68732-A497-49B1-BF2D-36256F7837F5}"/>
    <cellStyle name="보통 2 15" xfId="19971" xr:uid="{E38B2058-9321-41DF-915B-FAACF31CDD86}"/>
    <cellStyle name="보통 2 16" xfId="27976" xr:uid="{BAB7B712-5843-4A5E-B1A9-872140DB6AB5}"/>
    <cellStyle name="보통 2 2" xfId="2483" xr:uid="{4D63B408-079D-4BC1-B119-17EE7E22208F}"/>
    <cellStyle name="보통 2 2 2" xfId="19977" xr:uid="{765E2FC7-C17E-482F-8AC4-499FE82F5C89}"/>
    <cellStyle name="보통 2 3" xfId="19978" xr:uid="{05D0EE70-9563-46B1-9B9F-2D8051539992}"/>
    <cellStyle name="보통 2 4" xfId="19979" xr:uid="{57E650E9-9C5D-4699-BEF7-0FA1F816B2E6}"/>
    <cellStyle name="보통 2 5" xfId="19980" xr:uid="{B074AEDF-A23E-40F1-B41C-080D28820B5C}"/>
    <cellStyle name="보통 2 6" xfId="19981" xr:uid="{052F8CB9-BDCF-463D-8F29-BFFC284B48A0}"/>
    <cellStyle name="보통 2 7" xfId="19982" xr:uid="{234E69FB-AE74-4EC9-950B-A7A757C8CD74}"/>
    <cellStyle name="보통 2 8" xfId="19983" xr:uid="{40E47556-135A-4600-9797-F29E26E3C9AF}"/>
    <cellStyle name="보통 2 9" xfId="19984" xr:uid="{A5E36250-4577-460B-8BEF-F1038E7EA988}"/>
    <cellStyle name="보통 20" xfId="2484" xr:uid="{93D04462-E1E7-4519-B0AF-9C4E6CD95F98}"/>
    <cellStyle name="보통 20 10" xfId="19986" xr:uid="{5C1B9F1D-CBB2-4073-9DBD-C3F6C8D3E63C}"/>
    <cellStyle name="보통 20 11" xfId="19987" xr:uid="{F218C74B-264E-40D8-872E-C3C98259BB51}"/>
    <cellStyle name="보통 20 12" xfId="19988" xr:uid="{FEE7A69F-A862-43B1-8537-D87BBE06D5F6}"/>
    <cellStyle name="보통 20 13" xfId="19989" xr:uid="{A468BCB4-DA1B-4963-9400-F422A9744884}"/>
    <cellStyle name="보통 20 14" xfId="19990" xr:uid="{548F4BE6-581A-42A4-B7F4-E229CA17D013}"/>
    <cellStyle name="보통 20 15" xfId="19985" xr:uid="{64B877F6-78DA-436E-98E1-26EAD526162D}"/>
    <cellStyle name="보통 20 2" xfId="2485" xr:uid="{8B4B72EE-5E84-4132-AC13-9620BD04903F}"/>
    <cellStyle name="보통 20 2 2" xfId="19991" xr:uid="{530C5C8E-4B75-4902-871A-B838AB19B8A2}"/>
    <cellStyle name="보통 20 3" xfId="19992" xr:uid="{9D3300DF-C3AD-4A88-9BA1-31F5BE12526E}"/>
    <cellStyle name="보통 20 4" xfId="19993" xr:uid="{80DDBF37-BAE8-4468-A8A2-43DCC0ED6BC3}"/>
    <cellStyle name="보통 20 5" xfId="19994" xr:uid="{BD4813F7-75C2-48A2-A99C-CB8EA9F79998}"/>
    <cellStyle name="보통 20 6" xfId="19995" xr:uid="{EFEF2D35-8EB1-4DB4-96B0-5308E1CA35E2}"/>
    <cellStyle name="보통 20 7" xfId="19996" xr:uid="{742C7612-2931-4C67-83AF-E9514A210DF1}"/>
    <cellStyle name="보통 20 8" xfId="19997" xr:uid="{25E72535-8C7F-4F80-8DD7-6238C19F9ABB}"/>
    <cellStyle name="보통 20 9" xfId="19998" xr:uid="{172C19E4-3AD7-4F33-8B0E-B6EA5E1A0722}"/>
    <cellStyle name="보통 21" xfId="2486" xr:uid="{95A16A7B-C9E2-48DF-9526-736C14CB73BA}"/>
    <cellStyle name="보통 21 10" xfId="20000" xr:uid="{F68ECCA9-B61A-47D1-9A73-024257503172}"/>
    <cellStyle name="보통 21 11" xfId="20001" xr:uid="{AEAC4A11-F2F6-4712-979F-303C071C2C09}"/>
    <cellStyle name="보통 21 12" xfId="20002" xr:uid="{887D204B-B429-4E21-A0F7-21EB39BEEE67}"/>
    <cellStyle name="보통 21 13" xfId="20003" xr:uid="{F0C34EE0-CE70-4E83-9D79-B910D7BC76B9}"/>
    <cellStyle name="보통 21 14" xfId="20004" xr:uid="{D2F4BE4B-2DD3-4790-9196-5C8AF91000BA}"/>
    <cellStyle name="보통 21 15" xfId="19999" xr:uid="{D5C887ED-A0A4-45E8-A9AF-47530392919D}"/>
    <cellStyle name="보통 21 2" xfId="2487" xr:uid="{6C7CC31B-B503-4BFE-B4BF-B9CBA1D00F9B}"/>
    <cellStyle name="보통 21 2 2" xfId="20005" xr:uid="{2B3619C6-B754-4E1A-93A8-437AA90CA1F0}"/>
    <cellStyle name="보통 21 3" xfId="20006" xr:uid="{77CE030C-8302-42D9-BA24-7683FF549AE0}"/>
    <cellStyle name="보통 21 4" xfId="20007" xr:uid="{4E129511-436F-4A48-9ABD-9E7B9E7930E2}"/>
    <cellStyle name="보통 21 5" xfId="20008" xr:uid="{3D92539A-A2EB-4717-85A7-66B764913831}"/>
    <cellStyle name="보통 21 6" xfId="20009" xr:uid="{8E5C3359-83D5-4E69-A003-4B2AE42EF864}"/>
    <cellStyle name="보통 21 7" xfId="20010" xr:uid="{CAB39916-6908-4B0F-A7A8-B88FA9893E23}"/>
    <cellStyle name="보통 21 8" xfId="20011" xr:uid="{E118CF2D-1D1F-4A60-BEB2-DB13861F2F75}"/>
    <cellStyle name="보통 21 9" xfId="20012" xr:uid="{E718024C-B3F8-4713-90F7-6BBEC0174F07}"/>
    <cellStyle name="보통 22" xfId="2488" xr:uid="{43C13B79-4BCE-4DD1-B152-A3D10E906FA7}"/>
    <cellStyle name="보통 22 10" xfId="20014" xr:uid="{7EE97A50-46E4-4E99-82BE-1CFD9090095B}"/>
    <cellStyle name="보통 22 11" xfId="20015" xr:uid="{4CCEC45E-A7EF-46EC-B0EF-1AFCD37D8420}"/>
    <cellStyle name="보통 22 12" xfId="20016" xr:uid="{F6334840-C0D2-4ECA-834C-7F72F66284A8}"/>
    <cellStyle name="보통 22 13" xfId="20017" xr:uid="{2D7D2B69-FED6-473B-86C4-EFAD2268568A}"/>
    <cellStyle name="보통 22 14" xfId="20018" xr:uid="{D5C63139-A1B4-45D6-A3D2-22EBA657F4B6}"/>
    <cellStyle name="보통 22 15" xfId="20013" xr:uid="{333371BA-7A5C-4A2A-AE5B-2B41E56DE43E}"/>
    <cellStyle name="보통 22 2" xfId="2489" xr:uid="{81F0E712-F6B3-463D-8A87-7D930D05E360}"/>
    <cellStyle name="보통 22 2 2" xfId="20019" xr:uid="{6160E303-E167-4B81-AAEF-D004A2A8E7FF}"/>
    <cellStyle name="보통 22 3" xfId="20020" xr:uid="{6A981F7D-B67E-4364-A331-45E77D2EAD0B}"/>
    <cellStyle name="보통 22 4" xfId="20021" xr:uid="{CE5CA8AE-C6C3-477D-AE69-36900A14E74E}"/>
    <cellStyle name="보통 22 5" xfId="20022" xr:uid="{C7188B26-EA58-4EEC-A6A9-F95164CF4425}"/>
    <cellStyle name="보통 22 6" xfId="20023" xr:uid="{3A30C64E-77FA-4439-9B8E-BE5CEB2BAA21}"/>
    <cellStyle name="보통 22 7" xfId="20024" xr:uid="{B6A396B8-3A88-40AB-8474-843A02616742}"/>
    <cellStyle name="보통 22 8" xfId="20025" xr:uid="{52A286F9-F405-468C-AF36-8A112CC1F508}"/>
    <cellStyle name="보통 22 9" xfId="20026" xr:uid="{61CC80F8-9065-4FB1-885E-94E65B3324BD}"/>
    <cellStyle name="보통 23" xfId="2490" xr:uid="{8524C292-2360-42C3-A304-4739E1306826}"/>
    <cellStyle name="보통 23 10" xfId="20028" xr:uid="{A040A7B1-D59E-4740-AEA1-C85EFC8586C7}"/>
    <cellStyle name="보통 23 11" xfId="20029" xr:uid="{3A0C2F62-CBE3-4D19-AFF9-167A1C8CFD2F}"/>
    <cellStyle name="보통 23 12" xfId="20030" xr:uid="{A3CC1AA8-BDE1-45EA-8023-96561B0CE8B0}"/>
    <cellStyle name="보통 23 13" xfId="20031" xr:uid="{9DF0ABFC-2404-42C2-9E2B-D72DD16D1C76}"/>
    <cellStyle name="보통 23 14" xfId="20032" xr:uid="{296C2BC1-1464-4CF1-A3E9-FBE6D60201DA}"/>
    <cellStyle name="보통 23 15" xfId="20027" xr:uid="{DC8679E7-DD82-46A7-B0C7-E0010A8031A7}"/>
    <cellStyle name="보통 23 2" xfId="2491" xr:uid="{18E6C57C-D3FF-428D-B787-8F7C586D1240}"/>
    <cellStyle name="보통 23 2 2" xfId="20033" xr:uid="{16672586-48EF-4726-9F04-139BAF9553D6}"/>
    <cellStyle name="보통 23 3" xfId="20034" xr:uid="{41CC06CE-F048-4144-8197-6D670BC1F29E}"/>
    <cellStyle name="보통 23 4" xfId="20035" xr:uid="{9320F6CC-34C8-4D52-ADCA-DE2BA6FC45A6}"/>
    <cellStyle name="보통 23 5" xfId="20036" xr:uid="{3C7C293E-785F-4444-B4B0-6335BA750784}"/>
    <cellStyle name="보통 23 6" xfId="20037" xr:uid="{C726FEB3-8B01-4AE8-990E-7099E19C591A}"/>
    <cellStyle name="보통 23 7" xfId="20038" xr:uid="{46E1D35C-6A77-4E95-AB73-29A3B8F59CC3}"/>
    <cellStyle name="보통 23 8" xfId="20039" xr:uid="{F8A5D7D6-E409-4659-9889-B53508409ECA}"/>
    <cellStyle name="보통 23 9" xfId="20040" xr:uid="{85B69903-B580-4569-87CD-467DBD726362}"/>
    <cellStyle name="보통 24" xfId="2492" xr:uid="{7B470A3E-D5D6-4FED-BC60-BC1498CC7D3A}"/>
    <cellStyle name="보통 24 10" xfId="20042" xr:uid="{ECB2967A-1279-4CD0-B160-7C46AA92EFFF}"/>
    <cellStyle name="보통 24 11" xfId="20043" xr:uid="{3E03B27D-23D7-4154-8835-4DFD70AC6B7C}"/>
    <cellStyle name="보통 24 12" xfId="20044" xr:uid="{E14A2D4E-7EC3-4052-9136-F5CF7CB0A1E4}"/>
    <cellStyle name="보통 24 13" xfId="20045" xr:uid="{D7862816-F4A7-4891-99E8-3587AE77ABC3}"/>
    <cellStyle name="보통 24 14" xfId="20046" xr:uid="{7F5FD53F-DF49-4A9B-A6CF-CDDE5F2EE17D}"/>
    <cellStyle name="보통 24 15" xfId="20041" xr:uid="{D7C3D2B5-4CF3-48D1-A8B5-90F76442CAFC}"/>
    <cellStyle name="보통 24 2" xfId="2493" xr:uid="{2393CEC3-2F0A-435D-9C83-D77BDEA07379}"/>
    <cellStyle name="보통 24 2 2" xfId="20047" xr:uid="{9CCB9597-36E4-4C3D-8904-98DDEF25FC0A}"/>
    <cellStyle name="보통 24 3" xfId="20048" xr:uid="{52126E9C-6744-4A25-8685-3BBC2F29BE46}"/>
    <cellStyle name="보통 24 4" xfId="20049" xr:uid="{9529102E-5D72-4753-9C84-2E6D11C1CE7F}"/>
    <cellStyle name="보통 24 5" xfId="20050" xr:uid="{38D71FDD-6C6A-4290-87F3-EBCEC0B5F5DA}"/>
    <cellStyle name="보통 24 6" xfId="20051" xr:uid="{528F27CA-59FE-4070-A9C2-4895A45CF08A}"/>
    <cellStyle name="보통 24 7" xfId="20052" xr:uid="{000D15C5-F7F2-449B-A28A-3B8B9A3B1D86}"/>
    <cellStyle name="보통 24 8" xfId="20053" xr:uid="{9AB0EF51-5982-4DBC-9916-80C982C06686}"/>
    <cellStyle name="보통 24 9" xfId="20054" xr:uid="{D08C44D6-0F1D-4F27-8D4A-208E88683EDA}"/>
    <cellStyle name="보통 25" xfId="2494" xr:uid="{F9A8D6CD-7EC6-43C6-A020-95F2027BA335}"/>
    <cellStyle name="보통 25 10" xfId="20056" xr:uid="{E4A74E45-BDA3-4436-BD76-C9D2CE1A8EBF}"/>
    <cellStyle name="보통 25 11" xfId="20057" xr:uid="{52327C1B-4BC0-4F0A-A4E2-00E70A2B7A44}"/>
    <cellStyle name="보통 25 12" xfId="20058" xr:uid="{BD1DEA18-FD01-4D35-933E-86396F12A893}"/>
    <cellStyle name="보통 25 13" xfId="20059" xr:uid="{3A32F6EF-DA44-4C68-8ADA-0C05068146A0}"/>
    <cellStyle name="보통 25 14" xfId="20060" xr:uid="{77A4FD5A-F707-4183-983A-67F1E010E37D}"/>
    <cellStyle name="보통 25 15" xfId="20055" xr:uid="{B11BFEDB-8EFF-4791-A375-EEB7680C555D}"/>
    <cellStyle name="보통 25 2" xfId="2495" xr:uid="{9803DF59-B2C7-4198-A077-52E07C02FD90}"/>
    <cellStyle name="보통 25 2 2" xfId="20061" xr:uid="{1769B475-5F79-4F10-8017-8F6C308377DD}"/>
    <cellStyle name="보통 25 3" xfId="20062" xr:uid="{0ED6292A-20EC-4520-AA41-DDBBAA026033}"/>
    <cellStyle name="보통 25 4" xfId="20063" xr:uid="{BD69C02B-A07B-4834-862B-69DFBEB65273}"/>
    <cellStyle name="보통 25 5" xfId="20064" xr:uid="{4903DC24-1C7F-436F-BCC1-C8CDB146010D}"/>
    <cellStyle name="보통 25 6" xfId="20065" xr:uid="{44C7FA20-ED35-4232-9AD5-46BB603A4B22}"/>
    <cellStyle name="보통 25 7" xfId="20066" xr:uid="{FE7C4F90-F587-4F46-9FF2-E11752667E66}"/>
    <cellStyle name="보통 25 8" xfId="20067" xr:uid="{124E67BD-83D4-4395-8F13-675516E386DB}"/>
    <cellStyle name="보통 25 9" xfId="20068" xr:uid="{11A1BAE4-49A4-435F-BFAF-3B5E21F97A77}"/>
    <cellStyle name="보통 26" xfId="2496" xr:uid="{181162AE-6420-453A-9581-BE7C3789175F}"/>
    <cellStyle name="보통 26 10" xfId="20070" xr:uid="{986A4B86-6B04-4902-BD5D-97A32F567DF0}"/>
    <cellStyle name="보통 26 11" xfId="20071" xr:uid="{6C627E0C-6D5A-482B-81E8-E3D73DD3570E}"/>
    <cellStyle name="보통 26 12" xfId="20072" xr:uid="{C53809AA-4072-4EEF-AAB0-C002D8396375}"/>
    <cellStyle name="보통 26 13" xfId="20073" xr:uid="{9AB7EC23-F938-4BD4-ABE5-5350DA44F2BB}"/>
    <cellStyle name="보통 26 14" xfId="20074" xr:uid="{45C102A2-CCA5-471D-AD9F-0232D557D40D}"/>
    <cellStyle name="보통 26 15" xfId="20069" xr:uid="{F44CB03A-54B6-4EDA-964F-EF1631FA5B33}"/>
    <cellStyle name="보통 26 2" xfId="2497" xr:uid="{35CE1B0F-DFDB-40E9-A8F5-F57F187FD531}"/>
    <cellStyle name="보통 26 2 2" xfId="20075" xr:uid="{7DA894D2-08D8-4695-B067-30F9E44014DD}"/>
    <cellStyle name="보통 26 3" xfId="20076" xr:uid="{8664C08F-A5D9-48B1-9D74-84F9B2CDBC95}"/>
    <cellStyle name="보통 26 4" xfId="20077" xr:uid="{DB9F9E9E-30DC-4068-89FC-1792B67D38DF}"/>
    <cellStyle name="보통 26 5" xfId="20078" xr:uid="{DB2A0B0B-08EF-4CE7-BA46-902FBD684C5B}"/>
    <cellStyle name="보통 26 6" xfId="20079" xr:uid="{0CF3F754-4328-48DF-82DE-3CEE514EB1FD}"/>
    <cellStyle name="보통 26 7" xfId="20080" xr:uid="{4D19F208-0F12-4027-AD9E-C42B932F1586}"/>
    <cellStyle name="보통 26 8" xfId="20081" xr:uid="{5321AD4F-D891-4D28-826E-75066D847F62}"/>
    <cellStyle name="보통 26 9" xfId="20082" xr:uid="{1AAF5701-F787-4E0A-B3BF-8906B9EE85F5}"/>
    <cellStyle name="보통 27" xfId="2498" xr:uid="{EEEB0189-B463-4589-89A4-524407768F3A}"/>
    <cellStyle name="보통 27 10" xfId="20084" xr:uid="{80C395B9-C9D9-4AE6-AA0D-070DE3F40898}"/>
    <cellStyle name="보통 27 11" xfId="20085" xr:uid="{2CABD7D6-AB1C-4276-8D09-90754D38B951}"/>
    <cellStyle name="보통 27 12" xfId="20086" xr:uid="{96035FA4-302D-4F16-8CB5-4A4EC70D0CD5}"/>
    <cellStyle name="보통 27 13" xfId="20087" xr:uid="{B090C0F5-6132-4330-AC46-52BBFA2691A1}"/>
    <cellStyle name="보통 27 14" xfId="20088" xr:uid="{1232EA46-E542-4E91-890C-2C58A3282DCC}"/>
    <cellStyle name="보통 27 15" xfId="20083" xr:uid="{18EAB2DF-858D-4AEB-A612-E5A81788F864}"/>
    <cellStyle name="보통 27 2" xfId="2499" xr:uid="{896324AC-BD4C-43F2-9DEE-CD6CAECF70E6}"/>
    <cellStyle name="보통 27 2 2" xfId="20089" xr:uid="{FA793C0A-0C60-456C-91F2-CA8F536E0696}"/>
    <cellStyle name="보통 27 3" xfId="20090" xr:uid="{D05F57C6-B659-4B61-8F99-7ADF33EF56BD}"/>
    <cellStyle name="보통 27 4" xfId="20091" xr:uid="{DEC23AD5-E4B0-4194-A08F-87FD2B47647D}"/>
    <cellStyle name="보통 27 5" xfId="20092" xr:uid="{0B9851BF-F89E-4125-A2BB-058A3F699550}"/>
    <cellStyle name="보통 27 6" xfId="20093" xr:uid="{7A554A1F-7D1F-4258-9581-CEA22B6DFCB5}"/>
    <cellStyle name="보통 27 7" xfId="20094" xr:uid="{90139BE9-6478-4F38-BEEA-E73C96839958}"/>
    <cellStyle name="보통 27 8" xfId="20095" xr:uid="{EDA85A1A-DBCE-4DF3-801F-73822B3C8FEA}"/>
    <cellStyle name="보통 27 9" xfId="20096" xr:uid="{7E7E70CF-53BF-4529-A74C-93969C10F217}"/>
    <cellStyle name="보통 28" xfId="2500" xr:uid="{15AE3549-3F8C-48A6-824D-44A1477DF522}"/>
    <cellStyle name="보통 28 10" xfId="20098" xr:uid="{536543E4-FA7F-4BF7-9F78-975A834B02E4}"/>
    <cellStyle name="보통 28 11" xfId="20099" xr:uid="{98B64090-0F27-42A2-A9CC-CF81B0EBA21B}"/>
    <cellStyle name="보통 28 12" xfId="20100" xr:uid="{36A94497-935C-4D02-B204-D67B5AB07911}"/>
    <cellStyle name="보통 28 13" xfId="20101" xr:uid="{6BFBC0A2-DE1A-4208-9DE5-B198CC65660C}"/>
    <cellStyle name="보통 28 14" xfId="20102" xr:uid="{121F0B65-DE4E-4A3D-BBE5-A4B1C0935A46}"/>
    <cellStyle name="보통 28 15" xfId="20097" xr:uid="{A060DC4A-09B9-44EC-9389-FC1CD7DF9A8A}"/>
    <cellStyle name="보통 28 2" xfId="2501" xr:uid="{C4EC0C80-DA6F-4662-AAE2-9AAB48A94FA0}"/>
    <cellStyle name="보통 28 2 2" xfId="20103" xr:uid="{C52B0E6E-F2B7-4F25-A86B-6624C6F198C9}"/>
    <cellStyle name="보통 28 3" xfId="20104" xr:uid="{D3355095-0649-4116-97FD-7C0596F97DDC}"/>
    <cellStyle name="보통 28 4" xfId="20105" xr:uid="{FF6D739C-2272-428A-940F-1FCC94FFFE76}"/>
    <cellStyle name="보통 28 5" xfId="20106" xr:uid="{CD713DF6-F762-431F-88D8-A6E98A84C2D9}"/>
    <cellStyle name="보통 28 6" xfId="20107" xr:uid="{DE1EEEF6-68E7-44F8-A5B2-124E93A9636A}"/>
    <cellStyle name="보통 28 7" xfId="20108" xr:uid="{329365CD-9ABE-40AC-A5B4-2E8563ABD3BD}"/>
    <cellStyle name="보통 28 8" xfId="20109" xr:uid="{3C2A0CC1-7845-4E5D-9C05-B9DBC7274333}"/>
    <cellStyle name="보통 28 9" xfId="20110" xr:uid="{6CD00ADA-0E49-4927-8791-A2FA3BD472C5}"/>
    <cellStyle name="보통 29" xfId="2502" xr:uid="{6FF78790-E3A1-4D77-BCB9-D93C885BC343}"/>
    <cellStyle name="보통 29 10" xfId="20112" xr:uid="{87F96849-3FEF-4621-A4E7-54E18717FC18}"/>
    <cellStyle name="보통 29 11" xfId="20113" xr:uid="{917FA874-3DF7-4857-8A23-FD1307D8E627}"/>
    <cellStyle name="보통 29 12" xfId="20114" xr:uid="{DE238F9C-4E3E-49AD-98FE-5F502DAE530F}"/>
    <cellStyle name="보통 29 13" xfId="20115" xr:uid="{971F1C1E-FB03-455E-8583-E259B4E1ECA5}"/>
    <cellStyle name="보통 29 14" xfId="20116" xr:uid="{B078275D-B536-42B5-865A-A205AFEE9080}"/>
    <cellStyle name="보통 29 15" xfId="20111" xr:uid="{A67C9C2A-7414-402B-B3BD-18F94455F1DF}"/>
    <cellStyle name="보통 29 2" xfId="2503" xr:uid="{B6F2649C-4111-40CE-97E1-8F7587D22E28}"/>
    <cellStyle name="보통 29 2 2" xfId="20117" xr:uid="{24D4856B-17C3-4484-BF1A-346C92220B2C}"/>
    <cellStyle name="보통 29 3" xfId="20118" xr:uid="{DEE64C3A-DF65-46A2-9DD4-9B682E6751A8}"/>
    <cellStyle name="보통 29 4" xfId="20119" xr:uid="{79EC8C3C-9BB5-4BA7-9657-542C0590873F}"/>
    <cellStyle name="보통 29 5" xfId="20120" xr:uid="{C240E53F-3C9A-4459-A907-02808D74A24A}"/>
    <cellStyle name="보통 29 6" xfId="20121" xr:uid="{1DE61DBE-C4BD-4B74-9040-28F485D07BC2}"/>
    <cellStyle name="보통 29 7" xfId="20122" xr:uid="{8E2A4F29-AE4F-4D8F-9911-49249B7CDA13}"/>
    <cellStyle name="보통 29 8" xfId="20123" xr:uid="{85903A02-B483-4DF2-8183-90D300B547F9}"/>
    <cellStyle name="보통 29 9" xfId="20124" xr:uid="{8D809120-8B0F-47B7-9AA9-7A3DF29744A3}"/>
    <cellStyle name="보통 3" xfId="2504" xr:uid="{DF5F89B6-524B-4C8A-802C-EC2F3DEA85E8}"/>
    <cellStyle name="보통 3 10" xfId="20126" xr:uid="{6083E7AD-91FA-46E2-9B75-C9185B38CAE8}"/>
    <cellStyle name="보통 3 11" xfId="20127" xr:uid="{13B64090-28CC-4C9F-8F31-0B95A8CEF583}"/>
    <cellStyle name="보통 3 12" xfId="20128" xr:uid="{D93A4F8E-5620-4732-839A-BCE529BD780F}"/>
    <cellStyle name="보통 3 13" xfId="20129" xr:uid="{D95B34D8-A71B-44C2-9656-C5017065A4FD}"/>
    <cellStyle name="보통 3 14" xfId="20130" xr:uid="{DA5C5A74-E401-4D53-B1BC-2DEF6F1755A7}"/>
    <cellStyle name="보통 3 15" xfId="20125" xr:uid="{143F9EAC-D4CC-41B0-9734-FB245977D1CA}"/>
    <cellStyle name="보통 3 16" xfId="28223" xr:uid="{D9BB673E-16F6-4035-8B1E-BB786F2BDE0D}"/>
    <cellStyle name="보통 3 2" xfId="2505" xr:uid="{B626FB74-A084-4416-9598-E55428F71624}"/>
    <cellStyle name="보통 3 2 2" xfId="20131" xr:uid="{8C078F22-E736-418C-A28D-4E8141830E89}"/>
    <cellStyle name="보통 3 3" xfId="20132" xr:uid="{FC762712-5843-42C9-9BC3-A24432792766}"/>
    <cellStyle name="보통 3 4" xfId="20133" xr:uid="{AFFC2B9C-E10F-4D4B-B739-39405E42877E}"/>
    <cellStyle name="보통 3 5" xfId="20134" xr:uid="{A9FD995D-7222-497B-B412-56519B4C23B3}"/>
    <cellStyle name="보통 3 6" xfId="20135" xr:uid="{465CE3EB-07C1-4A18-ADE5-92E867D16C73}"/>
    <cellStyle name="보통 3 7" xfId="20136" xr:uid="{4B5093AD-398E-4EF5-B424-E9571DE6F20E}"/>
    <cellStyle name="보통 3 8" xfId="20137" xr:uid="{1229B2FD-F21D-4CBE-8279-A86F406526BC}"/>
    <cellStyle name="보통 3 9" xfId="20138" xr:uid="{E45E4A33-71EE-4C05-98DD-84E50DD0B674}"/>
    <cellStyle name="보통 30" xfId="2506" xr:uid="{C28A97D7-6A2F-4698-A6C0-8808A2F1B122}"/>
    <cellStyle name="보통 30 10" xfId="20140" xr:uid="{08B7B7D4-AA61-431B-BE75-74C59C98CFDA}"/>
    <cellStyle name="보통 30 11" xfId="20141" xr:uid="{52251D72-7A79-4564-A7AF-220A845D64BB}"/>
    <cellStyle name="보통 30 12" xfId="20142" xr:uid="{F1BA244F-2F1B-4DE2-B38A-50BF9F757268}"/>
    <cellStyle name="보통 30 13" xfId="20143" xr:uid="{88A861CB-34A7-46F4-965F-AAEC9682DDA7}"/>
    <cellStyle name="보통 30 14" xfId="20144" xr:uid="{1BDD4A21-4EA0-43EE-AA5A-88AC67BF2C0B}"/>
    <cellStyle name="보통 30 15" xfId="20139" xr:uid="{46B1C28C-6153-4256-BB5C-2A75C8360D77}"/>
    <cellStyle name="보통 30 2" xfId="2507" xr:uid="{1E305C2A-D6B6-42A2-B93B-977BCE7F6D11}"/>
    <cellStyle name="보통 30 2 2" xfId="20145" xr:uid="{17DBFD0E-5629-427E-B2D6-88158ED671A1}"/>
    <cellStyle name="보통 30 3" xfId="20146" xr:uid="{C4DD5492-33E3-4E83-8D5B-79EF94D71D39}"/>
    <cellStyle name="보통 30 4" xfId="20147" xr:uid="{B918E189-7A94-4AFD-BDF2-F208BEEECA28}"/>
    <cellStyle name="보통 30 5" xfId="20148" xr:uid="{1F376401-979A-453B-A8AA-D56EC7ED85CA}"/>
    <cellStyle name="보통 30 6" xfId="20149" xr:uid="{6DA921D8-D8BE-4A2C-9450-FE0446251DC2}"/>
    <cellStyle name="보통 30 7" xfId="20150" xr:uid="{A869CEF3-A0F8-4438-B898-73EE72F8746D}"/>
    <cellStyle name="보통 30 8" xfId="20151" xr:uid="{E4797ED6-776B-4200-B91D-264CA5E4F0BE}"/>
    <cellStyle name="보통 30 9" xfId="20152" xr:uid="{565BAABE-529E-4704-A8A2-2C481FE500C8}"/>
    <cellStyle name="보통 31" xfId="2508" xr:uid="{230EA7D2-E8B2-48FB-83C6-33843DFC7C9C}"/>
    <cellStyle name="보통 31 10" xfId="20154" xr:uid="{E183E9A4-2DC4-4627-A85A-55B981B5BAE7}"/>
    <cellStyle name="보통 31 11" xfId="20155" xr:uid="{59D00AE1-9EE5-4360-9E86-87E7D7E5A8C1}"/>
    <cellStyle name="보통 31 12" xfId="20156" xr:uid="{FDDAFA96-E24F-4FC3-A6B8-AB04132B5411}"/>
    <cellStyle name="보통 31 13" xfId="20157" xr:uid="{F3C7B0CB-D5DE-4784-910B-F3E047584D98}"/>
    <cellStyle name="보통 31 14" xfId="20158" xr:uid="{FE30796B-B5BB-403E-A2EE-1E2509C5CDBD}"/>
    <cellStyle name="보통 31 15" xfId="20153" xr:uid="{3F1C9550-353B-485C-AF52-2079B38FD954}"/>
    <cellStyle name="보통 31 2" xfId="2509" xr:uid="{AE90AD9E-17D5-413A-B55A-A97026CB2842}"/>
    <cellStyle name="보통 31 2 2" xfId="20159" xr:uid="{66D00A70-724D-443C-9A4F-CE0E11139AAD}"/>
    <cellStyle name="보통 31 3" xfId="20160" xr:uid="{2F697CE8-5033-4A5A-8C52-0485212C941D}"/>
    <cellStyle name="보통 31 4" xfId="20161" xr:uid="{213A3869-224B-4A3F-A956-143CC360A686}"/>
    <cellStyle name="보통 31 5" xfId="20162" xr:uid="{AD3B3636-D07A-4E93-8699-4D0D15E84FB2}"/>
    <cellStyle name="보통 31 6" xfId="20163" xr:uid="{43850A34-B485-406F-8ED7-AED86635F309}"/>
    <cellStyle name="보통 31 7" xfId="20164" xr:uid="{8C11023D-FD66-44AD-A10B-F75FFC1F418C}"/>
    <cellStyle name="보통 31 8" xfId="20165" xr:uid="{FCECDE50-E4FF-4DEC-BEE2-E3BC22F642CF}"/>
    <cellStyle name="보통 31 9" xfId="20166" xr:uid="{B26CF667-81CC-414C-B4AE-B1C2D77E4E46}"/>
    <cellStyle name="보통 32" xfId="2510" xr:uid="{2B6F2EA5-AF2C-4251-B674-71ABCA925D1C}"/>
    <cellStyle name="보통 32 10" xfId="20168" xr:uid="{1A3276DD-B3FA-46D4-A37E-A9D89CB5AE6F}"/>
    <cellStyle name="보통 32 11" xfId="20169" xr:uid="{2F8E7F61-6D6C-470D-BB96-9DE3CE312DF0}"/>
    <cellStyle name="보통 32 12" xfId="20170" xr:uid="{80253BA8-47B1-4D5A-9659-3CE3A659DCCB}"/>
    <cellStyle name="보통 32 13" xfId="20171" xr:uid="{D7B38847-BC5A-4920-8B48-8FBF13CAECCE}"/>
    <cellStyle name="보통 32 14" xfId="20172" xr:uid="{28D8858F-11C5-4C2C-B704-33E5DF0D965D}"/>
    <cellStyle name="보통 32 15" xfId="20167" xr:uid="{6AEEE5E8-B061-42DC-8A06-53128B908241}"/>
    <cellStyle name="보통 32 2" xfId="2511" xr:uid="{D35FAC44-CD7A-4695-B9A0-236637EA5CAE}"/>
    <cellStyle name="보통 32 2 2" xfId="20173" xr:uid="{A642CEBD-71D1-4B37-940F-3D1B981C4243}"/>
    <cellStyle name="보통 32 3" xfId="20174" xr:uid="{0CAF458D-C661-4CFC-830B-EDF70119EC3F}"/>
    <cellStyle name="보통 32 4" xfId="20175" xr:uid="{40482C72-20A8-4F01-AEE7-4718762C3605}"/>
    <cellStyle name="보통 32 5" xfId="20176" xr:uid="{02EFC071-E534-4287-BAE5-EF638D1A7EA6}"/>
    <cellStyle name="보통 32 6" xfId="20177" xr:uid="{18CB635F-0B54-4005-977C-585330F4020B}"/>
    <cellStyle name="보통 32 7" xfId="20178" xr:uid="{7A171290-1E0C-4872-B96E-4A2398364CE1}"/>
    <cellStyle name="보통 32 8" xfId="20179" xr:uid="{F8D95B07-7380-4CFF-93C0-DD40F54212BC}"/>
    <cellStyle name="보통 32 9" xfId="20180" xr:uid="{9A6E4EE9-DE81-4C6E-8E36-3C4E72815EA5}"/>
    <cellStyle name="보통 33" xfId="2512" xr:uid="{6F961EF1-D310-4C1D-AA10-8CB4F57F91C0}"/>
    <cellStyle name="보통 33 10" xfId="20182" xr:uid="{741BD21A-F738-4BE4-B794-9926EB58B619}"/>
    <cellStyle name="보통 33 11" xfId="20183" xr:uid="{3DACA3E9-B52C-4482-8C5D-F8E27BAE3B5E}"/>
    <cellStyle name="보통 33 12" xfId="20184" xr:uid="{1C6690FA-57DE-4220-85C8-46E07BF8BF33}"/>
    <cellStyle name="보통 33 13" xfId="20185" xr:uid="{EBA0B363-9AEA-40CE-8A7D-B2F535C376B3}"/>
    <cellStyle name="보통 33 14" xfId="20186" xr:uid="{09C625D7-ACC3-45C9-BB1C-5B0A364CC170}"/>
    <cellStyle name="보통 33 15" xfId="20181" xr:uid="{527C2C52-1304-4A07-AACA-4FEFD00B27DF}"/>
    <cellStyle name="보통 33 2" xfId="2513" xr:uid="{F05BFEF2-C75E-4567-A3C6-2DDCAC67C892}"/>
    <cellStyle name="보통 33 2 2" xfId="20187" xr:uid="{A9E1A288-9721-49AD-83CE-37AAF2DB9F4C}"/>
    <cellStyle name="보통 33 3" xfId="20188" xr:uid="{5F6F6EED-77E5-4363-81CD-24F17ED0A14C}"/>
    <cellStyle name="보통 33 4" xfId="20189" xr:uid="{85E98332-E8CB-4B84-AD65-8E63F5B67C3C}"/>
    <cellStyle name="보통 33 5" xfId="20190" xr:uid="{5C9351B9-9745-4B45-AAB6-D25058A5F941}"/>
    <cellStyle name="보통 33 6" xfId="20191" xr:uid="{804463AF-04C5-44D0-A276-7BC08C616D3E}"/>
    <cellStyle name="보통 33 7" xfId="20192" xr:uid="{6466A449-8D15-47D5-A4BD-55C63B1C2AE5}"/>
    <cellStyle name="보통 33 8" xfId="20193" xr:uid="{93D639CB-93B3-4A67-81D3-8376B3B000F3}"/>
    <cellStyle name="보통 33 9" xfId="20194" xr:uid="{82C07D86-2F01-4AB4-AAAA-311AAF84D8CC}"/>
    <cellStyle name="보통 34" xfId="2514" xr:uid="{5583F32F-451B-48A0-BF46-BDEFF3F00B22}"/>
    <cellStyle name="보통 34 10" xfId="20196" xr:uid="{7C1025E4-8AB3-4F3C-8771-85768EFAD48D}"/>
    <cellStyle name="보통 34 11" xfId="20197" xr:uid="{347F2E6A-5B88-4B61-9C26-B24763733983}"/>
    <cellStyle name="보통 34 12" xfId="20198" xr:uid="{A1FBBA48-FBD9-459F-9B35-32A35A5D47F7}"/>
    <cellStyle name="보통 34 13" xfId="20199" xr:uid="{D31D7801-9C0A-4C73-89AC-07961AE71233}"/>
    <cellStyle name="보통 34 14" xfId="20200" xr:uid="{8DBA75DF-90EE-439C-9A69-AF670B14BF58}"/>
    <cellStyle name="보통 34 15" xfId="20195" xr:uid="{F2C76765-FEA6-4910-9E3F-A5B60BAF351E}"/>
    <cellStyle name="보통 34 2" xfId="2515" xr:uid="{777C1528-4B0D-458C-B576-08F8C05C8561}"/>
    <cellStyle name="보통 34 2 2" xfId="20201" xr:uid="{312F4887-D990-4877-8E17-1E7995FDBBBA}"/>
    <cellStyle name="보통 34 3" xfId="20202" xr:uid="{3778C4DC-5435-405A-A4FB-FCEBBAD8D8AA}"/>
    <cellStyle name="보통 34 4" xfId="20203" xr:uid="{B8091DE1-9A34-44CB-9491-3B8CDA28C0F6}"/>
    <cellStyle name="보통 34 5" xfId="20204" xr:uid="{94DFA93D-817D-4771-9C2C-543030F08086}"/>
    <cellStyle name="보통 34 6" xfId="20205" xr:uid="{3060C3D2-98B5-4B94-BF06-3A1E84AF0CA1}"/>
    <cellStyle name="보통 34 7" xfId="20206" xr:uid="{991BE26A-E9FB-43F4-9D97-EA3315E2B249}"/>
    <cellStyle name="보통 34 8" xfId="20207" xr:uid="{00D8AB15-8948-43F3-9E90-552098EE1613}"/>
    <cellStyle name="보통 34 9" xfId="20208" xr:uid="{3CD0198C-8FB9-46E1-ABBC-92D2BC85B1D1}"/>
    <cellStyle name="보통 35" xfId="2516" xr:uid="{372B4F84-9B44-406F-9E74-6E3F080827F6}"/>
    <cellStyle name="보통 35 10" xfId="20210" xr:uid="{CFB5C3A4-F220-42E5-B090-E8C768CD0023}"/>
    <cellStyle name="보통 35 11" xfId="20211" xr:uid="{EF3FC30C-D67B-4170-B028-A187966C6872}"/>
    <cellStyle name="보통 35 12" xfId="20212" xr:uid="{CD08E575-5E1C-49CA-BE1E-CD515E80D233}"/>
    <cellStyle name="보통 35 13" xfId="20213" xr:uid="{7682F26C-1710-4C97-BD21-913F9C7D6972}"/>
    <cellStyle name="보통 35 14" xfId="20214" xr:uid="{DB88F356-CF56-471C-A817-6F6AC5171925}"/>
    <cellStyle name="보통 35 15" xfId="20209" xr:uid="{E3E69DEC-B4E3-412C-9175-F8DF6E36C4F5}"/>
    <cellStyle name="보통 35 2" xfId="2517" xr:uid="{97A5CF4A-41E8-4AEB-916F-7767FC5A0A34}"/>
    <cellStyle name="보통 35 2 2" xfId="20215" xr:uid="{1BC47AFE-C9B2-4ACB-8568-D63263388FF1}"/>
    <cellStyle name="보통 35 3" xfId="20216" xr:uid="{4F292071-011D-4C00-B715-72CE1BC6A23F}"/>
    <cellStyle name="보통 35 4" xfId="20217" xr:uid="{9BE8DE47-3D61-44E0-AD92-79E89547C367}"/>
    <cellStyle name="보통 35 5" xfId="20218" xr:uid="{F1BF9875-D75D-4030-8B78-0F7F2FD53752}"/>
    <cellStyle name="보통 35 6" xfId="20219" xr:uid="{580CEA9A-D38C-4330-A0E6-CEB0009BB762}"/>
    <cellStyle name="보통 35 7" xfId="20220" xr:uid="{523C24AB-C124-4CB7-9980-D9842514879C}"/>
    <cellStyle name="보통 35 8" xfId="20221" xr:uid="{9FAA72E4-9400-4764-87A5-0C8D44C53EF7}"/>
    <cellStyle name="보통 35 9" xfId="20222" xr:uid="{FC455917-04AF-4CE8-A05D-B3EFD1EEA3B5}"/>
    <cellStyle name="보통 36" xfId="2518" xr:uid="{FC06E4DB-2429-498F-8417-D0A0452B0A85}"/>
    <cellStyle name="보통 36 10" xfId="20224" xr:uid="{F26FF4FD-3666-4126-A88E-A1AD30500828}"/>
    <cellStyle name="보통 36 11" xfId="20225" xr:uid="{0470567F-3FF8-48D2-9479-32C3249881D3}"/>
    <cellStyle name="보통 36 12" xfId="20226" xr:uid="{1C6C2184-263D-4518-9E6D-EBE0D610D7AA}"/>
    <cellStyle name="보통 36 13" xfId="20227" xr:uid="{93082364-49DD-40EC-A369-116D3E7680BB}"/>
    <cellStyle name="보통 36 14" xfId="20228" xr:uid="{918296F5-A1BF-4887-A6B3-DAD37D524BB8}"/>
    <cellStyle name="보통 36 15" xfId="20223" xr:uid="{AD0017D2-8C13-4699-9D64-12ADC7B610D1}"/>
    <cellStyle name="보통 36 2" xfId="2519" xr:uid="{EF97B892-BF6A-49D7-AA55-3A4D7B81DA78}"/>
    <cellStyle name="보통 36 2 2" xfId="20229" xr:uid="{8B602777-6707-4272-86C7-944C9F28EF11}"/>
    <cellStyle name="보통 36 3" xfId="20230" xr:uid="{4564622D-1107-418D-8D9B-0391AE750309}"/>
    <cellStyle name="보통 36 4" xfId="20231" xr:uid="{562CC78D-9D70-4D12-8CC5-CE17776A1D2A}"/>
    <cellStyle name="보통 36 5" xfId="20232" xr:uid="{3C89C7E2-0D01-451C-9B18-D169F21E291D}"/>
    <cellStyle name="보통 36 6" xfId="20233" xr:uid="{AB2613EA-4A9B-4777-8E1C-D572AF3800C6}"/>
    <cellStyle name="보통 36 7" xfId="20234" xr:uid="{2E97F6FF-DCCE-450B-A4DB-FA28406BD27A}"/>
    <cellStyle name="보통 36 8" xfId="20235" xr:uid="{ED165E08-4EA1-4FA0-9C38-F0C5849B5E71}"/>
    <cellStyle name="보통 36 9" xfId="20236" xr:uid="{C111FAFD-3C86-4768-9FB6-2FC39E2654CA}"/>
    <cellStyle name="보통 37" xfId="2520" xr:uid="{85470A67-1F98-49AB-BF26-9A2F80D3E7AE}"/>
    <cellStyle name="보통 37 10" xfId="20238" xr:uid="{7CBB029D-B1A1-4A0A-883B-448A7DEF42BD}"/>
    <cellStyle name="보통 37 11" xfId="20239" xr:uid="{37977E60-AC3D-4326-AB1D-20019A606907}"/>
    <cellStyle name="보통 37 12" xfId="20240" xr:uid="{D9265198-DB95-4EFE-97B5-84EE79DAB076}"/>
    <cellStyle name="보통 37 13" xfId="20241" xr:uid="{6C87FF8F-449D-46AF-B317-676BB94DC4B0}"/>
    <cellStyle name="보통 37 14" xfId="20242" xr:uid="{E0C7E45A-B30E-4727-BBD3-1CB40500D49C}"/>
    <cellStyle name="보통 37 15" xfId="20237" xr:uid="{0A313E40-58B5-4586-A968-4A20D40E657B}"/>
    <cellStyle name="보통 37 2" xfId="2521" xr:uid="{ECDD87F8-8F94-4861-AFD6-AC49532CE842}"/>
    <cellStyle name="보통 37 2 2" xfId="20243" xr:uid="{A1DD4FC1-B6B0-468D-894D-B322B01C1145}"/>
    <cellStyle name="보통 37 3" xfId="20244" xr:uid="{BD645AC8-5D14-4361-8236-ED20FC7E7681}"/>
    <cellStyle name="보통 37 4" xfId="20245" xr:uid="{9D6AF4D3-333B-4098-8E07-90513DC6BC8C}"/>
    <cellStyle name="보통 37 5" xfId="20246" xr:uid="{BD5C8DB6-F668-49A5-878B-38BD7A96CED9}"/>
    <cellStyle name="보통 37 6" xfId="20247" xr:uid="{D1FADDB8-F125-45EF-9208-A5B3BF0618A4}"/>
    <cellStyle name="보통 37 7" xfId="20248" xr:uid="{9E4D1F31-8651-4536-B924-762E0A772620}"/>
    <cellStyle name="보통 37 8" xfId="20249" xr:uid="{D520C105-BEA3-4A65-91E3-288E525AA5F3}"/>
    <cellStyle name="보통 37 9" xfId="20250" xr:uid="{2A1F2BAE-B64F-4B70-8C0C-8CB895FF1E3D}"/>
    <cellStyle name="보통 38" xfId="2522" xr:uid="{D2712CAA-69D5-4ED9-BABF-7936FD3C8B39}"/>
    <cellStyle name="보통 38 10" xfId="20252" xr:uid="{390231BF-3A3D-4BF6-A409-174E68767999}"/>
    <cellStyle name="보통 38 11" xfId="20253" xr:uid="{7572E38F-F17C-4A92-B38E-79DDBB442D39}"/>
    <cellStyle name="보통 38 12" xfId="20254" xr:uid="{FE26BFA5-EE34-42A2-8A8B-D8AF0A4E81D8}"/>
    <cellStyle name="보통 38 13" xfId="20255" xr:uid="{4F6F9B6D-A07C-454E-A14B-4DBA40DC19F8}"/>
    <cellStyle name="보통 38 14" xfId="20256" xr:uid="{22E3DE41-E704-4E82-A9FD-4B154FC08E5F}"/>
    <cellStyle name="보통 38 15" xfId="20251" xr:uid="{D2964D76-7D9B-4AA1-A7B3-22EC3293EE0E}"/>
    <cellStyle name="보통 38 2" xfId="2523" xr:uid="{D671CF1D-8A45-44EA-818F-990871ECDC45}"/>
    <cellStyle name="보통 38 2 2" xfId="20257" xr:uid="{558A17AB-C9CF-4F73-9DC3-6C953113F2EB}"/>
    <cellStyle name="보통 38 3" xfId="20258" xr:uid="{A853BFDE-8AA1-48D7-9F46-6292BFABCE74}"/>
    <cellStyle name="보통 38 4" xfId="20259" xr:uid="{D36A1E46-D689-4ACA-8F6C-A6793107E618}"/>
    <cellStyle name="보통 38 5" xfId="20260" xr:uid="{A1D9B626-ED3A-4BB9-AF7A-2C3D73F88BE8}"/>
    <cellStyle name="보통 38 6" xfId="20261" xr:uid="{26AAA162-97AD-4EF7-92E1-CA816B708CEA}"/>
    <cellStyle name="보통 38 7" xfId="20262" xr:uid="{5F0F9458-2FD6-4E3C-86C2-E9C36699FC88}"/>
    <cellStyle name="보통 38 8" xfId="20263" xr:uid="{7D1B5127-5216-47EC-B62D-E469B7C356B9}"/>
    <cellStyle name="보통 38 9" xfId="20264" xr:uid="{4FD66D12-F651-43F0-A5E8-C3739D7AD400}"/>
    <cellStyle name="보통 39" xfId="2524" xr:uid="{39F11205-1403-4919-970A-D6508C5B1A07}"/>
    <cellStyle name="보통 39 10" xfId="20266" xr:uid="{DD1AEDEC-56D3-41B2-8166-180D70B91884}"/>
    <cellStyle name="보통 39 11" xfId="20267" xr:uid="{CB55B235-804A-47CA-8ED3-58BE1E170A51}"/>
    <cellStyle name="보통 39 12" xfId="20268" xr:uid="{E310E194-A30E-46E5-AFA2-1C84E5A8067D}"/>
    <cellStyle name="보통 39 13" xfId="20269" xr:uid="{83233BBF-D077-4886-BDA9-05E9AAF06295}"/>
    <cellStyle name="보통 39 14" xfId="20270" xr:uid="{41B58D07-C807-4AC6-8C80-02A8AA48881F}"/>
    <cellStyle name="보통 39 15" xfId="20265" xr:uid="{70CA110F-C0B8-4D9C-8B4C-2847BECA0B59}"/>
    <cellStyle name="보통 39 2" xfId="2525" xr:uid="{A4638DC1-321C-4D32-995B-2B8F138A7673}"/>
    <cellStyle name="보통 39 2 2" xfId="20271" xr:uid="{C5536D98-5AE3-4BE3-AA7C-000C780A2730}"/>
    <cellStyle name="보통 39 3" xfId="20272" xr:uid="{EDA30627-941B-4F1F-9E4F-D1653FDBF7F8}"/>
    <cellStyle name="보통 39 4" xfId="20273" xr:uid="{3DE64D63-F941-410E-BBD2-02A908596421}"/>
    <cellStyle name="보통 39 5" xfId="20274" xr:uid="{E2D15BCC-AC8C-4BB7-9F46-387772CDA121}"/>
    <cellStyle name="보통 39 6" xfId="20275" xr:uid="{C59DD5B9-8C36-4E51-8770-B8A8FDC91151}"/>
    <cellStyle name="보통 39 7" xfId="20276" xr:uid="{BAD91498-81BF-40C8-A96C-011F3EF9F6E1}"/>
    <cellStyle name="보통 39 8" xfId="20277" xr:uid="{3CF5110A-FCC1-4FBA-8B0F-F5B0E69DC14F}"/>
    <cellStyle name="보통 39 9" xfId="20278" xr:uid="{9E1D4DA1-042A-4ECD-A420-9719496FC92A}"/>
    <cellStyle name="보통 4" xfId="2526" xr:uid="{DAF92701-E26E-488D-9F74-623D89800D4E}"/>
    <cellStyle name="보통 4 10" xfId="20280" xr:uid="{116E1B5E-E4F1-4850-92B0-7493F54F17BD}"/>
    <cellStyle name="보통 4 11" xfId="20281" xr:uid="{92F2BF86-A498-493D-9B04-173CE1148FB5}"/>
    <cellStyle name="보통 4 12" xfId="20282" xr:uid="{F9FA0578-C893-4BC3-B049-AEEF615D163A}"/>
    <cellStyle name="보통 4 13" xfId="20283" xr:uid="{FE3AFFDE-78D2-444D-AE21-76F12497A7E5}"/>
    <cellStyle name="보통 4 14" xfId="20284" xr:uid="{0749C38A-1BBC-4CE1-B2F9-D6D38E4071C8}"/>
    <cellStyle name="보통 4 15" xfId="20279" xr:uid="{C765D9EF-EFB6-4214-B5B0-58CF3FF92DAF}"/>
    <cellStyle name="보통 4 16" xfId="27891" xr:uid="{37CC20B1-F19A-431E-AE52-845CE59FD57B}"/>
    <cellStyle name="보통 4 2" xfId="2527" xr:uid="{B9844F86-4BCC-4C6A-926A-2677FAB35A86}"/>
    <cellStyle name="보통 4 2 2" xfId="20285" xr:uid="{32B92E16-B2E1-4EE4-91FA-338B369EE90E}"/>
    <cellStyle name="보통 4 3" xfId="20286" xr:uid="{CA66DCCE-D2BF-4D47-99C0-A0F0847B8C98}"/>
    <cellStyle name="보통 4 4" xfId="20287" xr:uid="{4E74163C-E15D-4E2A-A624-436352A65227}"/>
    <cellStyle name="보통 4 5" xfId="20288" xr:uid="{0EFE8547-CDD1-4C65-B20F-73C7CD42B0ED}"/>
    <cellStyle name="보통 4 6" xfId="20289" xr:uid="{10D22A3D-6490-4667-835E-485669132C71}"/>
    <cellStyle name="보통 4 7" xfId="20290" xr:uid="{81E24D88-1436-4A91-A132-E6699C060EB3}"/>
    <cellStyle name="보통 4 8" xfId="20291" xr:uid="{0D43126E-DD56-4B92-B666-1E148338E5F8}"/>
    <cellStyle name="보통 4 9" xfId="20292" xr:uid="{1578A26F-5480-4282-AB02-76108EE57EBE}"/>
    <cellStyle name="보통 40" xfId="2528" xr:uid="{6E7FA9F6-D1FA-46FA-8F2B-14CC3011112C}"/>
    <cellStyle name="보통 40 10" xfId="20294" xr:uid="{1CED2120-2EFD-4222-AF96-C8A6F43A4C58}"/>
    <cellStyle name="보통 40 11" xfId="20295" xr:uid="{AC7E5FFF-643E-41B7-A033-D86632AAEA0E}"/>
    <cellStyle name="보통 40 12" xfId="20296" xr:uid="{FE801A71-0144-4C81-BE41-E12C785851B3}"/>
    <cellStyle name="보통 40 13" xfId="20297" xr:uid="{8FCDE3BE-C09A-4A68-B05F-87089A8E7BFD}"/>
    <cellStyle name="보통 40 14" xfId="20298" xr:uid="{4EBA371D-17F2-49CC-A30A-850A930FE1BA}"/>
    <cellStyle name="보통 40 15" xfId="20293" xr:uid="{A05ED3E3-3AE1-4C22-91FA-F41908C5C2AC}"/>
    <cellStyle name="보통 40 2" xfId="2529" xr:uid="{DCC07AD9-3AC2-4769-8DD4-26C6ECB908D6}"/>
    <cellStyle name="보통 40 2 2" xfId="20299" xr:uid="{226E6326-FF1F-46A6-B856-2B83586E7A02}"/>
    <cellStyle name="보통 40 3" xfId="20300" xr:uid="{49602FBD-1A5A-4345-B37E-45BA59F9B5E5}"/>
    <cellStyle name="보통 40 4" xfId="20301" xr:uid="{77512AAB-2A4B-4C0A-9C5C-867CC33BE958}"/>
    <cellStyle name="보통 40 5" xfId="20302" xr:uid="{C28A1D97-6BEF-4EEA-A21B-F6792A08FC00}"/>
    <cellStyle name="보통 40 6" xfId="20303" xr:uid="{15EAC135-B54D-4FAB-AA5F-9E6428EE085B}"/>
    <cellStyle name="보통 40 7" xfId="20304" xr:uid="{020820AF-154C-4BD7-A06F-AD6D9EF77ED5}"/>
    <cellStyle name="보통 40 8" xfId="20305" xr:uid="{71C46A86-BF4A-490B-BC9B-76B1269C3D63}"/>
    <cellStyle name="보통 40 9" xfId="20306" xr:uid="{390CCF4F-E920-461F-9E31-386387595F95}"/>
    <cellStyle name="보통 41" xfId="2530" xr:uid="{A9CFE34D-B6EA-43A5-BE08-D171EBCC0697}"/>
    <cellStyle name="보통 41 10" xfId="20308" xr:uid="{520DA62F-5634-4957-AA98-1B75783351CD}"/>
    <cellStyle name="보통 41 11" xfId="20309" xr:uid="{13C6680F-1037-4F88-9F33-DF6F783AC16A}"/>
    <cellStyle name="보통 41 12" xfId="20310" xr:uid="{29C17FBB-BAEE-495A-BACE-C223723FAA92}"/>
    <cellStyle name="보통 41 13" xfId="20311" xr:uid="{337FEBE6-7DDC-49D9-A4D3-3C8E4ABC5745}"/>
    <cellStyle name="보통 41 14" xfId="20312" xr:uid="{58AEC744-9A7B-4EF1-BDB3-BCB0C727EB54}"/>
    <cellStyle name="보통 41 15" xfId="20307" xr:uid="{6AA6305E-8F28-4CCE-A351-94140E4F58BC}"/>
    <cellStyle name="보통 41 2" xfId="2531" xr:uid="{16454878-15FA-47E5-B98F-FEAEDE48C73A}"/>
    <cellStyle name="보통 41 2 2" xfId="20313" xr:uid="{8088CD69-0568-4712-A431-AC84CD829E12}"/>
    <cellStyle name="보통 41 3" xfId="20314" xr:uid="{E6CECD46-A2B2-442E-8766-DCB28B0986CD}"/>
    <cellStyle name="보통 41 4" xfId="20315" xr:uid="{C9937AAA-E24D-42D4-83EF-A9CBA2BC6EB1}"/>
    <cellStyle name="보통 41 5" xfId="20316" xr:uid="{D618BF12-AD84-4097-B279-EEBF6391D442}"/>
    <cellStyle name="보통 41 6" xfId="20317" xr:uid="{517E126D-252E-463F-BD01-CDA7F44A1FB5}"/>
    <cellStyle name="보통 41 7" xfId="20318" xr:uid="{182F8588-165E-4DBE-93F6-8B7B6FDD1847}"/>
    <cellStyle name="보통 41 8" xfId="20319" xr:uid="{D9EDDB4C-AC57-4ACF-9512-19FC82BD5522}"/>
    <cellStyle name="보통 41 9" xfId="20320" xr:uid="{DDA09758-2DE4-40A7-8728-36184277E857}"/>
    <cellStyle name="보통 42" xfId="2532" xr:uid="{0E399880-6CEA-42BD-9151-0E8CB33A6C5E}"/>
    <cellStyle name="보통 42 10" xfId="20322" xr:uid="{FEEA1FB8-67CB-4014-83CE-0CD376378903}"/>
    <cellStyle name="보통 42 11" xfId="20323" xr:uid="{881E4E94-5857-44BA-A13A-ACE132BAB0E2}"/>
    <cellStyle name="보통 42 12" xfId="20324" xr:uid="{5B5A8E85-2731-4479-8F57-1F1AE050BCFA}"/>
    <cellStyle name="보통 42 13" xfId="20325" xr:uid="{C02AC05E-F3B9-406E-A560-3309A84F9765}"/>
    <cellStyle name="보통 42 14" xfId="20326" xr:uid="{C7D7C70E-C809-4BFF-89C0-B17A47419474}"/>
    <cellStyle name="보통 42 15" xfId="20321" xr:uid="{73365E7F-AF1C-4560-87B1-5F5383EE456F}"/>
    <cellStyle name="보통 42 2" xfId="2533" xr:uid="{36B5AC05-7F48-48A4-A928-EE3AAFE1046B}"/>
    <cellStyle name="보통 42 2 2" xfId="20327" xr:uid="{735ED01F-4EBB-413D-A2CD-C858F638D651}"/>
    <cellStyle name="보통 42 3" xfId="20328" xr:uid="{7952D1AC-14DF-420B-B040-CCEC49FEDA4F}"/>
    <cellStyle name="보통 42 4" xfId="20329" xr:uid="{BA8E73EC-3218-47B6-B601-A3D2837B2B97}"/>
    <cellStyle name="보통 42 5" xfId="20330" xr:uid="{1D2AA0F4-0401-462B-86E0-FC1F2736F966}"/>
    <cellStyle name="보통 42 6" xfId="20331" xr:uid="{60BC4C32-16AB-4860-B4A5-823B49EF0B02}"/>
    <cellStyle name="보통 42 7" xfId="20332" xr:uid="{E45DB03A-DA0B-46DF-A1FF-65D7E41535AD}"/>
    <cellStyle name="보통 42 8" xfId="20333" xr:uid="{F9FA6642-202A-4387-B536-214ABFC5D1E8}"/>
    <cellStyle name="보통 42 9" xfId="20334" xr:uid="{C047057D-07D7-4A28-B338-228B7A6E9B41}"/>
    <cellStyle name="보통 43" xfId="2534" xr:uid="{51964F0A-0D89-4A67-8486-0BF40CEE1F13}"/>
    <cellStyle name="보통 43 10" xfId="20336" xr:uid="{DDE2286D-F5F3-4905-8DA7-EF314B02D41E}"/>
    <cellStyle name="보통 43 11" xfId="20337" xr:uid="{E35E7813-056B-4FAF-B7A7-8F663067A517}"/>
    <cellStyle name="보통 43 12" xfId="20338" xr:uid="{5A7D8315-5403-4CB3-A688-A1BB4F6DC235}"/>
    <cellStyle name="보통 43 13" xfId="20339" xr:uid="{6B1018D8-5DFB-4580-AA4A-BE31E3820A7B}"/>
    <cellStyle name="보통 43 14" xfId="20340" xr:uid="{F2C2867E-A47B-4104-9D40-88E9CC5064AD}"/>
    <cellStyle name="보통 43 15" xfId="20335" xr:uid="{B924994B-791E-426F-8509-2A564E1D86CB}"/>
    <cellStyle name="보통 43 2" xfId="2535" xr:uid="{B110B04D-4904-4F84-8625-3709ABDECEB7}"/>
    <cellStyle name="보통 43 2 2" xfId="20341" xr:uid="{9BF4D959-F063-48D9-916C-80164DB346F0}"/>
    <cellStyle name="보통 43 3" xfId="20342" xr:uid="{5F8830B6-2E19-4433-9B06-A811E0EB1C3E}"/>
    <cellStyle name="보통 43 4" xfId="20343" xr:uid="{7EE8DC51-99B2-43E7-978F-6F271693B237}"/>
    <cellStyle name="보통 43 5" xfId="20344" xr:uid="{36F03ADF-8FA5-46D3-9507-C3707621AD37}"/>
    <cellStyle name="보통 43 6" xfId="20345" xr:uid="{C5DB26DE-60AA-48CE-96C4-666C8BCBBE59}"/>
    <cellStyle name="보통 43 7" xfId="20346" xr:uid="{B5CE34F9-C91A-4415-B9CF-2502C434B1EF}"/>
    <cellStyle name="보통 43 8" xfId="20347" xr:uid="{37BD496E-6DC2-4529-BFCF-67D0560246E4}"/>
    <cellStyle name="보통 43 9" xfId="20348" xr:uid="{541777A2-8F7C-411F-8A83-F5AD9EE49EE7}"/>
    <cellStyle name="보통 44" xfId="2536" xr:uid="{5E8A2782-FA38-441B-98D1-2072F3705E48}"/>
    <cellStyle name="보통 44 2" xfId="20349" xr:uid="{7B64BACC-AD01-47A4-A9F9-4C5112DD7BE7}"/>
    <cellStyle name="보통 45" xfId="2537" xr:uid="{E8DF2DFB-835C-4FE5-A9AD-E58E29BA9ED3}"/>
    <cellStyle name="보통 45 2" xfId="20350" xr:uid="{97D61CAD-EA07-422F-8EF5-B9E4A955EB53}"/>
    <cellStyle name="보통 46" xfId="2461" xr:uid="{7F5E10C7-9820-4729-A5AF-625F76920789}"/>
    <cellStyle name="보통 47" xfId="19830" xr:uid="{4A38C7AB-E533-49DB-995A-D723DF126A79}"/>
    <cellStyle name="보통 5" xfId="2538" xr:uid="{8E7114F4-0160-426B-8491-0B0783E9825C}"/>
    <cellStyle name="보통 5 10" xfId="20352" xr:uid="{5C71F9BC-B905-4704-B3BB-33FF1B732B5E}"/>
    <cellStyle name="보통 5 11" xfId="20353" xr:uid="{933D8EDC-431F-408C-970B-BCE2397D10E5}"/>
    <cellStyle name="보통 5 12" xfId="20354" xr:uid="{02F032F4-5203-40E9-9D9D-229F5A10D76F}"/>
    <cellStyle name="보통 5 13" xfId="20355" xr:uid="{1E3734C1-D7F0-462D-B934-DF993AAFD3BD}"/>
    <cellStyle name="보통 5 14" xfId="20356" xr:uid="{BB600C2E-B658-4719-B813-2604139FF165}"/>
    <cellStyle name="보통 5 15" xfId="20351" xr:uid="{6BAA7AC2-770A-4E6F-ADB3-2FE11EF8354E}"/>
    <cellStyle name="보통 5 2" xfId="2539" xr:uid="{D77C33AC-7D9F-47CA-87E1-01E93CBF324F}"/>
    <cellStyle name="보통 5 2 2" xfId="20357" xr:uid="{B93C6ED4-16A8-468F-96AF-378940533EDF}"/>
    <cellStyle name="보통 5 3" xfId="20358" xr:uid="{E9A2E105-EAF3-463E-8540-22EB5AED3430}"/>
    <cellStyle name="보통 5 4" xfId="20359" xr:uid="{783EC9AB-81E7-4B01-8B76-FF34252B9099}"/>
    <cellStyle name="보통 5 5" xfId="20360" xr:uid="{6DE77506-BEA7-48A0-89FC-9576EEFE5710}"/>
    <cellStyle name="보통 5 6" xfId="20361" xr:uid="{CF538CD3-9EC5-4B7E-9FB3-C5AA6436DF36}"/>
    <cellStyle name="보통 5 7" xfId="20362" xr:uid="{125D63CD-D73C-48E4-82B2-12DC38B8E2F6}"/>
    <cellStyle name="보통 5 8" xfId="20363" xr:uid="{948D8437-3227-44CB-B8F6-A3F2AFB5CBA1}"/>
    <cellStyle name="보통 5 9" xfId="20364" xr:uid="{5B972F82-1EE2-4CD2-83A3-ABB089D09D1C}"/>
    <cellStyle name="보통 6" xfId="2540" xr:uid="{354B7E14-C01E-4C24-BD5A-480CD0B47CE6}"/>
    <cellStyle name="보통 6 10" xfId="20366" xr:uid="{8265786F-E9BC-43A0-AD6C-76951CC3B30D}"/>
    <cellStyle name="보통 6 11" xfId="20367" xr:uid="{0FC68864-3B6F-4829-B060-55AD0035FE66}"/>
    <cellStyle name="보통 6 12" xfId="20368" xr:uid="{9142CFFC-0994-48A1-95C7-4B6A27AF00DD}"/>
    <cellStyle name="보통 6 13" xfId="20369" xr:uid="{FC5EA9BC-878B-4CF4-AA45-F376B2D7FBC6}"/>
    <cellStyle name="보통 6 14" xfId="20370" xr:uid="{7DA23AF2-CA18-408D-9AF7-420D3D545B08}"/>
    <cellStyle name="보통 6 15" xfId="20365" xr:uid="{C1F677D9-0C4F-41BA-994B-149B420A0901}"/>
    <cellStyle name="보통 6 2" xfId="2541" xr:uid="{29EDF1BF-E12C-4B23-8007-EEA0436C22E2}"/>
    <cellStyle name="보통 6 2 2" xfId="20371" xr:uid="{2C483BB6-FB51-4316-ABDE-8062C889716F}"/>
    <cellStyle name="보통 6 3" xfId="20372" xr:uid="{DA218FFE-8910-4387-829D-EE5C1A75112F}"/>
    <cellStyle name="보통 6 4" xfId="20373" xr:uid="{7031ED86-90A1-4F4D-9A1A-55CB388AA1ED}"/>
    <cellStyle name="보통 6 5" xfId="20374" xr:uid="{F4A2993D-22C7-4EDE-9F30-FB5478C30650}"/>
    <cellStyle name="보통 6 6" xfId="20375" xr:uid="{E62FE0E4-D277-44A7-9A5B-B349760666CF}"/>
    <cellStyle name="보통 6 7" xfId="20376" xr:uid="{09639928-9AFF-4806-ACCF-066943D3AF84}"/>
    <cellStyle name="보통 6 8" xfId="20377" xr:uid="{E79201D1-3A8A-4B26-9DB3-4503DE12022C}"/>
    <cellStyle name="보통 6 9" xfId="20378" xr:uid="{7F7AB2E7-13B3-44FF-993C-D683B644845A}"/>
    <cellStyle name="보통 7" xfId="2542" xr:uid="{E7EB8A56-B413-44CB-A336-FD800CBF4533}"/>
    <cellStyle name="보통 7 10" xfId="20380" xr:uid="{1802F4F1-486C-4C7F-9A01-630F68DC8523}"/>
    <cellStyle name="보통 7 11" xfId="20381" xr:uid="{2DA9FABF-8BD9-490C-9868-FD79D6A2D475}"/>
    <cellStyle name="보통 7 12" xfId="20382" xr:uid="{A0A74DED-4CEB-40AD-B018-0A6B6ED82DE7}"/>
    <cellStyle name="보통 7 13" xfId="20383" xr:uid="{A396A5D6-88AB-47E7-AF94-387314A81CA5}"/>
    <cellStyle name="보통 7 14" xfId="20384" xr:uid="{370AA47F-E80E-4E72-89A3-5666E76F9D8F}"/>
    <cellStyle name="보통 7 15" xfId="20379" xr:uid="{7615D6B7-70B9-448C-B977-F88D091D32A7}"/>
    <cellStyle name="보통 7 2" xfId="2543" xr:uid="{544750E1-0C09-4993-B515-04A4D0B38AC6}"/>
    <cellStyle name="보통 7 2 2" xfId="20385" xr:uid="{378FE14C-DBB9-4A74-9C05-55B4C814A1CF}"/>
    <cellStyle name="보통 7 3" xfId="20386" xr:uid="{33372F5C-78B7-4238-9F83-538C3C128A0F}"/>
    <cellStyle name="보통 7 4" xfId="20387" xr:uid="{51DCF1F8-6660-47A5-B826-F78B53F92C2D}"/>
    <cellStyle name="보통 7 5" xfId="20388" xr:uid="{76828D2C-D395-4AB7-A876-1369744C3E90}"/>
    <cellStyle name="보통 7 6" xfId="20389" xr:uid="{1D029C9A-861B-4660-93C4-B121E7AC59A0}"/>
    <cellStyle name="보통 7 7" xfId="20390" xr:uid="{226412EE-1344-4111-8F63-DF6ADB5C1055}"/>
    <cellStyle name="보통 7 8" xfId="20391" xr:uid="{F732A549-4754-4171-8859-7F6142149F18}"/>
    <cellStyle name="보통 7 9" xfId="20392" xr:uid="{464A72C6-E626-40B4-9841-EB9EFBDE2DDE}"/>
    <cellStyle name="보통 8" xfId="2544" xr:uid="{80678EA1-14F1-4D39-A325-11A350B30F0F}"/>
    <cellStyle name="보통 8 10" xfId="20394" xr:uid="{20392A8E-1424-49EB-8EE9-245398A2837D}"/>
    <cellStyle name="보통 8 11" xfId="20395" xr:uid="{49065CC7-E5F6-4E1B-BB58-DA05D22E311B}"/>
    <cellStyle name="보통 8 12" xfId="20396" xr:uid="{CB60DB1B-93F0-4882-906E-B5E99C4510B4}"/>
    <cellStyle name="보통 8 13" xfId="20397" xr:uid="{C1089351-17EB-478C-A8DF-39603D35EDF9}"/>
    <cellStyle name="보통 8 14" xfId="20398" xr:uid="{A177FE94-1A3F-4F28-8B63-11C0ECDB7033}"/>
    <cellStyle name="보통 8 15" xfId="20393" xr:uid="{BCF766A4-642D-411D-990B-AF1EE23A6CD9}"/>
    <cellStyle name="보통 8 2" xfId="2545" xr:uid="{CAAF044D-6A4A-4918-9DAF-A4E030EE9894}"/>
    <cellStyle name="보통 8 2 2" xfId="20399" xr:uid="{D5347292-8240-43A9-9E97-DE4B7C4631FB}"/>
    <cellStyle name="보통 8 3" xfId="20400" xr:uid="{FD79E27F-A216-4A27-990B-81C1D0618397}"/>
    <cellStyle name="보통 8 4" xfId="20401" xr:uid="{2B2A81ED-FAD9-4EA8-AA62-FAFC0CE621C7}"/>
    <cellStyle name="보통 8 5" xfId="20402" xr:uid="{D0FFFDE0-7B88-49F4-99DA-3FCAEF7A69AE}"/>
    <cellStyle name="보통 8 6" xfId="20403" xr:uid="{5CC70A8E-1F8D-4396-8E10-911B77CE6FE0}"/>
    <cellStyle name="보통 8 7" xfId="20404" xr:uid="{7AE9E6B3-7070-41B7-B8A3-3EBFD0CE529B}"/>
    <cellStyle name="보통 8 8" xfId="20405" xr:uid="{FB330F02-1153-43FC-ACC4-BBBF6510D606}"/>
    <cellStyle name="보통 8 9" xfId="20406" xr:uid="{CEDC70DD-CB9D-4870-928D-1406D39BB5CD}"/>
    <cellStyle name="보통 9" xfId="2546" xr:uid="{0B91776E-BBDB-42AC-B4FE-FD68E833E58E}"/>
    <cellStyle name="보통 9 10" xfId="20408" xr:uid="{D91B3C6A-0783-4DB9-980E-7829C272E385}"/>
    <cellStyle name="보통 9 11" xfId="20409" xr:uid="{9499FACE-42C2-470E-910D-B9815FFA3B30}"/>
    <cellStyle name="보통 9 12" xfId="20410" xr:uid="{2F5787E8-B867-4DC9-AD0A-CAFE7B789570}"/>
    <cellStyle name="보통 9 13" xfId="20411" xr:uid="{693E7A12-B978-436C-9110-ADFCEF496DF3}"/>
    <cellStyle name="보통 9 14" xfId="20412" xr:uid="{1DB340E5-B082-4DD4-BA72-E3CAF06D196A}"/>
    <cellStyle name="보통 9 15" xfId="20407" xr:uid="{0C460CC4-4232-4040-A1C0-13C9A53906DB}"/>
    <cellStyle name="보통 9 2" xfId="2547" xr:uid="{A27E6EA8-3916-4A52-BA46-75B3B41DF986}"/>
    <cellStyle name="보통 9 2 2" xfId="20413" xr:uid="{694C4DA3-3352-4E50-8E41-A2DF618A44E6}"/>
    <cellStyle name="보통 9 3" xfId="20414" xr:uid="{85F12EBB-E1A4-4E04-9792-18E13CBC0FAB}"/>
    <cellStyle name="보통 9 4" xfId="20415" xr:uid="{44EA1C22-7BE7-498B-B4DA-382A9AC0FB11}"/>
    <cellStyle name="보통 9 5" xfId="20416" xr:uid="{A5E92781-3994-4134-88F7-F53136A3FCAC}"/>
    <cellStyle name="보통 9 6" xfId="20417" xr:uid="{55EB17D7-B48B-4D01-ADD6-804FA2070710}"/>
    <cellStyle name="보통 9 7" xfId="20418" xr:uid="{1ABDC8E4-2ED3-4EC3-8AE1-A2F2451D16B1}"/>
    <cellStyle name="보통 9 8" xfId="20419" xr:uid="{7BD46780-C8A1-47D6-B8CE-6957137FDA58}"/>
    <cellStyle name="보통 9 9" xfId="20420" xr:uid="{D0B37088-0A89-4CEE-935F-4BF348E23806}"/>
    <cellStyle name="뷭?_BOOKSHIP" xfId="27892" xr:uid="{CCC92552-5947-44DC-9D57-80C66780F3AD}"/>
    <cellStyle name="설명 텍스트 10" xfId="2549" xr:uid="{1705BD88-B7FE-46D4-994D-D8EF27A1DE99}"/>
    <cellStyle name="설명 텍스트 10 10" xfId="20423" xr:uid="{14E19AF1-D2FF-4FA5-8F26-223D3F403EDC}"/>
    <cellStyle name="설명 텍스트 10 11" xfId="20424" xr:uid="{DF2DA71D-6B35-4A8B-A1F2-850145BC9821}"/>
    <cellStyle name="설명 텍스트 10 12" xfId="20425" xr:uid="{12B745B8-0F39-4268-BA2A-94EC93CD66CF}"/>
    <cellStyle name="설명 텍스트 10 13" xfId="20426" xr:uid="{0780969C-16BB-4FB0-8277-9775D3327965}"/>
    <cellStyle name="설명 텍스트 10 14" xfId="20427" xr:uid="{0B6B35ED-4BDF-42F9-9BE9-94929817E08C}"/>
    <cellStyle name="설명 텍스트 10 15" xfId="20422" xr:uid="{115021B4-827D-4B66-A014-1DDCAEC96E65}"/>
    <cellStyle name="설명 텍스트 10 2" xfId="2550" xr:uid="{50930F1B-A93E-461E-AEAA-B8FF3CC73893}"/>
    <cellStyle name="설명 텍스트 10 2 2" xfId="20428" xr:uid="{301722C1-80A9-4A77-803A-E691CE3564B3}"/>
    <cellStyle name="설명 텍스트 10 3" xfId="20429" xr:uid="{B12A1FE0-165F-42C4-A9D2-5E76234A4F45}"/>
    <cellStyle name="설명 텍스트 10 4" xfId="20430" xr:uid="{6BE354F7-A2DE-4AFF-83C6-B57D7FC0895E}"/>
    <cellStyle name="설명 텍스트 10 5" xfId="20431" xr:uid="{093B0DD7-4D10-45F7-951A-4359FF58E613}"/>
    <cellStyle name="설명 텍스트 10 6" xfId="20432" xr:uid="{3E46BDD9-6868-4F00-A1A3-464F23284442}"/>
    <cellStyle name="설명 텍스트 10 7" xfId="20433" xr:uid="{D05405BD-03C0-45D5-9900-5DF8D990DD94}"/>
    <cellStyle name="설명 텍스트 10 8" xfId="20434" xr:uid="{9D040843-B303-492B-88EE-24F489423FC6}"/>
    <cellStyle name="설명 텍스트 10 9" xfId="20435" xr:uid="{037B263B-0FDD-4922-98F3-519BCB1F21B5}"/>
    <cellStyle name="설명 텍스트 11" xfId="2551" xr:uid="{48693E17-47FD-4040-B3D2-994FC56249D1}"/>
    <cellStyle name="설명 텍스트 11 10" xfId="20437" xr:uid="{F8BBBA8F-A166-4B34-A5E1-D17055288492}"/>
    <cellStyle name="설명 텍스트 11 11" xfId="20438" xr:uid="{2817096A-82A4-4328-B1C4-FE53BE1F3C5E}"/>
    <cellStyle name="설명 텍스트 11 12" xfId="20439" xr:uid="{AA60D7D7-7912-4DE1-BCBD-39C710639876}"/>
    <cellStyle name="설명 텍스트 11 13" xfId="20440" xr:uid="{690F221B-C539-4B70-B6B1-753E4711717A}"/>
    <cellStyle name="설명 텍스트 11 14" xfId="20441" xr:uid="{755920FB-EE6E-4FEB-9A28-1278536AA8BA}"/>
    <cellStyle name="설명 텍스트 11 15" xfId="20436" xr:uid="{338C3AF1-47B8-456F-8978-2CA978DE6E83}"/>
    <cellStyle name="설명 텍스트 11 2" xfId="2552" xr:uid="{324BA86B-58C0-4166-AACD-C7FE6454C210}"/>
    <cellStyle name="설명 텍스트 11 2 2" xfId="20442" xr:uid="{7DBEC60B-4D28-4F1C-A4B6-B6AD6AD07CBB}"/>
    <cellStyle name="설명 텍스트 11 3" xfId="20443" xr:uid="{68F8E4C0-3882-44FC-B814-20D306656BFF}"/>
    <cellStyle name="설명 텍스트 11 4" xfId="20444" xr:uid="{D6BCA914-2533-4DE7-ABBA-8FCF4DD01E97}"/>
    <cellStyle name="설명 텍스트 11 5" xfId="20445" xr:uid="{A987A936-0426-43EC-98EF-AB620F244F39}"/>
    <cellStyle name="설명 텍스트 11 6" xfId="20446" xr:uid="{6A6153F3-B67F-4FBF-B582-8A0B7CDB7391}"/>
    <cellStyle name="설명 텍스트 11 7" xfId="20447" xr:uid="{3B0C264A-0CFB-4D69-9D43-339E03534BA2}"/>
    <cellStyle name="설명 텍스트 11 8" xfId="20448" xr:uid="{BABBE08F-CEFC-4447-8675-DEB4A60B2FDF}"/>
    <cellStyle name="설명 텍스트 11 9" xfId="20449" xr:uid="{B5B02305-DCA4-43BF-8DFE-30267916DF61}"/>
    <cellStyle name="설명 텍스트 12" xfId="2553" xr:uid="{34DB0AAB-2469-47E0-9C03-555CB95D8D54}"/>
    <cellStyle name="설명 텍스트 12 10" xfId="20451" xr:uid="{2D6BF9EE-3D7F-40B7-8F06-8D45B42CF62F}"/>
    <cellStyle name="설명 텍스트 12 11" xfId="20452" xr:uid="{CB1F2950-A7F2-43DA-B5B1-74504D3A2D46}"/>
    <cellStyle name="설명 텍스트 12 12" xfId="20453" xr:uid="{C9E95021-415D-414A-8956-6CC1E611659B}"/>
    <cellStyle name="설명 텍스트 12 13" xfId="20454" xr:uid="{00EFAC95-1212-4A19-8E6B-8435F552F370}"/>
    <cellStyle name="설명 텍스트 12 14" xfId="20455" xr:uid="{2276F4B6-9130-45FA-9171-C6D385A7F00A}"/>
    <cellStyle name="설명 텍스트 12 15" xfId="20450" xr:uid="{92FEAAC5-2F99-40C6-9556-BA0FF7128ED1}"/>
    <cellStyle name="설명 텍스트 12 2" xfId="2554" xr:uid="{5A4D30B0-2D1C-47C0-9BB2-3F7F90FC09B0}"/>
    <cellStyle name="설명 텍스트 12 2 2" xfId="20456" xr:uid="{FCA93B78-EC01-47D0-AE51-8FB773155C86}"/>
    <cellStyle name="설명 텍스트 12 3" xfId="20457" xr:uid="{465B28ED-55F3-4870-B1FB-F935D8E52717}"/>
    <cellStyle name="설명 텍스트 12 4" xfId="20458" xr:uid="{AD4099D0-F858-4994-BD24-B50EFAEDAE73}"/>
    <cellStyle name="설명 텍스트 12 5" xfId="20459" xr:uid="{ED278FB7-2755-4BFE-8FAB-21207A84FCEC}"/>
    <cellStyle name="설명 텍스트 12 6" xfId="20460" xr:uid="{553ADB75-FF21-4C6C-814D-0BAEF84D5C27}"/>
    <cellStyle name="설명 텍스트 12 7" xfId="20461" xr:uid="{904D8544-FA9F-45FC-90C1-34F44A038C3A}"/>
    <cellStyle name="설명 텍스트 12 8" xfId="20462" xr:uid="{D1D65568-640B-440F-83D2-633B11EB8BD5}"/>
    <cellStyle name="설명 텍스트 12 9" xfId="20463" xr:uid="{33D68789-4D42-4CBE-A3A0-665A9528AAED}"/>
    <cellStyle name="설명 텍스트 13" xfId="2555" xr:uid="{CDDD76F7-7A64-40CA-A29F-E694216800E0}"/>
    <cellStyle name="설명 텍스트 13 10" xfId="20465" xr:uid="{B886C4F1-795C-4567-BF45-64F699DCD8E1}"/>
    <cellStyle name="설명 텍스트 13 11" xfId="20466" xr:uid="{49F5CB4E-29C1-49F8-AFE7-982D9881EC7F}"/>
    <cellStyle name="설명 텍스트 13 12" xfId="20467" xr:uid="{0054F1DE-655F-40A9-ACAF-9B62DA477FE7}"/>
    <cellStyle name="설명 텍스트 13 13" xfId="20468" xr:uid="{FDB516FC-C816-4009-94E0-A6D6D002F697}"/>
    <cellStyle name="설명 텍스트 13 14" xfId="20469" xr:uid="{8A718A22-7A0C-4C4B-B295-9B1AAFCBED26}"/>
    <cellStyle name="설명 텍스트 13 15" xfId="20464" xr:uid="{EEEDDFF3-6FB9-4131-B9BC-58D20E78B41A}"/>
    <cellStyle name="설명 텍스트 13 2" xfId="2556" xr:uid="{8C033E78-1078-41E1-8D7B-C2139E1C215A}"/>
    <cellStyle name="설명 텍스트 13 2 2" xfId="20470" xr:uid="{4C5447FD-1CA4-43CD-8695-2D182F265CA2}"/>
    <cellStyle name="설명 텍스트 13 3" xfId="20471" xr:uid="{29ABDE26-0593-4A55-ABF6-360DC7780236}"/>
    <cellStyle name="설명 텍스트 13 4" xfId="20472" xr:uid="{58E69C44-4907-4E27-934F-1E6A2042171A}"/>
    <cellStyle name="설명 텍스트 13 5" xfId="20473" xr:uid="{857A9C20-1413-45D7-A557-FB2D6AF820F6}"/>
    <cellStyle name="설명 텍스트 13 6" xfId="20474" xr:uid="{620C50C1-3C10-480E-B7DB-57B9E3DBA66F}"/>
    <cellStyle name="설명 텍스트 13 7" xfId="20475" xr:uid="{44ED9F50-8778-46F3-99FA-AA1A1BCBEB6F}"/>
    <cellStyle name="설명 텍스트 13 8" xfId="20476" xr:uid="{A3CCE923-BCD5-4034-B008-13C85518D6DC}"/>
    <cellStyle name="설명 텍스트 13 9" xfId="20477" xr:uid="{39751A8B-0A48-4893-BA72-E3A91AE2BCD2}"/>
    <cellStyle name="설명 텍스트 14" xfId="2557" xr:uid="{44297866-6DEA-4F04-90E7-58EA196F12F1}"/>
    <cellStyle name="설명 텍스트 14 10" xfId="20479" xr:uid="{83D25EC1-7610-4C5D-978E-AFAD0F99C45A}"/>
    <cellStyle name="설명 텍스트 14 11" xfId="20480" xr:uid="{89B85BAC-1F70-47F1-9D21-6EA39E686EE9}"/>
    <cellStyle name="설명 텍스트 14 12" xfId="20481" xr:uid="{1BD3A7ED-8888-4961-ADF2-210AFA95D52C}"/>
    <cellStyle name="설명 텍스트 14 13" xfId="20482" xr:uid="{0C5D149E-7268-4B07-B67F-47DCA12B6AB6}"/>
    <cellStyle name="설명 텍스트 14 14" xfId="20483" xr:uid="{3E142319-911B-4E74-8B82-1962BDFD1178}"/>
    <cellStyle name="설명 텍스트 14 15" xfId="20478" xr:uid="{20F25FFA-3F2E-4649-88C3-335F2FF72E3B}"/>
    <cellStyle name="설명 텍스트 14 2" xfId="2558" xr:uid="{12B63457-48CD-400C-8B67-23FC226EC14D}"/>
    <cellStyle name="설명 텍스트 14 2 2" xfId="20484" xr:uid="{40DFFB95-4D63-492C-B85F-AEBFB1185A20}"/>
    <cellStyle name="설명 텍스트 14 3" xfId="20485" xr:uid="{431153AA-4F20-4B8E-B33A-5EF9AC58DE48}"/>
    <cellStyle name="설명 텍스트 14 4" xfId="20486" xr:uid="{910E5345-324B-4089-8CA5-7894ADF1532E}"/>
    <cellStyle name="설명 텍스트 14 5" xfId="20487" xr:uid="{848A1B83-A228-438F-90D6-D56B1231BFCC}"/>
    <cellStyle name="설명 텍스트 14 6" xfId="20488" xr:uid="{9431B6C2-5DE2-4D3E-9969-4C3B963AA1B3}"/>
    <cellStyle name="설명 텍스트 14 7" xfId="20489" xr:uid="{2B6C5B52-DCAF-4990-9392-2C582981A064}"/>
    <cellStyle name="설명 텍스트 14 8" xfId="20490" xr:uid="{AFEF75FB-84FA-4817-A5FE-62A0A4AC44A9}"/>
    <cellStyle name="설명 텍스트 14 9" xfId="20491" xr:uid="{AF4D532E-652F-4CC8-A3D0-31389D816AAA}"/>
    <cellStyle name="설명 텍스트 15" xfId="2559" xr:uid="{EA6EC746-AA19-47B2-9B1D-39CFC21A9B17}"/>
    <cellStyle name="설명 텍스트 15 10" xfId="20493" xr:uid="{573C9BF7-21F2-49B8-AAC3-8B92383F80DC}"/>
    <cellStyle name="설명 텍스트 15 11" xfId="20494" xr:uid="{CB43894E-3AA9-4C4C-9BC1-B17A53D6C004}"/>
    <cellStyle name="설명 텍스트 15 12" xfId="20495" xr:uid="{E422EA20-AE24-4A21-AB64-168D55C0F490}"/>
    <cellStyle name="설명 텍스트 15 13" xfId="20496" xr:uid="{AD2D3E1A-4C57-460E-BE78-6BA7F981E8AD}"/>
    <cellStyle name="설명 텍스트 15 14" xfId="20497" xr:uid="{ED625D9D-CAF3-47E3-B118-3398AAD24B23}"/>
    <cellStyle name="설명 텍스트 15 15" xfId="20492" xr:uid="{FB5BB281-7693-402B-9C59-910CAEFCA8CF}"/>
    <cellStyle name="설명 텍스트 15 2" xfId="2560" xr:uid="{337E7B15-251A-4F52-9D21-2533FF4C4A22}"/>
    <cellStyle name="설명 텍스트 15 2 2" xfId="20498" xr:uid="{84F5CA77-6B6F-4D36-BE1F-E3533971DEA6}"/>
    <cellStyle name="설명 텍스트 15 3" xfId="20499" xr:uid="{1C35089D-4E4E-418D-A911-8AF0604CD409}"/>
    <cellStyle name="설명 텍스트 15 4" xfId="20500" xr:uid="{A675F28B-6079-4C1F-818D-A5833C2B5FAF}"/>
    <cellStyle name="설명 텍스트 15 5" xfId="20501" xr:uid="{012AE251-503F-44FA-BE09-37642A7AE420}"/>
    <cellStyle name="설명 텍스트 15 6" xfId="20502" xr:uid="{D24C33C9-F300-4311-BEF4-3E1706DD628E}"/>
    <cellStyle name="설명 텍스트 15 7" xfId="20503" xr:uid="{76A1E360-EE9D-4AEA-85DE-A9C27784DC69}"/>
    <cellStyle name="설명 텍스트 15 8" xfId="20504" xr:uid="{4D7A4562-67D6-417F-8C59-65F802B416D2}"/>
    <cellStyle name="설명 텍스트 15 9" xfId="20505" xr:uid="{CCFABF79-1215-4A25-97B5-8CA065AE74D4}"/>
    <cellStyle name="설명 텍스트 16" xfId="2561" xr:uid="{B6717357-0966-4890-B21D-E6B55A802D9A}"/>
    <cellStyle name="설명 텍스트 16 10" xfId="20507" xr:uid="{34247022-4F96-451F-85ED-2EC143529F3B}"/>
    <cellStyle name="설명 텍스트 16 11" xfId="20508" xr:uid="{6CB47AC5-4C86-472C-BE6B-FAC7A2034699}"/>
    <cellStyle name="설명 텍스트 16 12" xfId="20509" xr:uid="{087C7182-BCB2-4DEB-A413-150A9745BE2A}"/>
    <cellStyle name="설명 텍스트 16 13" xfId="20510" xr:uid="{8EC7CC8E-6A53-48AD-AB39-F63001D534B8}"/>
    <cellStyle name="설명 텍스트 16 14" xfId="20511" xr:uid="{476126B4-FD40-4671-99F8-4FBD1D497EB1}"/>
    <cellStyle name="설명 텍스트 16 15" xfId="20506" xr:uid="{0D7A5074-5DAB-460B-BD53-A6A7B0A0B450}"/>
    <cellStyle name="설명 텍스트 16 2" xfId="2562" xr:uid="{6AA2468A-4A3E-4D70-A386-69006C80A1A5}"/>
    <cellStyle name="설명 텍스트 16 2 2" xfId="20512" xr:uid="{5AB523D5-3FF8-4F62-A877-559C8A7DE3A2}"/>
    <cellStyle name="설명 텍스트 16 3" xfId="20513" xr:uid="{2AD3C4F1-EB1F-4DFC-9AFE-DF3AF81B205E}"/>
    <cellStyle name="설명 텍스트 16 4" xfId="20514" xr:uid="{C68866C8-66C7-4C38-A477-323BD3D2CFAC}"/>
    <cellStyle name="설명 텍스트 16 5" xfId="20515" xr:uid="{67B5FAA5-4FEC-4471-8B4B-6C6F7FE47A91}"/>
    <cellStyle name="설명 텍스트 16 6" xfId="20516" xr:uid="{9680B96B-0C81-43CD-89CA-E3DC51986D41}"/>
    <cellStyle name="설명 텍스트 16 7" xfId="20517" xr:uid="{2DEED5E1-7FF3-46CE-8192-672B4F49ACAB}"/>
    <cellStyle name="설명 텍스트 16 8" xfId="20518" xr:uid="{80F8AECD-30A1-4457-86F9-6B5DB61011CE}"/>
    <cellStyle name="설명 텍스트 16 9" xfId="20519" xr:uid="{4B9AF8C0-0091-444E-9CB0-5B15684681F0}"/>
    <cellStyle name="설명 텍스트 17" xfId="2563" xr:uid="{1C6DDDFE-0C46-4630-9C6F-BA09FE3AC742}"/>
    <cellStyle name="설명 텍스트 17 10" xfId="20521" xr:uid="{7A2352E0-F464-4D66-BC9B-DE1813568019}"/>
    <cellStyle name="설명 텍스트 17 11" xfId="20522" xr:uid="{EB4AE6B5-C546-4FE7-8BF9-E5035F840561}"/>
    <cellStyle name="설명 텍스트 17 12" xfId="20523" xr:uid="{595E7E55-57F2-4573-BDCB-EB6E3C0380BB}"/>
    <cellStyle name="설명 텍스트 17 13" xfId="20524" xr:uid="{99E17C44-CADC-47F7-ADB4-AC505A6D90A9}"/>
    <cellStyle name="설명 텍스트 17 14" xfId="20525" xr:uid="{06C645FE-9959-4B73-9A43-51BB2AFBF164}"/>
    <cellStyle name="설명 텍스트 17 15" xfId="20520" xr:uid="{08322D2A-B09C-4C1C-9F05-64286018FD7E}"/>
    <cellStyle name="설명 텍스트 17 2" xfId="2564" xr:uid="{576DC478-17C1-4CC4-989A-039DCC68C4AE}"/>
    <cellStyle name="설명 텍스트 17 2 2" xfId="20526" xr:uid="{C135D729-8B25-4140-98E3-4C98A4A34803}"/>
    <cellStyle name="설명 텍스트 17 3" xfId="20527" xr:uid="{41A93435-E8D5-463F-9C13-482C740FD479}"/>
    <cellStyle name="설명 텍스트 17 4" xfId="20528" xr:uid="{91DD30B2-2C9A-47D6-97CE-832E9334B704}"/>
    <cellStyle name="설명 텍스트 17 5" xfId="20529" xr:uid="{AA612FCF-A2D8-4DA5-9988-92836D74A4EB}"/>
    <cellStyle name="설명 텍스트 17 6" xfId="20530" xr:uid="{2C10FE19-20C0-4DC6-A54D-7C7C18A2E0EC}"/>
    <cellStyle name="설명 텍스트 17 7" xfId="20531" xr:uid="{B1E8601F-B45F-4067-93E1-036FC1CBBBC3}"/>
    <cellStyle name="설명 텍스트 17 8" xfId="20532" xr:uid="{19FACBD8-DE11-435F-B389-046BE3182834}"/>
    <cellStyle name="설명 텍스트 17 9" xfId="20533" xr:uid="{1E04FBEF-6F0F-4519-92CF-F76ACA11E1E6}"/>
    <cellStyle name="설명 텍스트 18" xfId="2565" xr:uid="{4722A546-EE82-46C0-8BE7-B84AFBBE3EBE}"/>
    <cellStyle name="설명 텍스트 18 10" xfId="20535" xr:uid="{BDE69096-C6C5-40E1-A96E-A1DFA17F59CB}"/>
    <cellStyle name="설명 텍스트 18 11" xfId="20536" xr:uid="{5A123C80-213B-420A-B896-D150DEB0EB05}"/>
    <cellStyle name="설명 텍스트 18 12" xfId="20537" xr:uid="{DF3FDA66-ACF1-4760-94B7-AEC1D0ED4A72}"/>
    <cellStyle name="설명 텍스트 18 13" xfId="20538" xr:uid="{9B934401-53BA-4DC8-B098-633A3E52F188}"/>
    <cellStyle name="설명 텍스트 18 14" xfId="20539" xr:uid="{A3263276-D07E-4ED8-9425-8A23B6E69E1D}"/>
    <cellStyle name="설명 텍스트 18 15" xfId="20534" xr:uid="{3698662C-7C2F-42AC-827C-943059CDE151}"/>
    <cellStyle name="설명 텍스트 18 2" xfId="2566" xr:uid="{DFE79E0A-ED22-4A5B-80BA-5393755B99FD}"/>
    <cellStyle name="설명 텍스트 18 2 2" xfId="20540" xr:uid="{497B1FE3-F396-42EB-8F70-F153B545D1A4}"/>
    <cellStyle name="설명 텍스트 18 3" xfId="20541" xr:uid="{21498A67-FBBA-4AEE-B4C7-48AE12DA4702}"/>
    <cellStyle name="설명 텍스트 18 4" xfId="20542" xr:uid="{3F31E741-23F0-45B2-9AD4-BEBB385006F9}"/>
    <cellStyle name="설명 텍스트 18 5" xfId="20543" xr:uid="{372F63E5-CE53-4479-A4E7-55427F6C1317}"/>
    <cellStyle name="설명 텍스트 18 6" xfId="20544" xr:uid="{350E524F-9949-4D73-95E9-F259D7839FBE}"/>
    <cellStyle name="설명 텍스트 18 7" xfId="20545" xr:uid="{80BAAE77-8A6B-40A6-84E6-8392766E7A8F}"/>
    <cellStyle name="설명 텍스트 18 8" xfId="20546" xr:uid="{22010035-9971-47D5-B8D5-2AFD4099D429}"/>
    <cellStyle name="설명 텍스트 18 9" xfId="20547" xr:uid="{CFA16F72-E83F-4B0E-89C3-E6774A90832F}"/>
    <cellStyle name="설명 텍스트 19" xfId="2567" xr:uid="{09B48FF2-5AD3-4DBB-B2A8-6DED1BD81954}"/>
    <cellStyle name="설명 텍스트 19 10" xfId="20549" xr:uid="{16292D7F-4464-4A8A-A3FB-28B4848C8723}"/>
    <cellStyle name="설명 텍스트 19 11" xfId="20550" xr:uid="{CE6AC34B-B49C-4346-8DEF-4D1965748596}"/>
    <cellStyle name="설명 텍스트 19 12" xfId="20551" xr:uid="{5D21B8E0-F8C3-450B-AEEC-2C55E8411063}"/>
    <cellStyle name="설명 텍스트 19 13" xfId="20552" xr:uid="{A2E9407D-365A-4F10-9EAB-DDD6B87C5D31}"/>
    <cellStyle name="설명 텍스트 19 14" xfId="20553" xr:uid="{F782E11D-36D2-45B6-B4B5-0CC59706CB9C}"/>
    <cellStyle name="설명 텍스트 19 15" xfId="20548" xr:uid="{F2F279EF-4ADB-445E-89FC-63CFA9CCE77E}"/>
    <cellStyle name="설명 텍스트 19 2" xfId="2568" xr:uid="{A551B178-7381-4FF3-A024-6C40EB03ED53}"/>
    <cellStyle name="설명 텍스트 19 2 2" xfId="20554" xr:uid="{CC58E2F9-9630-4ACD-9943-906D289EDD0F}"/>
    <cellStyle name="설명 텍스트 19 3" xfId="20555" xr:uid="{FD7E83BB-509C-4964-9E54-69B36476B732}"/>
    <cellStyle name="설명 텍스트 19 4" xfId="20556" xr:uid="{18308FCD-46BA-4CDB-A11A-68CAABB450C7}"/>
    <cellStyle name="설명 텍스트 19 5" xfId="20557" xr:uid="{60A32BAA-C368-423D-AD37-1A22787081FD}"/>
    <cellStyle name="설명 텍스트 19 6" xfId="20558" xr:uid="{64CF38FD-AD02-427F-930F-6AA9E45EC8A4}"/>
    <cellStyle name="설명 텍스트 19 7" xfId="20559" xr:uid="{CEFCF690-7D29-47E4-8F80-45457A535686}"/>
    <cellStyle name="설명 텍스트 19 8" xfId="20560" xr:uid="{F97FF84A-0080-4315-A56B-5C07FDC4309F}"/>
    <cellStyle name="설명 텍스트 19 9" xfId="20561" xr:uid="{69A0FAE9-886D-4BE8-B4EB-208D7B8A38C6}"/>
    <cellStyle name="설명 텍스트 2" xfId="2569" xr:uid="{C4DED11D-9B3F-4520-93F6-2690FA8D40D6}"/>
    <cellStyle name="설명 텍스트 2 10" xfId="20563" xr:uid="{8880CB51-2DFD-4103-8427-B821A2EA54B5}"/>
    <cellStyle name="설명 텍스트 2 11" xfId="20564" xr:uid="{B8117732-9F27-4051-BB2D-C4A672A342F7}"/>
    <cellStyle name="설명 텍스트 2 12" xfId="20565" xr:uid="{07FE618D-D7EE-4F40-A9A5-CC156F6F9CA8}"/>
    <cellStyle name="설명 텍스트 2 13" xfId="20566" xr:uid="{50B17788-3BAA-4B83-9F2D-DD68ACE56850}"/>
    <cellStyle name="설명 텍스트 2 14" xfId="20567" xr:uid="{84201D6B-1367-4D65-B49D-7BF12C56DC21}"/>
    <cellStyle name="설명 텍스트 2 15" xfId="20562" xr:uid="{F42624E6-430F-45F0-BBBF-817D8BA731BC}"/>
    <cellStyle name="설명 텍스트 2 16" xfId="27977" xr:uid="{8C4C2C08-716F-4E7A-AD28-B2613ABA8897}"/>
    <cellStyle name="설명 텍스트 2 2" xfId="2570" xr:uid="{E7B4FCD6-3CE6-4097-AB99-51C8AA2AFDEC}"/>
    <cellStyle name="설명 텍스트 2 2 2" xfId="20568" xr:uid="{1FA4EA30-3D89-45BE-922C-0033ED9FD18F}"/>
    <cellStyle name="설명 텍스트 2 3" xfId="20569" xr:uid="{8512B6A3-37BB-4642-9FB0-349E2F308CA2}"/>
    <cellStyle name="설명 텍스트 2 4" xfId="20570" xr:uid="{93886B82-057F-45AF-80C3-0CD2B519C1FB}"/>
    <cellStyle name="설명 텍스트 2 5" xfId="20571" xr:uid="{58C9E19E-16CA-4344-B5AE-8EB89995197F}"/>
    <cellStyle name="설명 텍스트 2 6" xfId="20572" xr:uid="{81E58131-2C3E-47FF-B976-478E564E4307}"/>
    <cellStyle name="설명 텍스트 2 7" xfId="20573" xr:uid="{704F8B34-6657-4B58-8082-C94C0CCB4AF0}"/>
    <cellStyle name="설명 텍스트 2 8" xfId="20574" xr:uid="{DB8FA4B2-3DE6-4522-AE11-EF062F6A8E61}"/>
    <cellStyle name="설명 텍스트 2 9" xfId="20575" xr:uid="{9DB55542-3CE7-4E28-BCCC-D0D18310EE8C}"/>
    <cellStyle name="설명 텍스트 20" xfId="2571" xr:uid="{32C9D907-57BA-423D-A69D-50169D521744}"/>
    <cellStyle name="설명 텍스트 20 10" xfId="20577" xr:uid="{66C306F1-67E1-40EB-A5D4-4925F9282438}"/>
    <cellStyle name="설명 텍스트 20 11" xfId="20578" xr:uid="{213DD3B4-33B6-401F-A905-13248AF9F6B5}"/>
    <cellStyle name="설명 텍스트 20 12" xfId="20579" xr:uid="{02590AC6-8617-4237-AA40-73F988AF77E1}"/>
    <cellStyle name="설명 텍스트 20 13" xfId="20580" xr:uid="{6C4B0AE6-A881-47E9-AC07-5E9CACA17E34}"/>
    <cellStyle name="설명 텍스트 20 14" xfId="20581" xr:uid="{A9370D7C-AA2D-454D-846D-0F92720D068B}"/>
    <cellStyle name="설명 텍스트 20 15" xfId="20576" xr:uid="{77390FCB-D984-4DFF-A7DB-9BE52634FB25}"/>
    <cellStyle name="설명 텍스트 20 2" xfId="2572" xr:uid="{AF662FFC-7690-40B3-88AC-6E0C579DF41E}"/>
    <cellStyle name="설명 텍스트 20 2 2" xfId="20582" xr:uid="{73370196-9C9C-4617-A390-2D413B05DF91}"/>
    <cellStyle name="설명 텍스트 20 3" xfId="20583" xr:uid="{1311C195-432B-408D-B5E0-57489E31A324}"/>
    <cellStyle name="설명 텍스트 20 4" xfId="20584" xr:uid="{65047E6B-4CA5-4FB4-B1E7-AE0E7A57F104}"/>
    <cellStyle name="설명 텍스트 20 5" xfId="20585" xr:uid="{DA1B8514-D90E-43EB-83A8-CCEFA52BE53A}"/>
    <cellStyle name="설명 텍스트 20 6" xfId="20586" xr:uid="{2E87C6E7-18F7-4CDB-AC2F-61F24816A7E6}"/>
    <cellStyle name="설명 텍스트 20 7" xfId="20587" xr:uid="{CB8391CB-0B1D-41B4-BF8B-C5781DC54556}"/>
    <cellStyle name="설명 텍스트 20 8" xfId="20588" xr:uid="{2FF7FB27-A136-4B3E-B333-E99D47264A87}"/>
    <cellStyle name="설명 텍스트 20 9" xfId="20589" xr:uid="{074F1CED-43DE-4492-8A2C-EDC42D175D9E}"/>
    <cellStyle name="설명 텍스트 21" xfId="2573" xr:uid="{057258D2-444C-400C-A0DA-5DF7337566A8}"/>
    <cellStyle name="설명 텍스트 21 10" xfId="20591" xr:uid="{E6864ECE-5146-4876-A38D-D2A44E486E54}"/>
    <cellStyle name="설명 텍스트 21 11" xfId="20592" xr:uid="{4CC680A8-F503-4B89-99E0-8945221FD546}"/>
    <cellStyle name="설명 텍스트 21 12" xfId="20593" xr:uid="{56105D00-6D64-4151-A348-C879A20DAC3B}"/>
    <cellStyle name="설명 텍스트 21 13" xfId="20594" xr:uid="{5DC58085-D25A-49E8-A71D-23C041268A8C}"/>
    <cellStyle name="설명 텍스트 21 14" xfId="20595" xr:uid="{E97E2906-9802-46A0-A803-83DE200A624B}"/>
    <cellStyle name="설명 텍스트 21 15" xfId="20590" xr:uid="{A02AB523-5E74-424D-942F-52084663E8EA}"/>
    <cellStyle name="설명 텍스트 21 2" xfId="2574" xr:uid="{92AE14CF-818B-4856-975B-D52C3463CD7A}"/>
    <cellStyle name="설명 텍스트 21 2 2" xfId="20596" xr:uid="{76A5B690-71C7-43C0-A459-B70884B246EC}"/>
    <cellStyle name="설명 텍스트 21 3" xfId="20597" xr:uid="{499D8AAB-2FE8-4A01-9614-D828B1277706}"/>
    <cellStyle name="설명 텍스트 21 4" xfId="20598" xr:uid="{CADB9AD2-94DA-4B32-B060-B98E967965EF}"/>
    <cellStyle name="설명 텍스트 21 5" xfId="20599" xr:uid="{2255059E-C03B-498F-A971-2D5117A1825B}"/>
    <cellStyle name="설명 텍스트 21 6" xfId="20600" xr:uid="{856D8F89-50EB-44A3-9DFE-0E105758786C}"/>
    <cellStyle name="설명 텍스트 21 7" xfId="20601" xr:uid="{DC14448C-1A3C-4C6E-BF63-A54A9B069A04}"/>
    <cellStyle name="설명 텍스트 21 8" xfId="20602" xr:uid="{4B65BD09-4FEC-4AEC-B290-12FFCEF6C0C6}"/>
    <cellStyle name="설명 텍스트 21 9" xfId="20603" xr:uid="{7B225113-CF10-4210-8A56-7DCBF250CA00}"/>
    <cellStyle name="설명 텍스트 22" xfId="2575" xr:uid="{92CAE4D9-4272-43E0-B40D-97FACF37A772}"/>
    <cellStyle name="설명 텍스트 22 10" xfId="20605" xr:uid="{784B413C-D4DE-4D74-BF4D-3DE1A8302B14}"/>
    <cellStyle name="설명 텍스트 22 11" xfId="20606" xr:uid="{47CBF0B2-75D7-4F55-8C08-F6D5E0E1B1A6}"/>
    <cellStyle name="설명 텍스트 22 12" xfId="20607" xr:uid="{998F1847-A25F-46AB-8584-5B1B4B39041D}"/>
    <cellStyle name="설명 텍스트 22 13" xfId="20608" xr:uid="{B18459CD-53BA-4B6E-A2A5-4F9BAD580681}"/>
    <cellStyle name="설명 텍스트 22 14" xfId="20609" xr:uid="{7C43FF1C-F389-4E3E-A4CC-6AABDC4078AF}"/>
    <cellStyle name="설명 텍스트 22 15" xfId="20604" xr:uid="{E09FA559-71BC-4144-A92E-A2794B29637B}"/>
    <cellStyle name="설명 텍스트 22 2" xfId="2576" xr:uid="{C81DFF66-2897-49E2-8E42-5436533C252C}"/>
    <cellStyle name="설명 텍스트 22 2 2" xfId="20610" xr:uid="{F60EA33F-8B52-4568-8860-D4EB0C87E740}"/>
    <cellStyle name="설명 텍스트 22 3" xfId="20611" xr:uid="{8366D8F2-F590-4627-B506-3738BF3FEBB1}"/>
    <cellStyle name="설명 텍스트 22 4" xfId="20612" xr:uid="{36F5D543-10D4-4658-B2C0-4D03AFE1C837}"/>
    <cellStyle name="설명 텍스트 22 5" xfId="20613" xr:uid="{0F41DD42-771B-4ADD-80F6-26927E04141A}"/>
    <cellStyle name="설명 텍스트 22 6" xfId="20614" xr:uid="{EBB2B34A-C041-4AD8-96A4-9A4D89F5E506}"/>
    <cellStyle name="설명 텍스트 22 7" xfId="20615" xr:uid="{DD1EBCE4-D20C-46C4-A6B2-8AC8D8EA80E8}"/>
    <cellStyle name="설명 텍스트 22 8" xfId="20616" xr:uid="{1F4026EC-2FDC-47E3-826D-9831E6D24E5D}"/>
    <cellStyle name="설명 텍스트 22 9" xfId="20617" xr:uid="{426C367A-C822-428E-BF5E-4E31C11088B3}"/>
    <cellStyle name="설명 텍스트 23" xfId="2577" xr:uid="{A3EE57A3-6842-41B2-A0F7-C549AA11E7C8}"/>
    <cellStyle name="설명 텍스트 23 10" xfId="20619" xr:uid="{BAD81EE9-A456-4CD2-8313-F9471FE9E5E6}"/>
    <cellStyle name="설명 텍스트 23 11" xfId="20620" xr:uid="{FA36634A-1847-4369-AF96-7411ABB6848C}"/>
    <cellStyle name="설명 텍스트 23 12" xfId="20621" xr:uid="{97E65BBD-9108-4152-BBFB-FD2BD73EAEF9}"/>
    <cellStyle name="설명 텍스트 23 13" xfId="20622" xr:uid="{5DEB46B2-0FF3-4CFE-B844-E990C4DEE301}"/>
    <cellStyle name="설명 텍스트 23 14" xfId="20623" xr:uid="{9A1E255C-6428-4C27-906C-ACA456FCA650}"/>
    <cellStyle name="설명 텍스트 23 15" xfId="20618" xr:uid="{1ABD77D2-9BCD-49D3-B457-6FCE701E4306}"/>
    <cellStyle name="설명 텍스트 23 2" xfId="2578" xr:uid="{0F468F09-49BF-49C0-838B-94A54F92A6FB}"/>
    <cellStyle name="설명 텍스트 23 2 2" xfId="20624" xr:uid="{4AA734D7-00B3-44C0-A8E0-2B415CE52A19}"/>
    <cellStyle name="설명 텍스트 23 3" xfId="20625" xr:uid="{6CFCE955-8B8F-4CAE-880D-ABD3FAE8350A}"/>
    <cellStyle name="설명 텍스트 23 4" xfId="20626" xr:uid="{A31BA8B6-0BE5-4038-981A-2F131D0FC63A}"/>
    <cellStyle name="설명 텍스트 23 5" xfId="20627" xr:uid="{F40572B3-5662-4155-8B0E-C52924011247}"/>
    <cellStyle name="설명 텍스트 23 6" xfId="20628" xr:uid="{48C7A92A-4C8A-434D-B21B-38FE77CF1004}"/>
    <cellStyle name="설명 텍스트 23 7" xfId="20629" xr:uid="{59D0E48B-0585-42EA-98D2-B7226CD26A04}"/>
    <cellStyle name="설명 텍스트 23 8" xfId="20630" xr:uid="{D11F1EE5-2F43-495E-9716-C1DE23975A01}"/>
    <cellStyle name="설명 텍스트 23 9" xfId="20631" xr:uid="{7363A4ED-A8F2-42A8-A63E-88B8E5D9371B}"/>
    <cellStyle name="설명 텍스트 24" xfId="2579" xr:uid="{711031A2-EB5F-4FA0-9C9E-B785B2830651}"/>
    <cellStyle name="설명 텍스트 24 10" xfId="20633" xr:uid="{6DA2CDAA-684E-4F97-9476-AB7D8512A5D2}"/>
    <cellStyle name="설명 텍스트 24 11" xfId="20634" xr:uid="{B9D13478-4718-4B7C-88C6-17025F969907}"/>
    <cellStyle name="설명 텍스트 24 12" xfId="20635" xr:uid="{69FF6500-AA68-4933-B98B-9EB1EFC16EF0}"/>
    <cellStyle name="설명 텍스트 24 13" xfId="20636" xr:uid="{ED90704E-4665-4D06-A1E9-FA7D7AFC32C6}"/>
    <cellStyle name="설명 텍스트 24 14" xfId="20637" xr:uid="{E08473B4-32E5-4CD7-9F61-016FAE6BF1CC}"/>
    <cellStyle name="설명 텍스트 24 15" xfId="20632" xr:uid="{70E37D9A-54A2-446D-91B9-5E00457523A6}"/>
    <cellStyle name="설명 텍스트 24 2" xfId="2580" xr:uid="{1C0E8F90-3471-47E2-8E02-BFF1BE96A622}"/>
    <cellStyle name="설명 텍스트 24 2 2" xfId="20638" xr:uid="{65F047AD-7218-4C3B-BC19-42213982E4BD}"/>
    <cellStyle name="설명 텍스트 24 3" xfId="20639" xr:uid="{6C0E2C48-D8D1-4B31-8ADD-AC3627E2785E}"/>
    <cellStyle name="설명 텍스트 24 4" xfId="20640" xr:uid="{C493FF14-E9FB-4BD6-B647-06180B6074A1}"/>
    <cellStyle name="설명 텍스트 24 5" xfId="20641" xr:uid="{59D1E41F-05BF-4949-B587-8CC12D71817E}"/>
    <cellStyle name="설명 텍스트 24 6" xfId="20642" xr:uid="{A02B18F3-F5FF-4C6F-9F93-A054B2E3B07A}"/>
    <cellStyle name="설명 텍스트 24 7" xfId="20643" xr:uid="{93FF3FE9-BF56-4AEF-AE3B-BB545190FBE3}"/>
    <cellStyle name="설명 텍스트 24 8" xfId="20644" xr:uid="{3AECA1F6-280F-4823-A234-33942DD9181E}"/>
    <cellStyle name="설명 텍스트 24 9" xfId="20645" xr:uid="{7C16FC02-1162-4BE3-A161-B8EB5D975F5F}"/>
    <cellStyle name="설명 텍스트 25" xfId="2581" xr:uid="{96E66319-E9F9-4E8C-9ABE-24F0E6CAD6C3}"/>
    <cellStyle name="설명 텍스트 25 10" xfId="20647" xr:uid="{90E6DD45-6E63-4EE5-B772-CBC720C99244}"/>
    <cellStyle name="설명 텍스트 25 11" xfId="20648" xr:uid="{AF7E5CE1-157C-4480-A43A-B302008EAC30}"/>
    <cellStyle name="설명 텍스트 25 12" xfId="20649" xr:uid="{7F8CAEE4-0DF6-43A2-B2F0-0152997AD873}"/>
    <cellStyle name="설명 텍스트 25 13" xfId="20650" xr:uid="{2F274624-A06B-47A5-A2B2-BBE8C07ECFD8}"/>
    <cellStyle name="설명 텍스트 25 14" xfId="20651" xr:uid="{19129ADB-D153-4126-98A4-9578FA159669}"/>
    <cellStyle name="설명 텍스트 25 15" xfId="20646" xr:uid="{3C213C35-4D29-4E19-A80F-BC5DEE771009}"/>
    <cellStyle name="설명 텍스트 25 2" xfId="2582" xr:uid="{006F363C-C515-4FCC-B6B1-16D9B9822F05}"/>
    <cellStyle name="설명 텍스트 25 2 2" xfId="20652" xr:uid="{87423C9D-9EB0-498C-B56F-48A5F17ED35E}"/>
    <cellStyle name="설명 텍스트 25 3" xfId="20653" xr:uid="{2C5D9B60-1259-40E1-B9D2-E6728894ACC7}"/>
    <cellStyle name="설명 텍스트 25 4" xfId="20654" xr:uid="{793383F7-7312-481E-834D-3E5E139F0AFC}"/>
    <cellStyle name="설명 텍스트 25 5" xfId="20655" xr:uid="{060E9DD9-CD4D-4346-BA76-42DC8FC0B3D3}"/>
    <cellStyle name="설명 텍스트 25 6" xfId="20656" xr:uid="{3C02AAC3-2FDD-489E-9D27-8B09CD1CAA2F}"/>
    <cellStyle name="설명 텍스트 25 7" xfId="20657" xr:uid="{3114D496-CA77-430D-ABA3-079E80ADD8D5}"/>
    <cellStyle name="설명 텍스트 25 8" xfId="20658" xr:uid="{6CAE6CB5-0083-44A0-A4CE-2996FF0BBD78}"/>
    <cellStyle name="설명 텍스트 25 9" xfId="20659" xr:uid="{49F11069-AAE3-45F4-88EC-D68AD461340B}"/>
    <cellStyle name="설명 텍스트 26" xfId="2583" xr:uid="{F0A05CA7-93E2-4EC2-83D0-7DBB18868018}"/>
    <cellStyle name="설명 텍스트 26 10" xfId="20661" xr:uid="{B36E9EBA-E6DD-43ED-8705-606EB31A1CC1}"/>
    <cellStyle name="설명 텍스트 26 11" xfId="20662" xr:uid="{FA12AEC3-0DE8-42AF-9D2D-295017DBD91B}"/>
    <cellStyle name="설명 텍스트 26 12" xfId="20663" xr:uid="{40C75D97-1CAB-4976-8DA8-CEE3D4262A12}"/>
    <cellStyle name="설명 텍스트 26 13" xfId="20664" xr:uid="{3EAC4109-5444-4F08-B3E1-A0A94EF48458}"/>
    <cellStyle name="설명 텍스트 26 14" xfId="20665" xr:uid="{7A3158BC-9BA1-4B4F-9DD5-3D9260C72220}"/>
    <cellStyle name="설명 텍스트 26 15" xfId="20660" xr:uid="{3C4A27A1-5270-432E-80C0-CFF6EBD3BF86}"/>
    <cellStyle name="설명 텍스트 26 2" xfId="2584" xr:uid="{7A3ED611-EEA4-4AB4-A04B-2C0AC69C82D5}"/>
    <cellStyle name="설명 텍스트 26 2 2" xfId="20666" xr:uid="{262DE316-F3C3-419F-85E5-6F684DF4FEBC}"/>
    <cellStyle name="설명 텍스트 26 3" xfId="20667" xr:uid="{99C6D230-B30F-4147-B9EB-16B09B010C35}"/>
    <cellStyle name="설명 텍스트 26 4" xfId="20668" xr:uid="{9174018C-CBD3-4509-A9BA-C7D5FCEBB9A6}"/>
    <cellStyle name="설명 텍스트 26 5" xfId="20669" xr:uid="{E2613A2E-EF32-4A98-8FA8-9C5BF09B6679}"/>
    <cellStyle name="설명 텍스트 26 6" xfId="20670" xr:uid="{5260C33E-E583-4E43-873C-6BE4A2D5C6D1}"/>
    <cellStyle name="설명 텍스트 26 7" xfId="20671" xr:uid="{3207E333-4E66-4E16-8DB2-F2DAAF08C6AE}"/>
    <cellStyle name="설명 텍스트 26 8" xfId="20672" xr:uid="{45655B14-D103-445F-89C3-550E54CCA4C8}"/>
    <cellStyle name="설명 텍스트 26 9" xfId="20673" xr:uid="{0D5F1C6B-97BF-4846-BBA0-E70B1C1B7E26}"/>
    <cellStyle name="설명 텍스트 27" xfId="2585" xr:uid="{1C12EF38-FE3E-4869-8301-6EBD11FFCE5D}"/>
    <cellStyle name="설명 텍스트 27 10" xfId="20675" xr:uid="{BEE22AAD-4D60-4B51-85A1-242075CF8C27}"/>
    <cellStyle name="설명 텍스트 27 11" xfId="20676" xr:uid="{6B46E0ED-2D8E-4C0B-AEF5-03866C263BA9}"/>
    <cellStyle name="설명 텍스트 27 12" xfId="20677" xr:uid="{76578EA1-B77E-4EF0-9F0A-A6BE0460024F}"/>
    <cellStyle name="설명 텍스트 27 13" xfId="20678" xr:uid="{F03E4672-41CC-4F4D-A981-B90DDFC0B547}"/>
    <cellStyle name="설명 텍스트 27 14" xfId="20679" xr:uid="{5B9C115D-3D2A-4B87-BC9A-6D41DCB56246}"/>
    <cellStyle name="설명 텍스트 27 15" xfId="20674" xr:uid="{4CE9EF6B-3478-4BD2-9668-A0E662A8E473}"/>
    <cellStyle name="설명 텍스트 27 2" xfId="2586" xr:uid="{B038517B-516A-4FF5-82E3-BAF27212E101}"/>
    <cellStyle name="설명 텍스트 27 2 2" xfId="20680" xr:uid="{FF182A27-37ED-40F8-ADDC-91B597B67D9B}"/>
    <cellStyle name="설명 텍스트 27 3" xfId="20681" xr:uid="{8AA769E8-4CE5-4751-8FB4-14CFC3A66660}"/>
    <cellStyle name="설명 텍스트 27 4" xfId="20682" xr:uid="{D8A68BB2-E131-47A4-AA47-673E625FFE0D}"/>
    <cellStyle name="설명 텍스트 27 5" xfId="20683" xr:uid="{43D7EC7E-839F-44B1-A1C1-4189DE91CA27}"/>
    <cellStyle name="설명 텍스트 27 6" xfId="20684" xr:uid="{A302C85C-C513-4D68-8441-0D02C85196BB}"/>
    <cellStyle name="설명 텍스트 27 7" xfId="20685" xr:uid="{A8175EE7-1472-4A0D-B9E0-6F310D71C8FF}"/>
    <cellStyle name="설명 텍스트 27 8" xfId="20686" xr:uid="{774AF568-079C-48A1-87BE-FC3C2C62FD42}"/>
    <cellStyle name="설명 텍스트 27 9" xfId="20687" xr:uid="{62EA5DD4-1BF4-44B3-96C2-D092C8AAAE92}"/>
    <cellStyle name="설명 텍스트 28" xfId="2587" xr:uid="{1D1477ED-51B0-4385-A3AC-61A32FE9F7D3}"/>
    <cellStyle name="설명 텍스트 28 10" xfId="20689" xr:uid="{F9408B8C-53E4-409D-97E5-C5A9D2E68D5C}"/>
    <cellStyle name="설명 텍스트 28 11" xfId="20690" xr:uid="{84C94370-6D07-4E11-81E8-CCAFAE3AE85D}"/>
    <cellStyle name="설명 텍스트 28 12" xfId="20691" xr:uid="{1660D597-2632-4AC4-B973-3801D4994C47}"/>
    <cellStyle name="설명 텍스트 28 13" xfId="20692" xr:uid="{E5108B2D-A78E-454C-930A-778157F15F59}"/>
    <cellStyle name="설명 텍스트 28 14" xfId="20693" xr:uid="{FC0B2802-B249-48EF-9604-B5424753A593}"/>
    <cellStyle name="설명 텍스트 28 15" xfId="20688" xr:uid="{D7127BF2-8A19-4564-9633-E1EBF704602E}"/>
    <cellStyle name="설명 텍스트 28 2" xfId="2588" xr:uid="{8B1217A4-64BB-45FF-A561-04A93EF47248}"/>
    <cellStyle name="설명 텍스트 28 2 2" xfId="20694" xr:uid="{968D40A2-BCD2-4C3A-A18E-FCF1F1CB730B}"/>
    <cellStyle name="설명 텍스트 28 3" xfId="20695" xr:uid="{DF21F5EA-7BA9-4AD8-8E66-B5FDE897F4A5}"/>
    <cellStyle name="설명 텍스트 28 4" xfId="20696" xr:uid="{6731A99C-342B-45E7-B8C1-ADC6B0685247}"/>
    <cellStyle name="설명 텍스트 28 5" xfId="20697" xr:uid="{63457BC2-F8BD-44A7-8180-445E1BDB0420}"/>
    <cellStyle name="설명 텍스트 28 6" xfId="20698" xr:uid="{D7E8E36F-34B7-4D27-B551-385EA8856C50}"/>
    <cellStyle name="설명 텍스트 28 7" xfId="20699" xr:uid="{7C32578E-AFB9-42B1-8C19-327C3FBA2FD9}"/>
    <cellStyle name="설명 텍스트 28 8" xfId="20700" xr:uid="{CD510603-31DE-468B-847D-D5B435C8F2F1}"/>
    <cellStyle name="설명 텍스트 28 9" xfId="20701" xr:uid="{7608323E-DAE0-4D77-ABBE-D3D3E9604882}"/>
    <cellStyle name="설명 텍스트 29" xfId="2589" xr:uid="{61CD6E79-51A5-4343-A73D-FECEA33A89B9}"/>
    <cellStyle name="설명 텍스트 29 10" xfId="20703" xr:uid="{092F3829-F1D9-4E93-B254-90B48C2EB0C0}"/>
    <cellStyle name="설명 텍스트 29 11" xfId="20704" xr:uid="{FF96F497-0AE3-4EB2-8CC8-131FCE2191AC}"/>
    <cellStyle name="설명 텍스트 29 12" xfId="20705" xr:uid="{FAE188FF-B902-4478-A6BA-502B79F731F3}"/>
    <cellStyle name="설명 텍스트 29 13" xfId="20706" xr:uid="{B9FF0762-A54F-47A7-BEA8-48D162356EEC}"/>
    <cellStyle name="설명 텍스트 29 14" xfId="20707" xr:uid="{6D71A8C0-79C2-4DA0-A850-EB0955093CDF}"/>
    <cellStyle name="설명 텍스트 29 15" xfId="20702" xr:uid="{8846D6C6-EDD3-4626-AF3D-61E9E362D55A}"/>
    <cellStyle name="설명 텍스트 29 2" xfId="2590" xr:uid="{D43C489E-04B0-444C-96D1-87852B620A1A}"/>
    <cellStyle name="설명 텍스트 29 2 2" xfId="20708" xr:uid="{F302FCC7-6234-4454-B536-092D7A071A38}"/>
    <cellStyle name="설명 텍스트 29 3" xfId="20709" xr:uid="{5519AA40-8C96-48F9-8711-42070E765C8C}"/>
    <cellStyle name="설명 텍스트 29 4" xfId="20710" xr:uid="{3B8C2E6E-9184-4616-85F1-166C20403D22}"/>
    <cellStyle name="설명 텍스트 29 5" xfId="20711" xr:uid="{AC698717-D9EE-4673-AB50-C3B163F4BE9D}"/>
    <cellStyle name="설명 텍스트 29 6" xfId="20712" xr:uid="{66B1DB0E-DC86-4400-AB15-760425467B24}"/>
    <cellStyle name="설명 텍스트 29 7" xfId="20713" xr:uid="{73AACC51-4717-4DF8-BBF3-FD2B1A75C596}"/>
    <cellStyle name="설명 텍스트 29 8" xfId="20714" xr:uid="{ED3A6AA6-2A5C-4F12-AD56-F673373B90A9}"/>
    <cellStyle name="설명 텍스트 29 9" xfId="20715" xr:uid="{E60A1A20-4D6A-4D14-8A59-EE30A04477D5}"/>
    <cellStyle name="설명 텍스트 3" xfId="2591" xr:uid="{86DB5AA0-83E6-430C-9BC6-C3C86A7C4AEE}"/>
    <cellStyle name="설명 텍스트 3 10" xfId="20717" xr:uid="{7A73466C-00C3-4812-BA4B-7CD6B9E24F8A}"/>
    <cellStyle name="설명 텍스트 3 11" xfId="20718" xr:uid="{B5829A63-F515-4F3F-8DF6-066EDDCEDDBC}"/>
    <cellStyle name="설명 텍스트 3 12" xfId="20719" xr:uid="{931E8240-3E42-4937-9372-83CDD012580D}"/>
    <cellStyle name="설명 텍스트 3 13" xfId="20720" xr:uid="{089EE7F8-4EB9-4DB5-ACC0-BE4B3D0F1F84}"/>
    <cellStyle name="설명 텍스트 3 14" xfId="20721" xr:uid="{25F18A9D-6A05-4427-BF69-093965863BDE}"/>
    <cellStyle name="설명 텍스트 3 15" xfId="20716" xr:uid="{55DFDD96-189A-4919-8FF9-CC5E89E8E710}"/>
    <cellStyle name="설명 텍스트 3 16" xfId="28224" xr:uid="{B75CED99-C023-4FD8-9235-21E769AF328D}"/>
    <cellStyle name="설명 텍스트 3 2" xfId="2592" xr:uid="{43D0510C-A2DF-4D87-B5D6-C002D8E76272}"/>
    <cellStyle name="설명 텍스트 3 2 2" xfId="20722" xr:uid="{9C1F350F-3CF8-42AE-A3F1-1FD347AB4403}"/>
    <cellStyle name="설명 텍스트 3 3" xfId="20723" xr:uid="{670ECA7C-2E40-4530-B506-0E56D8710146}"/>
    <cellStyle name="설명 텍스트 3 4" xfId="20724" xr:uid="{E3639877-AC3B-4F25-AC6C-549F2DB70912}"/>
    <cellStyle name="설명 텍스트 3 5" xfId="20725" xr:uid="{0DD704EE-509E-4A7E-900F-1F067EC0F3A3}"/>
    <cellStyle name="설명 텍스트 3 6" xfId="20726" xr:uid="{DE063791-9661-47F7-B3E1-F66CF1CDEC13}"/>
    <cellStyle name="설명 텍스트 3 7" xfId="20727" xr:uid="{C34BD1E4-B703-45BA-B2F2-F3A6D9314646}"/>
    <cellStyle name="설명 텍스트 3 8" xfId="20728" xr:uid="{298C059F-0CE8-47DF-9EDA-70CC86FFC39B}"/>
    <cellStyle name="설명 텍스트 3 9" xfId="20729" xr:uid="{EA1C3F3F-9CB8-4B91-A33B-766BCF4153F5}"/>
    <cellStyle name="설명 텍스트 30" xfId="2593" xr:uid="{190594D9-21F0-42AE-A0D6-C334377717B6}"/>
    <cellStyle name="설명 텍스트 30 10" xfId="20731" xr:uid="{0F0F4834-1A0D-4AE0-8FAB-05D6A7F0AE34}"/>
    <cellStyle name="설명 텍스트 30 11" xfId="20732" xr:uid="{959A5C09-1235-4789-BFD8-A31552688994}"/>
    <cellStyle name="설명 텍스트 30 12" xfId="20733" xr:uid="{9403CDB3-F824-4648-AFB7-4F901277818A}"/>
    <cellStyle name="설명 텍스트 30 13" xfId="20734" xr:uid="{666BF3D3-1945-4A86-935F-AE7E82C26BAE}"/>
    <cellStyle name="설명 텍스트 30 14" xfId="20735" xr:uid="{721BDCBB-4BD7-453A-8271-9E442EE9B3E0}"/>
    <cellStyle name="설명 텍스트 30 15" xfId="20730" xr:uid="{ECAAAA82-131D-4426-9DED-3B4C75C4017C}"/>
    <cellStyle name="설명 텍스트 30 2" xfId="2594" xr:uid="{CFF8D000-94DE-41EA-96D7-33010F04DD2C}"/>
    <cellStyle name="설명 텍스트 30 2 2" xfId="20736" xr:uid="{78D0C81E-7592-487C-A011-3BBEF38C30CE}"/>
    <cellStyle name="설명 텍스트 30 3" xfId="20737" xr:uid="{91F62500-022D-49B0-BB9A-3B74105659DF}"/>
    <cellStyle name="설명 텍스트 30 4" xfId="20738" xr:uid="{6F930269-0A1D-4B5C-9218-BA47DD7EAF39}"/>
    <cellStyle name="설명 텍스트 30 5" xfId="20739" xr:uid="{21C78480-22F0-4269-ABA7-CD02780565B8}"/>
    <cellStyle name="설명 텍스트 30 6" xfId="20740" xr:uid="{83B86C19-FECD-4436-B634-68E81C962E85}"/>
    <cellStyle name="설명 텍스트 30 7" xfId="20741" xr:uid="{C85EB7C0-4C28-43CC-A743-8C4A3D35269E}"/>
    <cellStyle name="설명 텍스트 30 8" xfId="20742" xr:uid="{BC41FF00-BA77-430D-98E1-DB8B72F3CDF7}"/>
    <cellStyle name="설명 텍스트 30 9" xfId="20743" xr:uid="{B8139EA4-0B3B-4E61-8D82-4653E18364A3}"/>
    <cellStyle name="설명 텍스트 31" xfId="2595" xr:uid="{D067EFE1-9BE2-4B79-B857-8C8BBFDFAC34}"/>
    <cellStyle name="설명 텍스트 31 10" xfId="20745" xr:uid="{57F97778-DA10-4A62-AA00-537B74FE9E7A}"/>
    <cellStyle name="설명 텍스트 31 11" xfId="20746" xr:uid="{CD5AC6A9-409E-4C2A-A85C-12551D744483}"/>
    <cellStyle name="설명 텍스트 31 12" xfId="20747" xr:uid="{E8B3A691-7DD3-429F-91E4-3CAFE2A0E526}"/>
    <cellStyle name="설명 텍스트 31 13" xfId="20748" xr:uid="{D8D0F6CB-1D4D-4DE2-8A43-52C4CA8DEA12}"/>
    <cellStyle name="설명 텍스트 31 14" xfId="20749" xr:uid="{186913B3-688A-420A-976E-753F3575C472}"/>
    <cellStyle name="설명 텍스트 31 15" xfId="20744" xr:uid="{B27272B3-4C1D-4C7E-B59E-402A87165306}"/>
    <cellStyle name="설명 텍스트 31 2" xfId="2596" xr:uid="{B184579C-04F2-4A90-8C70-B51C1B273B53}"/>
    <cellStyle name="설명 텍스트 31 2 2" xfId="20750" xr:uid="{C1BF7E8F-F295-4383-8383-0F6901DD5616}"/>
    <cellStyle name="설명 텍스트 31 3" xfId="20751" xr:uid="{EC52CF41-06E5-47A3-8432-A9E72A31898F}"/>
    <cellStyle name="설명 텍스트 31 4" xfId="20752" xr:uid="{87C85F9E-DC03-47E1-9093-EC21BA938427}"/>
    <cellStyle name="설명 텍스트 31 5" xfId="20753" xr:uid="{4809E244-D627-42F4-8560-20E1E3B3AE98}"/>
    <cellStyle name="설명 텍스트 31 6" xfId="20754" xr:uid="{DC03ED88-50E0-451D-84E6-A7E2F52BFD14}"/>
    <cellStyle name="설명 텍스트 31 7" xfId="20755" xr:uid="{D9CB56F7-624B-409B-ADA1-57759D759EBA}"/>
    <cellStyle name="설명 텍스트 31 8" xfId="20756" xr:uid="{F14D6F52-2784-47BD-8DC7-5E2A9D51C274}"/>
    <cellStyle name="설명 텍스트 31 9" xfId="20757" xr:uid="{EDAA89E1-C9A1-420C-A14B-E2FD85497CE9}"/>
    <cellStyle name="설명 텍스트 32" xfId="2597" xr:uid="{195CBCB9-9C29-40B9-B80D-11683B45D9E4}"/>
    <cellStyle name="설명 텍스트 32 10" xfId="20759" xr:uid="{7DEFF82E-13D9-43A9-B0AB-1AC3102F2785}"/>
    <cellStyle name="설명 텍스트 32 11" xfId="20760" xr:uid="{01CD12DF-3125-4F01-B16F-F3826E1B0BA4}"/>
    <cellStyle name="설명 텍스트 32 12" xfId="20761" xr:uid="{DB379A41-CE12-4413-99DD-2B18536EA650}"/>
    <cellStyle name="설명 텍스트 32 13" xfId="20762" xr:uid="{2B73DEB6-6747-4518-AEAA-40B003C85D5A}"/>
    <cellStyle name="설명 텍스트 32 14" xfId="20763" xr:uid="{AB30F671-D36F-4838-B174-12EBFEBB29CE}"/>
    <cellStyle name="설명 텍스트 32 15" xfId="20758" xr:uid="{2FCE3B79-A8BD-4C9F-A9B7-AAA4574A49AC}"/>
    <cellStyle name="설명 텍스트 32 2" xfId="2598" xr:uid="{D81308C5-DCBA-46EF-B9CB-EC9AA7821EF5}"/>
    <cellStyle name="설명 텍스트 32 2 2" xfId="20764" xr:uid="{C76549B2-48B7-40C8-B605-2B37A4350C72}"/>
    <cellStyle name="설명 텍스트 32 3" xfId="20765" xr:uid="{D2259C44-A411-46BB-9FAB-F3C5C69CA168}"/>
    <cellStyle name="설명 텍스트 32 4" xfId="20766" xr:uid="{64B4D6FA-C943-4FB5-84AF-11DC4DAFFEAD}"/>
    <cellStyle name="설명 텍스트 32 5" xfId="20767" xr:uid="{23A9DF2E-39E6-4C8A-81FA-8855891D3D3B}"/>
    <cellStyle name="설명 텍스트 32 6" xfId="20768" xr:uid="{6C7AB803-0976-4A31-B325-BA1220A68669}"/>
    <cellStyle name="설명 텍스트 32 7" xfId="20769" xr:uid="{02017555-8856-4636-AE3D-E0B47828CA11}"/>
    <cellStyle name="설명 텍스트 32 8" xfId="20770" xr:uid="{682B6108-FBCA-40EE-B3E4-E86762181E85}"/>
    <cellStyle name="설명 텍스트 32 9" xfId="20771" xr:uid="{607BD589-EEF3-4AAD-BE29-D02CE4E74A79}"/>
    <cellStyle name="설명 텍스트 33" xfId="2599" xr:uid="{3A6750AC-6749-436F-9E80-8B4527941A27}"/>
    <cellStyle name="설명 텍스트 33 10" xfId="20773" xr:uid="{753275AF-1E80-43BE-91A0-A3ACF5F827D4}"/>
    <cellStyle name="설명 텍스트 33 11" xfId="20774" xr:uid="{EC8D45B4-925C-42B6-9638-715E2C11A4B1}"/>
    <cellStyle name="설명 텍스트 33 12" xfId="20775" xr:uid="{AF635595-809D-4E84-A0A7-35B26CA4CF70}"/>
    <cellStyle name="설명 텍스트 33 13" xfId="20776" xr:uid="{5C5BE6E8-9E87-4133-AFDE-83814363A2A6}"/>
    <cellStyle name="설명 텍스트 33 14" xfId="20777" xr:uid="{37831A23-8BC2-429B-A382-359FA169B467}"/>
    <cellStyle name="설명 텍스트 33 15" xfId="20772" xr:uid="{1E6A1173-B829-41F8-BC40-4595E948EC49}"/>
    <cellStyle name="설명 텍스트 33 2" xfId="2600" xr:uid="{EFD38B3F-F33A-46E4-886B-2190ED36AB22}"/>
    <cellStyle name="설명 텍스트 33 2 2" xfId="20778" xr:uid="{0613C1DB-929D-4B6A-9C50-CEC44B8E89E3}"/>
    <cellStyle name="설명 텍스트 33 3" xfId="20779" xr:uid="{54350D11-A53F-411A-8CF6-B7E68E0ED2C6}"/>
    <cellStyle name="설명 텍스트 33 4" xfId="20780" xr:uid="{EA4FE60D-E31A-409A-BA70-27BF170B5F9F}"/>
    <cellStyle name="설명 텍스트 33 5" xfId="20781" xr:uid="{7B5001B7-9D0A-45EF-A8FB-84C476D73A44}"/>
    <cellStyle name="설명 텍스트 33 6" xfId="20782" xr:uid="{DEA92A34-C854-4E3B-9AEA-A39BA0C34A16}"/>
    <cellStyle name="설명 텍스트 33 7" xfId="20783" xr:uid="{D1C7A092-B304-43E5-A7C6-7AA865056A35}"/>
    <cellStyle name="설명 텍스트 33 8" xfId="20784" xr:uid="{D834B158-A3D7-443B-8F72-7157BADF7233}"/>
    <cellStyle name="설명 텍스트 33 9" xfId="20785" xr:uid="{4018BA8A-704D-426B-BB1B-86551E588ECD}"/>
    <cellStyle name="설명 텍스트 34" xfId="2601" xr:uid="{CC503992-979D-4867-BF2F-D41F2875F29C}"/>
    <cellStyle name="설명 텍스트 34 10" xfId="20787" xr:uid="{BC3E753F-DAF2-4B3A-9133-1A48FB21633E}"/>
    <cellStyle name="설명 텍스트 34 11" xfId="20788" xr:uid="{073DECE8-E717-4B93-97CD-AE6191CAE3C5}"/>
    <cellStyle name="설명 텍스트 34 12" xfId="20789" xr:uid="{7B5F9AB2-E967-4550-9028-EF9F43785091}"/>
    <cellStyle name="설명 텍스트 34 13" xfId="20790" xr:uid="{821A0B5F-8971-43F7-8296-DA0614A53096}"/>
    <cellStyle name="설명 텍스트 34 14" xfId="20791" xr:uid="{EA6FF96F-B130-4A63-AE19-E2D642B9507D}"/>
    <cellStyle name="설명 텍스트 34 15" xfId="20786" xr:uid="{09591186-E727-4DEC-A7B8-84F366A4D82E}"/>
    <cellStyle name="설명 텍스트 34 2" xfId="2602" xr:uid="{54462134-327F-4060-8564-F02300556840}"/>
    <cellStyle name="설명 텍스트 34 2 2" xfId="20792" xr:uid="{D48C1F03-8CA1-4A07-9623-266B25953A16}"/>
    <cellStyle name="설명 텍스트 34 3" xfId="20793" xr:uid="{CDF2CBCA-6E67-493F-BB53-4BC65CE316B5}"/>
    <cellStyle name="설명 텍스트 34 4" xfId="20794" xr:uid="{3E64362F-E645-4369-96D6-F16ECBFCFE39}"/>
    <cellStyle name="설명 텍스트 34 5" xfId="20795" xr:uid="{DC50D89E-831E-438E-A92C-1C28B927ED59}"/>
    <cellStyle name="설명 텍스트 34 6" xfId="20796" xr:uid="{3B2998AD-0AFE-46A8-9205-78078E756E04}"/>
    <cellStyle name="설명 텍스트 34 7" xfId="20797" xr:uid="{CBD89354-14F7-4C99-B6F4-CEA4234A5E76}"/>
    <cellStyle name="설명 텍스트 34 8" xfId="20798" xr:uid="{8D7D522A-C17B-4E78-839B-AD8089A62007}"/>
    <cellStyle name="설명 텍스트 34 9" xfId="20799" xr:uid="{6C44CD93-C7C4-42AF-8324-D6D78D55BDE0}"/>
    <cellStyle name="설명 텍스트 35" xfId="2603" xr:uid="{F5CDC3A1-CFA5-46C5-AEF7-2FDECE24E707}"/>
    <cellStyle name="설명 텍스트 35 10" xfId="20801" xr:uid="{C9234BA4-2919-417A-A24E-441AF982D80C}"/>
    <cellStyle name="설명 텍스트 35 11" xfId="20802" xr:uid="{0206C810-F54C-44D2-8AC8-EF9F8EB83CF9}"/>
    <cellStyle name="설명 텍스트 35 12" xfId="20803" xr:uid="{E067A081-5BC6-4E14-AF6E-11FF362FB05F}"/>
    <cellStyle name="설명 텍스트 35 13" xfId="20804" xr:uid="{7D5D6ECC-FAAA-427B-B538-A3348ECA244A}"/>
    <cellStyle name="설명 텍스트 35 14" xfId="20805" xr:uid="{99044669-64B4-4ED1-AFDD-D02FE432B568}"/>
    <cellStyle name="설명 텍스트 35 15" xfId="20800" xr:uid="{93B680EA-5706-40FA-AA46-2EA3B808016A}"/>
    <cellStyle name="설명 텍스트 35 2" xfId="2604" xr:uid="{C053FB66-9B8E-416E-B6C4-C59A877A83B5}"/>
    <cellStyle name="설명 텍스트 35 2 2" xfId="20806" xr:uid="{32DA9BAC-9414-4F4B-8409-580D6CAB1E1F}"/>
    <cellStyle name="설명 텍스트 35 3" xfId="20807" xr:uid="{1840A04B-0B45-426B-BFB0-101AB883D63F}"/>
    <cellStyle name="설명 텍스트 35 4" xfId="20808" xr:uid="{01312677-BCDD-4D61-8C57-4E0DC65DA944}"/>
    <cellStyle name="설명 텍스트 35 5" xfId="20809" xr:uid="{A4B67B3D-D894-4A01-9317-EC9AA2C49049}"/>
    <cellStyle name="설명 텍스트 35 6" xfId="20810" xr:uid="{6491FE6A-016B-451A-B536-73C72D239BDF}"/>
    <cellStyle name="설명 텍스트 35 7" xfId="20811" xr:uid="{0C6B8582-B477-4F62-B799-ECAC8BB666E0}"/>
    <cellStyle name="설명 텍스트 35 8" xfId="20812" xr:uid="{7FBD328A-C665-43B9-83DD-8D06231B3636}"/>
    <cellStyle name="설명 텍스트 35 9" xfId="20813" xr:uid="{6569EC4D-B89F-43FC-AA49-DB841F3018F2}"/>
    <cellStyle name="설명 텍스트 36" xfId="2605" xr:uid="{D1D47939-AAE1-4E01-A545-CBA5E24FD826}"/>
    <cellStyle name="설명 텍스트 36 10" xfId="20815" xr:uid="{89544B93-2503-4B65-95FB-2000E756F626}"/>
    <cellStyle name="설명 텍스트 36 11" xfId="20816" xr:uid="{470DFC41-811D-4866-B23E-37FF211DB69A}"/>
    <cellStyle name="설명 텍스트 36 12" xfId="20817" xr:uid="{A04E3FEB-A64E-4981-B907-6004270C3A48}"/>
    <cellStyle name="설명 텍스트 36 13" xfId="20818" xr:uid="{AE63E19B-43BD-4B45-8B63-305AACDA9748}"/>
    <cellStyle name="설명 텍스트 36 14" xfId="20819" xr:uid="{48FCCC3C-152C-4595-A451-858DB1CBBAEB}"/>
    <cellStyle name="설명 텍스트 36 15" xfId="20814" xr:uid="{8C33CDF4-61BD-4FE6-939C-293A4C4FAC43}"/>
    <cellStyle name="설명 텍스트 36 2" xfId="2606" xr:uid="{A78310F5-0C28-4585-9E01-93EF5F8DAAC4}"/>
    <cellStyle name="설명 텍스트 36 2 2" xfId="20820" xr:uid="{CFADDFAC-1635-4495-8A58-A4071DDCAB0A}"/>
    <cellStyle name="설명 텍스트 36 3" xfId="20821" xr:uid="{2A6B8942-EFB2-40E0-97B1-42654F781CDA}"/>
    <cellStyle name="설명 텍스트 36 4" xfId="20822" xr:uid="{FD45D005-6977-45B7-80FA-A739AC325A8A}"/>
    <cellStyle name="설명 텍스트 36 5" xfId="20823" xr:uid="{0ED40733-2B74-4848-846B-0E6EEE8302FC}"/>
    <cellStyle name="설명 텍스트 36 6" xfId="20824" xr:uid="{9D4D53D0-2587-4577-8AD3-F4E88AB63518}"/>
    <cellStyle name="설명 텍스트 36 7" xfId="20825" xr:uid="{AB03B3F1-5DCF-44C6-9CEF-799CAA12D06C}"/>
    <cellStyle name="설명 텍스트 36 8" xfId="20826" xr:uid="{458BF5BC-789C-448E-BB1E-AF303AC78CBC}"/>
    <cellStyle name="설명 텍스트 36 9" xfId="20827" xr:uid="{22A8DD1A-2EC3-4936-9819-0E3C75A74505}"/>
    <cellStyle name="설명 텍스트 37" xfId="2607" xr:uid="{E510E462-A625-496E-AA2D-86454F4DE827}"/>
    <cellStyle name="설명 텍스트 37 10" xfId="20829" xr:uid="{2C3F1B2E-4D04-40C6-A584-F77E80F9C4D4}"/>
    <cellStyle name="설명 텍스트 37 11" xfId="20830" xr:uid="{D5F1ED94-FF54-43C5-8646-7EBD8CCA8629}"/>
    <cellStyle name="설명 텍스트 37 12" xfId="20831" xr:uid="{1CA54145-EC58-4BF5-B92F-225108227E19}"/>
    <cellStyle name="설명 텍스트 37 13" xfId="20832" xr:uid="{38A7632B-8407-4907-A966-BD5D353AECEB}"/>
    <cellStyle name="설명 텍스트 37 14" xfId="20833" xr:uid="{07D8582A-28FE-4919-AE48-62A4C2592C9F}"/>
    <cellStyle name="설명 텍스트 37 15" xfId="20828" xr:uid="{ADB08C83-8103-451C-B197-D809AF072AFD}"/>
    <cellStyle name="설명 텍스트 37 2" xfId="2608" xr:uid="{F55A9DF5-B166-4584-9C1B-8C711D9A5CEB}"/>
    <cellStyle name="설명 텍스트 37 2 2" xfId="20834" xr:uid="{3E28C354-F91C-4678-9463-9EF6A352D2CC}"/>
    <cellStyle name="설명 텍스트 37 3" xfId="20835" xr:uid="{4ADA35EB-F6C3-4B8D-A6CC-A673AB99A484}"/>
    <cellStyle name="설명 텍스트 37 4" xfId="20836" xr:uid="{CA4B140E-E53D-4260-9AF0-1A4270708F5D}"/>
    <cellStyle name="설명 텍스트 37 5" xfId="20837" xr:uid="{9ED35E32-2B6E-4DCD-A285-30BA500F1417}"/>
    <cellStyle name="설명 텍스트 37 6" xfId="20838" xr:uid="{E85A1FC7-3B5C-4DFA-ADE1-C157079693C5}"/>
    <cellStyle name="설명 텍스트 37 7" xfId="20839" xr:uid="{3C59506A-0F4F-41FA-82A1-880CF0CE6DFF}"/>
    <cellStyle name="설명 텍스트 37 8" xfId="20840" xr:uid="{AA1A2F2C-BB00-4B3D-B7D0-45128521E589}"/>
    <cellStyle name="설명 텍스트 37 9" xfId="20841" xr:uid="{03EE2523-ACE8-412F-B205-FE5B6F579022}"/>
    <cellStyle name="설명 텍스트 38" xfId="2609" xr:uid="{0DFC3A36-70D7-4C87-9D93-98CCBE625AAC}"/>
    <cellStyle name="설명 텍스트 38 10" xfId="20843" xr:uid="{B495E9B0-5766-45C0-82F7-F65A0E5D048F}"/>
    <cellStyle name="설명 텍스트 38 11" xfId="20844" xr:uid="{C7D833AB-63F0-434A-929F-90BCAAEF82A0}"/>
    <cellStyle name="설명 텍스트 38 12" xfId="20845" xr:uid="{503BA031-4A2B-47C0-B453-41343C23297A}"/>
    <cellStyle name="설명 텍스트 38 13" xfId="20846" xr:uid="{72A78814-D417-41BD-9E5F-D407FBC8494D}"/>
    <cellStyle name="설명 텍스트 38 14" xfId="20847" xr:uid="{2A5ED1D9-F8E4-4276-8418-E54DD4226CDC}"/>
    <cellStyle name="설명 텍스트 38 15" xfId="20842" xr:uid="{26FFE728-33B9-4498-ACB4-0DADDCB4948B}"/>
    <cellStyle name="설명 텍스트 38 2" xfId="2610" xr:uid="{9CA12AE8-6076-4D73-982F-C5BBE385525E}"/>
    <cellStyle name="설명 텍스트 38 2 2" xfId="20848" xr:uid="{0F23320C-5194-4A4B-ADE3-64D63AEA1384}"/>
    <cellStyle name="설명 텍스트 38 3" xfId="20849" xr:uid="{A503C3CD-33E5-456C-A5DC-05EA5A0675CE}"/>
    <cellStyle name="설명 텍스트 38 4" xfId="20850" xr:uid="{B6B53F8C-02D9-4F29-9D0A-E7C7280A4EEC}"/>
    <cellStyle name="설명 텍스트 38 5" xfId="20851" xr:uid="{FB223180-4468-4E0F-8DAF-AC5F553311C5}"/>
    <cellStyle name="설명 텍스트 38 6" xfId="20852" xr:uid="{3378B581-B552-442A-92EC-404DF6FA63C2}"/>
    <cellStyle name="설명 텍스트 38 7" xfId="20853" xr:uid="{56081F80-2E51-45B8-AB05-85820F833FB1}"/>
    <cellStyle name="설명 텍스트 38 8" xfId="20854" xr:uid="{7781ACB9-DFD0-48A0-A55B-154CC4672EEA}"/>
    <cellStyle name="설명 텍스트 38 9" xfId="20855" xr:uid="{4F8FACCE-7A27-4AAC-A470-5B9808E7721E}"/>
    <cellStyle name="설명 텍스트 39" xfId="2611" xr:uid="{831374BC-4C84-497A-ADDA-BBED875D4B73}"/>
    <cellStyle name="설명 텍스트 39 10" xfId="20857" xr:uid="{34D8AEA9-3CB6-4118-95CD-C8E40216EF25}"/>
    <cellStyle name="설명 텍스트 39 11" xfId="20858" xr:uid="{C8DCAE05-9BF1-4809-8F65-C83999B4B8CE}"/>
    <cellStyle name="설명 텍스트 39 12" xfId="20859" xr:uid="{E8C55F6B-F15B-4EB0-AACF-53AB3854E1E1}"/>
    <cellStyle name="설명 텍스트 39 13" xfId="20860" xr:uid="{05FD8683-EEEC-4635-84CB-0353580F2D5B}"/>
    <cellStyle name="설명 텍스트 39 14" xfId="20861" xr:uid="{735119D0-1C6B-4B1E-B300-62D9D8EED743}"/>
    <cellStyle name="설명 텍스트 39 15" xfId="20856" xr:uid="{ED9161C4-06B1-448F-B6DF-D70C7E407A86}"/>
    <cellStyle name="설명 텍스트 39 2" xfId="2612" xr:uid="{EA5FA993-DF90-40EF-8364-45BA7955A392}"/>
    <cellStyle name="설명 텍스트 39 2 2" xfId="20862" xr:uid="{D135D805-E179-499E-982B-A990AA336C75}"/>
    <cellStyle name="설명 텍스트 39 3" xfId="20863" xr:uid="{45D1AEB8-6383-4C25-AF92-542D3C1C0E12}"/>
    <cellStyle name="설명 텍스트 39 4" xfId="20864" xr:uid="{D92E80B9-6CBF-4091-B0DC-9AA99E0BF9F1}"/>
    <cellStyle name="설명 텍스트 39 5" xfId="20865" xr:uid="{69B29F75-AE30-4FB0-9C6F-BFF55230B5A3}"/>
    <cellStyle name="설명 텍스트 39 6" xfId="20866" xr:uid="{E900E66E-24E3-4E72-91D8-B0CC7024FA9D}"/>
    <cellStyle name="설명 텍스트 39 7" xfId="20867" xr:uid="{44852E4F-DBF4-4960-8D26-41BD80F439C6}"/>
    <cellStyle name="설명 텍스트 39 8" xfId="20868" xr:uid="{BFF0A910-6E79-4985-958E-8DE461115DDC}"/>
    <cellStyle name="설명 텍스트 39 9" xfId="20869" xr:uid="{CED2DB3B-B636-4D5F-9FC1-C8809BE9EBAC}"/>
    <cellStyle name="설명 텍스트 4" xfId="2613" xr:uid="{C500A6B2-E7EB-4E30-8988-D3A165D2E35D}"/>
    <cellStyle name="설명 텍스트 4 10" xfId="20871" xr:uid="{ECA558F3-8417-4340-A515-06F6DA554421}"/>
    <cellStyle name="설명 텍스트 4 11" xfId="20872" xr:uid="{1A2EBE3F-D57E-408E-B3D0-EC193E764E02}"/>
    <cellStyle name="설명 텍스트 4 12" xfId="20873" xr:uid="{A7B20F12-3552-416A-B401-235462958BDF}"/>
    <cellStyle name="설명 텍스트 4 13" xfId="20874" xr:uid="{5A3A97B3-A4EA-4FCE-ABFA-07889A86BC1E}"/>
    <cellStyle name="설명 텍스트 4 14" xfId="20875" xr:uid="{B4A14972-4B69-48F4-BD69-D5D13A8E97F7}"/>
    <cellStyle name="설명 텍스트 4 15" xfId="20870" xr:uid="{76918395-24BF-4DC6-BBFF-36CDEE0AFB12}"/>
    <cellStyle name="설명 텍스트 4 16" xfId="27893" xr:uid="{484D3A27-7E88-4601-A5C5-6B7666669100}"/>
    <cellStyle name="설명 텍스트 4 2" xfId="2614" xr:uid="{004A15F8-86DF-4E55-98D5-434B4AB0FB3F}"/>
    <cellStyle name="설명 텍스트 4 2 2" xfId="20876" xr:uid="{1605ABD1-93A9-4684-96BE-032EE7891C27}"/>
    <cellStyle name="설명 텍스트 4 3" xfId="20877" xr:uid="{A3E10149-71C2-4A21-9950-D557856966BB}"/>
    <cellStyle name="설명 텍스트 4 4" xfId="20878" xr:uid="{8495AED6-DEED-4C7C-9F93-6353E78B44DB}"/>
    <cellStyle name="설명 텍스트 4 5" xfId="20879" xr:uid="{A03D0FA1-1161-49E5-8747-0DF1F49EC401}"/>
    <cellStyle name="설명 텍스트 4 6" xfId="20880" xr:uid="{F555BF8D-57D2-4EBA-9BC4-0A6D63F5A170}"/>
    <cellStyle name="설명 텍스트 4 7" xfId="20881" xr:uid="{1FB7DBB6-6EF6-41CB-BCCF-9EE21A7432B3}"/>
    <cellStyle name="설명 텍스트 4 8" xfId="20882" xr:uid="{57E01056-47A4-4702-8BD5-5B1C7AA2C1D8}"/>
    <cellStyle name="설명 텍스트 4 9" xfId="20883" xr:uid="{0179AC7F-6363-43FD-9CDF-3018DFA51A1D}"/>
    <cellStyle name="설명 텍스트 40" xfId="2615" xr:uid="{FFC295F8-0C6A-4044-833C-EA388E9C3F05}"/>
    <cellStyle name="설명 텍스트 40 10" xfId="20885" xr:uid="{55E139AC-D1FF-4308-9666-639C267C3827}"/>
    <cellStyle name="설명 텍스트 40 11" xfId="20886" xr:uid="{2E5CD48B-A67D-49C5-9963-787C439A88CA}"/>
    <cellStyle name="설명 텍스트 40 12" xfId="20887" xr:uid="{6C5E8EE4-DF93-48A5-83E6-517370931D2A}"/>
    <cellStyle name="설명 텍스트 40 13" xfId="20888" xr:uid="{C3082906-FCF6-4A26-82D1-0FF0B8870E4F}"/>
    <cellStyle name="설명 텍스트 40 14" xfId="20889" xr:uid="{6B0933D8-9EEE-435B-B362-1C16374DA8D5}"/>
    <cellStyle name="설명 텍스트 40 15" xfId="20884" xr:uid="{9E2C5362-064F-478B-A7D3-36AE5C24A030}"/>
    <cellStyle name="설명 텍스트 40 2" xfId="2616" xr:uid="{5D302FCE-67C4-4DF9-A6BD-8B0C4524D5A2}"/>
    <cellStyle name="설명 텍스트 40 2 2" xfId="20890" xr:uid="{EC0F9B1A-0313-4D96-AF6A-6B0584333422}"/>
    <cellStyle name="설명 텍스트 40 3" xfId="20891" xr:uid="{AADCD4CC-4825-4718-870E-1EE3B1B639E3}"/>
    <cellStyle name="설명 텍스트 40 4" xfId="20892" xr:uid="{946B695C-787A-40F0-A760-E06DF2B5B730}"/>
    <cellStyle name="설명 텍스트 40 5" xfId="20893" xr:uid="{1E08E06B-239F-48BB-A011-FFBB7A78F055}"/>
    <cellStyle name="설명 텍스트 40 6" xfId="20894" xr:uid="{17E0D0D2-DF89-4A24-AD52-8D7BB929AC2D}"/>
    <cellStyle name="설명 텍스트 40 7" xfId="20895" xr:uid="{9CBE9894-8AC0-4027-ADBB-7844A2BA130D}"/>
    <cellStyle name="설명 텍스트 40 8" xfId="20896" xr:uid="{DA50D4BA-9DCF-425B-BED6-158C79E8FFA0}"/>
    <cellStyle name="설명 텍스트 40 9" xfId="20897" xr:uid="{1C6A76BC-7CE3-416A-B429-886E6CFC8195}"/>
    <cellStyle name="설명 텍스트 41" xfId="2617" xr:uid="{279C97DA-804E-4819-B486-2A597CFB011C}"/>
    <cellStyle name="설명 텍스트 41 10" xfId="20899" xr:uid="{C4062CD7-0D85-432C-97F0-B93DF95F3EF9}"/>
    <cellStyle name="설명 텍스트 41 11" xfId="20900" xr:uid="{1CF2B33B-E30C-4741-851B-3BCCDB0B46E8}"/>
    <cellStyle name="설명 텍스트 41 12" xfId="20901" xr:uid="{8DB45870-21B9-4FC1-9189-4A80178CC122}"/>
    <cellStyle name="설명 텍스트 41 13" xfId="20902" xr:uid="{E56211FB-6BC9-4C73-B5B1-5751D0731F87}"/>
    <cellStyle name="설명 텍스트 41 14" xfId="20903" xr:uid="{CA97EA38-7813-4A39-82A4-0079FB37EDB9}"/>
    <cellStyle name="설명 텍스트 41 15" xfId="20898" xr:uid="{71D5926A-88CF-4061-92C4-32409400D283}"/>
    <cellStyle name="설명 텍스트 41 2" xfId="2618" xr:uid="{67AA7257-C15D-4D99-816F-3BCB08AA53AC}"/>
    <cellStyle name="설명 텍스트 41 2 2" xfId="20904" xr:uid="{95E5C230-820A-49D5-B0A6-F3C846DC2EE9}"/>
    <cellStyle name="설명 텍스트 41 3" xfId="20905" xr:uid="{FDBD9BF5-91F7-469B-A155-9D09C09490CF}"/>
    <cellStyle name="설명 텍스트 41 4" xfId="20906" xr:uid="{9601C50D-0AEB-4E23-883C-E8A67436A05F}"/>
    <cellStyle name="설명 텍스트 41 5" xfId="20907" xr:uid="{1090BAD7-580D-43CF-8A50-E802B1EA5B8F}"/>
    <cellStyle name="설명 텍스트 41 6" xfId="20908" xr:uid="{B720F200-2D5E-4090-930C-EEBECB9A7FD0}"/>
    <cellStyle name="설명 텍스트 41 7" xfId="20909" xr:uid="{839E4A60-CCD1-42D2-B262-009C898FF250}"/>
    <cellStyle name="설명 텍스트 41 8" xfId="20910" xr:uid="{C362EE18-ED0C-4820-B8B7-7158DAA2FA9D}"/>
    <cellStyle name="설명 텍스트 41 9" xfId="20911" xr:uid="{58D40204-C8BC-4D71-8AE0-F2207954A264}"/>
    <cellStyle name="설명 텍스트 42" xfId="2619" xr:uid="{4A700D7F-A2BC-40D5-B8A7-93A114E47501}"/>
    <cellStyle name="설명 텍스트 42 10" xfId="20913" xr:uid="{EE3B158F-C8DD-4819-AA77-D25107109EAA}"/>
    <cellStyle name="설명 텍스트 42 11" xfId="20914" xr:uid="{DBB91AFF-9E01-40B5-9E0A-16683B74E845}"/>
    <cellStyle name="설명 텍스트 42 12" xfId="20915" xr:uid="{14E405C2-09D1-42DA-9E62-8A62737A3818}"/>
    <cellStyle name="설명 텍스트 42 13" xfId="20916" xr:uid="{02D24338-1FF7-4907-B859-E55D8930DA6A}"/>
    <cellStyle name="설명 텍스트 42 14" xfId="20917" xr:uid="{C8A1C8F7-142B-4AE4-8B46-FB15DC348CF6}"/>
    <cellStyle name="설명 텍스트 42 15" xfId="20912" xr:uid="{9141EE49-E160-490C-9F60-F2E04E1705E3}"/>
    <cellStyle name="설명 텍스트 42 2" xfId="2620" xr:uid="{0973C51A-8788-4D77-B46F-AF34BC99F556}"/>
    <cellStyle name="설명 텍스트 42 2 2" xfId="20918" xr:uid="{6963689A-55D7-4AA0-BF82-3821F6DC9BD7}"/>
    <cellStyle name="설명 텍스트 42 3" xfId="20919" xr:uid="{D6445ABE-6FCA-48F5-98E4-C1CEF5B504C8}"/>
    <cellStyle name="설명 텍스트 42 4" xfId="20920" xr:uid="{E7AF2A24-B3B7-4437-AC8B-CFA2914BB86A}"/>
    <cellStyle name="설명 텍스트 42 5" xfId="20921" xr:uid="{95C63018-25A0-4675-8DFC-A41B4AE3D116}"/>
    <cellStyle name="설명 텍스트 42 6" xfId="20922" xr:uid="{56D3E2D4-2430-4131-8B3B-D52AC3F6932A}"/>
    <cellStyle name="설명 텍스트 42 7" xfId="20923" xr:uid="{E0088DBC-E9B9-4585-B3E3-C6A77432A3C7}"/>
    <cellStyle name="설명 텍스트 42 8" xfId="20924" xr:uid="{3646B199-56FD-4095-AE9C-D8E9FB245C62}"/>
    <cellStyle name="설명 텍스트 42 9" xfId="20925" xr:uid="{7F23C1FF-89F6-4039-B0D4-B54B3F9C5B30}"/>
    <cellStyle name="설명 텍스트 43" xfId="2621" xr:uid="{36A3AF0B-5D44-4A28-8F26-8B9AC3BE46CA}"/>
    <cellStyle name="설명 텍스트 43 10" xfId="20927" xr:uid="{1BC0F084-35D3-4B43-8545-E17CF44C3DBC}"/>
    <cellStyle name="설명 텍스트 43 11" xfId="20928" xr:uid="{12D336D3-C573-4D9F-8055-97980743563A}"/>
    <cellStyle name="설명 텍스트 43 12" xfId="20929" xr:uid="{4F811B83-2CBB-4834-B2BD-B3F489D47C3F}"/>
    <cellStyle name="설명 텍스트 43 13" xfId="20930" xr:uid="{49D0A7BA-3055-460C-BC1D-D48F598A70E9}"/>
    <cellStyle name="설명 텍스트 43 14" xfId="20931" xr:uid="{7F6D736F-0BD9-4A21-AC89-E67D9B09F5E1}"/>
    <cellStyle name="설명 텍스트 43 15" xfId="20926" xr:uid="{8E43998A-D67F-4FEA-A49F-F284F564332C}"/>
    <cellStyle name="설명 텍스트 43 2" xfId="2622" xr:uid="{810DF245-4F8D-4F89-92C6-EA392993BEE7}"/>
    <cellStyle name="설명 텍스트 43 2 2" xfId="20932" xr:uid="{44FFD1BF-445D-4B63-A70F-662B3513D564}"/>
    <cellStyle name="설명 텍스트 43 3" xfId="20933" xr:uid="{7892D1CB-C8AC-46F0-9BB3-D48334628041}"/>
    <cellStyle name="설명 텍스트 43 4" xfId="20934" xr:uid="{CC985C5F-B4E3-4190-A7A5-63E5F25A5AA1}"/>
    <cellStyle name="설명 텍스트 43 5" xfId="20935" xr:uid="{7DD2FBDD-4780-497B-8069-D5FBD1532F17}"/>
    <cellStyle name="설명 텍스트 43 6" xfId="20936" xr:uid="{0566AA70-7DA1-4382-855D-61FE02920B2F}"/>
    <cellStyle name="설명 텍스트 43 7" xfId="20937" xr:uid="{152AD4C1-AE6E-421E-95B7-CCF8990A3C40}"/>
    <cellStyle name="설명 텍스트 43 8" xfId="20938" xr:uid="{18D9638B-A7F2-4483-B173-DDCC00D6F822}"/>
    <cellStyle name="설명 텍스트 43 9" xfId="20939" xr:uid="{4222C5AE-FFE2-4423-BECA-56FE4E91E1F5}"/>
    <cellStyle name="설명 텍스트 44" xfId="2623" xr:uid="{43DE4C67-3CB3-4917-97B6-824442B17AEE}"/>
    <cellStyle name="설명 텍스트 44 2" xfId="20940" xr:uid="{8A89ACDE-56D4-4151-BD0A-ABB4C8303581}"/>
    <cellStyle name="설명 텍스트 45" xfId="2624" xr:uid="{13D6E28B-A87E-452A-8A4C-43F4EB675E26}"/>
    <cellStyle name="설명 텍스트 45 2" xfId="20941" xr:uid="{49B9CEED-8F47-4BA6-8900-F8871E1F5D86}"/>
    <cellStyle name="설명 텍스트 46" xfId="2548" xr:uid="{955FBC33-D35F-48CA-8B8C-035F29C6C1E4}"/>
    <cellStyle name="설명 텍스트 47" xfId="20421" xr:uid="{BF712310-139B-45C3-AB31-CA1D1947C184}"/>
    <cellStyle name="설명 텍스트 5" xfId="2625" xr:uid="{6F0AED16-30D8-440E-B418-A76F463902C1}"/>
    <cellStyle name="설명 텍스트 5 10" xfId="20943" xr:uid="{3AC3B3AC-4392-4705-A6E1-D6AD94675A67}"/>
    <cellStyle name="설명 텍스트 5 11" xfId="20944" xr:uid="{32FF7673-60F3-4188-81B0-F728A9237A0D}"/>
    <cellStyle name="설명 텍스트 5 12" xfId="20945" xr:uid="{CAB9E4AD-BB21-40AE-BB9E-A2F1117E371F}"/>
    <cellStyle name="설명 텍스트 5 13" xfId="20946" xr:uid="{DB44A661-6936-481E-8952-D20623A4C79B}"/>
    <cellStyle name="설명 텍스트 5 14" xfId="20947" xr:uid="{1B03510B-2864-4B1C-A9BD-CB003410F200}"/>
    <cellStyle name="설명 텍스트 5 15" xfId="20942" xr:uid="{8882251B-6855-4813-B12E-C843F11C9173}"/>
    <cellStyle name="설명 텍스트 5 2" xfId="2626" xr:uid="{4A87EA1D-848E-4C17-B1CF-DD31584957C2}"/>
    <cellStyle name="설명 텍스트 5 2 2" xfId="20948" xr:uid="{31A92705-6373-4A80-92DC-A38373BA608D}"/>
    <cellStyle name="설명 텍스트 5 3" xfId="20949" xr:uid="{3D2337C5-8C1F-4EBD-BE36-0D25BAD9A4E4}"/>
    <cellStyle name="설명 텍스트 5 4" xfId="20950" xr:uid="{F6D807A4-54C1-488E-B198-DF66825BF8AD}"/>
    <cellStyle name="설명 텍스트 5 5" xfId="20951" xr:uid="{8B589F2D-41FB-4AE2-9727-CC41C9CD270C}"/>
    <cellStyle name="설명 텍스트 5 6" xfId="20952" xr:uid="{67CE2F47-0DEF-4769-8E2E-22AF7BE3FA53}"/>
    <cellStyle name="설명 텍스트 5 7" xfId="20953" xr:uid="{84E4F45B-DD5D-446C-AABB-5C57A4EDAC41}"/>
    <cellStyle name="설명 텍스트 5 8" xfId="20954" xr:uid="{9850DD1B-BA71-4948-9009-E8EA706EA62A}"/>
    <cellStyle name="설명 텍스트 5 9" xfId="20955" xr:uid="{A9DCEE99-5E38-4E49-88CD-0765DF1029C9}"/>
    <cellStyle name="설명 텍스트 6" xfId="2627" xr:uid="{B9090543-344B-4B5D-9002-FC8CDA0AC135}"/>
    <cellStyle name="설명 텍스트 6 10" xfId="20957" xr:uid="{726C3F47-401F-48C0-AE58-4805AA7DAF4C}"/>
    <cellStyle name="설명 텍스트 6 11" xfId="20958" xr:uid="{0509D1E1-6160-4135-A6FC-4A00ECA354ED}"/>
    <cellStyle name="설명 텍스트 6 12" xfId="20959" xr:uid="{CB050F31-8082-4305-8AD3-D2FA9D5E0D85}"/>
    <cellStyle name="설명 텍스트 6 13" xfId="20960" xr:uid="{5CB0FE3D-D41E-4596-BCBE-34FCCAEAE570}"/>
    <cellStyle name="설명 텍스트 6 14" xfId="20961" xr:uid="{E6CD4365-783D-437B-B7C8-2881649422B1}"/>
    <cellStyle name="설명 텍스트 6 15" xfId="20956" xr:uid="{27013129-644B-44BE-8C15-2EC96A215272}"/>
    <cellStyle name="설명 텍스트 6 2" xfId="2628" xr:uid="{92D0E2BC-E117-4348-8500-2CBA0871C5FA}"/>
    <cellStyle name="설명 텍스트 6 2 2" xfId="20962" xr:uid="{A3DD1A8C-FD95-4EFA-BC51-7FAE15896A7A}"/>
    <cellStyle name="설명 텍스트 6 3" xfId="20963" xr:uid="{2C444DCC-F1E2-4663-8A47-73270BF93F9B}"/>
    <cellStyle name="설명 텍스트 6 4" xfId="20964" xr:uid="{4EDD2A92-D1DF-4440-8D1E-604A53256677}"/>
    <cellStyle name="설명 텍스트 6 5" xfId="20965" xr:uid="{28AC42AC-C669-4755-80BB-70D1C9D28B0C}"/>
    <cellStyle name="설명 텍스트 6 6" xfId="20966" xr:uid="{0B4B3BDE-6A86-4BA8-961B-8EE7F1C21474}"/>
    <cellStyle name="설명 텍스트 6 7" xfId="20967" xr:uid="{9E77932F-A6F3-4698-985D-43CBB1ACB662}"/>
    <cellStyle name="설명 텍스트 6 8" xfId="20968" xr:uid="{7DAE4A46-1BA5-43FD-AB82-4A4FAD222BBC}"/>
    <cellStyle name="설명 텍스트 6 9" xfId="20969" xr:uid="{5A402D33-06D4-4821-8CD0-A0F849E21EF7}"/>
    <cellStyle name="설명 텍스트 7" xfId="2629" xr:uid="{43A76E00-9CF9-407D-B844-C1AF4C00D56F}"/>
    <cellStyle name="설명 텍스트 7 10" xfId="20971" xr:uid="{40A09E20-19F8-48CD-81BA-6585A8C566B8}"/>
    <cellStyle name="설명 텍스트 7 11" xfId="20972" xr:uid="{259F04DD-50B8-45D9-8AD7-ABF4E750168F}"/>
    <cellStyle name="설명 텍스트 7 12" xfId="20973" xr:uid="{E0439420-7E75-42A4-A971-447A8FB83F09}"/>
    <cellStyle name="설명 텍스트 7 13" xfId="20974" xr:uid="{4E028692-D1D4-44BF-8277-C2E496DA8949}"/>
    <cellStyle name="설명 텍스트 7 14" xfId="20975" xr:uid="{D6D15800-BBD0-473E-8F9D-C2A29FA393B4}"/>
    <cellStyle name="설명 텍스트 7 15" xfId="20970" xr:uid="{46030C95-C9B0-4E33-A43C-99BBD5E0EF12}"/>
    <cellStyle name="설명 텍스트 7 2" xfId="2630" xr:uid="{FBAEA8E2-FC69-43E8-BC13-F8EED69A821F}"/>
    <cellStyle name="설명 텍스트 7 2 2" xfId="20976" xr:uid="{3F7C661D-1BD9-49C9-92C2-6986D38DB1E1}"/>
    <cellStyle name="설명 텍스트 7 3" xfId="20977" xr:uid="{948207CE-6825-4D89-BF5A-2D444041238C}"/>
    <cellStyle name="설명 텍스트 7 4" xfId="20978" xr:uid="{A4E9F8C8-0E3B-4AD0-B0E2-BD18983CFD27}"/>
    <cellStyle name="설명 텍스트 7 5" xfId="20979" xr:uid="{87C94A53-F3BB-4159-94FD-676E9A7A6BC9}"/>
    <cellStyle name="설명 텍스트 7 6" xfId="20980" xr:uid="{DC50FCCD-39D2-4F02-90B5-B439F22B9258}"/>
    <cellStyle name="설명 텍스트 7 7" xfId="20981" xr:uid="{16BA06AE-D2FD-414F-B678-0E4188B1452B}"/>
    <cellStyle name="설명 텍스트 7 8" xfId="20982" xr:uid="{707853D5-D290-465A-9994-A5140975231E}"/>
    <cellStyle name="설명 텍스트 7 9" xfId="20983" xr:uid="{AD465400-6348-47BC-A03D-420B4412D035}"/>
    <cellStyle name="설명 텍스트 8" xfId="2631" xr:uid="{AA466360-34B1-4F62-8A68-70F6C23C8A16}"/>
    <cellStyle name="설명 텍스트 8 10" xfId="20985" xr:uid="{6B55FC6B-42DB-49FF-872C-2CF166557908}"/>
    <cellStyle name="설명 텍스트 8 11" xfId="20986" xr:uid="{B76C1DEE-A512-4A21-BC0D-ECE0EDBB8477}"/>
    <cellStyle name="설명 텍스트 8 12" xfId="20987" xr:uid="{EF151CC6-BA12-4CAA-853D-083CF3DA0D26}"/>
    <cellStyle name="설명 텍스트 8 13" xfId="20988" xr:uid="{7FC40F6E-57F4-4333-91C8-D1A99F2AEDA3}"/>
    <cellStyle name="설명 텍스트 8 14" xfId="20989" xr:uid="{5A2A838B-A5E5-4E18-A339-27E9ED89A009}"/>
    <cellStyle name="설명 텍스트 8 15" xfId="20984" xr:uid="{F13F11A3-6E1E-4A43-B658-B7EA2F3B8F22}"/>
    <cellStyle name="설명 텍스트 8 2" xfId="2632" xr:uid="{AAFBF112-FE4D-4DEB-A249-05671ABFCF3D}"/>
    <cellStyle name="설명 텍스트 8 2 2" xfId="20990" xr:uid="{95A49E0A-CDC4-4A16-A591-D63C63D0728A}"/>
    <cellStyle name="설명 텍스트 8 3" xfId="20991" xr:uid="{A8C10C6A-1425-4E0E-B88A-CED3868E2B94}"/>
    <cellStyle name="설명 텍스트 8 4" xfId="20992" xr:uid="{F688AB02-E175-425C-B160-149B4D63C72C}"/>
    <cellStyle name="설명 텍스트 8 5" xfId="20993" xr:uid="{9761D2B7-4ED3-4919-9AEB-A9CAFAC55587}"/>
    <cellStyle name="설명 텍스트 8 6" xfId="20994" xr:uid="{F40782D2-CD3C-401B-9614-1E2C68CA74BC}"/>
    <cellStyle name="설명 텍스트 8 7" xfId="20995" xr:uid="{919DE43F-D9F8-4DA0-913C-EAF949A41FFD}"/>
    <cellStyle name="설명 텍스트 8 8" xfId="20996" xr:uid="{F5D8CFB4-31FC-4DF8-A0EC-D6CED43BB0B3}"/>
    <cellStyle name="설명 텍스트 8 9" xfId="20997" xr:uid="{0C6560C7-E89D-416D-ADD2-5314EBF70F89}"/>
    <cellStyle name="설명 텍스트 9" xfId="2633" xr:uid="{D48F7924-7BAA-4FC3-A14E-2365BCE224BA}"/>
    <cellStyle name="설명 텍스트 9 10" xfId="20999" xr:uid="{61AD0A9B-E0CB-474E-96E3-95C9140F1CF3}"/>
    <cellStyle name="설명 텍스트 9 11" xfId="21000" xr:uid="{8E4CCCAE-D3F8-45FE-9125-A4D0E4C907AE}"/>
    <cellStyle name="설명 텍스트 9 12" xfId="21001" xr:uid="{37393E3F-8BAB-458F-978C-5AD0A240583D}"/>
    <cellStyle name="설명 텍스트 9 13" xfId="21002" xr:uid="{D93803AD-3D7D-45AA-B5A0-8533AA4FE089}"/>
    <cellStyle name="설명 텍스트 9 14" xfId="21003" xr:uid="{BF7AE494-E117-41E5-A29B-62944D49CF2A}"/>
    <cellStyle name="설명 텍스트 9 15" xfId="20998" xr:uid="{F83D105F-1EC7-412C-AC84-FBD465CE5299}"/>
    <cellStyle name="설명 텍스트 9 2" xfId="2634" xr:uid="{47760B1B-CFC7-4736-BEBE-EC0F4DC7A6DF}"/>
    <cellStyle name="설명 텍스트 9 2 2" xfId="21004" xr:uid="{2BA68052-6025-4E9B-91A2-3E0AE2A2B69A}"/>
    <cellStyle name="설명 텍스트 9 3" xfId="21005" xr:uid="{7D0EF92A-4A00-43A3-83EA-B40C6A3103E3}"/>
    <cellStyle name="설명 텍스트 9 4" xfId="21006" xr:uid="{B63DA16E-E7BB-418F-A26E-E7D62B236945}"/>
    <cellStyle name="설명 텍스트 9 5" xfId="21007" xr:uid="{95206AE0-8E32-42D0-A7DC-82E13E0DC311}"/>
    <cellStyle name="설명 텍스트 9 6" xfId="21008" xr:uid="{AAE037CB-BF0E-410B-B0BE-79CFB6DE36DB}"/>
    <cellStyle name="설명 텍스트 9 7" xfId="21009" xr:uid="{627376AF-DF4D-4902-8886-9316D2F409F4}"/>
    <cellStyle name="설명 텍스트 9 8" xfId="21010" xr:uid="{75829DC4-F072-4805-8C58-232720FF453C}"/>
    <cellStyle name="설명 텍스트 9 9" xfId="21011" xr:uid="{61396F06-82FF-460C-9652-8B7DCDCEA58B}"/>
    <cellStyle name="셀 확인 10" xfId="2636" xr:uid="{766F50CF-56E0-4CF3-A045-58C3DCFDA488}"/>
    <cellStyle name="셀 확인 10 10" xfId="21014" xr:uid="{0FBFE132-69CF-4E9B-BAF8-755CC63EEF7A}"/>
    <cellStyle name="셀 확인 10 11" xfId="21015" xr:uid="{36B8321D-A230-43A0-868F-DA01A3780252}"/>
    <cellStyle name="셀 확인 10 12" xfId="21016" xr:uid="{273B1BC4-BC31-4718-ABC2-28E16AB50867}"/>
    <cellStyle name="셀 확인 10 13" xfId="21017" xr:uid="{1116912B-812F-4CF2-9B34-A6195A864C5D}"/>
    <cellStyle name="셀 확인 10 14" xfId="21018" xr:uid="{198E4B7B-B846-4AF8-AC56-BA5984464A33}"/>
    <cellStyle name="셀 확인 10 15" xfId="21013" xr:uid="{4755F8A1-CFA1-4C7C-899C-C4C5AFE787EF}"/>
    <cellStyle name="셀 확인 10 2" xfId="2637" xr:uid="{E732753D-7B9B-4E9A-8E50-5EB398E55530}"/>
    <cellStyle name="셀 확인 10 2 2" xfId="21019" xr:uid="{9DDFF57D-A9BF-48E3-ACA0-E5389FF81A71}"/>
    <cellStyle name="셀 확인 10 3" xfId="21020" xr:uid="{53C9F26A-EB99-43F9-BD95-E66E4BB66C7C}"/>
    <cellStyle name="셀 확인 10 4" xfId="21021" xr:uid="{D155B1A3-4679-4C84-9CBF-82B8062EE5C9}"/>
    <cellStyle name="셀 확인 10 5" xfId="21022" xr:uid="{947F11D9-4370-45A7-B697-CFF62EDB812F}"/>
    <cellStyle name="셀 확인 10 6" xfId="21023" xr:uid="{3496F7FF-38B1-4AD8-890A-85EEBA975637}"/>
    <cellStyle name="셀 확인 10 7" xfId="21024" xr:uid="{F993DB29-5B41-427D-89CA-91F53732F00A}"/>
    <cellStyle name="셀 확인 10 8" xfId="21025" xr:uid="{D6EE1B97-A93D-421E-BADE-7FEF8B1E6EE0}"/>
    <cellStyle name="셀 확인 10 9" xfId="21026" xr:uid="{67185DC0-189E-42F9-942C-8D062DAAB5B0}"/>
    <cellStyle name="셀 확인 11" xfId="2638" xr:uid="{C7D21A17-705C-4354-90C4-F6819A2C21B6}"/>
    <cellStyle name="셀 확인 11 10" xfId="21028" xr:uid="{699A5317-36D9-4D51-B028-7567F8157E05}"/>
    <cellStyle name="셀 확인 11 11" xfId="21029" xr:uid="{01DBEB27-CD3C-4A03-9A88-75521F3383DC}"/>
    <cellStyle name="셀 확인 11 12" xfId="21030" xr:uid="{2D82FCFF-3FA4-4F7C-9AE1-FD0FC69B3CC3}"/>
    <cellStyle name="셀 확인 11 13" xfId="21031" xr:uid="{2D481C71-73CE-46C4-84F2-C814320C8ACC}"/>
    <cellStyle name="셀 확인 11 14" xfId="21032" xr:uid="{BD7CC9DB-2687-41DF-8A3F-F3739651E52D}"/>
    <cellStyle name="셀 확인 11 15" xfId="21027" xr:uid="{EE97313F-53FB-4143-B482-BE84C4CB6C0C}"/>
    <cellStyle name="셀 확인 11 2" xfId="2639" xr:uid="{364AA52A-77E6-4A35-8568-D3A7C176097A}"/>
    <cellStyle name="셀 확인 11 2 2" xfId="21033" xr:uid="{52E9391A-74FE-4B96-86A5-95592E6C4A8D}"/>
    <cellStyle name="셀 확인 11 3" xfId="21034" xr:uid="{0E18FC4B-0A5D-4624-BB51-1F23F19F8D16}"/>
    <cellStyle name="셀 확인 11 4" xfId="21035" xr:uid="{57925520-71C8-43B5-8C4B-7D52D407C7D7}"/>
    <cellStyle name="셀 확인 11 5" xfId="21036" xr:uid="{7329FAA2-D771-4C82-9125-55B400717B7B}"/>
    <cellStyle name="셀 확인 11 6" xfId="21037" xr:uid="{2C7EABE6-F0ED-4FB2-BD4E-30ECF0975F5F}"/>
    <cellStyle name="셀 확인 11 7" xfId="21038" xr:uid="{370EE508-0EF1-4AFB-8C70-9FF5A7337AF0}"/>
    <cellStyle name="셀 확인 11 8" xfId="21039" xr:uid="{48DFC7CB-4323-4781-B855-6FC3149522B4}"/>
    <cellStyle name="셀 확인 11 9" xfId="21040" xr:uid="{655BB879-22E3-4A88-B7D2-B7F659BABFA6}"/>
    <cellStyle name="셀 확인 12" xfId="2640" xr:uid="{8FAE6FE3-1F08-4478-875F-DBC3F2DFB8CD}"/>
    <cellStyle name="셀 확인 12 10" xfId="21042" xr:uid="{BBCA5BFE-75E6-496C-911A-C0DFF3E81566}"/>
    <cellStyle name="셀 확인 12 11" xfId="21043" xr:uid="{36AE276D-16F7-44DD-8623-C231F389E68F}"/>
    <cellStyle name="셀 확인 12 12" xfId="21044" xr:uid="{FD2DD9AF-9710-4CBA-9170-66EA75A1A957}"/>
    <cellStyle name="셀 확인 12 13" xfId="21045" xr:uid="{73E45ECC-797A-4F78-8EB4-5766D0553B2E}"/>
    <cellStyle name="셀 확인 12 14" xfId="21046" xr:uid="{43A74EAB-7059-4617-8289-FAD66C1E6F4F}"/>
    <cellStyle name="셀 확인 12 15" xfId="21041" xr:uid="{48BC4661-BF73-4294-A759-4CC1C5833650}"/>
    <cellStyle name="셀 확인 12 2" xfId="2641" xr:uid="{CA3E76B7-E4E9-45EF-9396-57AFE177D1FB}"/>
    <cellStyle name="셀 확인 12 2 2" xfId="21047" xr:uid="{5FF17B24-9E3B-4650-AAB7-5E6C9067FBD4}"/>
    <cellStyle name="셀 확인 12 3" xfId="21048" xr:uid="{B01158D8-5E85-434A-98C3-DC925C983C67}"/>
    <cellStyle name="셀 확인 12 4" xfId="21049" xr:uid="{FAC1E79F-1686-467D-ADE9-6F6AE9FA1489}"/>
    <cellStyle name="셀 확인 12 5" xfId="21050" xr:uid="{065BA6C2-94A9-43DD-A6AD-7B5A213317ED}"/>
    <cellStyle name="셀 확인 12 6" xfId="21051" xr:uid="{E7FB71CE-9BEB-468A-ACD7-98B7D3985E6A}"/>
    <cellStyle name="셀 확인 12 7" xfId="21052" xr:uid="{0D75ED90-58BD-40E6-8122-608D413698AC}"/>
    <cellStyle name="셀 확인 12 8" xfId="21053" xr:uid="{20812489-4BAD-40ED-B3E6-7F3C5B96D303}"/>
    <cellStyle name="셀 확인 12 9" xfId="21054" xr:uid="{5796706E-E786-4F3B-94AF-A06EACEE605A}"/>
    <cellStyle name="셀 확인 13" xfId="2642" xr:uid="{AC2958A9-1C79-4874-AC98-F1B882494E7F}"/>
    <cellStyle name="셀 확인 13 10" xfId="21056" xr:uid="{151C4993-4E17-4113-A6EC-37AE5801C0B9}"/>
    <cellStyle name="셀 확인 13 11" xfId="21057" xr:uid="{4767299D-512C-4876-8DB7-832CF3972BAF}"/>
    <cellStyle name="셀 확인 13 12" xfId="21058" xr:uid="{0B64C527-F696-49BE-8CB9-92CC11D8328B}"/>
    <cellStyle name="셀 확인 13 13" xfId="21059" xr:uid="{B355AA42-F4C4-4F6B-AF06-D68AF96FA4A0}"/>
    <cellStyle name="셀 확인 13 14" xfId="21060" xr:uid="{FF2D18D9-782B-4BD4-9979-2BE3BCE894DD}"/>
    <cellStyle name="셀 확인 13 15" xfId="21055" xr:uid="{67D48322-0C6F-4E05-A038-71591594BB87}"/>
    <cellStyle name="셀 확인 13 2" xfId="2643" xr:uid="{64F4FEDF-1FD2-4655-84AD-CFDC6F5AEF55}"/>
    <cellStyle name="셀 확인 13 2 2" xfId="21061" xr:uid="{5B515159-1338-452F-8679-0B99314051DC}"/>
    <cellStyle name="셀 확인 13 3" xfId="21062" xr:uid="{429D44FF-196A-4699-83F9-8C35226189EB}"/>
    <cellStyle name="셀 확인 13 4" xfId="21063" xr:uid="{C095FE0B-B64A-4861-8B57-CECC1577435E}"/>
    <cellStyle name="셀 확인 13 5" xfId="21064" xr:uid="{4BDA6F56-38A0-4C61-8598-159D2C095BEE}"/>
    <cellStyle name="셀 확인 13 6" xfId="21065" xr:uid="{9A0C5A68-9DFD-474D-8BC3-3456A1912D4E}"/>
    <cellStyle name="셀 확인 13 7" xfId="21066" xr:uid="{97491CF3-AAEC-4C8A-AD9E-5120DD69C3B6}"/>
    <cellStyle name="셀 확인 13 8" xfId="21067" xr:uid="{DE539049-F390-4539-8707-EE7CFA61379C}"/>
    <cellStyle name="셀 확인 13 9" xfId="21068" xr:uid="{4BE1F05A-44BE-4D1C-ADDC-74AD356DC0FF}"/>
    <cellStyle name="셀 확인 14" xfId="2644" xr:uid="{F17093F9-70C5-49CF-AC3C-9FA5E5408D6A}"/>
    <cellStyle name="셀 확인 14 10" xfId="21070" xr:uid="{1EE61F78-449C-48AB-A248-2B33AA6918D4}"/>
    <cellStyle name="셀 확인 14 11" xfId="21071" xr:uid="{B91A7252-AE25-4B56-B878-4FE0288912CA}"/>
    <cellStyle name="셀 확인 14 12" xfId="21072" xr:uid="{020FAF2D-A61F-4474-890D-6F8982A8DE21}"/>
    <cellStyle name="셀 확인 14 13" xfId="21073" xr:uid="{A7A43641-4ABF-4E86-BC29-A162C916CA95}"/>
    <cellStyle name="셀 확인 14 14" xfId="21074" xr:uid="{BA83F2AB-5CA8-43D0-9E5A-E17737438ECB}"/>
    <cellStyle name="셀 확인 14 15" xfId="21069" xr:uid="{65469865-8241-4CB9-862D-50371760B862}"/>
    <cellStyle name="셀 확인 14 2" xfId="2645" xr:uid="{E3DC42C2-7359-4BDC-BC38-6374034BBDC0}"/>
    <cellStyle name="셀 확인 14 2 2" xfId="21075" xr:uid="{081A316D-2867-4B57-8879-186B24B920FB}"/>
    <cellStyle name="셀 확인 14 3" xfId="21076" xr:uid="{E1E63E82-2CE0-42B8-A3C6-0D3F228C2684}"/>
    <cellStyle name="셀 확인 14 4" xfId="21077" xr:uid="{B0B9DC31-79AB-4867-875A-F71FC4E9FF33}"/>
    <cellStyle name="셀 확인 14 5" xfId="21078" xr:uid="{C745116A-DD26-409C-BB0E-75024E39ABFC}"/>
    <cellStyle name="셀 확인 14 6" xfId="21079" xr:uid="{709CF714-0953-4505-A349-346015A7C3E3}"/>
    <cellStyle name="셀 확인 14 7" xfId="21080" xr:uid="{69E4195E-BF4C-4275-BCA9-902B0812A600}"/>
    <cellStyle name="셀 확인 14 8" xfId="21081" xr:uid="{EEE48D1F-3E40-4445-8519-9F8869AB1EAB}"/>
    <cellStyle name="셀 확인 14 9" xfId="21082" xr:uid="{EA80781D-EE6A-4DE4-9253-7F6CFCFB3BF9}"/>
    <cellStyle name="셀 확인 15" xfId="2646" xr:uid="{E3C22BD2-673F-46BB-8354-4224D49A50F6}"/>
    <cellStyle name="셀 확인 15 10" xfId="21084" xr:uid="{C9B08F11-1AFF-405C-8BCF-BE0CF300CDC3}"/>
    <cellStyle name="셀 확인 15 11" xfId="21085" xr:uid="{E3402D21-5250-4ED6-94C5-23B7AF59A6A0}"/>
    <cellStyle name="셀 확인 15 12" xfId="21086" xr:uid="{86259DFE-11BC-4A7F-83D6-F4B48DE88DE9}"/>
    <cellStyle name="셀 확인 15 13" xfId="21087" xr:uid="{DFABA3E5-DD8D-42DE-8ACD-44821CD4B322}"/>
    <cellStyle name="셀 확인 15 14" xfId="21088" xr:uid="{73F42023-C615-410F-AACD-34420E7FDABE}"/>
    <cellStyle name="셀 확인 15 15" xfId="21083" xr:uid="{43877C78-0307-4774-8D61-44D1867ACE48}"/>
    <cellStyle name="셀 확인 15 2" xfId="2647" xr:uid="{794F9610-A89C-45E4-86BA-EED722963537}"/>
    <cellStyle name="셀 확인 15 2 2" xfId="21089" xr:uid="{12BDCA45-6303-4164-BD85-E466EAA6B270}"/>
    <cellStyle name="셀 확인 15 3" xfId="21090" xr:uid="{4EC66735-F250-4A10-8937-936AE90618E3}"/>
    <cellStyle name="셀 확인 15 4" xfId="21091" xr:uid="{07AA4F61-B5B8-454C-BEC6-44004FE27F53}"/>
    <cellStyle name="셀 확인 15 5" xfId="21092" xr:uid="{8F7A5099-3FD3-45F9-8A1E-1B84C1F221BE}"/>
    <cellStyle name="셀 확인 15 6" xfId="21093" xr:uid="{73309A29-7463-4530-B5D8-DD221DFE4FAB}"/>
    <cellStyle name="셀 확인 15 7" xfId="21094" xr:uid="{C670090A-02CC-4BA8-8E3B-126CD8B5DF7A}"/>
    <cellStyle name="셀 확인 15 8" xfId="21095" xr:uid="{BF423039-0C7D-4239-8D78-FD58DE5853B4}"/>
    <cellStyle name="셀 확인 15 9" xfId="21096" xr:uid="{6EBEF340-A712-4F2B-BA6B-F6B633BA877B}"/>
    <cellStyle name="셀 확인 16" xfId="2648" xr:uid="{E093DB84-E3D5-4A49-AF28-5711561017E3}"/>
    <cellStyle name="셀 확인 16 10" xfId="21098" xr:uid="{DD611C22-8C10-48AC-A671-EDDBED603AED}"/>
    <cellStyle name="셀 확인 16 11" xfId="21099" xr:uid="{317544AE-1195-4D95-BE16-5E26BD2C5E51}"/>
    <cellStyle name="셀 확인 16 12" xfId="21100" xr:uid="{F81CB6CD-3E6C-4077-8DCC-080F497E9041}"/>
    <cellStyle name="셀 확인 16 13" xfId="21101" xr:uid="{477F640D-BCE7-4CF4-A15B-419DF8511048}"/>
    <cellStyle name="셀 확인 16 14" xfId="21102" xr:uid="{3BA4E29B-ADF4-49F6-AAA0-0EB1840C29F2}"/>
    <cellStyle name="셀 확인 16 15" xfId="21097" xr:uid="{3228E55A-A132-4E92-8279-B07F78A489E6}"/>
    <cellStyle name="셀 확인 16 2" xfId="2649" xr:uid="{50D72928-1DC5-4001-85E0-FD865C38148D}"/>
    <cellStyle name="셀 확인 16 2 2" xfId="21103" xr:uid="{CC18AFC8-D906-45AB-B955-1777AC5A662C}"/>
    <cellStyle name="셀 확인 16 3" xfId="21104" xr:uid="{36A20EA6-F8D6-4955-841B-8E7931041830}"/>
    <cellStyle name="셀 확인 16 4" xfId="21105" xr:uid="{6A99CDAE-2EC6-484D-9914-51AFC53DFC29}"/>
    <cellStyle name="셀 확인 16 5" xfId="21106" xr:uid="{D332E1D7-136E-491B-BB7F-A942FB6354A9}"/>
    <cellStyle name="셀 확인 16 6" xfId="21107" xr:uid="{587F80C2-FEF7-4394-AFCA-8ADF962C87CF}"/>
    <cellStyle name="셀 확인 16 7" xfId="21108" xr:uid="{5E874607-D5F3-4384-B033-C9E8C07DBDFD}"/>
    <cellStyle name="셀 확인 16 8" xfId="21109" xr:uid="{ADE2483D-D242-4CAA-AFD2-8ACD1C3D9947}"/>
    <cellStyle name="셀 확인 16 9" xfId="21110" xr:uid="{5DBCCAD5-C470-4890-9629-AEE6FB71F08C}"/>
    <cellStyle name="셀 확인 17" xfId="2650" xr:uid="{26C75241-DB20-4476-87EA-114093A4737A}"/>
    <cellStyle name="셀 확인 17 10" xfId="21112" xr:uid="{8ADE50FA-4E8D-4F0B-8D6A-11FF0232D917}"/>
    <cellStyle name="셀 확인 17 11" xfId="21113" xr:uid="{0FDDFC1F-F477-43C8-B528-BF78A5EACDD4}"/>
    <cellStyle name="셀 확인 17 12" xfId="21114" xr:uid="{34C88153-3167-4829-B3EE-ED24E9E4BD99}"/>
    <cellStyle name="셀 확인 17 13" xfId="21115" xr:uid="{FC2029B2-C0F4-4F9A-B17E-67A94288416A}"/>
    <cellStyle name="셀 확인 17 14" xfId="21116" xr:uid="{7F166CD1-EDAA-41E4-91AE-4DB1A4BB7146}"/>
    <cellStyle name="셀 확인 17 15" xfId="21111" xr:uid="{BCF1D22A-A057-42B5-83F7-99D3F519B5AA}"/>
    <cellStyle name="셀 확인 17 2" xfId="2651" xr:uid="{A1D6517B-344F-457C-90ED-0B03F5EB723F}"/>
    <cellStyle name="셀 확인 17 2 2" xfId="21117" xr:uid="{263BBF34-9635-40E4-9292-9F434D5A0C0A}"/>
    <cellStyle name="셀 확인 17 3" xfId="21118" xr:uid="{9E189D3E-6462-47BD-8A4A-F289938E88B3}"/>
    <cellStyle name="셀 확인 17 4" xfId="21119" xr:uid="{523CB89B-56C5-443E-A737-941E9D78F132}"/>
    <cellStyle name="셀 확인 17 5" xfId="21120" xr:uid="{1DCCD79B-60A1-4A92-A605-DBED63FAE76E}"/>
    <cellStyle name="셀 확인 17 6" xfId="21121" xr:uid="{F503B75F-910C-4130-B874-4BC43DA13E53}"/>
    <cellStyle name="셀 확인 17 7" xfId="21122" xr:uid="{97C79B89-B6D5-4C78-AF3D-73C1BE9FF83D}"/>
    <cellStyle name="셀 확인 17 8" xfId="21123" xr:uid="{BD7E1FFE-5739-497A-97F6-74041D3E8C73}"/>
    <cellStyle name="셀 확인 17 9" xfId="21124" xr:uid="{87F86CDD-D49E-4F4E-93F0-BA977C410FF1}"/>
    <cellStyle name="셀 확인 18" xfId="2652" xr:uid="{5BB0C4D7-12BF-4863-8CD0-CBC131F49A0C}"/>
    <cellStyle name="셀 확인 18 10" xfId="21126" xr:uid="{1B2AEB98-F9BB-434A-9C26-16FA3CE1DE21}"/>
    <cellStyle name="셀 확인 18 11" xfId="21127" xr:uid="{E4028D23-859C-45CA-A05C-3F166FC1CC8F}"/>
    <cellStyle name="셀 확인 18 12" xfId="21128" xr:uid="{CBDC7B08-D887-4E4C-8FEB-60520EB970DC}"/>
    <cellStyle name="셀 확인 18 13" xfId="21129" xr:uid="{5199D8BB-8AC6-4AB7-9228-2010BABBA5D1}"/>
    <cellStyle name="셀 확인 18 14" xfId="21130" xr:uid="{C7AB4967-0B6D-4D04-BEF5-FB9530F68353}"/>
    <cellStyle name="셀 확인 18 15" xfId="21125" xr:uid="{3A82F950-AD10-48A0-933B-C351AC962004}"/>
    <cellStyle name="셀 확인 18 2" xfId="2653" xr:uid="{45E8BA70-775C-4757-A2FC-23648D0AACFE}"/>
    <cellStyle name="셀 확인 18 2 2" xfId="21131" xr:uid="{B082EE9D-F742-4178-8C18-3BC7F564A6DB}"/>
    <cellStyle name="셀 확인 18 3" xfId="21132" xr:uid="{44526A16-8FF7-412E-A8B7-96F249796528}"/>
    <cellStyle name="셀 확인 18 4" xfId="21133" xr:uid="{4CB5C344-0879-45C7-B6BC-A0EAD77FA85E}"/>
    <cellStyle name="셀 확인 18 5" xfId="21134" xr:uid="{4CF16AA0-DAF2-4179-944C-058DA0CC149B}"/>
    <cellStyle name="셀 확인 18 6" xfId="21135" xr:uid="{902B5637-EEAA-4A7F-9972-C9E4B393CF56}"/>
    <cellStyle name="셀 확인 18 7" xfId="21136" xr:uid="{5564F759-9E3E-439E-925B-A9657BF970BF}"/>
    <cellStyle name="셀 확인 18 8" xfId="21137" xr:uid="{115E8D60-097E-4F70-9A14-B17BA74548E5}"/>
    <cellStyle name="셀 확인 18 9" xfId="21138" xr:uid="{974BEEAF-69F7-4729-97E7-5C5EE0897998}"/>
    <cellStyle name="셀 확인 19" xfId="2654" xr:uid="{26DC653D-B7E4-4AB1-B4E6-00A90BA413C3}"/>
    <cellStyle name="셀 확인 19 10" xfId="21140" xr:uid="{9BD848CA-3A9A-4E8F-B2FD-3E6196AD074E}"/>
    <cellStyle name="셀 확인 19 11" xfId="21141" xr:uid="{DE1ADF38-F5DE-4AAA-A11E-A161186D7737}"/>
    <cellStyle name="셀 확인 19 12" xfId="21142" xr:uid="{EAF2AE16-97A7-4848-BBD6-24AAE5354037}"/>
    <cellStyle name="셀 확인 19 13" xfId="21143" xr:uid="{29C3A4F1-B96F-47CB-809D-919E5D61E3C0}"/>
    <cellStyle name="셀 확인 19 14" xfId="21144" xr:uid="{E42A4898-FD55-4857-924B-1C513CDC80AA}"/>
    <cellStyle name="셀 확인 19 15" xfId="21139" xr:uid="{1E089EFF-D6E6-4FB7-8293-40A6484870C9}"/>
    <cellStyle name="셀 확인 19 2" xfId="2655" xr:uid="{F8DFC0BA-4A8D-4617-889D-814A8FA1FA6C}"/>
    <cellStyle name="셀 확인 19 2 2" xfId="21145" xr:uid="{5D5838E4-931E-4CED-BDB8-361EB070246F}"/>
    <cellStyle name="셀 확인 19 3" xfId="21146" xr:uid="{A581F1EE-DE83-4CC7-8538-8C92C4A28671}"/>
    <cellStyle name="셀 확인 19 4" xfId="21147" xr:uid="{7C7E019E-F898-47E9-A9DE-DDBCF57B9F57}"/>
    <cellStyle name="셀 확인 19 5" xfId="21148" xr:uid="{FAA3CB26-A3B6-4F08-B7CA-B741AA960088}"/>
    <cellStyle name="셀 확인 19 6" xfId="21149" xr:uid="{8146D5EA-2E5B-45FE-82D5-510B6DC6214F}"/>
    <cellStyle name="셀 확인 19 7" xfId="21150" xr:uid="{D47E4931-F6BB-4C98-8695-F025691FBCF4}"/>
    <cellStyle name="셀 확인 19 8" xfId="21151" xr:uid="{EE6AE02F-AE68-4427-80D4-0AB337127017}"/>
    <cellStyle name="셀 확인 19 9" xfId="21152" xr:uid="{31C9E801-1F7F-4D09-B8F9-A3EAF6BCC6A5}"/>
    <cellStyle name="셀 확인 2" xfId="2656" xr:uid="{206014F5-9D4C-4FA5-A635-54621039E1B1}"/>
    <cellStyle name="셀 확인 2 10" xfId="21154" xr:uid="{CC7741C4-7413-4A16-ABA7-E9F2D9404BB1}"/>
    <cellStyle name="셀 확인 2 11" xfId="21155" xr:uid="{3F2D876F-3676-4C67-99FB-5816B608CF13}"/>
    <cellStyle name="셀 확인 2 12" xfId="21156" xr:uid="{85D7E0EB-AF71-4227-9F01-25FAC7CF26E2}"/>
    <cellStyle name="셀 확인 2 13" xfId="21157" xr:uid="{AF950D7E-6827-4D6F-85F0-28ED6C5B56DE}"/>
    <cellStyle name="셀 확인 2 14" xfId="21158" xr:uid="{605F06B4-73DD-4C9D-B372-81094F60BB76}"/>
    <cellStyle name="셀 확인 2 15" xfId="21153" xr:uid="{B9D7F4C1-5DF0-4413-BB74-0F8F7A4FE9C7}"/>
    <cellStyle name="셀 확인 2 16" xfId="27978" xr:uid="{4EC533DE-AA3A-4000-894F-FE3CD9087A32}"/>
    <cellStyle name="셀 확인 2 2" xfId="2657" xr:uid="{6CE444F7-C9DF-4F38-B72B-8FAF98C2275E}"/>
    <cellStyle name="셀 확인 2 2 2" xfId="21159" xr:uid="{12E1124B-CA30-482F-9688-961EC6CA39BA}"/>
    <cellStyle name="셀 확인 2 3" xfId="21160" xr:uid="{DF8850D4-358F-493E-88A6-A0587B89780E}"/>
    <cellStyle name="셀 확인 2 4" xfId="21161" xr:uid="{3613BEEA-F797-4AD8-B8B3-F439E2EE07D8}"/>
    <cellStyle name="셀 확인 2 5" xfId="21162" xr:uid="{C1C98B92-9D9A-4DB1-A07A-3B1BDDA94BCC}"/>
    <cellStyle name="셀 확인 2 6" xfId="21163" xr:uid="{4F8015D7-A735-4E72-9A4C-8C35B0EC125F}"/>
    <cellStyle name="셀 확인 2 7" xfId="21164" xr:uid="{A6FE1B47-5C4E-459F-B02B-7E902A80E8E5}"/>
    <cellStyle name="셀 확인 2 8" xfId="21165" xr:uid="{F79EFD83-D8C4-4262-BB27-8FAD8B0A0E9F}"/>
    <cellStyle name="셀 확인 2 9" xfId="21166" xr:uid="{F5AF49E6-09FB-415D-B662-611263A59F71}"/>
    <cellStyle name="셀 확인 20" xfId="2658" xr:uid="{28841195-797D-4DA7-8511-13E37FB3FAAA}"/>
    <cellStyle name="셀 확인 20 10" xfId="21168" xr:uid="{F3503496-7AEA-438A-8F11-4AF634692599}"/>
    <cellStyle name="셀 확인 20 11" xfId="21169" xr:uid="{BA0A9693-6434-4F5B-B31A-DF8A9FCB842C}"/>
    <cellStyle name="셀 확인 20 12" xfId="21170" xr:uid="{EEEEBE17-AB6E-40FB-876E-198BAE4CAE90}"/>
    <cellStyle name="셀 확인 20 13" xfId="21171" xr:uid="{6A1B60CC-8DD2-4F77-9B4C-15C2A1BD5EF4}"/>
    <cellStyle name="셀 확인 20 14" xfId="21172" xr:uid="{40C961E8-96BD-4CC6-9EDE-A14BC885D856}"/>
    <cellStyle name="셀 확인 20 15" xfId="21167" xr:uid="{AAB59B86-AE87-4351-98E3-CBB31614755F}"/>
    <cellStyle name="셀 확인 20 2" xfId="2659" xr:uid="{2CC2A698-4988-4B76-950C-CDA3F02CAE86}"/>
    <cellStyle name="셀 확인 20 2 2" xfId="21173" xr:uid="{F5E674FF-6050-47B9-A66A-132CEC0EC710}"/>
    <cellStyle name="셀 확인 20 3" xfId="21174" xr:uid="{D826840B-EEF1-4B87-AA92-2A4F6A482EAC}"/>
    <cellStyle name="셀 확인 20 4" xfId="21175" xr:uid="{88721659-7906-4AEA-9EED-59AFD85FB6BD}"/>
    <cellStyle name="셀 확인 20 5" xfId="21176" xr:uid="{DC4DA57D-4952-4658-9195-1DF95BC01CE2}"/>
    <cellStyle name="셀 확인 20 6" xfId="21177" xr:uid="{A06DA721-2A34-4108-8AE4-7C13B0003604}"/>
    <cellStyle name="셀 확인 20 7" xfId="21178" xr:uid="{36825FAE-A3D7-4AEA-9869-CA38ED744BB2}"/>
    <cellStyle name="셀 확인 20 8" xfId="21179" xr:uid="{8523B4F9-42A8-4AB5-B575-435F88E00136}"/>
    <cellStyle name="셀 확인 20 9" xfId="21180" xr:uid="{A212164E-C6D9-4FC8-9E29-F344B6056EDB}"/>
    <cellStyle name="셀 확인 21" xfId="2660" xr:uid="{7830562D-F486-420E-B061-A68B40E6ACA4}"/>
    <cellStyle name="셀 확인 21 10" xfId="21182" xr:uid="{2D0AD6FA-D2D6-46AF-92DA-7B8781B2BA28}"/>
    <cellStyle name="셀 확인 21 11" xfId="21183" xr:uid="{B2638F54-C890-4B52-998F-582582D76211}"/>
    <cellStyle name="셀 확인 21 12" xfId="21184" xr:uid="{33FCECBC-60BA-468A-A597-9FE707007FC8}"/>
    <cellStyle name="셀 확인 21 13" xfId="21185" xr:uid="{5B8FE454-44A8-4BC4-A60F-8ACFF22F976D}"/>
    <cellStyle name="셀 확인 21 14" xfId="21186" xr:uid="{12B35910-0F05-473C-856A-087DDDFE88B7}"/>
    <cellStyle name="셀 확인 21 15" xfId="21181" xr:uid="{45CF6341-83C7-49AF-9051-B501E4DDF8AF}"/>
    <cellStyle name="셀 확인 21 2" xfId="2661" xr:uid="{CFE791B7-39F4-4FB2-B5E4-4FA19A57822E}"/>
    <cellStyle name="셀 확인 21 2 2" xfId="21187" xr:uid="{6214C901-BDED-4288-988C-8EF3FC04630C}"/>
    <cellStyle name="셀 확인 21 3" xfId="21188" xr:uid="{8BBC89EC-7585-44E0-8434-F6DB9ED06542}"/>
    <cellStyle name="셀 확인 21 4" xfId="21189" xr:uid="{172D1489-CF70-427D-B1F0-81BBC374570E}"/>
    <cellStyle name="셀 확인 21 5" xfId="21190" xr:uid="{01708BC1-10FD-4F49-BF72-3D8ABD93A07F}"/>
    <cellStyle name="셀 확인 21 6" xfId="21191" xr:uid="{DE7B339D-35A8-4A3D-9821-DD511AECA7E8}"/>
    <cellStyle name="셀 확인 21 7" xfId="21192" xr:uid="{F752E96D-4536-4725-BE69-1CDA8200058B}"/>
    <cellStyle name="셀 확인 21 8" xfId="21193" xr:uid="{B20ADBFD-E849-4EE5-B24B-A23639FB5B08}"/>
    <cellStyle name="셀 확인 21 9" xfId="21194" xr:uid="{15008EB3-9192-4CB7-A95C-F60BD373E880}"/>
    <cellStyle name="셀 확인 22" xfId="2662" xr:uid="{B83AAF5B-416E-4BCD-9C7E-76AC16933ADE}"/>
    <cellStyle name="셀 확인 22 10" xfId="21196" xr:uid="{468FB61F-BD28-4797-BCBF-D2A4F8409ABB}"/>
    <cellStyle name="셀 확인 22 11" xfId="21197" xr:uid="{909FE7BF-B598-4226-A65A-31C9F6CC8174}"/>
    <cellStyle name="셀 확인 22 12" xfId="21198" xr:uid="{322CE093-C391-40E2-A6A8-272E50F9C86D}"/>
    <cellStyle name="셀 확인 22 13" xfId="21199" xr:uid="{53A1E3DB-161B-4024-9D81-AA90466041B2}"/>
    <cellStyle name="셀 확인 22 14" xfId="21200" xr:uid="{B0956F33-3A1E-44BA-8114-85270ADF62CA}"/>
    <cellStyle name="셀 확인 22 15" xfId="21195" xr:uid="{661C3D11-1CAE-4632-AEFB-E92D5EB7BAE5}"/>
    <cellStyle name="셀 확인 22 2" xfId="2663" xr:uid="{82DD9958-9B79-4B3C-926B-70829E2E0067}"/>
    <cellStyle name="셀 확인 22 2 2" xfId="21201" xr:uid="{07B2BAC8-693C-490F-BD8E-71A4F64CBEFE}"/>
    <cellStyle name="셀 확인 22 3" xfId="21202" xr:uid="{D362158F-97FA-49AC-82D1-2F7CE229A522}"/>
    <cellStyle name="셀 확인 22 4" xfId="21203" xr:uid="{5AC8D399-F676-4352-8920-2CB32FA75208}"/>
    <cellStyle name="셀 확인 22 5" xfId="21204" xr:uid="{DF0C0B59-0EBB-4C78-86EE-C427D2038ACC}"/>
    <cellStyle name="셀 확인 22 6" xfId="21205" xr:uid="{371212C1-2B3F-4021-B654-B4C5A0D832AA}"/>
    <cellStyle name="셀 확인 22 7" xfId="21206" xr:uid="{F6B76055-5986-4AE3-BB37-DBA9B4535951}"/>
    <cellStyle name="셀 확인 22 8" xfId="21207" xr:uid="{FC50A3FD-B203-47E8-8914-6113584D7F66}"/>
    <cellStyle name="셀 확인 22 9" xfId="21208" xr:uid="{2927A70D-62FE-41E0-8766-3A2C5BC284D7}"/>
    <cellStyle name="셀 확인 23" xfId="2664" xr:uid="{CE1520AF-E604-4E21-A869-97390048FF1A}"/>
    <cellStyle name="셀 확인 23 10" xfId="21210" xr:uid="{4EA872AD-5ED5-4203-B1DF-1AD8D7B90827}"/>
    <cellStyle name="셀 확인 23 11" xfId="21211" xr:uid="{9C0909B7-62D0-4B52-B283-D183DFBE2390}"/>
    <cellStyle name="셀 확인 23 12" xfId="21212" xr:uid="{DCFE19A1-BEDF-48EA-84D0-B4E7F9E663CD}"/>
    <cellStyle name="셀 확인 23 13" xfId="21213" xr:uid="{ED90A681-0B4E-4B68-8AB2-0D9CD3ED65AB}"/>
    <cellStyle name="셀 확인 23 14" xfId="21214" xr:uid="{FD2E6F0A-BF54-432B-AFFA-203038AA5223}"/>
    <cellStyle name="셀 확인 23 15" xfId="21209" xr:uid="{D26C2C3E-B6F8-4AFC-85C0-83EDDE9C0193}"/>
    <cellStyle name="셀 확인 23 2" xfId="2665" xr:uid="{96FB76CF-4702-4B17-ADE5-7A448155C5C3}"/>
    <cellStyle name="셀 확인 23 2 2" xfId="21215" xr:uid="{2D17C653-4CEE-4406-86B5-CC71FDD17563}"/>
    <cellStyle name="셀 확인 23 3" xfId="21216" xr:uid="{007472B6-C829-4794-9B43-C47D850C9067}"/>
    <cellStyle name="셀 확인 23 4" xfId="21217" xr:uid="{DE6526F6-AEFE-4957-8CFC-572985288367}"/>
    <cellStyle name="셀 확인 23 5" xfId="21218" xr:uid="{C3D1A6B0-769C-4250-A0E7-ABAA707E1BBF}"/>
    <cellStyle name="셀 확인 23 6" xfId="21219" xr:uid="{6AA31B1E-352A-4545-BB2E-10D26D020911}"/>
    <cellStyle name="셀 확인 23 7" xfId="21220" xr:uid="{41A7F665-D1E8-46EB-AC8E-5B7D52C7E6DC}"/>
    <cellStyle name="셀 확인 23 8" xfId="21221" xr:uid="{22237F91-7642-42FC-B20C-CA9C9C78D2A6}"/>
    <cellStyle name="셀 확인 23 9" xfId="21222" xr:uid="{6A06831D-2B43-4FF5-BCA5-9A5A5F8B23E9}"/>
    <cellStyle name="셀 확인 24" xfId="2666" xr:uid="{A227D104-68D7-4E1B-9165-31AF4981678D}"/>
    <cellStyle name="셀 확인 24 10" xfId="21224" xr:uid="{A7E7E1DD-1C04-4E1D-B749-41686892A722}"/>
    <cellStyle name="셀 확인 24 11" xfId="21225" xr:uid="{272EE30C-3EA1-4AE3-BE80-574C6FA2C13A}"/>
    <cellStyle name="셀 확인 24 12" xfId="21226" xr:uid="{AE77B83A-F733-4D85-824B-DC344F48D7EE}"/>
    <cellStyle name="셀 확인 24 13" xfId="21227" xr:uid="{8DCD1EAC-7F91-4B52-9165-90C9E40851AD}"/>
    <cellStyle name="셀 확인 24 14" xfId="21228" xr:uid="{2258A9CF-866B-464B-AE85-62FEDDBAF44A}"/>
    <cellStyle name="셀 확인 24 15" xfId="21223" xr:uid="{693B07D4-5395-4841-8A27-95F4A9B413F0}"/>
    <cellStyle name="셀 확인 24 2" xfId="2667" xr:uid="{FB273BA2-56F7-4AE4-97D6-98CAC481CDA2}"/>
    <cellStyle name="셀 확인 24 2 2" xfId="21229" xr:uid="{C7A24D08-6F6E-46C2-B45B-D542124EDCF4}"/>
    <cellStyle name="셀 확인 24 3" xfId="21230" xr:uid="{1CB3CE7D-ECE8-4741-9835-2D81FD5BF5F0}"/>
    <cellStyle name="셀 확인 24 4" xfId="21231" xr:uid="{D876A265-0B8D-4204-9CF3-ED1450DF30AD}"/>
    <cellStyle name="셀 확인 24 5" xfId="21232" xr:uid="{096969A4-DD25-4442-8788-38D368587EEB}"/>
    <cellStyle name="셀 확인 24 6" xfId="21233" xr:uid="{27A30531-3E06-4A1C-AE1F-748549C5F9A3}"/>
    <cellStyle name="셀 확인 24 7" xfId="21234" xr:uid="{4AD28B87-7C1D-4AFC-8D3E-1AD6AF1176A1}"/>
    <cellStyle name="셀 확인 24 8" xfId="21235" xr:uid="{7DEFE099-C269-47AF-826A-EEAE4A92E5AF}"/>
    <cellStyle name="셀 확인 24 9" xfId="21236" xr:uid="{F9A6B697-EA69-4A8F-96C4-8B4B04A223F7}"/>
    <cellStyle name="셀 확인 25" xfId="2668" xr:uid="{CE1976C4-FDB2-4EC6-B2C1-D9D574B6ABA4}"/>
    <cellStyle name="셀 확인 25 10" xfId="21238" xr:uid="{86619E50-793E-4D9E-999C-412ACF7A555E}"/>
    <cellStyle name="셀 확인 25 11" xfId="21239" xr:uid="{6843158F-E48C-4D6B-AD83-D3C1D9CF9616}"/>
    <cellStyle name="셀 확인 25 12" xfId="21240" xr:uid="{CBA3F164-F945-4EAC-ADE9-4E27AD5AF0DF}"/>
    <cellStyle name="셀 확인 25 13" xfId="21241" xr:uid="{F0E0EE07-BC8D-4DD5-B399-C7FBE0CEFC5F}"/>
    <cellStyle name="셀 확인 25 14" xfId="21242" xr:uid="{C54D8C9D-4A5C-4A30-B8EB-F4A337E25E6C}"/>
    <cellStyle name="셀 확인 25 15" xfId="21237" xr:uid="{442C2245-8B0F-4A9D-A830-D668B1B12E21}"/>
    <cellStyle name="셀 확인 25 2" xfId="2669" xr:uid="{DBA1347E-6C6E-422A-A610-4441267B535B}"/>
    <cellStyle name="셀 확인 25 2 2" xfId="21243" xr:uid="{F289A302-8175-4421-9459-9324AE64FF2A}"/>
    <cellStyle name="셀 확인 25 3" xfId="21244" xr:uid="{8B038B9F-F608-4497-A43F-5D94D52E2801}"/>
    <cellStyle name="셀 확인 25 4" xfId="21245" xr:uid="{190CB588-9C62-4DD3-9FCF-7E96D796E88E}"/>
    <cellStyle name="셀 확인 25 5" xfId="21246" xr:uid="{A10F45C2-DED7-42B3-A807-FDED21F1AE8E}"/>
    <cellStyle name="셀 확인 25 6" xfId="21247" xr:uid="{7B76C5FE-D409-4373-95DE-76ADFE7FD59D}"/>
    <cellStyle name="셀 확인 25 7" xfId="21248" xr:uid="{81EA50E9-149D-4992-A172-B4B596A6D47F}"/>
    <cellStyle name="셀 확인 25 8" xfId="21249" xr:uid="{8F643A9A-D882-48E7-9237-680E8FC5A8C2}"/>
    <cellStyle name="셀 확인 25 9" xfId="21250" xr:uid="{18776655-A7ED-4E27-B37C-C39B960D1156}"/>
    <cellStyle name="셀 확인 26" xfId="2670" xr:uid="{113D38BB-33D0-48DA-B081-1E4CF44AB0F8}"/>
    <cellStyle name="셀 확인 26 10" xfId="21252" xr:uid="{65EF3DD9-B82E-4596-B194-9852AF68F34A}"/>
    <cellStyle name="셀 확인 26 11" xfId="21253" xr:uid="{F6D3EE6B-E438-4D38-86B7-86CF37547E81}"/>
    <cellStyle name="셀 확인 26 12" xfId="21254" xr:uid="{068C1530-9DA7-43B6-BC2F-244738F37FAA}"/>
    <cellStyle name="셀 확인 26 13" xfId="21255" xr:uid="{A283CEBC-642A-4DD6-8EEB-61BB93B7FA99}"/>
    <cellStyle name="셀 확인 26 14" xfId="21256" xr:uid="{B9B95AB9-E089-4CE9-AE13-A8E81A0C0238}"/>
    <cellStyle name="셀 확인 26 15" xfId="21251" xr:uid="{27EF991A-E8AB-4F8C-9BE6-6FFBDD100EBF}"/>
    <cellStyle name="셀 확인 26 2" xfId="2671" xr:uid="{7B299E38-68DF-4238-ACCF-ECB0BFD48968}"/>
    <cellStyle name="셀 확인 26 2 2" xfId="21257" xr:uid="{ED02B621-C661-446D-98AE-B455BF1B17FA}"/>
    <cellStyle name="셀 확인 26 3" xfId="21258" xr:uid="{F0306192-C125-4761-83AB-B893DAE3D9CA}"/>
    <cellStyle name="셀 확인 26 4" xfId="21259" xr:uid="{353A831B-0B4C-42B4-A464-3A22399D1A39}"/>
    <cellStyle name="셀 확인 26 5" xfId="21260" xr:uid="{A3443AAD-047D-4BB8-A53D-80F4A387CC79}"/>
    <cellStyle name="셀 확인 26 6" xfId="21261" xr:uid="{C93DA593-6097-4A82-BFA7-720B741020B3}"/>
    <cellStyle name="셀 확인 26 7" xfId="21262" xr:uid="{57B0549C-FE2E-4A8E-B4C4-DE14FB25DEEB}"/>
    <cellStyle name="셀 확인 26 8" xfId="21263" xr:uid="{F5EC63A8-5532-4557-8E50-CC890E173187}"/>
    <cellStyle name="셀 확인 26 9" xfId="21264" xr:uid="{374794CB-0C05-4E08-8CBA-D7D3F2E36F12}"/>
    <cellStyle name="셀 확인 27" xfId="2672" xr:uid="{9F7D9F88-E565-4669-9E09-1CB38860E454}"/>
    <cellStyle name="셀 확인 27 10" xfId="21266" xr:uid="{6B1AF0EF-B124-4D0A-9D64-4B931B5434F6}"/>
    <cellStyle name="셀 확인 27 11" xfId="21267" xr:uid="{19306586-2B78-4656-B2BB-B1BE0A7229E3}"/>
    <cellStyle name="셀 확인 27 12" xfId="21268" xr:uid="{84C63CF6-CCCF-4F47-990D-806EF909E765}"/>
    <cellStyle name="셀 확인 27 13" xfId="21269" xr:uid="{B1749823-A1C9-456C-808D-75ACC0FCFBF2}"/>
    <cellStyle name="셀 확인 27 14" xfId="21270" xr:uid="{D14B90CF-24F3-4E93-9EC1-27B6DCADA3FA}"/>
    <cellStyle name="셀 확인 27 15" xfId="21265" xr:uid="{C193CDE2-D6E7-4D58-B771-755E876872DE}"/>
    <cellStyle name="셀 확인 27 2" xfId="2673" xr:uid="{AF21BF8F-F32A-4EFB-8A3F-1A46429F51F6}"/>
    <cellStyle name="셀 확인 27 2 2" xfId="21271" xr:uid="{D56B35A6-0BA7-4BF2-BF0D-E79D2D19368B}"/>
    <cellStyle name="셀 확인 27 3" xfId="21272" xr:uid="{4FE39EAD-99EE-4F86-A104-232191DA42D8}"/>
    <cellStyle name="셀 확인 27 4" xfId="21273" xr:uid="{B79FF284-885D-40C4-AEA3-9F6FC1208E26}"/>
    <cellStyle name="셀 확인 27 5" xfId="21274" xr:uid="{66DCF326-A9CF-4D98-B277-6481D2159206}"/>
    <cellStyle name="셀 확인 27 6" xfId="21275" xr:uid="{E334729F-76F1-4408-BA57-AC85A8BD19BD}"/>
    <cellStyle name="셀 확인 27 7" xfId="21276" xr:uid="{FB39010B-971D-4BDA-B098-9478E58AC113}"/>
    <cellStyle name="셀 확인 27 8" xfId="21277" xr:uid="{C6834B8A-3E62-4D7A-A4A6-9EB3E5BFF47B}"/>
    <cellStyle name="셀 확인 27 9" xfId="21278" xr:uid="{2DFB5255-635F-4AD9-BFFD-6A4C323EED07}"/>
    <cellStyle name="셀 확인 28" xfId="2674" xr:uid="{4AF5ACC0-439D-4E8D-ADA9-0CF895924A86}"/>
    <cellStyle name="셀 확인 28 10" xfId="21280" xr:uid="{67E891C7-7EEE-4C29-B115-40CA6300D303}"/>
    <cellStyle name="셀 확인 28 11" xfId="21281" xr:uid="{0FCDD825-903E-4295-87B8-2B186DE1333B}"/>
    <cellStyle name="셀 확인 28 12" xfId="21282" xr:uid="{03267600-9254-4D50-90C2-6777F4686944}"/>
    <cellStyle name="셀 확인 28 13" xfId="21283" xr:uid="{72795A71-FC08-4F31-89A6-3155A0D47FB5}"/>
    <cellStyle name="셀 확인 28 14" xfId="21284" xr:uid="{404EEC3C-91E1-4B8C-A63B-13DAED0F397B}"/>
    <cellStyle name="셀 확인 28 15" xfId="21279" xr:uid="{96F6C2DB-A51E-4EBE-85ED-6466CF4F7A36}"/>
    <cellStyle name="셀 확인 28 2" xfId="2675" xr:uid="{9EAD5CC9-97B0-4DEB-8EFF-D0C64D10DB57}"/>
    <cellStyle name="셀 확인 28 2 2" xfId="21285" xr:uid="{B13CB456-7C45-4801-8633-3451C60B6C04}"/>
    <cellStyle name="셀 확인 28 3" xfId="21286" xr:uid="{445909F3-4F64-45D6-A4BE-6EB9D2A88874}"/>
    <cellStyle name="셀 확인 28 4" xfId="21287" xr:uid="{8EFF7ACE-39AD-450D-902D-73D93249A31D}"/>
    <cellStyle name="셀 확인 28 5" xfId="21288" xr:uid="{141FF1BE-CB4F-434B-B1AB-7A1C40D8DB77}"/>
    <cellStyle name="셀 확인 28 6" xfId="21289" xr:uid="{D81C1CD7-3160-4ADD-9D36-7DB8DF3C48BE}"/>
    <cellStyle name="셀 확인 28 7" xfId="21290" xr:uid="{8D976C51-4854-4389-8154-7FCF2A234B10}"/>
    <cellStyle name="셀 확인 28 8" xfId="21291" xr:uid="{5F6BC329-F968-4ECF-AF69-ACCCAEDBCE3A}"/>
    <cellStyle name="셀 확인 28 9" xfId="21292" xr:uid="{72DF8107-F3F6-4CA2-8AC3-AF9B71B39A21}"/>
    <cellStyle name="셀 확인 29" xfId="2676" xr:uid="{56B3413B-AB84-4A47-98DF-4763C232E80E}"/>
    <cellStyle name="셀 확인 29 10" xfId="21294" xr:uid="{F4B00A0F-6F3F-4174-AD45-47CA4CF13A45}"/>
    <cellStyle name="셀 확인 29 11" xfId="21295" xr:uid="{E577490B-5FD6-474F-97DD-3B9A56DBF3DC}"/>
    <cellStyle name="셀 확인 29 12" xfId="21296" xr:uid="{EBF73E3F-507E-49DB-A84F-681150BE7704}"/>
    <cellStyle name="셀 확인 29 13" xfId="21297" xr:uid="{7A3D3988-6FD9-4CE5-9CD4-88DD93AB54E4}"/>
    <cellStyle name="셀 확인 29 14" xfId="21298" xr:uid="{806CB1C9-1C8C-4374-9E88-257A53E36F74}"/>
    <cellStyle name="셀 확인 29 15" xfId="21293" xr:uid="{B668E4C8-7034-4175-BF83-1B93B56E1F2A}"/>
    <cellStyle name="셀 확인 29 2" xfId="2677" xr:uid="{6B27BBCA-8C40-4BCD-894D-2232613FBC1F}"/>
    <cellStyle name="셀 확인 29 2 2" xfId="21299" xr:uid="{C5F0CEBF-D45E-484A-8D65-45D409A3338E}"/>
    <cellStyle name="셀 확인 29 3" xfId="21300" xr:uid="{30A8EB3C-43A3-4AB1-8881-6AE8544434DA}"/>
    <cellStyle name="셀 확인 29 4" xfId="21301" xr:uid="{EE69B88A-746D-4C57-8A3C-CB63D0B3DBFB}"/>
    <cellStyle name="셀 확인 29 5" xfId="21302" xr:uid="{31CEAE25-3678-4226-975C-F8DE0D37A337}"/>
    <cellStyle name="셀 확인 29 6" xfId="21303" xr:uid="{C7ACB6BC-CC8E-4877-BE2A-19CB2098BA9F}"/>
    <cellStyle name="셀 확인 29 7" xfId="21304" xr:uid="{C9042517-BBF6-48E4-9A15-6F46D35BEDFF}"/>
    <cellStyle name="셀 확인 29 8" xfId="21305" xr:uid="{39A15E12-8AB1-4841-AF72-9A8DC7C3C27D}"/>
    <cellStyle name="셀 확인 29 9" xfId="21306" xr:uid="{1A2B9745-15D2-43C7-B653-4B685BDD4060}"/>
    <cellStyle name="셀 확인 3" xfId="2678" xr:uid="{A6151FEA-3CCC-4262-90E7-439032A7925C}"/>
    <cellStyle name="셀 확인 3 10" xfId="21308" xr:uid="{CB6D08F2-FB11-4D05-B3DA-7B8ACBE63C6D}"/>
    <cellStyle name="셀 확인 3 11" xfId="21309" xr:uid="{6B6B736A-9F97-4341-8011-2B16222D4880}"/>
    <cellStyle name="셀 확인 3 12" xfId="21310" xr:uid="{EA979967-F4F0-4772-9744-D90DE8D27F0C}"/>
    <cellStyle name="셀 확인 3 13" xfId="21311" xr:uid="{995EBC27-BE19-4C43-A052-8D9FDA6E634A}"/>
    <cellStyle name="셀 확인 3 14" xfId="21312" xr:uid="{3AB5C9CB-07F0-4964-A45F-ADE27F6ECF17}"/>
    <cellStyle name="셀 확인 3 15" xfId="21307" xr:uid="{B53CC832-34BD-4082-820E-E37C99E92F41}"/>
    <cellStyle name="셀 확인 3 16" xfId="28225" xr:uid="{91D78785-3016-498C-B555-3BCD3D768F37}"/>
    <cellStyle name="셀 확인 3 2" xfId="2679" xr:uid="{1BB764B3-C81E-4407-A495-79E31E1B6B14}"/>
    <cellStyle name="셀 확인 3 2 2" xfId="21313" xr:uid="{492FA0D6-AB67-4687-9F6A-AC80E7B1076B}"/>
    <cellStyle name="셀 확인 3 3" xfId="21314" xr:uid="{4A09A3C6-FC48-40C9-874D-B1F9C27DF634}"/>
    <cellStyle name="셀 확인 3 4" xfId="21315" xr:uid="{069D92B5-9952-416E-AA9E-79259B61F0D7}"/>
    <cellStyle name="셀 확인 3 5" xfId="21316" xr:uid="{199170B3-D84A-420D-ACB2-8F4F08F6303D}"/>
    <cellStyle name="셀 확인 3 6" xfId="21317" xr:uid="{102F050B-2B92-439F-B85E-1D6D29827512}"/>
    <cellStyle name="셀 확인 3 7" xfId="21318" xr:uid="{B06147AC-AD3C-4727-B7CC-B41456E49467}"/>
    <cellStyle name="셀 확인 3 8" xfId="21319" xr:uid="{06472946-59CB-419D-AE10-0E586DF28A35}"/>
    <cellStyle name="셀 확인 3 9" xfId="21320" xr:uid="{DC56D9BE-7CB5-44C7-B1CE-C6742880B9D8}"/>
    <cellStyle name="셀 확인 30" xfId="2680" xr:uid="{A611A3C2-ADA6-4529-99D3-F3F07A3054E2}"/>
    <cellStyle name="셀 확인 30 10" xfId="21322" xr:uid="{5B73D455-7C70-4C11-A192-214738EFC91C}"/>
    <cellStyle name="셀 확인 30 11" xfId="21323" xr:uid="{4C43B479-45F1-420F-9D54-C118A0E87EAD}"/>
    <cellStyle name="셀 확인 30 12" xfId="21324" xr:uid="{C2B900CF-DEBC-4B04-B31D-F3C1F8CE2402}"/>
    <cellStyle name="셀 확인 30 13" xfId="21325" xr:uid="{C6FEE66C-1838-4BEA-8D5E-320132B006F2}"/>
    <cellStyle name="셀 확인 30 14" xfId="21326" xr:uid="{414B07DD-8C05-4FD2-BF17-F96D20D3782E}"/>
    <cellStyle name="셀 확인 30 15" xfId="21321" xr:uid="{9A7AB1F4-F10A-4D83-B21A-632B763FA647}"/>
    <cellStyle name="셀 확인 30 2" xfId="2681" xr:uid="{52399EC8-13F2-42E6-8A92-6507843D78AE}"/>
    <cellStyle name="셀 확인 30 2 2" xfId="21327" xr:uid="{71ECD530-DE38-46F6-A093-33CF95E205D8}"/>
    <cellStyle name="셀 확인 30 3" xfId="21328" xr:uid="{5658D2EA-B125-4734-BE63-9158D5593885}"/>
    <cellStyle name="셀 확인 30 4" xfId="21329" xr:uid="{C4189E55-3AF3-45C5-8811-6B68A4785A23}"/>
    <cellStyle name="셀 확인 30 5" xfId="21330" xr:uid="{C2B5FAF7-51AD-4693-9319-4DB1B9EF78BD}"/>
    <cellStyle name="셀 확인 30 6" xfId="21331" xr:uid="{EDE3BE99-3648-46FC-BB44-D049839C8953}"/>
    <cellStyle name="셀 확인 30 7" xfId="21332" xr:uid="{546ACBEC-07DC-425D-A38A-652AD92F88ED}"/>
    <cellStyle name="셀 확인 30 8" xfId="21333" xr:uid="{8DEC49EC-5BA5-43DE-B560-35D63A292891}"/>
    <cellStyle name="셀 확인 30 9" xfId="21334" xr:uid="{7DC5E65C-442D-48F0-AF88-B69CAD56D9BB}"/>
    <cellStyle name="셀 확인 31" xfId="2682" xr:uid="{4C264EE1-208A-4A07-94A5-D8FB0E1762E3}"/>
    <cellStyle name="셀 확인 31 10" xfId="21336" xr:uid="{D99F442A-5B19-4D6D-B58B-8E738DE835BD}"/>
    <cellStyle name="셀 확인 31 11" xfId="21337" xr:uid="{E3FD2AA2-AF7B-454E-BDC2-0D06D27E1D67}"/>
    <cellStyle name="셀 확인 31 12" xfId="21338" xr:uid="{E2533907-7E09-4EF0-87BC-5F48849316C5}"/>
    <cellStyle name="셀 확인 31 13" xfId="21339" xr:uid="{51DE8928-F1A9-4219-A1FA-5D7858DA7DE9}"/>
    <cellStyle name="셀 확인 31 14" xfId="21340" xr:uid="{81E8A48D-2BCF-46CF-BD17-D8B43B9441B2}"/>
    <cellStyle name="셀 확인 31 15" xfId="21335" xr:uid="{5D9575BA-F20E-44B7-8B0E-E5902105FFCC}"/>
    <cellStyle name="셀 확인 31 2" xfId="2683" xr:uid="{602B39D9-C338-49A9-BC2F-782D95B0460D}"/>
    <cellStyle name="셀 확인 31 2 2" xfId="21341" xr:uid="{10AE130E-7D77-48D2-B5FB-949C4D16A947}"/>
    <cellStyle name="셀 확인 31 3" xfId="21342" xr:uid="{7531FAA6-88CA-46F4-A8D9-AAEF5C4B7CA1}"/>
    <cellStyle name="셀 확인 31 4" xfId="21343" xr:uid="{D57BC7AB-F8BA-48E7-8FD5-CE264E6C5B4E}"/>
    <cellStyle name="셀 확인 31 5" xfId="21344" xr:uid="{8D396313-C8AD-45C2-80B5-2EA58D67FA39}"/>
    <cellStyle name="셀 확인 31 6" xfId="21345" xr:uid="{63254C9A-E422-4DDE-ACBD-42289CC01B69}"/>
    <cellStyle name="셀 확인 31 7" xfId="21346" xr:uid="{10C8E570-0807-44AE-BA61-348882A9AA33}"/>
    <cellStyle name="셀 확인 31 8" xfId="21347" xr:uid="{8CF68398-FBCA-4D29-8A51-3F7B415D3048}"/>
    <cellStyle name="셀 확인 31 9" xfId="21348" xr:uid="{8E7E1384-59B9-4444-A5F4-2D4B79718BB8}"/>
    <cellStyle name="셀 확인 32" xfId="2684" xr:uid="{8574F621-048B-4EBF-B33D-247A31EF34CB}"/>
    <cellStyle name="셀 확인 32 10" xfId="21350" xr:uid="{CFCFFBDE-4D04-48CA-848B-E5299ED8C64C}"/>
    <cellStyle name="셀 확인 32 11" xfId="21351" xr:uid="{6814964E-7EF3-4315-BE0B-8F6A688D4825}"/>
    <cellStyle name="셀 확인 32 12" xfId="21352" xr:uid="{593C93EA-94BE-4153-AB97-04A79C785B91}"/>
    <cellStyle name="셀 확인 32 13" xfId="21353" xr:uid="{59803B51-F58A-45AE-9AC0-455EE71BDCD1}"/>
    <cellStyle name="셀 확인 32 14" xfId="21354" xr:uid="{E39C4448-D10C-4477-BE7D-AB34F90E28A0}"/>
    <cellStyle name="셀 확인 32 15" xfId="21349" xr:uid="{C0A8ED46-3D27-440A-8A87-C646DE2F2D9B}"/>
    <cellStyle name="셀 확인 32 2" xfId="2685" xr:uid="{73919409-8F1F-4C22-90EF-FDC28A8A2F8E}"/>
    <cellStyle name="셀 확인 32 2 2" xfId="21355" xr:uid="{B528C0EF-51D5-4919-8395-5EAC05E6AD70}"/>
    <cellStyle name="셀 확인 32 3" xfId="21356" xr:uid="{282F74E1-F2CA-49F8-AC5A-2028A968A871}"/>
    <cellStyle name="셀 확인 32 4" xfId="21357" xr:uid="{0D081BD1-68B3-453A-8A53-792819233D0D}"/>
    <cellStyle name="셀 확인 32 5" xfId="21358" xr:uid="{F53F5FB3-1B62-4D19-BC8F-4E84FB81C778}"/>
    <cellStyle name="셀 확인 32 6" xfId="21359" xr:uid="{A9CF2714-7E4A-4838-B1C9-AFD756DC5D86}"/>
    <cellStyle name="셀 확인 32 7" xfId="21360" xr:uid="{8394E459-ADB9-4E25-8CB8-450C736413AE}"/>
    <cellStyle name="셀 확인 32 8" xfId="21361" xr:uid="{9A913C1E-81F6-4086-B3D1-E048C6DE01CA}"/>
    <cellStyle name="셀 확인 32 9" xfId="21362" xr:uid="{18376F77-6B64-43D0-B9A0-DCB27E115CD4}"/>
    <cellStyle name="셀 확인 33" xfId="2686" xr:uid="{59ACADFA-8F1D-4A1D-95A6-FA16CB51B59F}"/>
    <cellStyle name="셀 확인 33 10" xfId="21364" xr:uid="{4DCEF5C0-DD53-42D0-9403-6A20F642F8DE}"/>
    <cellStyle name="셀 확인 33 11" xfId="21365" xr:uid="{209AE974-F108-499D-91A6-A25E8C2CF160}"/>
    <cellStyle name="셀 확인 33 12" xfId="21366" xr:uid="{4EDCC0EA-CD24-4B46-A6FE-46A5A7110C96}"/>
    <cellStyle name="셀 확인 33 13" xfId="21367" xr:uid="{490BD6BA-9177-46BA-B107-4093E595D4CC}"/>
    <cellStyle name="셀 확인 33 14" xfId="21368" xr:uid="{1D1DDC9F-6BF4-40F9-A6DE-65C8D2D8D3CB}"/>
    <cellStyle name="셀 확인 33 15" xfId="21363" xr:uid="{8345EF5D-3AC8-4861-927B-9489161E359D}"/>
    <cellStyle name="셀 확인 33 2" xfId="2687" xr:uid="{181168C3-708E-471E-97D1-CD004994504A}"/>
    <cellStyle name="셀 확인 33 2 2" xfId="21369" xr:uid="{F0244BEB-CC44-4EAE-8101-7303BA65B671}"/>
    <cellStyle name="셀 확인 33 3" xfId="21370" xr:uid="{D46845F6-733B-4850-A77B-16153F98EAE8}"/>
    <cellStyle name="셀 확인 33 4" xfId="21371" xr:uid="{69EDF991-C98D-4570-AB3D-6EE4A969931D}"/>
    <cellStyle name="셀 확인 33 5" xfId="21372" xr:uid="{8ACA95BA-995A-44AD-9DB1-82EACE110AF5}"/>
    <cellStyle name="셀 확인 33 6" xfId="21373" xr:uid="{674B255E-9362-4939-BA6A-46B884368DA8}"/>
    <cellStyle name="셀 확인 33 7" xfId="21374" xr:uid="{D5DC1955-4B1C-4526-B3DC-EA4842660305}"/>
    <cellStyle name="셀 확인 33 8" xfId="21375" xr:uid="{7096E400-D5A0-4271-82AC-6DE95D1C3417}"/>
    <cellStyle name="셀 확인 33 9" xfId="21376" xr:uid="{8A0AB762-11E9-4D66-ABD4-9F6C88CC0D66}"/>
    <cellStyle name="셀 확인 34" xfId="2688" xr:uid="{B442890B-683D-4F0D-92D2-1C19D09E7BAE}"/>
    <cellStyle name="셀 확인 34 10" xfId="21378" xr:uid="{27CCC028-4662-4F40-A528-589AB494EC62}"/>
    <cellStyle name="셀 확인 34 11" xfId="21379" xr:uid="{BB96128D-4E10-4BB6-80C1-CCDCAB88D3B1}"/>
    <cellStyle name="셀 확인 34 12" xfId="21380" xr:uid="{7331935D-B14C-4CAE-A286-86437B215C74}"/>
    <cellStyle name="셀 확인 34 13" xfId="21381" xr:uid="{CE56F49F-0D3E-4F7E-91EA-CF3617F47AE1}"/>
    <cellStyle name="셀 확인 34 14" xfId="21382" xr:uid="{9B836129-16C9-45B3-8CC5-A058444D27D6}"/>
    <cellStyle name="셀 확인 34 15" xfId="21377" xr:uid="{EE8C9370-841B-4F13-B2AE-66588E1ED46B}"/>
    <cellStyle name="셀 확인 34 2" xfId="2689" xr:uid="{DF25C447-45F9-457E-B31A-C0776F8C49FD}"/>
    <cellStyle name="셀 확인 34 2 2" xfId="21383" xr:uid="{C04DF0A8-6E13-4AF7-943F-B20BC41FE8F6}"/>
    <cellStyle name="셀 확인 34 3" xfId="21384" xr:uid="{9AC145B3-B0C5-40B3-993D-217FAC0438D8}"/>
    <cellStyle name="셀 확인 34 4" xfId="21385" xr:uid="{BD074945-C018-410F-9DC3-59F988BDEF38}"/>
    <cellStyle name="셀 확인 34 5" xfId="21386" xr:uid="{6BA3BCEA-ED14-4590-869E-0B6D788C62D7}"/>
    <cellStyle name="셀 확인 34 6" xfId="21387" xr:uid="{D6BD7B33-2E8C-496D-BD12-AA39DCF2B425}"/>
    <cellStyle name="셀 확인 34 7" xfId="21388" xr:uid="{AF5E2FE4-F569-48DB-A01F-C85980214864}"/>
    <cellStyle name="셀 확인 34 8" xfId="21389" xr:uid="{A0D3237D-3404-4CF4-ACF7-C3EDC8F96DAD}"/>
    <cellStyle name="셀 확인 34 9" xfId="21390" xr:uid="{10D8274D-EDF7-4526-8612-554A3EBC65CA}"/>
    <cellStyle name="셀 확인 35" xfId="2690" xr:uid="{36FD1411-DDFE-4593-83E3-28D3AD0D8308}"/>
    <cellStyle name="셀 확인 35 10" xfId="21392" xr:uid="{F0E904DD-6E86-434E-AFCE-568D020B36A0}"/>
    <cellStyle name="셀 확인 35 11" xfId="21393" xr:uid="{8FFF8AEF-1DC0-44DB-919A-55DC352B66FF}"/>
    <cellStyle name="셀 확인 35 12" xfId="21394" xr:uid="{FB6B453E-9C1A-4C43-88FC-90E50EB2F694}"/>
    <cellStyle name="셀 확인 35 13" xfId="21395" xr:uid="{915A7286-EE7E-4D6F-8088-87662EAF6049}"/>
    <cellStyle name="셀 확인 35 14" xfId="21396" xr:uid="{C9817ED7-2160-42F6-A26D-E5F09DAB5DF5}"/>
    <cellStyle name="셀 확인 35 15" xfId="21391" xr:uid="{DE33A1A7-8131-414F-B6C3-FDF6278EF045}"/>
    <cellStyle name="셀 확인 35 2" xfId="2691" xr:uid="{D7437960-E309-4039-8F93-113130D8CFD3}"/>
    <cellStyle name="셀 확인 35 2 2" xfId="21397" xr:uid="{6D8B0FC1-8395-41C5-ADE1-5C0666246A55}"/>
    <cellStyle name="셀 확인 35 3" xfId="21398" xr:uid="{7C0260CB-C5A9-47E6-AE9B-E4B103415C9D}"/>
    <cellStyle name="셀 확인 35 4" xfId="21399" xr:uid="{2C6A8641-5135-41BA-9B39-E0F692CCE4C5}"/>
    <cellStyle name="셀 확인 35 5" xfId="21400" xr:uid="{E99E416E-24F4-455B-8650-94FABDA98515}"/>
    <cellStyle name="셀 확인 35 6" xfId="21401" xr:uid="{97FBAD27-786F-4528-AFB7-22DC0B6C6FF6}"/>
    <cellStyle name="셀 확인 35 7" xfId="21402" xr:uid="{91404924-A794-4201-8D1F-71C061F561B7}"/>
    <cellStyle name="셀 확인 35 8" xfId="21403" xr:uid="{5BB70184-63A1-4F8C-9AAD-7AFBC61DFB9E}"/>
    <cellStyle name="셀 확인 35 9" xfId="21404" xr:uid="{F6B38F70-897A-4E4E-8A1F-272B490BD732}"/>
    <cellStyle name="셀 확인 36" xfId="2692" xr:uid="{3C5B8177-F8ED-4D38-A4FC-CF8E81E6DFF1}"/>
    <cellStyle name="셀 확인 36 10" xfId="21406" xr:uid="{B6154097-7C46-4684-96EC-828E3264EB4F}"/>
    <cellStyle name="셀 확인 36 11" xfId="21407" xr:uid="{F9D28D31-CE44-4B79-8DBD-68716B547D7C}"/>
    <cellStyle name="셀 확인 36 12" xfId="21408" xr:uid="{EACF474D-CCF9-4DA5-8303-8FF692010DEF}"/>
    <cellStyle name="셀 확인 36 13" xfId="21409" xr:uid="{8491262A-313E-4054-AFAE-B1526A1E4E5C}"/>
    <cellStyle name="셀 확인 36 14" xfId="21410" xr:uid="{EEE72346-2C30-43AA-A890-C61922D5FFFF}"/>
    <cellStyle name="셀 확인 36 15" xfId="21405" xr:uid="{17A696D9-D02A-4090-9694-6F1E02271870}"/>
    <cellStyle name="셀 확인 36 2" xfId="2693" xr:uid="{5EC5B255-674C-42C0-99A5-5D5A71071F8B}"/>
    <cellStyle name="셀 확인 36 2 2" xfId="21411" xr:uid="{05AC38DA-F678-4D71-8EBF-950F9D0B5B27}"/>
    <cellStyle name="셀 확인 36 3" xfId="21412" xr:uid="{8B099B6D-70DB-49B4-A0A7-93BEF91F55CB}"/>
    <cellStyle name="셀 확인 36 4" xfId="21413" xr:uid="{DE7261EA-6909-4470-9819-8B4920828C38}"/>
    <cellStyle name="셀 확인 36 5" xfId="21414" xr:uid="{FFB3B391-FBA1-4EED-8E93-7E7A414A78F2}"/>
    <cellStyle name="셀 확인 36 6" xfId="21415" xr:uid="{D78D8C5E-3FED-4355-A085-4AAA0451F70A}"/>
    <cellStyle name="셀 확인 36 7" xfId="21416" xr:uid="{B1CAB312-4D1F-4223-94AE-60A9A773CEC7}"/>
    <cellStyle name="셀 확인 36 8" xfId="21417" xr:uid="{4C3E0C03-69E5-485B-8876-73CEB6B53571}"/>
    <cellStyle name="셀 확인 36 9" xfId="21418" xr:uid="{408B1E85-9332-4607-AAB0-7B08BEEB748F}"/>
    <cellStyle name="셀 확인 37" xfId="2694" xr:uid="{D441D0B5-CD88-4017-811A-BEAEA5CB051C}"/>
    <cellStyle name="셀 확인 37 10" xfId="21420" xr:uid="{CD694BB9-4E09-4F73-A43B-B2A8F8232613}"/>
    <cellStyle name="셀 확인 37 11" xfId="21421" xr:uid="{4E7ABD95-675C-438E-9C33-C038BC50F190}"/>
    <cellStyle name="셀 확인 37 12" xfId="21422" xr:uid="{044E7A72-0C64-4377-AB72-2051B566FA5C}"/>
    <cellStyle name="셀 확인 37 13" xfId="21423" xr:uid="{28D9A269-EBE9-4CFA-866F-28F1DA7323C1}"/>
    <cellStyle name="셀 확인 37 14" xfId="21424" xr:uid="{017C490B-5B98-49A2-BA65-BF87D5E45F2A}"/>
    <cellStyle name="셀 확인 37 15" xfId="21419" xr:uid="{55721CF4-5256-4074-A73F-AE00DA6CCE8D}"/>
    <cellStyle name="셀 확인 37 2" xfId="2695" xr:uid="{2DA69AF0-DE98-4E26-8407-84146AEBA314}"/>
    <cellStyle name="셀 확인 37 2 2" xfId="21425" xr:uid="{0936D34E-E481-4883-880A-F432F981EBCE}"/>
    <cellStyle name="셀 확인 37 3" xfId="21426" xr:uid="{3DF3E53B-589E-40C0-B15E-6600506AD3DC}"/>
    <cellStyle name="셀 확인 37 4" xfId="21427" xr:uid="{5BA16484-D0A1-49BA-B9C6-494A1208F4E3}"/>
    <cellStyle name="셀 확인 37 5" xfId="21428" xr:uid="{0F90BE91-B50A-4F58-BA25-BBD19BDE0594}"/>
    <cellStyle name="셀 확인 37 6" xfId="21429" xr:uid="{7BE6573B-865C-41DD-B788-3F49DB83C130}"/>
    <cellStyle name="셀 확인 37 7" xfId="21430" xr:uid="{97C123EA-A77C-4248-AE5D-4735207BF4C6}"/>
    <cellStyle name="셀 확인 37 8" xfId="21431" xr:uid="{897FCE63-3B0A-40BF-B7C5-A1537AEF1773}"/>
    <cellStyle name="셀 확인 37 9" xfId="21432" xr:uid="{7DF3B7DE-D103-4A8D-B9B8-F6DC0892835A}"/>
    <cellStyle name="셀 확인 38" xfId="2696" xr:uid="{015E86D5-3F4A-45E9-83DF-CA25C77DD1E8}"/>
    <cellStyle name="셀 확인 38 10" xfId="21434" xr:uid="{9CF6C341-AC65-446B-8181-D6625E8FB261}"/>
    <cellStyle name="셀 확인 38 11" xfId="21435" xr:uid="{551F176A-DF26-47AA-9712-B6A8C43199C2}"/>
    <cellStyle name="셀 확인 38 12" xfId="21436" xr:uid="{FD717822-F76A-431C-93BD-493475C2906E}"/>
    <cellStyle name="셀 확인 38 13" xfId="21437" xr:uid="{EF1111BB-8DCB-4D57-B949-AFEDC5A4FC59}"/>
    <cellStyle name="셀 확인 38 14" xfId="21438" xr:uid="{54E35F59-C699-476A-81CD-A47D40380F8E}"/>
    <cellStyle name="셀 확인 38 15" xfId="21433" xr:uid="{931D1E37-1A8E-4297-B781-10BB1A0DC621}"/>
    <cellStyle name="셀 확인 38 2" xfId="2697" xr:uid="{C7E37D42-C8E6-41A2-8A21-B45D2D7FB236}"/>
    <cellStyle name="셀 확인 38 2 2" xfId="21439" xr:uid="{8B4CE7FF-EF78-4141-89D1-CE81893A76D6}"/>
    <cellStyle name="셀 확인 38 3" xfId="21440" xr:uid="{37411A36-1AAD-489D-AF85-21F3D987B414}"/>
    <cellStyle name="셀 확인 38 4" xfId="21441" xr:uid="{6743ABCE-5F81-4848-9260-27C44EF6C150}"/>
    <cellStyle name="셀 확인 38 5" xfId="21442" xr:uid="{B514D229-DDAB-4C10-BC13-BE536EB2B486}"/>
    <cellStyle name="셀 확인 38 6" xfId="21443" xr:uid="{4410D6F1-8FBB-41CC-99D2-899B43F9CD07}"/>
    <cellStyle name="셀 확인 38 7" xfId="21444" xr:uid="{38C5CAD2-475A-4353-A95F-4393AF492394}"/>
    <cellStyle name="셀 확인 38 8" xfId="21445" xr:uid="{65589E45-70A7-4263-BF85-564A5B6FB808}"/>
    <cellStyle name="셀 확인 38 9" xfId="21446" xr:uid="{F094A059-6E29-4A47-A9BE-B4086B82441D}"/>
    <cellStyle name="셀 확인 39" xfId="2698" xr:uid="{B194D0C9-4FEF-435B-8DD3-B01D09DA48E0}"/>
    <cellStyle name="셀 확인 39 10" xfId="21448" xr:uid="{AA28C5BF-8E0A-44F3-B7B3-F1001BA9C256}"/>
    <cellStyle name="셀 확인 39 11" xfId="21449" xr:uid="{874154CD-50EF-4DD7-A291-08CF3640F5EB}"/>
    <cellStyle name="셀 확인 39 12" xfId="21450" xr:uid="{C9F5EC86-7858-48B8-ABC0-CA212A91ED26}"/>
    <cellStyle name="셀 확인 39 13" xfId="21451" xr:uid="{4C26A58F-A0DA-42AD-B609-45AFDA45F026}"/>
    <cellStyle name="셀 확인 39 14" xfId="21452" xr:uid="{498781EF-5F58-4BE1-9146-94B713F0C5DA}"/>
    <cellStyle name="셀 확인 39 15" xfId="21447" xr:uid="{365F5A01-A4DD-48CD-95D4-92DE83C1D695}"/>
    <cellStyle name="셀 확인 39 2" xfId="2699" xr:uid="{4AF9B541-D145-47FF-9C0B-9096EED1BFFB}"/>
    <cellStyle name="셀 확인 39 2 2" xfId="21453" xr:uid="{8A85032C-6FC3-4D8F-A18F-2C5F891D309E}"/>
    <cellStyle name="셀 확인 39 3" xfId="21454" xr:uid="{E8A49E9A-412E-42D0-886B-49B862DF9663}"/>
    <cellStyle name="셀 확인 39 4" xfId="21455" xr:uid="{07006E03-E5DC-4B09-9D0B-845D9010BDC5}"/>
    <cellStyle name="셀 확인 39 5" xfId="21456" xr:uid="{03293CA7-F10A-471C-BBF8-CC82A88B7175}"/>
    <cellStyle name="셀 확인 39 6" xfId="21457" xr:uid="{454684AC-9207-41BA-B6EF-05EE2BD22166}"/>
    <cellStyle name="셀 확인 39 7" xfId="21458" xr:uid="{C19287C5-8BA4-47F3-B008-DDB448F2C8D6}"/>
    <cellStyle name="셀 확인 39 8" xfId="21459" xr:uid="{A3855D9D-F225-4A8E-A92F-B1508859E1AA}"/>
    <cellStyle name="셀 확인 39 9" xfId="21460" xr:uid="{32D9A32A-2573-4FA7-BD5E-597A1BD09C06}"/>
    <cellStyle name="셀 확인 4" xfId="2700" xr:uid="{93DDE836-3FF2-43EA-B54D-0AAFC62ED444}"/>
    <cellStyle name="셀 확인 4 10" xfId="21462" xr:uid="{AB39A314-B65B-47AC-A7E4-04F9F800D276}"/>
    <cellStyle name="셀 확인 4 11" xfId="21463" xr:uid="{C88C6CB1-4E30-47D0-9193-BCFABA91415D}"/>
    <cellStyle name="셀 확인 4 12" xfId="21464" xr:uid="{424446AD-E57D-4075-BB43-B58C334F036C}"/>
    <cellStyle name="셀 확인 4 13" xfId="21465" xr:uid="{A15AE81A-7C14-473C-B2A8-2CC197305EEA}"/>
    <cellStyle name="셀 확인 4 14" xfId="21466" xr:uid="{1B9271AB-DC50-4F11-A792-09A0A6A436A8}"/>
    <cellStyle name="셀 확인 4 15" xfId="21461" xr:uid="{7AE9AF63-245A-4816-BE70-3F5080D2FE40}"/>
    <cellStyle name="셀 확인 4 16" xfId="27894" xr:uid="{29778D50-8277-49E9-9610-6E5B9E1880F5}"/>
    <cellStyle name="셀 확인 4 16 2" xfId="28265" xr:uid="{D805E4A5-250E-46D2-A550-33737CBA9239}"/>
    <cellStyle name="셀 확인 4 16 3" xfId="28271" xr:uid="{ADF9EF4D-1D33-43F2-9DA9-529AED548BC2}"/>
    <cellStyle name="셀 확인 4 2" xfId="2701" xr:uid="{CC3DC271-E683-42C6-8F00-8CEC00250C36}"/>
    <cellStyle name="셀 확인 4 2 2" xfId="21467" xr:uid="{644932C0-87D5-45B2-8969-697026A79DCD}"/>
    <cellStyle name="셀 확인 4 3" xfId="21468" xr:uid="{10F1DA4E-2D0C-40D6-85CF-7EFB2481A97C}"/>
    <cellStyle name="셀 확인 4 4" xfId="21469" xr:uid="{0F8415E0-2B25-45A2-B857-18B829F26605}"/>
    <cellStyle name="셀 확인 4 5" xfId="21470" xr:uid="{328D5FE3-4FFB-4752-A984-11D4FF5D55D0}"/>
    <cellStyle name="셀 확인 4 6" xfId="21471" xr:uid="{DC85B6C9-E3A5-4055-A65D-5D91C89E0F84}"/>
    <cellStyle name="셀 확인 4 7" xfId="21472" xr:uid="{AA954951-4FDA-416D-B6C1-90855D32ECEF}"/>
    <cellStyle name="셀 확인 4 8" xfId="21473" xr:uid="{F492D961-8808-4043-BC31-1BA2899F05F8}"/>
    <cellStyle name="셀 확인 4 9" xfId="21474" xr:uid="{18798D37-82F1-4C17-9F2B-5A3899AA94B4}"/>
    <cellStyle name="셀 확인 40" xfId="2702" xr:uid="{D725FECD-0D77-4857-91B7-33E056C36E65}"/>
    <cellStyle name="셀 확인 40 10" xfId="21476" xr:uid="{66A24964-0846-434D-B812-818E8E2798C8}"/>
    <cellStyle name="셀 확인 40 11" xfId="21477" xr:uid="{9B7336EA-B959-460D-8C88-948332A2353B}"/>
    <cellStyle name="셀 확인 40 12" xfId="21478" xr:uid="{2B32A57E-7C07-4FA0-BAB0-0458C48BC8AD}"/>
    <cellStyle name="셀 확인 40 13" xfId="21479" xr:uid="{ED736188-4CC8-4145-8472-17DEB18B7C0D}"/>
    <cellStyle name="셀 확인 40 14" xfId="21480" xr:uid="{5098010A-631F-4A7F-BCF1-6E40B2578AF9}"/>
    <cellStyle name="셀 확인 40 15" xfId="21475" xr:uid="{828F5B04-2A68-4600-886B-A32284927BB9}"/>
    <cellStyle name="셀 확인 40 2" xfId="2703" xr:uid="{5F8AD1CA-7E28-4235-A7DA-4ADC354536F5}"/>
    <cellStyle name="셀 확인 40 2 2" xfId="21481" xr:uid="{6864095F-D8D5-4FF3-89C5-C3A573DB7E99}"/>
    <cellStyle name="셀 확인 40 3" xfId="21482" xr:uid="{D8722BC2-C253-455C-B281-F505227BAA94}"/>
    <cellStyle name="셀 확인 40 4" xfId="21483" xr:uid="{A7E441F4-21B3-4236-AAE4-088FA715B3FE}"/>
    <cellStyle name="셀 확인 40 5" xfId="21484" xr:uid="{224B074A-8BEB-44AB-9918-16C60ACB26F3}"/>
    <cellStyle name="셀 확인 40 6" xfId="21485" xr:uid="{F79EE5F7-2F0A-4AC7-8A8C-84FDDC35FD57}"/>
    <cellStyle name="셀 확인 40 7" xfId="21486" xr:uid="{6D2F8F64-AA91-416D-8C53-EFEC7BEE8E0C}"/>
    <cellStyle name="셀 확인 40 8" xfId="21487" xr:uid="{D24D2D44-5A04-4EE2-995B-0059A63CB558}"/>
    <cellStyle name="셀 확인 40 9" xfId="21488" xr:uid="{2BE0BA0A-70F4-4E76-BA16-A2C63AD5B0E4}"/>
    <cellStyle name="셀 확인 41" xfId="2704" xr:uid="{73CFA929-2E1F-4B1F-A0B1-81892D6805A7}"/>
    <cellStyle name="셀 확인 41 10" xfId="21490" xr:uid="{1D9D73B0-85E7-4ADE-B542-26A8C5373C85}"/>
    <cellStyle name="셀 확인 41 11" xfId="21491" xr:uid="{826409F1-D127-422F-88B8-3644120A1127}"/>
    <cellStyle name="셀 확인 41 12" xfId="21492" xr:uid="{82A4D8F7-5E5E-4122-B81C-76D32C02A5FE}"/>
    <cellStyle name="셀 확인 41 13" xfId="21493" xr:uid="{E9CDFEB8-185C-4A20-AE05-A20656307254}"/>
    <cellStyle name="셀 확인 41 14" xfId="21494" xr:uid="{C5B883D2-66FA-41B8-82D5-6464BBBE4957}"/>
    <cellStyle name="셀 확인 41 15" xfId="21489" xr:uid="{E06BD796-6A30-4B11-BD50-40D0A7B5920B}"/>
    <cellStyle name="셀 확인 41 2" xfId="2705" xr:uid="{CB87A221-B005-4D77-AEB9-539065105226}"/>
    <cellStyle name="셀 확인 41 2 2" xfId="21495" xr:uid="{2AC968DF-A6BD-4268-8C5A-9B8458BDE403}"/>
    <cellStyle name="셀 확인 41 3" xfId="21496" xr:uid="{E57B081B-14C0-4438-9B5D-A97B1A9188D4}"/>
    <cellStyle name="셀 확인 41 4" xfId="21497" xr:uid="{D6D18B0C-8363-4606-8368-C23B0720DF4D}"/>
    <cellStyle name="셀 확인 41 5" xfId="21498" xr:uid="{6C178650-6EF9-4050-A543-D927DC5D3665}"/>
    <cellStyle name="셀 확인 41 6" xfId="21499" xr:uid="{39492344-81CD-41F0-8979-FE065C9B51B2}"/>
    <cellStyle name="셀 확인 41 7" xfId="21500" xr:uid="{2B5728E1-3F7E-4028-9203-CC02D0179032}"/>
    <cellStyle name="셀 확인 41 8" xfId="21501" xr:uid="{0E6E6AEC-C1D7-4512-9AE3-2C1DAD1348D3}"/>
    <cellStyle name="셀 확인 41 9" xfId="21502" xr:uid="{422C4F69-3E7F-49B9-8005-B47BC47BC643}"/>
    <cellStyle name="셀 확인 42" xfId="2706" xr:uid="{F197E5F5-E37F-4933-8F4F-4DB9B395909F}"/>
    <cellStyle name="셀 확인 42 10" xfId="21504" xr:uid="{6C0AB678-B76F-47C8-B270-82994D463CEE}"/>
    <cellStyle name="셀 확인 42 11" xfId="21505" xr:uid="{0CEE2B55-6AD4-4BE1-8993-48B1E934D78A}"/>
    <cellStyle name="셀 확인 42 12" xfId="21506" xr:uid="{BB52CEF2-C2A9-4109-975C-D0B4B12198F7}"/>
    <cellStyle name="셀 확인 42 13" xfId="21507" xr:uid="{EE0DF375-DB54-4177-8A03-383CF2E7EFF3}"/>
    <cellStyle name="셀 확인 42 14" xfId="21508" xr:uid="{4163F95A-FCD6-49E5-9E25-4984F6D3169B}"/>
    <cellStyle name="셀 확인 42 15" xfId="21503" xr:uid="{FA97785A-3E8B-429F-9D8E-7A88FAE1282A}"/>
    <cellStyle name="셀 확인 42 2" xfId="2707" xr:uid="{A8693660-20B2-4F86-B85C-933DEAAEC43A}"/>
    <cellStyle name="셀 확인 42 2 2" xfId="21509" xr:uid="{BC06573F-4045-479B-A340-BC51A82B680D}"/>
    <cellStyle name="셀 확인 42 3" xfId="21510" xr:uid="{7A30D7A3-6EC1-46D7-9443-4828C05425FC}"/>
    <cellStyle name="셀 확인 42 4" xfId="21511" xr:uid="{8F406F3B-3DE2-4C61-A0E1-E6781A0DD2C0}"/>
    <cellStyle name="셀 확인 42 5" xfId="21512" xr:uid="{6966A9CE-D2D6-49B1-907D-2E794D55CED3}"/>
    <cellStyle name="셀 확인 42 6" xfId="21513" xr:uid="{4C160AEB-5086-40AB-9C9C-87E13BD464BE}"/>
    <cellStyle name="셀 확인 42 7" xfId="21514" xr:uid="{14ABF2AC-E6FC-4AF8-96E5-3EE6C8F8A564}"/>
    <cellStyle name="셀 확인 42 8" xfId="21515" xr:uid="{0982336B-792F-40D1-8FCB-FDB1B133A0D3}"/>
    <cellStyle name="셀 확인 42 9" xfId="21516" xr:uid="{67C17DA0-45CA-41D2-AF74-82AE65EEF074}"/>
    <cellStyle name="셀 확인 43" xfId="2708" xr:uid="{42A6DB86-B0E6-4EC2-8241-C26CF34D7086}"/>
    <cellStyle name="셀 확인 43 10" xfId="21518" xr:uid="{714507C6-4E9D-45E2-8C5E-AE848E82A4C8}"/>
    <cellStyle name="셀 확인 43 11" xfId="21519" xr:uid="{823A4332-C0CC-47F8-BCAA-B4851CFE1AA5}"/>
    <cellStyle name="셀 확인 43 12" xfId="21520" xr:uid="{E8BAAF4B-0FE4-4217-BF53-FE9799F15418}"/>
    <cellStyle name="셀 확인 43 13" xfId="21521" xr:uid="{E9130A93-5AF7-49F7-B321-A370C38905C3}"/>
    <cellStyle name="셀 확인 43 14" xfId="21522" xr:uid="{686B3925-BEFF-45EA-AAB2-5A3C87618D99}"/>
    <cellStyle name="셀 확인 43 15" xfId="21517" xr:uid="{815200B4-06D8-4CFF-804B-FC0F7BBEE6F4}"/>
    <cellStyle name="셀 확인 43 2" xfId="2709" xr:uid="{8E78C33C-A8AF-4FA0-8077-5FD8045F0D41}"/>
    <cellStyle name="셀 확인 43 2 2" xfId="21523" xr:uid="{E1585925-751A-40AD-A3EE-8AAFFE75016A}"/>
    <cellStyle name="셀 확인 43 3" xfId="21524" xr:uid="{B0BFD78B-0D23-4DA7-8D49-4F5FC4EA4381}"/>
    <cellStyle name="셀 확인 43 4" xfId="21525" xr:uid="{4D9F8550-0249-412F-95FF-89D9D6BD0975}"/>
    <cellStyle name="셀 확인 43 5" xfId="21526" xr:uid="{BC2977DE-3437-4809-9550-19F3A4C12ECA}"/>
    <cellStyle name="셀 확인 43 6" xfId="21527" xr:uid="{0B55F5F4-45A8-4DD5-ACF0-5A3466C473E2}"/>
    <cellStyle name="셀 확인 43 7" xfId="21528" xr:uid="{CEE8EF5F-E4E6-4623-81AA-A2444B36B0E2}"/>
    <cellStyle name="셀 확인 43 8" xfId="21529" xr:uid="{89C6D622-CFC4-4A10-94B5-5B4282B1CC2D}"/>
    <cellStyle name="셀 확인 43 9" xfId="21530" xr:uid="{355A5B52-18E2-4018-83F8-8C46D5C9A4E9}"/>
    <cellStyle name="셀 확인 44" xfId="2710" xr:uid="{BFB500E1-47B3-43D7-B8BF-22F6F5B19BB3}"/>
    <cellStyle name="셀 확인 44 2" xfId="21531" xr:uid="{DD7A40C5-6B50-48FC-B19A-28DD6BCB6B99}"/>
    <cellStyle name="셀 확인 45" xfId="2711" xr:uid="{ECF5ACFB-A2C0-469C-88C1-0B93ED074A3B}"/>
    <cellStyle name="셀 확인 45 2" xfId="21532" xr:uid="{553EB84C-A07A-4A26-9B03-09F03469E646}"/>
    <cellStyle name="셀 확인 46" xfId="2635" xr:uid="{2101DB51-1ACB-47E8-803F-17BCDC1C9EB1}"/>
    <cellStyle name="셀 확인 47" xfId="21012" xr:uid="{40119197-614C-442E-BE9E-5754CB829F86}"/>
    <cellStyle name="셀 확인 5" xfId="2712" xr:uid="{82C20BA1-692D-4F78-B150-87482B45047E}"/>
    <cellStyle name="셀 확인 5 10" xfId="21534" xr:uid="{28719D94-AE2D-4D7C-BD2E-AE565F06C554}"/>
    <cellStyle name="셀 확인 5 11" xfId="21535" xr:uid="{6B54ADCD-ADB3-4921-8F1D-CE83EC73B445}"/>
    <cellStyle name="셀 확인 5 12" xfId="21536" xr:uid="{93F46C08-E05F-49DC-94EA-0086E082DBA6}"/>
    <cellStyle name="셀 확인 5 13" xfId="21537" xr:uid="{41FFCA63-8DBB-4B5A-B182-74E816685160}"/>
    <cellStyle name="셀 확인 5 14" xfId="21538" xr:uid="{E81EBDBB-1EDA-4485-A03B-098303CF276B}"/>
    <cellStyle name="셀 확인 5 15" xfId="21533" xr:uid="{C8B37861-2216-4D91-9C9A-8F9CDA4948B1}"/>
    <cellStyle name="셀 확인 5 2" xfId="2713" xr:uid="{E0AF9784-54A7-4166-B179-AE30ED95E388}"/>
    <cellStyle name="셀 확인 5 2 2" xfId="21539" xr:uid="{64E92018-E44A-4EB1-86F6-9BD202106EBA}"/>
    <cellStyle name="셀 확인 5 3" xfId="21540" xr:uid="{CC713371-21C5-4970-BF3E-97AB756C90D7}"/>
    <cellStyle name="셀 확인 5 4" xfId="21541" xr:uid="{BD3A310B-D67F-4A4B-BA5B-A7716B036D8A}"/>
    <cellStyle name="셀 확인 5 5" xfId="21542" xr:uid="{02778287-B046-4381-A85A-428BBF5BE1E9}"/>
    <cellStyle name="셀 확인 5 6" xfId="21543" xr:uid="{271612BC-9C63-48FF-A447-1B0173F0EAE1}"/>
    <cellStyle name="셀 확인 5 7" xfId="21544" xr:uid="{8360E899-83FD-40FE-A9D4-8117E4C9D832}"/>
    <cellStyle name="셀 확인 5 8" xfId="21545" xr:uid="{2F87061B-0B38-45DB-91E6-F8BBE1929D4C}"/>
    <cellStyle name="셀 확인 5 9" xfId="21546" xr:uid="{5EB4D0A0-9C3F-4695-AC4A-7AB10D4D6377}"/>
    <cellStyle name="셀 확인 6" xfId="2714" xr:uid="{9998E64C-A2F5-4BF8-897D-3927E1DA11A2}"/>
    <cellStyle name="셀 확인 6 10" xfId="21548" xr:uid="{1928AA92-B0CB-43A8-BCCB-4E9AE64C90AD}"/>
    <cellStyle name="셀 확인 6 11" xfId="21549" xr:uid="{92CC5F1B-E964-4353-BF61-29CBD3695106}"/>
    <cellStyle name="셀 확인 6 12" xfId="21550" xr:uid="{00823C40-C1A7-4AB8-BECB-00CB2F08AC04}"/>
    <cellStyle name="셀 확인 6 13" xfId="21551" xr:uid="{F85AF59F-5AC3-4A24-AD55-FD6C869BC8D1}"/>
    <cellStyle name="셀 확인 6 14" xfId="21552" xr:uid="{B6D3D4CC-3413-4914-B3CF-CDF733A7B257}"/>
    <cellStyle name="셀 확인 6 15" xfId="21547" xr:uid="{A4383D97-65FA-41CF-AD6A-6F777C7D4F5D}"/>
    <cellStyle name="셀 확인 6 2" xfId="2715" xr:uid="{FA2D1015-9095-410F-86F5-24299EBDE586}"/>
    <cellStyle name="셀 확인 6 2 2" xfId="21553" xr:uid="{73DF25D1-C27E-4AD6-AC5B-2AE97FDB3880}"/>
    <cellStyle name="셀 확인 6 3" xfId="21554" xr:uid="{835C9911-6E0E-4566-A826-A6805CA87B60}"/>
    <cellStyle name="셀 확인 6 4" xfId="21555" xr:uid="{AD6FC5F8-4F92-4F00-8492-B525B5FE66EA}"/>
    <cellStyle name="셀 확인 6 5" xfId="21556" xr:uid="{C6FD12FD-965B-484E-A93A-F61FBABD5A8B}"/>
    <cellStyle name="셀 확인 6 6" xfId="21557" xr:uid="{9ED5F953-11AF-463B-9D30-732305EC78E3}"/>
    <cellStyle name="셀 확인 6 7" xfId="21558" xr:uid="{5F3E330E-E5CA-4EC9-9CEA-F7F8D3BB235A}"/>
    <cellStyle name="셀 확인 6 8" xfId="21559" xr:uid="{61B802A0-3AF6-40C8-AF4A-D3FBB4519DAE}"/>
    <cellStyle name="셀 확인 6 9" xfId="21560" xr:uid="{83E0BD9B-8857-412B-8DB4-EFE21A5880EE}"/>
    <cellStyle name="셀 확인 7" xfId="2716" xr:uid="{6A3B1275-CD52-4A34-A8DB-993BBE127810}"/>
    <cellStyle name="셀 확인 7 10" xfId="21562" xr:uid="{E359BFCD-B6E9-453B-868B-778A4AC25C04}"/>
    <cellStyle name="셀 확인 7 11" xfId="21563" xr:uid="{030CE44A-5C1A-4B85-B98B-03C1E4FD1208}"/>
    <cellStyle name="셀 확인 7 12" xfId="21564" xr:uid="{28C2FCB9-3FE7-4B5C-A016-BE2DB7614A0C}"/>
    <cellStyle name="셀 확인 7 13" xfId="21565" xr:uid="{08589E50-6FB9-49AA-B587-1B094AD32B99}"/>
    <cellStyle name="셀 확인 7 14" xfId="21566" xr:uid="{51C1811A-2CD2-48A2-B0DE-B7AD67170D5A}"/>
    <cellStyle name="셀 확인 7 15" xfId="21561" xr:uid="{256A28E4-070C-40D6-92C6-BE274AFF75EE}"/>
    <cellStyle name="셀 확인 7 2" xfId="2717" xr:uid="{4EF57709-D364-41F5-963A-04410D402B4D}"/>
    <cellStyle name="셀 확인 7 2 2" xfId="21567" xr:uid="{976E99EB-75FF-4094-A7EA-EB015F52227C}"/>
    <cellStyle name="셀 확인 7 3" xfId="21568" xr:uid="{6671DE78-06E0-4E37-AE25-8C3170733332}"/>
    <cellStyle name="셀 확인 7 4" xfId="21569" xr:uid="{84321293-4565-463B-A177-86BA8305B3AD}"/>
    <cellStyle name="셀 확인 7 5" xfId="21570" xr:uid="{4BB07ECD-0060-4214-915D-F4400F4B83EF}"/>
    <cellStyle name="셀 확인 7 6" xfId="21571" xr:uid="{00B3AB97-AD92-4397-9052-1B8C0D6CFBF7}"/>
    <cellStyle name="셀 확인 7 7" xfId="21572" xr:uid="{1E930788-5A5D-4DD1-93A4-0577C2648DD3}"/>
    <cellStyle name="셀 확인 7 8" xfId="21573" xr:uid="{1E758CF2-BF23-42AB-957F-9F2317E4A58A}"/>
    <cellStyle name="셀 확인 7 9" xfId="21574" xr:uid="{2C5ADC3A-BDAD-418D-9241-5B9B260A4CDF}"/>
    <cellStyle name="셀 확인 8" xfId="2718" xr:uid="{0FACFA68-7502-4126-AB9D-978233800472}"/>
    <cellStyle name="셀 확인 8 10" xfId="21576" xr:uid="{4D248E98-5E1E-4143-828D-0F6A827221D2}"/>
    <cellStyle name="셀 확인 8 11" xfId="21577" xr:uid="{B044B660-0DBB-4F90-8842-96F066EDF952}"/>
    <cellStyle name="셀 확인 8 12" xfId="21578" xr:uid="{58D9B37B-E974-4813-9857-2160E5765783}"/>
    <cellStyle name="셀 확인 8 13" xfId="21579" xr:uid="{3B216A16-A285-4B8E-AB13-9560DE1BB24D}"/>
    <cellStyle name="셀 확인 8 14" xfId="21580" xr:uid="{BFEA8489-0B26-4580-8D9E-4687DA6ACD78}"/>
    <cellStyle name="셀 확인 8 15" xfId="21575" xr:uid="{43BFACE5-7808-46E2-A0D3-6B7AAEBBEFAE}"/>
    <cellStyle name="셀 확인 8 2" xfId="2719" xr:uid="{3E6E7817-753B-45AC-A6E7-FC4D8A9ECF45}"/>
    <cellStyle name="셀 확인 8 2 2" xfId="21581" xr:uid="{33F0AFBC-D43E-4E34-9AD2-35AA5CEC7340}"/>
    <cellStyle name="셀 확인 8 3" xfId="21582" xr:uid="{83ED6644-4256-47DE-AF15-4869EAD36B40}"/>
    <cellStyle name="셀 확인 8 4" xfId="21583" xr:uid="{3474630A-F027-4BA2-AF58-902534BC6582}"/>
    <cellStyle name="셀 확인 8 5" xfId="21584" xr:uid="{1236AC00-D810-4A2D-9DAF-BA3B87F24A28}"/>
    <cellStyle name="셀 확인 8 6" xfId="21585" xr:uid="{45DE5CD9-BC44-4541-94EE-34931ECD79C6}"/>
    <cellStyle name="셀 확인 8 7" xfId="21586" xr:uid="{0528CAFF-02FB-4C4B-AD7A-784B2747451D}"/>
    <cellStyle name="셀 확인 8 8" xfId="21587" xr:uid="{64BAA403-C2EF-4E36-91A5-1271E8B87923}"/>
    <cellStyle name="셀 확인 8 9" xfId="21588" xr:uid="{2F9CF9A9-76AF-4010-973B-9B354A17D6E0}"/>
    <cellStyle name="셀 확인 9" xfId="2720" xr:uid="{6D1BD1DB-933F-4A0A-BB80-369EDAF3AFAB}"/>
    <cellStyle name="셀 확인 9 10" xfId="21590" xr:uid="{E4CE6B5D-0DF4-40BB-9E29-5C0FEC06698C}"/>
    <cellStyle name="셀 확인 9 11" xfId="21591" xr:uid="{98CABA0F-12E1-4030-8CCD-D7CCCF7B6D00}"/>
    <cellStyle name="셀 확인 9 12" xfId="21592" xr:uid="{AE53EB5A-CA95-4A26-AE6E-C444EB16C82C}"/>
    <cellStyle name="셀 확인 9 13" xfId="21593" xr:uid="{277694F1-BABC-4595-82DA-568F33B291B7}"/>
    <cellStyle name="셀 확인 9 14" xfId="21594" xr:uid="{FA660819-E687-4609-80A9-F7FE06ED3804}"/>
    <cellStyle name="셀 확인 9 15" xfId="21589" xr:uid="{266C77CC-C8BC-4DCE-8802-FFF0E19B2A89}"/>
    <cellStyle name="셀 확인 9 2" xfId="2721" xr:uid="{5C89DC54-036B-4B69-BD54-2B74EFDB1341}"/>
    <cellStyle name="셀 확인 9 2 2" xfId="21595" xr:uid="{013DD1F2-12D2-4863-BDCF-F724A7FD79D2}"/>
    <cellStyle name="셀 확인 9 3" xfId="21596" xr:uid="{9E79D6BF-7D9D-4282-80DF-57624F5AFF70}"/>
    <cellStyle name="셀 확인 9 4" xfId="21597" xr:uid="{7187A76E-1F16-499D-BC23-8B117C7AC4F5}"/>
    <cellStyle name="셀 확인 9 5" xfId="21598" xr:uid="{C5C6D639-C4AC-4695-990B-60DDEB505ED7}"/>
    <cellStyle name="셀 확인 9 6" xfId="21599" xr:uid="{0C208F2C-0EBC-4BBF-AFEB-E7366BEED77D}"/>
    <cellStyle name="셀 확인 9 7" xfId="21600" xr:uid="{844F61EE-6755-43DF-B186-107F568CA59B}"/>
    <cellStyle name="셀 확인 9 8" xfId="21601" xr:uid="{63D64FD2-FCE7-45D4-841B-1F88465A2C85}"/>
    <cellStyle name="셀 확인 9 9" xfId="21602" xr:uid="{6F8D5B03-D191-4FD9-8AF5-023F94D17AD2}"/>
    <cellStyle name="숫자$" xfId="27979" xr:uid="{91B9A17E-6859-4766-B153-FB1B904331FD}"/>
    <cellStyle name="숫자$ 2" xfId="28226" xr:uid="{7C175CB0-8618-4093-9044-2D6E75904373}"/>
    <cellStyle name="숫자\" xfId="27980" xr:uid="{A3CF387B-464F-4D0A-B55C-5C239D145298}"/>
    <cellStyle name="숫자\ 2" xfId="28227" xr:uid="{55D638EE-76FB-4C72-AA54-EB40BAD57578}"/>
    <cellStyle name="쉼표 [0]" xfId="1" builtinId="6"/>
    <cellStyle name="쉼표 [0] 10" xfId="28259" xr:uid="{9B83229F-5F22-4367-ABA1-AAD9903A9EC2}"/>
    <cellStyle name="쉼표 [0] 11" xfId="28318" xr:uid="{B5BE9D34-DF87-439C-B8ED-5D29DB0340A7}"/>
    <cellStyle name="쉼표 [0] 12" xfId="17" xr:uid="{034AD308-738F-441B-A90B-E2BE4AF3CD09}"/>
    <cellStyle name="쉼표 [0] 15" xfId="28255" xr:uid="{7BF41345-C8A0-44D4-AB20-630A31565BAA}"/>
    <cellStyle name="쉼표 [0] 2" xfId="8" xr:uid="{B9BC0CB8-064F-47EA-A56D-C95306BB5700}"/>
    <cellStyle name="쉼표 [0] 2 2" xfId="21603" xr:uid="{9778DE30-CEF2-4E31-B2DF-7669C1CB5929}"/>
    <cellStyle name="쉼표 [0] 2 2 2" xfId="27981" xr:uid="{6A01E867-4D6D-4A18-B63D-EA4DE4CA9D33}"/>
    <cellStyle name="쉼표 [0] 2 2 2 2" xfId="28301" xr:uid="{F0F1FBA8-1655-4F67-94B3-99036C2ED2EE}"/>
    <cellStyle name="쉼표 [0] 2 3" xfId="2723" xr:uid="{E2347378-3E37-490D-9873-5267601436E1}"/>
    <cellStyle name="쉼표 [0] 2 3 2" xfId="28238" xr:uid="{25D80041-A59E-4FD4-9DEA-D455CBD55D69}"/>
    <cellStyle name="쉼표 [0] 2 3 2 2" xfId="28304" xr:uid="{4039E541-2F0D-4F40-9DFE-3CA43C5A07EE}"/>
    <cellStyle name="쉼표 [0] 2 3 3" xfId="28262" xr:uid="{A79143DA-5475-402D-9C69-AC50A52A05BF}"/>
    <cellStyle name="쉼표 [0] 2 4" xfId="28240" xr:uid="{874382A9-BAA0-41C1-BA75-19A0607B105D}"/>
    <cellStyle name="쉼표 [0] 2 4 2" xfId="28305" xr:uid="{7C13F1B0-8115-4A54-892C-0463981C05A4}"/>
    <cellStyle name="쉼표 [0] 2 5" xfId="28260" xr:uid="{AD9FF431-E0E0-4D1A-8BEB-20E79D1107C8}"/>
    <cellStyle name="쉼표 [0] 2 6" xfId="28316" xr:uid="{E1C07E96-FE77-4A54-B86A-41304B11BE03}"/>
    <cellStyle name="쉼표 [0] 2 7" xfId="20" xr:uid="{CCF0525E-7B60-4D58-80AA-8D7251479A1C}"/>
    <cellStyle name="쉼표 [0] 3" xfId="2724" xr:uid="{A2241408-ABE4-4774-A1DB-18BD0F797ECC}"/>
    <cellStyle name="쉼표 [0] 3 2" xfId="21604" xr:uid="{395E3A50-431C-4A9B-82BD-46D1A80575EB}"/>
    <cellStyle name="쉼표 [0] 3 3" xfId="27917" xr:uid="{5AC96ED4-5A47-4560-ACF5-43030435FE82}"/>
    <cellStyle name="쉼표 [0] 3 3 2" xfId="28296" xr:uid="{0F2423AD-55BF-4BAC-AA3F-B4DC2765F204}"/>
    <cellStyle name="쉼표 [0] 3 4" xfId="28256" xr:uid="{B7E4DB06-04F3-4222-B497-3BB6F7BE7798}"/>
    <cellStyle name="쉼표 [0] 3 5" xfId="28263" xr:uid="{AD70EB10-844D-420D-B42D-D0EAAABDA60D}"/>
    <cellStyle name="쉼표 [0] 4" xfId="2722" xr:uid="{A9AE1EC2-E0CA-4F39-AC93-F6A516F2DF45}"/>
    <cellStyle name="쉼표 [0] 4 2" xfId="27932" xr:uid="{4096F7D5-A91A-445A-B62E-5C9938868F12}"/>
    <cellStyle name="쉼표 [0] 4 2 2" xfId="28299" xr:uid="{3E5B7D7C-B9D2-4378-9673-FFC5C27381AD}"/>
    <cellStyle name="쉼표 [0] 4 3" xfId="28261" xr:uid="{A7A2E3F1-27AB-4829-A5C3-09F93A9F49E1}"/>
    <cellStyle name="쉼표 [0] 5" xfId="27632" xr:uid="{F3EC7B0D-5B74-4CCF-9D30-A1B5F455C9A0}"/>
    <cellStyle name="쉼표 [0] 5 2" xfId="27934" xr:uid="{4B592E7B-E131-4A64-8670-0949E04F485B}"/>
    <cellStyle name="쉼표 [0] 5 2 2" xfId="28300" xr:uid="{4700F45D-3C3B-4350-9C48-A1200ABB8B54}"/>
    <cellStyle name="쉼표 [0] 5 3" xfId="28279" xr:uid="{7350EBD0-899B-4FA4-81E9-75C300F1C1E2}"/>
    <cellStyle name="쉼표 [0] 6" xfId="27848" xr:uid="{FE48733A-1608-4A13-8F57-16FC481F9F86}"/>
    <cellStyle name="쉼표 [0] 6 2" xfId="27895" xr:uid="{7499525D-00B7-407D-AE48-4DF535C1CF9B}"/>
    <cellStyle name="쉼표 [0] 6 2 2" xfId="28288" xr:uid="{61FEA882-1DB6-4EE9-9AA2-DE4FBF23DFF5}"/>
    <cellStyle name="쉼표 [0] 6 3" xfId="28282" xr:uid="{49C66560-32AC-41A1-8A87-5DCC21566B33}"/>
    <cellStyle name="쉼표 [0] 7" xfId="27851" xr:uid="{498D9A45-0AE8-4D35-AAA3-C855F48BB9A2}"/>
    <cellStyle name="쉼표 [0] 7 2" xfId="27918" xr:uid="{7EB86F0E-A2B4-4DFC-BD8E-47C99B9D9624}"/>
    <cellStyle name="쉼표 [0] 7 2 2" xfId="28297" xr:uid="{CDBB2318-EB18-480C-A192-48576FCDC78B}"/>
    <cellStyle name="쉼표 [0] 7 3" xfId="28283" xr:uid="{4EBBD4AC-8728-4E8A-8E6C-DF303C3BD021}"/>
    <cellStyle name="쉼표 [0] 8" xfId="27858" xr:uid="{6F7C1CAB-7DF5-4B25-AAFD-92089AABBE13}"/>
    <cellStyle name="쉼표 [0] 8 2" xfId="28249" xr:uid="{D02BA800-2788-4947-8C6B-2DEB78AC95BF}"/>
    <cellStyle name="쉼표 [0] 8 2 2" xfId="28310" xr:uid="{94839F4A-03F4-4EAD-8528-AA39F882217C}"/>
    <cellStyle name="쉼표 [0] 8 3" xfId="28285" xr:uid="{2EE9577C-83F7-4971-B545-802F24223E02}"/>
    <cellStyle name="쉼표 [0] 9" xfId="27919" xr:uid="{019E6BBD-581F-4CBD-86E8-5F7AC75DDDFE}"/>
    <cellStyle name="쉼표 [0] 9 2" xfId="28298" xr:uid="{016A79B9-9316-46A7-BB72-2DB5DFF08DA3}"/>
    <cellStyle name="쉼표 2" xfId="27982" xr:uid="{79B6902F-8E13-4D45-B944-4A906FBF37F5}"/>
    <cellStyle name="쉼표 2 2" xfId="28302" xr:uid="{94E15AF3-507D-4134-931C-832648DEB950}"/>
    <cellStyle name="스타일 1" xfId="28321" xr:uid="{AAAB128C-E9FE-4D89-B7B9-FC2B4C7B1BFC}"/>
    <cellStyle name="연결된 셀 10" xfId="2726" xr:uid="{C5C75291-2C33-4D2E-A057-E51D452D1EC9}"/>
    <cellStyle name="연결된 셀 10 10" xfId="21605" xr:uid="{048DDB0B-9D6A-4CBC-9416-2604025454C1}"/>
    <cellStyle name="연결된 셀 10 11" xfId="21606" xr:uid="{440F63BA-7DC1-4E43-BB3D-47812EC9530D}"/>
    <cellStyle name="연결된 셀 10 12" xfId="21607" xr:uid="{25C09893-3292-4DBC-9C2C-F92BE6493A9E}"/>
    <cellStyle name="연결된 셀 10 13" xfId="21608" xr:uid="{BB35D7A4-D514-4064-AE0C-B74CB38CB61C}"/>
    <cellStyle name="연결된 셀 10 14" xfId="21609" xr:uid="{05C3F2A5-1661-4A10-BA06-9C01658E2FCC}"/>
    <cellStyle name="연결된 셀 10 2" xfId="2727" xr:uid="{1567F3C4-AB64-47CB-8F86-95CC1EE99482}"/>
    <cellStyle name="연결된 셀 10 3" xfId="21610" xr:uid="{56F42488-6ACA-4A5F-8F86-E3F2CB7A1EF0}"/>
    <cellStyle name="연결된 셀 10 4" xfId="21611" xr:uid="{FE0D9F73-0EF1-45E1-9951-F6E35F603F37}"/>
    <cellStyle name="연결된 셀 10 5" xfId="21612" xr:uid="{FF3D7925-D5F0-4B88-8620-1F3BCD14EC80}"/>
    <cellStyle name="연결된 셀 10 6" xfId="21613" xr:uid="{ED51A0B7-45F3-416C-B1E5-8DDE1BC8A287}"/>
    <cellStyle name="연결된 셀 10 7" xfId="21614" xr:uid="{E5DC335F-97B8-4E9D-9402-6B16978AF481}"/>
    <cellStyle name="연결된 셀 10 8" xfId="21615" xr:uid="{661445E8-C753-42F4-B5EF-B54A5823594E}"/>
    <cellStyle name="연결된 셀 10 9" xfId="21616" xr:uid="{16B2D154-299B-49C4-8C46-F558D087B2E0}"/>
    <cellStyle name="연결된 셀 11" xfId="2728" xr:uid="{514F5ADC-E142-4C88-9D1A-C4F6EBFAB1E7}"/>
    <cellStyle name="연결된 셀 11 10" xfId="21617" xr:uid="{B710AF1E-EDA4-43A2-9003-367F92440EFB}"/>
    <cellStyle name="연결된 셀 11 11" xfId="21618" xr:uid="{A2D3E521-9C9A-4496-9301-AF279F8364CB}"/>
    <cellStyle name="연결된 셀 11 12" xfId="21619" xr:uid="{7FBE48DD-2B54-42D0-82F0-E725E52FAAC2}"/>
    <cellStyle name="연결된 셀 11 13" xfId="21620" xr:uid="{54F6746A-83BE-4833-922E-1391BE6B5C8F}"/>
    <cellStyle name="연결된 셀 11 14" xfId="21621" xr:uid="{824BE3AD-8195-4867-B040-2AAFE8115DB9}"/>
    <cellStyle name="연결된 셀 11 2" xfId="2729" xr:uid="{47E52C76-9ECB-428A-A44F-FFE44E298A7F}"/>
    <cellStyle name="연결된 셀 11 3" xfId="21622" xr:uid="{33CCDF93-D743-4F13-AAED-573D84237893}"/>
    <cellStyle name="연결된 셀 11 4" xfId="21623" xr:uid="{35BFF237-3697-49EF-878A-7E98B407D7C0}"/>
    <cellStyle name="연결된 셀 11 5" xfId="21624" xr:uid="{7F32A437-B6C6-429D-B545-819A2837B77B}"/>
    <cellStyle name="연결된 셀 11 6" xfId="21625" xr:uid="{001EC6B9-45BE-4F44-832C-C605814BCD36}"/>
    <cellStyle name="연결된 셀 11 7" xfId="21626" xr:uid="{5D91F214-FFA8-4622-A382-E952191AB52D}"/>
    <cellStyle name="연결된 셀 11 8" xfId="21627" xr:uid="{EE92BE34-EE5A-4E55-8B53-23C3412F19A4}"/>
    <cellStyle name="연결된 셀 11 9" xfId="21628" xr:uid="{DF3895EE-606A-4683-BEFE-1C3366D4D2FD}"/>
    <cellStyle name="연결된 셀 12" xfId="2730" xr:uid="{FEDC68CF-36CA-49A0-847F-371CE66C48DA}"/>
    <cellStyle name="연결된 셀 12 10" xfId="21629" xr:uid="{87AB7204-B203-4153-8FC0-E27C0E9E7972}"/>
    <cellStyle name="연결된 셀 12 11" xfId="21630" xr:uid="{C94E08A6-BD28-47A0-B922-C4B520C31C89}"/>
    <cellStyle name="연결된 셀 12 12" xfId="21631" xr:uid="{C3CDC3A2-8F2F-4F9E-8AD9-298C4EAA13E7}"/>
    <cellStyle name="연결된 셀 12 13" xfId="21632" xr:uid="{B4147988-BE62-4D67-84F7-E009F69A724D}"/>
    <cellStyle name="연결된 셀 12 14" xfId="21633" xr:uid="{5AE94414-0537-4562-B251-3C48AC5CCAD2}"/>
    <cellStyle name="연결된 셀 12 2" xfId="2731" xr:uid="{7D204917-E178-44B3-8699-31C54B6FBC7C}"/>
    <cellStyle name="연결된 셀 12 3" xfId="21634" xr:uid="{E785D79D-A3CD-493C-8803-0D39B8CA08A9}"/>
    <cellStyle name="연결된 셀 12 4" xfId="21635" xr:uid="{EAB8DC24-C3FC-417F-82BC-31C62224A426}"/>
    <cellStyle name="연결된 셀 12 5" xfId="21636" xr:uid="{53A9FD2E-B527-4769-BB89-D6498380FC78}"/>
    <cellStyle name="연결된 셀 12 6" xfId="21637" xr:uid="{952F7F9D-168D-4BAE-8071-FB25B6BCE56A}"/>
    <cellStyle name="연결된 셀 12 7" xfId="21638" xr:uid="{1835F64A-B48E-4530-9BAC-E460999A45B9}"/>
    <cellStyle name="연결된 셀 12 8" xfId="21639" xr:uid="{A80AADC0-1BEA-497B-9379-07E64619B3DB}"/>
    <cellStyle name="연결된 셀 12 9" xfId="21640" xr:uid="{55A90B2C-F4C9-466C-B387-C24F7F332859}"/>
    <cellStyle name="연결된 셀 13" xfId="2732" xr:uid="{8B9DCDD4-1365-4495-8B39-302D127CDFBA}"/>
    <cellStyle name="연결된 셀 13 10" xfId="21641" xr:uid="{D6D0300B-BA1A-48C3-9CA5-057CFE349476}"/>
    <cellStyle name="연결된 셀 13 11" xfId="21642" xr:uid="{6EDC3714-673B-4DE2-A350-ADAF2B215FFE}"/>
    <cellStyle name="연결된 셀 13 12" xfId="21643" xr:uid="{03916CDC-B75B-4027-B5D4-9E3BFF38A272}"/>
    <cellStyle name="연결된 셀 13 13" xfId="21644" xr:uid="{8B08A408-940F-4090-BD4C-AAB0E456AFBF}"/>
    <cellStyle name="연결된 셀 13 14" xfId="21645" xr:uid="{99A1750C-B110-4464-9B4E-55D314A368B2}"/>
    <cellStyle name="연결된 셀 13 2" xfId="2733" xr:uid="{A1C4D545-8F5A-408F-8E9A-64C2AE87BF99}"/>
    <cellStyle name="연결된 셀 13 3" xfId="21646" xr:uid="{451E5FDF-9AFB-4FCD-BF45-9B2CC9AAF947}"/>
    <cellStyle name="연결된 셀 13 4" xfId="21647" xr:uid="{6752CF91-F6D5-4C87-90D2-FE792B5E1B26}"/>
    <cellStyle name="연결된 셀 13 5" xfId="21648" xr:uid="{395E85B6-4145-4FB1-A1C6-7F9EE145A496}"/>
    <cellStyle name="연결된 셀 13 6" xfId="21649" xr:uid="{E8A53970-478B-498D-B663-0D8586B7AA5A}"/>
    <cellStyle name="연결된 셀 13 7" xfId="21650" xr:uid="{8A3BA6F6-F94F-4C15-A692-8EA8C00BF929}"/>
    <cellStyle name="연결된 셀 13 8" xfId="21651" xr:uid="{0EEABC08-CD64-4EBF-ACDC-6A44F09991E9}"/>
    <cellStyle name="연결된 셀 13 9" xfId="21652" xr:uid="{25C333B9-3497-4F89-B886-8F50DA9CD168}"/>
    <cellStyle name="연결된 셀 14" xfId="2734" xr:uid="{30567EED-5B2C-422F-8BCB-E3B94B9BECD4}"/>
    <cellStyle name="연결된 셀 14 10" xfId="21653" xr:uid="{7474B1CE-E3BA-4707-8CB6-9E09165ABD27}"/>
    <cellStyle name="연결된 셀 14 11" xfId="21654" xr:uid="{B2500DFD-0D56-422B-9FA3-B600D0778BBB}"/>
    <cellStyle name="연결된 셀 14 12" xfId="21655" xr:uid="{E720B0B0-2F25-49DE-9385-531F14066787}"/>
    <cellStyle name="연결된 셀 14 13" xfId="21656" xr:uid="{A21A8798-6801-45CB-B8B3-CB44461408F8}"/>
    <cellStyle name="연결된 셀 14 14" xfId="21657" xr:uid="{378F281E-16D0-4778-972E-6D46A5CAD62F}"/>
    <cellStyle name="연결된 셀 14 2" xfId="2735" xr:uid="{0D9DEB63-67CB-4598-A08E-8C570A26F912}"/>
    <cellStyle name="연결된 셀 14 3" xfId="21658" xr:uid="{05002E73-DFCC-4111-B40B-72D0A93FDC81}"/>
    <cellStyle name="연결된 셀 14 4" xfId="21659" xr:uid="{1A09BEB3-65A0-491B-A65A-2FD79276A3CB}"/>
    <cellStyle name="연결된 셀 14 5" xfId="21660" xr:uid="{AA0F2974-9958-4B32-B7BF-3F3B1A0AC4FB}"/>
    <cellStyle name="연결된 셀 14 6" xfId="21661" xr:uid="{2F894D20-1D58-4CCE-BD15-0E37A3CB13CB}"/>
    <cellStyle name="연결된 셀 14 7" xfId="21662" xr:uid="{946BFA11-289D-4AC1-8B0E-470C007B4D67}"/>
    <cellStyle name="연결된 셀 14 8" xfId="21663" xr:uid="{85A8BF77-0F40-4F06-B8D1-D3DC2C4FB10F}"/>
    <cellStyle name="연결된 셀 14 9" xfId="21664" xr:uid="{3CF1883E-E460-423B-96C8-72A89ABE9DA5}"/>
    <cellStyle name="연결된 셀 15" xfId="2736" xr:uid="{6E65AEBD-3CCD-415D-9BCA-516AC0FAF1A7}"/>
    <cellStyle name="연결된 셀 15 10" xfId="21665" xr:uid="{55A4C7F3-A105-44BC-846F-23CB44395DFA}"/>
    <cellStyle name="연결된 셀 15 11" xfId="21666" xr:uid="{06CDCD6F-1DC5-4EC9-92FA-4159B15E9F60}"/>
    <cellStyle name="연결된 셀 15 12" xfId="21667" xr:uid="{67F16C85-911A-461B-8025-BE92783DC265}"/>
    <cellStyle name="연결된 셀 15 13" xfId="21668" xr:uid="{37D2894C-9AF6-441D-8237-52B18B916F97}"/>
    <cellStyle name="연결된 셀 15 14" xfId="21669" xr:uid="{1D9269B6-3167-44BA-9784-1A6573891D4D}"/>
    <cellStyle name="연결된 셀 15 2" xfId="2737" xr:uid="{3B735482-E617-453D-BBD0-419C49CCACAE}"/>
    <cellStyle name="연결된 셀 15 3" xfId="21670" xr:uid="{799A0DC9-A918-4FC8-A5AE-30EB3E94223D}"/>
    <cellStyle name="연결된 셀 15 4" xfId="21671" xr:uid="{E1F87C58-B676-4636-9AE8-8B5A5692CFFE}"/>
    <cellStyle name="연결된 셀 15 5" xfId="21672" xr:uid="{65C00E14-45F2-4779-8E12-5533D360E969}"/>
    <cellStyle name="연결된 셀 15 6" xfId="21673" xr:uid="{D732EDAB-6931-4D26-A502-D73E0BA553A1}"/>
    <cellStyle name="연결된 셀 15 7" xfId="21674" xr:uid="{C5E649B2-4305-4E89-85CA-F8A58E50B7BB}"/>
    <cellStyle name="연결된 셀 15 8" xfId="21675" xr:uid="{BA0EBBF9-EA13-4C70-B25B-F7C7A44AA04E}"/>
    <cellStyle name="연결된 셀 15 9" xfId="21676" xr:uid="{E89AF54C-76C0-4A6A-85D5-5ADA83121499}"/>
    <cellStyle name="연결된 셀 16" xfId="2738" xr:uid="{C60B656A-58E6-4315-AA62-350D1DF9BEBF}"/>
    <cellStyle name="연결된 셀 16 10" xfId="21677" xr:uid="{3FF6566E-46C4-4853-B86B-B3F51096DD90}"/>
    <cellStyle name="연결된 셀 16 11" xfId="21678" xr:uid="{1562D43E-5A33-4243-86A2-CA178F03CD3D}"/>
    <cellStyle name="연결된 셀 16 12" xfId="21679" xr:uid="{1EA6D76C-CCC1-4218-BF0B-42E69CA2040B}"/>
    <cellStyle name="연결된 셀 16 13" xfId="21680" xr:uid="{D5358D66-F209-4F0E-BBE8-8A04872A34C2}"/>
    <cellStyle name="연결된 셀 16 14" xfId="21681" xr:uid="{53C20B00-F961-46C6-AF8B-BAFD924EEBE2}"/>
    <cellStyle name="연결된 셀 16 2" xfId="2739" xr:uid="{84D350EA-DE87-4855-AD7C-7D0A2A875682}"/>
    <cellStyle name="연결된 셀 16 3" xfId="21682" xr:uid="{101B9D4A-7218-4346-8311-1C2AC656E598}"/>
    <cellStyle name="연결된 셀 16 4" xfId="21683" xr:uid="{47D8E862-F733-4F51-AEB1-58251FC0197B}"/>
    <cellStyle name="연결된 셀 16 5" xfId="21684" xr:uid="{BFA84470-1746-4D0C-A585-0DF239492547}"/>
    <cellStyle name="연결된 셀 16 6" xfId="21685" xr:uid="{F7CFEEF3-7D7B-432A-BE3E-62426B0C3587}"/>
    <cellStyle name="연결된 셀 16 7" xfId="21686" xr:uid="{51EA7B2C-9DFD-43F0-BB5B-A8DAAD7E20D0}"/>
    <cellStyle name="연결된 셀 16 8" xfId="21687" xr:uid="{1CB6406B-36C7-4880-A600-E8741D03634D}"/>
    <cellStyle name="연결된 셀 16 9" xfId="21688" xr:uid="{8EA249C7-DAD2-4840-AEB4-922C090D88BD}"/>
    <cellStyle name="연결된 셀 17" xfId="2740" xr:uid="{D6797633-459D-48CF-9FCA-17E00CA39F8E}"/>
    <cellStyle name="연결된 셀 17 10" xfId="21689" xr:uid="{E48146C3-2C1B-421A-ABB9-46B54B4F6EFC}"/>
    <cellStyle name="연결된 셀 17 11" xfId="21690" xr:uid="{F7EE77DA-78B3-44EE-B172-47AD9786CBEB}"/>
    <cellStyle name="연결된 셀 17 12" xfId="21691" xr:uid="{077CA20D-88CC-40E6-A8F6-D51AC252C8C8}"/>
    <cellStyle name="연결된 셀 17 13" xfId="21692" xr:uid="{ADF2D576-C5B5-4C64-B703-87C3814E70EC}"/>
    <cellStyle name="연결된 셀 17 14" xfId="21693" xr:uid="{6E5A2BC6-0AF7-4D07-BDE5-12C0234B9928}"/>
    <cellStyle name="연결된 셀 17 2" xfId="2741" xr:uid="{B19210C0-BE9F-476C-9E04-B608A2416167}"/>
    <cellStyle name="연결된 셀 17 3" xfId="21694" xr:uid="{0C51EAFA-9370-4AAA-9BAA-5ACCC8277563}"/>
    <cellStyle name="연결된 셀 17 4" xfId="21695" xr:uid="{631BD273-ADA7-4072-99A7-ED1315520DB3}"/>
    <cellStyle name="연결된 셀 17 5" xfId="21696" xr:uid="{15A5DF5E-D8BC-45F8-816F-4FCB8D106916}"/>
    <cellStyle name="연결된 셀 17 6" xfId="21697" xr:uid="{56FCDB84-D788-4864-ADEA-1DB49CEF45D3}"/>
    <cellStyle name="연결된 셀 17 7" xfId="21698" xr:uid="{06666ECB-5772-4B99-90AE-D921B252749A}"/>
    <cellStyle name="연결된 셀 17 8" xfId="21699" xr:uid="{BA79FCD4-47A6-4262-8E20-7CF21D6A5181}"/>
    <cellStyle name="연결된 셀 17 9" xfId="21700" xr:uid="{E8E41447-1E3B-4F99-A116-5D1DB22BFF74}"/>
    <cellStyle name="연결된 셀 18" xfId="2742" xr:uid="{668AC328-8DA4-412F-937B-914DA119C6F0}"/>
    <cellStyle name="연결된 셀 18 10" xfId="21701" xr:uid="{98DD7B15-289F-4CC4-8C8B-8064493CBC19}"/>
    <cellStyle name="연결된 셀 18 11" xfId="21702" xr:uid="{FCF4A59B-70FA-421C-BBB2-E176B1D903F1}"/>
    <cellStyle name="연결된 셀 18 12" xfId="21703" xr:uid="{6039FF30-008B-43E3-BE82-E43A2360E7B7}"/>
    <cellStyle name="연결된 셀 18 13" xfId="21704" xr:uid="{342C41D2-8592-4FF4-BFD3-89322CFB935B}"/>
    <cellStyle name="연결된 셀 18 14" xfId="21705" xr:uid="{1426A3F3-C664-4242-B5BE-17BF2AF4ECAD}"/>
    <cellStyle name="연결된 셀 18 2" xfId="2743" xr:uid="{C0A77D23-484F-45E7-B41A-434056ADAF34}"/>
    <cellStyle name="연결된 셀 18 3" xfId="21706" xr:uid="{C1CA4217-D655-41D5-82AD-1942804A5120}"/>
    <cellStyle name="연결된 셀 18 4" xfId="21707" xr:uid="{EA809AED-2193-4463-89CE-D34F2737688F}"/>
    <cellStyle name="연결된 셀 18 5" xfId="21708" xr:uid="{22571516-9A95-419D-B91F-7D39CD3B62F2}"/>
    <cellStyle name="연결된 셀 18 6" xfId="21709" xr:uid="{81CAFE0E-4038-4362-A5D5-EB463BA03D62}"/>
    <cellStyle name="연결된 셀 18 7" xfId="21710" xr:uid="{17599D6A-8372-4932-9EF2-6F2E6C033D86}"/>
    <cellStyle name="연결된 셀 18 8" xfId="21711" xr:uid="{D467ACDD-DE53-4FA2-9C39-790899083920}"/>
    <cellStyle name="연결된 셀 18 9" xfId="21712" xr:uid="{3BBD135B-1F35-4125-A23D-C18E5C1A84FA}"/>
    <cellStyle name="연결된 셀 19" xfId="2744" xr:uid="{24C4E3B9-644E-411C-990C-88E9F34E4A8A}"/>
    <cellStyle name="연결된 셀 19 10" xfId="21713" xr:uid="{BA331D1C-DF47-4DC2-9B2A-9B061DBB3F33}"/>
    <cellStyle name="연결된 셀 19 11" xfId="21714" xr:uid="{E9177AB6-680C-4C54-9917-6ADE1B51B010}"/>
    <cellStyle name="연결된 셀 19 12" xfId="21715" xr:uid="{8B0617B6-3FE8-4D0F-A5EA-567E97F43B3E}"/>
    <cellStyle name="연결된 셀 19 13" xfId="21716" xr:uid="{E644F470-D010-4399-B849-6085D72F080B}"/>
    <cellStyle name="연결된 셀 19 14" xfId="21717" xr:uid="{1A4256CA-C70F-410E-AD14-452C1EB49808}"/>
    <cellStyle name="연결된 셀 19 2" xfId="2745" xr:uid="{9F867C6C-E244-4DA7-A613-FFF9B278B429}"/>
    <cellStyle name="연결된 셀 19 3" xfId="21718" xr:uid="{48473D78-26BD-4F13-8B1E-51DCEC9842D8}"/>
    <cellStyle name="연결된 셀 19 4" xfId="21719" xr:uid="{81CB2F6E-5FA9-4051-B5D4-577824D72EDF}"/>
    <cellStyle name="연결된 셀 19 5" xfId="21720" xr:uid="{0DFB21E8-C8F6-430F-8F1D-68990FF7EA53}"/>
    <cellStyle name="연결된 셀 19 6" xfId="21721" xr:uid="{AC7BEBAD-39B0-420D-A5BD-0A3B0185DAD0}"/>
    <cellStyle name="연결된 셀 19 7" xfId="21722" xr:uid="{6012F5F5-527B-4FB8-A211-402A6C3EFBFE}"/>
    <cellStyle name="연결된 셀 19 8" xfId="21723" xr:uid="{5FD14C1D-7449-4641-8DE4-E6E882C1145F}"/>
    <cellStyle name="연결된 셀 19 9" xfId="21724" xr:uid="{C0D85D6D-D522-40F3-B0BD-89911DA910C3}"/>
    <cellStyle name="연결된 셀 2" xfId="2746" xr:uid="{EC08905B-0CA0-46B3-8AFC-80D335376F47}"/>
    <cellStyle name="연결된 셀 2 10" xfId="21725" xr:uid="{69EB8EC7-55D6-4FC2-A1F4-654A57D58577}"/>
    <cellStyle name="연결된 셀 2 11" xfId="21726" xr:uid="{80612196-593F-442B-811A-D64182680025}"/>
    <cellStyle name="연결된 셀 2 12" xfId="21727" xr:uid="{B32F0EDB-35AF-4C88-AC93-9A92B6CC8D70}"/>
    <cellStyle name="연결된 셀 2 13" xfId="21728" xr:uid="{4DFCE9F5-88F9-453E-9420-64C475FF81E1}"/>
    <cellStyle name="연결된 셀 2 14" xfId="21729" xr:uid="{28A62992-E86E-4FF3-8DDB-624851B3EF1B}"/>
    <cellStyle name="연결된 셀 2 15" xfId="27983" xr:uid="{49B587CB-2642-43D5-9032-FEBA0FCCF2F1}"/>
    <cellStyle name="연결된 셀 2 2" xfId="2747" xr:uid="{A9336517-768E-48EA-923A-1401F132479D}"/>
    <cellStyle name="연결된 셀 2 3" xfId="21730" xr:uid="{3B5BCA1E-F82F-489F-9D8A-A64BAB15EAF9}"/>
    <cellStyle name="연결된 셀 2 4" xfId="21731" xr:uid="{9925A4C4-FF8A-4D3A-9B1E-5B9BA24B83B3}"/>
    <cellStyle name="연결된 셀 2 5" xfId="21732" xr:uid="{E8B5E4D5-E115-4B73-948B-9DF3E1381763}"/>
    <cellStyle name="연결된 셀 2 6" xfId="21733" xr:uid="{EC3D4F5E-A828-476D-9D41-3E6DB6B994E5}"/>
    <cellStyle name="연결된 셀 2 7" xfId="21734" xr:uid="{6A4512DC-5EE1-400E-804B-C6BF7446789B}"/>
    <cellStyle name="연결된 셀 2 8" xfId="21735" xr:uid="{7BFC17A7-1B6C-447A-BE45-13D11084A19E}"/>
    <cellStyle name="연결된 셀 2 9" xfId="21736" xr:uid="{FDC457F1-0B55-4472-8D3C-DB84C3DC515E}"/>
    <cellStyle name="연결된 셀 20" xfId="2748" xr:uid="{B0929E86-B53B-4B7A-808F-F9FA05C8F661}"/>
    <cellStyle name="연결된 셀 20 10" xfId="21737" xr:uid="{EB0A8DAD-D1B2-4899-90A2-36B907E3B1CA}"/>
    <cellStyle name="연결된 셀 20 11" xfId="21738" xr:uid="{8A3D9F1C-D57E-44C3-A241-7E8382651011}"/>
    <cellStyle name="연결된 셀 20 12" xfId="21739" xr:uid="{D6873A71-02A9-4D87-9615-5F96969021F2}"/>
    <cellStyle name="연결된 셀 20 13" xfId="21740" xr:uid="{0039F826-DB4A-4B4E-B717-608B1BAC4C05}"/>
    <cellStyle name="연결된 셀 20 14" xfId="21741" xr:uid="{81883E0B-49AB-45D0-A218-01F5A07EE1E5}"/>
    <cellStyle name="연결된 셀 20 2" xfId="2749" xr:uid="{F45E43D7-3C21-4195-891A-135025315ED8}"/>
    <cellStyle name="연결된 셀 20 3" xfId="21742" xr:uid="{DFA6B954-ED7E-4A2C-BA79-17FEBB61F857}"/>
    <cellStyle name="연결된 셀 20 4" xfId="21743" xr:uid="{E1B33283-027B-4F22-A742-A9F621C9CE5D}"/>
    <cellStyle name="연결된 셀 20 5" xfId="21744" xr:uid="{D3E22F07-D8D9-40E5-BB9B-E5C71047084A}"/>
    <cellStyle name="연결된 셀 20 6" xfId="21745" xr:uid="{9D76C47D-612B-4958-9E98-24D89EDC89A3}"/>
    <cellStyle name="연결된 셀 20 7" xfId="21746" xr:uid="{8DD09300-7CAE-413F-BD8A-178F792F9C75}"/>
    <cellStyle name="연결된 셀 20 8" xfId="21747" xr:uid="{10ED01DD-2A64-4594-9462-C3B900FE6DE1}"/>
    <cellStyle name="연결된 셀 20 9" xfId="21748" xr:uid="{752DACE8-42B0-4983-8136-926373935A16}"/>
    <cellStyle name="연결된 셀 21" xfId="2750" xr:uid="{390D8D23-635D-4963-8976-EB0815AF4E34}"/>
    <cellStyle name="연결된 셀 21 10" xfId="21749" xr:uid="{A3171ED6-3553-4164-A845-36C0573EAE69}"/>
    <cellStyle name="연결된 셀 21 11" xfId="21750" xr:uid="{10DF4F7C-320C-4712-BD80-EBC0F3A81701}"/>
    <cellStyle name="연결된 셀 21 12" xfId="21751" xr:uid="{777388D6-D4DD-49C6-8E4C-AC50F0BEB6DF}"/>
    <cellStyle name="연결된 셀 21 13" xfId="21752" xr:uid="{688CCE11-7E14-4B17-9D6F-5D37BD511E86}"/>
    <cellStyle name="연결된 셀 21 14" xfId="21753" xr:uid="{786612D3-AA3F-407C-A8B8-F19239503350}"/>
    <cellStyle name="연결된 셀 21 2" xfId="2751" xr:uid="{D184A6C4-A5D5-452D-83F1-C5E03F5D0025}"/>
    <cellStyle name="연결된 셀 21 3" xfId="21754" xr:uid="{0AF58CCE-FD55-4E41-862A-F000A07D04C4}"/>
    <cellStyle name="연결된 셀 21 4" xfId="21755" xr:uid="{ED2E4643-76D6-469D-8FD4-6BA8BC0B7AE2}"/>
    <cellStyle name="연결된 셀 21 5" xfId="21756" xr:uid="{F0113B56-8DBD-48FA-B009-685FAA27ECDA}"/>
    <cellStyle name="연결된 셀 21 6" xfId="21757" xr:uid="{4B71CCBE-A2B6-4B70-9D11-D95A90642CE7}"/>
    <cellStyle name="연결된 셀 21 7" xfId="21758" xr:uid="{0D775C83-B7D4-4B94-BE96-FEF34B31BD5E}"/>
    <cellStyle name="연결된 셀 21 8" xfId="21759" xr:uid="{BFA17437-0CD9-4659-B0BE-B42060B87666}"/>
    <cellStyle name="연결된 셀 21 9" xfId="21760" xr:uid="{D579943C-1D54-451E-BF43-D745BF5B0EB6}"/>
    <cellStyle name="연결된 셀 22" xfId="2752" xr:uid="{2491FD93-F09B-4CE2-AE51-5DB745B29F2D}"/>
    <cellStyle name="연결된 셀 22 10" xfId="21761" xr:uid="{3D5E1EC6-4F8C-443E-96E3-3374C18C7554}"/>
    <cellStyle name="연결된 셀 22 11" xfId="21762" xr:uid="{B67E4A7F-4376-4C69-A5AE-7C3C99B1805A}"/>
    <cellStyle name="연결된 셀 22 12" xfId="21763" xr:uid="{95375781-AB36-486F-A886-0CEAE3417A94}"/>
    <cellStyle name="연결된 셀 22 13" xfId="21764" xr:uid="{AC91DEC2-9CF4-490C-B513-808368B6C6C2}"/>
    <cellStyle name="연결된 셀 22 14" xfId="21765" xr:uid="{803507FA-3265-4599-877E-71B31A38DF3C}"/>
    <cellStyle name="연결된 셀 22 2" xfId="2753" xr:uid="{C5A91D6F-FCBC-41A5-9DC1-8947A8811260}"/>
    <cellStyle name="연결된 셀 22 3" xfId="21766" xr:uid="{AE5D70A0-6DCD-4ED5-8ADB-B4788BF5ED0B}"/>
    <cellStyle name="연결된 셀 22 4" xfId="21767" xr:uid="{EC4C78DC-58A9-4AC6-950B-E77C327F0D22}"/>
    <cellStyle name="연결된 셀 22 5" xfId="21768" xr:uid="{707E0A9F-9C92-4133-83F9-A3263E73CF95}"/>
    <cellStyle name="연결된 셀 22 6" xfId="21769" xr:uid="{63F56E9E-E231-4335-B07B-1AB7E7BCC1DE}"/>
    <cellStyle name="연결된 셀 22 7" xfId="21770" xr:uid="{B355071C-83EC-4D8D-935C-067EBD4F6F34}"/>
    <cellStyle name="연결된 셀 22 8" xfId="21771" xr:uid="{6AA8EFDD-0BD9-4337-A581-767B65A2C80E}"/>
    <cellStyle name="연결된 셀 22 9" xfId="21772" xr:uid="{7DB037E6-2906-49BE-BF92-5F91CF9A56C6}"/>
    <cellStyle name="연결된 셀 23" xfId="2754" xr:uid="{29509E47-2555-420A-9AE1-6AB426702065}"/>
    <cellStyle name="연결된 셀 23 10" xfId="21773" xr:uid="{01A03D35-EDA7-4556-88C7-A987A9F3E246}"/>
    <cellStyle name="연결된 셀 23 11" xfId="21774" xr:uid="{F43717EC-AE1A-46DB-8A4F-D431D3A3A145}"/>
    <cellStyle name="연결된 셀 23 12" xfId="21775" xr:uid="{A33C257A-82CE-46D2-BBE2-80B2AE7D6209}"/>
    <cellStyle name="연결된 셀 23 13" xfId="21776" xr:uid="{70E62C30-8F71-42C0-9D76-0E6AFF2564F8}"/>
    <cellStyle name="연결된 셀 23 14" xfId="21777" xr:uid="{3708186E-0513-4C57-96EF-E9D9C945E499}"/>
    <cellStyle name="연결된 셀 23 2" xfId="2755" xr:uid="{FAF70B15-F6B1-4B83-9BBE-E3D6FE81E7F5}"/>
    <cellStyle name="연결된 셀 23 3" xfId="21778" xr:uid="{19E8D83A-19EF-4622-8700-BFD245CBF5DF}"/>
    <cellStyle name="연결된 셀 23 4" xfId="21779" xr:uid="{59F9ADAA-F057-4D2C-A928-BE8EEAB6EB99}"/>
    <cellStyle name="연결된 셀 23 5" xfId="21780" xr:uid="{9238C6C2-0149-431D-9FA6-6925859B5746}"/>
    <cellStyle name="연결된 셀 23 6" xfId="21781" xr:uid="{26E284F3-0160-4F69-9DBE-E52439BDBB6A}"/>
    <cellStyle name="연결된 셀 23 7" xfId="21782" xr:uid="{F295232F-ACA2-4C1F-8C2D-8408892F6EA5}"/>
    <cellStyle name="연결된 셀 23 8" xfId="21783" xr:uid="{F89F1803-057A-496F-A606-9E0A1DC3A4CB}"/>
    <cellStyle name="연결된 셀 23 9" xfId="21784" xr:uid="{D793C92B-2C6F-4923-A6A8-41B2524F9BEC}"/>
    <cellStyle name="연결된 셀 24" xfId="2756" xr:uid="{FDD7E256-FEAC-4958-A42B-C6081F29FA19}"/>
    <cellStyle name="연결된 셀 24 10" xfId="21785" xr:uid="{AFF17401-2394-490A-AB14-05C4C72AE125}"/>
    <cellStyle name="연결된 셀 24 11" xfId="21786" xr:uid="{320E62A1-20B9-4FF8-B5CD-CA88DEB05A29}"/>
    <cellStyle name="연결된 셀 24 12" xfId="21787" xr:uid="{6DAC142D-6458-4D75-97E5-1FBA50B6FA87}"/>
    <cellStyle name="연결된 셀 24 13" xfId="21788" xr:uid="{853BBFDE-F465-4EF0-9D39-75D399B01A26}"/>
    <cellStyle name="연결된 셀 24 14" xfId="21789" xr:uid="{105001C2-155A-41DF-A864-BD4C031AE1D2}"/>
    <cellStyle name="연결된 셀 24 2" xfId="2757" xr:uid="{8603C20C-EC6A-4EA8-B408-6B563E291703}"/>
    <cellStyle name="연결된 셀 24 3" xfId="21790" xr:uid="{DD767F1F-0F7F-4581-83C5-7C4920BAFC78}"/>
    <cellStyle name="연결된 셀 24 4" xfId="21791" xr:uid="{5FD12D7B-7162-49E7-BCFB-61609AC02ECD}"/>
    <cellStyle name="연결된 셀 24 5" xfId="21792" xr:uid="{9204B5AC-055D-4847-9087-95FC89C2FA07}"/>
    <cellStyle name="연결된 셀 24 6" xfId="21793" xr:uid="{C1F3050E-E3C2-494C-8EB8-92AB6A042C09}"/>
    <cellStyle name="연결된 셀 24 7" xfId="21794" xr:uid="{CD90E5EF-487C-4982-B25C-2D68D12981CD}"/>
    <cellStyle name="연결된 셀 24 8" xfId="21795" xr:uid="{E277563D-B3E9-450A-AF03-CE426E17A96C}"/>
    <cellStyle name="연결된 셀 24 9" xfId="21796" xr:uid="{24BDCB85-83B9-463E-AF94-4FB733D9F2BE}"/>
    <cellStyle name="연결된 셀 25" xfId="2758" xr:uid="{54C47954-6E55-4D33-81C9-3C772DFC515F}"/>
    <cellStyle name="연결된 셀 25 10" xfId="21797" xr:uid="{715EBCB5-58CF-4A1E-8822-8529C742359A}"/>
    <cellStyle name="연결된 셀 25 11" xfId="21798" xr:uid="{9988467A-74D1-4F76-BA52-538857846CEB}"/>
    <cellStyle name="연결된 셀 25 12" xfId="21799" xr:uid="{822CCFBA-A21C-4FA0-9666-C2E72D0AF3D7}"/>
    <cellStyle name="연결된 셀 25 13" xfId="21800" xr:uid="{DFB24580-BD97-4F2D-A3AE-F2CAB841706F}"/>
    <cellStyle name="연결된 셀 25 14" xfId="21801" xr:uid="{9A640E98-FE6B-47FA-B3FB-E4B5E556D16D}"/>
    <cellStyle name="연결된 셀 25 2" xfId="2759" xr:uid="{5A590269-3A2C-4BDF-B215-308C80D08BA2}"/>
    <cellStyle name="연결된 셀 25 3" xfId="21802" xr:uid="{0089E590-9D33-46C0-AEF2-A6AF189114B5}"/>
    <cellStyle name="연결된 셀 25 4" xfId="21803" xr:uid="{26FB9891-50F4-4C68-BF52-35EA4FE9C458}"/>
    <cellStyle name="연결된 셀 25 5" xfId="21804" xr:uid="{3B880860-3F30-46EF-A1CC-451E8E4CF931}"/>
    <cellStyle name="연결된 셀 25 6" xfId="21805" xr:uid="{26B204D7-6C11-4B6E-BC98-71F8B9C69317}"/>
    <cellStyle name="연결된 셀 25 7" xfId="21806" xr:uid="{69D537DA-CEF9-4BBD-9B84-2C48CEC1C2AC}"/>
    <cellStyle name="연결된 셀 25 8" xfId="21807" xr:uid="{B9823110-267F-4587-A9D6-A81445A2BF1C}"/>
    <cellStyle name="연결된 셀 25 9" xfId="21808" xr:uid="{96FA29BD-25B0-4DAB-A291-B9B0DB1DAAEF}"/>
    <cellStyle name="연결된 셀 26" xfId="2760" xr:uid="{FF470EA5-DA56-424B-A9FD-9D871AABA95A}"/>
    <cellStyle name="연결된 셀 26 10" xfId="21809" xr:uid="{4C534DD5-30D5-4A67-BCCC-1889D934AC6A}"/>
    <cellStyle name="연결된 셀 26 11" xfId="21810" xr:uid="{CA0D396F-15F5-4329-87C0-579F485B806E}"/>
    <cellStyle name="연결된 셀 26 12" xfId="21811" xr:uid="{CB60A7D4-4BAA-49E9-9C25-AA987F7253A7}"/>
    <cellStyle name="연결된 셀 26 13" xfId="21812" xr:uid="{28037511-FE73-4D8B-880C-9C3DE8BF7CA6}"/>
    <cellStyle name="연결된 셀 26 14" xfId="21813" xr:uid="{FB6AB728-F323-4BB7-BE68-B8B993599A29}"/>
    <cellStyle name="연결된 셀 26 2" xfId="2761" xr:uid="{91FDC62B-7F35-4E98-8E4D-A12CBF5ADA1E}"/>
    <cellStyle name="연결된 셀 26 3" xfId="21814" xr:uid="{96195364-C5FA-4053-BBC3-3843F23752B8}"/>
    <cellStyle name="연결된 셀 26 4" xfId="21815" xr:uid="{E165727D-EFD7-416C-8474-308FECC4D289}"/>
    <cellStyle name="연결된 셀 26 5" xfId="21816" xr:uid="{25741778-7061-4E0C-B2AA-FD6A8D210B8D}"/>
    <cellStyle name="연결된 셀 26 6" xfId="21817" xr:uid="{6BCBEC82-D191-4D9A-99DD-1D682E6E7F63}"/>
    <cellStyle name="연결된 셀 26 7" xfId="21818" xr:uid="{40F4557E-DF97-4229-945B-EFBF754411E5}"/>
    <cellStyle name="연결된 셀 26 8" xfId="21819" xr:uid="{9A4A508B-D352-4E90-98CF-A95DD5CE5756}"/>
    <cellStyle name="연결된 셀 26 9" xfId="21820" xr:uid="{86CF77C1-E6B0-44EF-A44A-13E5C9493F52}"/>
    <cellStyle name="연결된 셀 27" xfId="2762" xr:uid="{4574C1EF-D2C9-4909-86B2-5E259C4B25BF}"/>
    <cellStyle name="연결된 셀 27 10" xfId="21821" xr:uid="{FF508F07-8617-43E3-AB4E-C591AE4FB8C1}"/>
    <cellStyle name="연결된 셀 27 11" xfId="21822" xr:uid="{CF623DDE-FE89-42E9-9D3F-0CABC8A91D6F}"/>
    <cellStyle name="연결된 셀 27 12" xfId="21823" xr:uid="{5D6498E0-A40B-409A-B771-78746B19BCB0}"/>
    <cellStyle name="연결된 셀 27 13" xfId="21824" xr:uid="{BFE5B192-A96D-49E4-85F0-8631FA3B94A6}"/>
    <cellStyle name="연결된 셀 27 14" xfId="21825" xr:uid="{34D40291-182B-46E0-A996-C25AD2922FB6}"/>
    <cellStyle name="연결된 셀 27 2" xfId="2763" xr:uid="{D64A8F4B-E958-44B7-B2CF-EF83D0151119}"/>
    <cellStyle name="연결된 셀 27 3" xfId="21826" xr:uid="{6DD8E5CE-9656-41A4-A9E6-2D9EDF7301AF}"/>
    <cellStyle name="연결된 셀 27 4" xfId="21827" xr:uid="{03B11A8D-09B9-43E8-968C-7E4E524516F9}"/>
    <cellStyle name="연결된 셀 27 5" xfId="21828" xr:uid="{F5A1CE90-430A-4BAC-8EA9-96B1D7559C48}"/>
    <cellStyle name="연결된 셀 27 6" xfId="21829" xr:uid="{DEC5B8A1-8092-4832-964C-61FA9DD26F16}"/>
    <cellStyle name="연결된 셀 27 7" xfId="21830" xr:uid="{79183A92-4542-42E2-988F-F59E5F92E922}"/>
    <cellStyle name="연결된 셀 27 8" xfId="21831" xr:uid="{33EF52E8-65B7-4C3D-AF46-A49599B55C70}"/>
    <cellStyle name="연결된 셀 27 9" xfId="21832" xr:uid="{B26CEF44-C707-4411-8FC9-2E035AFCA658}"/>
    <cellStyle name="연결된 셀 28" xfId="2764" xr:uid="{008A2A5F-804B-4D61-B4DA-4094D0EB19A9}"/>
    <cellStyle name="연결된 셀 28 10" xfId="21833" xr:uid="{3F2E3A87-6326-4B35-9FD5-1321BF82E7AE}"/>
    <cellStyle name="연결된 셀 28 11" xfId="21834" xr:uid="{ED774D56-A514-46E3-B358-5B44704DF9E6}"/>
    <cellStyle name="연결된 셀 28 12" xfId="21835" xr:uid="{8783C594-B94C-49E7-AFDB-7E2C161F52B9}"/>
    <cellStyle name="연결된 셀 28 13" xfId="21836" xr:uid="{338E7651-D34D-4306-A361-33CDA92DEB5A}"/>
    <cellStyle name="연결된 셀 28 14" xfId="21837" xr:uid="{75880A9C-2AB4-4C9F-BCE0-7DBA39D80B32}"/>
    <cellStyle name="연결된 셀 28 2" xfId="2765" xr:uid="{5E2D10E5-95D7-4C1E-B91A-7660AA6227A3}"/>
    <cellStyle name="연결된 셀 28 3" xfId="21838" xr:uid="{B1B59397-E52C-428B-9D1F-A459BCA3529B}"/>
    <cellStyle name="연결된 셀 28 4" xfId="21839" xr:uid="{AC488EBA-2290-4F78-9D8C-981889568006}"/>
    <cellStyle name="연결된 셀 28 5" xfId="21840" xr:uid="{788EDC22-8E0A-4501-A4D9-8B96D0B221B0}"/>
    <cellStyle name="연결된 셀 28 6" xfId="21841" xr:uid="{ED38728A-C2D6-4FA6-A336-789622975168}"/>
    <cellStyle name="연결된 셀 28 7" xfId="21842" xr:uid="{C3062ABD-BEA2-439C-93B7-8B4E6868C88E}"/>
    <cellStyle name="연결된 셀 28 8" xfId="21843" xr:uid="{F391E644-EFFD-4292-9208-20FCC96D14EF}"/>
    <cellStyle name="연결된 셀 28 9" xfId="21844" xr:uid="{F05C70B7-6FE3-427B-ABAC-7C5423F8F2F5}"/>
    <cellStyle name="연결된 셀 29" xfId="2766" xr:uid="{3DB66339-46E5-4845-A875-68C069576CF1}"/>
    <cellStyle name="연결된 셀 29 10" xfId="21845" xr:uid="{4623CD41-A958-436E-9951-9B581A86B34D}"/>
    <cellStyle name="연결된 셀 29 11" xfId="21846" xr:uid="{8792825E-54C1-4BA8-95C7-8239994BC3EB}"/>
    <cellStyle name="연결된 셀 29 12" xfId="21847" xr:uid="{110B4042-03CA-4E95-956B-509ECC074103}"/>
    <cellStyle name="연결된 셀 29 13" xfId="21848" xr:uid="{94A2061D-7A39-452A-924F-E911F159A65C}"/>
    <cellStyle name="연결된 셀 29 14" xfId="21849" xr:uid="{ABC4A801-AD76-4A25-BEAB-1143BB82994A}"/>
    <cellStyle name="연결된 셀 29 2" xfId="2767" xr:uid="{AA7F8D29-2FEA-4F94-BC9C-A5A581D9EA4F}"/>
    <cellStyle name="연결된 셀 29 3" xfId="21850" xr:uid="{4BB43652-D80B-4C52-9D97-D31203C569E4}"/>
    <cellStyle name="연결된 셀 29 4" xfId="21851" xr:uid="{006C8DFB-EDAD-44AF-8404-A4414B128658}"/>
    <cellStyle name="연결된 셀 29 5" xfId="21852" xr:uid="{792FB34A-B7CB-40EE-9D48-DD6DBE609768}"/>
    <cellStyle name="연결된 셀 29 6" xfId="21853" xr:uid="{B473A6BA-0B0B-426B-8B03-36B309881E2B}"/>
    <cellStyle name="연결된 셀 29 7" xfId="21854" xr:uid="{431558E8-EABD-431A-897E-FC0558948C16}"/>
    <cellStyle name="연결된 셀 29 8" xfId="21855" xr:uid="{E517AC56-3F0F-43C6-932D-F7E0BDEA3E9F}"/>
    <cellStyle name="연결된 셀 29 9" xfId="21856" xr:uid="{28AAA99B-982D-4896-8213-995F1545F0D7}"/>
    <cellStyle name="연결된 셀 3" xfId="2768" xr:uid="{8D53C699-BE88-4BEF-AA78-5537658065AB}"/>
    <cellStyle name="연결된 셀 3 10" xfId="21857" xr:uid="{285E2F4D-C841-4163-8DB5-677CEBCA1FC8}"/>
    <cellStyle name="연결된 셀 3 11" xfId="21858" xr:uid="{CFEDFEA1-A008-4772-BFB6-366FC02EF700}"/>
    <cellStyle name="연결된 셀 3 12" xfId="21859" xr:uid="{D3521C9D-58BB-4D4A-9FE5-DD18F096A0F7}"/>
    <cellStyle name="연결된 셀 3 13" xfId="21860" xr:uid="{299913F0-1EBF-4056-A383-02567C996C87}"/>
    <cellStyle name="연결된 셀 3 14" xfId="21861" xr:uid="{EA891809-DF9C-40E1-BF47-18ADCE9B8DE2}"/>
    <cellStyle name="연결된 셀 3 15" xfId="28228" xr:uid="{2366BABB-BD19-44B5-87CA-9018B428A49C}"/>
    <cellStyle name="연결된 셀 3 2" xfId="2769" xr:uid="{B08F1E58-A4EE-46CF-BA22-1043C06A099E}"/>
    <cellStyle name="연결된 셀 3 3" xfId="21862" xr:uid="{8E989B06-4301-4156-AEF1-9F34CCC80189}"/>
    <cellStyle name="연결된 셀 3 4" xfId="21863" xr:uid="{B13EFAC9-AAE7-44EF-8F6B-67595B56144B}"/>
    <cellStyle name="연결된 셀 3 5" xfId="21864" xr:uid="{5016BCC0-904A-4773-A0A3-39EA14058DCD}"/>
    <cellStyle name="연결된 셀 3 6" xfId="21865" xr:uid="{0FE9D7A6-6759-4285-8549-47CFE9EE2A0D}"/>
    <cellStyle name="연결된 셀 3 7" xfId="21866" xr:uid="{2E424817-4D0E-49DD-A2A7-CAFEE9085858}"/>
    <cellStyle name="연결된 셀 3 8" xfId="21867" xr:uid="{0E4D6258-C7DC-4745-929D-DE5FAA68C884}"/>
    <cellStyle name="연결된 셀 3 9" xfId="21868" xr:uid="{997F0582-66A2-4EEB-9597-8636D80C239E}"/>
    <cellStyle name="연결된 셀 30" xfId="2770" xr:uid="{5A9CC413-3BCD-4C12-82A3-A9900502092E}"/>
    <cellStyle name="연결된 셀 30 10" xfId="21869" xr:uid="{D0458FE4-7E31-4263-A292-359823593C18}"/>
    <cellStyle name="연결된 셀 30 11" xfId="21870" xr:uid="{B9EA00BD-7B58-4AEA-8510-ABE352E9C375}"/>
    <cellStyle name="연결된 셀 30 12" xfId="21871" xr:uid="{59BF94DD-C18F-4393-AA3E-AF61BE3D414B}"/>
    <cellStyle name="연결된 셀 30 13" xfId="21872" xr:uid="{5BFFDDCE-1812-41D7-A171-A43AFE6B004E}"/>
    <cellStyle name="연결된 셀 30 14" xfId="21873" xr:uid="{6C632A30-0FAC-464F-AB71-CC724D04A914}"/>
    <cellStyle name="연결된 셀 30 2" xfId="2771" xr:uid="{AACEAE71-8D1C-4BE2-9AE4-62EB0E6BD237}"/>
    <cellStyle name="연결된 셀 30 3" xfId="21874" xr:uid="{8670C609-2196-41C4-BFF5-9013DD789A78}"/>
    <cellStyle name="연결된 셀 30 4" xfId="21875" xr:uid="{3531366B-0CC3-4BA5-AB69-FAD2F27989B7}"/>
    <cellStyle name="연결된 셀 30 5" xfId="21876" xr:uid="{7766D621-5D11-4A63-A8A3-83C9001CF077}"/>
    <cellStyle name="연결된 셀 30 6" xfId="21877" xr:uid="{5AF85A62-18A2-4499-B853-83649D457415}"/>
    <cellStyle name="연결된 셀 30 7" xfId="21878" xr:uid="{62EFB9D5-D811-438D-843D-1F8AEBD7C6B6}"/>
    <cellStyle name="연결된 셀 30 8" xfId="21879" xr:uid="{3D946534-4D0C-41EE-ABBA-6B2FA2758DF4}"/>
    <cellStyle name="연결된 셀 30 9" xfId="21880" xr:uid="{DB87A264-0058-428B-ACDD-3B5630FBC7AA}"/>
    <cellStyle name="연결된 셀 31" xfId="2772" xr:uid="{1EED7356-D161-4158-AF3D-882BA4F818B3}"/>
    <cellStyle name="연결된 셀 31 10" xfId="21881" xr:uid="{48744C87-89DA-4151-8C2C-46157D8064B2}"/>
    <cellStyle name="연결된 셀 31 11" xfId="21882" xr:uid="{5CFE77F6-4B75-4E25-B950-44C7BE18C47E}"/>
    <cellStyle name="연결된 셀 31 12" xfId="21883" xr:uid="{1C5E8A73-28B1-453C-90B1-5EAE744857CF}"/>
    <cellStyle name="연결된 셀 31 13" xfId="21884" xr:uid="{86B9FF52-90B8-4C37-BF72-370106D74823}"/>
    <cellStyle name="연결된 셀 31 14" xfId="21885" xr:uid="{7886E57F-19B8-41C8-9E3F-9E8C5B0966D8}"/>
    <cellStyle name="연결된 셀 31 2" xfId="2773" xr:uid="{BC2CD047-6398-44D7-AA9F-DC0B60D2A63A}"/>
    <cellStyle name="연결된 셀 31 3" xfId="21886" xr:uid="{CC0DADA0-0A49-4734-9B3C-AD418D1844A3}"/>
    <cellStyle name="연결된 셀 31 4" xfId="21887" xr:uid="{C7232509-FB72-4D6A-AF45-AA86202B5BAC}"/>
    <cellStyle name="연결된 셀 31 5" xfId="21888" xr:uid="{BA1B469A-151B-4377-8D8D-6D7BCB9C65F6}"/>
    <cellStyle name="연결된 셀 31 6" xfId="21889" xr:uid="{1E6BA493-8C74-459F-B333-6F8C86DA7CFF}"/>
    <cellStyle name="연결된 셀 31 7" xfId="21890" xr:uid="{30B89A2E-60D6-4EA9-899E-4A2C6C92B975}"/>
    <cellStyle name="연결된 셀 31 8" xfId="21891" xr:uid="{DDAF46D3-9051-47EE-9578-7943FFE1AE08}"/>
    <cellStyle name="연결된 셀 31 9" xfId="21892" xr:uid="{517D6ABF-8A77-48B3-86E0-CD08698117C1}"/>
    <cellStyle name="연결된 셀 32" xfId="2774" xr:uid="{F7D73843-B932-4A48-93CE-3F59BCE308DB}"/>
    <cellStyle name="연결된 셀 32 10" xfId="21893" xr:uid="{96B931BC-182F-408F-868D-EEEB7D0C031E}"/>
    <cellStyle name="연결된 셀 32 11" xfId="21894" xr:uid="{32028B42-01B9-4A7A-BCFB-AE7464FC17BC}"/>
    <cellStyle name="연결된 셀 32 12" xfId="21895" xr:uid="{31818C0B-FE58-46BC-ABB3-82600540CE6D}"/>
    <cellStyle name="연결된 셀 32 13" xfId="21896" xr:uid="{683D71F2-E5B2-4FB9-8FA7-50495A74A8D6}"/>
    <cellStyle name="연결된 셀 32 14" xfId="21897" xr:uid="{CB98F592-E318-4B58-92F3-0F8195048E33}"/>
    <cellStyle name="연결된 셀 32 2" xfId="2775" xr:uid="{BE52D137-C05A-4B1A-9662-2E139033EA69}"/>
    <cellStyle name="연결된 셀 32 3" xfId="21898" xr:uid="{6C22EE48-CEEE-45CE-8CA2-A9A77EA0AD6F}"/>
    <cellStyle name="연결된 셀 32 4" xfId="21899" xr:uid="{A9B177DB-3045-4797-B8EC-2F816CB6E2BE}"/>
    <cellStyle name="연결된 셀 32 5" xfId="21900" xr:uid="{5747CC39-64A5-4820-8F5B-0A49536E6E81}"/>
    <cellStyle name="연결된 셀 32 6" xfId="21901" xr:uid="{F1C653EC-26EC-45AC-A9E3-50681BCE510D}"/>
    <cellStyle name="연결된 셀 32 7" xfId="21902" xr:uid="{A4FE7AD6-DBC5-4853-A6F1-63AE33EF0E80}"/>
    <cellStyle name="연결된 셀 32 8" xfId="21903" xr:uid="{B674D233-0E02-44DD-B763-ADBF11AA3B82}"/>
    <cellStyle name="연결된 셀 32 9" xfId="21904" xr:uid="{74F5674D-561E-401A-8CC4-B788CCCCACC0}"/>
    <cellStyle name="연결된 셀 33" xfId="2776" xr:uid="{0114DA34-A61E-4B9E-A69E-49328081A362}"/>
    <cellStyle name="연결된 셀 33 10" xfId="21905" xr:uid="{989D9774-8931-4BAF-B5C5-E5932D9B0B4C}"/>
    <cellStyle name="연결된 셀 33 11" xfId="21906" xr:uid="{111F4E6E-F252-48C0-AE7E-6EA5A76E395E}"/>
    <cellStyle name="연결된 셀 33 12" xfId="21907" xr:uid="{665FC1FD-AF74-4757-AB48-A661BC70C2CB}"/>
    <cellStyle name="연결된 셀 33 13" xfId="21908" xr:uid="{05012D19-450C-4D52-9584-22DBE0B4CEE0}"/>
    <cellStyle name="연결된 셀 33 14" xfId="21909" xr:uid="{6F59C714-D5BD-4551-BD8F-CC7D385BE441}"/>
    <cellStyle name="연결된 셀 33 2" xfId="2777" xr:uid="{B1CD6297-FFAF-4B64-B6CC-FD9B881A648A}"/>
    <cellStyle name="연결된 셀 33 3" xfId="21910" xr:uid="{6741F135-2C42-44E5-BD96-95A7DAC68696}"/>
    <cellStyle name="연결된 셀 33 4" xfId="21911" xr:uid="{B1B07D71-617A-4352-80A5-791AF342489F}"/>
    <cellStyle name="연결된 셀 33 5" xfId="21912" xr:uid="{444D9BAC-026C-4EF9-95A9-6D0E9F548D2D}"/>
    <cellStyle name="연결된 셀 33 6" xfId="21913" xr:uid="{79EE339D-D141-4DFE-A2AC-A58065A85052}"/>
    <cellStyle name="연결된 셀 33 7" xfId="21914" xr:uid="{D005BEAE-5D8E-4316-B468-EF6C98ADE27F}"/>
    <cellStyle name="연결된 셀 33 8" xfId="21915" xr:uid="{9852A767-5325-4928-BBE9-E2E7291250A3}"/>
    <cellStyle name="연결된 셀 33 9" xfId="21916" xr:uid="{34DF4107-6F52-4903-A265-998323EF5A7F}"/>
    <cellStyle name="연결된 셀 34" xfId="2778" xr:uid="{88C2DDB3-6A16-4402-9177-FAB1453BF4D8}"/>
    <cellStyle name="연결된 셀 34 10" xfId="21917" xr:uid="{BE70C228-3D14-49C2-8D71-901948D80D94}"/>
    <cellStyle name="연결된 셀 34 11" xfId="21918" xr:uid="{9B8257E6-2955-4719-9180-03F3FB63832C}"/>
    <cellStyle name="연결된 셀 34 12" xfId="21919" xr:uid="{3EB6013E-1E4D-47AD-ACB8-90DC72E35F20}"/>
    <cellStyle name="연결된 셀 34 13" xfId="21920" xr:uid="{FAA1CF11-DBEE-4D0F-A094-5D44E741D00C}"/>
    <cellStyle name="연결된 셀 34 14" xfId="21921" xr:uid="{2AFDA8C1-5EFD-481B-AE85-FCC8C26466C9}"/>
    <cellStyle name="연결된 셀 34 2" xfId="2779" xr:uid="{BE2C3643-8847-49AF-B667-711A86C7052E}"/>
    <cellStyle name="연결된 셀 34 3" xfId="21922" xr:uid="{C57A0966-B22E-4EC4-8E36-D082BE5CBC16}"/>
    <cellStyle name="연결된 셀 34 4" xfId="21923" xr:uid="{D0D0877F-EEA1-4340-B439-D2000803A5C2}"/>
    <cellStyle name="연결된 셀 34 5" xfId="21924" xr:uid="{842E89D8-6360-41A5-8354-2F77671F3EE8}"/>
    <cellStyle name="연결된 셀 34 6" xfId="21925" xr:uid="{A0E91557-7585-4550-A8C9-4B470B9731AE}"/>
    <cellStyle name="연결된 셀 34 7" xfId="21926" xr:uid="{37D66875-9F4C-4720-917D-33E5E68BBA43}"/>
    <cellStyle name="연결된 셀 34 8" xfId="21927" xr:uid="{31ADC45E-BBCD-4AF7-A997-C393867475E1}"/>
    <cellStyle name="연결된 셀 34 9" xfId="21928" xr:uid="{11444147-0BBD-4235-A4A7-C0CF279B1591}"/>
    <cellStyle name="연결된 셀 35" xfId="2780" xr:uid="{2E98FC6A-4C8B-4573-B89F-FC1509092312}"/>
    <cellStyle name="연결된 셀 35 10" xfId="21929" xr:uid="{754C1BBF-C641-4088-A27E-5ABE3E234F5C}"/>
    <cellStyle name="연결된 셀 35 11" xfId="21930" xr:uid="{2A5DD0C0-E591-403A-BDFB-EEABC025D814}"/>
    <cellStyle name="연결된 셀 35 12" xfId="21931" xr:uid="{03EA6EDE-8D8C-4AB4-8A5F-15D0D6D40255}"/>
    <cellStyle name="연결된 셀 35 13" xfId="21932" xr:uid="{FA855D39-8CCA-4BBE-A428-1DD26219D595}"/>
    <cellStyle name="연결된 셀 35 14" xfId="21933" xr:uid="{AA954C4B-B765-4A16-8616-AA3ED3422535}"/>
    <cellStyle name="연결된 셀 35 2" xfId="2781" xr:uid="{DBBB338E-61E9-49D1-8526-BE16C29E11FF}"/>
    <cellStyle name="연결된 셀 35 3" xfId="21934" xr:uid="{27DAD7D7-94F0-46FF-8084-81DC59EB18B2}"/>
    <cellStyle name="연결된 셀 35 4" xfId="21935" xr:uid="{60D46105-90B1-4090-A4FE-88D3733D4507}"/>
    <cellStyle name="연결된 셀 35 5" xfId="21936" xr:uid="{18749A4B-753F-4D97-AC39-AB1E7363DF83}"/>
    <cellStyle name="연결된 셀 35 6" xfId="21937" xr:uid="{4F96EA66-6244-4959-AADB-14E015CF3916}"/>
    <cellStyle name="연결된 셀 35 7" xfId="21938" xr:uid="{07652F88-F932-4669-8911-A9E6CE3F1D1C}"/>
    <cellStyle name="연결된 셀 35 8" xfId="21939" xr:uid="{DC562C38-BC0A-4506-BF9E-457B20E3481A}"/>
    <cellStyle name="연결된 셀 35 9" xfId="21940" xr:uid="{FE134522-21A6-47DC-AADE-2AC84BC92087}"/>
    <cellStyle name="연결된 셀 36" xfId="2782" xr:uid="{7639112A-448F-49F9-B4B8-69F381198303}"/>
    <cellStyle name="연결된 셀 36 10" xfId="21941" xr:uid="{106052AD-606C-4252-8168-7FFF292CDCDA}"/>
    <cellStyle name="연결된 셀 36 11" xfId="21942" xr:uid="{EA6C3BA6-5AD7-404A-8BAB-AFBDE7EC2C7C}"/>
    <cellStyle name="연결된 셀 36 12" xfId="21943" xr:uid="{5DA6860F-CD5E-4983-81E9-E260A2F66274}"/>
    <cellStyle name="연결된 셀 36 13" xfId="21944" xr:uid="{B15BEC9E-6EF9-4BE9-87E1-173F14079710}"/>
    <cellStyle name="연결된 셀 36 14" xfId="21945" xr:uid="{7E1835A0-4B89-40E8-B245-6250FEF3BEC7}"/>
    <cellStyle name="연결된 셀 36 2" xfId="2783" xr:uid="{B76684C1-6A09-4424-9795-5C432A12DCD6}"/>
    <cellStyle name="연결된 셀 36 3" xfId="21946" xr:uid="{82F6BA57-472F-42B9-A616-EF70E623441F}"/>
    <cellStyle name="연결된 셀 36 4" xfId="21947" xr:uid="{91B4C247-FC68-4FF3-B9C1-B4A6BB70705B}"/>
    <cellStyle name="연결된 셀 36 5" xfId="21948" xr:uid="{ED2CA5A2-216C-4AAF-B127-F0A9682DA065}"/>
    <cellStyle name="연결된 셀 36 6" xfId="21949" xr:uid="{AE27E510-58F7-44F2-B480-746762C5AA50}"/>
    <cellStyle name="연결된 셀 36 7" xfId="21950" xr:uid="{099DADA7-D522-43C1-90DB-D28EA425F8FD}"/>
    <cellStyle name="연결된 셀 36 8" xfId="21951" xr:uid="{00AA754F-469A-4062-87CB-8F726973CF20}"/>
    <cellStyle name="연결된 셀 36 9" xfId="21952" xr:uid="{8AAAD55D-AF0F-4F34-8245-3EBC348AD1F3}"/>
    <cellStyle name="연결된 셀 37" xfId="2784" xr:uid="{42A13F6F-0C7C-4233-AD68-5852C985DB6C}"/>
    <cellStyle name="연결된 셀 37 10" xfId="21953" xr:uid="{F6B17EBD-2651-42CB-8943-25F027598F3E}"/>
    <cellStyle name="연결된 셀 37 11" xfId="21954" xr:uid="{C0E053CD-EEF5-4874-88DA-34C4345603F3}"/>
    <cellStyle name="연결된 셀 37 12" xfId="21955" xr:uid="{449B64C9-C21B-4567-A322-6CA679BA6AD0}"/>
    <cellStyle name="연결된 셀 37 13" xfId="21956" xr:uid="{CF70F21E-56C9-4B3B-ABB4-BCFDA15C6BB2}"/>
    <cellStyle name="연결된 셀 37 14" xfId="21957" xr:uid="{B81D2804-5387-489B-9ABC-C544D6112321}"/>
    <cellStyle name="연결된 셀 37 2" xfId="2785" xr:uid="{27042503-61B6-4825-9D3C-CDF233DF6243}"/>
    <cellStyle name="연결된 셀 37 3" xfId="21958" xr:uid="{234A5795-8724-4617-BB46-9388E91FBD75}"/>
    <cellStyle name="연결된 셀 37 4" xfId="21959" xr:uid="{F87E4F4E-F880-43F2-ACD2-DA7DAED5DB1F}"/>
    <cellStyle name="연결된 셀 37 5" xfId="21960" xr:uid="{F8AD310F-F002-42A7-A67A-90669B65205B}"/>
    <cellStyle name="연결된 셀 37 6" xfId="21961" xr:uid="{2466C5C7-696F-41D9-ABCD-B49DA79804DC}"/>
    <cellStyle name="연결된 셀 37 7" xfId="21962" xr:uid="{D7DE9B3D-A86D-4218-9749-E969E23D5F1D}"/>
    <cellStyle name="연결된 셀 37 8" xfId="21963" xr:uid="{E6D68E77-6FCE-43E7-966C-CEF5928DECFF}"/>
    <cellStyle name="연결된 셀 37 9" xfId="21964" xr:uid="{E4251F85-194C-4BE8-A475-0679C81B3AC0}"/>
    <cellStyle name="연결된 셀 38" xfId="2786" xr:uid="{9E2DF5AA-6BB9-498B-B096-F0735DA0FBAD}"/>
    <cellStyle name="연결된 셀 38 10" xfId="21965" xr:uid="{8AA87E80-BA84-49CC-B532-A0A55A79EDE8}"/>
    <cellStyle name="연결된 셀 38 11" xfId="21966" xr:uid="{92E83E6C-538B-47FA-9373-F4A15BB4062C}"/>
    <cellStyle name="연결된 셀 38 12" xfId="21967" xr:uid="{9C79CA11-CE98-4714-9DF1-DA99333D2DCF}"/>
    <cellStyle name="연결된 셀 38 13" xfId="21968" xr:uid="{20621232-E5E5-4205-8B0B-B7977AFA3536}"/>
    <cellStyle name="연결된 셀 38 14" xfId="21969" xr:uid="{8AABB39A-97DF-4452-BE1D-8C2118766283}"/>
    <cellStyle name="연결된 셀 38 2" xfId="2787" xr:uid="{EFDFB1E3-CC45-4839-B265-92F87B6FA855}"/>
    <cellStyle name="연결된 셀 38 3" xfId="21970" xr:uid="{779E62F6-ED18-4518-B700-B7B0EB92EE7E}"/>
    <cellStyle name="연결된 셀 38 4" xfId="21971" xr:uid="{5035B691-9F2B-4704-8348-B038EECEB942}"/>
    <cellStyle name="연결된 셀 38 5" xfId="21972" xr:uid="{3262A560-D83F-4471-B081-DAD13C5F7850}"/>
    <cellStyle name="연결된 셀 38 6" xfId="21973" xr:uid="{320332DE-1CA2-4F1E-B5DF-8CDFF2754464}"/>
    <cellStyle name="연결된 셀 38 7" xfId="21974" xr:uid="{4C868C02-1E1B-4399-9152-977971DE5526}"/>
    <cellStyle name="연결된 셀 38 8" xfId="21975" xr:uid="{584D1A4B-39F0-47BF-91A6-5550C9CD2197}"/>
    <cellStyle name="연결된 셀 38 9" xfId="21976" xr:uid="{81E3567C-CFEB-462C-B1AB-D8253B719DF9}"/>
    <cellStyle name="연결된 셀 39" xfId="2788" xr:uid="{7FE18E12-59F1-4975-B35E-04B2CDACBCA3}"/>
    <cellStyle name="연결된 셀 39 10" xfId="21977" xr:uid="{2BCE39D6-A7DF-4ADA-B16C-3436D8EF9EF7}"/>
    <cellStyle name="연결된 셀 39 11" xfId="21978" xr:uid="{8C6F4BE8-120F-48EC-81AD-E3770FA27B95}"/>
    <cellStyle name="연결된 셀 39 12" xfId="21979" xr:uid="{9FD45316-7BA3-4F27-AC3E-64BD5DBD4E59}"/>
    <cellStyle name="연결된 셀 39 13" xfId="21980" xr:uid="{B9D581D9-003E-40A4-8F7A-71E003DBD70E}"/>
    <cellStyle name="연결된 셀 39 14" xfId="21981" xr:uid="{7768EDE6-046B-4CEF-BC18-B268CD888707}"/>
    <cellStyle name="연결된 셀 39 2" xfId="2789" xr:uid="{8ED77664-2DBE-42F3-B9DE-89EA4433F1CE}"/>
    <cellStyle name="연결된 셀 39 3" xfId="21982" xr:uid="{782D4ED1-7F9D-41CA-99F9-6577048929E2}"/>
    <cellStyle name="연결된 셀 39 4" xfId="21983" xr:uid="{0DA6EC9D-40AB-48FC-B4F5-9A5AD0586649}"/>
    <cellStyle name="연결된 셀 39 5" xfId="21984" xr:uid="{1786C845-8DB9-40A2-B3B7-14EC9B0CB6BD}"/>
    <cellStyle name="연결된 셀 39 6" xfId="21985" xr:uid="{55D8AC9C-03C5-40F9-9FC4-24E18A1D2734}"/>
    <cellStyle name="연결된 셀 39 7" xfId="21986" xr:uid="{3074BB75-DEE7-4F41-AE5A-6828D7BE00A6}"/>
    <cellStyle name="연결된 셀 39 8" xfId="21987" xr:uid="{BF82E2F0-EBDD-4AB2-A6AB-B492549E1BA8}"/>
    <cellStyle name="연결된 셀 39 9" xfId="21988" xr:uid="{986B66C0-A7AC-43E9-9A40-7F8A899C5A34}"/>
    <cellStyle name="연결된 셀 4" xfId="2790" xr:uid="{F578F664-A786-468E-A289-98A9FC034211}"/>
    <cellStyle name="연결된 셀 4 10" xfId="21989" xr:uid="{1F97323C-994F-4344-ABA9-97B4D135A3ED}"/>
    <cellStyle name="연결된 셀 4 11" xfId="21990" xr:uid="{F805E160-2457-4E78-A24D-12ECAF24FBBE}"/>
    <cellStyle name="연결된 셀 4 12" xfId="21991" xr:uid="{B854CA3E-8F7E-4715-98DD-86A47907172E}"/>
    <cellStyle name="연결된 셀 4 13" xfId="21992" xr:uid="{DF897988-6650-4436-ABBB-736034A5112F}"/>
    <cellStyle name="연결된 셀 4 14" xfId="21993" xr:uid="{2D325554-4134-4386-9E78-A312FCE56D22}"/>
    <cellStyle name="연결된 셀 4 15" xfId="27896" xr:uid="{BE1A5A29-B568-49D2-B277-7745CD57C7AF}"/>
    <cellStyle name="연결된 셀 4 15 2" xfId="28289" xr:uid="{CEC4FF5E-4644-48CA-BFC9-206CC9496BEF}"/>
    <cellStyle name="연결된 셀 4 2" xfId="2791" xr:uid="{1D600FED-B0F2-4677-B3B3-BDEEE1B15574}"/>
    <cellStyle name="연결된 셀 4 3" xfId="21994" xr:uid="{85CD5C26-5F99-426B-A2A0-41B139FF88E6}"/>
    <cellStyle name="연결된 셀 4 4" xfId="21995" xr:uid="{1680AE8C-27D2-4B6B-A6CA-6B1F3C987B32}"/>
    <cellStyle name="연결된 셀 4 5" xfId="21996" xr:uid="{2E2A5774-2CBA-4E8D-AB61-7F86167F2FE1}"/>
    <cellStyle name="연결된 셀 4 6" xfId="21997" xr:uid="{93D653DB-67B9-4626-9F53-6915CA27B548}"/>
    <cellStyle name="연결된 셀 4 7" xfId="21998" xr:uid="{D31ACD94-DAEB-4C30-BAB1-9A424AB2A979}"/>
    <cellStyle name="연결된 셀 4 8" xfId="21999" xr:uid="{A1818459-7CE3-404D-9432-1A022F23BD09}"/>
    <cellStyle name="연결된 셀 4 9" xfId="22000" xr:uid="{DB809D73-F69B-4A3C-903D-D9C73A9F9967}"/>
    <cellStyle name="연결된 셀 40" xfId="2792" xr:uid="{AFEF4580-E243-46B4-9009-800AD2B7CB9E}"/>
    <cellStyle name="연결된 셀 40 10" xfId="22001" xr:uid="{98B1A660-CFDE-4A84-860E-7DC03542DED5}"/>
    <cellStyle name="연결된 셀 40 11" xfId="22002" xr:uid="{906D12D3-7776-4BFC-84F0-891423E2CA7D}"/>
    <cellStyle name="연결된 셀 40 12" xfId="22003" xr:uid="{9364BB6A-F7F5-438F-A19C-90BD5788D6C6}"/>
    <cellStyle name="연결된 셀 40 13" xfId="22004" xr:uid="{F4A1A903-3344-4810-806F-899C63CDA370}"/>
    <cellStyle name="연결된 셀 40 14" xfId="22005" xr:uid="{FC709212-FE51-4A41-8682-A996CFEEE426}"/>
    <cellStyle name="연결된 셀 40 2" xfId="2793" xr:uid="{40A8059A-39A2-4BED-9E99-5D0E23481560}"/>
    <cellStyle name="연결된 셀 40 3" xfId="22006" xr:uid="{14124871-752D-40FC-A1E4-A5762753F55C}"/>
    <cellStyle name="연결된 셀 40 4" xfId="22007" xr:uid="{92170986-CD77-4BA3-86DA-E159A6D33B79}"/>
    <cellStyle name="연결된 셀 40 5" xfId="22008" xr:uid="{7208A20A-69EC-4C68-B873-75F4BECC9911}"/>
    <cellStyle name="연결된 셀 40 6" xfId="22009" xr:uid="{2A2B4E7C-369F-4506-9396-7C7048AB7EB5}"/>
    <cellStyle name="연결된 셀 40 7" xfId="22010" xr:uid="{0418B46A-E507-456F-82F8-A2C6F39774FE}"/>
    <cellStyle name="연결된 셀 40 8" xfId="22011" xr:uid="{B3C048AF-650C-4ECD-AB06-7A832A973F22}"/>
    <cellStyle name="연결된 셀 40 9" xfId="22012" xr:uid="{C16268E9-A7B3-4DFE-964F-087B8222A4C1}"/>
    <cellStyle name="연결된 셀 41" xfId="2794" xr:uid="{D2D111A4-B734-462E-98B1-035EBDAB2C8F}"/>
    <cellStyle name="연결된 셀 41 10" xfId="22013" xr:uid="{C0915730-8546-4E65-A361-66E6A5057EDA}"/>
    <cellStyle name="연결된 셀 41 11" xfId="22014" xr:uid="{89B83C38-F177-43B5-A177-B7CC54A19B0E}"/>
    <cellStyle name="연결된 셀 41 12" xfId="22015" xr:uid="{CD66647A-033D-4568-9CAB-04B2A11A924C}"/>
    <cellStyle name="연결된 셀 41 13" xfId="22016" xr:uid="{F7ED7E3E-DEE0-483E-B825-E5B46252CA19}"/>
    <cellStyle name="연결된 셀 41 14" xfId="22017" xr:uid="{BB406C6A-0724-4E52-8B31-A448EAA98515}"/>
    <cellStyle name="연결된 셀 41 2" xfId="2795" xr:uid="{CBDA7B13-2DCB-4340-91F4-71307821CB62}"/>
    <cellStyle name="연결된 셀 41 3" xfId="22018" xr:uid="{A6BA0BD9-CA5B-4DA5-8F7A-DFC74334402F}"/>
    <cellStyle name="연결된 셀 41 4" xfId="22019" xr:uid="{8BD1E134-128C-4641-A26B-FFFF97EA3B8B}"/>
    <cellStyle name="연결된 셀 41 5" xfId="22020" xr:uid="{29A12AB1-5E1E-4FF4-A035-57A0AF3640C9}"/>
    <cellStyle name="연결된 셀 41 6" xfId="22021" xr:uid="{A17BEA12-55AD-4A14-9511-F43BADA727E5}"/>
    <cellStyle name="연결된 셀 41 7" xfId="22022" xr:uid="{0120D97D-C2AF-4256-9455-D620E27513B3}"/>
    <cellStyle name="연결된 셀 41 8" xfId="22023" xr:uid="{8955BB42-E9BF-4F84-ACA9-DC83B6D7B0BB}"/>
    <cellStyle name="연결된 셀 41 9" xfId="22024" xr:uid="{05E4CC23-4A5F-444D-9816-7891D361CB0A}"/>
    <cellStyle name="연결된 셀 42" xfId="2796" xr:uid="{591FD512-2EFB-407C-863C-43E40853806F}"/>
    <cellStyle name="연결된 셀 42 10" xfId="22025" xr:uid="{D7516DB8-7321-4E24-8A31-8040B267B3DA}"/>
    <cellStyle name="연결된 셀 42 11" xfId="22026" xr:uid="{32BC8BCA-9AC1-4DE2-9281-948CBDC0B70E}"/>
    <cellStyle name="연결된 셀 42 12" xfId="22027" xr:uid="{664CF4C0-B2F4-482E-8970-83196D273C75}"/>
    <cellStyle name="연결된 셀 42 13" xfId="22028" xr:uid="{A163066B-AA20-4DDC-96EB-EAD18D1E4FFC}"/>
    <cellStyle name="연결된 셀 42 14" xfId="22029" xr:uid="{95C4943D-55CD-4DB1-943D-29191D477D71}"/>
    <cellStyle name="연결된 셀 42 2" xfId="2797" xr:uid="{24004567-8EDC-4F4C-B1C3-C9E3A7C588BC}"/>
    <cellStyle name="연결된 셀 42 3" xfId="22030" xr:uid="{3AC6EE0B-29C0-44C8-BC73-231D721226DF}"/>
    <cellStyle name="연결된 셀 42 4" xfId="22031" xr:uid="{912A1224-856C-4877-A868-D0A67B838B3D}"/>
    <cellStyle name="연결된 셀 42 5" xfId="22032" xr:uid="{E49B5E96-84C7-40D2-83C5-5C9C836F191E}"/>
    <cellStyle name="연결된 셀 42 6" xfId="22033" xr:uid="{E3F3AE9B-8E80-4823-BD75-B83D1FBAFDE4}"/>
    <cellStyle name="연결된 셀 42 7" xfId="22034" xr:uid="{FB805FA3-3660-43A0-803E-0116729A2C13}"/>
    <cellStyle name="연결된 셀 42 8" xfId="22035" xr:uid="{36C85C71-1C51-4DA9-9EAF-261716EE2C19}"/>
    <cellStyle name="연결된 셀 42 9" xfId="22036" xr:uid="{7CC1BDCF-1A5B-43D2-8578-9BB424AC3542}"/>
    <cellStyle name="연결된 셀 43" xfId="2798" xr:uid="{610B9223-AE87-426F-81C6-A1BCFE8D566B}"/>
    <cellStyle name="연결된 셀 43 10" xfId="22037" xr:uid="{C26DE6A9-6B56-403F-9D7B-4871CEDCC2E3}"/>
    <cellStyle name="연결된 셀 43 11" xfId="22038" xr:uid="{DCAD3565-73DF-4F73-85C9-0825F20C62CD}"/>
    <cellStyle name="연결된 셀 43 12" xfId="22039" xr:uid="{FEB42D93-D836-4691-8789-449A91BEA6F4}"/>
    <cellStyle name="연결된 셀 43 13" xfId="22040" xr:uid="{6E1BD8DE-A86B-4B63-B6B2-A051433E2410}"/>
    <cellStyle name="연결된 셀 43 14" xfId="22041" xr:uid="{7CD92130-0D5D-49E2-B508-16ACF736454A}"/>
    <cellStyle name="연결된 셀 43 2" xfId="2799" xr:uid="{C333500C-0E04-45E4-B461-458ACF0B10E3}"/>
    <cellStyle name="연결된 셀 43 3" xfId="22042" xr:uid="{626A447C-D975-42F7-9E14-EA8ACC92DC13}"/>
    <cellStyle name="연결된 셀 43 4" xfId="22043" xr:uid="{84ED2AC6-D210-4139-B7CA-FE5E44B91110}"/>
    <cellStyle name="연결된 셀 43 5" xfId="22044" xr:uid="{CAC0BC6E-78D8-403F-B784-4699A6B7CCB4}"/>
    <cellStyle name="연결된 셀 43 6" xfId="22045" xr:uid="{617D5A72-C7BC-476B-8B57-FE87120BF6AF}"/>
    <cellStyle name="연결된 셀 43 7" xfId="22046" xr:uid="{C6C8A833-8B57-4A22-AE31-D8F4DE594A86}"/>
    <cellStyle name="연결된 셀 43 8" xfId="22047" xr:uid="{B422C86A-3811-4B1D-9617-6C00FA9017EC}"/>
    <cellStyle name="연결된 셀 43 9" xfId="22048" xr:uid="{C487D6DB-B53B-4693-9F45-630B445A4115}"/>
    <cellStyle name="연결된 셀 44" xfId="2800" xr:uid="{2BAC0511-D01F-4DDC-9E4B-E2F905D1A123}"/>
    <cellStyle name="연결된 셀 45" xfId="2801" xr:uid="{B38DEEBB-185D-4B90-BCD8-899A1585CD94}"/>
    <cellStyle name="연결된 셀 46" xfId="2725" xr:uid="{CB808B5E-BF8E-4251-BFC7-F8D1BE580CB1}"/>
    <cellStyle name="연결된 셀 5" xfId="2802" xr:uid="{BFC9658A-4512-4FFE-9D90-D60922E9088D}"/>
    <cellStyle name="연결된 셀 5 10" xfId="22049" xr:uid="{02BACCBD-290B-453A-8881-3F3B04D52CF1}"/>
    <cellStyle name="연결된 셀 5 11" xfId="22050" xr:uid="{2C7B68D2-DE84-4454-9F78-A706698A5B73}"/>
    <cellStyle name="연결된 셀 5 12" xfId="22051" xr:uid="{FA68BB01-00D0-4541-8CF9-FEF5CFC6A49E}"/>
    <cellStyle name="연결된 셀 5 13" xfId="22052" xr:uid="{751AC0E5-664C-45EB-AF9A-7C8F24B8A2D3}"/>
    <cellStyle name="연결된 셀 5 14" xfId="22053" xr:uid="{1F693442-4226-4A60-B7CC-B51A4A48F0FC}"/>
    <cellStyle name="연결된 셀 5 2" xfId="2803" xr:uid="{F42FD0AC-257B-457A-9933-FFE87F3D72D5}"/>
    <cellStyle name="연결된 셀 5 3" xfId="22054" xr:uid="{99D1EB7A-5376-4B4D-8825-B98CE516BD3F}"/>
    <cellStyle name="연결된 셀 5 4" xfId="22055" xr:uid="{F3A39D72-2396-4452-8510-D4B74290B8FC}"/>
    <cellStyle name="연결된 셀 5 5" xfId="22056" xr:uid="{7C85EDFF-171E-4A9C-8B9C-B92CFBE1D66D}"/>
    <cellStyle name="연결된 셀 5 6" xfId="22057" xr:uid="{FEC38450-DEA1-4323-98F1-0758335AB6B2}"/>
    <cellStyle name="연결된 셀 5 7" xfId="22058" xr:uid="{007D08BF-BD9C-4D18-801A-0B5F00C5D248}"/>
    <cellStyle name="연결된 셀 5 8" xfId="22059" xr:uid="{8046C0B1-8A45-4B99-B932-F5BBACFDDF01}"/>
    <cellStyle name="연결된 셀 5 9" xfId="22060" xr:uid="{11A0D668-D7F2-4CC4-86B5-3194222CE700}"/>
    <cellStyle name="연결된 셀 6" xfId="2804" xr:uid="{315E2E3E-C838-4AF3-A317-8C541955EEB0}"/>
    <cellStyle name="연결된 셀 6 10" xfId="22061" xr:uid="{66926E9E-D575-406D-A48F-13558918D720}"/>
    <cellStyle name="연결된 셀 6 11" xfId="22062" xr:uid="{04E1DB61-0382-4EB3-93A9-9A872F71B690}"/>
    <cellStyle name="연결된 셀 6 12" xfId="22063" xr:uid="{0910CD6A-CC42-4B09-A3B6-A503A70317CD}"/>
    <cellStyle name="연결된 셀 6 13" xfId="22064" xr:uid="{BA3DD130-0A5D-4968-B64E-A20A5D5150BB}"/>
    <cellStyle name="연결된 셀 6 14" xfId="22065" xr:uid="{C5E24DAD-F7D1-4DD0-9210-FBF91B06934F}"/>
    <cellStyle name="연결된 셀 6 2" xfId="2805" xr:uid="{B17CBF8C-738C-41D6-8C22-C66DC7E755BA}"/>
    <cellStyle name="연결된 셀 6 3" xfId="22066" xr:uid="{EBE85A06-0BEA-4668-9BE6-699798915C47}"/>
    <cellStyle name="연결된 셀 6 4" xfId="22067" xr:uid="{4A4BDDF9-4B52-48EA-BD8B-6EC161FC41B1}"/>
    <cellStyle name="연결된 셀 6 5" xfId="22068" xr:uid="{BD4FB56D-0A5F-466C-94A9-E848A45A4E62}"/>
    <cellStyle name="연결된 셀 6 6" xfId="22069" xr:uid="{708D6A00-C5EA-47BD-A76E-2186997913FA}"/>
    <cellStyle name="연결된 셀 6 7" xfId="22070" xr:uid="{160990B5-AE7F-479B-B903-0BAD246BFF12}"/>
    <cellStyle name="연결된 셀 6 8" xfId="22071" xr:uid="{6F48E408-C98E-4F75-AE4D-2C05971F3048}"/>
    <cellStyle name="연결된 셀 6 9" xfId="22072" xr:uid="{25579FC6-41B2-43AE-BC56-3547C1D9CF0E}"/>
    <cellStyle name="연결된 셀 7" xfId="2806" xr:uid="{E2071641-942B-4326-ADAF-9C5B558236CD}"/>
    <cellStyle name="연결된 셀 7 10" xfId="22073" xr:uid="{0D4ED6F1-36F0-4503-BCD8-E0FFEDF55058}"/>
    <cellStyle name="연결된 셀 7 11" xfId="22074" xr:uid="{B45D4425-0280-4B9C-94E1-92C547E97226}"/>
    <cellStyle name="연결된 셀 7 12" xfId="22075" xr:uid="{8FB70B1F-557F-476B-942F-69FC7441BE27}"/>
    <cellStyle name="연결된 셀 7 13" xfId="22076" xr:uid="{111F82B9-C48D-4AC8-815D-9C43901DAE7B}"/>
    <cellStyle name="연결된 셀 7 14" xfId="22077" xr:uid="{1E4171EE-DDE0-4CFA-BED4-6AEC37C28841}"/>
    <cellStyle name="연결된 셀 7 2" xfId="2807" xr:uid="{D0F99794-7F33-41B9-B5A6-D7ECFB21A58B}"/>
    <cellStyle name="연결된 셀 7 3" xfId="22078" xr:uid="{5D912037-85AF-4ED8-9CDD-207B02853F59}"/>
    <cellStyle name="연결된 셀 7 4" xfId="22079" xr:uid="{65E5D714-E1AB-4432-ABAC-F2B71A2C0B1E}"/>
    <cellStyle name="연결된 셀 7 5" xfId="22080" xr:uid="{BA73FA2D-6EB2-440C-94A1-376861042BD5}"/>
    <cellStyle name="연결된 셀 7 6" xfId="22081" xr:uid="{9441039C-D2F0-4198-87F5-81138FBC9253}"/>
    <cellStyle name="연결된 셀 7 7" xfId="22082" xr:uid="{CBB25984-D192-407E-B344-0FBA861ED87D}"/>
    <cellStyle name="연결된 셀 7 8" xfId="22083" xr:uid="{964569EB-386F-4B12-971B-F86A52BA3AB6}"/>
    <cellStyle name="연결된 셀 7 9" xfId="22084" xr:uid="{574F4C00-C715-4DA9-85C9-0CFE439E5648}"/>
    <cellStyle name="연결된 셀 8" xfId="2808" xr:uid="{0108A008-49E6-4191-B606-B9BF08A3832C}"/>
    <cellStyle name="연결된 셀 8 10" xfId="22085" xr:uid="{BAD02C6F-62FA-4859-8680-2B1A401523FD}"/>
    <cellStyle name="연결된 셀 8 11" xfId="22086" xr:uid="{645943D7-2A9C-4AEF-931D-815027F7580A}"/>
    <cellStyle name="연결된 셀 8 12" xfId="22087" xr:uid="{77BF9F12-875F-4C4D-982B-7B73651D2B4D}"/>
    <cellStyle name="연결된 셀 8 13" xfId="22088" xr:uid="{FEC9C704-544C-4C8D-8B73-39608A7F934E}"/>
    <cellStyle name="연결된 셀 8 14" xfId="22089" xr:uid="{EE45E537-AC69-4D56-B86D-A991A13AA0CC}"/>
    <cellStyle name="연결된 셀 8 2" xfId="2809" xr:uid="{A895855C-4FDC-43FB-BE84-97C46B65FBF4}"/>
    <cellStyle name="연결된 셀 8 3" xfId="22090" xr:uid="{A4CBE33A-83FC-41F9-9CEA-AB33E52D7610}"/>
    <cellStyle name="연결된 셀 8 4" xfId="22091" xr:uid="{BC40BD49-0015-46AC-87FC-34C7964C4EC3}"/>
    <cellStyle name="연결된 셀 8 5" xfId="22092" xr:uid="{3053BABD-0EB6-4083-AAEC-48DDD63CDAE3}"/>
    <cellStyle name="연결된 셀 8 6" xfId="22093" xr:uid="{97E43CA7-1632-4305-B044-B82D3703A72E}"/>
    <cellStyle name="연결된 셀 8 7" xfId="22094" xr:uid="{60CBEC88-544C-431A-8ED3-6E3B6135D836}"/>
    <cellStyle name="연결된 셀 8 8" xfId="22095" xr:uid="{2A862539-1A8F-43AB-B881-88C2CDD44A96}"/>
    <cellStyle name="연결된 셀 8 9" xfId="22096" xr:uid="{4C7611B0-6853-4E08-B5C9-77DA651ABCBD}"/>
    <cellStyle name="연결된 셀 9" xfId="2810" xr:uid="{8240A5FC-8082-4BDE-8FB1-A1DFDDD179DC}"/>
    <cellStyle name="연결된 셀 9 10" xfId="22097" xr:uid="{979BD395-3B96-4333-ABDA-18D831583DFA}"/>
    <cellStyle name="연결된 셀 9 11" xfId="22098" xr:uid="{71415401-CB80-4B26-B666-8768C6AD1678}"/>
    <cellStyle name="연결된 셀 9 12" xfId="22099" xr:uid="{C20253FD-0603-4116-A641-D3BFD98C691C}"/>
    <cellStyle name="연결된 셀 9 13" xfId="22100" xr:uid="{521FFBA8-8D74-4EAC-8490-E71FC4321FAE}"/>
    <cellStyle name="연결된 셀 9 14" xfId="22101" xr:uid="{B3A935A6-ABB2-4F5F-B09F-F6BE6827550D}"/>
    <cellStyle name="연결된 셀 9 2" xfId="2811" xr:uid="{65C62CFE-1E85-472C-9A25-0EE109F7F250}"/>
    <cellStyle name="연결된 셀 9 3" xfId="22102" xr:uid="{4024A054-C1A5-4FE3-BE4C-D88A12FD7332}"/>
    <cellStyle name="연결된 셀 9 4" xfId="22103" xr:uid="{153C3CC5-4242-4F5A-818E-6EC26968ADC9}"/>
    <cellStyle name="연결된 셀 9 5" xfId="22104" xr:uid="{D7BB224F-1C88-481B-860E-778FB07DE338}"/>
    <cellStyle name="연결된 셀 9 6" xfId="22105" xr:uid="{362FC168-E18D-463A-8C94-49074D20389F}"/>
    <cellStyle name="연결된 셀 9 7" xfId="22106" xr:uid="{76411225-96F8-45A6-A507-291CDD52175C}"/>
    <cellStyle name="연결된 셀 9 8" xfId="22107" xr:uid="{D4E6E205-85AE-4F09-ACDE-1DEE4EB3FD7F}"/>
    <cellStyle name="연결된 셀 9 9" xfId="22108" xr:uid="{D4BD4C30-A9F8-4965-988F-C68EABC2587B}"/>
    <cellStyle name="요약 10" xfId="2813" xr:uid="{ABEC2C24-C85F-4E3E-99FB-73352835751F}"/>
    <cellStyle name="요약 10 10" xfId="22111" xr:uid="{85FE92AB-B579-4D24-855C-CD2C8464E8EC}"/>
    <cellStyle name="요약 10 11" xfId="22112" xr:uid="{4D144686-BC24-4A60-A4F5-ED9479D098D8}"/>
    <cellStyle name="요약 10 12" xfId="22113" xr:uid="{3124879F-6B09-4965-B531-0DC7EE1237ED}"/>
    <cellStyle name="요약 10 13" xfId="22114" xr:uid="{545D6610-4112-4AD4-B855-EF90B787021E}"/>
    <cellStyle name="요약 10 14" xfId="22115" xr:uid="{101E3B93-0446-4873-8D29-95FCF1C0AAE3}"/>
    <cellStyle name="요약 10 15" xfId="22110" xr:uid="{97FDD799-AEF6-4D6D-87DA-678E59C40F49}"/>
    <cellStyle name="요약 10 2" xfId="2814" xr:uid="{7271B0E2-388B-4DEB-8230-4EE898684D51}"/>
    <cellStyle name="요약 10 2 2" xfId="22116" xr:uid="{A55BB767-E862-48F0-90DC-098D4CC5F775}"/>
    <cellStyle name="요약 10 3" xfId="22117" xr:uid="{0E8349F3-C185-4748-88D8-FC1A6B274CC1}"/>
    <cellStyle name="요약 10 4" xfId="22118" xr:uid="{A44480CC-BC8E-442A-93A7-8DC23B2F352F}"/>
    <cellStyle name="요약 10 5" xfId="22119" xr:uid="{F6E15309-820A-4F97-89E1-7BDFFFB0919E}"/>
    <cellStyle name="요약 10 6" xfId="22120" xr:uid="{9D102387-C1DD-4F1D-AF37-E70847367A5D}"/>
    <cellStyle name="요약 10 7" xfId="22121" xr:uid="{90A536B9-84D5-4921-8831-49FBED7ACA54}"/>
    <cellStyle name="요약 10 8" xfId="22122" xr:uid="{723C5ABC-FA45-42C9-AE3C-99228CE5450B}"/>
    <cellStyle name="요약 10 9" xfId="22123" xr:uid="{3CED0E6F-9B26-4515-BB4B-15B653D9410B}"/>
    <cellStyle name="요약 11" xfId="2815" xr:uid="{13FBB8B7-A16E-4746-A44D-36D00E935A91}"/>
    <cellStyle name="요약 11 10" xfId="22125" xr:uid="{458FD660-EB0B-45DE-AD4F-7680E5C32881}"/>
    <cellStyle name="요약 11 11" xfId="22126" xr:uid="{73281FB7-4BC2-4197-97F5-DE7A52F24196}"/>
    <cellStyle name="요약 11 12" xfId="22127" xr:uid="{AEF4C6A1-AFCB-4D7D-A3A8-DBAE4EBABAD9}"/>
    <cellStyle name="요약 11 13" xfId="22128" xr:uid="{DDCBF910-FFF9-4960-9A2E-5F059839E1E4}"/>
    <cellStyle name="요약 11 14" xfId="22129" xr:uid="{833FA735-2756-4905-A5A7-546CC3425DDC}"/>
    <cellStyle name="요약 11 15" xfId="22124" xr:uid="{4FF9F3A1-9375-45A4-931D-0E7737454A17}"/>
    <cellStyle name="요약 11 2" xfId="2816" xr:uid="{2B98E372-7D1A-4F87-9198-6EC74A4A5ACF}"/>
    <cellStyle name="요약 11 2 2" xfId="22130" xr:uid="{61B0029A-EC33-4EEC-B726-CF339E06B14F}"/>
    <cellStyle name="요약 11 3" xfId="22131" xr:uid="{5169B247-C3CF-417F-AFDC-CC730146FC85}"/>
    <cellStyle name="요약 11 4" xfId="22132" xr:uid="{2293A4C0-3C69-434A-9759-A30D7EBF4B9D}"/>
    <cellStyle name="요약 11 5" xfId="22133" xr:uid="{DA66838E-81C2-4577-885A-D961C523AD07}"/>
    <cellStyle name="요약 11 6" xfId="22134" xr:uid="{98269597-FBB7-4DDF-8316-AB98F37FC851}"/>
    <cellStyle name="요약 11 7" xfId="22135" xr:uid="{44247164-1F1E-4B7B-89CD-E62C3E1698D3}"/>
    <cellStyle name="요약 11 8" xfId="22136" xr:uid="{71D828AA-878B-4ECF-83ED-AF441D04A86D}"/>
    <cellStyle name="요약 11 9" xfId="22137" xr:uid="{A62B3565-F5B7-456C-9CE9-EA36E823464E}"/>
    <cellStyle name="요약 12" xfId="2817" xr:uid="{D2A0C5A7-F8AB-4AEF-A058-00730A23321E}"/>
    <cellStyle name="요약 12 10" xfId="22139" xr:uid="{841F1D7B-3CA1-4A86-8379-5CA1F4303633}"/>
    <cellStyle name="요약 12 11" xfId="22140" xr:uid="{8CB9226E-F07B-4B69-8E9E-DC23A7CC4CC3}"/>
    <cellStyle name="요약 12 12" xfId="22141" xr:uid="{B43D9F2A-1CF1-43B0-B39A-E91BBEBFB7AF}"/>
    <cellStyle name="요약 12 13" xfId="22142" xr:uid="{7F4FB15D-9540-49AF-9C26-2F45694C96BB}"/>
    <cellStyle name="요약 12 14" xfId="22143" xr:uid="{A5A3963B-D32C-4D1F-A496-5BB0571DDF45}"/>
    <cellStyle name="요약 12 15" xfId="22138" xr:uid="{9D7C5669-7D22-40B1-9104-F6114C37FFFE}"/>
    <cellStyle name="요약 12 2" xfId="2818" xr:uid="{2B806C4C-6453-4C32-AEED-B37CA11DD902}"/>
    <cellStyle name="요약 12 2 2" xfId="22144" xr:uid="{814BFCAA-10FA-4C42-A3D8-259A49B908B0}"/>
    <cellStyle name="요약 12 3" xfId="22145" xr:uid="{FA94BF38-FBB9-4885-80E2-6C689B390233}"/>
    <cellStyle name="요약 12 4" xfId="22146" xr:uid="{7EB4366E-6DB3-4FA7-A32E-4C2F9FAA125B}"/>
    <cellStyle name="요약 12 5" xfId="22147" xr:uid="{AB707DA3-ADA9-4665-89D2-5427C7ABE69E}"/>
    <cellStyle name="요약 12 6" xfId="22148" xr:uid="{77B58531-E894-48E7-BA06-E7F7D9AEC509}"/>
    <cellStyle name="요약 12 7" xfId="22149" xr:uid="{E2A18522-5D5A-45CF-9B0E-090CD755B488}"/>
    <cellStyle name="요약 12 8" xfId="22150" xr:uid="{C8ADCB9B-F225-4008-A64F-1A5C528CC553}"/>
    <cellStyle name="요약 12 9" xfId="22151" xr:uid="{DDD9CBF4-7CAC-4647-8C54-7ABAE4E47D41}"/>
    <cellStyle name="요약 13" xfId="2819" xr:uid="{70DBCE87-2DF4-42E1-9C69-D1A3E7C2C810}"/>
    <cellStyle name="요약 13 10" xfId="22153" xr:uid="{355281C5-F3B0-4254-ADE0-C036EBFD5CC4}"/>
    <cellStyle name="요약 13 11" xfId="22154" xr:uid="{D1F5B22C-92D3-4BD4-ADD7-E2928142392E}"/>
    <cellStyle name="요약 13 12" xfId="22155" xr:uid="{BBFD938F-A346-4B8B-BB2F-68F31E8BE16B}"/>
    <cellStyle name="요약 13 13" xfId="22156" xr:uid="{D1B469A1-3E27-45E6-B3A8-994ABB33123F}"/>
    <cellStyle name="요약 13 14" xfId="22157" xr:uid="{D8360D6E-067F-431D-8E1C-C383849D5496}"/>
    <cellStyle name="요약 13 15" xfId="22152" xr:uid="{2D6AB9E2-A5DC-4DC0-86AB-4344BD4AECBB}"/>
    <cellStyle name="요약 13 2" xfId="2820" xr:uid="{A78179C2-03FE-4BAB-8AE5-2A0292105F2C}"/>
    <cellStyle name="요약 13 2 2" xfId="22158" xr:uid="{16447849-7CD3-4509-8A23-91F54CB95FAB}"/>
    <cellStyle name="요약 13 3" xfId="22159" xr:uid="{A6E85DF6-7CDA-4763-B082-4ADEB4D3C914}"/>
    <cellStyle name="요약 13 4" xfId="22160" xr:uid="{7B11CC8F-3BB4-4653-9DF7-A4BB0E9D52C9}"/>
    <cellStyle name="요약 13 5" xfId="22161" xr:uid="{4DA3827A-0F9D-4EBD-AD28-53EE6ECF03EB}"/>
    <cellStyle name="요약 13 6" xfId="22162" xr:uid="{C1FF5CE4-1F17-47CA-BD2E-BF1D0E207A0A}"/>
    <cellStyle name="요약 13 7" xfId="22163" xr:uid="{30E636E0-C467-42F4-B282-068E5D5E8FB9}"/>
    <cellStyle name="요약 13 8" xfId="22164" xr:uid="{7F2C7ECA-5AEC-4113-B5FE-D3857F58F783}"/>
    <cellStyle name="요약 13 9" xfId="22165" xr:uid="{C7A44C38-4DA7-4B22-A842-24415D935DB3}"/>
    <cellStyle name="요약 14" xfId="2821" xr:uid="{AD22BC1A-E1AB-46FE-879D-8603A369A670}"/>
    <cellStyle name="요약 14 10" xfId="22167" xr:uid="{673BFF33-7B81-4542-9104-B9D4C8ECF68A}"/>
    <cellStyle name="요약 14 11" xfId="22168" xr:uid="{71477DE1-5070-4858-87D3-5D5C74AEF681}"/>
    <cellStyle name="요약 14 12" xfId="22169" xr:uid="{3FBF33C3-08E0-4E5E-8565-8418CE93EB74}"/>
    <cellStyle name="요약 14 13" xfId="22170" xr:uid="{3D9A3453-B11A-459C-899E-CA55A9C3281F}"/>
    <cellStyle name="요약 14 14" xfId="22171" xr:uid="{65E7AC2B-5D45-42E7-A032-0963C60FE15F}"/>
    <cellStyle name="요약 14 15" xfId="22166" xr:uid="{D31CC1B8-E1F1-4A2C-95DA-C3E00F160584}"/>
    <cellStyle name="요약 14 2" xfId="2822" xr:uid="{EBF3A57E-D052-4895-9EB1-15D414ECBA13}"/>
    <cellStyle name="요약 14 2 2" xfId="22172" xr:uid="{1158B93D-F019-4641-890A-DC70A4C25744}"/>
    <cellStyle name="요약 14 3" xfId="22173" xr:uid="{DDF866AD-8FEB-4903-9081-7E90ADE58201}"/>
    <cellStyle name="요약 14 4" xfId="22174" xr:uid="{237299DA-D8F8-4966-BFB1-D914EFCD22E0}"/>
    <cellStyle name="요약 14 5" xfId="22175" xr:uid="{AA87F8B1-85B3-4904-8884-C5F8A02EEF82}"/>
    <cellStyle name="요약 14 6" xfId="22176" xr:uid="{FA34E6DC-08B4-4CB7-BAE0-3CE846528DFC}"/>
    <cellStyle name="요약 14 7" xfId="22177" xr:uid="{F1547884-BED1-4DF3-8115-E9B8D555F067}"/>
    <cellStyle name="요약 14 8" xfId="22178" xr:uid="{BD2CCF31-0B7D-42D9-9570-E9052D5271AF}"/>
    <cellStyle name="요약 14 9" xfId="22179" xr:uid="{E8565C9E-194C-484D-9C27-29EB9BBC32B7}"/>
    <cellStyle name="요약 15" xfId="2823" xr:uid="{093AA8F4-1225-4B94-958C-5951C3532727}"/>
    <cellStyle name="요약 15 10" xfId="22181" xr:uid="{E56C8389-2A07-40C8-BEF7-0FF0F57B8E54}"/>
    <cellStyle name="요약 15 11" xfId="22182" xr:uid="{7258DC66-CDF7-4EAB-8E5F-FA910F641E9B}"/>
    <cellStyle name="요약 15 12" xfId="22183" xr:uid="{DE8BD730-CE42-4355-9B1B-5BFA73A1231B}"/>
    <cellStyle name="요약 15 13" xfId="22184" xr:uid="{FFA83868-E693-405C-9F59-114F1380F401}"/>
    <cellStyle name="요약 15 14" xfId="22185" xr:uid="{66985791-C2F5-40D2-8CF4-98C094CF60DD}"/>
    <cellStyle name="요약 15 15" xfId="22180" xr:uid="{88DD5650-DD32-490A-B7A1-30DF818146E6}"/>
    <cellStyle name="요약 15 2" xfId="2824" xr:uid="{99CCD04E-9AA1-48DA-B5CB-D0E202EC57F4}"/>
    <cellStyle name="요약 15 2 2" xfId="22186" xr:uid="{ED6337AC-DE91-4088-BD19-A9397FF22765}"/>
    <cellStyle name="요약 15 3" xfId="22187" xr:uid="{8C2FECCB-4E08-4B32-8FCE-8C9F09970100}"/>
    <cellStyle name="요약 15 4" xfId="22188" xr:uid="{32823E37-131C-4D93-81DE-966D613F5BCD}"/>
    <cellStyle name="요약 15 5" xfId="22189" xr:uid="{80399372-E0C7-438D-A6C0-BEDDCFA29F1C}"/>
    <cellStyle name="요약 15 6" xfId="22190" xr:uid="{FA8EAC90-894D-4443-8AB0-94B3F16F0EB6}"/>
    <cellStyle name="요약 15 7" xfId="22191" xr:uid="{CF0D3E85-ECDC-4825-B04C-CE4C2A1B014D}"/>
    <cellStyle name="요약 15 8" xfId="22192" xr:uid="{14AE07EE-3428-4F17-85A5-A2D8C42FD3EB}"/>
    <cellStyle name="요약 15 9" xfId="22193" xr:uid="{1F0BF5E8-7669-4A76-A1CA-04D72A5A66AA}"/>
    <cellStyle name="요약 16" xfId="2825" xr:uid="{4323C6C2-AB5B-41A8-9337-183365DA66BB}"/>
    <cellStyle name="요약 16 10" xfId="22195" xr:uid="{6513E262-0CA6-47A5-855E-EB767F483B00}"/>
    <cellStyle name="요약 16 11" xfId="22196" xr:uid="{EEB305EE-D0A5-40AA-9DC5-F0F82B68574A}"/>
    <cellStyle name="요약 16 12" xfId="22197" xr:uid="{E0CEDD7A-5BB0-4522-8F91-EC2F69174740}"/>
    <cellStyle name="요약 16 13" xfId="22198" xr:uid="{C6C49242-F453-46FA-ACFB-B7B2A7596EB9}"/>
    <cellStyle name="요약 16 14" xfId="22199" xr:uid="{0FA20A79-0C2D-463D-8A72-2D259EFC228A}"/>
    <cellStyle name="요약 16 15" xfId="22194" xr:uid="{2045F85B-09F0-4936-A038-15545292575F}"/>
    <cellStyle name="요약 16 2" xfId="2826" xr:uid="{4D6DFB54-B8AB-4D3A-88BD-512FAAE342ED}"/>
    <cellStyle name="요약 16 2 2" xfId="22200" xr:uid="{B020979F-7E79-48AF-BF9C-3477C9F49A6B}"/>
    <cellStyle name="요약 16 3" xfId="22201" xr:uid="{8834F981-D564-44BB-A166-42DB5BC2BB59}"/>
    <cellStyle name="요약 16 4" xfId="22202" xr:uid="{1629897D-07C2-4E46-823D-308B2E1BFFFA}"/>
    <cellStyle name="요약 16 5" xfId="22203" xr:uid="{EEBA97A7-6F66-45FC-B0EA-7382DDC01165}"/>
    <cellStyle name="요약 16 6" xfId="22204" xr:uid="{75B81649-65CE-4DBE-958B-C09170ADBAFA}"/>
    <cellStyle name="요약 16 7" xfId="22205" xr:uid="{BE87EEDE-0722-45CC-89AE-C30A5B0889B5}"/>
    <cellStyle name="요약 16 8" xfId="22206" xr:uid="{69BB62DD-0D49-4EB2-9F5B-1615D7631D63}"/>
    <cellStyle name="요약 16 9" xfId="22207" xr:uid="{B74AAB71-52B3-4134-8D60-E43473C1B2EE}"/>
    <cellStyle name="요약 17" xfId="2827" xr:uid="{F4E15BFF-591B-42F1-90FF-F5810C154F63}"/>
    <cellStyle name="요약 17 10" xfId="22209" xr:uid="{9C20DCD7-7D9E-4722-A794-C143E8681524}"/>
    <cellStyle name="요약 17 11" xfId="22210" xr:uid="{E274F977-5A4F-4F11-A26C-F4E4AE0C9CE0}"/>
    <cellStyle name="요약 17 12" xfId="22211" xr:uid="{54594C1C-3C0B-4547-8E0E-6EACBC61433A}"/>
    <cellStyle name="요약 17 13" xfId="22212" xr:uid="{7D5B78F5-6FE6-49F9-A243-31DE13A5CC8C}"/>
    <cellStyle name="요약 17 14" xfId="22213" xr:uid="{99A5EA44-2D88-4790-AD70-314B37D9DDF1}"/>
    <cellStyle name="요약 17 15" xfId="22208" xr:uid="{08893C75-794A-4521-ADCD-4DAC340CAA53}"/>
    <cellStyle name="요약 17 2" xfId="2828" xr:uid="{168C157F-5862-4CF7-B343-477D2A5BEF44}"/>
    <cellStyle name="요약 17 2 2" xfId="22214" xr:uid="{376A4C3F-06DB-4281-9A8B-B875DE59BF17}"/>
    <cellStyle name="요약 17 3" xfId="22215" xr:uid="{8C606425-52CC-40A0-AFE0-F0FE9A3DE9DE}"/>
    <cellStyle name="요약 17 4" xfId="22216" xr:uid="{D72DCF34-CB0A-4D71-AA79-5DD13F4FCF2C}"/>
    <cellStyle name="요약 17 5" xfId="22217" xr:uid="{B5167090-3E29-4DE3-AD4D-F68FB4AADBD6}"/>
    <cellStyle name="요약 17 6" xfId="22218" xr:uid="{8632A090-475B-42CC-907E-00B76DE316CE}"/>
    <cellStyle name="요약 17 7" xfId="22219" xr:uid="{FF3B2F68-B9C4-4234-A939-088865FA9576}"/>
    <cellStyle name="요약 17 8" xfId="22220" xr:uid="{CD061D83-36D4-4129-B6AE-B4888D49D14F}"/>
    <cellStyle name="요약 17 9" xfId="22221" xr:uid="{68FEE883-DC6B-4446-AF42-B4804BEF8187}"/>
    <cellStyle name="요약 18" xfId="2829" xr:uid="{95B7C8D6-7430-4222-A40C-F727F5023492}"/>
    <cellStyle name="요약 18 10" xfId="22223" xr:uid="{AADAB691-6226-440A-98DD-5EF66D14CD63}"/>
    <cellStyle name="요약 18 11" xfId="22224" xr:uid="{F8CB7F44-B36E-4E4D-B558-F09E9C4B7A43}"/>
    <cellStyle name="요약 18 12" xfId="22225" xr:uid="{B95E75FE-65C8-4A7A-B659-BDC762743C89}"/>
    <cellStyle name="요약 18 13" xfId="22226" xr:uid="{A3CF8199-9E76-493A-A389-09A45C2B4194}"/>
    <cellStyle name="요약 18 14" xfId="22227" xr:uid="{D8F8A3B6-6485-4524-9BA3-D20FDF90C350}"/>
    <cellStyle name="요약 18 15" xfId="22222" xr:uid="{28DA6B99-9497-41E2-A6CD-7E16F1F5BE90}"/>
    <cellStyle name="요약 18 2" xfId="2830" xr:uid="{25C11582-6D35-42C6-A3F2-083D4CC6A367}"/>
    <cellStyle name="요약 18 2 2" xfId="22228" xr:uid="{96ACFF14-C91E-4258-B91E-B337284F4C9E}"/>
    <cellStyle name="요약 18 3" xfId="22229" xr:uid="{52456C13-1782-4B4D-88EB-E21AA41C7F8F}"/>
    <cellStyle name="요약 18 4" xfId="22230" xr:uid="{A10727B1-A4BF-45F0-B5AB-B8369FD0492B}"/>
    <cellStyle name="요약 18 5" xfId="22231" xr:uid="{39D3C1D6-6925-43A1-B688-34E7165467E7}"/>
    <cellStyle name="요약 18 6" xfId="22232" xr:uid="{473CCD0B-ADEE-4766-B316-9F78DE48E25F}"/>
    <cellStyle name="요약 18 7" xfId="22233" xr:uid="{9BDD61F7-99D0-45BD-8695-01097D391A62}"/>
    <cellStyle name="요약 18 8" xfId="22234" xr:uid="{D761E64C-6192-41E8-853D-09355010A786}"/>
    <cellStyle name="요약 18 9" xfId="22235" xr:uid="{638426FF-8B98-49C3-9A04-46ED99BF0E12}"/>
    <cellStyle name="요약 19" xfId="2831" xr:uid="{39CD297D-19AD-444E-BDC5-4DA2468D452B}"/>
    <cellStyle name="요약 19 10" xfId="22237" xr:uid="{78DA0D1A-C63F-4B5E-80A9-D7EC0988378C}"/>
    <cellStyle name="요약 19 11" xfId="22238" xr:uid="{FE4A40AA-2F4C-45D7-8679-F90EA4107AC0}"/>
    <cellStyle name="요약 19 12" xfId="22239" xr:uid="{250FB5E9-4381-4C79-86DE-642DC389624D}"/>
    <cellStyle name="요약 19 13" xfId="22240" xr:uid="{91AE0797-39E2-4C50-8983-DE71C71B6485}"/>
    <cellStyle name="요약 19 14" xfId="22241" xr:uid="{A7D088E3-ACAE-4B08-82DB-68300A24C2A6}"/>
    <cellStyle name="요약 19 15" xfId="22236" xr:uid="{CB25F3A8-EFD5-4475-8F9C-B683E4274198}"/>
    <cellStyle name="요약 19 2" xfId="2832" xr:uid="{4404A9A7-7A4C-481F-B484-FAA795E83709}"/>
    <cellStyle name="요약 19 2 2" xfId="22242" xr:uid="{2C864720-19C2-4858-A7B2-EE2B59CF094E}"/>
    <cellStyle name="요약 19 3" xfId="22243" xr:uid="{7522E0AB-2B8C-4AFF-B400-055261F7D394}"/>
    <cellStyle name="요약 19 4" xfId="22244" xr:uid="{62D9B4BF-C47B-4761-92AB-D3AEF8ABF4DA}"/>
    <cellStyle name="요약 19 5" xfId="22245" xr:uid="{2747AF31-535D-466F-A573-408B31E4C711}"/>
    <cellStyle name="요약 19 6" xfId="22246" xr:uid="{F324B52A-1069-4FC9-9612-F388C9FC8CB4}"/>
    <cellStyle name="요약 19 7" xfId="22247" xr:uid="{DAD129E1-3D69-45BA-B516-E5150998FB35}"/>
    <cellStyle name="요약 19 8" xfId="22248" xr:uid="{EA1041A8-E1D5-437A-B413-1B67F23D55C3}"/>
    <cellStyle name="요약 19 9" xfId="22249" xr:uid="{DFF8BD5D-D482-412C-A904-DACBD60AACE2}"/>
    <cellStyle name="요약 2" xfId="2833" xr:uid="{44C84FE2-CEDA-44AF-8E23-002F1691641B}"/>
    <cellStyle name="요약 2 10" xfId="22251" xr:uid="{801BAC0D-B85F-4CE6-B579-6DA3D03D2DD4}"/>
    <cellStyle name="요약 2 11" xfId="22252" xr:uid="{CB6BF37F-F86D-4046-ABD7-296B8A77B86E}"/>
    <cellStyle name="요약 2 12" xfId="22253" xr:uid="{49E535E9-3BE1-4BF6-81FF-942DD5CE7BF1}"/>
    <cellStyle name="요약 2 13" xfId="22254" xr:uid="{C89D7469-4E87-4F90-BCF0-7C1A7D4A50B9}"/>
    <cellStyle name="요약 2 14" xfId="22255" xr:uid="{D6C6504A-2A12-4762-B6D8-CC673E493302}"/>
    <cellStyle name="요약 2 15" xfId="22250" xr:uid="{DCFFFB73-7413-4AF3-82D7-02DB8E077B43}"/>
    <cellStyle name="요약 2 16" xfId="27984" xr:uid="{95105336-DD25-4326-A1C8-7C8E48439F2E}"/>
    <cellStyle name="요약 2 2" xfId="2834" xr:uid="{D3A61125-4EB8-4D2E-8C60-176CB0F49273}"/>
    <cellStyle name="요약 2 2 2" xfId="22256" xr:uid="{46745D5A-A883-46E5-978E-802E2CF2516C}"/>
    <cellStyle name="요약 2 3" xfId="22257" xr:uid="{5FE9715A-32EF-45D4-98BF-9FE84765E4FA}"/>
    <cellStyle name="요약 2 4" xfId="22258" xr:uid="{D4FA3AA9-16A9-4C3E-84A0-09CDFE9345A0}"/>
    <cellStyle name="요약 2 5" xfId="22259" xr:uid="{2929A4FB-E351-46DF-8C1F-34A6EE43AA80}"/>
    <cellStyle name="요약 2 6" xfId="22260" xr:uid="{891DA772-EA84-4384-8FA9-174E3D11D9DA}"/>
    <cellStyle name="요약 2 7" xfId="22261" xr:uid="{CFC23D10-5974-467A-B66D-425DB9B65125}"/>
    <cellStyle name="요약 2 8" xfId="22262" xr:uid="{DD783BD2-285B-4699-B78B-D434E5FFD9C8}"/>
    <cellStyle name="요약 2 9" xfId="22263" xr:uid="{46C5E6A4-D27E-4458-926A-1CB56606E207}"/>
    <cellStyle name="요약 20" xfId="2835" xr:uid="{454985B8-0CD4-4720-8C50-5896E5F06132}"/>
    <cellStyle name="요약 20 10" xfId="22265" xr:uid="{33AA66F8-AF1D-4488-95D5-DC09DCC6E08C}"/>
    <cellStyle name="요약 20 11" xfId="22266" xr:uid="{5D9E7414-5ADE-423C-A2BE-69AD5ABFCEE9}"/>
    <cellStyle name="요약 20 12" xfId="22267" xr:uid="{20CB727D-7A11-471B-899E-7A21EAB548C1}"/>
    <cellStyle name="요약 20 13" xfId="22268" xr:uid="{803E9582-C011-4B0A-A5A6-CC3660540383}"/>
    <cellStyle name="요약 20 14" xfId="22269" xr:uid="{58DDC9D6-5280-4E51-AF67-4BA13392DE1D}"/>
    <cellStyle name="요약 20 15" xfId="22264" xr:uid="{314DF987-34FF-487F-AEFC-E672A8E6398A}"/>
    <cellStyle name="요약 20 2" xfId="2836" xr:uid="{10067145-F935-43DB-9E1C-3FE79C571A71}"/>
    <cellStyle name="요약 20 2 2" xfId="22270" xr:uid="{1C7F2BD5-2C06-408A-A2C6-237BC79CE77B}"/>
    <cellStyle name="요약 20 3" xfId="22271" xr:uid="{A01BC1BB-A2CF-49FD-B38B-AAAE3183FDC9}"/>
    <cellStyle name="요약 20 4" xfId="22272" xr:uid="{798066C8-E4AB-4BC0-906B-7CCE736138DF}"/>
    <cellStyle name="요약 20 5" xfId="22273" xr:uid="{9C5B2F72-E472-4DBC-B5C5-D0D632FFD9A1}"/>
    <cellStyle name="요약 20 6" xfId="22274" xr:uid="{B1FDC324-86E2-47D2-8CFE-307F5F30BD4D}"/>
    <cellStyle name="요약 20 7" xfId="22275" xr:uid="{79BA60C1-E690-459E-ACC9-32611D68FDA5}"/>
    <cellStyle name="요약 20 8" xfId="22276" xr:uid="{DBA8B5BA-DC94-40AC-B6E1-787C4B8F6F50}"/>
    <cellStyle name="요약 20 9" xfId="22277" xr:uid="{083AAC29-96E1-450D-A164-8E50E15E6DA4}"/>
    <cellStyle name="요약 21" xfId="2837" xr:uid="{D8C2577E-C78F-4A06-B845-63B5124F08F7}"/>
    <cellStyle name="요약 21 10" xfId="22279" xr:uid="{2DCB0348-E1C1-433F-A880-E6ECE57DCE7A}"/>
    <cellStyle name="요약 21 11" xfId="22280" xr:uid="{D6F74E06-E280-491B-8B4A-DDD65D8C4EE9}"/>
    <cellStyle name="요약 21 12" xfId="22281" xr:uid="{23F705C5-C457-481C-BE03-E45AA2BCBBCD}"/>
    <cellStyle name="요약 21 13" xfId="22282" xr:uid="{02450669-85DE-4E89-85C9-50BD6CF9F198}"/>
    <cellStyle name="요약 21 14" xfId="22283" xr:uid="{E7725A44-8A65-4991-B0EA-37371162A6C1}"/>
    <cellStyle name="요약 21 15" xfId="22278" xr:uid="{C77665D6-571A-4D51-8D15-507DDEDA3C1A}"/>
    <cellStyle name="요약 21 2" xfId="2838" xr:uid="{1902054A-8397-4341-9807-4EBEE51E9AE5}"/>
    <cellStyle name="요약 21 2 2" xfId="22284" xr:uid="{2B890B5C-6877-4BC9-BC5A-7C0EC4007D86}"/>
    <cellStyle name="요약 21 3" xfId="22285" xr:uid="{BE57B9D5-C2A6-4FDB-A234-17A952CEE967}"/>
    <cellStyle name="요약 21 4" xfId="22286" xr:uid="{14483E35-6F00-4B9B-A38A-413F093D930F}"/>
    <cellStyle name="요약 21 5" xfId="22287" xr:uid="{4DC45C0B-4ABB-455C-AE69-CB75C89BD7AA}"/>
    <cellStyle name="요약 21 6" xfId="22288" xr:uid="{8B5D9306-7584-426D-81D5-B755DD171F47}"/>
    <cellStyle name="요약 21 7" xfId="22289" xr:uid="{1929CDD3-4F09-449E-93D9-DA26FF7C2250}"/>
    <cellStyle name="요약 21 8" xfId="22290" xr:uid="{86142353-3912-436D-ADFD-C7B17812F85C}"/>
    <cellStyle name="요약 21 9" xfId="22291" xr:uid="{7BA5BAA1-79AF-4314-AA44-44D07DDF78BC}"/>
    <cellStyle name="요약 22" xfId="2839" xr:uid="{70B51FCD-2571-4E96-A648-66B9CC8FA8D2}"/>
    <cellStyle name="요약 22 10" xfId="22293" xr:uid="{048DF5E6-92D9-4A9F-8061-6C806AA6DB14}"/>
    <cellStyle name="요약 22 11" xfId="22294" xr:uid="{C5BDE7D5-3F74-4BAB-BBDC-1FC177693A0D}"/>
    <cellStyle name="요약 22 12" xfId="22295" xr:uid="{15E37E0E-50AF-43E2-9A79-CD0ABF7FCE0F}"/>
    <cellStyle name="요약 22 13" xfId="22296" xr:uid="{CEBBF0AF-71E6-44C1-B8D0-A82783C72E3B}"/>
    <cellStyle name="요약 22 14" xfId="22297" xr:uid="{D8B58C11-0126-4E8E-86F9-295CA6A116AC}"/>
    <cellStyle name="요약 22 15" xfId="22292" xr:uid="{6A452D92-CC6A-44F1-B9A5-039293E1791B}"/>
    <cellStyle name="요약 22 2" xfId="2840" xr:uid="{BFBDCB67-1B14-4370-85F0-0CEDCCBB88CA}"/>
    <cellStyle name="요약 22 2 2" xfId="22298" xr:uid="{8078CCC7-0E2C-4B88-9B76-AD393A565DEE}"/>
    <cellStyle name="요약 22 3" xfId="22299" xr:uid="{6A56849B-D8E8-4A31-88D4-6417A002EAFC}"/>
    <cellStyle name="요약 22 4" xfId="22300" xr:uid="{2E3D216C-8F59-4D53-8F73-244151E3043D}"/>
    <cellStyle name="요약 22 5" xfId="22301" xr:uid="{78D4660A-7FE3-4F35-A478-B4BBC845DDD4}"/>
    <cellStyle name="요약 22 6" xfId="22302" xr:uid="{A369B1B3-D108-43F7-A5ED-E9B589161AC0}"/>
    <cellStyle name="요약 22 7" xfId="22303" xr:uid="{31AA67D0-7CB3-46E0-BF35-26BE54D4AA9E}"/>
    <cellStyle name="요약 22 8" xfId="22304" xr:uid="{41A34A4C-2F1E-4A00-9DD8-49B2A42D7FEC}"/>
    <cellStyle name="요약 22 9" xfId="22305" xr:uid="{9A7E31DE-97FB-49C5-996F-D1B5E6041C94}"/>
    <cellStyle name="요약 23" xfId="2841" xr:uid="{F70FC539-2B1D-448E-A3BF-0FA6B7E5F943}"/>
    <cellStyle name="요약 23 10" xfId="22307" xr:uid="{12A5F715-BCEE-4A47-8600-BC97C4EFD6DF}"/>
    <cellStyle name="요약 23 11" xfId="22308" xr:uid="{6C560E3B-C800-4778-A079-3A87D2F8D9C5}"/>
    <cellStyle name="요약 23 12" xfId="22309" xr:uid="{08537199-AE3F-44AF-A7A5-350A26D5E998}"/>
    <cellStyle name="요약 23 13" xfId="22310" xr:uid="{E81FCDC4-1D2B-438B-BBB7-F0A9DDA7803B}"/>
    <cellStyle name="요약 23 14" xfId="22311" xr:uid="{3422ABCF-448C-474C-88EB-7738D650B88B}"/>
    <cellStyle name="요약 23 15" xfId="22306" xr:uid="{B2697DD5-E7A8-41AF-8AE3-60BEC0BF4649}"/>
    <cellStyle name="요약 23 2" xfId="2842" xr:uid="{876CEEB9-4265-479E-928C-C8530E162112}"/>
    <cellStyle name="요약 23 2 2" xfId="22312" xr:uid="{24A256B3-AD00-4C74-BDE4-01C1037E22C8}"/>
    <cellStyle name="요약 23 3" xfId="22313" xr:uid="{CBE83915-740B-4132-A2A1-F679F3A55EDE}"/>
    <cellStyle name="요약 23 4" xfId="22314" xr:uid="{4EEDDB03-0DE0-4CB5-8DF7-945FD970C06A}"/>
    <cellStyle name="요약 23 5" xfId="22315" xr:uid="{1BA04A1D-8B8C-443A-94CC-BC8FFCC6E69B}"/>
    <cellStyle name="요약 23 6" xfId="22316" xr:uid="{99E8A4DF-047B-442D-BE80-203589A58094}"/>
    <cellStyle name="요약 23 7" xfId="22317" xr:uid="{56A2D65D-74B3-49B6-94E6-06A8B080988E}"/>
    <cellStyle name="요약 23 8" xfId="22318" xr:uid="{2A1BDE5B-40F4-45B5-8933-FD54D47E688D}"/>
    <cellStyle name="요약 23 9" xfId="22319" xr:uid="{CB1B19EA-2B24-463F-944A-5C2E3E05D97A}"/>
    <cellStyle name="요약 24" xfId="2843" xr:uid="{68C6CFB1-0AEE-4D7B-8111-7CA49AAE16AE}"/>
    <cellStyle name="요약 24 10" xfId="22321" xr:uid="{A118EA08-5343-4B5B-BA09-FBCE9E90B1DE}"/>
    <cellStyle name="요약 24 11" xfId="22322" xr:uid="{F4D7874C-0A42-44B7-A1B5-41B0425A8601}"/>
    <cellStyle name="요약 24 12" xfId="22323" xr:uid="{628F8A16-B7E8-481D-9F61-2261FB80FDA4}"/>
    <cellStyle name="요약 24 13" xfId="22324" xr:uid="{6E61013A-0AD6-4700-8D48-B57669DFD002}"/>
    <cellStyle name="요약 24 14" xfId="22325" xr:uid="{C7731190-A47A-4AD4-AEEE-8C3927D0A506}"/>
    <cellStyle name="요약 24 15" xfId="22320" xr:uid="{49045C50-83B8-4B4A-AF61-05F1CDF6EDD2}"/>
    <cellStyle name="요약 24 2" xfId="2844" xr:uid="{17CC374E-4538-4519-8567-273B457DF05A}"/>
    <cellStyle name="요약 24 2 2" xfId="22326" xr:uid="{D8DACA78-B987-419F-B511-0AA9A9E7BB32}"/>
    <cellStyle name="요약 24 3" xfId="22327" xr:uid="{C1681BDC-A616-4EE8-BF05-92640D20CFF8}"/>
    <cellStyle name="요약 24 4" xfId="22328" xr:uid="{DF91A271-8442-472D-AED6-5CE12D598185}"/>
    <cellStyle name="요약 24 5" xfId="22329" xr:uid="{F2254F19-3A22-447F-A750-EDE7F3105614}"/>
    <cellStyle name="요약 24 6" xfId="22330" xr:uid="{BE4EDC95-7BB6-4E34-898B-7CAA9050D3DD}"/>
    <cellStyle name="요약 24 7" xfId="22331" xr:uid="{D922C16B-BCB8-46BB-9FD5-326D05EAFEFC}"/>
    <cellStyle name="요약 24 8" xfId="22332" xr:uid="{65AC8BB0-EB3A-4B62-A181-F6AA58E965D9}"/>
    <cellStyle name="요약 24 9" xfId="22333" xr:uid="{763399BD-6164-411F-A87E-980E28D02116}"/>
    <cellStyle name="요약 25" xfId="2845" xr:uid="{15CF3737-E980-4815-BDA7-68EC867A6EBC}"/>
    <cellStyle name="요약 25 10" xfId="22335" xr:uid="{705FDF07-A654-43A2-816B-5DFAFC74D056}"/>
    <cellStyle name="요약 25 11" xfId="22336" xr:uid="{D91160F9-5A90-4DCE-A7C4-D200567616DB}"/>
    <cellStyle name="요약 25 12" xfId="22337" xr:uid="{C285C11E-6150-438F-AA86-E5ABB45FDCC7}"/>
    <cellStyle name="요약 25 13" xfId="22338" xr:uid="{AA08F867-5C0B-45D8-B1A9-8682848C4A0B}"/>
    <cellStyle name="요약 25 14" xfId="22339" xr:uid="{B82F92EB-03D9-47FC-91CF-CA0398F36243}"/>
    <cellStyle name="요약 25 15" xfId="22334" xr:uid="{83C21CBB-0BFA-40DD-B13A-4ED89EF86573}"/>
    <cellStyle name="요약 25 2" xfId="2846" xr:uid="{E89430AB-7157-4134-B0E4-52EE1F5BE385}"/>
    <cellStyle name="요약 25 2 2" xfId="22340" xr:uid="{A376BA72-4EE2-437D-807D-10150CFB19F5}"/>
    <cellStyle name="요약 25 3" xfId="22341" xr:uid="{22E4C16C-003F-4CA8-B2CD-E13DEE81884C}"/>
    <cellStyle name="요약 25 4" xfId="22342" xr:uid="{03A8A485-5F1C-48BF-A362-07848ACAD9F8}"/>
    <cellStyle name="요약 25 5" xfId="22343" xr:uid="{87933D3A-06B6-4E65-95FB-897645E819FF}"/>
    <cellStyle name="요약 25 6" xfId="22344" xr:uid="{F06E5029-0E97-45DE-9D09-4112BC381743}"/>
    <cellStyle name="요약 25 7" xfId="22345" xr:uid="{C91BB134-B2EF-47A0-832F-D178D35BE71A}"/>
    <cellStyle name="요약 25 8" xfId="22346" xr:uid="{B7A04F7D-0BC8-414E-A85B-AB2206AD19C8}"/>
    <cellStyle name="요약 25 9" xfId="22347" xr:uid="{CB881411-0393-461A-A84E-C2CA7AF65A58}"/>
    <cellStyle name="요약 26" xfId="2847" xr:uid="{C4226BD6-864F-4830-96C9-A43B8FB26BBF}"/>
    <cellStyle name="요약 26 10" xfId="22349" xr:uid="{37D56C53-E321-4352-B57E-73586B6FA3A3}"/>
    <cellStyle name="요약 26 11" xfId="22350" xr:uid="{68A5FD1F-BF9F-4428-B03E-C3DD8D27A4BF}"/>
    <cellStyle name="요약 26 12" xfId="22351" xr:uid="{4797E306-ED9F-465A-A9A1-B06E7CD73C6C}"/>
    <cellStyle name="요약 26 13" xfId="22352" xr:uid="{A88CF2A6-6986-46F3-BA9B-39D58CFD32A4}"/>
    <cellStyle name="요약 26 14" xfId="22353" xr:uid="{4A67567B-F978-4397-B5EE-69016C4734D0}"/>
    <cellStyle name="요약 26 15" xfId="22348" xr:uid="{DDA7F73E-8006-4F5D-94C4-42AF12B71DEB}"/>
    <cellStyle name="요약 26 2" xfId="2848" xr:uid="{A6F792A5-53E1-4C95-B667-99123A71E5E3}"/>
    <cellStyle name="요약 26 2 2" xfId="22354" xr:uid="{064AD2A3-7512-4527-82A3-C7236F0AF2FD}"/>
    <cellStyle name="요약 26 3" xfId="22355" xr:uid="{C3E86CFE-DE88-44F5-A9D5-8B54114BF984}"/>
    <cellStyle name="요약 26 4" xfId="22356" xr:uid="{E3B56295-9961-4301-A7AF-B85A359D0850}"/>
    <cellStyle name="요약 26 5" xfId="22357" xr:uid="{2C099957-A1D8-4D6A-8FF7-47565720AAB3}"/>
    <cellStyle name="요약 26 6" xfId="22358" xr:uid="{A5871F7C-92BA-408F-8925-3EE27985B3BB}"/>
    <cellStyle name="요약 26 7" xfId="22359" xr:uid="{ED71A511-5E99-4561-9BA8-CF4D390890F9}"/>
    <cellStyle name="요약 26 8" xfId="22360" xr:uid="{629CA093-F322-4371-99D1-1B8911FDA449}"/>
    <cellStyle name="요약 26 9" xfId="22361" xr:uid="{8A146333-0851-426A-8D1D-843124214E5E}"/>
    <cellStyle name="요약 27" xfId="2849" xr:uid="{20912E05-0F81-4E03-A09B-B9B3EB2189C6}"/>
    <cellStyle name="요약 27 10" xfId="22363" xr:uid="{6F78BB10-1166-4F04-8D17-012802AE0CEC}"/>
    <cellStyle name="요약 27 11" xfId="22364" xr:uid="{CE29BFD2-518B-4F3B-A859-FF3006EF869D}"/>
    <cellStyle name="요약 27 12" xfId="22365" xr:uid="{6150C2A9-CCA6-465C-AC20-6DD1688B1443}"/>
    <cellStyle name="요약 27 13" xfId="22366" xr:uid="{5540D442-34EF-4FF6-A5FF-A2E219626526}"/>
    <cellStyle name="요약 27 14" xfId="22367" xr:uid="{0EC6742C-33F9-434A-B27D-002D242FC001}"/>
    <cellStyle name="요약 27 15" xfId="22362" xr:uid="{C9D7894A-7BF6-4832-BACC-D1FE87A12CAB}"/>
    <cellStyle name="요약 27 2" xfId="2850" xr:uid="{F10C683D-BAF3-444F-A466-9A79CAA82AD6}"/>
    <cellStyle name="요약 27 2 2" xfId="22368" xr:uid="{DC5F4F01-4900-4286-9809-55C76F7756AF}"/>
    <cellStyle name="요약 27 3" xfId="22369" xr:uid="{F3EF3EA7-A049-44BF-B16C-AEC5244E67EF}"/>
    <cellStyle name="요약 27 4" xfId="22370" xr:uid="{C7ADDF91-DC0B-41DD-99B0-E7A6BACA5052}"/>
    <cellStyle name="요약 27 5" xfId="22371" xr:uid="{5AA36DEE-D6AE-4797-9967-66E95C489B4C}"/>
    <cellStyle name="요약 27 6" xfId="22372" xr:uid="{47B55626-5367-469A-9BE4-E3D1C5F96FB7}"/>
    <cellStyle name="요약 27 7" xfId="22373" xr:uid="{82DFB1B6-EB42-497F-8869-3EA72FE338C5}"/>
    <cellStyle name="요약 27 8" xfId="22374" xr:uid="{2F33B50C-A728-4B57-B06E-B476D15DA978}"/>
    <cellStyle name="요약 27 9" xfId="22375" xr:uid="{61D7F347-3302-4EC8-ADD5-9EF45DD347A6}"/>
    <cellStyle name="요약 28" xfId="2851" xr:uid="{83508FEB-C21F-4E98-89B0-ACC34812CCBF}"/>
    <cellStyle name="요약 28 10" xfId="22377" xr:uid="{D9ADA0EF-1ADC-4ECB-9892-4E5779D7A341}"/>
    <cellStyle name="요약 28 11" xfId="22378" xr:uid="{6CA77B3D-A703-4CC9-9B18-96AE924D5940}"/>
    <cellStyle name="요약 28 12" xfId="22379" xr:uid="{5470792F-E5A8-46F9-8B5B-25A3C6D31EE0}"/>
    <cellStyle name="요약 28 13" xfId="22380" xr:uid="{5C7106DA-8582-4764-A1A6-5232F0DF0DB9}"/>
    <cellStyle name="요약 28 14" xfId="22381" xr:uid="{09BF3398-A21C-408A-9BEC-D4ABCFF3171B}"/>
    <cellStyle name="요약 28 15" xfId="22376" xr:uid="{7D064937-5648-43F5-B9C3-E5074A2266D7}"/>
    <cellStyle name="요약 28 2" xfId="2852" xr:uid="{71381FBA-3518-4B7D-AE15-338FEF0274A9}"/>
    <cellStyle name="요약 28 2 2" xfId="22382" xr:uid="{6D777CEB-0B62-46F1-8721-46A575A9FAA2}"/>
    <cellStyle name="요약 28 3" xfId="22383" xr:uid="{E3687681-8BA6-4457-8652-97340B7076A9}"/>
    <cellStyle name="요약 28 4" xfId="22384" xr:uid="{B2934E28-2121-4774-BCD3-9091CB3C7DAA}"/>
    <cellStyle name="요약 28 5" xfId="22385" xr:uid="{47D3E69D-496E-4482-A4C9-39317FDF8DE6}"/>
    <cellStyle name="요약 28 6" xfId="22386" xr:uid="{3BE78934-C8D0-4F56-B6EE-03D220622B94}"/>
    <cellStyle name="요약 28 7" xfId="22387" xr:uid="{D60C9A30-1732-4C5D-B752-59109CE3BDB0}"/>
    <cellStyle name="요약 28 8" xfId="22388" xr:uid="{1E882312-C7BB-4CB6-B2F9-8C3F57870D28}"/>
    <cellStyle name="요약 28 9" xfId="22389" xr:uid="{F22BCAFA-4C47-4DD2-A767-C98C2DFDF13C}"/>
    <cellStyle name="요약 29" xfId="2853" xr:uid="{BA706C1A-8BE7-4DCE-961E-71F15DEB9253}"/>
    <cellStyle name="요약 29 10" xfId="22391" xr:uid="{7077F703-96F9-4F16-9B57-CE3958E1F396}"/>
    <cellStyle name="요약 29 11" xfId="22392" xr:uid="{097ED958-F563-4B3C-AAF5-36B87E3544C3}"/>
    <cellStyle name="요약 29 12" xfId="22393" xr:uid="{B2D77152-7277-4BCC-89E1-983AAD9BD8F3}"/>
    <cellStyle name="요약 29 13" xfId="22394" xr:uid="{8DD8FE48-A98C-4A06-BC12-FCE5B933019E}"/>
    <cellStyle name="요약 29 14" xfId="22395" xr:uid="{3489F890-9C0D-40E2-BC6E-DA852E7B81EC}"/>
    <cellStyle name="요약 29 15" xfId="22390" xr:uid="{A23C8EA7-1ABD-4E16-81F3-CD2476429BAC}"/>
    <cellStyle name="요약 29 2" xfId="2854" xr:uid="{6F1F91BD-9A7E-4EF0-96AE-ADFEDE52BF88}"/>
    <cellStyle name="요약 29 2 2" xfId="22396" xr:uid="{35B81BD0-1B29-47AA-B12D-D2EBC1E6026F}"/>
    <cellStyle name="요약 29 3" xfId="22397" xr:uid="{66991F87-EAB3-4F62-8DF5-6F9A8CD4EE50}"/>
    <cellStyle name="요약 29 4" xfId="22398" xr:uid="{68662991-41C6-4C7E-8E7F-55EE75A408B9}"/>
    <cellStyle name="요약 29 5" xfId="22399" xr:uid="{27D7165B-CCCB-49ED-9252-4EF67F8D0B90}"/>
    <cellStyle name="요약 29 6" xfId="22400" xr:uid="{636A6A15-40C6-4DE6-9A35-7B2479631732}"/>
    <cellStyle name="요약 29 7" xfId="22401" xr:uid="{A93228BA-6CB3-4301-80DE-05A9A4263F66}"/>
    <cellStyle name="요약 29 8" xfId="22402" xr:uid="{91FBD5CA-8C83-4908-A95F-8B59E98DD5A4}"/>
    <cellStyle name="요약 29 9" xfId="22403" xr:uid="{F4A913DA-57FA-46F3-A0A7-EF8381BE47AE}"/>
    <cellStyle name="요약 3" xfId="2855" xr:uid="{CE0CB8E2-49F5-403C-A571-C8FFD36039BC}"/>
    <cellStyle name="요약 3 10" xfId="22405" xr:uid="{96F197DD-9227-4530-913F-B4157538CD43}"/>
    <cellStyle name="요약 3 11" xfId="22406" xr:uid="{F351F317-3314-48D4-AEAC-1CDF7936584F}"/>
    <cellStyle name="요약 3 12" xfId="22407" xr:uid="{922C61C6-02A9-4879-9153-F86EE9ECCC0A}"/>
    <cellStyle name="요약 3 13" xfId="22408" xr:uid="{CC86F7B6-305D-4E97-B823-287B80198955}"/>
    <cellStyle name="요약 3 14" xfId="22409" xr:uid="{EBC151F9-92ED-4271-B5D7-7C6DDA927AFA}"/>
    <cellStyle name="요약 3 15" xfId="22404" xr:uid="{CFBC90F1-0BBA-4E4B-BD2A-3781C1692391}"/>
    <cellStyle name="요약 3 16" xfId="28229" xr:uid="{F4CC5EBD-38F0-405E-8A81-A03F95D7DD53}"/>
    <cellStyle name="요약 3 2" xfId="2856" xr:uid="{A718B60B-A97D-4E9F-ABBB-2F9B37F39BFE}"/>
    <cellStyle name="요약 3 2 2" xfId="22410" xr:uid="{74A5D20A-20F3-43EB-9CE5-5F64489BDEB7}"/>
    <cellStyle name="요약 3 3" xfId="22411" xr:uid="{3EC81EF0-DDAE-4C53-960C-E8FA00CBD7A0}"/>
    <cellStyle name="요약 3 4" xfId="22412" xr:uid="{C9AF2DDF-90E0-4DD9-956C-3368D6E345D9}"/>
    <cellStyle name="요약 3 5" xfId="22413" xr:uid="{5FFDB2E2-9E12-4565-AC5D-0FEE0D6B11CF}"/>
    <cellStyle name="요약 3 6" xfId="22414" xr:uid="{12379949-A1CA-4617-9E1E-EB6FEE53A255}"/>
    <cellStyle name="요약 3 7" xfId="22415" xr:uid="{17A5E2C5-F6F7-4839-8407-24DBE97B1932}"/>
    <cellStyle name="요약 3 8" xfId="22416" xr:uid="{550771DF-FC8B-4283-9103-4B724AC90F26}"/>
    <cellStyle name="요약 3 9" xfId="22417" xr:uid="{AE2F8894-C760-4D3B-90AD-7EF188A95183}"/>
    <cellStyle name="요약 30" xfId="2857" xr:uid="{E4331F9C-B1B8-445A-BF12-F49CDC739EB9}"/>
    <cellStyle name="요약 30 10" xfId="22419" xr:uid="{E3F45C4D-D74A-46BE-B8ED-492D3DBCF615}"/>
    <cellStyle name="요약 30 11" xfId="22420" xr:uid="{63B57274-029F-4B95-A089-C9F913C65DFE}"/>
    <cellStyle name="요약 30 12" xfId="22421" xr:uid="{D00A05EA-19F6-49C2-9087-D788BCEC2A5E}"/>
    <cellStyle name="요약 30 13" xfId="22422" xr:uid="{B54A9FCB-EEEE-4970-A802-4EADEBEF3D99}"/>
    <cellStyle name="요약 30 14" xfId="22423" xr:uid="{60644B1A-A25A-4B12-96CE-25391F2657C4}"/>
    <cellStyle name="요약 30 15" xfId="22418" xr:uid="{69D5801B-67B3-4FDB-80F6-7A9B6287A709}"/>
    <cellStyle name="요약 30 2" xfId="2858" xr:uid="{C4F566F2-1CF3-4B6D-846D-87D2EA444222}"/>
    <cellStyle name="요약 30 2 2" xfId="22424" xr:uid="{BFF846C4-0501-4208-A51B-36CE8307BA72}"/>
    <cellStyle name="요약 30 3" xfId="22425" xr:uid="{917E227C-3F3E-412B-8EF0-190BCEA6A1F2}"/>
    <cellStyle name="요약 30 4" xfId="22426" xr:uid="{F33E05DB-5E22-4507-9923-E5F4E3D7A790}"/>
    <cellStyle name="요약 30 5" xfId="22427" xr:uid="{A9135AA1-90CB-4F94-826E-388FFA197D05}"/>
    <cellStyle name="요약 30 6" xfId="22428" xr:uid="{09E36C76-FC34-4E9C-89C3-7BCC40FAE184}"/>
    <cellStyle name="요약 30 7" xfId="22429" xr:uid="{D6CEEA2A-739D-48D1-AE65-9808C1C14586}"/>
    <cellStyle name="요약 30 8" xfId="22430" xr:uid="{2F29D928-A572-4B0B-B9AC-23624D5EB5C6}"/>
    <cellStyle name="요약 30 9" xfId="22431" xr:uid="{50D85B90-EEA7-41D9-A49B-048E1B33F8C6}"/>
    <cellStyle name="요약 31" xfId="2859" xr:uid="{C84FE90D-65E7-44FB-A2EF-A7FD1353882F}"/>
    <cellStyle name="요약 31 10" xfId="22433" xr:uid="{3E93A86A-A220-4769-9605-35EB578BD9EF}"/>
    <cellStyle name="요약 31 11" xfId="22434" xr:uid="{F7DD1134-512F-44AC-8963-53F69571AEBA}"/>
    <cellStyle name="요약 31 12" xfId="22435" xr:uid="{A074D582-D690-443B-BA46-50857938DC24}"/>
    <cellStyle name="요약 31 13" xfId="22436" xr:uid="{26C23E7E-EC55-4BB3-9015-340C83BF2300}"/>
    <cellStyle name="요약 31 14" xfId="22437" xr:uid="{AD944314-CCC0-4E68-8D70-FE8E4927C074}"/>
    <cellStyle name="요약 31 15" xfId="22432" xr:uid="{0BA7E22D-971C-4802-8952-32E070A41D07}"/>
    <cellStyle name="요약 31 2" xfId="2860" xr:uid="{A9AD2109-A389-4A05-BCE8-13C09408065F}"/>
    <cellStyle name="요약 31 2 2" xfId="22438" xr:uid="{FA6C95E2-4FD3-436E-BCF2-2A694E28F0FE}"/>
    <cellStyle name="요약 31 3" xfId="22439" xr:uid="{8AC336F2-9FB3-4B9A-A9EB-99F7C0C71BCD}"/>
    <cellStyle name="요약 31 4" xfId="22440" xr:uid="{5ADDB271-D92B-4B09-A124-58C9CDA845CE}"/>
    <cellStyle name="요약 31 5" xfId="22441" xr:uid="{7BEA2B18-5950-49A6-9D37-E37BD7FDE129}"/>
    <cellStyle name="요약 31 6" xfId="22442" xr:uid="{80473A3B-E842-414C-919F-0B91161B4733}"/>
    <cellStyle name="요약 31 7" xfId="22443" xr:uid="{0D53A7F2-EF63-4CC9-BD68-B3053A0D5B0F}"/>
    <cellStyle name="요약 31 8" xfId="22444" xr:uid="{0D8A0664-314B-4C13-9299-1576C7473EF1}"/>
    <cellStyle name="요약 31 9" xfId="22445" xr:uid="{737DF1A6-8BAD-4FFF-943F-83B27117F3C8}"/>
    <cellStyle name="요약 32" xfId="2861" xr:uid="{5EF0F297-A9D8-42B9-BA1E-31257B046076}"/>
    <cellStyle name="요약 32 10" xfId="22447" xr:uid="{C4FB6C65-F848-4FCE-B514-8A849B6F78E2}"/>
    <cellStyle name="요약 32 11" xfId="22448" xr:uid="{CDE4EBDB-CD27-41CE-BDF9-7C891689F7F1}"/>
    <cellStyle name="요약 32 12" xfId="22449" xr:uid="{66B5CDBE-5CA1-42A1-88EF-1AC0C546E709}"/>
    <cellStyle name="요약 32 13" xfId="22450" xr:uid="{84FABF2E-01B8-4AA7-A422-DE07944C2164}"/>
    <cellStyle name="요약 32 14" xfId="22451" xr:uid="{F3C9213D-72A2-463C-A1A7-8C1319CF003D}"/>
    <cellStyle name="요약 32 15" xfId="22446" xr:uid="{2FB25D82-82F0-4703-A363-0DA0167BE92D}"/>
    <cellStyle name="요약 32 2" xfId="2862" xr:uid="{C7F0894C-7ACB-49DD-80E4-88D4590C7DFE}"/>
    <cellStyle name="요약 32 2 2" xfId="22452" xr:uid="{C281780A-FB74-41C0-88F8-193C0C71659F}"/>
    <cellStyle name="요약 32 3" xfId="22453" xr:uid="{116DFE7A-5633-4BFC-A955-723DD64591AF}"/>
    <cellStyle name="요약 32 4" xfId="22454" xr:uid="{94742444-39B2-4E9D-B3C6-FDB86D242FB9}"/>
    <cellStyle name="요약 32 5" xfId="22455" xr:uid="{465AC478-E8D9-4358-9148-C56DBF63BCC3}"/>
    <cellStyle name="요약 32 6" xfId="22456" xr:uid="{E73AC89E-328B-48F6-AFC7-86763FC73C63}"/>
    <cellStyle name="요약 32 7" xfId="22457" xr:uid="{58387539-DDAA-42C1-AB72-7B2C89AF6674}"/>
    <cellStyle name="요약 32 8" xfId="22458" xr:uid="{144BE04B-0AE5-4B01-8CC8-8469D02E44CD}"/>
    <cellStyle name="요약 32 9" xfId="22459" xr:uid="{34AB0FEE-287B-4838-80D8-8F920F62FE70}"/>
    <cellStyle name="요약 33" xfId="2863" xr:uid="{09D94F28-599A-4E0A-B304-A4E70808F0CF}"/>
    <cellStyle name="요약 33 10" xfId="22461" xr:uid="{7344ADF4-54A0-41E6-BDFB-EA8B31EBE2CD}"/>
    <cellStyle name="요약 33 11" xfId="22462" xr:uid="{52AE2AF7-C775-4B06-A0F2-BBAFD9FCA875}"/>
    <cellStyle name="요약 33 12" xfId="22463" xr:uid="{280241F2-D4B6-4276-A2ED-E7437FAB4846}"/>
    <cellStyle name="요약 33 13" xfId="22464" xr:uid="{F5A1CA4E-85BA-40E2-B277-5FF8F8213573}"/>
    <cellStyle name="요약 33 14" xfId="22465" xr:uid="{D2D08ACC-EA8A-46D3-86C7-A81E8B85B6D4}"/>
    <cellStyle name="요약 33 15" xfId="22460" xr:uid="{345F3B13-B01D-43AA-AD07-2B2DF1544790}"/>
    <cellStyle name="요약 33 2" xfId="2864" xr:uid="{0571A6E0-58A3-4968-89B7-AB6BF5EA774A}"/>
    <cellStyle name="요약 33 2 2" xfId="22466" xr:uid="{2C40651F-8D17-450A-AC26-604F48EF1CB5}"/>
    <cellStyle name="요약 33 3" xfId="22467" xr:uid="{B7F817E4-D240-4862-9B3E-5713428A5EB8}"/>
    <cellStyle name="요약 33 4" xfId="22468" xr:uid="{22B9C806-D076-4EC5-A32D-1B13EC6D735B}"/>
    <cellStyle name="요약 33 5" xfId="22469" xr:uid="{616F92E5-7CB6-4100-82E9-384E63EF68DA}"/>
    <cellStyle name="요약 33 6" xfId="22470" xr:uid="{FD32EFA6-003E-4166-978E-F07385F9EC23}"/>
    <cellStyle name="요약 33 7" xfId="22471" xr:uid="{85DF64AA-B915-44DF-BE27-702E9B844DEB}"/>
    <cellStyle name="요약 33 8" xfId="22472" xr:uid="{D4DACF14-1A91-4748-8BB7-F9D487A46081}"/>
    <cellStyle name="요약 33 9" xfId="22473" xr:uid="{ED87E944-8EA6-408E-B82B-31B342A2C48B}"/>
    <cellStyle name="요약 34" xfId="2865" xr:uid="{A511660F-C364-46D7-8448-B216186AD130}"/>
    <cellStyle name="요약 34 10" xfId="22475" xr:uid="{9EEF7B4F-4E84-4E48-ABB1-1E61BC852590}"/>
    <cellStyle name="요약 34 11" xfId="22476" xr:uid="{5C3971E6-FBA9-4CF6-85A1-38BF8D4746DC}"/>
    <cellStyle name="요약 34 12" xfId="22477" xr:uid="{74C5A6CD-B59F-4289-B42A-0271E1672CBD}"/>
    <cellStyle name="요약 34 13" xfId="22478" xr:uid="{D25C3436-2702-44B5-A380-108CA4710811}"/>
    <cellStyle name="요약 34 14" xfId="22479" xr:uid="{2F42BE62-0A07-4404-94EB-288440054049}"/>
    <cellStyle name="요약 34 15" xfId="22474" xr:uid="{29668A60-E59D-468C-93B6-C6226252AB9C}"/>
    <cellStyle name="요약 34 2" xfId="2866" xr:uid="{B6977F57-73C0-4F4D-B584-E2CAEF9E17AA}"/>
    <cellStyle name="요약 34 2 2" xfId="22480" xr:uid="{8E5C8DBC-7E51-4298-B764-CE3590518539}"/>
    <cellStyle name="요약 34 3" xfId="22481" xr:uid="{FD6D08AB-DAF0-4121-B7FA-D10EC769BD9A}"/>
    <cellStyle name="요약 34 4" xfId="22482" xr:uid="{611D44FC-B981-449F-A527-7015A9A68F75}"/>
    <cellStyle name="요약 34 5" xfId="22483" xr:uid="{656F5E8C-4A0E-4232-9661-07D53878A3D9}"/>
    <cellStyle name="요약 34 6" xfId="22484" xr:uid="{54D25DC2-BD62-4B8B-A574-9526D8B67EB2}"/>
    <cellStyle name="요약 34 7" xfId="22485" xr:uid="{E10910E5-0387-4888-968A-25B2956C510F}"/>
    <cellStyle name="요약 34 8" xfId="22486" xr:uid="{3C7AFB42-0369-4EDE-96C5-A4B9BE22D94C}"/>
    <cellStyle name="요약 34 9" xfId="22487" xr:uid="{8A71A6E0-5AC5-47E7-B34E-3337C5902A63}"/>
    <cellStyle name="요약 35" xfId="2867" xr:uid="{4373A671-BD79-49E2-A4F0-C11553CC96F0}"/>
    <cellStyle name="요약 35 10" xfId="22489" xr:uid="{DDCD7101-201A-4BCD-9700-3A62E0635EC8}"/>
    <cellStyle name="요약 35 11" xfId="22490" xr:uid="{0B76250A-851D-4B08-AF27-33A3C9E3BE7D}"/>
    <cellStyle name="요약 35 12" xfId="22491" xr:uid="{A8157EFC-1E6A-4132-9204-CE4D828CD40F}"/>
    <cellStyle name="요약 35 13" xfId="22492" xr:uid="{EB185D6F-F681-4E33-B20C-557C9F0C8AB4}"/>
    <cellStyle name="요약 35 14" xfId="22493" xr:uid="{BBAF76A7-A993-4980-8680-7E473A0D57F2}"/>
    <cellStyle name="요약 35 15" xfId="22488" xr:uid="{068AE805-4937-495C-8265-D4C6F2F1F723}"/>
    <cellStyle name="요약 35 2" xfId="2868" xr:uid="{8D3D4CC6-ECE2-4D91-B4D3-60C30280C448}"/>
    <cellStyle name="요약 35 2 2" xfId="22494" xr:uid="{794D72C4-B8EB-41C5-B8AA-02D0727BE927}"/>
    <cellStyle name="요약 35 3" xfId="22495" xr:uid="{214A1BC4-9081-4186-AF4B-8CE0031094E6}"/>
    <cellStyle name="요약 35 4" xfId="22496" xr:uid="{97CE3723-F839-461F-803F-66A541DC0952}"/>
    <cellStyle name="요약 35 5" xfId="22497" xr:uid="{A250BF08-99DD-47F4-BF7B-311467D6ABF5}"/>
    <cellStyle name="요약 35 6" xfId="22498" xr:uid="{6D60A556-5979-4832-93CA-2CDF0FF89D47}"/>
    <cellStyle name="요약 35 7" xfId="22499" xr:uid="{56EE1B40-6AFE-414B-8E3A-1BD85E59CB1F}"/>
    <cellStyle name="요약 35 8" xfId="22500" xr:uid="{FA5EACC8-9CFD-4713-A3F8-E728A79F5F7B}"/>
    <cellStyle name="요약 35 9" xfId="22501" xr:uid="{0B47CF84-3C8C-4276-9A00-DFDB3F4E027B}"/>
    <cellStyle name="요약 36" xfId="2869" xr:uid="{D579A451-945A-4E16-B67C-1C5607B2DA07}"/>
    <cellStyle name="요약 36 10" xfId="22503" xr:uid="{90B911F0-7ABB-4332-9341-0256783C74AF}"/>
    <cellStyle name="요약 36 11" xfId="22504" xr:uid="{2B83B713-B145-4EAA-B1DC-8E88D863C566}"/>
    <cellStyle name="요약 36 12" xfId="22505" xr:uid="{593DB42D-25A7-4417-BF4D-58553C8564BE}"/>
    <cellStyle name="요약 36 13" xfId="22506" xr:uid="{EA91B3A1-DDB7-4C51-9957-E4C008FC56F3}"/>
    <cellStyle name="요약 36 14" xfId="22507" xr:uid="{C832EBC5-4DF3-497F-A67F-246883AD3AAB}"/>
    <cellStyle name="요약 36 15" xfId="22502" xr:uid="{CA854541-85F8-4FF2-92B4-6C2D29B59BB5}"/>
    <cellStyle name="요약 36 2" xfId="2870" xr:uid="{4DD4C317-F39D-4248-A848-F4E37EB20BAC}"/>
    <cellStyle name="요약 36 2 2" xfId="22508" xr:uid="{18450FF8-C110-421D-A05D-0D540D8843D3}"/>
    <cellStyle name="요약 36 3" xfId="22509" xr:uid="{42F96D18-BDB4-4369-BB36-4706FC3B6143}"/>
    <cellStyle name="요약 36 4" xfId="22510" xr:uid="{84A7D82B-FB61-4BA1-A32B-07BEB8D354BF}"/>
    <cellStyle name="요약 36 5" xfId="22511" xr:uid="{61F87BEE-97A4-4E07-937E-631F884F8C00}"/>
    <cellStyle name="요약 36 6" xfId="22512" xr:uid="{BF3DCF02-40A8-42A1-8938-630E9EC23AE9}"/>
    <cellStyle name="요약 36 7" xfId="22513" xr:uid="{5222984C-1766-4D4F-943A-E1A496D5302A}"/>
    <cellStyle name="요약 36 8" xfId="22514" xr:uid="{0D5880E1-100D-4DCB-B59B-CE5189440552}"/>
    <cellStyle name="요약 36 9" xfId="22515" xr:uid="{E6801F02-6141-4262-B748-DA8BC4E1FB35}"/>
    <cellStyle name="요약 37" xfId="2871" xr:uid="{80C8C217-0327-4359-858D-710354C260A8}"/>
    <cellStyle name="요약 37 10" xfId="22517" xr:uid="{E60FED4D-6F00-4B49-AB5A-70914952E810}"/>
    <cellStyle name="요약 37 11" xfId="22518" xr:uid="{F0C75C79-B1EA-4B7C-A25B-E28918F22DCC}"/>
    <cellStyle name="요약 37 12" xfId="22519" xr:uid="{C1807044-A4AF-4DD1-ABC0-4584AE9AC16C}"/>
    <cellStyle name="요약 37 13" xfId="22520" xr:uid="{6411F249-641A-4B11-9379-2EE33D99C8AA}"/>
    <cellStyle name="요약 37 14" xfId="22521" xr:uid="{B8D610B2-8454-4E2D-9225-AC9DAC3EE5D7}"/>
    <cellStyle name="요약 37 15" xfId="22516" xr:uid="{F05FE721-2AA1-40E4-86BA-F184D4D3D6AC}"/>
    <cellStyle name="요약 37 2" xfId="2872" xr:uid="{9B2FAF33-1A12-487C-BFC2-B04727D3343E}"/>
    <cellStyle name="요약 37 2 2" xfId="22522" xr:uid="{CDDDCCAC-C6B7-45A5-B60D-0047CC135BD1}"/>
    <cellStyle name="요약 37 3" xfId="22523" xr:uid="{10EFF73D-DF85-47EC-930A-6E09703F31DB}"/>
    <cellStyle name="요약 37 4" xfId="22524" xr:uid="{A486D5FA-23C3-4132-AB92-A010AB1E39A2}"/>
    <cellStyle name="요약 37 5" xfId="22525" xr:uid="{07760E24-D7BF-4486-8D91-B847765870F3}"/>
    <cellStyle name="요약 37 6" xfId="22526" xr:uid="{35CF61DB-4345-41DE-8125-D2ABF8EE4E62}"/>
    <cellStyle name="요약 37 7" xfId="22527" xr:uid="{223BD5A8-8CD6-455C-BEDC-0C64BF633F8D}"/>
    <cellStyle name="요약 37 8" xfId="22528" xr:uid="{91E6DB1F-37F6-40C8-907A-7759DE21549D}"/>
    <cellStyle name="요약 37 9" xfId="22529" xr:uid="{9D9078FE-083A-43E1-B089-9D6DF3497BC0}"/>
    <cellStyle name="요약 38" xfId="2873" xr:uid="{761BF033-42A5-4107-AC8A-7C699E2C9532}"/>
    <cellStyle name="요약 38 10" xfId="22531" xr:uid="{BD1CD987-BC25-499F-9965-2689A18468D1}"/>
    <cellStyle name="요약 38 11" xfId="22532" xr:uid="{48963F4E-49C1-4F18-A071-378D84B42928}"/>
    <cellStyle name="요약 38 12" xfId="22533" xr:uid="{BDA1D951-4CBE-4ECD-97F7-8297ABC6FA59}"/>
    <cellStyle name="요약 38 13" xfId="22534" xr:uid="{E7AE9C06-BC3F-431E-AA55-552A83FE7DB8}"/>
    <cellStyle name="요약 38 14" xfId="22535" xr:uid="{CC760DBA-B500-4DF8-A6CC-693F59277EC1}"/>
    <cellStyle name="요약 38 15" xfId="22530" xr:uid="{1E042B51-64B7-46AA-A3E1-E657AE2ED513}"/>
    <cellStyle name="요약 38 2" xfId="2874" xr:uid="{BB5914E8-DC4F-44FD-9CC0-9943362BEFF1}"/>
    <cellStyle name="요약 38 2 2" xfId="22536" xr:uid="{017D5B9A-9973-489E-9A22-6F59F5B7D7B8}"/>
    <cellStyle name="요약 38 3" xfId="22537" xr:uid="{A498C8BE-8AD6-4217-A610-252C6304E2A7}"/>
    <cellStyle name="요약 38 4" xfId="22538" xr:uid="{048123D9-381A-43D4-B260-171731C3E754}"/>
    <cellStyle name="요약 38 5" xfId="22539" xr:uid="{70F3EF4F-F564-409D-9602-92633B81DC69}"/>
    <cellStyle name="요약 38 6" xfId="22540" xr:uid="{3E92CC85-0B99-4FE6-B7DD-02E98A56008D}"/>
    <cellStyle name="요약 38 7" xfId="22541" xr:uid="{9731C85B-2044-47C8-9451-CCAB55653A77}"/>
    <cellStyle name="요약 38 8" xfId="22542" xr:uid="{E35E90E1-1853-451B-8B8D-564998D7C001}"/>
    <cellStyle name="요약 38 9" xfId="22543" xr:uid="{96C497FC-F39F-4526-9800-E9FB00058F8D}"/>
    <cellStyle name="요약 39" xfId="2875" xr:uid="{8F50F278-BD52-404B-830B-D329AA0C319D}"/>
    <cellStyle name="요약 39 10" xfId="22545" xr:uid="{A8818665-C48D-40E7-BFF5-404A7253383B}"/>
    <cellStyle name="요약 39 11" xfId="22546" xr:uid="{479676E9-10E6-47F7-A681-D63E7BA559D4}"/>
    <cellStyle name="요약 39 12" xfId="22547" xr:uid="{62F0E077-E596-4DBA-B88E-D0EF0A505DCD}"/>
    <cellStyle name="요약 39 13" xfId="22548" xr:uid="{D25CAE4A-1017-4820-BC77-0986365361D5}"/>
    <cellStyle name="요약 39 14" xfId="22549" xr:uid="{CCE93302-14B1-4385-A9ED-C55071465A18}"/>
    <cellStyle name="요약 39 15" xfId="22544" xr:uid="{D52D5CCD-FFA2-4B2E-85D0-8887C02527C6}"/>
    <cellStyle name="요약 39 2" xfId="2876" xr:uid="{F33CD707-4FAB-4B85-9D25-256BF3132081}"/>
    <cellStyle name="요약 39 2 2" xfId="22550" xr:uid="{BABC9E45-AE42-4B5C-BE84-78E5AE903183}"/>
    <cellStyle name="요약 39 3" xfId="22551" xr:uid="{9DF5A331-9BC8-460F-8B9F-4C400450F244}"/>
    <cellStyle name="요약 39 4" xfId="22552" xr:uid="{1D6743E0-ACCF-4078-AC61-5294D8EBF6BA}"/>
    <cellStyle name="요약 39 5" xfId="22553" xr:uid="{D0813B83-8A62-4A70-8EAB-B2D7BE6721DA}"/>
    <cellStyle name="요약 39 6" xfId="22554" xr:uid="{D0008EC8-AB68-4974-9A3C-315A554BE233}"/>
    <cellStyle name="요약 39 7" xfId="22555" xr:uid="{09090EE3-56E4-4080-A765-71BCFF269654}"/>
    <cellStyle name="요약 39 8" xfId="22556" xr:uid="{EE1E93F9-E7F9-462E-9CB1-A2B46D6DC2B1}"/>
    <cellStyle name="요약 39 9" xfId="22557" xr:uid="{9266BDC1-04BD-441A-914E-27FE660F0F30}"/>
    <cellStyle name="요약 4" xfId="2877" xr:uid="{4478A2A9-59CA-4B31-BDFD-4FBB6D21F983}"/>
    <cellStyle name="요약 4 10" xfId="22559" xr:uid="{276517FD-3C4B-49B2-AD48-28D963452E1D}"/>
    <cellStyle name="요약 4 11" xfId="22560" xr:uid="{2CEF244E-6CAE-47EC-AF5D-71B4F66A72F4}"/>
    <cellStyle name="요약 4 12" xfId="22561" xr:uid="{B532A61D-9630-4A50-9A2F-A879753F2552}"/>
    <cellStyle name="요약 4 13" xfId="22562" xr:uid="{FBE802E2-5612-4BB9-9047-8500C7710309}"/>
    <cellStyle name="요약 4 14" xfId="22563" xr:uid="{E7CFD263-E5C7-48B0-9CE7-FF975145EE6C}"/>
    <cellStyle name="요약 4 15" xfId="22558" xr:uid="{0DA9376E-A1DC-43A7-9C18-F0E860745A32}"/>
    <cellStyle name="요약 4 16" xfId="27897" xr:uid="{DBF71614-DD9B-48E0-A560-F34685A62836}"/>
    <cellStyle name="요약 4 16 2" xfId="28290" xr:uid="{88702072-6665-4FE7-94D7-9AE937757F05}"/>
    <cellStyle name="요약 4 2" xfId="2878" xr:uid="{D0D85BB4-6446-462D-88A4-2434AA6EC408}"/>
    <cellStyle name="요약 4 2 2" xfId="22564" xr:uid="{33A797AA-1424-4F94-86FC-8AF40B11A061}"/>
    <cellStyle name="요약 4 2 3" xfId="28247" xr:uid="{DC49F3D0-FF19-4552-AAD3-D85C92EBFBB0}"/>
    <cellStyle name="요약 4 2 3 2" xfId="28308" xr:uid="{2C4AB1D2-782A-49BC-A20A-6261B74CC1D7}"/>
    <cellStyle name="요약 4 3" xfId="22565" xr:uid="{0F2AB926-AE17-471F-ACEF-D3A306A8F541}"/>
    <cellStyle name="요약 4 4" xfId="22566" xr:uid="{0721CC30-CD38-4AF0-B57F-9D8CEAD3B29A}"/>
    <cellStyle name="요약 4 5" xfId="22567" xr:uid="{1BACE62A-AD9A-4EC7-8A5E-CB224F9D86FF}"/>
    <cellStyle name="요약 4 6" xfId="22568" xr:uid="{F92A7789-EB30-4D56-BA1C-C98C69BEA2DF}"/>
    <cellStyle name="요약 4 7" xfId="22569" xr:uid="{58347997-E48D-4606-B0FE-6056439667C4}"/>
    <cellStyle name="요약 4 8" xfId="22570" xr:uid="{0CFF8271-92CE-48C8-973D-3CB0DFBAF2A1}"/>
    <cellStyle name="요약 4 9" xfId="22571" xr:uid="{92CF4C3C-EF80-4C16-8C12-B27450045235}"/>
    <cellStyle name="요약 40" xfId="2879" xr:uid="{B7C71071-792A-4B4D-8E3A-0CFC598B9A5A}"/>
    <cellStyle name="요약 40 10" xfId="22573" xr:uid="{EB56AF70-1A45-49A1-8DD3-C3C2D54781CF}"/>
    <cellStyle name="요약 40 11" xfId="22574" xr:uid="{A8402E8B-71C8-4F8C-892E-030BFCFFFACD}"/>
    <cellStyle name="요약 40 12" xfId="22575" xr:uid="{A0F10D7F-0001-41D5-B027-0D588020593C}"/>
    <cellStyle name="요약 40 13" xfId="22576" xr:uid="{F982B42B-FAFA-460B-B0C6-9A4EB4929BF4}"/>
    <cellStyle name="요약 40 14" xfId="22577" xr:uid="{3BCFADCB-7503-43C5-88AA-6048FACCE30A}"/>
    <cellStyle name="요약 40 15" xfId="22572" xr:uid="{54621B67-2E87-4F96-9BC9-AD9B79E2692E}"/>
    <cellStyle name="요약 40 2" xfId="2880" xr:uid="{21C9B14A-473B-400F-9446-E6AB92DA0F01}"/>
    <cellStyle name="요약 40 2 2" xfId="22578" xr:uid="{FAB86A59-8F83-42A7-AF5F-DC5B0D1B9D9F}"/>
    <cellStyle name="요약 40 3" xfId="22579" xr:uid="{3F05FC5C-E57B-4EA9-B8B0-501C32202B31}"/>
    <cellStyle name="요약 40 4" xfId="22580" xr:uid="{2CA168A6-0588-49F2-B556-3218247648E6}"/>
    <cellStyle name="요약 40 5" xfId="22581" xr:uid="{5BA96F77-DA59-4E72-8CC1-9C3236A9415C}"/>
    <cellStyle name="요약 40 6" xfId="22582" xr:uid="{B1A88A8C-1AE7-446B-8B9C-B257ED09D1AF}"/>
    <cellStyle name="요약 40 7" xfId="22583" xr:uid="{C791501F-D0EC-4415-8BA8-339DF1B37E47}"/>
    <cellStyle name="요약 40 8" xfId="22584" xr:uid="{CE1BBAF3-DD25-45CC-A3F4-77661590893D}"/>
    <cellStyle name="요약 40 9" xfId="22585" xr:uid="{4A79E401-F6F0-4AE6-9BE1-08DD612ABD29}"/>
    <cellStyle name="요약 41" xfId="2881" xr:uid="{C95644C1-82D0-4FA2-9053-2C0F4A9DBEFC}"/>
    <cellStyle name="요약 41 10" xfId="22587" xr:uid="{4732C93D-8BD3-41CB-A24F-4DFD2B6507C6}"/>
    <cellStyle name="요약 41 11" xfId="22588" xr:uid="{AE74B19D-B992-473C-B682-898E1CE742EA}"/>
    <cellStyle name="요약 41 12" xfId="22589" xr:uid="{86C98645-47E9-4F5E-A591-8B9D2E46AFDF}"/>
    <cellStyle name="요약 41 13" xfId="22590" xr:uid="{DB09CE59-FCF1-4B2A-A75E-16DE68DD27EC}"/>
    <cellStyle name="요약 41 14" xfId="22591" xr:uid="{4CC6FB73-90D0-4E19-933A-8BD065494476}"/>
    <cellStyle name="요약 41 15" xfId="22586" xr:uid="{53572D3E-8039-450A-9D1D-2364365B2F45}"/>
    <cellStyle name="요약 41 2" xfId="2882" xr:uid="{70C2A7CE-9C4D-47D0-B2C8-9E62EEB888A0}"/>
    <cellStyle name="요약 41 2 2" xfId="22592" xr:uid="{ACF01615-0A2C-48D6-B5BB-5F2838E0D95A}"/>
    <cellStyle name="요약 41 3" xfId="22593" xr:uid="{FE3C1503-84D1-42E9-92C6-2F2F426A2541}"/>
    <cellStyle name="요약 41 4" xfId="22594" xr:uid="{F270DE31-5007-409F-81F7-72EB9A990E5F}"/>
    <cellStyle name="요약 41 5" xfId="22595" xr:uid="{A059443A-5B5A-4312-8EDA-27B3980CED9F}"/>
    <cellStyle name="요약 41 6" xfId="22596" xr:uid="{93CC6DCD-3216-4550-B2EB-FED8AAD50B11}"/>
    <cellStyle name="요약 41 7" xfId="22597" xr:uid="{C9348165-DE1A-427C-B773-A5A0E41C1DA9}"/>
    <cellStyle name="요약 41 8" xfId="22598" xr:uid="{815BB9F3-0023-4CC6-91BD-1591BED437D4}"/>
    <cellStyle name="요약 41 9" xfId="22599" xr:uid="{46D239E8-2E47-401C-8690-8F196E451253}"/>
    <cellStyle name="요약 42" xfId="2883" xr:uid="{C4C551CA-FBF7-491C-9149-6AED3AC53006}"/>
    <cellStyle name="요약 42 10" xfId="22601" xr:uid="{CFC438F8-3FCF-4E2B-BD37-E00554C5302B}"/>
    <cellStyle name="요약 42 11" xfId="22602" xr:uid="{8BC508A7-9143-48CB-84F8-D1D6235769A6}"/>
    <cellStyle name="요약 42 12" xfId="22603" xr:uid="{C1033BEA-D538-49F8-8D8E-51D92CBE37CD}"/>
    <cellStyle name="요약 42 13" xfId="22604" xr:uid="{860BD7AE-A7D6-4CAC-A0B4-56C826EC2DED}"/>
    <cellStyle name="요약 42 14" xfId="22605" xr:uid="{73E398B1-1DB0-4152-A571-C297F023B4E6}"/>
    <cellStyle name="요약 42 15" xfId="22600" xr:uid="{BBF1D21B-90E3-4ED3-A169-BA3A510F4618}"/>
    <cellStyle name="요약 42 2" xfId="2884" xr:uid="{93D2469E-B5BC-4F8D-8881-4460D71D69DB}"/>
    <cellStyle name="요약 42 2 2" xfId="22606" xr:uid="{977D0607-9F54-4D78-B5FE-14497F6FDB8F}"/>
    <cellStyle name="요약 42 3" xfId="22607" xr:uid="{35098715-AAD8-4097-9E8B-D6CBB286274E}"/>
    <cellStyle name="요약 42 4" xfId="22608" xr:uid="{B84B92B5-A524-4841-847D-E3D630C41F9D}"/>
    <cellStyle name="요약 42 5" xfId="22609" xr:uid="{4673B063-7DEF-487D-9726-21C7398ABF72}"/>
    <cellStyle name="요약 42 6" xfId="22610" xr:uid="{AB70CD86-3B52-4983-861D-AB969B250DFA}"/>
    <cellStyle name="요약 42 7" xfId="22611" xr:uid="{28D65FA1-8DEA-49D4-9E00-32D4DA6436C2}"/>
    <cellStyle name="요약 42 8" xfId="22612" xr:uid="{8D1F4CB6-3481-4093-B19E-39B023746759}"/>
    <cellStyle name="요약 42 9" xfId="22613" xr:uid="{BE7FA72F-C9B0-4185-BA40-2CED33D02BB5}"/>
    <cellStyle name="요약 43" xfId="2885" xr:uid="{55ECAFA5-4A97-456F-A957-59BFD9984866}"/>
    <cellStyle name="요약 43 10" xfId="22615" xr:uid="{39D5D01B-210E-4EC0-B8F2-4E8E4867BC38}"/>
    <cellStyle name="요약 43 11" xfId="22616" xr:uid="{4BEE67A4-51B8-4F32-8437-CEF05726725D}"/>
    <cellStyle name="요약 43 12" xfId="22617" xr:uid="{538A11EB-A672-420F-ACFC-C7D29B11B70A}"/>
    <cellStyle name="요약 43 13" xfId="22618" xr:uid="{2D7725B3-4867-48BF-8AA2-ABDB1432A785}"/>
    <cellStyle name="요약 43 14" xfId="22619" xr:uid="{752A67A8-080D-4002-898F-A051301CA8E2}"/>
    <cellStyle name="요약 43 15" xfId="22614" xr:uid="{FF129CFE-02BC-41C8-AA3C-ADB991E5144D}"/>
    <cellStyle name="요약 43 2" xfId="2886" xr:uid="{0A030AAD-1925-4E07-AB44-022147F466EA}"/>
    <cellStyle name="요약 43 2 2" xfId="22620" xr:uid="{0C730CF8-833E-42CA-B496-32FB208B08FE}"/>
    <cellStyle name="요약 43 3" xfId="22621" xr:uid="{52643BCF-7B7E-4273-97DE-694AEA0969EE}"/>
    <cellStyle name="요약 43 4" xfId="22622" xr:uid="{F8C86DB1-5BB1-4F1A-9EDF-9AA47C81CF0B}"/>
    <cellStyle name="요약 43 5" xfId="22623" xr:uid="{CDF7DA89-7A1B-4C45-BC9A-460F9D8D54B3}"/>
    <cellStyle name="요약 43 6" xfId="22624" xr:uid="{406359AC-0D50-41F9-B64A-F8A741196A1C}"/>
    <cellStyle name="요약 43 7" xfId="22625" xr:uid="{B00F14DE-58C4-4692-8C28-B291F12001FF}"/>
    <cellStyle name="요약 43 8" xfId="22626" xr:uid="{E901EB53-E4DC-4B3A-8A48-E16A49EADE03}"/>
    <cellStyle name="요약 43 9" xfId="22627" xr:uid="{33EAAF15-CAEC-480C-B1ED-F1F6AA7FC43C}"/>
    <cellStyle name="요약 44" xfId="2887" xr:uid="{B070DD35-A675-4EC5-A997-1D8AA4F57E3C}"/>
    <cellStyle name="요약 44 2" xfId="22628" xr:uid="{F95376B4-830F-4635-BF29-D9B711B130E6}"/>
    <cellStyle name="요약 45" xfId="2888" xr:uid="{E743D7B5-C7B4-4D7C-B624-1214BDBAEFFE}"/>
    <cellStyle name="요약 45 2" xfId="22629" xr:uid="{F08E427F-68C3-4090-9181-B389B279E8B7}"/>
    <cellStyle name="요약 46" xfId="2812" xr:uid="{E167622E-9643-4E6B-AB5D-66403F38CDF0}"/>
    <cellStyle name="요약 47" xfId="22109" xr:uid="{34B84B4D-3B7C-4B95-995B-947B1AA80B0D}"/>
    <cellStyle name="요약 48" xfId="27639" xr:uid="{8B6BD407-737C-48E7-BAE9-FD9C75A81997}"/>
    <cellStyle name="요약 48 2" xfId="28281" xr:uid="{C4D5FE28-B026-431C-9570-1D241746CCA0}"/>
    <cellStyle name="요약 5" xfId="2889" xr:uid="{7569E9D9-C3F7-428B-8B29-49D3DACE8086}"/>
    <cellStyle name="요약 5 10" xfId="22631" xr:uid="{3E869683-1BC6-4ADB-826E-83D90DFA1EBC}"/>
    <cellStyle name="요약 5 11" xfId="22632" xr:uid="{31FC1A68-8691-4E04-B25E-0A3BC15F1F23}"/>
    <cellStyle name="요약 5 12" xfId="22633" xr:uid="{E6F29F60-4D76-413D-BEE3-9916EB88C627}"/>
    <cellStyle name="요약 5 13" xfId="22634" xr:uid="{B295E074-34D9-4EEE-952F-5FEEB97F295C}"/>
    <cellStyle name="요약 5 14" xfId="22635" xr:uid="{FF63FC80-A479-4A19-BC8D-B79C0EE55595}"/>
    <cellStyle name="요약 5 15" xfId="22630" xr:uid="{B94C89A2-B043-47C4-98F0-A55B225E9DFF}"/>
    <cellStyle name="요약 5 2" xfId="2890" xr:uid="{3DBBBADE-D799-448A-9D8B-5B47EEFB39B1}"/>
    <cellStyle name="요약 5 2 2" xfId="22636" xr:uid="{44294C60-5728-4FFF-9670-F53CF8EE3B7C}"/>
    <cellStyle name="요약 5 3" xfId="22637" xr:uid="{60B45A10-BA05-4C1F-B4F6-3228DA9BB91B}"/>
    <cellStyle name="요약 5 4" xfId="22638" xr:uid="{63F92ECC-932E-4417-8675-1164691883C7}"/>
    <cellStyle name="요약 5 5" xfId="22639" xr:uid="{016A5CC8-6A99-4F78-9B3B-4455DBC13621}"/>
    <cellStyle name="요약 5 6" xfId="22640" xr:uid="{A4198E2F-C265-49BC-9685-5154B4159FB1}"/>
    <cellStyle name="요약 5 7" xfId="22641" xr:uid="{C1CDA100-3BE6-4ED2-82AC-482421D88AF3}"/>
    <cellStyle name="요약 5 8" xfId="22642" xr:uid="{DA0D15D8-ACF6-420C-A47F-1C6392A70860}"/>
    <cellStyle name="요약 5 9" xfId="22643" xr:uid="{117C9C54-1FB4-421A-BD72-96CDCF48AE07}"/>
    <cellStyle name="요약 6" xfId="2891" xr:uid="{B29AACAD-CB13-4783-B652-5501ED3CB691}"/>
    <cellStyle name="요약 6 10" xfId="22645" xr:uid="{A21A672C-6D78-4D4C-A5D4-BB4F80A2B795}"/>
    <cellStyle name="요약 6 11" xfId="22646" xr:uid="{54C9B1AF-7EE2-4B33-8B9D-28E3ECB9746B}"/>
    <cellStyle name="요약 6 12" xfId="22647" xr:uid="{11214C9B-9E4F-4BE6-A2F1-1EC5DAC0BA81}"/>
    <cellStyle name="요약 6 13" xfId="22648" xr:uid="{96B45C34-56EE-4FA2-B197-1012731F92FB}"/>
    <cellStyle name="요약 6 14" xfId="22649" xr:uid="{3D89044A-A865-4EF0-B8C4-FE51BFEA528F}"/>
    <cellStyle name="요약 6 15" xfId="22644" xr:uid="{4CAAC8EF-53E2-4CA0-AC83-346B72722B0E}"/>
    <cellStyle name="요약 6 2" xfId="2892" xr:uid="{C9A0D600-E904-4517-B35C-2D08937EEB7C}"/>
    <cellStyle name="요약 6 2 2" xfId="22650" xr:uid="{30B9D62E-8A45-4DC9-9B56-FBD82A0D96DE}"/>
    <cellStyle name="요약 6 3" xfId="22651" xr:uid="{1D8F889F-D36C-4954-91DC-EA52339C3185}"/>
    <cellStyle name="요약 6 4" xfId="22652" xr:uid="{345F8618-BF9E-403E-97FD-092788AD0673}"/>
    <cellStyle name="요약 6 5" xfId="22653" xr:uid="{C52B6802-9168-4D12-932E-A8353FFDA971}"/>
    <cellStyle name="요약 6 6" xfId="22654" xr:uid="{1B0511BE-F905-4C69-9D87-F3BC6F770FC7}"/>
    <cellStyle name="요약 6 7" xfId="22655" xr:uid="{93446F6D-A14C-43C5-8970-A2005C66F986}"/>
    <cellStyle name="요약 6 8" xfId="22656" xr:uid="{E41E4F41-37E9-48E9-989A-094F93FEEFC8}"/>
    <cellStyle name="요약 6 9" xfId="22657" xr:uid="{3AFDC93B-2619-497A-BF19-ACF1FCFE5B00}"/>
    <cellStyle name="요약 7" xfId="2893" xr:uid="{F3C7C78E-6353-489F-945D-C96A07B2A4F8}"/>
    <cellStyle name="요약 7 10" xfId="22659" xr:uid="{0584F01B-B071-4C22-8C89-D7283830FA98}"/>
    <cellStyle name="요약 7 11" xfId="22660" xr:uid="{DB82B375-D0A7-4D72-8CE9-81CD4CD31476}"/>
    <cellStyle name="요약 7 12" xfId="22661" xr:uid="{C75F813A-A2F5-4319-A81C-0BBC2603AD7B}"/>
    <cellStyle name="요약 7 13" xfId="22662" xr:uid="{5541CB5F-2417-4B9B-AE64-A750FAB90C85}"/>
    <cellStyle name="요약 7 14" xfId="22663" xr:uid="{B16F2D92-B69B-4138-96EB-AF6987DDB676}"/>
    <cellStyle name="요약 7 15" xfId="22658" xr:uid="{10E5037B-A516-4346-829A-18DB3767F48D}"/>
    <cellStyle name="요약 7 2" xfId="2894" xr:uid="{960051E0-B287-4F61-9E9A-2B4416F17A41}"/>
    <cellStyle name="요약 7 2 2" xfId="22664" xr:uid="{82FF3E7D-4EB7-433F-B465-1DC0DE4694E5}"/>
    <cellStyle name="요약 7 3" xfId="22665" xr:uid="{F5F74780-D918-44ED-9DD9-7A1D1AC6884F}"/>
    <cellStyle name="요약 7 4" xfId="22666" xr:uid="{61A04747-2864-48D5-BF0B-BDB899CEAA3D}"/>
    <cellStyle name="요약 7 5" xfId="22667" xr:uid="{BBF5E9F1-A4DD-48E4-AC0B-E27F8D4958B7}"/>
    <cellStyle name="요약 7 6" xfId="22668" xr:uid="{5BB90E4D-F74F-42F6-99DA-3B7E95E0CF36}"/>
    <cellStyle name="요약 7 7" xfId="22669" xr:uid="{D5062DBF-F0CF-4069-BD4A-BEA480AB73DB}"/>
    <cellStyle name="요약 7 8" xfId="22670" xr:uid="{3BCA2AD8-C5B7-48EA-AF2F-3BB6BD8C45A2}"/>
    <cellStyle name="요약 7 9" xfId="22671" xr:uid="{E3C835B0-8223-473B-AB84-C828DABB3C5A}"/>
    <cellStyle name="요약 8" xfId="2895" xr:uid="{47C7EFEF-2CB5-4EE2-9DE0-72EFC3CBE6F5}"/>
    <cellStyle name="요약 8 10" xfId="22673" xr:uid="{A0EB0064-D1A7-4D91-843C-0A9CE65E2C98}"/>
    <cellStyle name="요약 8 11" xfId="22674" xr:uid="{D83D0CAC-C38D-42BF-9453-E0CA02877DFD}"/>
    <cellStyle name="요약 8 12" xfId="22675" xr:uid="{A09AA7EC-5F9C-48A4-BCE4-1A3011BE3FCD}"/>
    <cellStyle name="요약 8 13" xfId="22676" xr:uid="{F8EC2B48-EA9C-4398-9A81-BEC6BD62B6D2}"/>
    <cellStyle name="요약 8 14" xfId="22677" xr:uid="{77DF9A90-0308-41F6-A9C4-5D27A5C9311F}"/>
    <cellStyle name="요약 8 15" xfId="22672" xr:uid="{1BB08613-5D41-48A5-8DEB-D67B1335449B}"/>
    <cellStyle name="요약 8 2" xfId="2896" xr:uid="{733D978B-00C5-4474-8423-68003CD06E37}"/>
    <cellStyle name="요약 8 2 2" xfId="22678" xr:uid="{AF99218A-C4C6-49CC-8C31-DFF42988DA44}"/>
    <cellStyle name="요약 8 3" xfId="22679" xr:uid="{1D2E0778-9936-498E-83DA-D9FD85F260EB}"/>
    <cellStyle name="요약 8 4" xfId="22680" xr:uid="{2C23199D-5577-4917-A397-E03B836652DF}"/>
    <cellStyle name="요약 8 5" xfId="22681" xr:uid="{E1F6DF29-6A44-496B-8D69-269803597D30}"/>
    <cellStyle name="요약 8 6" xfId="22682" xr:uid="{90CECCC1-D056-47A3-AB17-B3315A4A3E9C}"/>
    <cellStyle name="요약 8 7" xfId="22683" xr:uid="{90826CED-4FFB-4ECF-B4A5-215E4CD9A1F4}"/>
    <cellStyle name="요약 8 8" xfId="22684" xr:uid="{98B690E0-0A62-4435-88E2-FAABF30CC11C}"/>
    <cellStyle name="요약 8 9" xfId="22685" xr:uid="{1F6BE695-C9CC-4F76-8805-B10C0AFFE908}"/>
    <cellStyle name="요약 9" xfId="2897" xr:uid="{6D7C3E61-6B4A-4A09-BE88-27CA37D2DAA3}"/>
    <cellStyle name="요약 9 10" xfId="22687" xr:uid="{2482E9D4-A214-42DC-932A-A95F765FB694}"/>
    <cellStyle name="요약 9 11" xfId="22688" xr:uid="{DC262534-FD67-42CA-AC91-EF12616358F5}"/>
    <cellStyle name="요약 9 12" xfId="22689" xr:uid="{B7DABD45-9948-466F-A027-7E94CF276243}"/>
    <cellStyle name="요약 9 13" xfId="22690" xr:uid="{88C12E7A-7192-41B8-A9EC-4FFB3C3007BF}"/>
    <cellStyle name="요약 9 14" xfId="22691" xr:uid="{6631C9C1-E9AE-466D-9C42-2BDCB681D95C}"/>
    <cellStyle name="요약 9 15" xfId="22686" xr:uid="{259B30B1-4FA2-4E2B-962F-099E0DE309A1}"/>
    <cellStyle name="요약 9 2" xfId="2898" xr:uid="{0427AE82-E22A-41F7-814D-A0AC8E6C2864}"/>
    <cellStyle name="요약 9 2 2" xfId="22692" xr:uid="{BDC3737C-A2D9-426C-AF0B-EC05EF691E02}"/>
    <cellStyle name="요약 9 3" xfId="22693" xr:uid="{FB7CAF22-DA50-4FCE-BE93-A1610985D4CB}"/>
    <cellStyle name="요약 9 4" xfId="22694" xr:uid="{9C1E7635-91F1-4CD7-8F52-08A65A648972}"/>
    <cellStyle name="요약 9 5" xfId="22695" xr:uid="{078AAD67-9134-4BBD-A220-EE04A5B354DE}"/>
    <cellStyle name="요약 9 6" xfId="22696" xr:uid="{32E28FE4-6657-4C79-9C34-2CEECA1B4C84}"/>
    <cellStyle name="요약 9 7" xfId="22697" xr:uid="{B70952BF-C26D-4AB2-A3B9-792E15F4F82A}"/>
    <cellStyle name="요약 9 8" xfId="22698" xr:uid="{6994B653-CC60-41EA-8D1D-96BC29BC7879}"/>
    <cellStyle name="요약 9 9" xfId="22699" xr:uid="{B18D72B9-206F-4CAA-A1D4-6C53B30B0283}"/>
    <cellStyle name="입력 10" xfId="2900" xr:uid="{C5503D3D-2FBC-4C0D-868D-0FE167811EE8}"/>
    <cellStyle name="입력 10 10" xfId="22702" xr:uid="{B5B88B60-BAF7-4C6D-B5C3-687BF9729F83}"/>
    <cellStyle name="입력 10 11" xfId="22703" xr:uid="{27D399F6-90EB-448A-B3F3-2713788C0736}"/>
    <cellStyle name="입력 10 12" xfId="22704" xr:uid="{7AD34C4E-FF85-42DD-8A5C-4CF61AC7B96F}"/>
    <cellStyle name="입력 10 13" xfId="22705" xr:uid="{EE6E93CC-43D8-4363-A4B3-8248948822A9}"/>
    <cellStyle name="입력 10 14" xfId="22706" xr:uid="{565D51BE-12E8-4F63-B623-CDCDC0DA1AE4}"/>
    <cellStyle name="입력 10 15" xfId="22701" xr:uid="{5828CB18-B4B6-4EC4-87B0-B85036003BF7}"/>
    <cellStyle name="입력 10 2" xfId="2901" xr:uid="{C9941165-93EC-4F90-92DF-E1D09B4BE2E2}"/>
    <cellStyle name="입력 10 2 2" xfId="22707" xr:uid="{14BC2BC7-3F2B-4F0E-9C57-97A0DFE114A4}"/>
    <cellStyle name="입력 10 3" xfId="22708" xr:uid="{6299ABCA-1695-4DF1-B9B1-45506E486EA3}"/>
    <cellStyle name="입력 10 4" xfId="22709" xr:uid="{1C116BA0-C7D7-4A71-AC80-2C63EAF6EE42}"/>
    <cellStyle name="입력 10 5" xfId="22710" xr:uid="{152E40EA-78D5-4821-A27C-73742B6A3478}"/>
    <cellStyle name="입력 10 6" xfId="22711" xr:uid="{EDA97DD7-CA11-40FE-827F-07EBF06A683D}"/>
    <cellStyle name="입력 10 7" xfId="22712" xr:uid="{A2543FB7-AC20-425E-B898-6619A5239A9D}"/>
    <cellStyle name="입력 10 8" xfId="22713" xr:uid="{7CA804EE-52F8-4259-BF38-37D262E51BAC}"/>
    <cellStyle name="입력 10 9" xfId="22714" xr:uid="{ED10C553-1623-4E5C-B2B2-E98D82820FC6}"/>
    <cellStyle name="입력 11" xfId="2902" xr:uid="{F05529CD-3B46-48F0-A082-E75FF97396CA}"/>
    <cellStyle name="입력 11 10" xfId="22716" xr:uid="{F368FB72-DBF1-4DCB-9CA0-7EB91FBAD80F}"/>
    <cellStyle name="입력 11 11" xfId="22717" xr:uid="{317992D2-93F5-4B4F-B72F-55AD80037CB8}"/>
    <cellStyle name="입력 11 12" xfId="22718" xr:uid="{409C2A8D-D21B-4B83-B10A-C13B8C3EC7D2}"/>
    <cellStyle name="입력 11 13" xfId="22719" xr:uid="{AB4136BA-1BAB-4A18-9854-4F31DAC064BA}"/>
    <cellStyle name="입력 11 14" xfId="22720" xr:uid="{081ACB96-9C23-4FF3-9243-4DFB6E4A04D0}"/>
    <cellStyle name="입력 11 15" xfId="22715" xr:uid="{A988F6E9-5F4A-4362-949E-27C56180F556}"/>
    <cellStyle name="입력 11 2" xfId="2903" xr:uid="{DB1E1C78-4F89-4614-ACDB-E784E81159A4}"/>
    <cellStyle name="입력 11 2 2" xfId="22721" xr:uid="{86DB8448-14A3-4167-8464-5ADA4835F53E}"/>
    <cellStyle name="입력 11 3" xfId="22722" xr:uid="{70E24F9B-2B9E-4E41-BF12-6165DE8669ED}"/>
    <cellStyle name="입력 11 4" xfId="22723" xr:uid="{3623E0F8-ABDB-41C1-BBDF-AA2AB05FA043}"/>
    <cellStyle name="입력 11 5" xfId="22724" xr:uid="{8B8E28E4-65A0-4AD6-B1EE-80DB61124554}"/>
    <cellStyle name="입력 11 6" xfId="22725" xr:uid="{CB1C4750-BF0B-4E5D-8911-1024FE274626}"/>
    <cellStyle name="입력 11 7" xfId="22726" xr:uid="{3B3EEBB2-9163-4521-9296-770D8A69412D}"/>
    <cellStyle name="입력 11 8" xfId="22727" xr:uid="{236A101E-CEF0-45CB-A900-CB647FFD4D1B}"/>
    <cellStyle name="입력 11 9" xfId="22728" xr:uid="{92F8B653-52F7-4A4B-B4A6-E5974EF59D98}"/>
    <cellStyle name="입력 12" xfId="2904" xr:uid="{618D6C24-464C-49AA-8940-5AF8BDD89F66}"/>
    <cellStyle name="입력 12 10" xfId="22730" xr:uid="{7F5E3F1B-6979-46F8-840D-0F11806A1985}"/>
    <cellStyle name="입력 12 11" xfId="22731" xr:uid="{F7645C9F-C5C5-4D2C-9EC3-E9285B98D5B8}"/>
    <cellStyle name="입력 12 12" xfId="22732" xr:uid="{72672506-842D-4DFD-8C40-1F8DBF611EC1}"/>
    <cellStyle name="입력 12 13" xfId="22733" xr:uid="{DE785579-27EB-413D-AD7D-B8C0A2731389}"/>
    <cellStyle name="입력 12 14" xfId="22734" xr:uid="{85253EFF-C755-4AA6-9A2F-0F706A1AADD9}"/>
    <cellStyle name="입력 12 15" xfId="22729" xr:uid="{9437F5F6-D37E-4EEF-80D4-CBC3B89FD7A6}"/>
    <cellStyle name="입력 12 2" xfId="2905" xr:uid="{DD5B2B3E-48A4-4391-8C5B-6EB43FCDA274}"/>
    <cellStyle name="입력 12 2 2" xfId="22735" xr:uid="{517369FA-256A-45D5-B2DC-8C0D711C4225}"/>
    <cellStyle name="입력 12 3" xfId="22736" xr:uid="{5873FEBE-1515-45E3-9E4A-553111F51260}"/>
    <cellStyle name="입력 12 4" xfId="22737" xr:uid="{3191CB05-D469-4272-A888-7D2FEC70BEBA}"/>
    <cellStyle name="입력 12 5" xfId="22738" xr:uid="{F3E64EEB-4FB7-4930-BEB1-E7ACADC3264B}"/>
    <cellStyle name="입력 12 6" xfId="22739" xr:uid="{06069A1E-E55A-4C0C-97B0-CEFDAAE4C856}"/>
    <cellStyle name="입력 12 7" xfId="22740" xr:uid="{CCB8BEBF-B0B9-4350-A3E5-4E3AA310D223}"/>
    <cellStyle name="입력 12 8" xfId="22741" xr:uid="{71752CF8-276C-45FC-90D9-E9E5D3412140}"/>
    <cellStyle name="입력 12 9" xfId="22742" xr:uid="{826E9948-57D5-4D6E-8CC3-D500BBB119D5}"/>
    <cellStyle name="입력 13" xfId="2906" xr:uid="{9D66C703-8AE1-4C82-81C3-4AA74BA3C4B5}"/>
    <cellStyle name="입력 13 10" xfId="22744" xr:uid="{BCC6E6D3-0EA1-4924-B2C7-C29523CD3AF7}"/>
    <cellStyle name="입력 13 11" xfId="22745" xr:uid="{36F3827F-5BB5-461B-845A-8E5F0630DDF0}"/>
    <cellStyle name="입력 13 12" xfId="22746" xr:uid="{E5D6431E-8E2B-48B2-A5E7-769566A83E95}"/>
    <cellStyle name="입력 13 13" xfId="22747" xr:uid="{93559C53-F6DF-4228-B0F0-0030FE4B7643}"/>
    <cellStyle name="입력 13 14" xfId="22748" xr:uid="{6A52B2C7-E9EC-4F43-A278-A7932F6F03A6}"/>
    <cellStyle name="입력 13 15" xfId="22743" xr:uid="{AA93A92C-2C2E-4811-9DB8-B101B6147ED8}"/>
    <cellStyle name="입력 13 2" xfId="2907" xr:uid="{E806B3AC-241C-4E08-87C9-F2BEC25D92FE}"/>
    <cellStyle name="입력 13 2 2" xfId="22749" xr:uid="{635AAFB0-7BFD-4EB5-A17F-60BB1D06B5EE}"/>
    <cellStyle name="입력 13 3" xfId="22750" xr:uid="{E35A82F2-20B3-4535-82D1-A929F6898BB1}"/>
    <cellStyle name="입력 13 4" xfId="22751" xr:uid="{7ED6905C-7731-4581-9DED-0DEA1E45612A}"/>
    <cellStyle name="입력 13 5" xfId="22752" xr:uid="{C6D89AAE-B2EE-4F70-BB76-B3AC5901EED6}"/>
    <cellStyle name="입력 13 6" xfId="22753" xr:uid="{D9F7AFD9-7B25-431D-BBBB-72FAB03BCAAF}"/>
    <cellStyle name="입력 13 7" xfId="22754" xr:uid="{8D2DEDBB-1789-4EE4-83E0-31194A5FCD39}"/>
    <cellStyle name="입력 13 8" xfId="22755" xr:uid="{14181F6B-4E66-4018-A52F-9E3AB6F5F46F}"/>
    <cellStyle name="입력 13 9" xfId="22756" xr:uid="{85BB4A26-9F28-413E-8929-D57EBCEACBD5}"/>
    <cellStyle name="입력 14" xfId="2908" xr:uid="{53D6CC4C-DF9A-4DBC-989A-963FE19262DF}"/>
    <cellStyle name="입력 14 10" xfId="22758" xr:uid="{E41E5713-1FBC-490E-A18C-F4B54916C7A9}"/>
    <cellStyle name="입력 14 11" xfId="22759" xr:uid="{CDD526CA-9993-4B68-80CB-DFC80A9EDCE4}"/>
    <cellStyle name="입력 14 12" xfId="22760" xr:uid="{F76293AC-B4DD-4358-A8F7-D83F6CDCE02C}"/>
    <cellStyle name="입력 14 13" xfId="22761" xr:uid="{604EFFD7-1E0A-4C28-A3E4-86E023DCB9A4}"/>
    <cellStyle name="입력 14 14" xfId="22762" xr:uid="{241B144B-588E-4751-8ADD-B17BD3395676}"/>
    <cellStyle name="입력 14 15" xfId="22757" xr:uid="{2381FD76-1A1E-45DA-8921-34B012F338F4}"/>
    <cellStyle name="입력 14 2" xfId="2909" xr:uid="{0C837E1A-369B-4364-A8D6-690DEBA23531}"/>
    <cellStyle name="입력 14 2 2" xfId="22763" xr:uid="{EC9862AA-C379-41F7-BE54-F1F1B6DE6EA3}"/>
    <cellStyle name="입력 14 3" xfId="22764" xr:uid="{37D8B015-5F00-488B-8477-4B66910D8E70}"/>
    <cellStyle name="입력 14 4" xfId="22765" xr:uid="{C390BDAF-E362-47DB-A8C0-1976819E0804}"/>
    <cellStyle name="입력 14 5" xfId="22766" xr:uid="{8081E2C9-1638-4561-BFB8-92F1DD7D5479}"/>
    <cellStyle name="입력 14 6" xfId="22767" xr:uid="{11BC65B2-67EB-46FD-AAB0-EF71B281342E}"/>
    <cellStyle name="입력 14 7" xfId="22768" xr:uid="{5E605B83-C2ED-4244-9E9B-2A1AC1BEA9CC}"/>
    <cellStyle name="입력 14 8" xfId="22769" xr:uid="{D61E7150-E4F9-4856-AC5C-360FE6DC67B0}"/>
    <cellStyle name="입력 14 9" xfId="22770" xr:uid="{AAC9C480-5E09-4DF7-8522-81B8A3D1AAC0}"/>
    <cellStyle name="입력 15" xfId="2910" xr:uid="{28D9E965-3B01-4153-A0C4-E3AE5203C56A}"/>
    <cellStyle name="입력 15 10" xfId="22772" xr:uid="{7D9B1862-13F2-4028-B967-5034003C0FA2}"/>
    <cellStyle name="입력 15 11" xfId="22773" xr:uid="{A7DF6DEF-1FE9-42A2-8A54-407FF7C5B7DF}"/>
    <cellStyle name="입력 15 12" xfId="22774" xr:uid="{03DA1740-1D4F-477B-B721-B7B2024680B8}"/>
    <cellStyle name="입력 15 13" xfId="22775" xr:uid="{8D7FFE3C-4CB4-4A1B-BB73-A4B2EDBCE92A}"/>
    <cellStyle name="입력 15 14" xfId="22776" xr:uid="{4AB44277-33E5-4DAE-B48A-A49603C41C48}"/>
    <cellStyle name="입력 15 15" xfId="22771" xr:uid="{B248C96B-9E2E-4BFB-AD56-5BB78F71F547}"/>
    <cellStyle name="입력 15 2" xfId="2911" xr:uid="{03728818-C9A8-4908-AD10-66C211D4D786}"/>
    <cellStyle name="입력 15 2 2" xfId="22777" xr:uid="{1C3B859C-2B8B-4362-AD37-2766E35312DC}"/>
    <cellStyle name="입력 15 3" xfId="22778" xr:uid="{9C2156B4-189C-4B0D-901F-13145CAB8B8C}"/>
    <cellStyle name="입력 15 4" xfId="22779" xr:uid="{117E3443-F320-42A6-AF7A-7A941198CC7F}"/>
    <cellStyle name="입력 15 5" xfId="22780" xr:uid="{FDCD5337-3558-4955-B493-054C940BAF56}"/>
    <cellStyle name="입력 15 6" xfId="22781" xr:uid="{B852373F-A433-48B3-8EA7-18C1DF8090F2}"/>
    <cellStyle name="입력 15 7" xfId="22782" xr:uid="{44A6DB81-3710-428C-9BB3-4E8431437A14}"/>
    <cellStyle name="입력 15 8" xfId="22783" xr:uid="{E55B2496-68A6-4F62-9DAA-5E5187BD6ABD}"/>
    <cellStyle name="입력 15 9" xfId="22784" xr:uid="{39365724-133D-4FB8-98B4-2CC093B57613}"/>
    <cellStyle name="입력 16" xfId="2912" xr:uid="{8D787934-458C-4DAB-B3AB-684E11CE70D3}"/>
    <cellStyle name="입력 16 10" xfId="22786" xr:uid="{A14FC49A-D5A2-4DE8-90FF-D430B76E947C}"/>
    <cellStyle name="입력 16 11" xfId="22787" xr:uid="{FB8CF0AD-4458-4962-B1A6-5CE1D7941B9F}"/>
    <cellStyle name="입력 16 12" xfId="22788" xr:uid="{AAFE9166-CB2D-45A3-9440-336348AD7606}"/>
    <cellStyle name="입력 16 13" xfId="22789" xr:uid="{BB49C10E-206A-495E-8689-B067B6963976}"/>
    <cellStyle name="입력 16 14" xfId="22790" xr:uid="{5681C927-9912-42D7-9C03-993D4EFDF473}"/>
    <cellStyle name="입력 16 15" xfId="22785" xr:uid="{F294BF74-346E-4FA2-902C-888B125D861F}"/>
    <cellStyle name="입력 16 2" xfId="2913" xr:uid="{EBA44564-65E1-4A59-99B8-CB68B49E23E3}"/>
    <cellStyle name="입력 16 2 2" xfId="22791" xr:uid="{55A1A177-24E4-46FC-96AB-356653D9E352}"/>
    <cellStyle name="입력 16 3" xfId="22792" xr:uid="{2651C2BA-24CA-403B-AD86-C4A017222F65}"/>
    <cellStyle name="입력 16 4" xfId="22793" xr:uid="{5B73F75C-569A-4CB3-BD6E-C140DBB0993F}"/>
    <cellStyle name="입력 16 5" xfId="22794" xr:uid="{CE5281D5-A558-40D2-A1B8-E78079E4B602}"/>
    <cellStyle name="입력 16 6" xfId="22795" xr:uid="{D5311395-D152-4A5B-A520-B0118532A987}"/>
    <cellStyle name="입력 16 7" xfId="22796" xr:uid="{2D7290E7-676F-41D7-8411-3575B9358B7C}"/>
    <cellStyle name="입력 16 8" xfId="22797" xr:uid="{5AD17C46-9030-4678-B13B-DFCEC5E74E66}"/>
    <cellStyle name="입력 16 9" xfId="22798" xr:uid="{E944B547-777D-460D-82AC-34BDD81AFB74}"/>
    <cellStyle name="입력 17" xfId="2914" xr:uid="{75BE627F-C1F4-4F91-8AFE-FD805BEB77D6}"/>
    <cellStyle name="입력 17 10" xfId="22800" xr:uid="{E1384FD3-C17F-4976-B62A-4D0A6405F4B5}"/>
    <cellStyle name="입력 17 11" xfId="22801" xr:uid="{3EA392A5-B1DF-4315-9563-7756D2AF2805}"/>
    <cellStyle name="입력 17 12" xfId="22802" xr:uid="{E07ABF40-3057-469C-A176-78FDE1E0EFEB}"/>
    <cellStyle name="입력 17 13" xfId="22803" xr:uid="{CB2F5F77-DE33-4DAF-88D3-1892ECE6A825}"/>
    <cellStyle name="입력 17 14" xfId="22804" xr:uid="{01438857-FF82-4F4C-AB94-D748370B3CEE}"/>
    <cellStyle name="입력 17 15" xfId="22799" xr:uid="{3F51F7AE-9026-46C0-9E1A-780FE990B7A0}"/>
    <cellStyle name="입력 17 2" xfId="2915" xr:uid="{CB5EBA61-9419-449D-91A2-D8EC9B6BB487}"/>
    <cellStyle name="입력 17 2 2" xfId="22805" xr:uid="{2231B3D1-C515-45E9-AA2B-DCCBAE5A7D70}"/>
    <cellStyle name="입력 17 3" xfId="22806" xr:uid="{430FE1FA-D4B3-48B4-A4D7-C69524BEC122}"/>
    <cellStyle name="입력 17 4" xfId="22807" xr:uid="{D79A1652-601A-4AF4-A566-20A1E9F266A0}"/>
    <cellStyle name="입력 17 5" xfId="22808" xr:uid="{4B028D60-5820-4760-8634-246ABBBACA16}"/>
    <cellStyle name="입력 17 6" xfId="22809" xr:uid="{EA34E347-E5D2-4CA6-AA55-6A082178B77C}"/>
    <cellStyle name="입력 17 7" xfId="22810" xr:uid="{8C086193-67F5-4863-8CA3-65EC2A59CCD5}"/>
    <cellStyle name="입력 17 8" xfId="22811" xr:uid="{43E3351D-ABF0-4E4D-8D50-DA6B1D1043BB}"/>
    <cellStyle name="입력 17 9" xfId="22812" xr:uid="{2270ED24-7531-4504-9409-51492723C277}"/>
    <cellStyle name="입력 18" xfId="2916" xr:uid="{D3F1CD4D-1D2D-4CA6-8144-CB677FD6009F}"/>
    <cellStyle name="입력 18 10" xfId="22814" xr:uid="{BB7EE240-1A6D-4874-A9B1-F1DE3CA369F0}"/>
    <cellStyle name="입력 18 11" xfId="22815" xr:uid="{26387D0A-A6BC-4CD0-B534-FF13912C3AE5}"/>
    <cellStyle name="입력 18 12" xfId="22816" xr:uid="{68C8FC60-6256-4290-8F13-A1A236E067C2}"/>
    <cellStyle name="입력 18 13" xfId="22817" xr:uid="{265DBEF0-C3C8-4320-AE6C-C3E8CE96AB47}"/>
    <cellStyle name="입력 18 14" xfId="22818" xr:uid="{98144C43-B965-43CF-930A-1B216212A4C2}"/>
    <cellStyle name="입력 18 15" xfId="22813" xr:uid="{4995F69A-9DC9-4067-8032-3FCEFFBD2565}"/>
    <cellStyle name="입력 18 2" xfId="2917" xr:uid="{5B2B1326-6FE2-4467-9192-64C8D151A2E0}"/>
    <cellStyle name="입력 18 2 2" xfId="22819" xr:uid="{6346FB16-E07D-480D-8087-391027139945}"/>
    <cellStyle name="입력 18 3" xfId="22820" xr:uid="{4606D609-3B76-4345-A4E6-474DA40A8511}"/>
    <cellStyle name="입력 18 4" xfId="22821" xr:uid="{2F8AAAC1-726F-4BA9-9719-9C744EB53CA4}"/>
    <cellStyle name="입력 18 5" xfId="22822" xr:uid="{C647B01A-EF68-4E79-A076-9B4AA29B3B0C}"/>
    <cellStyle name="입력 18 6" xfId="22823" xr:uid="{B38F2EDE-F129-4C02-8DE9-A20B09A55F88}"/>
    <cellStyle name="입력 18 7" xfId="22824" xr:uid="{2CD2CFB1-C11B-4049-B39E-74D02D2E697B}"/>
    <cellStyle name="입력 18 8" xfId="22825" xr:uid="{9AD16FF9-8CB9-46A8-8BAE-D913F1547EDE}"/>
    <cellStyle name="입력 18 9" xfId="22826" xr:uid="{4386E15A-0B42-4908-9C24-FE70714856B8}"/>
    <cellStyle name="입력 19" xfId="2918" xr:uid="{963D2DA9-C8C2-40B3-BED1-0613B1466ECD}"/>
    <cellStyle name="입력 19 10" xfId="22828" xr:uid="{BCC5B4CF-B1C5-425F-8468-B38EF2C87A47}"/>
    <cellStyle name="입력 19 11" xfId="22829" xr:uid="{7D0A0365-3585-4534-B1A7-FDF84385232B}"/>
    <cellStyle name="입력 19 12" xfId="22830" xr:uid="{7133D40D-3DE2-4AFA-959D-C3173F6058CC}"/>
    <cellStyle name="입력 19 13" xfId="22831" xr:uid="{C74F8587-2AB6-49E7-882F-A14B386BDE0C}"/>
    <cellStyle name="입력 19 14" xfId="22832" xr:uid="{86F7AEB0-874F-40EA-B5B9-D72A9D4B945E}"/>
    <cellStyle name="입력 19 15" xfId="22827" xr:uid="{3E52904E-64D3-44D4-961D-AA009D8E7357}"/>
    <cellStyle name="입력 19 2" xfId="2919" xr:uid="{23E6EF1B-D21F-4802-9335-707017458E1B}"/>
    <cellStyle name="입력 19 2 2" xfId="22833" xr:uid="{6C2DF3C9-F5F3-4DB9-83B3-75CF2362DE18}"/>
    <cellStyle name="입력 19 3" xfId="22834" xr:uid="{3536F140-1BDC-4E45-9B41-AC70A657EDE2}"/>
    <cellStyle name="입력 19 4" xfId="22835" xr:uid="{4F7248CC-B6C2-483A-BDE2-349BB490AD15}"/>
    <cellStyle name="입력 19 5" xfId="22836" xr:uid="{CB8F93E5-8FB8-4E28-9C62-8F3A1EF3E5FE}"/>
    <cellStyle name="입력 19 6" xfId="22837" xr:uid="{40BB5587-46C8-42E7-8CC9-A45F627E928D}"/>
    <cellStyle name="입력 19 7" xfId="22838" xr:uid="{CC43E7B5-6336-443E-9636-6CFFB01C0A44}"/>
    <cellStyle name="입력 19 8" xfId="22839" xr:uid="{DEFB46D1-7C16-4C5A-80D9-8422730999F8}"/>
    <cellStyle name="입력 19 9" xfId="22840" xr:uid="{C9F9E6C2-77A6-4A34-A66C-C70F710D32E5}"/>
    <cellStyle name="입력 2" xfId="2920" xr:uid="{6A64DB93-7AA3-4778-9D53-A3AC9639A191}"/>
    <cellStyle name="입력 2 10" xfId="22842" xr:uid="{FD4797FF-679B-469F-8882-E672E4BB4E6A}"/>
    <cellStyle name="입력 2 11" xfId="22843" xr:uid="{E5A401ED-AD1E-432A-83B5-56EBB97D33B6}"/>
    <cellStyle name="입력 2 12" xfId="22844" xr:uid="{06592326-BE90-4014-9D73-D4CE3D2EC982}"/>
    <cellStyle name="입력 2 13" xfId="22845" xr:uid="{3EA6AE22-3B43-480E-95C8-639B479F80FD}"/>
    <cellStyle name="입력 2 14" xfId="22846" xr:uid="{491B3314-0D3C-4A20-AA76-74E2BBEE5EAD}"/>
    <cellStyle name="입력 2 15" xfId="22841" xr:uid="{6D1BDA28-E490-488F-A721-5A635FA5E4D9}"/>
    <cellStyle name="입력 2 16" xfId="27985" xr:uid="{5962E988-C637-4EAE-8EAA-57DFE1F8F468}"/>
    <cellStyle name="입력 2 2" xfId="2921" xr:uid="{9B99ECC0-43C7-41CE-9F98-B906D407A258}"/>
    <cellStyle name="입력 2 2 2" xfId="22847" xr:uid="{77F4D01B-9796-4ED2-9BB7-A99698ABD67F}"/>
    <cellStyle name="입력 2 3" xfId="22848" xr:uid="{D8C48AAB-0318-4D3F-BC48-FADB086D3273}"/>
    <cellStyle name="입력 2 4" xfId="22849" xr:uid="{110DC9AF-400D-465D-B8DA-BF8110323F0A}"/>
    <cellStyle name="입력 2 5" xfId="22850" xr:uid="{2E8094B6-0419-4E96-914C-999295BD42EF}"/>
    <cellStyle name="입력 2 6" xfId="22851" xr:uid="{001291AB-CF85-4AFB-A8F8-BAF4E2DC4C65}"/>
    <cellStyle name="입력 2 7" xfId="22852" xr:uid="{1F4DD6A2-5A2A-46DD-B7C9-1E95EE5AB0E1}"/>
    <cellStyle name="입력 2 8" xfId="22853" xr:uid="{BB0F8BC1-EA80-4545-9AD1-C7B5947D2652}"/>
    <cellStyle name="입력 2 9" xfId="22854" xr:uid="{35A923EB-D116-4A4B-B813-6D13A49CF4E8}"/>
    <cellStyle name="입력 20" xfId="2922" xr:uid="{BB4A4DF7-BEDE-40D4-9B79-97358AF285E2}"/>
    <cellStyle name="입력 20 10" xfId="22856" xr:uid="{2587B0E0-883E-4C9D-82D2-A1B30B14D5E2}"/>
    <cellStyle name="입력 20 11" xfId="22857" xr:uid="{40B39EC3-9142-496D-891F-9A00910C0291}"/>
    <cellStyle name="입력 20 12" xfId="22858" xr:uid="{E88A0632-C6D8-4908-8191-71A1D1626908}"/>
    <cellStyle name="입력 20 13" xfId="22859" xr:uid="{A33068B6-7137-4227-A873-4EF66594CE90}"/>
    <cellStyle name="입력 20 14" xfId="22860" xr:uid="{31FC2E96-B8AC-4721-B6B7-D917194A54E4}"/>
    <cellStyle name="입력 20 15" xfId="22855" xr:uid="{293EEB26-5AF3-469A-950B-FE0FB636A4B7}"/>
    <cellStyle name="입력 20 2" xfId="2923" xr:uid="{E7F0E311-2C50-4CB4-9928-A078AE9CC8F9}"/>
    <cellStyle name="입력 20 2 2" xfId="22861" xr:uid="{4C7E0ED2-63E6-4C12-98EE-B556DDCBAC7A}"/>
    <cellStyle name="입력 20 3" xfId="22862" xr:uid="{28775F82-0A6B-4EBE-B7E6-1AD36C0FC535}"/>
    <cellStyle name="입력 20 4" xfId="22863" xr:uid="{DAE2520F-9BC0-46C3-A04A-871F779C97FD}"/>
    <cellStyle name="입력 20 5" xfId="22864" xr:uid="{84139BE1-C484-4681-86BB-60DAB0CA8D4C}"/>
    <cellStyle name="입력 20 6" xfId="22865" xr:uid="{03E40C9E-45F3-465D-8B1B-4F866C27601C}"/>
    <cellStyle name="입력 20 7" xfId="22866" xr:uid="{B5F4D357-B5FB-4B6D-9CB0-0D1F573227C0}"/>
    <cellStyle name="입력 20 8" xfId="22867" xr:uid="{4192CD9D-CFC3-4022-8A46-328BF82E4B50}"/>
    <cellStyle name="입력 20 9" xfId="22868" xr:uid="{5D8D9EAD-43F7-4830-95CF-17D25A776E1A}"/>
    <cellStyle name="입력 21" xfId="2924" xr:uid="{DFB76210-66FA-40F5-A357-F80DB9129367}"/>
    <cellStyle name="입력 21 10" xfId="22870" xr:uid="{70B0B0DE-D4FF-413D-BD92-8A160E4659AF}"/>
    <cellStyle name="입력 21 11" xfId="22871" xr:uid="{A7BB18DE-CD21-4B00-89DC-8C7E47FCA0A6}"/>
    <cellStyle name="입력 21 12" xfId="22872" xr:uid="{5D32898F-42E3-461A-8F78-894FCCD1D48C}"/>
    <cellStyle name="입력 21 13" xfId="22873" xr:uid="{058CE86C-302D-458B-9A8D-663D8EAC6D69}"/>
    <cellStyle name="입력 21 14" xfId="22874" xr:uid="{1D529391-D99B-4551-A353-194386B8A3FC}"/>
    <cellStyle name="입력 21 15" xfId="22869" xr:uid="{0D69FF05-2E1A-47FB-8B54-ED44837E1234}"/>
    <cellStyle name="입력 21 2" xfId="2925" xr:uid="{687E574D-8EA2-4A40-A657-715AB4E79A84}"/>
    <cellStyle name="입력 21 2 2" xfId="22875" xr:uid="{AF229F34-9F68-48D6-869B-8D74182B058F}"/>
    <cellStyle name="입력 21 3" xfId="22876" xr:uid="{2676CED9-F1A2-47AD-AB3E-5D7F1ECF7698}"/>
    <cellStyle name="입력 21 4" xfId="22877" xr:uid="{A244B7DF-9CEE-41F5-80FE-1F9624F57A3B}"/>
    <cellStyle name="입력 21 5" xfId="22878" xr:uid="{51586B2B-161E-4C40-817E-955359F04E05}"/>
    <cellStyle name="입력 21 6" xfId="22879" xr:uid="{682CE8C8-CD30-4B05-9849-F5B4D7E031FE}"/>
    <cellStyle name="입력 21 7" xfId="22880" xr:uid="{6763CF18-6126-4484-9F9D-FEF3E320D14E}"/>
    <cellStyle name="입력 21 8" xfId="22881" xr:uid="{5A17A501-E61E-43F7-A838-31DE7128C6B9}"/>
    <cellStyle name="입력 21 9" xfId="22882" xr:uid="{CEAAC116-B396-4066-ABA6-E7690BB3CABE}"/>
    <cellStyle name="입력 22" xfId="2926" xr:uid="{BC3643FE-D816-400C-8989-DD989303D013}"/>
    <cellStyle name="입력 22 10" xfId="22884" xr:uid="{1BFDE514-965D-491A-B807-F3DA523FD8A4}"/>
    <cellStyle name="입력 22 11" xfId="22885" xr:uid="{47B3D9F1-7730-428C-904A-783AFD2B838C}"/>
    <cellStyle name="입력 22 12" xfId="22886" xr:uid="{5A8D0EA0-624B-4555-A742-17DE5C330FC1}"/>
    <cellStyle name="입력 22 13" xfId="22887" xr:uid="{FC817F61-67B8-4AB4-B2CF-32DC627217D8}"/>
    <cellStyle name="입력 22 14" xfId="22888" xr:uid="{DC4C9841-C4A2-4F5A-9584-BA44569B864D}"/>
    <cellStyle name="입력 22 15" xfId="22883" xr:uid="{F0A3D280-8B3C-4790-9B5B-84275DFF9823}"/>
    <cellStyle name="입력 22 2" xfId="2927" xr:uid="{EB8187EC-72BE-487C-8506-0E6F58C0DC4B}"/>
    <cellStyle name="입력 22 2 2" xfId="22889" xr:uid="{96B669C8-FAD0-4ED6-BC6B-C323731349B9}"/>
    <cellStyle name="입력 22 3" xfId="22890" xr:uid="{31108A8E-90A0-4D2D-BA83-4F82186D4D0C}"/>
    <cellStyle name="입력 22 4" xfId="22891" xr:uid="{DE22F02B-B03D-4F20-9600-38CDDFDF7B5D}"/>
    <cellStyle name="입력 22 5" xfId="22892" xr:uid="{FF0A7B9F-A38D-4096-B2D7-F788B9E15136}"/>
    <cellStyle name="입력 22 6" xfId="22893" xr:uid="{2121041E-395F-4549-B138-9710A4D0E8DB}"/>
    <cellStyle name="입력 22 7" xfId="22894" xr:uid="{E659C299-ECD5-4CDF-8770-FD3F1957A6D7}"/>
    <cellStyle name="입력 22 8" xfId="22895" xr:uid="{C0474B3B-FDC7-439A-BAA5-0C6AB28E752B}"/>
    <cellStyle name="입력 22 9" xfId="22896" xr:uid="{18A5EFC1-4BE3-4D92-B298-79DC3A25FE6D}"/>
    <cellStyle name="입력 23" xfId="2928" xr:uid="{0D4F056B-0410-49B4-8F0F-D1748C9A1211}"/>
    <cellStyle name="입력 23 10" xfId="22898" xr:uid="{5C9D9258-4A31-403A-990C-8B526D5208F0}"/>
    <cellStyle name="입력 23 11" xfId="22899" xr:uid="{1D2E5AD4-65EE-47DB-B0D0-CB4E4972FFA5}"/>
    <cellStyle name="입력 23 12" xfId="22900" xr:uid="{7AB3C379-7E75-4AD6-955F-0CDA725CF404}"/>
    <cellStyle name="입력 23 13" xfId="22901" xr:uid="{97B06CBB-F97B-4341-AEEE-2B4DD320A0C1}"/>
    <cellStyle name="입력 23 14" xfId="22902" xr:uid="{6B1B04F8-A824-4818-A5DF-C389124A7AE5}"/>
    <cellStyle name="입력 23 15" xfId="22897" xr:uid="{9666BDC4-E3D9-4293-A30A-CD0BC42878DE}"/>
    <cellStyle name="입력 23 2" xfId="2929" xr:uid="{85BD39C5-2819-4ECF-9BE7-665068FEA17E}"/>
    <cellStyle name="입력 23 2 2" xfId="22903" xr:uid="{B90FCA75-FF1F-4664-A2E7-B7AD70D4A7C2}"/>
    <cellStyle name="입력 23 3" xfId="22904" xr:uid="{2A2A4DBE-37D2-4A77-918D-3C5D1023A70E}"/>
    <cellStyle name="입력 23 4" xfId="22905" xr:uid="{D8C85B2B-5410-4CEC-894B-99B752C84C80}"/>
    <cellStyle name="입력 23 5" xfId="22906" xr:uid="{0F9E56DB-FDF7-48FC-9FEB-3838735F3290}"/>
    <cellStyle name="입력 23 6" xfId="22907" xr:uid="{863792E3-9844-4958-86CC-0D89EE15849A}"/>
    <cellStyle name="입력 23 7" xfId="22908" xr:uid="{75E8A42D-A0CD-40AA-8293-2FE37445E3D8}"/>
    <cellStyle name="입력 23 8" xfId="22909" xr:uid="{C6B60DFE-C8D0-41D9-A6BF-A0ACE5AA6AC2}"/>
    <cellStyle name="입력 23 9" xfId="22910" xr:uid="{F70B2FEE-5430-48AD-9FD4-27CB3F560610}"/>
    <cellStyle name="입력 24" xfId="2930" xr:uid="{5C0744A0-E385-457F-8D2B-F0C419A09A65}"/>
    <cellStyle name="입력 24 10" xfId="22912" xr:uid="{3C9EA4D2-F6B3-4AF5-B7CE-E242F88B890D}"/>
    <cellStyle name="입력 24 11" xfId="22913" xr:uid="{071CA255-B544-496B-840F-0CB926EAB49B}"/>
    <cellStyle name="입력 24 12" xfId="22914" xr:uid="{CB0A4445-C57D-4661-9B17-0F49C728F018}"/>
    <cellStyle name="입력 24 13" xfId="22915" xr:uid="{03EA4456-C4C4-4678-AEC6-FECA45F7AFDB}"/>
    <cellStyle name="입력 24 14" xfId="22916" xr:uid="{6349D3F8-992F-44C2-AA36-B2B5C36EA32B}"/>
    <cellStyle name="입력 24 15" xfId="22911" xr:uid="{703F6242-CC87-4749-9081-85AC742C8D15}"/>
    <cellStyle name="입력 24 2" xfId="2931" xr:uid="{91C148EF-01CD-40B7-AEE6-D775D6E6654A}"/>
    <cellStyle name="입력 24 2 2" xfId="22917" xr:uid="{8F471DC6-1DA3-4706-A6C5-75E07CEED6A8}"/>
    <cellStyle name="입력 24 3" xfId="22918" xr:uid="{AFCFABEE-F255-4358-9797-2C1CFD373811}"/>
    <cellStyle name="입력 24 4" xfId="22919" xr:uid="{65E7DCC2-28FE-4562-B3B6-D6D9FF67BD72}"/>
    <cellStyle name="입력 24 5" xfId="22920" xr:uid="{F7B93F47-1E21-4F26-8724-BE7E8198DBF6}"/>
    <cellStyle name="입력 24 6" xfId="22921" xr:uid="{98F771F1-477C-4A17-8AA7-8C1DE79D5FD1}"/>
    <cellStyle name="입력 24 7" xfId="22922" xr:uid="{79869657-1198-48FB-B1F6-9D120E621757}"/>
    <cellStyle name="입력 24 8" xfId="22923" xr:uid="{C14AA0EC-F4F5-4A3E-89D0-2332A94FBA47}"/>
    <cellStyle name="입력 24 9" xfId="22924" xr:uid="{68232E06-4408-4D9F-90F2-63C3C8DA3C51}"/>
    <cellStyle name="입력 25" xfId="2932" xr:uid="{0703DFD5-76F3-442C-81F8-52D1176F9889}"/>
    <cellStyle name="입력 25 10" xfId="22926" xr:uid="{636A24B2-5806-4245-8E26-95451213111C}"/>
    <cellStyle name="입력 25 11" xfId="22927" xr:uid="{6DEC6A14-3C2F-46D7-B3A6-72572C82D088}"/>
    <cellStyle name="입력 25 12" xfId="22928" xr:uid="{B34A08A6-6CB1-4A42-BF36-9FDFE3DC33BB}"/>
    <cellStyle name="입력 25 13" xfId="22929" xr:uid="{81633794-6DB6-4689-878B-71CFF75BA32B}"/>
    <cellStyle name="입력 25 14" xfId="22930" xr:uid="{134E681D-5967-4D93-B432-5C91D8A6EAD0}"/>
    <cellStyle name="입력 25 15" xfId="22925" xr:uid="{0F0C2411-7FC9-4EBF-AB1C-F531130BC03F}"/>
    <cellStyle name="입력 25 2" xfId="2933" xr:uid="{19330B49-959E-4C68-8AA5-81F5D0785415}"/>
    <cellStyle name="입력 25 2 2" xfId="22931" xr:uid="{D6E6737F-4D2F-489B-9562-F442F0E40628}"/>
    <cellStyle name="입력 25 3" xfId="22932" xr:uid="{AA972695-91A4-4130-BF55-6D2137016436}"/>
    <cellStyle name="입력 25 4" xfId="22933" xr:uid="{CDF51D1C-42E1-4470-912B-2880A37F3472}"/>
    <cellStyle name="입력 25 5" xfId="22934" xr:uid="{A7795BEA-B49B-406A-9CE0-7136E34857B5}"/>
    <cellStyle name="입력 25 6" xfId="22935" xr:uid="{85811E21-1E39-4B0D-9714-B9D24552F4FD}"/>
    <cellStyle name="입력 25 7" xfId="22936" xr:uid="{B76702DE-0AD4-4D82-9A10-53FFE7D088C6}"/>
    <cellStyle name="입력 25 8" xfId="22937" xr:uid="{AB61E47F-73F0-423F-B07F-32EA952845AD}"/>
    <cellStyle name="입력 25 9" xfId="22938" xr:uid="{095341CA-4968-47D2-AA93-468CDC448B77}"/>
    <cellStyle name="입력 26" xfId="2934" xr:uid="{4D6D3C1B-B5BE-42AC-9EBE-5F88AD505383}"/>
    <cellStyle name="입력 26 10" xfId="22940" xr:uid="{A2A8D9BE-56B0-4C09-AF22-18CCFFC69DD9}"/>
    <cellStyle name="입력 26 11" xfId="22941" xr:uid="{BD1C61B6-96F7-43DF-81F5-5117CFE239A0}"/>
    <cellStyle name="입력 26 12" xfId="22942" xr:uid="{7177199F-4A64-4FDA-977F-D0B3B5FE791C}"/>
    <cellStyle name="입력 26 13" xfId="22943" xr:uid="{90FAC762-1AB4-43F8-A2F1-D8F5D99F20DC}"/>
    <cellStyle name="입력 26 14" xfId="22944" xr:uid="{F8311527-7C3C-41C8-BE0C-0AAC2C75DF5A}"/>
    <cellStyle name="입력 26 15" xfId="22939" xr:uid="{6B8F6A0A-5DDC-4949-8880-ACC6C6A3A50E}"/>
    <cellStyle name="입력 26 2" xfId="2935" xr:uid="{C3669CDE-AC5A-4DF1-BB2E-94A7CF76A73C}"/>
    <cellStyle name="입력 26 2 2" xfId="22945" xr:uid="{2F593CD6-8D8F-44AE-949D-9F03EC1B1182}"/>
    <cellStyle name="입력 26 3" xfId="22946" xr:uid="{213C49B3-384B-46A2-8DF9-A31A8AC41291}"/>
    <cellStyle name="입력 26 4" xfId="22947" xr:uid="{1A64F67C-98BF-4952-ACA9-9CEC8C7A2D34}"/>
    <cellStyle name="입력 26 5" xfId="22948" xr:uid="{18F3F786-DC0F-490E-9EAF-1AE7905A4FAC}"/>
    <cellStyle name="입력 26 6" xfId="22949" xr:uid="{95676A7A-4A3D-4624-B419-64D8CDB242B5}"/>
    <cellStyle name="입력 26 7" xfId="22950" xr:uid="{71E92294-7E2A-4356-8BA0-BCF98133EBD5}"/>
    <cellStyle name="입력 26 8" xfId="22951" xr:uid="{031EEC1A-696A-4C17-8412-B8DC63D5ECF4}"/>
    <cellStyle name="입력 26 9" xfId="22952" xr:uid="{AA9975CE-E038-4495-A647-F7158E28486D}"/>
    <cellStyle name="입력 27" xfId="2936" xr:uid="{A3DDEC25-DEA9-4135-BF07-6C3474F22CC2}"/>
    <cellStyle name="입력 27 10" xfId="22954" xr:uid="{9C293DED-F242-485B-BE46-04B2464BBD0B}"/>
    <cellStyle name="입력 27 11" xfId="22955" xr:uid="{D8697121-4EEB-4E92-B77F-CDAA62CE1681}"/>
    <cellStyle name="입력 27 12" xfId="22956" xr:uid="{C89D5218-E882-432C-A617-961717BC2AD0}"/>
    <cellStyle name="입력 27 13" xfId="22957" xr:uid="{DCBFBCA1-64D1-49D1-A58D-B7A393D654DB}"/>
    <cellStyle name="입력 27 14" xfId="22958" xr:uid="{6B48CA99-E493-4169-A98E-E16BDF4A5A34}"/>
    <cellStyle name="입력 27 15" xfId="22953" xr:uid="{C8563CE8-253C-4D14-92BE-99813592B165}"/>
    <cellStyle name="입력 27 2" xfId="2937" xr:uid="{8BEDA0A0-0F0B-480F-986A-CF9684E608C8}"/>
    <cellStyle name="입력 27 2 2" xfId="22959" xr:uid="{FC27134A-0C51-4890-8E00-FA2A9AFFBA47}"/>
    <cellStyle name="입력 27 3" xfId="22960" xr:uid="{138EAC3A-3679-4A63-9403-FCE6E26BDAD9}"/>
    <cellStyle name="입력 27 4" xfId="22961" xr:uid="{D905F294-840E-4455-A7CB-0FC8597E1BBA}"/>
    <cellStyle name="입력 27 5" xfId="22962" xr:uid="{44B26DB3-2DC4-4CC0-97A0-F12552D95F8D}"/>
    <cellStyle name="입력 27 6" xfId="22963" xr:uid="{85869870-48E6-4D4B-8372-54014A8226D1}"/>
    <cellStyle name="입력 27 7" xfId="22964" xr:uid="{FA92197A-168F-4D0C-BECB-AA288192316F}"/>
    <cellStyle name="입력 27 8" xfId="22965" xr:uid="{C33E0934-B606-436A-A77C-5D77217FC129}"/>
    <cellStyle name="입력 27 9" xfId="22966" xr:uid="{D0752C53-177A-42A9-858F-2986FA01EA29}"/>
    <cellStyle name="입력 28" xfId="2938" xr:uid="{4B075EBF-F880-40FD-9B82-5F1F045A6D74}"/>
    <cellStyle name="입력 28 10" xfId="22968" xr:uid="{A6CE0538-8AA7-47D3-B37B-5C0C7C8233DC}"/>
    <cellStyle name="입력 28 11" xfId="22969" xr:uid="{9ED8F62A-7073-4B0A-A3FA-BF5F66E7AA1E}"/>
    <cellStyle name="입력 28 12" xfId="22970" xr:uid="{E21BF01D-244A-4E6D-B307-0AF31F381ED3}"/>
    <cellStyle name="입력 28 13" xfId="22971" xr:uid="{43F50538-0BF6-4AE0-834B-DFB161322C9E}"/>
    <cellStyle name="입력 28 14" xfId="22972" xr:uid="{FF3BBD9C-B6BF-45F9-94E9-448E7D902606}"/>
    <cellStyle name="입력 28 15" xfId="22967" xr:uid="{4521732B-0EC2-49D4-863E-8340BFDE9084}"/>
    <cellStyle name="입력 28 2" xfId="2939" xr:uid="{ADF4F9E4-33E9-4BB7-9EE7-C6835157E0FF}"/>
    <cellStyle name="입력 28 2 2" xfId="22973" xr:uid="{80F00983-4E39-4265-A32B-49E863B960C6}"/>
    <cellStyle name="입력 28 3" xfId="22974" xr:uid="{BB5863F3-9916-49E6-8892-AD66EE4CAC6B}"/>
    <cellStyle name="입력 28 4" xfId="22975" xr:uid="{DD106E54-4EC0-44C8-ADA7-D529F7393D04}"/>
    <cellStyle name="입력 28 5" xfId="22976" xr:uid="{EF955735-B33B-49C1-BB81-989E3FA98659}"/>
    <cellStyle name="입력 28 6" xfId="22977" xr:uid="{E77257A4-4A94-4957-9585-4C2B93F80B0D}"/>
    <cellStyle name="입력 28 7" xfId="22978" xr:uid="{3EB600A4-8107-40CC-8165-111FB7B58A06}"/>
    <cellStyle name="입력 28 8" xfId="22979" xr:uid="{14C8A70C-3E7E-4D3B-BE5B-794BC08398E9}"/>
    <cellStyle name="입력 28 9" xfId="22980" xr:uid="{E79C644E-07FE-48CD-9CB9-C815BD5E1752}"/>
    <cellStyle name="입력 29" xfId="2940" xr:uid="{2F4A2601-F959-459B-9E1A-B10D836DAB4C}"/>
    <cellStyle name="입력 29 10" xfId="22982" xr:uid="{F44F1C87-29CA-43FC-8363-EE5301721EBE}"/>
    <cellStyle name="입력 29 11" xfId="22983" xr:uid="{32136B8D-9812-4C58-B2D3-C30098454E85}"/>
    <cellStyle name="입력 29 12" xfId="22984" xr:uid="{476D4DE1-83CB-4370-89B6-28C1B0D1E3FE}"/>
    <cellStyle name="입력 29 13" xfId="22985" xr:uid="{2FA8C894-1890-4A2A-9739-453D4492ADE8}"/>
    <cellStyle name="입력 29 14" xfId="22986" xr:uid="{D68FD478-3F99-4977-8614-B6AD177946B7}"/>
    <cellStyle name="입력 29 15" xfId="22981" xr:uid="{C653AAFB-3867-4401-89EA-D59C4CA4CC1E}"/>
    <cellStyle name="입력 29 2" xfId="2941" xr:uid="{75B4B721-7FC2-4C59-A134-2BB4D1267D24}"/>
    <cellStyle name="입력 29 2 2" xfId="22987" xr:uid="{180D75FD-395E-4CE3-B882-59088F5CF362}"/>
    <cellStyle name="입력 29 3" xfId="22988" xr:uid="{58DCB5B2-3A09-4D41-903A-34D62A06F6C0}"/>
    <cellStyle name="입력 29 4" xfId="22989" xr:uid="{D255FFE8-02C9-442D-8468-BF3482D4BE82}"/>
    <cellStyle name="입력 29 5" xfId="22990" xr:uid="{4C66CA74-C2CE-4F64-8AED-45057C62DB55}"/>
    <cellStyle name="입력 29 6" xfId="22991" xr:uid="{BBC7DD12-BE38-4E7C-9CE3-0409E7BC24FE}"/>
    <cellStyle name="입력 29 7" xfId="22992" xr:uid="{84513007-138F-4EF3-AD39-4D955D63AF73}"/>
    <cellStyle name="입력 29 8" xfId="22993" xr:uid="{57580DA1-9FD6-4AD1-BA1B-3C5322019B61}"/>
    <cellStyle name="입력 29 9" xfId="22994" xr:uid="{EDA483A1-F80A-40E2-9C4C-DC9AC9D6FD5F}"/>
    <cellStyle name="입력 3" xfId="2942" xr:uid="{AD28A96F-4809-4BF9-9436-F4C6625988D7}"/>
    <cellStyle name="입력 3 10" xfId="22996" xr:uid="{C200A6BB-9DE6-4B0C-9A7D-C857F54A786B}"/>
    <cellStyle name="입력 3 11" xfId="22997" xr:uid="{D52773AF-B323-4D34-9A59-7965190E64D9}"/>
    <cellStyle name="입력 3 12" xfId="22998" xr:uid="{759A7714-CC34-4129-B611-142D11EC8632}"/>
    <cellStyle name="입력 3 13" xfId="22999" xr:uid="{4306492C-6488-4123-8EA6-B236C3816B68}"/>
    <cellStyle name="입력 3 14" xfId="23000" xr:uid="{BE105BA9-6873-40FF-B4F4-70E9A869482B}"/>
    <cellStyle name="입력 3 15" xfId="22995" xr:uid="{D1BD384A-1A6A-459A-85EA-872E67CB49F4}"/>
    <cellStyle name="입력 3 16" xfId="28230" xr:uid="{08449185-E712-4DE1-A0A9-D692BF8DA3B2}"/>
    <cellStyle name="입력 3 2" xfId="2943" xr:uid="{6431C212-3FA9-4A45-95EF-8B7E0ACCE78C}"/>
    <cellStyle name="입력 3 2 2" xfId="23001" xr:uid="{E3569CD8-445C-4FF2-82D8-9BF77C8276BB}"/>
    <cellStyle name="입력 3 3" xfId="23002" xr:uid="{6D711C89-9DFA-41CA-9C8E-3AF3CC20EFB2}"/>
    <cellStyle name="입력 3 4" xfId="23003" xr:uid="{05165BB7-B758-40F2-A254-38E2D916CE16}"/>
    <cellStyle name="입력 3 5" xfId="23004" xr:uid="{5A1D58CC-3EF7-4FF3-A1B3-2BDF55C0662B}"/>
    <cellStyle name="입력 3 6" xfId="23005" xr:uid="{60DE716D-E193-4690-8CCC-4BD0D3D66ABD}"/>
    <cellStyle name="입력 3 7" xfId="23006" xr:uid="{46626BF6-B915-4541-8F8E-26D057E4A1DA}"/>
    <cellStyle name="입력 3 8" xfId="23007" xr:uid="{243AA4E1-CD4E-429A-B74F-0EA5FB94E347}"/>
    <cellStyle name="입력 3 9" xfId="23008" xr:uid="{2D517832-25E8-4BB2-9EFD-CD2A0F6E29A9}"/>
    <cellStyle name="입력 30" xfId="2944" xr:uid="{49C8DC78-2FD9-4946-BC4B-D7CA1E51AAF1}"/>
    <cellStyle name="입력 30 10" xfId="23010" xr:uid="{89314469-419E-4B83-B675-AC1B82F90D38}"/>
    <cellStyle name="입력 30 11" xfId="23011" xr:uid="{CD752D59-1F73-4DCF-96C0-921A7348E970}"/>
    <cellStyle name="입력 30 12" xfId="23012" xr:uid="{9C7FF2E7-5ED7-4513-82AE-1C1985A861CC}"/>
    <cellStyle name="입력 30 13" xfId="23013" xr:uid="{D53BF330-53B8-46E5-A308-BEE0187F288D}"/>
    <cellStyle name="입력 30 14" xfId="23014" xr:uid="{7BDBD770-B6BC-4411-A3B1-4065EA40B3A7}"/>
    <cellStyle name="입력 30 15" xfId="23009" xr:uid="{B222FA05-C27E-4291-A4C9-C9AF5DE794B7}"/>
    <cellStyle name="입력 30 2" xfId="2945" xr:uid="{8484A8EC-C24D-4031-B1DF-1E7FD1C8369E}"/>
    <cellStyle name="입력 30 2 2" xfId="23015" xr:uid="{F9E9F03D-2CC8-4522-AC11-4F1D3C4A062B}"/>
    <cellStyle name="입력 30 3" xfId="23016" xr:uid="{79A03595-A99C-4585-A8F4-DC88BBABC517}"/>
    <cellStyle name="입력 30 4" xfId="23017" xr:uid="{BEFBC33B-D6EB-41C3-BA4F-9869BB6B7F44}"/>
    <cellStyle name="입력 30 5" xfId="23018" xr:uid="{E4F92724-C337-4E9F-9205-4EDCE309819C}"/>
    <cellStyle name="입력 30 6" xfId="23019" xr:uid="{12EB6A6A-DF20-41AF-B5C8-53E2B1CB90C5}"/>
    <cellStyle name="입력 30 7" xfId="23020" xr:uid="{E21CCD00-4A50-4782-A6E9-20D20CEFA1F9}"/>
    <cellStyle name="입력 30 8" xfId="23021" xr:uid="{7E615807-68DA-4E07-8722-F5792DDAE5A9}"/>
    <cellStyle name="입력 30 9" xfId="23022" xr:uid="{0BAFD52B-EF49-4DB3-8DC9-DC76AEF9C6CA}"/>
    <cellStyle name="입력 31" xfId="2946" xr:uid="{0D6918B1-C002-47AB-B7B2-4CF1041095CB}"/>
    <cellStyle name="입력 31 10" xfId="23024" xr:uid="{63FD2DC3-3237-4134-93B2-A57E6BBABC50}"/>
    <cellStyle name="입력 31 11" xfId="23025" xr:uid="{33D4A29D-B8C3-4A4B-BA77-288D94B262B9}"/>
    <cellStyle name="입력 31 12" xfId="23026" xr:uid="{32F4190F-8F1C-41F8-9864-D348E6C210E2}"/>
    <cellStyle name="입력 31 13" xfId="23027" xr:uid="{0D68E6CF-9FA1-400B-8062-935F29101A9A}"/>
    <cellStyle name="입력 31 14" xfId="23028" xr:uid="{3C5F3674-4DFA-4C5A-BF5A-A9C5391DDA47}"/>
    <cellStyle name="입력 31 15" xfId="23023" xr:uid="{E4182D27-E146-4C72-B8C8-F78F43980582}"/>
    <cellStyle name="입력 31 2" xfId="2947" xr:uid="{23BD3540-1639-44A0-81D1-9E4A3DE7F56F}"/>
    <cellStyle name="입력 31 2 2" xfId="23029" xr:uid="{4F6804B2-5C57-49DE-8F60-70D9C6251A6A}"/>
    <cellStyle name="입력 31 3" xfId="23030" xr:uid="{A3EE15AC-D041-4D6B-8C3F-F8BE7E5C362E}"/>
    <cellStyle name="입력 31 4" xfId="23031" xr:uid="{15C6AACE-ED25-49DF-AD0D-00FC1797BC84}"/>
    <cellStyle name="입력 31 5" xfId="23032" xr:uid="{5454EDEE-CC2E-4849-BA32-9B6BA63D654D}"/>
    <cellStyle name="입력 31 6" xfId="23033" xr:uid="{4B6DD575-BF95-4EB6-8CF8-B39F7C98C716}"/>
    <cellStyle name="입력 31 7" xfId="23034" xr:uid="{49A06C02-18C2-4AA9-9DBA-9861115224AF}"/>
    <cellStyle name="입력 31 8" xfId="23035" xr:uid="{EAE34401-A68E-4F72-9532-E6473160D6E6}"/>
    <cellStyle name="입력 31 9" xfId="23036" xr:uid="{A6781BF7-9447-4F9E-96B7-2B988E232AA3}"/>
    <cellStyle name="입력 32" xfId="2948" xr:uid="{823D820B-D021-42F5-BF77-F5B1530465DE}"/>
    <cellStyle name="입력 32 10" xfId="23038" xr:uid="{4BE88358-59B1-44B3-81A0-349B50DB1383}"/>
    <cellStyle name="입력 32 11" xfId="23039" xr:uid="{792C53F3-09FE-4249-A8A8-01042B77725C}"/>
    <cellStyle name="입력 32 12" xfId="23040" xr:uid="{07D27ACF-0D45-4114-8A40-EE6017736FAC}"/>
    <cellStyle name="입력 32 13" xfId="23041" xr:uid="{EF471E7F-E4A7-4332-A89E-05AAE98D19CF}"/>
    <cellStyle name="입력 32 14" xfId="23042" xr:uid="{6B518363-E738-4C1B-87AC-544AF735CBDD}"/>
    <cellStyle name="입력 32 15" xfId="23037" xr:uid="{F08F778E-BFD3-4C9C-A021-04ECECD2219D}"/>
    <cellStyle name="입력 32 2" xfId="2949" xr:uid="{529BA8DE-830B-4AD0-B28B-D857CBEE633A}"/>
    <cellStyle name="입력 32 2 2" xfId="23043" xr:uid="{E0574DC0-0228-4C50-B693-624487C89895}"/>
    <cellStyle name="입력 32 3" xfId="23044" xr:uid="{0BF42330-9A71-4E7F-AFDB-E346E3C4D801}"/>
    <cellStyle name="입력 32 4" xfId="23045" xr:uid="{EC9ABE7B-BE9A-4D1D-BF02-AB0DC96CBC44}"/>
    <cellStyle name="입력 32 5" xfId="23046" xr:uid="{F5E2975A-909D-4596-A0E7-51BCF005D915}"/>
    <cellStyle name="입력 32 6" xfId="23047" xr:uid="{52AE9CDF-D22B-4FE9-9061-EFC879CA5BF3}"/>
    <cellStyle name="입력 32 7" xfId="23048" xr:uid="{92ECE9CC-4B6D-4A2E-9E72-77E1703AF88C}"/>
    <cellStyle name="입력 32 8" xfId="23049" xr:uid="{BBE35D9F-2363-4304-B8BE-090578367AE1}"/>
    <cellStyle name="입력 32 9" xfId="23050" xr:uid="{F612FF42-81FB-4BC9-AAD1-F1C6A622271E}"/>
    <cellStyle name="입력 33" xfId="2950" xr:uid="{EA35A2DC-EC93-412C-953F-D71D8C0543C7}"/>
    <cellStyle name="입력 33 10" xfId="23052" xr:uid="{569D5722-E39C-4E96-AD60-9635F19F3792}"/>
    <cellStyle name="입력 33 11" xfId="23053" xr:uid="{BE56654B-8945-41AD-9CDC-2B37890FC563}"/>
    <cellStyle name="입력 33 12" xfId="23054" xr:uid="{0D07AF44-0BD4-4B73-B404-5860AF259605}"/>
    <cellStyle name="입력 33 13" xfId="23055" xr:uid="{8FFD4A56-03BE-4938-B2F3-1CCFFAC7497E}"/>
    <cellStyle name="입력 33 14" xfId="23056" xr:uid="{493715AA-3EF9-49CB-9F66-08C00BBBE6EB}"/>
    <cellStyle name="입력 33 15" xfId="23051" xr:uid="{ECCD0FA5-1369-473A-99AC-D3250F249FD5}"/>
    <cellStyle name="입력 33 2" xfId="2951" xr:uid="{6F3D8ABA-CF03-442D-A1BE-E63810C2E72E}"/>
    <cellStyle name="입력 33 2 2" xfId="23057" xr:uid="{E99B6080-DB98-4E97-8D4A-0D7BFCE60420}"/>
    <cellStyle name="입력 33 3" xfId="23058" xr:uid="{F547700B-1D38-40F6-ADC2-1C8238952398}"/>
    <cellStyle name="입력 33 4" xfId="23059" xr:uid="{38C695CB-9406-4213-80C8-2A5B2A1BD1FF}"/>
    <cellStyle name="입력 33 5" xfId="23060" xr:uid="{23ED3C25-B7FC-41FF-8F16-39F1E4D470AD}"/>
    <cellStyle name="입력 33 6" xfId="23061" xr:uid="{123D4B58-FC8D-4EC9-97A7-D6981C6A85AE}"/>
    <cellStyle name="입력 33 7" xfId="23062" xr:uid="{8F89BF39-36AF-4464-8B79-A72B03697267}"/>
    <cellStyle name="입력 33 8" xfId="23063" xr:uid="{12CAA20B-3AB8-4710-9AB3-4AF951EC541F}"/>
    <cellStyle name="입력 33 9" xfId="23064" xr:uid="{1BEBBE45-7F72-4E9D-8E4C-737FD70871AE}"/>
    <cellStyle name="입력 34" xfId="2952" xr:uid="{06C3BDE2-5E22-4540-BC2D-99B1FBF4B56B}"/>
    <cellStyle name="입력 34 10" xfId="23066" xr:uid="{945A379E-99FF-4393-8C72-B69AB95B6D7B}"/>
    <cellStyle name="입력 34 11" xfId="23067" xr:uid="{0DF6B548-4673-47C4-83FA-1FA619ECD5CF}"/>
    <cellStyle name="입력 34 12" xfId="23068" xr:uid="{E607A64C-6AFA-4FFC-BFE7-51EDF34D5C72}"/>
    <cellStyle name="입력 34 13" xfId="23069" xr:uid="{1C023087-D765-4FFC-BD24-EA4FA4ED6A35}"/>
    <cellStyle name="입력 34 14" xfId="23070" xr:uid="{1000CA25-C932-489E-A9BB-FD0C79F15061}"/>
    <cellStyle name="입력 34 15" xfId="23065" xr:uid="{13AFD832-D0E0-42E3-86C1-20C4441582FA}"/>
    <cellStyle name="입력 34 2" xfId="2953" xr:uid="{FD81A1C1-BC9C-41D5-B3D8-35F59BFE5317}"/>
    <cellStyle name="입력 34 2 2" xfId="23071" xr:uid="{9CCA3412-D528-4C51-878A-A1AC4B163E6B}"/>
    <cellStyle name="입력 34 3" xfId="23072" xr:uid="{9B94CFD1-079E-4872-8FA1-2B3E875D4381}"/>
    <cellStyle name="입력 34 4" xfId="23073" xr:uid="{A1E48D8C-73B2-4971-80EE-CCC21CAAAC1E}"/>
    <cellStyle name="입력 34 5" xfId="23074" xr:uid="{0C5FA760-D6D8-4F4F-BE74-95151B928A9F}"/>
    <cellStyle name="입력 34 6" xfId="23075" xr:uid="{BA667263-7EF3-4962-AFAE-49C488E512AA}"/>
    <cellStyle name="입력 34 7" xfId="23076" xr:uid="{8C45EEAC-E27F-433B-A555-EB0371AFF29D}"/>
    <cellStyle name="입력 34 8" xfId="23077" xr:uid="{A2EF1DFB-C39E-4C56-B305-A2429DBB421A}"/>
    <cellStyle name="입력 34 9" xfId="23078" xr:uid="{74020A62-6486-4F03-A6BA-311E8567137F}"/>
    <cellStyle name="입력 35" xfId="2954" xr:uid="{BAAC89F9-DEDD-4AB6-A502-0D0B5A316773}"/>
    <cellStyle name="입력 35 10" xfId="23080" xr:uid="{7820B9E7-36C8-4FD4-84AE-D3907C31F8B0}"/>
    <cellStyle name="입력 35 11" xfId="23081" xr:uid="{ABF4859D-C80A-4AA3-97C0-84F4DC66E107}"/>
    <cellStyle name="입력 35 12" xfId="23082" xr:uid="{BD0CB105-41AA-4276-8E7B-E712CD09F998}"/>
    <cellStyle name="입력 35 13" xfId="23083" xr:uid="{813C4075-239A-428E-933A-511ACCBBF470}"/>
    <cellStyle name="입력 35 14" xfId="23084" xr:uid="{6C34FC44-110B-4F2B-9FCA-96C81032C13A}"/>
    <cellStyle name="입력 35 15" xfId="23079" xr:uid="{0755E5DC-1F7A-4D75-8B52-FBF82CFB12A7}"/>
    <cellStyle name="입력 35 2" xfId="2955" xr:uid="{43C044FD-D81C-4650-BAA3-43268CDDDEB8}"/>
    <cellStyle name="입력 35 2 2" xfId="23085" xr:uid="{1EF58A63-EE1A-4A25-B7C4-AFB15E34DEDA}"/>
    <cellStyle name="입력 35 3" xfId="23086" xr:uid="{446B23B4-5064-4E9C-9F05-DB5E0E4B5588}"/>
    <cellStyle name="입력 35 4" xfId="23087" xr:uid="{17C31293-8046-4923-A81A-1FE24C41232F}"/>
    <cellStyle name="입력 35 5" xfId="23088" xr:uid="{ACF492BB-EBAA-4E0E-8E21-59045D1EF9FC}"/>
    <cellStyle name="입력 35 6" xfId="23089" xr:uid="{3ECE105B-6689-43C8-BA14-EE70693D4898}"/>
    <cellStyle name="입력 35 7" xfId="23090" xr:uid="{B354A2F5-0E85-40BD-BEC7-2344DCFA2204}"/>
    <cellStyle name="입력 35 8" xfId="23091" xr:uid="{2160E82D-0B3C-4806-825E-42FF8274E3D9}"/>
    <cellStyle name="입력 35 9" xfId="23092" xr:uid="{3341AAAA-219C-4BE6-8631-F3A433FAB1A5}"/>
    <cellStyle name="입력 36" xfId="2956" xr:uid="{07A33B5A-7B7B-43F1-8267-B7A29139E50B}"/>
    <cellStyle name="입력 36 10" xfId="23094" xr:uid="{14DAC89D-5695-4753-953B-78289F17A4EA}"/>
    <cellStyle name="입력 36 11" xfId="23095" xr:uid="{F191942A-D903-46C2-AE68-0DB998585D6F}"/>
    <cellStyle name="입력 36 12" xfId="23096" xr:uid="{D4E95C7F-F48E-45EB-950D-423E1145755B}"/>
    <cellStyle name="입력 36 13" xfId="23097" xr:uid="{BBBA2A03-CB1D-4912-8D24-029D2BE44483}"/>
    <cellStyle name="입력 36 14" xfId="23098" xr:uid="{7115BE83-985E-4868-9F54-8F0C0ABCBD9F}"/>
    <cellStyle name="입력 36 15" xfId="23093" xr:uid="{A51FECE4-CF1B-4E17-AF7B-42A3019C04E2}"/>
    <cellStyle name="입력 36 2" xfId="2957" xr:uid="{0021DBF8-8BFA-4186-97BA-3329F31D2232}"/>
    <cellStyle name="입력 36 2 2" xfId="23099" xr:uid="{75872C23-719A-49A3-872B-0F86D9BC55C4}"/>
    <cellStyle name="입력 36 3" xfId="23100" xr:uid="{19A9D5C6-67FD-478D-96C4-5C8F0AB90E2E}"/>
    <cellStyle name="입력 36 4" xfId="23101" xr:uid="{6FCD1B57-D528-497A-A53E-4FF069C04F9C}"/>
    <cellStyle name="입력 36 5" xfId="23102" xr:uid="{6F8D8E8D-F59B-4601-BD08-0EC6D5514C96}"/>
    <cellStyle name="입력 36 6" xfId="23103" xr:uid="{110A8814-19EC-496C-A292-78A40CE28668}"/>
    <cellStyle name="입력 36 7" xfId="23104" xr:uid="{B736A63C-6D67-45BF-A95F-6342166598FE}"/>
    <cellStyle name="입력 36 8" xfId="23105" xr:uid="{6678AB0D-32EC-4BDD-826B-1EEFF3096B92}"/>
    <cellStyle name="입력 36 9" xfId="23106" xr:uid="{86751931-D14D-4DFF-B9FC-50971DFFAEEA}"/>
    <cellStyle name="입력 37" xfId="2958" xr:uid="{7432E434-21F2-4570-8384-F69BFBD613A3}"/>
    <cellStyle name="입력 37 10" xfId="23108" xr:uid="{2D4441F9-A045-4993-9C21-94BB2B707C0D}"/>
    <cellStyle name="입력 37 11" xfId="23109" xr:uid="{DDADCD5A-E54A-458C-8A24-EC8F357C04A4}"/>
    <cellStyle name="입력 37 12" xfId="23110" xr:uid="{E8840F37-29C3-4E54-AF57-E598AE3BFFE3}"/>
    <cellStyle name="입력 37 13" xfId="23111" xr:uid="{C535A5AF-60FC-4279-A628-5AD21F62151D}"/>
    <cellStyle name="입력 37 14" xfId="23112" xr:uid="{99E996D3-F7C0-4FEB-97AA-DC66F10C5A54}"/>
    <cellStyle name="입력 37 15" xfId="23107" xr:uid="{10FA60D1-59FD-4839-98BA-67064EF41D21}"/>
    <cellStyle name="입력 37 2" xfId="2959" xr:uid="{A318CEB6-77CB-4146-9423-AB05AAFBC4A3}"/>
    <cellStyle name="입력 37 2 2" xfId="23113" xr:uid="{D2728C88-7688-4D7D-ABBB-71058A85C52B}"/>
    <cellStyle name="입력 37 3" xfId="23114" xr:uid="{01AD7559-4BD0-4DBF-BC9E-557E81FD88E4}"/>
    <cellStyle name="입력 37 4" xfId="23115" xr:uid="{85B61B34-502E-4AB3-983D-E5B5BD24CBF1}"/>
    <cellStyle name="입력 37 5" xfId="23116" xr:uid="{9A996844-6A9A-4CE8-83D5-DAAEF3B7AE43}"/>
    <cellStyle name="입력 37 6" xfId="23117" xr:uid="{03DBD50A-40E2-4FB1-A43D-DC36674D1F4D}"/>
    <cellStyle name="입력 37 7" xfId="23118" xr:uid="{054910EE-D77F-438B-A9C6-C9E416F4DBD4}"/>
    <cellStyle name="입력 37 8" xfId="23119" xr:uid="{758B75A7-9927-4C50-AE1B-FDE2AD51315E}"/>
    <cellStyle name="입력 37 9" xfId="23120" xr:uid="{D2ABB924-F872-4655-9C43-04C544B977B3}"/>
    <cellStyle name="입력 38" xfId="2960" xr:uid="{1969B4EC-88A3-4359-A682-9F92D7C7D155}"/>
    <cellStyle name="입력 38 10" xfId="23122" xr:uid="{EE68846A-DB61-4BFB-8AD8-D2D439A0D0DE}"/>
    <cellStyle name="입력 38 11" xfId="23123" xr:uid="{6354557E-F73D-4942-B061-B364FC16C87F}"/>
    <cellStyle name="입력 38 12" xfId="23124" xr:uid="{8040A4D2-167F-446A-B2EE-75E9B582DBF8}"/>
    <cellStyle name="입력 38 13" xfId="23125" xr:uid="{753FC9BC-6768-4AF7-ADE4-2E7B5F3227D9}"/>
    <cellStyle name="입력 38 14" xfId="23126" xr:uid="{66F18683-39C8-4497-9EEE-673925DA5F39}"/>
    <cellStyle name="입력 38 15" xfId="23121" xr:uid="{A95F7753-6AB2-453F-9156-7373552BDDFA}"/>
    <cellStyle name="입력 38 2" xfId="2961" xr:uid="{AB883184-3F1A-45B1-B972-A511DFD83BC1}"/>
    <cellStyle name="입력 38 2 2" xfId="23127" xr:uid="{3D804B13-141D-4991-8723-80F88793D08D}"/>
    <cellStyle name="입력 38 3" xfId="23128" xr:uid="{B630D478-C445-44CF-8507-7C8ADAFB159B}"/>
    <cellStyle name="입력 38 4" xfId="23129" xr:uid="{C431C36F-3ECF-4B99-9CD7-5315B82B8CF5}"/>
    <cellStyle name="입력 38 5" xfId="23130" xr:uid="{5B348D9D-592C-495F-A7CC-78205C913C91}"/>
    <cellStyle name="입력 38 6" xfId="23131" xr:uid="{42DBAE13-8411-4262-91A0-4C5FDF31FE68}"/>
    <cellStyle name="입력 38 7" xfId="23132" xr:uid="{113B91A6-A9B3-4272-8214-EA63A09E18FD}"/>
    <cellStyle name="입력 38 8" xfId="23133" xr:uid="{AF44B33F-51D4-411C-ABB0-32250CF8F893}"/>
    <cellStyle name="입력 38 9" xfId="23134" xr:uid="{200F6659-D4F2-48A7-9026-2FDE5BC17586}"/>
    <cellStyle name="입력 39" xfId="2962" xr:uid="{0C81A705-B733-46AD-A9CF-29B389F175F3}"/>
    <cellStyle name="입력 39 10" xfId="23136" xr:uid="{61300BC7-74CB-43B8-B2E0-1BE2F50717E4}"/>
    <cellStyle name="입력 39 11" xfId="23137" xr:uid="{BE35B782-453A-41BC-AD72-BC7EDF162D72}"/>
    <cellStyle name="입력 39 12" xfId="23138" xr:uid="{8860EBDD-70E9-46DD-AD72-F0396CF75EB2}"/>
    <cellStyle name="입력 39 13" xfId="23139" xr:uid="{8630D4BD-C332-4F4A-9CBB-B2BCD1AE9673}"/>
    <cellStyle name="입력 39 14" xfId="23140" xr:uid="{C5E30A3F-9225-4CD8-87B2-B5A336B63ECF}"/>
    <cellStyle name="입력 39 15" xfId="23135" xr:uid="{68D65A81-41C0-4943-A22D-9D63C84ED2CA}"/>
    <cellStyle name="입력 39 2" xfId="2963" xr:uid="{15C806DC-FC53-4B82-9BA5-46962A39A53E}"/>
    <cellStyle name="입력 39 2 2" xfId="23141" xr:uid="{A6D9AA14-9A7D-4867-919D-3FE97085A527}"/>
    <cellStyle name="입력 39 3" xfId="23142" xr:uid="{9ECFA098-6D08-4D3C-97DC-E43208027BF0}"/>
    <cellStyle name="입력 39 4" xfId="23143" xr:uid="{00BF15B1-8BF1-4119-B06B-A19E317D9216}"/>
    <cellStyle name="입력 39 5" xfId="23144" xr:uid="{DAB22426-1182-4EA6-898E-CBB2DC2D48E3}"/>
    <cellStyle name="입력 39 6" xfId="23145" xr:uid="{0E4AF4E5-BD36-4745-852E-01847C9059E8}"/>
    <cellStyle name="입력 39 7" xfId="23146" xr:uid="{2F5DFAAE-F577-46E5-A4BF-A396FFB3E135}"/>
    <cellStyle name="입력 39 8" xfId="23147" xr:uid="{BFCFEC78-13A4-4A4D-9CA6-8557F655397C}"/>
    <cellStyle name="입력 39 9" xfId="23148" xr:uid="{4F8D19BA-E5D4-4FC2-8CD7-935B26266028}"/>
    <cellStyle name="입력 4" xfId="2964" xr:uid="{0BB97070-0B91-4621-9599-8C2E696D4579}"/>
    <cellStyle name="입력 4 10" xfId="23150" xr:uid="{9E687259-E078-4784-B8E7-6F5B50656683}"/>
    <cellStyle name="입력 4 11" xfId="23151" xr:uid="{091C7553-A8D1-4AFC-A081-E39A70E6F8A4}"/>
    <cellStyle name="입력 4 12" xfId="23152" xr:uid="{E3C8616B-64F1-47EA-A4EB-2B3C8CF6E631}"/>
    <cellStyle name="입력 4 13" xfId="23153" xr:uid="{5E3B06BB-E586-4015-A500-503A3BF2C64A}"/>
    <cellStyle name="입력 4 14" xfId="23154" xr:uid="{174E1DE1-0592-4244-A0E8-DEF4E19297C7}"/>
    <cellStyle name="입력 4 15" xfId="23149" xr:uid="{F3D377C7-8C39-47B9-A74F-294E9278E1E0}"/>
    <cellStyle name="입력 4 16" xfId="27898" xr:uid="{715DE473-278D-4D12-BB52-33F6FFB9828D}"/>
    <cellStyle name="입력 4 16 2" xfId="28291" xr:uid="{015BE485-CA6D-4CB6-9C77-8816ABAD29E3}"/>
    <cellStyle name="입력 4 2" xfId="2965" xr:uid="{88EF676E-AFEE-41B9-87C7-8323CA1AC3B1}"/>
    <cellStyle name="입력 4 2 2" xfId="23155" xr:uid="{E4BE1D83-2BD0-449A-8128-E4CA0997BE3A}"/>
    <cellStyle name="입력 4 2 3" xfId="28244" xr:uid="{E9176E1A-ED6F-4BDA-910C-6E16B851F8E4}"/>
    <cellStyle name="입력 4 2 3 2" xfId="28307" xr:uid="{8C7D5072-B120-4CF0-B255-FD1A331A5EDC}"/>
    <cellStyle name="입력 4 3" xfId="23156" xr:uid="{CE984C0C-5099-466E-88F2-B144E59D6C86}"/>
    <cellStyle name="입력 4 4" xfId="23157" xr:uid="{9E50CF6F-CAC6-4664-98FA-9B4FD516EE9A}"/>
    <cellStyle name="입력 4 5" xfId="23158" xr:uid="{0CBAE807-7F3A-4461-858A-C983A65397E5}"/>
    <cellStyle name="입력 4 6" xfId="23159" xr:uid="{30CF70DF-E72C-4F81-BC7D-F646C7F946F4}"/>
    <cellStyle name="입력 4 7" xfId="23160" xr:uid="{4DA60D22-37A2-4D83-A780-0086852C77E6}"/>
    <cellStyle name="입력 4 8" xfId="23161" xr:uid="{6625E305-1570-49AC-9624-4BB249FDFAE4}"/>
    <cellStyle name="입력 4 9" xfId="23162" xr:uid="{D7A7B244-2893-4EFE-A48E-9082B55D5599}"/>
    <cellStyle name="입력 40" xfId="2966" xr:uid="{6591E427-574B-4DFF-BD0C-21B4971DBC74}"/>
    <cellStyle name="입력 40 10" xfId="23164" xr:uid="{13E0849F-EFE5-43AB-9109-1F05B9D9F67C}"/>
    <cellStyle name="입력 40 11" xfId="23165" xr:uid="{472EDA07-01B1-429A-9A60-9D531CB77291}"/>
    <cellStyle name="입력 40 12" xfId="23166" xr:uid="{4419871A-120A-4031-A1E8-03C069769B86}"/>
    <cellStyle name="입력 40 13" xfId="23167" xr:uid="{A4646E61-538F-4E9F-88F8-D201F505C9F5}"/>
    <cellStyle name="입력 40 14" xfId="23168" xr:uid="{1C225D65-AEF0-4F0A-885D-07F7E094813E}"/>
    <cellStyle name="입력 40 15" xfId="23163" xr:uid="{A867EB44-5E95-4110-9A67-3A74FD85E899}"/>
    <cellStyle name="입력 40 2" xfId="2967" xr:uid="{406EE374-0FE1-4DF5-A523-147057067D2A}"/>
    <cellStyle name="입력 40 2 2" xfId="23169" xr:uid="{7C1C6AED-04B0-44AB-B14D-8E3874B2163B}"/>
    <cellStyle name="입력 40 3" xfId="23170" xr:uid="{7423F240-2239-4476-B041-D939BF6355F2}"/>
    <cellStyle name="입력 40 4" xfId="23171" xr:uid="{E550090B-CAE3-4182-B01C-0E031CC32F08}"/>
    <cellStyle name="입력 40 5" xfId="23172" xr:uid="{5AF24EE1-5E26-4768-B355-52D562FEFAC7}"/>
    <cellStyle name="입력 40 6" xfId="23173" xr:uid="{8C3A38AA-E9A5-4AB6-85C2-4977D87037D9}"/>
    <cellStyle name="입력 40 7" xfId="23174" xr:uid="{3ED61292-FE08-4F6D-BBF5-AEC71EE185B8}"/>
    <cellStyle name="입력 40 8" xfId="23175" xr:uid="{4EE99007-D4CE-4F69-8C98-57CD7F058601}"/>
    <cellStyle name="입력 40 9" xfId="23176" xr:uid="{9F43BD2C-3B06-4D5F-BEAE-67FFE207E058}"/>
    <cellStyle name="입력 41" xfId="2968" xr:uid="{A875998B-57C6-4C16-8345-2AE2858C7001}"/>
    <cellStyle name="입력 41 10" xfId="23178" xr:uid="{E55E5CB6-3478-4FD9-A90C-6207E7E4B7B2}"/>
    <cellStyle name="입력 41 11" xfId="23179" xr:uid="{938F3BB8-1C35-486B-8080-121D71F128BF}"/>
    <cellStyle name="입력 41 12" xfId="23180" xr:uid="{E8AD770D-63E2-41BA-B00D-4738C2653628}"/>
    <cellStyle name="입력 41 13" xfId="23181" xr:uid="{B1367605-83F4-42B2-8FA8-EA4CDC944DAB}"/>
    <cellStyle name="입력 41 14" xfId="23182" xr:uid="{91BBFBDE-85A5-41E0-92D9-C59102A4A7BC}"/>
    <cellStyle name="입력 41 15" xfId="23177" xr:uid="{DE9F128E-579B-4B47-B21D-10D5DD6A8539}"/>
    <cellStyle name="입력 41 2" xfId="2969" xr:uid="{3F42E182-A514-4D33-934E-933C7787714F}"/>
    <cellStyle name="입력 41 2 2" xfId="23183" xr:uid="{2EC57D53-ECAC-4AD0-A7D7-A3E704029A12}"/>
    <cellStyle name="입력 41 3" xfId="23184" xr:uid="{916E0011-1F3C-4751-B87D-7EBB8B8310E3}"/>
    <cellStyle name="입력 41 4" xfId="23185" xr:uid="{B0789934-9CBA-465E-A542-98684B5E92D0}"/>
    <cellStyle name="입력 41 5" xfId="23186" xr:uid="{A21A0BC2-9F58-449C-8243-462FAF213686}"/>
    <cellStyle name="입력 41 6" xfId="23187" xr:uid="{15ACF526-9C68-4594-A004-4519B3B5EF07}"/>
    <cellStyle name="입력 41 7" xfId="23188" xr:uid="{A9BAF617-F635-4904-A408-44DB73B1FF96}"/>
    <cellStyle name="입력 41 8" xfId="23189" xr:uid="{34E0200D-9DB7-4541-B700-53ED906C6383}"/>
    <cellStyle name="입력 41 9" xfId="23190" xr:uid="{1B1EAB62-5EE4-45E1-83E4-F2F6E0F0734E}"/>
    <cellStyle name="입력 42" xfId="2970" xr:uid="{B5C4216F-1AA2-4D0C-AC46-04AAE8CB8395}"/>
    <cellStyle name="입력 42 10" xfId="23192" xr:uid="{AE20FE1C-FB4A-4C01-ADCA-E395AE5B835D}"/>
    <cellStyle name="입력 42 11" xfId="23193" xr:uid="{E9FA0845-7519-4DAB-8F8E-B9BDCE0DC872}"/>
    <cellStyle name="입력 42 12" xfId="23194" xr:uid="{BB03B66B-56E1-4165-B6E5-6BF931CC97E6}"/>
    <cellStyle name="입력 42 13" xfId="23195" xr:uid="{3B971D30-0060-49BC-8CA9-04E6D4D62E1A}"/>
    <cellStyle name="입력 42 14" xfId="23196" xr:uid="{46CA6EDE-0908-4D6A-AC02-C561A38E9566}"/>
    <cellStyle name="입력 42 15" xfId="23191" xr:uid="{F08BDDEF-4BDC-4366-A06E-05F84EB32756}"/>
    <cellStyle name="입력 42 2" xfId="2971" xr:uid="{4F100798-7D5F-4C0A-9D45-2049F00FC563}"/>
    <cellStyle name="입력 42 2 2" xfId="23197" xr:uid="{4F03274D-79D4-44C4-8252-093D913C3D05}"/>
    <cellStyle name="입력 42 3" xfId="23198" xr:uid="{AC7B1983-5298-4013-8850-F8C2176DDE53}"/>
    <cellStyle name="입력 42 4" xfId="23199" xr:uid="{99A15191-606F-497B-A5F4-0229C526F2CD}"/>
    <cellStyle name="입력 42 5" xfId="23200" xr:uid="{B03B1A90-917B-4172-AF1F-ACDF85728609}"/>
    <cellStyle name="입력 42 6" xfId="23201" xr:uid="{7BB7F74F-82F8-4D43-867C-903CDC891257}"/>
    <cellStyle name="입력 42 7" xfId="23202" xr:uid="{17AF405C-2184-4F16-B06D-639F9C886519}"/>
    <cellStyle name="입력 42 8" xfId="23203" xr:uid="{3222DEF1-1225-44F6-93B3-49DB2C6224C0}"/>
    <cellStyle name="입력 42 9" xfId="23204" xr:uid="{9790E578-60CB-4A4E-9326-19E65B5F6B80}"/>
    <cellStyle name="입력 43" xfId="2972" xr:uid="{3EEF6539-44D8-4250-BC7A-E796FFF56138}"/>
    <cellStyle name="입력 43 10" xfId="23206" xr:uid="{2BC2C70B-5C0E-4916-AA7B-6172BDB5070F}"/>
    <cellStyle name="입력 43 11" xfId="23207" xr:uid="{D34A059B-A375-4BD9-9A21-454369C38B2B}"/>
    <cellStyle name="입력 43 12" xfId="23208" xr:uid="{708D04F5-2DE1-46F0-BC2F-92406D7EDAB8}"/>
    <cellStyle name="입력 43 13" xfId="23209" xr:uid="{95885ADE-007D-479F-A5C8-1EB794228567}"/>
    <cellStyle name="입력 43 14" xfId="23210" xr:uid="{63212F42-A50E-4008-90E3-20C97423FB99}"/>
    <cellStyle name="입력 43 15" xfId="23205" xr:uid="{B5751B6D-5288-485C-9176-708668740141}"/>
    <cellStyle name="입력 43 2" xfId="2973" xr:uid="{D58C4A59-0F78-4131-8A46-A42ED3583A0A}"/>
    <cellStyle name="입력 43 2 2" xfId="23211" xr:uid="{AB39CB82-C836-4FAD-AACB-8B734DAC2AC2}"/>
    <cellStyle name="입력 43 3" xfId="23212" xr:uid="{5ABF4D27-9DE2-4983-A4DF-4DBC5EE61984}"/>
    <cellStyle name="입력 43 4" xfId="23213" xr:uid="{94996552-4CB2-456A-BF92-65B86CED8034}"/>
    <cellStyle name="입력 43 5" xfId="23214" xr:uid="{1ED0EE8A-920F-46B2-9F9C-9DCCDAA6ABBE}"/>
    <cellStyle name="입력 43 6" xfId="23215" xr:uid="{38D1B7E3-42CD-47A5-9A3B-03873F142791}"/>
    <cellStyle name="입력 43 7" xfId="23216" xr:uid="{39A40CED-2607-4100-A7F1-2035C22E2DE2}"/>
    <cellStyle name="입력 43 8" xfId="23217" xr:uid="{1584D0B4-9BD2-4268-8C3F-BE36166EA917}"/>
    <cellStyle name="입력 43 9" xfId="23218" xr:uid="{1A3D62B1-A367-4F04-94CA-D0497D67CD7D}"/>
    <cellStyle name="입력 44" xfId="2974" xr:uid="{3F4209B1-39B9-4B7C-BDD3-90A9342A356D}"/>
    <cellStyle name="입력 44 2" xfId="23219" xr:uid="{C492175F-A6F8-4FA1-BA70-494237839A1D}"/>
    <cellStyle name="입력 45" xfId="2975" xr:uid="{353B4EA1-0B9E-4729-9D70-1AD1167DCE5F}"/>
    <cellStyle name="입력 45 2" xfId="23220" xr:uid="{E0749EAB-4EE4-4169-8DAB-2C130AA0D403}"/>
    <cellStyle name="입력 46" xfId="2899" xr:uid="{F2F56818-ECE6-4A18-A5F0-ABEACD0AAC58}"/>
    <cellStyle name="입력 47" xfId="22700" xr:uid="{FBB3F7FF-9BC5-4132-AA6F-7E6D77F9487F}"/>
    <cellStyle name="입력 5" xfId="2976" xr:uid="{1F56CAB5-E865-4ACF-B6DF-2066A5BE0F91}"/>
    <cellStyle name="입력 5 10" xfId="23222" xr:uid="{40F01756-C594-412F-88DC-BBD9ADAC000A}"/>
    <cellStyle name="입력 5 11" xfId="23223" xr:uid="{804A7A6B-38E9-48C4-95C0-CE888DD70F4D}"/>
    <cellStyle name="입력 5 12" xfId="23224" xr:uid="{9806A478-4E65-4D70-92DF-02C08BDAD04A}"/>
    <cellStyle name="입력 5 13" xfId="23225" xr:uid="{C2D79F5D-A30B-4242-92FB-C70BF061E807}"/>
    <cellStyle name="입력 5 14" xfId="23226" xr:uid="{40493E44-F921-4DA5-A0E4-005879266B88}"/>
    <cellStyle name="입력 5 15" xfId="23221" xr:uid="{2F3F9BAC-1642-4278-9FDE-7A4928494538}"/>
    <cellStyle name="입력 5 2" xfId="2977" xr:uid="{3603DDA9-114A-4CB0-812E-3D2935917B44}"/>
    <cellStyle name="입력 5 2 2" xfId="23227" xr:uid="{75327AB1-9F26-4473-803F-C1AA9659F93E}"/>
    <cellStyle name="입력 5 3" xfId="23228" xr:uid="{73CEA7D5-00F3-44A0-9050-C444EE235AD1}"/>
    <cellStyle name="입력 5 4" xfId="23229" xr:uid="{D182DD12-4BBC-4945-8495-95DC30148EA9}"/>
    <cellStyle name="입력 5 5" xfId="23230" xr:uid="{E60F6A7C-474C-4509-839D-7C3BCEC7930A}"/>
    <cellStyle name="입력 5 6" xfId="23231" xr:uid="{FF7D73D1-8600-4FB1-AE19-69A76FB67C2E}"/>
    <cellStyle name="입력 5 7" xfId="23232" xr:uid="{55C4D7B5-A305-4F07-AD72-24D90EEEB64B}"/>
    <cellStyle name="입력 5 8" xfId="23233" xr:uid="{34585084-50E5-4DA8-896C-2DC57926B5FD}"/>
    <cellStyle name="입력 5 9" xfId="23234" xr:uid="{12A4F6A6-15AC-4E1D-9DA2-B6658759B378}"/>
    <cellStyle name="입력 6" xfId="2978" xr:uid="{2DF6C197-4BA8-4CA8-B094-8F6B7CCB535C}"/>
    <cellStyle name="입력 6 10" xfId="23236" xr:uid="{31D8FB15-8569-4465-B26B-CB46D0DB7B54}"/>
    <cellStyle name="입력 6 11" xfId="23237" xr:uid="{975880CD-B3BF-4AE4-9DB4-0E1D68B63B46}"/>
    <cellStyle name="입력 6 12" xfId="23238" xr:uid="{5B584985-DC46-4EDC-AE6D-A5178F72F267}"/>
    <cellStyle name="입력 6 13" xfId="23239" xr:uid="{28596E9E-F63B-4943-B134-1524F01D822E}"/>
    <cellStyle name="입력 6 14" xfId="23240" xr:uid="{0526F2E5-DA87-47B6-9205-178A43801126}"/>
    <cellStyle name="입력 6 15" xfId="23235" xr:uid="{E54465C2-D9E4-4C98-A696-B5F40C004A7C}"/>
    <cellStyle name="입력 6 2" xfId="2979" xr:uid="{3B940724-5C6A-4754-A0D4-84E6E7C69A46}"/>
    <cellStyle name="입력 6 2 2" xfId="23241" xr:uid="{612B0821-9A83-4BA6-8775-24216976A9BE}"/>
    <cellStyle name="입력 6 3" xfId="23242" xr:uid="{92DF9969-1EE8-4BF8-9AE1-11EA3B604C74}"/>
    <cellStyle name="입력 6 4" xfId="23243" xr:uid="{57C143F6-3B1F-4A2F-8D80-DF9C6867B349}"/>
    <cellStyle name="입력 6 5" xfId="23244" xr:uid="{8AC0010D-194D-44D5-BAA7-A9B0F36652A8}"/>
    <cellStyle name="입력 6 6" xfId="23245" xr:uid="{1246F80A-79F7-403A-8E53-0866256683A3}"/>
    <cellStyle name="입력 6 7" xfId="23246" xr:uid="{DCC9470B-4677-4304-B739-09D01624EF39}"/>
    <cellStyle name="입력 6 8" xfId="23247" xr:uid="{8BF6E38F-6C0F-4917-8712-87D7DFF84746}"/>
    <cellStyle name="입력 6 9" xfId="23248" xr:uid="{345D5707-2D85-4514-AEA7-38BB4C214139}"/>
    <cellStyle name="입력 7" xfId="2980" xr:uid="{26064DD8-E4C5-4CD9-96CA-C8BB4F23CCE9}"/>
    <cellStyle name="입력 7 10" xfId="23250" xr:uid="{0316F829-17CC-411E-B636-E74CCC873007}"/>
    <cellStyle name="입력 7 11" xfId="23251" xr:uid="{DD4E3226-3579-49FA-BCBA-3E12BEDEBC62}"/>
    <cellStyle name="입력 7 12" xfId="23252" xr:uid="{4B31F0EC-65A1-4560-A542-FFDB408D96B9}"/>
    <cellStyle name="입력 7 13" xfId="23253" xr:uid="{3FEAE561-3E36-4889-B1DA-4AEB65D1C179}"/>
    <cellStyle name="입력 7 14" xfId="23254" xr:uid="{0F6C931F-0680-4D5C-AE2E-89EDF98BFA89}"/>
    <cellStyle name="입력 7 15" xfId="23249" xr:uid="{F7B82889-4527-4A36-AF1B-8ED9C163A6DF}"/>
    <cellStyle name="입력 7 2" xfId="2981" xr:uid="{BE4C48D2-0E85-43E0-A2A0-0815AFBE0799}"/>
    <cellStyle name="입력 7 2 2" xfId="23255" xr:uid="{35AAC56C-CB60-4678-98EC-8077D89D74C7}"/>
    <cellStyle name="입력 7 3" xfId="23256" xr:uid="{A3D022A7-7ED7-41A5-9FE0-FAE21341DCFC}"/>
    <cellStyle name="입력 7 4" xfId="23257" xr:uid="{685FDD7E-1C5A-414E-8951-2620C86C7BBB}"/>
    <cellStyle name="입력 7 5" xfId="23258" xr:uid="{D67C8DC4-74A6-465B-A5FB-CD86553DB2A0}"/>
    <cellStyle name="입력 7 6" xfId="23259" xr:uid="{07C8BF43-8238-4D98-BF0B-117E602D810F}"/>
    <cellStyle name="입력 7 7" xfId="23260" xr:uid="{8BDCBCB0-66A0-461D-8C71-6AE5E1785B01}"/>
    <cellStyle name="입력 7 8" xfId="23261" xr:uid="{FF2C5CD8-F64D-4862-9495-730B581361B2}"/>
    <cellStyle name="입력 7 9" xfId="23262" xr:uid="{37B6C49E-457F-4DB6-9004-B02422E741C8}"/>
    <cellStyle name="입력 8" xfId="2982" xr:uid="{5544A6F9-7B72-4E4A-89EA-A04884BDF273}"/>
    <cellStyle name="입력 8 10" xfId="23264" xr:uid="{003E6AC2-3694-452A-8546-EEDF00203BD7}"/>
    <cellStyle name="입력 8 11" xfId="23265" xr:uid="{6DED3394-DE06-4906-BAAD-22FF30C0C3A1}"/>
    <cellStyle name="입력 8 12" xfId="23266" xr:uid="{A5D3266B-D6AD-41FC-8887-7DE4C58FB75C}"/>
    <cellStyle name="입력 8 13" xfId="23267" xr:uid="{1C2EB0A9-C292-4C7C-9207-30D970F55665}"/>
    <cellStyle name="입력 8 14" xfId="23268" xr:uid="{A52E2A66-9FA6-4932-8558-D6A03B70AB91}"/>
    <cellStyle name="입력 8 15" xfId="23263" xr:uid="{D16F030E-8600-442B-BC47-4269E2C00BF6}"/>
    <cellStyle name="입력 8 2" xfId="2983" xr:uid="{A8778292-D4A1-4E7C-8571-E1A2A302629E}"/>
    <cellStyle name="입력 8 2 2" xfId="23269" xr:uid="{D8B55A0D-F2DB-4569-B477-EB87B7791461}"/>
    <cellStyle name="입력 8 3" xfId="23270" xr:uid="{2DB60BB9-C70C-48C9-A624-B945AC7B0573}"/>
    <cellStyle name="입력 8 4" xfId="23271" xr:uid="{B11887C4-0362-48CF-A635-370D58800503}"/>
    <cellStyle name="입력 8 5" xfId="23272" xr:uid="{057D9458-6178-46BD-A77A-E5C3F77A7390}"/>
    <cellStyle name="입력 8 6" xfId="23273" xr:uid="{CBF994EB-17A8-4413-A7F3-B7B00F0AA6E4}"/>
    <cellStyle name="입력 8 7" xfId="23274" xr:uid="{28426992-5D30-4EFC-9BE2-6207D6608EE3}"/>
    <cellStyle name="입력 8 8" xfId="23275" xr:uid="{84B49ADC-836E-444A-8A08-779E2FF96BF8}"/>
    <cellStyle name="입력 8 9" xfId="23276" xr:uid="{B738CA73-AD78-4DFC-8075-EF96FD441F07}"/>
    <cellStyle name="입력 9" xfId="2984" xr:uid="{4D7FBECC-17B5-4D53-943C-614993475E0E}"/>
    <cellStyle name="입력 9 10" xfId="23278" xr:uid="{79863CBF-7B9D-46BA-8393-3CAF9D8AAF7F}"/>
    <cellStyle name="입력 9 11" xfId="23279" xr:uid="{D3163E3A-DBFC-4749-952E-BBF858F64208}"/>
    <cellStyle name="입력 9 12" xfId="23280" xr:uid="{1269CFAF-1A22-43CA-9FF3-EBEB8F6F444A}"/>
    <cellStyle name="입력 9 13" xfId="23281" xr:uid="{7A451386-586B-44DF-A297-DF65B84E0DD3}"/>
    <cellStyle name="입력 9 14" xfId="23282" xr:uid="{058EE7F0-932B-4153-BEB1-6DB5C27F8D58}"/>
    <cellStyle name="입력 9 15" xfId="23277" xr:uid="{3D6479CE-6928-4DD0-A7D9-9A2FB9B46366}"/>
    <cellStyle name="입력 9 2" xfId="2985" xr:uid="{FFCC5FA0-1DE9-497A-8251-48A1078C7BD2}"/>
    <cellStyle name="입력 9 2 2" xfId="23283" xr:uid="{A98A9268-5ACA-40A0-A99B-19D366CCBE1F}"/>
    <cellStyle name="입력 9 3" xfId="23284" xr:uid="{5287D977-29FA-4D2E-9760-6FD2505BA573}"/>
    <cellStyle name="입력 9 4" xfId="23285" xr:uid="{5B8D192B-C6B2-41B6-B19B-1BF20839BAD1}"/>
    <cellStyle name="입력 9 5" xfId="23286" xr:uid="{0590B83F-7CB4-4BED-8A18-8AA4184143A6}"/>
    <cellStyle name="입력 9 6" xfId="23287" xr:uid="{6892066A-50D8-442D-A2EC-CC787F3CCC0C}"/>
    <cellStyle name="입력 9 7" xfId="23288" xr:uid="{A6E6CEA2-1490-4BB1-BD92-1D9B861761B6}"/>
    <cellStyle name="입력 9 8" xfId="23289" xr:uid="{DD127DE4-5466-45F2-91D5-80CABCE37507}"/>
    <cellStyle name="입력 9 9" xfId="23290" xr:uid="{34AA47C0-2C1C-4346-8F95-0A667B03DABF}"/>
    <cellStyle name="제목 1 10" xfId="2988" xr:uid="{3FA0E2D4-34C2-4CE1-9A22-D7DA34749485}"/>
    <cellStyle name="제목 1 10 10" xfId="23294" xr:uid="{C766690B-8752-40DE-B19D-1E7DCDC6983B}"/>
    <cellStyle name="제목 1 10 11" xfId="23295" xr:uid="{B3542040-2FE2-4959-B611-D4A2BECE9839}"/>
    <cellStyle name="제목 1 10 12" xfId="23296" xr:uid="{A92A6115-9E97-47C0-8F1C-EB7372352606}"/>
    <cellStyle name="제목 1 10 13" xfId="23297" xr:uid="{49E90C22-AD16-4239-9D3A-79D6F9C8023B}"/>
    <cellStyle name="제목 1 10 14" xfId="23298" xr:uid="{4A9A3ABC-EFA9-4A65-A829-6A6B0F56BD8E}"/>
    <cellStyle name="제목 1 10 15" xfId="23293" xr:uid="{12054F55-AE91-444F-A54D-AA91FA57B1A9}"/>
    <cellStyle name="제목 1 10 2" xfId="2989" xr:uid="{F1598D3E-BBF9-4729-B8FC-D429DAA25D50}"/>
    <cellStyle name="제목 1 10 2 2" xfId="23299" xr:uid="{C8023DD6-20AE-45ED-B352-EF19D76D502A}"/>
    <cellStyle name="제목 1 10 3" xfId="23300" xr:uid="{46864F1F-CBB3-4D6E-82AE-5B6E7C5B490B}"/>
    <cellStyle name="제목 1 10 4" xfId="23301" xr:uid="{B3C89328-4C2F-4F0D-87FE-9BF97C91ECFF}"/>
    <cellStyle name="제목 1 10 5" xfId="23302" xr:uid="{EC256AC2-8C77-499D-8B07-2F83A5539593}"/>
    <cellStyle name="제목 1 10 6" xfId="23303" xr:uid="{6BF6F9AB-95D6-4245-8F68-CE960E8912E1}"/>
    <cellStyle name="제목 1 10 7" xfId="23304" xr:uid="{60110ED9-623B-4F45-A56F-E0692F425A85}"/>
    <cellStyle name="제목 1 10 8" xfId="23305" xr:uid="{8B882B5C-75D3-4BCE-9903-09A355814770}"/>
    <cellStyle name="제목 1 10 9" xfId="23306" xr:uid="{91D255CE-4047-4E3B-B1A0-A4169E4036CF}"/>
    <cellStyle name="제목 1 11" xfId="2990" xr:uid="{668B14C7-D78E-436D-911A-24A2A4860DA4}"/>
    <cellStyle name="제목 1 11 10" xfId="23308" xr:uid="{F4C7BE1A-BA57-4A83-B9FD-E000DE70F7E8}"/>
    <cellStyle name="제목 1 11 11" xfId="23309" xr:uid="{79655C70-3EBF-46DE-9DED-B784741CE237}"/>
    <cellStyle name="제목 1 11 12" xfId="23310" xr:uid="{3808DC99-0EA5-4145-85E5-5B8C592B9482}"/>
    <cellStyle name="제목 1 11 13" xfId="23311" xr:uid="{A9BEDF7A-4CE6-4B74-B2FE-8858E7C2B5DF}"/>
    <cellStyle name="제목 1 11 14" xfId="23312" xr:uid="{82FC1542-D9A8-4FB9-BD41-2D0693E7DDC8}"/>
    <cellStyle name="제목 1 11 15" xfId="23307" xr:uid="{D3B98B36-A9A4-4B08-AD6E-B1AAF6544D79}"/>
    <cellStyle name="제목 1 11 2" xfId="2991" xr:uid="{74C47F95-E953-4C84-9275-8444C9FBB551}"/>
    <cellStyle name="제목 1 11 2 2" xfId="23313" xr:uid="{52D9DBF7-B025-4AB7-9E85-497B4E883FBF}"/>
    <cellStyle name="제목 1 11 3" xfId="23314" xr:uid="{AB95E1D8-F83D-4C49-A2D8-324D357F4C72}"/>
    <cellStyle name="제목 1 11 4" xfId="23315" xr:uid="{09FB4DEF-89E8-46AF-BB04-459660D0B3C0}"/>
    <cellStyle name="제목 1 11 5" xfId="23316" xr:uid="{E53EF261-A9A0-443C-855F-1DB708A10A23}"/>
    <cellStyle name="제목 1 11 6" xfId="23317" xr:uid="{32E80CDB-B834-4253-9871-5186366BA9B6}"/>
    <cellStyle name="제목 1 11 7" xfId="23318" xr:uid="{C30F34C4-68BC-46A4-95F1-48D1795C32C9}"/>
    <cellStyle name="제목 1 11 8" xfId="23319" xr:uid="{F1189787-01F5-4E01-9A21-BB1DFE32804C}"/>
    <cellStyle name="제목 1 11 9" xfId="23320" xr:uid="{5ED9E132-DF45-42FF-BE8D-5CA0F27FE412}"/>
    <cellStyle name="제목 1 12" xfId="2992" xr:uid="{93EA4242-7F41-4C5A-B4A5-D5E1803C6841}"/>
    <cellStyle name="제목 1 12 10" xfId="23322" xr:uid="{048B77F8-C961-4047-A779-840FE546801F}"/>
    <cellStyle name="제목 1 12 11" xfId="23323" xr:uid="{D7F88158-DE29-4750-A757-D4466F2C100F}"/>
    <cellStyle name="제목 1 12 12" xfId="23324" xr:uid="{B1FB48AB-9C74-4253-8254-13B87FEAD2DB}"/>
    <cellStyle name="제목 1 12 13" xfId="23325" xr:uid="{183EBBD5-6471-4795-B242-97218711430C}"/>
    <cellStyle name="제목 1 12 14" xfId="23326" xr:uid="{54E85FBA-4AE5-4650-821B-77584E5184BD}"/>
    <cellStyle name="제목 1 12 15" xfId="23321" xr:uid="{D1B70498-D972-4EA3-BCB2-E6031F80713C}"/>
    <cellStyle name="제목 1 12 2" xfId="2993" xr:uid="{BAE09BC6-449C-4930-A883-58575E3C61CC}"/>
    <cellStyle name="제목 1 12 2 2" xfId="23327" xr:uid="{7D2EABFD-FA5E-4222-A552-6EDD7D9BEB33}"/>
    <cellStyle name="제목 1 12 3" xfId="23328" xr:uid="{D1970794-3D3D-46B2-BAF1-11EDBCBD95B5}"/>
    <cellStyle name="제목 1 12 4" xfId="23329" xr:uid="{165998BF-3C77-48EB-B1BB-FA03AB0ED462}"/>
    <cellStyle name="제목 1 12 5" xfId="23330" xr:uid="{4BC80C60-67AD-4F6B-93A2-D69EC3A168A0}"/>
    <cellStyle name="제목 1 12 6" xfId="23331" xr:uid="{17B67BC6-2743-4C2C-B409-102ABCCA69CF}"/>
    <cellStyle name="제목 1 12 7" xfId="23332" xr:uid="{44FD8B49-152F-4A40-9933-4D63ADDA1E86}"/>
    <cellStyle name="제목 1 12 8" xfId="23333" xr:uid="{2680CFF8-FBD5-4ACD-859C-20FBCD7291D3}"/>
    <cellStyle name="제목 1 12 9" xfId="23334" xr:uid="{B739BFDE-C6A1-46B2-8CC3-5754BA2249A0}"/>
    <cellStyle name="제목 1 13" xfId="2994" xr:uid="{C776756B-67BF-4510-BBB7-7C2BA6032CBD}"/>
    <cellStyle name="제목 1 13 10" xfId="23336" xr:uid="{F7AFD7F2-C4FD-43BD-8F92-4E94C0D1BFEA}"/>
    <cellStyle name="제목 1 13 11" xfId="23337" xr:uid="{64043566-E3A0-4BEF-9CCA-83208F251CDB}"/>
    <cellStyle name="제목 1 13 12" xfId="23338" xr:uid="{BAAA011A-B13B-4266-A827-0A87560B1287}"/>
    <cellStyle name="제목 1 13 13" xfId="23339" xr:uid="{A77A26CD-CD08-4426-A1EB-7BC1DF407AB0}"/>
    <cellStyle name="제목 1 13 14" xfId="23340" xr:uid="{4E792029-38FA-4E3E-A20C-3718EFA2F5B5}"/>
    <cellStyle name="제목 1 13 15" xfId="23335" xr:uid="{063B91DE-DE2B-4F61-8F41-721E66152C81}"/>
    <cellStyle name="제목 1 13 2" xfId="2995" xr:uid="{93503418-F200-40B0-BB09-FDA0B59635A5}"/>
    <cellStyle name="제목 1 13 2 2" xfId="23341" xr:uid="{8CA7FC27-5BE0-4D9C-A9B7-E919F0D2FFA9}"/>
    <cellStyle name="제목 1 13 3" xfId="23342" xr:uid="{4425C451-5BCC-43F5-BEAE-DFB9C9182377}"/>
    <cellStyle name="제목 1 13 4" xfId="23343" xr:uid="{17E3A1CE-C5BF-4263-94A3-ED0D1E875C49}"/>
    <cellStyle name="제목 1 13 5" xfId="23344" xr:uid="{BF5A7AD3-D877-41EB-9684-77536A742E90}"/>
    <cellStyle name="제목 1 13 6" xfId="23345" xr:uid="{FAA4090B-8C0C-4D6D-92AE-EB978AEA0F92}"/>
    <cellStyle name="제목 1 13 7" xfId="23346" xr:uid="{84843DB2-2013-436A-9DF7-CAF6EE6327E4}"/>
    <cellStyle name="제목 1 13 8" xfId="23347" xr:uid="{6A857C1B-C12A-4AE5-90D0-8AE9F5F09328}"/>
    <cellStyle name="제목 1 13 9" xfId="23348" xr:uid="{113E469A-99C8-4F56-99FC-F0E0A1570C66}"/>
    <cellStyle name="제목 1 14" xfId="2996" xr:uid="{0CE8537A-D9B2-4308-96EC-56F77B50338C}"/>
    <cellStyle name="제목 1 14 10" xfId="23350" xr:uid="{9A05784D-1BF5-44CE-9F9C-B9D64D7DD180}"/>
    <cellStyle name="제목 1 14 11" xfId="23351" xr:uid="{60489AEA-5B08-4D60-AAD7-E222088B1ADE}"/>
    <cellStyle name="제목 1 14 12" xfId="23352" xr:uid="{4F3F01FB-DD4B-4E5E-855A-9C214AB977C8}"/>
    <cellStyle name="제목 1 14 13" xfId="23353" xr:uid="{82E5E9BF-9227-4154-82A8-ED58874E23D9}"/>
    <cellStyle name="제목 1 14 14" xfId="23354" xr:uid="{6C768A95-3245-4F09-9820-31CF3131C212}"/>
    <cellStyle name="제목 1 14 15" xfId="23349" xr:uid="{0EC18091-796C-416D-A502-88E86C2F6FEB}"/>
    <cellStyle name="제목 1 14 2" xfId="2997" xr:uid="{CADF78C3-EAC4-4D70-8612-10C84789A3E7}"/>
    <cellStyle name="제목 1 14 2 2" xfId="23355" xr:uid="{52747992-C371-4C0E-925D-E8CB1A6204BD}"/>
    <cellStyle name="제목 1 14 3" xfId="23356" xr:uid="{306A92F8-423D-44EE-9FD1-465588F63153}"/>
    <cellStyle name="제목 1 14 4" xfId="23357" xr:uid="{49B2FD2A-76D8-4F32-B797-9309B1B4D4A5}"/>
    <cellStyle name="제목 1 14 5" xfId="23358" xr:uid="{C36D423B-9E1E-42CD-9C7B-27F6BACE1C53}"/>
    <cellStyle name="제목 1 14 6" xfId="23359" xr:uid="{1E76FB87-F13D-4544-9742-BC8CFA2FF398}"/>
    <cellStyle name="제목 1 14 7" xfId="23360" xr:uid="{D7882951-91A2-4EB4-9572-B17CE07B76AA}"/>
    <cellStyle name="제목 1 14 8" xfId="23361" xr:uid="{904C4198-34BD-495D-8507-B3EE5AA7D569}"/>
    <cellStyle name="제목 1 14 9" xfId="23362" xr:uid="{5A66ED31-C56A-45FA-896E-9CD16039353E}"/>
    <cellStyle name="제목 1 15" xfId="2998" xr:uid="{8DB9B73F-4836-4912-A1A0-291398C5CA87}"/>
    <cellStyle name="제목 1 15 10" xfId="23364" xr:uid="{37E2126C-FAD1-45C4-BA2E-DDB215B6F047}"/>
    <cellStyle name="제목 1 15 11" xfId="23365" xr:uid="{A04F64E2-5753-4D35-A6FF-A061E01E9A3C}"/>
    <cellStyle name="제목 1 15 12" xfId="23366" xr:uid="{754C1652-46C3-4F6E-B976-CFDA98B70C90}"/>
    <cellStyle name="제목 1 15 13" xfId="23367" xr:uid="{F3D69819-E717-48B6-8076-74DEFD47F68C}"/>
    <cellStyle name="제목 1 15 14" xfId="23368" xr:uid="{EDD0ADBC-3773-4E4C-8789-66A8CECDE189}"/>
    <cellStyle name="제목 1 15 15" xfId="23363" xr:uid="{88AF23FA-1FD8-41D0-882C-746DD4B3339A}"/>
    <cellStyle name="제목 1 15 2" xfId="2999" xr:uid="{8A36EE39-B1BE-42D0-996E-92663EFEC354}"/>
    <cellStyle name="제목 1 15 2 2" xfId="23369" xr:uid="{CC60ACCA-BE82-4767-BD39-477D1D453990}"/>
    <cellStyle name="제목 1 15 3" xfId="23370" xr:uid="{545C5958-B95C-497A-B602-168DC75EF10D}"/>
    <cellStyle name="제목 1 15 4" xfId="23371" xr:uid="{785683C9-5578-4D21-8169-1C388F41C7CD}"/>
    <cellStyle name="제목 1 15 5" xfId="23372" xr:uid="{D19D8121-30E7-4C52-92F8-70499251E3DF}"/>
    <cellStyle name="제목 1 15 6" xfId="23373" xr:uid="{98416151-2DFA-4351-BB0E-8C863EF8E0FF}"/>
    <cellStyle name="제목 1 15 7" xfId="23374" xr:uid="{384B37B7-FBE6-4562-8A07-1E739957BDE7}"/>
    <cellStyle name="제목 1 15 8" xfId="23375" xr:uid="{7C4753A7-9A4D-4E41-BC24-AAD6BD99152D}"/>
    <cellStyle name="제목 1 15 9" xfId="23376" xr:uid="{738CB4E4-28FB-407C-9DFA-118F584560F6}"/>
    <cellStyle name="제목 1 16" xfId="3000" xr:uid="{045A986C-E218-4919-8030-C98796ED594E}"/>
    <cellStyle name="제목 1 16 10" xfId="23378" xr:uid="{7088AC45-8A27-4A99-A81F-437B77CE2961}"/>
    <cellStyle name="제목 1 16 11" xfId="23379" xr:uid="{43026D40-0C7D-49A2-B07C-9EEDAB48F0DB}"/>
    <cellStyle name="제목 1 16 12" xfId="23380" xr:uid="{B37F0CB9-041E-400D-BD53-462D76D614F5}"/>
    <cellStyle name="제목 1 16 13" xfId="23381" xr:uid="{5C6F7E4E-8CB4-483E-94D9-3F5F3C8C42F3}"/>
    <cellStyle name="제목 1 16 14" xfId="23382" xr:uid="{8DA20260-1F13-42CF-B45A-45BABD177A04}"/>
    <cellStyle name="제목 1 16 15" xfId="23377" xr:uid="{1778C6A3-1EE1-4B00-A775-81F7F29D7321}"/>
    <cellStyle name="제목 1 16 2" xfId="3001" xr:uid="{474D088D-6F58-4D12-A587-5D1106BEB360}"/>
    <cellStyle name="제목 1 16 2 2" xfId="23383" xr:uid="{2C63FC55-5354-470D-B7FA-D79017B8F899}"/>
    <cellStyle name="제목 1 16 3" xfId="23384" xr:uid="{7F29CE23-9A5A-439C-BC14-C2DFFEC3B1E0}"/>
    <cellStyle name="제목 1 16 4" xfId="23385" xr:uid="{9A340969-5A56-4AAE-920C-FFF2AC6EF502}"/>
    <cellStyle name="제목 1 16 5" xfId="23386" xr:uid="{A9B8E9B4-A3B2-4585-BD2F-A98C8EEE4E70}"/>
    <cellStyle name="제목 1 16 6" xfId="23387" xr:uid="{52AD927D-A820-43BE-9AFC-D11ECF425341}"/>
    <cellStyle name="제목 1 16 7" xfId="23388" xr:uid="{37BCA754-88A1-4BA1-8AAD-D7B5F3D7B6CE}"/>
    <cellStyle name="제목 1 16 8" xfId="23389" xr:uid="{A4AE337C-5AF9-485B-B998-D8AA60E6C752}"/>
    <cellStyle name="제목 1 16 9" xfId="23390" xr:uid="{69EE8CC5-73C0-46AC-932B-2E266922A4C3}"/>
    <cellStyle name="제목 1 17" xfId="3002" xr:uid="{D1D6CE05-E20A-43D6-A3AB-7AE6A1BDDC53}"/>
    <cellStyle name="제목 1 17 10" xfId="23392" xr:uid="{497FCB64-FB59-4CE7-BCD8-4C9E5474CCA8}"/>
    <cellStyle name="제목 1 17 11" xfId="23393" xr:uid="{BE5A5318-D7EE-4C81-B77B-2B0BD79D7DC1}"/>
    <cellStyle name="제목 1 17 12" xfId="23394" xr:uid="{2A9C52A5-EF89-4EC2-BA1E-34DAA9314675}"/>
    <cellStyle name="제목 1 17 13" xfId="23395" xr:uid="{8A9BF8A7-6B34-4FBF-9B57-43627382272C}"/>
    <cellStyle name="제목 1 17 14" xfId="23396" xr:uid="{23130CFD-F158-4487-A11B-0A7F11740F8A}"/>
    <cellStyle name="제목 1 17 15" xfId="23391" xr:uid="{3F2D44CF-E9E4-422A-9AAC-BBA2C0DA127E}"/>
    <cellStyle name="제목 1 17 2" xfId="3003" xr:uid="{436369F9-5B95-4297-AFA7-4AFBB7FEC272}"/>
    <cellStyle name="제목 1 17 2 2" xfId="23397" xr:uid="{B9D3DB24-F616-4419-BA6A-460FCA4DB778}"/>
    <cellStyle name="제목 1 17 3" xfId="23398" xr:uid="{24561742-D6B2-4E91-9097-659E013FC70B}"/>
    <cellStyle name="제목 1 17 4" xfId="23399" xr:uid="{A1F415F0-2CE7-4FFD-9DE2-0D118CFDAFD6}"/>
    <cellStyle name="제목 1 17 5" xfId="23400" xr:uid="{3D8F4A1E-176E-43E6-9500-1DC492BB9CAD}"/>
    <cellStyle name="제목 1 17 6" xfId="23401" xr:uid="{5208437D-5B8A-41E1-940C-BD3DC1344E4F}"/>
    <cellStyle name="제목 1 17 7" xfId="23402" xr:uid="{BF3F3881-FFA2-4DF6-A0DE-CB12787653C7}"/>
    <cellStyle name="제목 1 17 8" xfId="23403" xr:uid="{52D93C18-9D5B-43B2-86E0-03CC5F8848E3}"/>
    <cellStyle name="제목 1 17 9" xfId="23404" xr:uid="{4F68B178-68A4-4B79-96F9-A6352C482CE4}"/>
    <cellStyle name="제목 1 18" xfId="3004" xr:uid="{04326FC3-90B0-4701-9B2A-ABB7A2C8E26F}"/>
    <cellStyle name="제목 1 18 10" xfId="23406" xr:uid="{EA0110A6-8704-4333-BEC9-34F6178F599C}"/>
    <cellStyle name="제목 1 18 11" xfId="23407" xr:uid="{74430A86-A274-4A5C-9F25-0A461AA2256D}"/>
    <cellStyle name="제목 1 18 12" xfId="23408" xr:uid="{49524CEB-389F-4F6E-84B6-6DF4BC001C20}"/>
    <cellStyle name="제목 1 18 13" xfId="23409" xr:uid="{E6EDAE27-3401-4B2B-8853-C9BB92A67241}"/>
    <cellStyle name="제목 1 18 14" xfId="23410" xr:uid="{126386C0-9709-446D-B4C9-8A802B7D096E}"/>
    <cellStyle name="제목 1 18 15" xfId="23405" xr:uid="{A4197529-AB08-4649-A93B-B45F182FB567}"/>
    <cellStyle name="제목 1 18 2" xfId="3005" xr:uid="{8B55D947-5274-4185-BEE3-C5075744FBA6}"/>
    <cellStyle name="제목 1 18 2 2" xfId="23411" xr:uid="{1DC5BDEA-06C9-4B73-9E1F-07466AEADF0D}"/>
    <cellStyle name="제목 1 18 3" xfId="23412" xr:uid="{D8E51EB4-5EB2-44BD-A469-005679CEE7EC}"/>
    <cellStyle name="제목 1 18 4" xfId="23413" xr:uid="{CC699152-DB57-435B-AE3A-933A2784C704}"/>
    <cellStyle name="제목 1 18 5" xfId="23414" xr:uid="{3E126A64-5B66-4F8A-92E8-410DDB5BBE9D}"/>
    <cellStyle name="제목 1 18 6" xfId="23415" xr:uid="{2685648F-57CF-4067-8EFD-7C59D36E4F02}"/>
    <cellStyle name="제목 1 18 7" xfId="23416" xr:uid="{4E3F9034-6E75-4435-8A56-1D9DB78C41C9}"/>
    <cellStyle name="제목 1 18 8" xfId="23417" xr:uid="{B5588D79-C052-4230-A06B-B73A200B779D}"/>
    <cellStyle name="제목 1 18 9" xfId="23418" xr:uid="{055DF406-1D94-49CB-BCA0-E22F665A0958}"/>
    <cellStyle name="제목 1 19" xfId="3006" xr:uid="{51C7CE84-11BE-49FF-9490-02728ED58972}"/>
    <cellStyle name="제목 1 19 10" xfId="23420" xr:uid="{CB43E1BF-2F54-438F-8624-78FF0FB2565B}"/>
    <cellStyle name="제목 1 19 11" xfId="23421" xr:uid="{6FEE9112-96CC-4413-B557-8C6A8FB8FCDC}"/>
    <cellStyle name="제목 1 19 12" xfId="23422" xr:uid="{FC8634D8-6067-4CBC-B361-32A56ACC510A}"/>
    <cellStyle name="제목 1 19 13" xfId="23423" xr:uid="{A1769BBE-C8BF-4438-BE27-0FE3FF7BAFAA}"/>
    <cellStyle name="제목 1 19 14" xfId="23424" xr:uid="{B55B180D-47B7-467E-8129-3301ECB86B2F}"/>
    <cellStyle name="제목 1 19 15" xfId="23419" xr:uid="{96EEC3BF-9C48-45BC-AA75-C8B04A80156B}"/>
    <cellStyle name="제목 1 19 2" xfId="3007" xr:uid="{966F328E-3333-4081-9B64-DE8206E19A57}"/>
    <cellStyle name="제목 1 19 2 2" xfId="23425" xr:uid="{51428A02-3505-40DB-98B4-6058A6AFDF7B}"/>
    <cellStyle name="제목 1 19 3" xfId="23426" xr:uid="{3EE28B1F-E5F4-48F6-AF57-E2E69F5E3ED9}"/>
    <cellStyle name="제목 1 19 4" xfId="23427" xr:uid="{D58CD482-D98D-4A89-8522-A08EE0450073}"/>
    <cellStyle name="제목 1 19 5" xfId="23428" xr:uid="{37B0CD90-B8F2-43F2-B6F6-DAEBAE522FD5}"/>
    <cellStyle name="제목 1 19 6" xfId="23429" xr:uid="{458DCB5D-0F68-4557-888F-EF067CE13447}"/>
    <cellStyle name="제목 1 19 7" xfId="23430" xr:uid="{AF65CB98-FC28-4397-B5D9-2E7D928D3C24}"/>
    <cellStyle name="제목 1 19 8" xfId="23431" xr:uid="{64FF80FC-5874-42BB-B696-A4973DB2A7B8}"/>
    <cellStyle name="제목 1 19 9" xfId="23432" xr:uid="{6BB67881-EF78-4B72-8796-949A0EE10676}"/>
    <cellStyle name="제목 1 2" xfId="3008" xr:uid="{F5311DF6-0654-49ED-AD8A-20A6CF3AA6F3}"/>
    <cellStyle name="제목 1 2 10" xfId="23434" xr:uid="{798E3942-6564-4025-B9FE-E901433F2D4D}"/>
    <cellStyle name="제목 1 2 11" xfId="23435" xr:uid="{E52FEA6E-FEDB-4795-857E-220CE81D2BC6}"/>
    <cellStyle name="제목 1 2 12" xfId="23436" xr:uid="{C6B6AC6E-1BE9-4C8C-9999-011D1B2DBBE1}"/>
    <cellStyle name="제목 1 2 13" xfId="23437" xr:uid="{5CD54C9C-D39B-47E2-8E83-DE4E980B783A}"/>
    <cellStyle name="제목 1 2 14" xfId="23438" xr:uid="{38B47513-EAB4-486F-B7CC-0B67CE8678DA}"/>
    <cellStyle name="제목 1 2 15" xfId="23433" xr:uid="{24DE667F-1DC9-4CAC-A591-15B8DD307BC6}"/>
    <cellStyle name="제목 1 2 16" xfId="27986" xr:uid="{8912DA82-C1BE-4D55-8878-90F1FEA258EA}"/>
    <cellStyle name="제목 1 2 2" xfId="3009" xr:uid="{68E0E6C3-EB13-483A-BCA9-DDFAC95F5032}"/>
    <cellStyle name="제목 1 2 2 2" xfId="23439" xr:uid="{A4FAECC0-7DD1-4B85-BED0-4D32C6BB8B07}"/>
    <cellStyle name="제목 1 2 3" xfId="23440" xr:uid="{4B8D3D28-4CB4-4B4B-9238-4814FB873162}"/>
    <cellStyle name="제목 1 2 4" xfId="23441" xr:uid="{D2E569FD-74E4-4A70-9181-7C46D5C9EB8A}"/>
    <cellStyle name="제목 1 2 5" xfId="23442" xr:uid="{384C0423-7AD1-4504-B20B-0F409C4B74FA}"/>
    <cellStyle name="제목 1 2 6" xfId="23443" xr:uid="{B3EE4B1A-1F1B-4780-B33E-796D20F2AAF2}"/>
    <cellStyle name="제목 1 2 7" xfId="23444" xr:uid="{E7CD8EC3-00C9-446E-980B-9F30C9653507}"/>
    <cellStyle name="제목 1 2 8" xfId="23445" xr:uid="{1995557A-F6F9-45F2-B5F5-4E11E0134736}"/>
    <cellStyle name="제목 1 2 9" xfId="23446" xr:uid="{77BC009B-9F06-4A4D-827C-DB6F2CC07179}"/>
    <cellStyle name="제목 1 20" xfId="3010" xr:uid="{A59D9B64-C5D6-40FE-86A9-B6437AE03B5C}"/>
    <cellStyle name="제목 1 20 10" xfId="23448" xr:uid="{786D1C93-D417-4459-A46D-316E1F705175}"/>
    <cellStyle name="제목 1 20 11" xfId="23449" xr:uid="{7080A194-741A-4A96-A317-F2411A7A81D0}"/>
    <cellStyle name="제목 1 20 12" xfId="23450" xr:uid="{72224749-6BEA-40EC-B48A-67D4309165F5}"/>
    <cellStyle name="제목 1 20 13" xfId="23451" xr:uid="{8CB40A51-7E8E-45E3-B06A-F3C1CC7AF69B}"/>
    <cellStyle name="제목 1 20 14" xfId="23452" xr:uid="{211B3862-403A-480B-B393-CFDB7ECC3DA5}"/>
    <cellStyle name="제목 1 20 15" xfId="23447" xr:uid="{310D2532-EEB0-4C92-8051-E42B88502E5B}"/>
    <cellStyle name="제목 1 20 2" xfId="3011" xr:uid="{E066D3DE-25E4-4AEE-9177-C82E8918A375}"/>
    <cellStyle name="제목 1 20 2 2" xfId="23453" xr:uid="{80754B00-246E-492B-9F31-CC37EC83D392}"/>
    <cellStyle name="제목 1 20 3" xfId="23454" xr:uid="{4F59C4F0-B732-4F03-B8BC-30E0C5385852}"/>
    <cellStyle name="제목 1 20 4" xfId="23455" xr:uid="{1847DAD1-3EE3-4E43-BCFF-05D3794911EA}"/>
    <cellStyle name="제목 1 20 5" xfId="23456" xr:uid="{F5CFAD6D-5105-4BFF-9F76-78CFA3387393}"/>
    <cellStyle name="제목 1 20 6" xfId="23457" xr:uid="{73D97D46-A96C-49E0-998E-85EC577738F5}"/>
    <cellStyle name="제목 1 20 7" xfId="23458" xr:uid="{3BE71BDA-2BE2-4F9D-8D2A-5FE76AA3EBE1}"/>
    <cellStyle name="제목 1 20 8" xfId="23459" xr:uid="{F0281F99-B1D0-417F-BF5C-2E01091F6568}"/>
    <cellStyle name="제목 1 20 9" xfId="23460" xr:uid="{FD144E70-CF1D-404A-B562-D49FCD7E7FA7}"/>
    <cellStyle name="제목 1 21" xfId="3012" xr:uid="{4DE520B5-6FB8-46B9-A7B1-D2E6C23BBE1F}"/>
    <cellStyle name="제목 1 21 10" xfId="23462" xr:uid="{11F4F6F3-96F0-4A6D-BB07-78145969BEE3}"/>
    <cellStyle name="제목 1 21 11" xfId="23463" xr:uid="{D2621929-DF5E-4634-BA14-64F3D69ABFA2}"/>
    <cellStyle name="제목 1 21 12" xfId="23464" xr:uid="{CFAB882A-0D50-42B0-B2BF-511F7A7F1948}"/>
    <cellStyle name="제목 1 21 13" xfId="23465" xr:uid="{7C6F73A6-30AE-4EA6-9C23-B7E19B272AB2}"/>
    <cellStyle name="제목 1 21 14" xfId="23466" xr:uid="{7FAF7A1A-171D-4CE0-939C-54673E6E7E54}"/>
    <cellStyle name="제목 1 21 15" xfId="23461" xr:uid="{BB586C68-7D91-4D9C-99EE-DA78AA0461F1}"/>
    <cellStyle name="제목 1 21 2" xfId="3013" xr:uid="{4C7B5259-3C3F-485A-AB29-670B57C844E5}"/>
    <cellStyle name="제목 1 21 2 2" xfId="23467" xr:uid="{9920ECAC-59F1-4A78-9633-CB07E68B257F}"/>
    <cellStyle name="제목 1 21 3" xfId="23468" xr:uid="{42015836-67DE-41B4-BEB1-A8F5FA7CF667}"/>
    <cellStyle name="제목 1 21 4" xfId="23469" xr:uid="{D73FCCBD-BBFE-465C-80BB-080B3398DBAF}"/>
    <cellStyle name="제목 1 21 5" xfId="23470" xr:uid="{685B0686-3872-4343-8AE7-8F5E4BAE6630}"/>
    <cellStyle name="제목 1 21 6" xfId="23471" xr:uid="{EB12C2CF-050F-4F6D-BB24-B9265FDEACEE}"/>
    <cellStyle name="제목 1 21 7" xfId="23472" xr:uid="{EF178E61-9FE8-4AE4-80D1-3A3C51F07943}"/>
    <cellStyle name="제목 1 21 8" xfId="23473" xr:uid="{62EECF47-72B2-4FD6-BD30-724A46BA649B}"/>
    <cellStyle name="제목 1 21 9" xfId="23474" xr:uid="{50A26928-8F2B-4BDE-B986-BF999268D6A0}"/>
    <cellStyle name="제목 1 22" xfId="3014" xr:uid="{0E494889-4282-4502-9C52-3048039777F7}"/>
    <cellStyle name="제목 1 22 10" xfId="23476" xr:uid="{6E6F5A7F-2EAB-4440-9E9A-05FEE6578EB1}"/>
    <cellStyle name="제목 1 22 11" xfId="23477" xr:uid="{7A378213-E7AB-44DC-A9C3-BFAC1F4043E0}"/>
    <cellStyle name="제목 1 22 12" xfId="23478" xr:uid="{4015694F-FBD5-4DF6-99AD-6190E9EEAA11}"/>
    <cellStyle name="제목 1 22 13" xfId="23479" xr:uid="{DFC0ABBC-8D6C-454F-B8FA-211BC9FB7BCE}"/>
    <cellStyle name="제목 1 22 14" xfId="23480" xr:uid="{B1D707FA-6EF9-4377-8901-516DABA7BA0C}"/>
    <cellStyle name="제목 1 22 15" xfId="23475" xr:uid="{710B1D52-8704-4C7D-9A3B-02FF39059FC5}"/>
    <cellStyle name="제목 1 22 2" xfId="3015" xr:uid="{B0BAC1D8-2C7C-4442-AA2C-3709727EC30D}"/>
    <cellStyle name="제목 1 22 2 2" xfId="23481" xr:uid="{68A829C5-313B-4FF8-988D-A8BA0673C6F3}"/>
    <cellStyle name="제목 1 22 3" xfId="23482" xr:uid="{007D37FE-5D3F-45BE-AC5B-DF5A256C8083}"/>
    <cellStyle name="제목 1 22 4" xfId="23483" xr:uid="{CB1DD016-A2AE-4F48-8F78-46058387AE2A}"/>
    <cellStyle name="제목 1 22 5" xfId="23484" xr:uid="{72693F50-86BA-4F50-8E02-1F132D0726A0}"/>
    <cellStyle name="제목 1 22 6" xfId="23485" xr:uid="{762391A3-E720-4C4B-910E-EEA287380C96}"/>
    <cellStyle name="제목 1 22 7" xfId="23486" xr:uid="{08290E9C-EF50-4B3B-A5E2-20611BFC003F}"/>
    <cellStyle name="제목 1 22 8" xfId="23487" xr:uid="{62A224C3-FDA3-419B-B2E5-F6E961AB83F6}"/>
    <cellStyle name="제목 1 22 9" xfId="23488" xr:uid="{9ED73464-06C3-4EC1-9CA6-42C335C5F998}"/>
    <cellStyle name="제목 1 23" xfId="3016" xr:uid="{2D79B6F2-A26F-47AC-90F6-6CFAE3CDC5B2}"/>
    <cellStyle name="제목 1 23 10" xfId="23490" xr:uid="{8706C9A7-0DC1-41F2-981D-64EA0188925E}"/>
    <cellStyle name="제목 1 23 11" xfId="23491" xr:uid="{C56EDC1A-16AD-44BA-98AB-83C75CC189F9}"/>
    <cellStyle name="제목 1 23 12" xfId="23492" xr:uid="{134BC5EC-C961-482F-81A0-FFFECF30F1A4}"/>
    <cellStyle name="제목 1 23 13" xfId="23493" xr:uid="{9AFB8C58-EB9E-4399-88E2-DF9DDF2F4F88}"/>
    <cellStyle name="제목 1 23 14" xfId="23494" xr:uid="{285AC152-550F-42DA-BAB3-8D066BE91693}"/>
    <cellStyle name="제목 1 23 15" xfId="23489" xr:uid="{AD6F688A-C1F3-4FCD-B3E9-9712213DEA12}"/>
    <cellStyle name="제목 1 23 2" xfId="3017" xr:uid="{27900F3B-752D-41FA-83C2-F19862981A6B}"/>
    <cellStyle name="제목 1 23 2 2" xfId="23495" xr:uid="{913518D9-BFC0-4E8F-B561-2F931F4C94F8}"/>
    <cellStyle name="제목 1 23 3" xfId="23496" xr:uid="{AA22106F-5B83-491B-81FA-2787B0A0FC22}"/>
    <cellStyle name="제목 1 23 4" xfId="23497" xr:uid="{7C328624-21BA-4516-A9E6-292F42BE68AC}"/>
    <cellStyle name="제목 1 23 5" xfId="23498" xr:uid="{A5E51CDF-CB7E-4F70-AA81-CF24A7FCF5C5}"/>
    <cellStyle name="제목 1 23 6" xfId="23499" xr:uid="{79FDE620-0AD7-4EEB-8023-F58911C64BE4}"/>
    <cellStyle name="제목 1 23 7" xfId="23500" xr:uid="{65E227FF-E333-4910-AEDF-D7B599874323}"/>
    <cellStyle name="제목 1 23 8" xfId="23501" xr:uid="{381DDF30-2DBD-410B-8713-C3DD5B5BA877}"/>
    <cellStyle name="제목 1 23 9" xfId="23502" xr:uid="{16D7F9D7-F6F1-48B8-A63D-A6534C383D61}"/>
    <cellStyle name="제목 1 24" xfId="3018" xr:uid="{B01614D6-F717-4BAA-A535-80788D2F5288}"/>
    <cellStyle name="제목 1 24 10" xfId="23504" xr:uid="{B889D80C-4C59-4ACA-A124-FF68A6655879}"/>
    <cellStyle name="제목 1 24 11" xfId="23505" xr:uid="{E9961E4A-2699-4F21-B832-942B2CFCDEB1}"/>
    <cellStyle name="제목 1 24 12" xfId="23506" xr:uid="{253CE0C7-66E1-4927-B823-4540DBF67078}"/>
    <cellStyle name="제목 1 24 13" xfId="23507" xr:uid="{E1D43DCB-5987-4464-BEC5-C33E976DC0D6}"/>
    <cellStyle name="제목 1 24 14" xfId="23508" xr:uid="{DCF4C3EC-9CB5-4A3B-8760-BF4836FBDD27}"/>
    <cellStyle name="제목 1 24 15" xfId="23503" xr:uid="{001AB230-1FE3-4AD0-BBCE-469A1262AA51}"/>
    <cellStyle name="제목 1 24 2" xfId="3019" xr:uid="{979A115C-1CFC-4C6F-85E0-44C2C902609D}"/>
    <cellStyle name="제목 1 24 2 2" xfId="23509" xr:uid="{FE03A973-C9BD-416A-B782-6232747C0EAA}"/>
    <cellStyle name="제목 1 24 3" xfId="23510" xr:uid="{624ADA97-64E6-40AF-A314-00587F939BE8}"/>
    <cellStyle name="제목 1 24 4" xfId="23511" xr:uid="{42076F63-2C8F-4E90-B359-27F95E458F57}"/>
    <cellStyle name="제목 1 24 5" xfId="23512" xr:uid="{9ADFDFE3-EEF0-4B4E-8E24-18DF14F8FD64}"/>
    <cellStyle name="제목 1 24 6" xfId="23513" xr:uid="{134882CE-6C71-4D46-A58C-4CB1DE9176C1}"/>
    <cellStyle name="제목 1 24 7" xfId="23514" xr:uid="{8CA687DD-5A76-406A-932F-C94A3AC98B4C}"/>
    <cellStyle name="제목 1 24 8" xfId="23515" xr:uid="{33C95EA9-8E71-4876-A9B8-B276F72A62F8}"/>
    <cellStyle name="제목 1 24 9" xfId="23516" xr:uid="{6E74FBD0-186F-4417-9C2C-200EB98C1A8D}"/>
    <cellStyle name="제목 1 25" xfId="3020" xr:uid="{5C1804BD-A9B6-49D5-8FB1-859D4EC99FE8}"/>
    <cellStyle name="제목 1 25 10" xfId="23518" xr:uid="{16069FB9-29D0-495E-9F47-17F88A4B004C}"/>
    <cellStyle name="제목 1 25 11" xfId="23519" xr:uid="{439331BA-8CEC-4FF1-A3DB-02F865010A32}"/>
    <cellStyle name="제목 1 25 12" xfId="23520" xr:uid="{B7A90BA3-4F44-425D-9591-58F32451AD0B}"/>
    <cellStyle name="제목 1 25 13" xfId="23521" xr:uid="{7CA13229-E8C1-486D-9EE2-9D6AE39E3349}"/>
    <cellStyle name="제목 1 25 14" xfId="23522" xr:uid="{E1314212-5DE1-49E2-9E1D-6B8E612EE182}"/>
    <cellStyle name="제목 1 25 15" xfId="23517" xr:uid="{91353AA5-4D24-4233-ADCB-B3FD8381A868}"/>
    <cellStyle name="제목 1 25 2" xfId="3021" xr:uid="{1A51E957-CA84-4688-B382-BD8ABD74782F}"/>
    <cellStyle name="제목 1 25 2 2" xfId="23523" xr:uid="{AD21E6D4-2372-49C4-9194-7BABCED2BC6E}"/>
    <cellStyle name="제목 1 25 3" xfId="23524" xr:uid="{0662F5AB-273A-4905-9D76-0D7749479502}"/>
    <cellStyle name="제목 1 25 4" xfId="23525" xr:uid="{20B01288-1691-40AD-B085-BC0C27CEA307}"/>
    <cellStyle name="제목 1 25 5" xfId="23526" xr:uid="{F8615545-F02D-4B01-AF1A-F661793164A5}"/>
    <cellStyle name="제목 1 25 6" xfId="23527" xr:uid="{680E9674-61F7-41A9-ABA8-395261CA4B44}"/>
    <cellStyle name="제목 1 25 7" xfId="23528" xr:uid="{E1AC8304-1C21-476F-9421-CB415458620F}"/>
    <cellStyle name="제목 1 25 8" xfId="23529" xr:uid="{06BF848A-644A-4166-92CD-4D60913090C3}"/>
    <cellStyle name="제목 1 25 9" xfId="23530" xr:uid="{BA443847-0FF5-4F88-A0CC-F4A8F6629681}"/>
    <cellStyle name="제목 1 26" xfId="3022" xr:uid="{C84660CF-B1B5-4ED5-AE6D-A374AA912EC7}"/>
    <cellStyle name="제목 1 26 10" xfId="23532" xr:uid="{A45F6559-BFDB-4F6D-BA18-55D25CD2ABD7}"/>
    <cellStyle name="제목 1 26 11" xfId="23533" xr:uid="{8074BAA0-6D6F-49E3-AD36-B01CA8D2C082}"/>
    <cellStyle name="제목 1 26 12" xfId="23534" xr:uid="{3851C38F-FEF6-4571-932E-F1FD73A2435E}"/>
    <cellStyle name="제목 1 26 13" xfId="23535" xr:uid="{B26933F0-FA4F-4DAF-850F-7F6A4E08FCA1}"/>
    <cellStyle name="제목 1 26 14" xfId="23536" xr:uid="{E5B6D42E-F0E0-46ED-8197-1D633324F580}"/>
    <cellStyle name="제목 1 26 15" xfId="23531" xr:uid="{EF937DF6-9384-44CB-8B16-61A15F25700D}"/>
    <cellStyle name="제목 1 26 2" xfId="3023" xr:uid="{AD970ECE-ADA3-41DD-8166-5C78CEFA3A68}"/>
    <cellStyle name="제목 1 26 2 2" xfId="23537" xr:uid="{F9995CA0-05A7-4B6D-B834-29563AE84D42}"/>
    <cellStyle name="제목 1 26 3" xfId="23538" xr:uid="{4DE4535B-1DAA-40FC-A9D1-D6921E9ADAE4}"/>
    <cellStyle name="제목 1 26 4" xfId="23539" xr:uid="{FA38C529-F8AE-4908-9C0C-7A1B603499CE}"/>
    <cellStyle name="제목 1 26 5" xfId="23540" xr:uid="{F8728790-0B09-4111-B740-DBCBE21AB3A6}"/>
    <cellStyle name="제목 1 26 6" xfId="23541" xr:uid="{9C7BB23A-7191-43A6-B8E9-E236D279B984}"/>
    <cellStyle name="제목 1 26 7" xfId="23542" xr:uid="{2F354B27-8231-4282-B551-E2A993AA170B}"/>
    <cellStyle name="제목 1 26 8" xfId="23543" xr:uid="{5E0D74AD-9F35-4EE3-8781-307B5C29C640}"/>
    <cellStyle name="제목 1 26 9" xfId="23544" xr:uid="{CD8AD6F7-5A48-4C39-884B-373B93B016DC}"/>
    <cellStyle name="제목 1 27" xfId="3024" xr:uid="{9F0CE3E0-BE27-4182-823A-621B1BC2E7A0}"/>
    <cellStyle name="제목 1 27 10" xfId="23546" xr:uid="{2BB2F877-A7ED-415C-8EFB-634C4C42B5A3}"/>
    <cellStyle name="제목 1 27 11" xfId="23547" xr:uid="{D6CFD76E-AA87-48DE-9257-9BBC8DF90AF2}"/>
    <cellStyle name="제목 1 27 12" xfId="23548" xr:uid="{57F6BCF4-EE36-4468-ACFE-DF1EF25D8E24}"/>
    <cellStyle name="제목 1 27 13" xfId="23549" xr:uid="{8A89DB7F-73D2-48C3-984E-2EA8602D0790}"/>
    <cellStyle name="제목 1 27 14" xfId="23550" xr:uid="{D676E421-BB75-45AB-9146-606668C9C07C}"/>
    <cellStyle name="제목 1 27 15" xfId="23545" xr:uid="{53A8FF4B-D38E-4199-B0A6-B1F3C4F86952}"/>
    <cellStyle name="제목 1 27 2" xfId="3025" xr:uid="{FCFA327F-B321-4210-B232-2DA1C19924F7}"/>
    <cellStyle name="제목 1 27 2 2" xfId="23551" xr:uid="{1D7CCE0C-2EDE-4259-AD20-1EA07B5D7CA3}"/>
    <cellStyle name="제목 1 27 3" xfId="23552" xr:uid="{2BD5F2CE-F889-417E-BCCC-E2A2B7BC1619}"/>
    <cellStyle name="제목 1 27 4" xfId="23553" xr:uid="{136B05AA-BB23-41C9-A4AF-334F92C84499}"/>
    <cellStyle name="제목 1 27 5" xfId="23554" xr:uid="{B1738E94-A048-4091-8A84-FACE35B49DFD}"/>
    <cellStyle name="제목 1 27 6" xfId="23555" xr:uid="{553ABF85-3548-4DAD-8613-5083048DDD5D}"/>
    <cellStyle name="제목 1 27 7" xfId="23556" xr:uid="{48BCDAEC-D08B-4B53-8543-DF4A2FCFAE20}"/>
    <cellStyle name="제목 1 27 8" xfId="23557" xr:uid="{16B0320D-1DE4-4C60-B729-29B764425437}"/>
    <cellStyle name="제목 1 27 9" xfId="23558" xr:uid="{86303F3E-BCED-47D1-B01B-E039FD1D07CD}"/>
    <cellStyle name="제목 1 28" xfId="3026" xr:uid="{A9C6D9E0-BB32-4E65-A6F8-DA4371F35EAC}"/>
    <cellStyle name="제목 1 28 10" xfId="23560" xr:uid="{A9F2BC72-3A44-46E3-B8BF-34E1381B66D0}"/>
    <cellStyle name="제목 1 28 11" xfId="23561" xr:uid="{3CC70158-427A-4C4E-8CBF-797B4B95DD37}"/>
    <cellStyle name="제목 1 28 12" xfId="23562" xr:uid="{B3437574-13E2-4EF0-B2D4-973850ADABB6}"/>
    <cellStyle name="제목 1 28 13" xfId="23563" xr:uid="{93F98614-509E-4327-8AE5-82448689DB84}"/>
    <cellStyle name="제목 1 28 14" xfId="23564" xr:uid="{4EA809A5-9E8A-4497-B2F5-55379A767E04}"/>
    <cellStyle name="제목 1 28 15" xfId="23559" xr:uid="{0FF3CBE6-0728-4326-B1E0-E1358E72979E}"/>
    <cellStyle name="제목 1 28 2" xfId="3027" xr:uid="{0CD691E5-C6C9-40D2-ACBD-36098DDE5B8D}"/>
    <cellStyle name="제목 1 28 2 2" xfId="23565" xr:uid="{D2FD6264-AC36-495D-80E4-8C743564203F}"/>
    <cellStyle name="제목 1 28 3" xfId="23566" xr:uid="{116B517E-1428-4D03-B555-C3C04F657A03}"/>
    <cellStyle name="제목 1 28 4" xfId="23567" xr:uid="{EB58BA87-F995-4AFF-B479-E78B4711B4D9}"/>
    <cellStyle name="제목 1 28 5" xfId="23568" xr:uid="{213B61EE-E4EB-4DDA-A96D-A306C9B55548}"/>
    <cellStyle name="제목 1 28 6" xfId="23569" xr:uid="{1664868E-CAB5-4813-A462-D8BD40C22A03}"/>
    <cellStyle name="제목 1 28 7" xfId="23570" xr:uid="{356A2EF6-C608-4923-A312-B5F28EF68DAC}"/>
    <cellStyle name="제목 1 28 8" xfId="23571" xr:uid="{48EC7E09-FB84-4D18-B021-E93938A0026B}"/>
    <cellStyle name="제목 1 28 9" xfId="23572" xr:uid="{A869EA8F-8C5D-4A8B-A6A5-CE007DE34911}"/>
    <cellStyle name="제목 1 29" xfId="3028" xr:uid="{CFB814B2-58DF-4439-9683-F617F0A20F36}"/>
    <cellStyle name="제목 1 29 10" xfId="23574" xr:uid="{53A4BF1A-5E01-4279-BF11-74F22A87D5D8}"/>
    <cellStyle name="제목 1 29 11" xfId="23575" xr:uid="{84D3572B-C4D2-4FF7-9DF5-EFE9AE88A132}"/>
    <cellStyle name="제목 1 29 12" xfId="23576" xr:uid="{D802C094-EA34-4E72-BBCF-1C2081C45D2F}"/>
    <cellStyle name="제목 1 29 13" xfId="23577" xr:uid="{F2CB0226-717A-43F4-8D63-517F55AEA0BD}"/>
    <cellStyle name="제목 1 29 14" xfId="23578" xr:uid="{5B13292A-F035-4868-8576-06A2B8671D39}"/>
    <cellStyle name="제목 1 29 15" xfId="23573" xr:uid="{5178CAAC-E712-4C99-BC0B-33D273F152EF}"/>
    <cellStyle name="제목 1 29 2" xfId="3029" xr:uid="{6785EC18-2E3F-462E-A351-8A1F0AD95E52}"/>
    <cellStyle name="제목 1 29 2 2" xfId="23579" xr:uid="{4D8FE7EE-3B74-490E-BF69-9C7BDFB96BCE}"/>
    <cellStyle name="제목 1 29 3" xfId="23580" xr:uid="{D972E569-B0FF-4F82-8D39-221E0B57F314}"/>
    <cellStyle name="제목 1 29 4" xfId="23581" xr:uid="{632A26ED-0A9B-4B7C-A798-3AF9F359D0B8}"/>
    <cellStyle name="제목 1 29 5" xfId="23582" xr:uid="{3FCDFCAE-BBA0-4396-AAE3-AD97424529AA}"/>
    <cellStyle name="제목 1 29 6" xfId="23583" xr:uid="{F22C683A-2D6C-4BC0-BFCF-B52286762663}"/>
    <cellStyle name="제목 1 29 7" xfId="23584" xr:uid="{9C184447-D15A-4055-82A0-9CBDC0471431}"/>
    <cellStyle name="제목 1 29 8" xfId="23585" xr:uid="{57765A53-8C47-4BBF-BED3-536AB9BD37E6}"/>
    <cellStyle name="제목 1 29 9" xfId="23586" xr:uid="{290B3F21-55A0-4AAC-8E82-A449CD29353A}"/>
    <cellStyle name="제목 1 3" xfId="3030" xr:uid="{12C73938-09DE-4227-906E-B38C14113757}"/>
    <cellStyle name="제목 1 3 10" xfId="23588" xr:uid="{425CF4E9-7309-428E-BB3B-3A7053AA5BF7}"/>
    <cellStyle name="제목 1 3 11" xfId="23589" xr:uid="{34FD4F2A-125D-4F40-AD7F-A88BF565D299}"/>
    <cellStyle name="제목 1 3 12" xfId="23590" xr:uid="{90CDCF3C-1373-4E41-B2AB-6AED9993C58A}"/>
    <cellStyle name="제목 1 3 13" xfId="23591" xr:uid="{CAF00725-EB8A-4B8E-83B0-A69AF3F0998B}"/>
    <cellStyle name="제목 1 3 14" xfId="23592" xr:uid="{E4D7620B-B05D-49A6-845F-8DAAC7E805B3}"/>
    <cellStyle name="제목 1 3 15" xfId="23587" xr:uid="{D000E333-4330-4310-B16E-D42206069FA1}"/>
    <cellStyle name="제목 1 3 16" xfId="28231" xr:uid="{E69B5A1D-F5F4-4506-AA29-04E722B4B156}"/>
    <cellStyle name="제목 1 3 2" xfId="3031" xr:uid="{437F571F-7913-43C3-9D2C-59D60DA4798F}"/>
    <cellStyle name="제목 1 3 2 2" xfId="23593" xr:uid="{7E69FE2B-30FA-4933-9182-C37520D29F71}"/>
    <cellStyle name="제목 1 3 3" xfId="23594" xr:uid="{CBFD73DE-28AF-4682-BEA7-CE566588DC54}"/>
    <cellStyle name="제목 1 3 4" xfId="23595" xr:uid="{6916C1F2-EC55-49FD-A1C5-65EA153C8827}"/>
    <cellStyle name="제목 1 3 5" xfId="23596" xr:uid="{309B496D-BA74-4A3F-9C71-B0DDFFD8F868}"/>
    <cellStyle name="제목 1 3 6" xfId="23597" xr:uid="{968CFFFC-AF40-4A7F-B404-0252E44A2968}"/>
    <cellStyle name="제목 1 3 7" xfId="23598" xr:uid="{9F2905E1-D1CE-405C-B0A9-8FCF3A65C748}"/>
    <cellStyle name="제목 1 3 8" xfId="23599" xr:uid="{F2CDE9A9-74F7-40D0-8622-E043A4C4F6FF}"/>
    <cellStyle name="제목 1 3 9" xfId="23600" xr:uid="{290D46E0-3852-4912-B713-E1ACFB4D32DC}"/>
    <cellStyle name="제목 1 30" xfId="3032" xr:uid="{5C58C6F5-EF7C-45B9-ABF6-EF537145C369}"/>
    <cellStyle name="제목 1 30 10" xfId="23602" xr:uid="{D85A7160-8171-46A9-846E-F5BEFA373F11}"/>
    <cellStyle name="제목 1 30 11" xfId="23603" xr:uid="{38C24C4D-3084-4181-A896-55F7816C6670}"/>
    <cellStyle name="제목 1 30 12" xfId="23604" xr:uid="{EC790610-7E6C-4739-92AB-D49F347B86DE}"/>
    <cellStyle name="제목 1 30 13" xfId="23605" xr:uid="{BCD8D970-937A-4518-9529-83CFC6CA0A2C}"/>
    <cellStyle name="제목 1 30 14" xfId="23606" xr:uid="{EDA787B2-6146-4C45-B9F6-73452DDA4154}"/>
    <cellStyle name="제목 1 30 15" xfId="23601" xr:uid="{416DF5E1-2B4D-43D1-8E7E-CC6D59FEA265}"/>
    <cellStyle name="제목 1 30 2" xfId="3033" xr:uid="{39465922-847A-48E9-AE9D-141BA6130F7F}"/>
    <cellStyle name="제목 1 30 2 2" xfId="23607" xr:uid="{6E7603FF-AF4A-488A-9CDD-3B2246635B70}"/>
    <cellStyle name="제목 1 30 3" xfId="23608" xr:uid="{06B20018-A6F2-43B8-B0EE-7D964E0DAF69}"/>
    <cellStyle name="제목 1 30 4" xfId="23609" xr:uid="{4939DA6B-512D-4875-940C-B2F6B60D292B}"/>
    <cellStyle name="제목 1 30 5" xfId="23610" xr:uid="{3B2E9D81-B9F2-4297-94BB-74AD3828234B}"/>
    <cellStyle name="제목 1 30 6" xfId="23611" xr:uid="{B264D737-2B02-46A3-81B3-ADD86B5F7157}"/>
    <cellStyle name="제목 1 30 7" xfId="23612" xr:uid="{41F6741C-CE2D-4E60-AF3F-3631B0B27439}"/>
    <cellStyle name="제목 1 30 8" xfId="23613" xr:uid="{6E47B653-30C2-4831-9ECE-B947589585C2}"/>
    <cellStyle name="제목 1 30 9" xfId="23614" xr:uid="{660F1F66-9FE3-438A-84C7-6BFA12474D65}"/>
    <cellStyle name="제목 1 31" xfId="3034" xr:uid="{C175D19A-02D6-4980-B95C-A18293977A14}"/>
    <cellStyle name="제목 1 31 10" xfId="23616" xr:uid="{DAEA6677-5672-4CBC-925C-BCC293A60A3D}"/>
    <cellStyle name="제목 1 31 11" xfId="23617" xr:uid="{86CD830C-B981-478B-A7C3-EE21E5801A84}"/>
    <cellStyle name="제목 1 31 12" xfId="23618" xr:uid="{1125871D-B8BB-4820-A224-703449CB33B7}"/>
    <cellStyle name="제목 1 31 13" xfId="23619" xr:uid="{A94303BC-25E5-4293-A349-606784F75B60}"/>
    <cellStyle name="제목 1 31 14" xfId="23620" xr:uid="{F3B86FE8-456A-47E8-BA10-B5E3E84DCB7F}"/>
    <cellStyle name="제목 1 31 15" xfId="23615" xr:uid="{D30145FB-F081-4240-B1EA-D598A2583DE4}"/>
    <cellStyle name="제목 1 31 2" xfId="3035" xr:uid="{369BF2CD-F628-4E43-BCB5-A4FC6E7AE139}"/>
    <cellStyle name="제목 1 31 2 2" xfId="23621" xr:uid="{57FBF69D-4968-4421-8994-16815DB3A327}"/>
    <cellStyle name="제목 1 31 3" xfId="23622" xr:uid="{38D73BDE-6B7E-4498-A9EE-E2910E10F8E1}"/>
    <cellStyle name="제목 1 31 4" xfId="23623" xr:uid="{D18B83BE-F274-496D-9E25-B0D57863109D}"/>
    <cellStyle name="제목 1 31 5" xfId="23624" xr:uid="{E7884BCD-2DAB-492A-8501-1B56DE4EBF27}"/>
    <cellStyle name="제목 1 31 6" xfId="23625" xr:uid="{B1BECEFB-1BDA-483C-8AB3-6B101CD0328F}"/>
    <cellStyle name="제목 1 31 7" xfId="23626" xr:uid="{E8874BB3-4AFA-442E-8E49-3FFF4B1B78FA}"/>
    <cellStyle name="제목 1 31 8" xfId="23627" xr:uid="{3A8DB888-76C8-40B1-BA5C-61070A4623F1}"/>
    <cellStyle name="제목 1 31 9" xfId="23628" xr:uid="{9DD5AE3C-B67B-4871-9B05-61AC6C50AC53}"/>
    <cellStyle name="제목 1 32" xfId="3036" xr:uid="{21A38B46-7203-4651-82BB-1A3B8038CF40}"/>
    <cellStyle name="제목 1 32 10" xfId="23630" xr:uid="{4C39C978-0D0E-4378-8E88-A5233A1CAADF}"/>
    <cellStyle name="제목 1 32 11" xfId="23631" xr:uid="{D714992A-7BB0-4C6D-9E6C-BF8D44424ACA}"/>
    <cellStyle name="제목 1 32 12" xfId="23632" xr:uid="{09F4FBAF-BFE8-445F-9EF2-0CB14CEA9B82}"/>
    <cellStyle name="제목 1 32 13" xfId="23633" xr:uid="{5F9B05A9-33E3-4C9D-8358-D2B570D105AB}"/>
    <cellStyle name="제목 1 32 14" xfId="23634" xr:uid="{D1EE4B6C-D785-4F41-AC17-4D65CF85BE1E}"/>
    <cellStyle name="제목 1 32 15" xfId="23629" xr:uid="{21B95530-43F4-44CE-A030-D1E26FFC11BC}"/>
    <cellStyle name="제목 1 32 2" xfId="3037" xr:uid="{66A9D88F-04DE-4903-85DC-95479332DF80}"/>
    <cellStyle name="제목 1 32 2 2" xfId="23635" xr:uid="{4A1AEB7B-0926-4960-932E-B048EFF94080}"/>
    <cellStyle name="제목 1 32 3" xfId="23636" xr:uid="{0D62434E-389E-472E-AC68-2735A72CA300}"/>
    <cellStyle name="제목 1 32 4" xfId="23637" xr:uid="{693B4EA8-04AE-47A8-96DF-5445FF9DC8C9}"/>
    <cellStyle name="제목 1 32 5" xfId="23638" xr:uid="{E328366C-8C18-43A8-B57C-D46A23BE834C}"/>
    <cellStyle name="제목 1 32 6" xfId="23639" xr:uid="{363C735F-FEED-45ED-977E-BFF6FC113267}"/>
    <cellStyle name="제목 1 32 7" xfId="23640" xr:uid="{9C1E9F07-3EC3-4BCD-AE06-CA4DD070D207}"/>
    <cellStyle name="제목 1 32 8" xfId="23641" xr:uid="{6849ABE4-3330-40B9-A25F-DC6057697E82}"/>
    <cellStyle name="제목 1 32 9" xfId="23642" xr:uid="{FF71E865-A53B-4680-AC9C-E082A34286F4}"/>
    <cellStyle name="제목 1 33" xfId="3038" xr:uid="{3AC22228-03B8-4DF6-B4CD-CF5B17CC899B}"/>
    <cellStyle name="제목 1 33 10" xfId="23644" xr:uid="{3FEE6A5A-8BFE-4DC1-9BE0-2E753453EBF2}"/>
    <cellStyle name="제목 1 33 11" xfId="23645" xr:uid="{220F53BF-0B74-4026-B6FD-976F7B527A9B}"/>
    <cellStyle name="제목 1 33 12" xfId="23646" xr:uid="{606BCF54-40F5-4162-A97F-346BD7CC3108}"/>
    <cellStyle name="제목 1 33 13" xfId="23647" xr:uid="{2F839E17-029A-421C-891A-9C28E982777A}"/>
    <cellStyle name="제목 1 33 14" xfId="23648" xr:uid="{FD04ED5F-E4A9-40D6-A1BB-3EA2267E17B3}"/>
    <cellStyle name="제목 1 33 15" xfId="23643" xr:uid="{645156FE-087B-4A7B-A4C7-CBE901FE932F}"/>
    <cellStyle name="제목 1 33 2" xfId="3039" xr:uid="{B3279A9A-F00F-4625-B6D4-6FF635DB1617}"/>
    <cellStyle name="제목 1 33 2 2" xfId="23649" xr:uid="{C22323FC-ACAA-4E62-971E-00F428C59AF8}"/>
    <cellStyle name="제목 1 33 3" xfId="23650" xr:uid="{40706A69-3B54-4DEE-9CEC-27036D2565C0}"/>
    <cellStyle name="제목 1 33 4" xfId="23651" xr:uid="{B715F8B0-4498-4772-AE95-35585FE72E2E}"/>
    <cellStyle name="제목 1 33 5" xfId="23652" xr:uid="{A6253322-F1A2-4745-8695-2BD7FDA98B0F}"/>
    <cellStyle name="제목 1 33 6" xfId="23653" xr:uid="{60360C92-CC01-459D-A123-3D7C2DD70E49}"/>
    <cellStyle name="제목 1 33 7" xfId="23654" xr:uid="{C40C5015-4600-4E88-9B42-B3D9FED55D94}"/>
    <cellStyle name="제목 1 33 8" xfId="23655" xr:uid="{A396ACD8-728D-42C7-A1C2-C3EBCEEBD72C}"/>
    <cellStyle name="제목 1 33 9" xfId="23656" xr:uid="{6442EC56-7FA1-422B-9765-D228A36023BC}"/>
    <cellStyle name="제목 1 34" xfId="3040" xr:uid="{7B61C041-DFDF-4E95-A587-E464BDA9E749}"/>
    <cellStyle name="제목 1 34 10" xfId="23658" xr:uid="{37B617F4-2BEA-4F7B-A813-9BB873733262}"/>
    <cellStyle name="제목 1 34 11" xfId="23659" xr:uid="{D03D4C80-92A6-4F92-AB36-4A9207722044}"/>
    <cellStyle name="제목 1 34 12" xfId="23660" xr:uid="{48DA32A7-7526-459C-AD7D-60C155B7FEAF}"/>
    <cellStyle name="제목 1 34 13" xfId="23661" xr:uid="{5B0CDBB8-35F8-454A-9DF5-403DEEE1E122}"/>
    <cellStyle name="제목 1 34 14" xfId="23662" xr:uid="{2483CD1D-5BB1-4439-8149-B045C5AC5883}"/>
    <cellStyle name="제목 1 34 15" xfId="23657" xr:uid="{1EB0856D-C108-4367-A094-34EEA8E79B6C}"/>
    <cellStyle name="제목 1 34 2" xfId="3041" xr:uid="{4134C269-B024-46F0-9368-0A9CDF2EE2AB}"/>
    <cellStyle name="제목 1 34 2 2" xfId="23663" xr:uid="{858EB499-31BA-4C41-9061-2198FD83623C}"/>
    <cellStyle name="제목 1 34 3" xfId="23664" xr:uid="{98E8D998-D71E-4A5B-8EA5-117613221792}"/>
    <cellStyle name="제목 1 34 4" xfId="23665" xr:uid="{4528943C-8C4D-437F-AA6B-6F62A862183F}"/>
    <cellStyle name="제목 1 34 5" xfId="23666" xr:uid="{5809D91D-93D4-4837-B6A9-608814EF7F28}"/>
    <cellStyle name="제목 1 34 6" xfId="23667" xr:uid="{D5D72F82-1607-491C-8D30-914C620DFD0A}"/>
    <cellStyle name="제목 1 34 7" xfId="23668" xr:uid="{5DD3B17A-B56F-4D47-A73D-7E400A1ECFA8}"/>
    <cellStyle name="제목 1 34 8" xfId="23669" xr:uid="{2AEBFB76-FDDC-4DBE-8C7E-8CD4AC9696B7}"/>
    <cellStyle name="제목 1 34 9" xfId="23670" xr:uid="{8CCF48E8-2DC9-4619-88CA-D3450243C3F2}"/>
    <cellStyle name="제목 1 35" xfId="3042" xr:uid="{19425716-BA53-4D29-B8EA-2D859CB98C1F}"/>
    <cellStyle name="제목 1 35 10" xfId="23672" xr:uid="{F7E7D380-C713-486F-927D-9B0FDA3B51CC}"/>
    <cellStyle name="제목 1 35 11" xfId="23673" xr:uid="{9BD6EFA1-F0FC-4891-B7B2-1EB392273151}"/>
    <cellStyle name="제목 1 35 12" xfId="23674" xr:uid="{E19C0C96-A97B-41A8-AD8D-3DDC1BC813B4}"/>
    <cellStyle name="제목 1 35 13" xfId="23675" xr:uid="{5EBE1A9F-A797-4955-B314-5AC558971A63}"/>
    <cellStyle name="제목 1 35 14" xfId="23676" xr:uid="{3DB84F8D-8DCE-4046-9E11-B97D22D04A38}"/>
    <cellStyle name="제목 1 35 15" xfId="23671" xr:uid="{10FD098A-A8D8-4D1C-B10F-7C857AE9C3C3}"/>
    <cellStyle name="제목 1 35 2" xfId="3043" xr:uid="{27792BA1-2BDE-436A-830B-C22C3E6C7AF7}"/>
    <cellStyle name="제목 1 35 2 2" xfId="23677" xr:uid="{C2915DAD-1F62-40E4-B886-0D76BCBE0173}"/>
    <cellStyle name="제목 1 35 3" xfId="23678" xr:uid="{FAFD9389-78EF-43A8-8988-36E58466BC93}"/>
    <cellStyle name="제목 1 35 4" xfId="23679" xr:uid="{2F63D3E2-A915-4A89-BB80-BA400E63877F}"/>
    <cellStyle name="제목 1 35 5" xfId="23680" xr:uid="{A9EE091B-A610-45B4-B185-4BC716F51A7C}"/>
    <cellStyle name="제목 1 35 6" xfId="23681" xr:uid="{3D38DEF3-CCDC-4928-9F75-D040C055D582}"/>
    <cellStyle name="제목 1 35 7" xfId="23682" xr:uid="{0D25EBC1-9F23-4FF0-A33D-EBC479FAC07F}"/>
    <cellStyle name="제목 1 35 8" xfId="23683" xr:uid="{22B998EA-6799-4AD0-8154-F7DFB2CBA157}"/>
    <cellStyle name="제목 1 35 9" xfId="23684" xr:uid="{04E39988-4176-4A22-8830-F814FB65EB7D}"/>
    <cellStyle name="제목 1 36" xfId="3044" xr:uid="{B4238D87-988C-4F02-B73B-F0D85DB2CD09}"/>
    <cellStyle name="제목 1 36 10" xfId="23686" xr:uid="{E12F784F-0465-49F6-95E5-1CDC66927605}"/>
    <cellStyle name="제목 1 36 11" xfId="23687" xr:uid="{D9B78BBF-45E4-44C3-AF7D-C98CDB2A045A}"/>
    <cellStyle name="제목 1 36 12" xfId="23688" xr:uid="{7E96E00C-DAB0-4AF2-B4C4-640992CDFE76}"/>
    <cellStyle name="제목 1 36 13" xfId="23689" xr:uid="{5349D236-EB87-4674-B040-ABDA4EF8BB4A}"/>
    <cellStyle name="제목 1 36 14" xfId="23690" xr:uid="{D46B8460-BAAD-4B36-BC36-3AE4F207208D}"/>
    <cellStyle name="제목 1 36 15" xfId="23685" xr:uid="{F9B03E6A-C46D-4EAF-AF0B-4A4C8E766428}"/>
    <cellStyle name="제목 1 36 2" xfId="3045" xr:uid="{717A01E2-453B-4027-919D-E7347A538EE4}"/>
    <cellStyle name="제목 1 36 2 2" xfId="23691" xr:uid="{43CC4016-C8AA-4374-ABCD-C858D41D7A61}"/>
    <cellStyle name="제목 1 36 3" xfId="23692" xr:uid="{FED98B68-939B-4776-9FAC-CDEB2C4AC865}"/>
    <cellStyle name="제목 1 36 4" xfId="23693" xr:uid="{FADD3B0D-E91C-41B3-A115-21B508536058}"/>
    <cellStyle name="제목 1 36 5" xfId="23694" xr:uid="{D3F3E57C-B204-4630-B269-165302752E04}"/>
    <cellStyle name="제목 1 36 6" xfId="23695" xr:uid="{FE8B1AEF-3C37-4ED2-B7C0-AE86AD613731}"/>
    <cellStyle name="제목 1 36 7" xfId="23696" xr:uid="{CA29466B-1921-48E2-AF30-3F65660237DC}"/>
    <cellStyle name="제목 1 36 8" xfId="23697" xr:uid="{620F2879-88BA-4669-A6EB-3C80D8597C89}"/>
    <cellStyle name="제목 1 36 9" xfId="23698" xr:uid="{1FED261C-8BD9-48CC-97DD-A77D6DD40AFC}"/>
    <cellStyle name="제목 1 37" xfId="3046" xr:uid="{CF4E5121-E5CF-4F0D-B2A7-0F4106D05BE5}"/>
    <cellStyle name="제목 1 37 10" xfId="23700" xr:uid="{F58356B2-9155-432E-A869-C44F2C76B867}"/>
    <cellStyle name="제목 1 37 11" xfId="23701" xr:uid="{A8AE7BF8-B8A4-4C43-9DD1-883035156DA9}"/>
    <cellStyle name="제목 1 37 12" xfId="23702" xr:uid="{CA7DCFA6-F341-47D5-8941-DD2B9F4FB9DE}"/>
    <cellStyle name="제목 1 37 13" xfId="23703" xr:uid="{087BF906-4FFB-4DE6-838B-3F016D670424}"/>
    <cellStyle name="제목 1 37 14" xfId="23704" xr:uid="{230AAF35-308B-49E5-9012-4226CBF10C99}"/>
    <cellStyle name="제목 1 37 15" xfId="23699" xr:uid="{CDC4030B-5F76-4849-AD67-A51754764845}"/>
    <cellStyle name="제목 1 37 2" xfId="3047" xr:uid="{C6CCC2CC-B842-4399-8C8B-E17DABBBE932}"/>
    <cellStyle name="제목 1 37 2 2" xfId="23705" xr:uid="{496A03AA-E3D5-445D-AD91-E24D7C7A8D5D}"/>
    <cellStyle name="제목 1 37 3" xfId="23706" xr:uid="{54FE111D-DA3F-4933-9C2D-DA869F056664}"/>
    <cellStyle name="제목 1 37 4" xfId="23707" xr:uid="{8C7260A6-2AB6-4102-92F7-F412A9738717}"/>
    <cellStyle name="제목 1 37 5" xfId="23708" xr:uid="{514E9A69-DE44-41DF-B077-F99F5220FC85}"/>
    <cellStyle name="제목 1 37 6" xfId="23709" xr:uid="{4C0A22D7-4D18-48C0-921C-ADABF0F07BD7}"/>
    <cellStyle name="제목 1 37 7" xfId="23710" xr:uid="{CFEE45EC-5AEF-4686-A6A4-0408EABA0632}"/>
    <cellStyle name="제목 1 37 8" xfId="23711" xr:uid="{298CE289-EE5E-4FF1-A83D-7CCBA835CB8D}"/>
    <cellStyle name="제목 1 37 9" xfId="23712" xr:uid="{E5EF9992-B189-40BE-953E-EAB557CCC064}"/>
    <cellStyle name="제목 1 38" xfId="3048" xr:uid="{CE380251-1009-44F7-949F-F0395766BB70}"/>
    <cellStyle name="제목 1 38 10" xfId="23714" xr:uid="{C81352B5-0F20-4018-851C-BC12AF6F7146}"/>
    <cellStyle name="제목 1 38 11" xfId="23715" xr:uid="{B1A3B69B-AC1C-4B16-A740-A2E5DB4959DB}"/>
    <cellStyle name="제목 1 38 12" xfId="23716" xr:uid="{D6589342-71C6-47FF-8698-C16736349B1B}"/>
    <cellStyle name="제목 1 38 13" xfId="23717" xr:uid="{435DFF2C-1F9E-46DE-99C9-ABA1DBE8488C}"/>
    <cellStyle name="제목 1 38 14" xfId="23718" xr:uid="{7DB7DBEA-6F3F-43A2-8ED0-1F36731E078B}"/>
    <cellStyle name="제목 1 38 15" xfId="23713" xr:uid="{1F83E705-6704-4388-8561-81E26B61B47D}"/>
    <cellStyle name="제목 1 38 2" xfId="3049" xr:uid="{94BEA3B2-FB32-4BE3-B669-B0705747FCE9}"/>
    <cellStyle name="제목 1 38 2 2" xfId="23719" xr:uid="{42C7273D-1C50-45EA-B772-71B18399D732}"/>
    <cellStyle name="제목 1 38 3" xfId="23720" xr:uid="{1FA9A448-0437-4619-9447-30A671C4B6FF}"/>
    <cellStyle name="제목 1 38 4" xfId="23721" xr:uid="{52B18BDD-028B-4CDB-9A30-0B9A97A4F06B}"/>
    <cellStyle name="제목 1 38 5" xfId="23722" xr:uid="{A3C60EBD-FC80-4182-A302-406D8DFBC9A3}"/>
    <cellStyle name="제목 1 38 6" xfId="23723" xr:uid="{B8A8090C-E7CE-41AB-9D75-5AB84F7F5635}"/>
    <cellStyle name="제목 1 38 7" xfId="23724" xr:uid="{6876A6B0-2819-4A7C-8064-DDEE536FE9A9}"/>
    <cellStyle name="제목 1 38 8" xfId="23725" xr:uid="{AB874E4D-A732-404D-8481-E9E6422BE2CD}"/>
    <cellStyle name="제목 1 38 9" xfId="23726" xr:uid="{6E5EB485-788B-4F10-8CB6-6EF9B6718ACD}"/>
    <cellStyle name="제목 1 39" xfId="3050" xr:uid="{F008CEC2-892E-43F7-9AFE-9FA1CB0C6561}"/>
    <cellStyle name="제목 1 39 10" xfId="23728" xr:uid="{52C6E780-884C-4D33-968B-F38CE05A713D}"/>
    <cellStyle name="제목 1 39 11" xfId="23729" xr:uid="{FD39A6C9-3B41-47DA-9951-5C47CDAB343F}"/>
    <cellStyle name="제목 1 39 12" xfId="23730" xr:uid="{445CAA32-91AF-4644-B1D2-D77FD7AD1C3D}"/>
    <cellStyle name="제목 1 39 13" xfId="23731" xr:uid="{9E94EA13-7AD1-42FA-96FC-510C25A30E83}"/>
    <cellStyle name="제목 1 39 14" xfId="23732" xr:uid="{88EC20E4-EE0F-45CF-ADB6-17B0D99C4D12}"/>
    <cellStyle name="제목 1 39 15" xfId="23727" xr:uid="{F010C26D-AD25-4CA5-9E9C-61C8FED3F096}"/>
    <cellStyle name="제목 1 39 2" xfId="3051" xr:uid="{F44F2A47-9EFC-4108-A9A2-470BF92C7930}"/>
    <cellStyle name="제목 1 39 2 2" xfId="23733" xr:uid="{40050292-84D9-409B-8B09-0EA4128C2140}"/>
    <cellStyle name="제목 1 39 3" xfId="23734" xr:uid="{39A2C0DD-E649-4333-95FA-28C7E32A4823}"/>
    <cellStyle name="제목 1 39 4" xfId="23735" xr:uid="{F57D3878-A033-4C40-8362-0CF80987F8BD}"/>
    <cellStyle name="제목 1 39 5" xfId="23736" xr:uid="{4E17D5A7-C345-4C87-AFA0-A8F07034DAE1}"/>
    <cellStyle name="제목 1 39 6" xfId="23737" xr:uid="{C048A78F-C7DB-4F38-B77D-9699053E0477}"/>
    <cellStyle name="제목 1 39 7" xfId="23738" xr:uid="{5F3248FA-4525-43A5-8360-5E20C0EB6ACB}"/>
    <cellStyle name="제목 1 39 8" xfId="23739" xr:uid="{F3AA6D9A-10E5-4C5D-99CB-58543DD0B39C}"/>
    <cellStyle name="제목 1 39 9" xfId="23740" xr:uid="{B10526A5-9D1E-42AC-905B-ADB7CA831E4D}"/>
    <cellStyle name="제목 1 4" xfId="3052" xr:uid="{EADB82EF-30BA-4F5E-95D7-273A2E42531B}"/>
    <cellStyle name="제목 1 4 10" xfId="23742" xr:uid="{4EE5DDA0-4F5C-4BB0-B109-BCAA75C9F85C}"/>
    <cellStyle name="제목 1 4 11" xfId="23743" xr:uid="{4350B68E-741B-4D40-9CC9-6EE78D9639F4}"/>
    <cellStyle name="제목 1 4 12" xfId="23744" xr:uid="{6B59B998-A6F2-4E96-8141-CA05506BF262}"/>
    <cellStyle name="제목 1 4 13" xfId="23745" xr:uid="{4C5C3C9C-3F21-4E2C-A144-C59523500C0B}"/>
    <cellStyle name="제목 1 4 14" xfId="23746" xr:uid="{6A73F2DE-6A30-463F-BAEA-8F7348B7C6DF}"/>
    <cellStyle name="제목 1 4 15" xfId="23741" xr:uid="{2B66F65A-00D4-4EFF-9C79-415AC26FDE1A}"/>
    <cellStyle name="제목 1 4 16" xfId="27900" xr:uid="{5127E33B-5D71-4DD7-9490-3D6822EE5E13}"/>
    <cellStyle name="제목 1 4 2" xfId="3053" xr:uid="{E3ECA1CA-71E9-4BDE-9C7F-F2945C28A8CD}"/>
    <cellStyle name="제목 1 4 2 2" xfId="23747" xr:uid="{88E9C863-E7B5-4AF1-AD1B-107EA01992A2}"/>
    <cellStyle name="제목 1 4 3" xfId="23748" xr:uid="{F9022D48-1DAC-4088-BFE0-211495777E85}"/>
    <cellStyle name="제목 1 4 4" xfId="23749" xr:uid="{62AF5FE8-4E96-4D3B-BB6A-EC3C27DD575A}"/>
    <cellStyle name="제목 1 4 5" xfId="23750" xr:uid="{206F2DBA-F33E-43E0-98D1-851DB83C92CC}"/>
    <cellStyle name="제목 1 4 6" xfId="23751" xr:uid="{3D078A97-6D00-4AFA-901F-6EB43E84AFF4}"/>
    <cellStyle name="제목 1 4 7" xfId="23752" xr:uid="{D65B2A19-B56F-4583-B30C-ACB38AF0BBD3}"/>
    <cellStyle name="제목 1 4 8" xfId="23753" xr:uid="{F531D42E-4FDD-4A40-9629-C2D6D8200BCC}"/>
    <cellStyle name="제목 1 4 9" xfId="23754" xr:uid="{B3AAE666-E37B-46FE-8665-B1BBAB5FE350}"/>
    <cellStyle name="제목 1 40" xfId="3054" xr:uid="{10144900-8B11-4982-8725-EC148B1EB9AF}"/>
    <cellStyle name="제목 1 40 10" xfId="23756" xr:uid="{9C719894-3CC0-4F56-A5F6-139E7B7BD504}"/>
    <cellStyle name="제목 1 40 11" xfId="23757" xr:uid="{F4D34EBE-76FF-4BF8-A844-7D6118C684D9}"/>
    <cellStyle name="제목 1 40 12" xfId="23758" xr:uid="{4DD552DA-47DE-44BA-993A-CBFDCF5D0271}"/>
    <cellStyle name="제목 1 40 13" xfId="23759" xr:uid="{888618B8-865D-4A18-B968-A387913BBC2C}"/>
    <cellStyle name="제목 1 40 14" xfId="23760" xr:uid="{A1AE4E58-65EE-4A9F-BE8F-9903D107CEBA}"/>
    <cellStyle name="제목 1 40 15" xfId="23755" xr:uid="{EA1C8DB1-33F8-4042-B452-CC3899D8E853}"/>
    <cellStyle name="제목 1 40 2" xfId="3055" xr:uid="{7CC179C0-7377-4B4F-B8E7-AEA3A807AABD}"/>
    <cellStyle name="제목 1 40 2 2" xfId="23761" xr:uid="{1702A576-77F3-4B17-B25C-E32EE11447EF}"/>
    <cellStyle name="제목 1 40 3" xfId="23762" xr:uid="{015F5B41-EBA0-413C-8FF4-757660BA651C}"/>
    <cellStyle name="제목 1 40 4" xfId="23763" xr:uid="{328761A7-F72B-433A-8FA3-DA5C4A489320}"/>
    <cellStyle name="제목 1 40 5" xfId="23764" xr:uid="{C5A17A9B-4404-4913-9509-D06C2EFF6BB9}"/>
    <cellStyle name="제목 1 40 6" xfId="23765" xr:uid="{7B11E7C9-89FE-4ABD-9759-453C66E495B2}"/>
    <cellStyle name="제목 1 40 7" xfId="23766" xr:uid="{F413843E-7EA4-4FE1-9947-FF80D1D3833B}"/>
    <cellStyle name="제목 1 40 8" xfId="23767" xr:uid="{7F2C9FFF-9CB0-4A94-AA59-9343671159A1}"/>
    <cellStyle name="제목 1 40 9" xfId="23768" xr:uid="{401FCEB0-ED55-4064-9E30-69C683AC4362}"/>
    <cellStyle name="제목 1 41" xfId="3056" xr:uid="{98CCF0EF-9474-4446-9B8F-A4839CBFAC47}"/>
    <cellStyle name="제목 1 41 10" xfId="23770" xr:uid="{A8901482-E7FC-48F7-9114-7403EDC94B34}"/>
    <cellStyle name="제목 1 41 11" xfId="23771" xr:uid="{BC191027-ECB1-42BC-B570-70FA5BE5271C}"/>
    <cellStyle name="제목 1 41 12" xfId="23772" xr:uid="{DCC773CE-DC2F-4152-B3AE-A755CA15E483}"/>
    <cellStyle name="제목 1 41 13" xfId="23773" xr:uid="{BBC747E5-C3F3-418D-AF2C-5E7F820503A3}"/>
    <cellStyle name="제목 1 41 14" xfId="23774" xr:uid="{DB5011BB-7527-4C76-8B91-D062DDAE9D7A}"/>
    <cellStyle name="제목 1 41 15" xfId="23769" xr:uid="{CCE131F8-8419-4918-A4A9-B0D08C91D3A7}"/>
    <cellStyle name="제목 1 41 2" xfId="3057" xr:uid="{F2130298-0614-4ACE-9BFD-D10517966B5C}"/>
    <cellStyle name="제목 1 41 2 2" xfId="23775" xr:uid="{1BFED70E-3334-4C78-A3DB-BB37B125DEEE}"/>
    <cellStyle name="제목 1 41 3" xfId="23776" xr:uid="{2DE0839D-7320-4063-B5E9-91200B8C6148}"/>
    <cellStyle name="제목 1 41 4" xfId="23777" xr:uid="{B8267CBD-5C93-43F6-9913-206ED7E1A8BC}"/>
    <cellStyle name="제목 1 41 5" xfId="23778" xr:uid="{7423FC67-F0AC-4CB5-8B68-D3AD5B8C5564}"/>
    <cellStyle name="제목 1 41 6" xfId="23779" xr:uid="{D097D000-7556-4180-A5FE-9722132DBC78}"/>
    <cellStyle name="제목 1 41 7" xfId="23780" xr:uid="{FD36B33C-E546-43A2-9A2E-E152E2F74C18}"/>
    <cellStyle name="제목 1 41 8" xfId="23781" xr:uid="{047CBA25-80CA-41AF-B7D7-8DE2EFF8144E}"/>
    <cellStyle name="제목 1 41 9" xfId="23782" xr:uid="{5D9A5230-1A93-4D2C-B841-442C8DBA9F6B}"/>
    <cellStyle name="제목 1 42" xfId="3058" xr:uid="{36C124DE-E608-4F47-B0AC-AD7055981008}"/>
    <cellStyle name="제목 1 42 10" xfId="23784" xr:uid="{582C8958-2A14-469B-919D-EAB1C95ECB8A}"/>
    <cellStyle name="제목 1 42 11" xfId="23785" xr:uid="{591BA92A-1210-4E41-B714-584C1447A5A9}"/>
    <cellStyle name="제목 1 42 12" xfId="23786" xr:uid="{83FF262F-1208-4BFC-AB0C-1786BEACDF33}"/>
    <cellStyle name="제목 1 42 13" xfId="23787" xr:uid="{8DD331F9-5BBF-415D-94C9-1B7F52DD360D}"/>
    <cellStyle name="제목 1 42 14" xfId="23788" xr:uid="{11A134E0-4A7D-45BB-A358-9749156DF3EA}"/>
    <cellStyle name="제목 1 42 15" xfId="23783" xr:uid="{31E2754A-16A3-49BF-A29E-E75E57E945E4}"/>
    <cellStyle name="제목 1 42 2" xfId="3059" xr:uid="{E92B525B-CDC7-4B09-8796-0265DF91F45C}"/>
    <cellStyle name="제목 1 42 2 2" xfId="23789" xr:uid="{9C30C0B1-7017-4D5A-810B-C94FB7E1647A}"/>
    <cellStyle name="제목 1 42 3" xfId="23790" xr:uid="{93ECADE0-F0A0-4F0C-9B5B-FF0FFF83DD14}"/>
    <cellStyle name="제목 1 42 4" xfId="23791" xr:uid="{EA03F6C8-9735-4A21-99F7-8741EF047553}"/>
    <cellStyle name="제목 1 42 5" xfId="23792" xr:uid="{BF6B1A5F-36B5-4114-B3D8-C4CF1AFF2334}"/>
    <cellStyle name="제목 1 42 6" xfId="23793" xr:uid="{91854488-AE5A-40F8-B208-34961657D0D3}"/>
    <cellStyle name="제목 1 42 7" xfId="23794" xr:uid="{8D486F9A-68DF-4F07-A69D-F8323EF439D8}"/>
    <cellStyle name="제목 1 42 8" xfId="23795" xr:uid="{3B9D6E7C-E3DB-4DC5-8EF2-0E726B59FC67}"/>
    <cellStyle name="제목 1 42 9" xfId="23796" xr:uid="{DC480DAE-9959-4188-B7E8-383A4C50D13E}"/>
    <cellStyle name="제목 1 43" xfId="3060" xr:uid="{8EE18D40-C32D-44C0-AD4C-F9063AF3E68E}"/>
    <cellStyle name="제목 1 43 10" xfId="23798" xr:uid="{83C13B77-6215-4A59-A40A-D2A73B25676E}"/>
    <cellStyle name="제목 1 43 11" xfId="23799" xr:uid="{41ECD4C6-0B2A-438F-9E2A-2960D7814620}"/>
    <cellStyle name="제목 1 43 12" xfId="23800" xr:uid="{DF93911A-8A19-483A-B5DF-8E1011FF8D3D}"/>
    <cellStyle name="제목 1 43 13" xfId="23801" xr:uid="{317909B3-8FCE-44B6-92F2-81F29BA6ABCD}"/>
    <cellStyle name="제목 1 43 14" xfId="23802" xr:uid="{EC708F26-0C9A-47FC-9065-D7AEAB1F1D18}"/>
    <cellStyle name="제목 1 43 15" xfId="23797" xr:uid="{70138738-3201-400B-ADEF-AD8B7D3F66DB}"/>
    <cellStyle name="제목 1 43 2" xfId="3061" xr:uid="{B9619017-92CC-46DF-BA63-B8AE02877CE6}"/>
    <cellStyle name="제목 1 43 2 2" xfId="23803" xr:uid="{57152524-4498-4ED8-B34B-50D13190147D}"/>
    <cellStyle name="제목 1 43 3" xfId="23804" xr:uid="{3B8507FA-B680-4A1B-AC84-B116AC3BD07C}"/>
    <cellStyle name="제목 1 43 4" xfId="23805" xr:uid="{E4F94A7D-4E9D-4CC2-B319-9D8978539D0B}"/>
    <cellStyle name="제목 1 43 5" xfId="23806" xr:uid="{D0048C51-D7BC-4335-8AA7-C75C684D204F}"/>
    <cellStyle name="제목 1 43 6" xfId="23807" xr:uid="{963AE411-A927-422F-A20C-4F64E1DC28CC}"/>
    <cellStyle name="제목 1 43 7" xfId="23808" xr:uid="{9A82F77F-FF59-4AEC-852F-9A54E01F7C32}"/>
    <cellStyle name="제목 1 43 8" xfId="23809" xr:uid="{98694F98-2E30-48CD-93F5-DA1CF9C04569}"/>
    <cellStyle name="제목 1 43 9" xfId="23810" xr:uid="{636024E9-7C2D-4ED5-AF1E-5357AE377F0E}"/>
    <cellStyle name="제목 1 44" xfId="3062" xr:uid="{0A670BF0-10BE-4250-B5FC-C6B4DA3C5510}"/>
    <cellStyle name="제목 1 44 2" xfId="23811" xr:uid="{A134B8E6-E5AD-46D5-A073-5722AD57E9FA}"/>
    <cellStyle name="제목 1 45" xfId="3063" xr:uid="{00E3FF34-5618-4949-BA42-DAFD8AFA9A3C}"/>
    <cellStyle name="제목 1 45 2" xfId="23812" xr:uid="{ED7CD74D-7B40-4C41-AA75-B9ABCB64FBCD}"/>
    <cellStyle name="제목 1 46" xfId="2987" xr:uid="{5857B6B9-5061-49EC-929D-30FA77594EF8}"/>
    <cellStyle name="제목 1 47" xfId="23292" xr:uid="{A0D8F5BF-1467-474B-8CF0-643A538FAF43}"/>
    <cellStyle name="제목 1 48" xfId="27637" xr:uid="{8AD4685F-C113-43AE-A7D5-0BF7D631CB8B}"/>
    <cellStyle name="제목 1 5" xfId="3064" xr:uid="{58032E47-D5F5-4822-8BA0-8498E230456D}"/>
    <cellStyle name="제목 1 5 10" xfId="23814" xr:uid="{C0D18E80-500B-46DC-9CCB-17C4C48C3CB1}"/>
    <cellStyle name="제목 1 5 11" xfId="23815" xr:uid="{0D705F4D-EC0A-40BA-8600-D55520331BB1}"/>
    <cellStyle name="제목 1 5 12" xfId="23816" xr:uid="{E9578E96-E3F0-49F6-B7B9-D3DC68B36F4F}"/>
    <cellStyle name="제목 1 5 13" xfId="23817" xr:uid="{9B8C09FF-DC6F-41C6-A273-0E28F7B611B0}"/>
    <cellStyle name="제목 1 5 14" xfId="23818" xr:uid="{B107CB38-E144-4A21-83E7-A3BB002C219A}"/>
    <cellStyle name="제목 1 5 15" xfId="23813" xr:uid="{6506EE1E-7644-4110-9A33-1B4C0A3EBDB7}"/>
    <cellStyle name="제목 1 5 2" xfId="3065" xr:uid="{DF41EADC-7756-4843-969C-B0DE993AC932}"/>
    <cellStyle name="제목 1 5 2 2" xfId="23819" xr:uid="{A9A9BD03-0182-4E78-A114-1729CC6ED339}"/>
    <cellStyle name="제목 1 5 3" xfId="23820" xr:uid="{85A0EF7B-067B-4479-B5BE-D19F8B048BB5}"/>
    <cellStyle name="제목 1 5 4" xfId="23821" xr:uid="{19454793-4C2A-47E4-A207-1301882C03FA}"/>
    <cellStyle name="제목 1 5 5" xfId="23822" xr:uid="{945012CD-8EA6-4DE0-B614-7CF45FE80361}"/>
    <cellStyle name="제목 1 5 6" xfId="23823" xr:uid="{1CDF7A1E-C9D6-44DC-8723-CC217BDF98AD}"/>
    <cellStyle name="제목 1 5 7" xfId="23824" xr:uid="{58813AA0-5621-499F-BE56-C9E12023E23D}"/>
    <cellStyle name="제목 1 5 8" xfId="23825" xr:uid="{A6446912-7346-44E4-9E20-1C0C55455C89}"/>
    <cellStyle name="제목 1 5 9" xfId="23826" xr:uid="{AB308D66-9D92-49F4-BC47-6D6E90ED31F6}"/>
    <cellStyle name="제목 1 6" xfId="3066" xr:uid="{A3909B27-E479-47B2-8FA9-B00373E4D413}"/>
    <cellStyle name="제목 1 6 10" xfId="23828" xr:uid="{85E013BE-08F4-4562-98BF-34E0028D6C55}"/>
    <cellStyle name="제목 1 6 11" xfId="23829" xr:uid="{BACCE7FA-029A-485A-8327-C1A663509AB3}"/>
    <cellStyle name="제목 1 6 12" xfId="23830" xr:uid="{571B35CB-6639-464C-A7E8-11F38F6F4563}"/>
    <cellStyle name="제목 1 6 13" xfId="23831" xr:uid="{0A553FA9-4963-4C44-A06D-A5A82138A87E}"/>
    <cellStyle name="제목 1 6 14" xfId="23832" xr:uid="{8454E686-F41E-49A7-96B5-0656B5028DF5}"/>
    <cellStyle name="제목 1 6 15" xfId="23827" xr:uid="{DF60079F-20D2-4710-AE5A-562DD47A956D}"/>
    <cellStyle name="제목 1 6 2" xfId="3067" xr:uid="{2174B8CE-FFE7-4039-9B60-081E00D99222}"/>
    <cellStyle name="제목 1 6 2 2" xfId="23833" xr:uid="{BA61032D-4E3D-429A-9716-737519FFB9B4}"/>
    <cellStyle name="제목 1 6 3" xfId="23834" xr:uid="{6BB4217D-EA63-4F0B-91B2-C468EBFEAD30}"/>
    <cellStyle name="제목 1 6 4" xfId="23835" xr:uid="{545594F3-979E-4EA7-8884-962EBA4EE35E}"/>
    <cellStyle name="제목 1 6 5" xfId="23836" xr:uid="{35EE0849-05F0-471B-A17B-5457D36CD750}"/>
    <cellStyle name="제목 1 6 6" xfId="23837" xr:uid="{C5ECAD9D-D179-4C5A-92BC-73CCEC1CEFD7}"/>
    <cellStyle name="제목 1 6 7" xfId="23838" xr:uid="{643B8E5E-8074-471C-A743-B49D4887E103}"/>
    <cellStyle name="제목 1 6 8" xfId="23839" xr:uid="{02415146-4173-46F1-92F9-4D756055639E}"/>
    <cellStyle name="제목 1 6 9" xfId="23840" xr:uid="{5A415DE5-BC89-488D-ACA7-9F2CFB45C20D}"/>
    <cellStyle name="제목 1 7" xfId="3068" xr:uid="{F855BD46-6280-4F2A-A289-AB7293AD9AD4}"/>
    <cellStyle name="제목 1 7 10" xfId="23842" xr:uid="{946DC4A0-8C72-47B2-9EC0-5EA013928D59}"/>
    <cellStyle name="제목 1 7 11" xfId="23843" xr:uid="{541AA3C5-89D8-442B-9418-4087F4DAFA4E}"/>
    <cellStyle name="제목 1 7 12" xfId="23844" xr:uid="{81EBA6E2-BCC1-4B5A-B907-84E42860D39F}"/>
    <cellStyle name="제목 1 7 13" xfId="23845" xr:uid="{A55DC2B1-25D9-4370-B02E-1A189CC70124}"/>
    <cellStyle name="제목 1 7 14" xfId="23846" xr:uid="{67C39AB8-EAA2-48F2-B81D-5FC4D513FBBF}"/>
    <cellStyle name="제목 1 7 15" xfId="23841" xr:uid="{0C1DB436-7963-4777-ABE1-F33F8E9627AA}"/>
    <cellStyle name="제목 1 7 2" xfId="3069" xr:uid="{73FD35CB-C271-455D-9B53-D7B3A570DF66}"/>
    <cellStyle name="제목 1 7 2 2" xfId="23847" xr:uid="{D09E06E3-37C9-4BCF-AF1C-3A13E1A780CC}"/>
    <cellStyle name="제목 1 7 3" xfId="23848" xr:uid="{341E337B-C268-45A1-93B1-679E98BE0D8C}"/>
    <cellStyle name="제목 1 7 4" xfId="23849" xr:uid="{AEEC6000-F8C4-41E9-92F6-3312D993C809}"/>
    <cellStyle name="제목 1 7 5" xfId="23850" xr:uid="{C07DA98C-376B-4ED2-B05E-9F05C6D6F38E}"/>
    <cellStyle name="제목 1 7 6" xfId="23851" xr:uid="{0202F48F-C97C-478A-B6DD-78AC016E6721}"/>
    <cellStyle name="제목 1 7 7" xfId="23852" xr:uid="{F147C98F-E1B3-4505-9CBE-138B0344978C}"/>
    <cellStyle name="제목 1 7 8" xfId="23853" xr:uid="{A1BB62B9-F9FB-40F2-A69F-BBF09A6B43A5}"/>
    <cellStyle name="제목 1 7 9" xfId="23854" xr:uid="{9E5B3135-323A-4FA3-A479-9D66B4482D01}"/>
    <cellStyle name="제목 1 8" xfId="3070" xr:uid="{1C062DDC-77F5-422F-9E00-CA7CD7B9F5A2}"/>
    <cellStyle name="제목 1 8 10" xfId="23856" xr:uid="{ADFDF1D4-32E5-4F3B-92FF-DB5264C54214}"/>
    <cellStyle name="제목 1 8 11" xfId="23857" xr:uid="{C6530C62-CD90-4DCD-8456-F55ABC5739F4}"/>
    <cellStyle name="제목 1 8 12" xfId="23858" xr:uid="{F19DB9C7-BF20-471A-911A-05EB53B1587B}"/>
    <cellStyle name="제목 1 8 13" xfId="23859" xr:uid="{F7BB1CCE-7E3A-44AB-AEE2-8E461892D16C}"/>
    <cellStyle name="제목 1 8 14" xfId="23860" xr:uid="{36C89291-80B8-4780-92C4-E63B751D76CB}"/>
    <cellStyle name="제목 1 8 15" xfId="23855" xr:uid="{82088F2F-C8A8-4558-9F69-6A6DDCE9118B}"/>
    <cellStyle name="제목 1 8 2" xfId="3071" xr:uid="{3938346E-26DE-4110-9C14-BDA9FE6D0307}"/>
    <cellStyle name="제목 1 8 2 2" xfId="23861" xr:uid="{3A3C35BB-4FF6-49F4-82DA-FD3C11A8096C}"/>
    <cellStyle name="제목 1 8 3" xfId="23862" xr:uid="{159F2219-327B-4D74-A61D-DF3699EE95DB}"/>
    <cellStyle name="제목 1 8 4" xfId="23863" xr:uid="{1ECDB529-B842-446A-A4F4-B949B26488E9}"/>
    <cellStyle name="제목 1 8 5" xfId="23864" xr:uid="{FCF3EDCD-AF33-46EA-95FA-48E4A83FBA46}"/>
    <cellStyle name="제목 1 8 6" xfId="23865" xr:uid="{7B2C9E34-75D1-44ED-9118-0A5CFD6459F7}"/>
    <cellStyle name="제목 1 8 7" xfId="23866" xr:uid="{2DEB6C2A-6B52-4583-8346-EB6D71A0C61C}"/>
    <cellStyle name="제목 1 8 8" xfId="23867" xr:uid="{D1989D03-C7E5-4335-94D1-C936CF08A36B}"/>
    <cellStyle name="제목 1 8 9" xfId="23868" xr:uid="{C685CDCF-577B-4E1A-8EBA-723D530B2D00}"/>
    <cellStyle name="제목 1 9" xfId="3072" xr:uid="{267A0C02-8F54-4D9A-907E-E79C590BCCF0}"/>
    <cellStyle name="제목 1 9 10" xfId="23870" xr:uid="{BA47457A-8F3F-44DF-9BA6-710DC088D9A3}"/>
    <cellStyle name="제목 1 9 11" xfId="23871" xr:uid="{5BB0CC10-D0F5-48A9-8B7D-29F4C84581D3}"/>
    <cellStyle name="제목 1 9 12" xfId="23872" xr:uid="{6AF92DDE-243E-46C7-ACA1-91208C7A9BF2}"/>
    <cellStyle name="제목 1 9 13" xfId="23873" xr:uid="{C80D051F-9282-4E45-8AB2-067F4A9054FD}"/>
    <cellStyle name="제목 1 9 14" xfId="23874" xr:uid="{FD2729AB-AC89-4700-806D-86E7F1AFF029}"/>
    <cellStyle name="제목 1 9 15" xfId="23869" xr:uid="{2799BB2B-941F-4F41-9FEC-317041B09679}"/>
    <cellStyle name="제목 1 9 2" xfId="3073" xr:uid="{94A3CF62-0FE5-45BF-B5A9-7F867A6812B8}"/>
    <cellStyle name="제목 1 9 2 2" xfId="23875" xr:uid="{1DA1656E-F57E-4D08-8732-E886EDAAA010}"/>
    <cellStyle name="제목 1 9 3" xfId="23876" xr:uid="{46ACE885-8EFC-4F6C-B5F9-5045CF0B448E}"/>
    <cellStyle name="제목 1 9 4" xfId="23877" xr:uid="{ECE86B6D-E271-4B4F-84F9-3E6B663D121B}"/>
    <cellStyle name="제목 1 9 5" xfId="23878" xr:uid="{BC9E59E8-D551-4D32-9F92-1E13074343C1}"/>
    <cellStyle name="제목 1 9 6" xfId="23879" xr:uid="{B3A4B67B-7213-4349-8B9D-8FC68FF69E47}"/>
    <cellStyle name="제목 1 9 7" xfId="23880" xr:uid="{433AFE53-7DB3-4345-AC4B-8330EC9DC5F7}"/>
    <cellStyle name="제목 1 9 8" xfId="23881" xr:uid="{2333118C-D696-4756-B290-7A4260556F20}"/>
    <cellStyle name="제목 1 9 9" xfId="23882" xr:uid="{E5669DA8-111B-432F-82BF-EB84F48FB645}"/>
    <cellStyle name="제목 10" xfId="3074" xr:uid="{EF9BE794-385B-4AF8-8C0B-A4F2CC6E2031}"/>
    <cellStyle name="제목 10 10" xfId="23884" xr:uid="{D1BF69AB-211E-4F7D-AC78-80E713357EA8}"/>
    <cellStyle name="제목 10 11" xfId="23885" xr:uid="{E8068C9F-FF20-4C31-AB2A-4663D59F601A}"/>
    <cellStyle name="제목 10 12" xfId="23886" xr:uid="{33B1CFEE-2CA0-4D69-81B8-8BE75C66838C}"/>
    <cellStyle name="제목 10 13" xfId="23887" xr:uid="{520F3EEC-2B42-48E3-9D08-8BAC07F13BA9}"/>
    <cellStyle name="제목 10 14" xfId="23888" xr:uid="{FBB1FE03-29BF-4F49-B125-74A5D9C6789C}"/>
    <cellStyle name="제목 10 15" xfId="23883" xr:uid="{4D518787-4B7C-4EEC-8A49-4972A5BA7FF3}"/>
    <cellStyle name="제목 10 2" xfId="3075" xr:uid="{8C1558A2-08CD-4A67-A7CE-2D961B986CA9}"/>
    <cellStyle name="제목 10 2 2" xfId="23889" xr:uid="{D125AFD6-7A50-4255-91E2-FD5F6782D6B9}"/>
    <cellStyle name="제목 10 3" xfId="23890" xr:uid="{7656D6CC-CF98-47EA-AEB2-7970A64D8561}"/>
    <cellStyle name="제목 10 4" xfId="23891" xr:uid="{22F9A928-9665-4DD7-9B3E-4CEE4A94FF84}"/>
    <cellStyle name="제목 10 5" xfId="23892" xr:uid="{ADA5214A-7FBA-4B9F-B7F1-F8984D023578}"/>
    <cellStyle name="제목 10 6" xfId="23893" xr:uid="{039E097A-30AE-4DAA-B46A-E0C203193DB4}"/>
    <cellStyle name="제목 10 7" xfId="23894" xr:uid="{3FB5F4CC-A889-4D96-AD60-DDE005A1C724}"/>
    <cellStyle name="제목 10 8" xfId="23895" xr:uid="{EE21AF39-44A2-4D04-88EE-FBD31EA62C6C}"/>
    <cellStyle name="제목 10 9" xfId="23896" xr:uid="{FF6BF979-AC02-43F0-BC1C-A6416FDEDD1A}"/>
    <cellStyle name="제목 11" xfId="3076" xr:uid="{7E0243AB-E8D4-4B75-A632-6E9350F5A794}"/>
    <cellStyle name="제목 11 10" xfId="23898" xr:uid="{25F135F8-32BB-42DB-86A8-618EE2C7EE54}"/>
    <cellStyle name="제목 11 11" xfId="23899" xr:uid="{2EADEF64-D6D9-4FE3-835B-BBAD5C0B5010}"/>
    <cellStyle name="제목 11 12" xfId="23900" xr:uid="{E947C5E0-7165-48E1-A21D-9869BD389C32}"/>
    <cellStyle name="제목 11 13" xfId="23901" xr:uid="{A4AA9D22-9587-4FFC-838E-BDE9D59517DD}"/>
    <cellStyle name="제목 11 14" xfId="23902" xr:uid="{EFE11894-5E97-495B-A80E-3BB81C59C442}"/>
    <cellStyle name="제목 11 15" xfId="23897" xr:uid="{7E82BE87-AC40-4DDB-9544-45A3873FA23B}"/>
    <cellStyle name="제목 11 2" xfId="3077" xr:uid="{0E2E135E-7ED4-4E65-BA7A-7F76F5796903}"/>
    <cellStyle name="제목 11 2 2" xfId="23903" xr:uid="{48EBDA40-B80E-4DB5-8A05-C99FF14039CB}"/>
    <cellStyle name="제목 11 3" xfId="23904" xr:uid="{90D60133-D6CF-482E-812C-D9117042AB4A}"/>
    <cellStyle name="제목 11 4" xfId="23905" xr:uid="{672ED193-F7F6-4932-9D86-3A5245F3BA4D}"/>
    <cellStyle name="제목 11 5" xfId="23906" xr:uid="{3A60CCEA-A7C8-4FEB-B8CB-916E33B0889F}"/>
    <cellStyle name="제목 11 6" xfId="23907" xr:uid="{3E0D0FE7-EBA5-452C-941A-85F182A9437E}"/>
    <cellStyle name="제목 11 7" xfId="23908" xr:uid="{853197C3-EDEE-4F71-B13F-B9F1CF72854C}"/>
    <cellStyle name="제목 11 8" xfId="23909" xr:uid="{FDE9106D-8CAA-4DB5-AD8C-5FE985E8CC57}"/>
    <cellStyle name="제목 11 9" xfId="23910" xr:uid="{2FB2B51F-879F-4DE8-B26E-62E8D54F28FB}"/>
    <cellStyle name="제목 12" xfId="3078" xr:uid="{8FC4C0FF-3517-4658-9870-C249C5AAEE9E}"/>
    <cellStyle name="제목 12 10" xfId="23912" xr:uid="{1B8EC794-0170-4812-8A1F-455810A66A27}"/>
    <cellStyle name="제목 12 11" xfId="23913" xr:uid="{2730319C-9CD9-4F53-9130-AB43380F6057}"/>
    <cellStyle name="제목 12 12" xfId="23914" xr:uid="{6D5CE3DB-0DD1-4D9A-9950-22935ED77207}"/>
    <cellStyle name="제목 12 13" xfId="23915" xr:uid="{9BF00BE7-F515-4BE3-B731-30145E0734E7}"/>
    <cellStyle name="제목 12 14" xfId="23916" xr:uid="{EB112856-92A3-4EDC-97C5-C5066B04205B}"/>
    <cellStyle name="제목 12 15" xfId="23911" xr:uid="{80DF3932-C285-4B95-97F6-AC365589D36F}"/>
    <cellStyle name="제목 12 2" xfId="3079" xr:uid="{8901B6B2-65C4-4CAE-8ABE-A48D556981C6}"/>
    <cellStyle name="제목 12 2 2" xfId="23917" xr:uid="{E99919BB-1B46-4441-8BCD-9AB7341FA874}"/>
    <cellStyle name="제목 12 3" xfId="23918" xr:uid="{8E5AAFE1-91F9-455A-9837-6D867C7294DE}"/>
    <cellStyle name="제목 12 4" xfId="23919" xr:uid="{9D7FF552-3321-483A-B275-3C1529142A37}"/>
    <cellStyle name="제목 12 5" xfId="23920" xr:uid="{507225A1-24F2-424B-8E15-51A25D33D012}"/>
    <cellStyle name="제목 12 6" xfId="23921" xr:uid="{5629B9BD-579C-41DF-BB92-0CC38C337568}"/>
    <cellStyle name="제목 12 7" xfId="23922" xr:uid="{6794E03F-087F-4AD9-8F4C-09FB56D680AF}"/>
    <cellStyle name="제목 12 8" xfId="23923" xr:uid="{9D5845F6-5B85-4AAD-B36E-F7955846C50F}"/>
    <cellStyle name="제목 12 9" xfId="23924" xr:uid="{2A547F54-858D-4768-8E9F-F4C5DBFC5854}"/>
    <cellStyle name="제목 13" xfId="3080" xr:uid="{9626AFC5-C56C-43A6-9A8E-A552464A30D8}"/>
    <cellStyle name="제목 13 10" xfId="23926" xr:uid="{0871384F-E333-4D66-96A1-560A80C2A2BF}"/>
    <cellStyle name="제목 13 11" xfId="23927" xr:uid="{6F820E9A-9DFA-4361-8ED8-36D15511E9A9}"/>
    <cellStyle name="제목 13 12" xfId="23928" xr:uid="{BEB375E2-9F9C-4BF0-9497-3FF9F5812188}"/>
    <cellStyle name="제목 13 13" xfId="23929" xr:uid="{71C3269D-D764-4E95-82E4-7977C6FA3B36}"/>
    <cellStyle name="제목 13 14" xfId="23930" xr:uid="{F63ABB85-BA9A-44D6-9DC8-DA6F05A35634}"/>
    <cellStyle name="제목 13 15" xfId="23925" xr:uid="{0AC7B491-869C-4A9E-A3A4-6D3DA09E2010}"/>
    <cellStyle name="제목 13 2" xfId="3081" xr:uid="{4782A489-979D-472D-A30F-B5E7B2D87D8C}"/>
    <cellStyle name="제목 13 2 2" xfId="23931" xr:uid="{63AA1E06-2A9A-4F78-9167-7FD35A5157A3}"/>
    <cellStyle name="제목 13 3" xfId="23932" xr:uid="{1F8E2B2D-B5D0-4F5F-9B0D-7C7B2025D890}"/>
    <cellStyle name="제목 13 4" xfId="23933" xr:uid="{34236261-2ADE-4F26-AB06-AB1FC8EF3808}"/>
    <cellStyle name="제목 13 5" xfId="23934" xr:uid="{E94F2EE5-77A5-42FB-B26F-A9141554317F}"/>
    <cellStyle name="제목 13 6" xfId="23935" xr:uid="{C54D54A6-DFC7-4E40-AC3F-BE2951BF3115}"/>
    <cellStyle name="제목 13 7" xfId="23936" xr:uid="{F53C4636-5755-43EC-9A73-1DA9F156284B}"/>
    <cellStyle name="제목 13 8" xfId="23937" xr:uid="{71EDD44B-C3BD-45A4-9EC4-380891FD1BAA}"/>
    <cellStyle name="제목 13 9" xfId="23938" xr:uid="{DC14FF09-66BF-4289-BDF6-3192A783E21D}"/>
    <cellStyle name="제목 14" xfId="3082" xr:uid="{32B73D56-DC8E-4CB0-B295-407E23749904}"/>
    <cellStyle name="제목 14 10" xfId="23940" xr:uid="{14224B58-6C58-4B9B-8559-88D13D0831EA}"/>
    <cellStyle name="제목 14 11" xfId="23941" xr:uid="{147B319E-950D-4C86-B3B7-D5CEACD2C14C}"/>
    <cellStyle name="제목 14 12" xfId="23942" xr:uid="{C8D00F9C-BC1B-4437-B699-9296BC692ADF}"/>
    <cellStyle name="제목 14 13" xfId="23943" xr:uid="{28084331-894C-40B3-A307-8E1C8F2272FD}"/>
    <cellStyle name="제목 14 14" xfId="23944" xr:uid="{DCA55378-7838-4A4F-AB29-D40418FACE25}"/>
    <cellStyle name="제목 14 15" xfId="23939" xr:uid="{647174E0-A8D7-4335-8032-3771AD91E2B7}"/>
    <cellStyle name="제목 14 2" xfId="3083" xr:uid="{874B7A00-A0E4-4143-AA85-75B7BD5EBBF6}"/>
    <cellStyle name="제목 14 2 2" xfId="23945" xr:uid="{8D3C4B52-03A0-4F5B-B9F4-03F1440F79FD}"/>
    <cellStyle name="제목 14 3" xfId="23946" xr:uid="{8DA91DF5-C3BB-46E6-8CAB-E3A794AD0BF6}"/>
    <cellStyle name="제목 14 4" xfId="23947" xr:uid="{F400086C-DF4F-4649-AD7F-C2E48499F0DF}"/>
    <cellStyle name="제목 14 5" xfId="23948" xr:uid="{F097D9D7-1ED4-4382-A0B3-8104B08F6E42}"/>
    <cellStyle name="제목 14 6" xfId="23949" xr:uid="{96B139EF-1C74-43BC-B5F6-60FFC4870A19}"/>
    <cellStyle name="제목 14 7" xfId="23950" xr:uid="{AD082648-3411-4A07-8376-7F7DD9A497FA}"/>
    <cellStyle name="제목 14 8" xfId="23951" xr:uid="{F892357E-15B8-4CDE-A7C4-F2E63E82878F}"/>
    <cellStyle name="제목 14 9" xfId="23952" xr:uid="{78081FE0-4E16-416C-AAB7-0B01EA3B5211}"/>
    <cellStyle name="제목 15" xfId="3084" xr:uid="{993A0477-29E2-4BF8-B717-9DF88536016E}"/>
    <cellStyle name="제목 15 10" xfId="23954" xr:uid="{34F884D9-3079-4C49-836E-443A2D898897}"/>
    <cellStyle name="제목 15 11" xfId="23955" xr:uid="{204C3360-E518-442B-BB90-88BAF9773F22}"/>
    <cellStyle name="제목 15 12" xfId="23956" xr:uid="{68493DF3-AD0F-478C-AFB2-25692EC40264}"/>
    <cellStyle name="제목 15 13" xfId="23957" xr:uid="{EEDA4671-4ADD-4028-8A6A-558D7910BC28}"/>
    <cellStyle name="제목 15 14" xfId="23958" xr:uid="{F19B9557-7227-44DD-9EBC-1B554D047DB5}"/>
    <cellStyle name="제목 15 15" xfId="23953" xr:uid="{E7E8D892-586A-4407-B81D-6B37C600A2D3}"/>
    <cellStyle name="제목 15 2" xfId="3085" xr:uid="{DD0AF1A3-9236-4CA2-A8AB-A11F2939B1A6}"/>
    <cellStyle name="제목 15 2 2" xfId="23959" xr:uid="{32F17060-9B03-45D9-84A2-39228BDED038}"/>
    <cellStyle name="제목 15 3" xfId="23960" xr:uid="{A3974742-66E0-4916-891B-228681529B39}"/>
    <cellStyle name="제목 15 4" xfId="23961" xr:uid="{A661FFE5-01F8-4A69-9656-00FB3345F319}"/>
    <cellStyle name="제목 15 5" xfId="23962" xr:uid="{A71F243F-2BF7-40F9-94F7-0403065CD29F}"/>
    <cellStyle name="제목 15 6" xfId="23963" xr:uid="{FA5B40BD-11AF-4904-95F0-0240770A997D}"/>
    <cellStyle name="제목 15 7" xfId="23964" xr:uid="{07E48360-0B4D-4FDD-B891-801A225ABD2B}"/>
    <cellStyle name="제목 15 8" xfId="23965" xr:uid="{30D457A8-0892-40A7-98D7-32379B38616A}"/>
    <cellStyle name="제목 15 9" xfId="23966" xr:uid="{304B77B5-EC6D-4559-BC0D-97B3B732B0F5}"/>
    <cellStyle name="제목 16" xfId="3086" xr:uid="{745EEBA2-5742-4804-A713-17C1F29E4EF0}"/>
    <cellStyle name="제목 16 10" xfId="23968" xr:uid="{1311C0A1-B659-4A97-BE4D-DC7300133104}"/>
    <cellStyle name="제목 16 11" xfId="23969" xr:uid="{6AC444BE-86FE-44D3-862C-D472095A1D55}"/>
    <cellStyle name="제목 16 12" xfId="23970" xr:uid="{BE3D5028-ED35-44CB-B716-D30B74FA0A12}"/>
    <cellStyle name="제목 16 13" xfId="23971" xr:uid="{6B992FE9-5C0D-4CE2-83E5-D43925F4F7DA}"/>
    <cellStyle name="제목 16 14" xfId="23972" xr:uid="{0A59B17C-3347-4952-9C55-F07DAD376075}"/>
    <cellStyle name="제목 16 15" xfId="23967" xr:uid="{F625E102-9B1C-497C-8A2F-BF1DFC05F46C}"/>
    <cellStyle name="제목 16 2" xfId="3087" xr:uid="{079DD38E-C422-4EF5-BCC7-8C68AFD6BFED}"/>
    <cellStyle name="제목 16 2 2" xfId="23973" xr:uid="{230BE135-F261-4BDA-9A4D-B71367AA577B}"/>
    <cellStyle name="제목 16 3" xfId="23974" xr:uid="{F3C38A83-EBBE-4A27-84D9-68D9503C9686}"/>
    <cellStyle name="제목 16 4" xfId="23975" xr:uid="{830CBBCB-5047-4DE6-93B2-52D57A58428B}"/>
    <cellStyle name="제목 16 5" xfId="23976" xr:uid="{923DEE97-C3A3-4766-9DE9-A53B4A5DD90B}"/>
    <cellStyle name="제목 16 6" xfId="23977" xr:uid="{99462D29-EE0A-47C9-82F2-9A18C5944EFE}"/>
    <cellStyle name="제목 16 7" xfId="23978" xr:uid="{FD434355-8414-4692-ACAD-D27C2A3EA2D3}"/>
    <cellStyle name="제목 16 8" xfId="23979" xr:uid="{4911188F-95BF-41AB-A4AA-E2D3AB5BB0AB}"/>
    <cellStyle name="제목 16 9" xfId="23980" xr:uid="{82A607C5-4721-456B-AB11-95F69261EFEE}"/>
    <cellStyle name="제목 17" xfId="3088" xr:uid="{3B67C26D-75C8-4CAD-9142-E13F52B61436}"/>
    <cellStyle name="제목 17 10" xfId="23982" xr:uid="{8CDC186B-EBEE-43C2-BB8D-FD3568AB926F}"/>
    <cellStyle name="제목 17 11" xfId="23983" xr:uid="{550B56E4-EFFD-482C-B958-AA628298C3FA}"/>
    <cellStyle name="제목 17 12" xfId="23984" xr:uid="{89C7E73D-C950-4D30-8617-BC45A1404407}"/>
    <cellStyle name="제목 17 13" xfId="23985" xr:uid="{CE6C1F44-4C8A-4101-AEF5-FE96FBE9437A}"/>
    <cellStyle name="제목 17 14" xfId="23986" xr:uid="{4FDB8E74-F2D2-408B-A695-A5672A5DDD21}"/>
    <cellStyle name="제목 17 15" xfId="23981" xr:uid="{699D1064-9DAC-4DE9-904F-80B0D59CECE0}"/>
    <cellStyle name="제목 17 2" xfId="3089" xr:uid="{A65FA185-11BC-4359-8C70-57FFE5B25572}"/>
    <cellStyle name="제목 17 2 2" xfId="23987" xr:uid="{71C4000F-BBE1-4514-B14A-1FB195323950}"/>
    <cellStyle name="제목 17 3" xfId="23988" xr:uid="{81440B69-8E1D-48FB-A693-C9DB7434AC72}"/>
    <cellStyle name="제목 17 4" xfId="23989" xr:uid="{060F4E0A-551E-4D2F-A274-F83A9A9471B7}"/>
    <cellStyle name="제목 17 5" xfId="23990" xr:uid="{8C5B5D7D-8CA9-46AF-9919-DAF2BBEF0CBC}"/>
    <cellStyle name="제목 17 6" xfId="23991" xr:uid="{68D25F2B-F04D-4B0D-92C6-7D49AAC02AE0}"/>
    <cellStyle name="제목 17 7" xfId="23992" xr:uid="{A1A3ED51-7A20-4792-801C-C404D8B7CC4B}"/>
    <cellStyle name="제목 17 8" xfId="23993" xr:uid="{52749AA6-5568-43B4-8FB4-AFA0D23A721F}"/>
    <cellStyle name="제목 17 9" xfId="23994" xr:uid="{475A1A25-2D9C-48B6-B056-48E1E5B7C55F}"/>
    <cellStyle name="제목 18" xfId="3090" xr:uid="{3C95105E-60D6-47ED-B5DC-566A6E76902C}"/>
    <cellStyle name="제목 18 10" xfId="23996" xr:uid="{0D7077C0-FEB5-4EE8-8A9E-2C1265A28210}"/>
    <cellStyle name="제목 18 11" xfId="23997" xr:uid="{A835F924-DF3F-444A-ABF9-690179E7F131}"/>
    <cellStyle name="제목 18 12" xfId="23998" xr:uid="{5B74F994-4607-463E-9076-7BA98778A1EE}"/>
    <cellStyle name="제목 18 13" xfId="23999" xr:uid="{1EFD2E9D-1BB7-46D6-9155-CA1AF8E72C20}"/>
    <cellStyle name="제목 18 14" xfId="24000" xr:uid="{18540453-5915-45BF-A151-1D8C7704F7CD}"/>
    <cellStyle name="제목 18 15" xfId="23995" xr:uid="{9C37A17D-863C-4702-9A4C-C517F742F4C1}"/>
    <cellStyle name="제목 18 2" xfId="3091" xr:uid="{71CB012A-5768-41DE-A105-3C287EA8F9F1}"/>
    <cellStyle name="제목 18 2 2" xfId="24001" xr:uid="{CAD6D7F8-1651-4C77-9018-7A7FDCCE8F2E}"/>
    <cellStyle name="제목 18 3" xfId="24002" xr:uid="{DC4E1330-3BB8-46C5-A1B6-56C52AA53320}"/>
    <cellStyle name="제목 18 4" xfId="24003" xr:uid="{C6415640-C536-49C9-87C2-43D8A6EA0B8F}"/>
    <cellStyle name="제목 18 5" xfId="24004" xr:uid="{64844D17-62DB-4853-B299-0C3B7E04B79E}"/>
    <cellStyle name="제목 18 6" xfId="24005" xr:uid="{299102F7-7158-4EA9-896A-2BC93F8C9BAB}"/>
    <cellStyle name="제목 18 7" xfId="24006" xr:uid="{2CBAAA65-622D-4C34-B83C-ABE8F3811B83}"/>
    <cellStyle name="제목 18 8" xfId="24007" xr:uid="{C41A76D0-714B-46A9-8307-788E945FA72B}"/>
    <cellStyle name="제목 18 9" xfId="24008" xr:uid="{5D8B4668-A4CA-4E02-B246-04FCBD7F7734}"/>
    <cellStyle name="제목 19" xfId="3092" xr:uid="{C5CAACB3-CF47-468D-A37A-B12CC2290EF5}"/>
    <cellStyle name="제목 19 10" xfId="24010" xr:uid="{F5B26D17-95AA-49F7-8475-B4491090403C}"/>
    <cellStyle name="제목 19 11" xfId="24011" xr:uid="{8DA6BF0B-5B6F-4969-A0C8-2D657C239FCE}"/>
    <cellStyle name="제목 19 12" xfId="24012" xr:uid="{7CCC6EB3-1A67-461C-A3FC-71CFDA0B5EFF}"/>
    <cellStyle name="제목 19 13" xfId="24013" xr:uid="{F835DBE6-EEE3-4B1A-A7AA-1AAFDBF07C12}"/>
    <cellStyle name="제목 19 14" xfId="24014" xr:uid="{47A4568B-3D05-483C-96C7-542CE58E4AB9}"/>
    <cellStyle name="제목 19 15" xfId="24009" xr:uid="{8A474B5E-C3D5-4FE8-829A-F9F1AE4547CF}"/>
    <cellStyle name="제목 19 2" xfId="3093" xr:uid="{421C9308-0B97-4CF8-842B-3A956AF1A215}"/>
    <cellStyle name="제목 19 2 2" xfId="24015" xr:uid="{7EA77137-A513-4319-BEDF-B3BF5685E92F}"/>
    <cellStyle name="제목 19 3" xfId="24016" xr:uid="{9BCAC384-0C5B-4F00-BC8A-DDF9A23911FC}"/>
    <cellStyle name="제목 19 4" xfId="24017" xr:uid="{B38B74DC-6700-4AAC-8E99-95BFE85A9041}"/>
    <cellStyle name="제목 19 5" xfId="24018" xr:uid="{1241C533-305E-45EA-A919-E4995F334204}"/>
    <cellStyle name="제목 19 6" xfId="24019" xr:uid="{758B07CF-D9C3-4F7C-BDAA-BF18A3B6ED05}"/>
    <cellStyle name="제목 19 7" xfId="24020" xr:uid="{BBAEC9D2-E80E-4AB2-A5EB-29E1195110E4}"/>
    <cellStyle name="제목 19 8" xfId="24021" xr:uid="{6B36236E-A050-4FB1-8B72-537D608A13F3}"/>
    <cellStyle name="제목 19 9" xfId="24022" xr:uid="{1D8423FE-2C2A-4FD0-B4B9-01AAAAA29F0F}"/>
    <cellStyle name="제목 2 10" xfId="3095" xr:uid="{55B36AE8-4DC2-46D1-AE2F-7748987B4D52}"/>
    <cellStyle name="제목 2 10 10" xfId="24025" xr:uid="{07A1717E-8975-413A-8D92-794F39C44153}"/>
    <cellStyle name="제목 2 10 11" xfId="24026" xr:uid="{8D3D5C80-774C-4DBB-A8B9-D9C17A9E13EE}"/>
    <cellStyle name="제목 2 10 12" xfId="24027" xr:uid="{FD4DB957-B20F-4F1A-B10C-226F4A19E94A}"/>
    <cellStyle name="제목 2 10 13" xfId="24028" xr:uid="{39940A94-1B64-430E-8559-B52B8C3F0C18}"/>
    <cellStyle name="제목 2 10 14" xfId="24029" xr:uid="{637B009B-7DED-4F68-A464-B8262596B9F3}"/>
    <cellStyle name="제목 2 10 15" xfId="24024" xr:uid="{1BE6C167-F9FA-4F18-8D29-5D694D95F0DC}"/>
    <cellStyle name="제목 2 10 2" xfId="3096" xr:uid="{C9B246CA-4C29-4FCE-B89D-236022981370}"/>
    <cellStyle name="제목 2 10 2 2" xfId="24030" xr:uid="{41416470-8B32-4D25-BFAB-B56E6C88ECD7}"/>
    <cellStyle name="제목 2 10 3" xfId="24031" xr:uid="{5DC30C60-ADFC-41A7-9FFB-97C06C7D79B3}"/>
    <cellStyle name="제목 2 10 4" xfId="24032" xr:uid="{AF8BFB83-CC7D-4C6B-A1AC-113AA0EDD694}"/>
    <cellStyle name="제목 2 10 5" xfId="24033" xr:uid="{DBD57FA4-3624-427C-AF6E-38248FD36399}"/>
    <cellStyle name="제목 2 10 6" xfId="24034" xr:uid="{7FC01E6E-FE2E-4B77-8F51-31F47A4F69BD}"/>
    <cellStyle name="제목 2 10 7" xfId="24035" xr:uid="{C2557A55-BB3D-4912-AAAC-76437C98A436}"/>
    <cellStyle name="제목 2 10 8" xfId="24036" xr:uid="{D3CBF824-3104-43A9-888C-A80B66D28B9A}"/>
    <cellStyle name="제목 2 10 9" xfId="24037" xr:uid="{596FB20E-EE56-4959-BDA2-800D3F0230B2}"/>
    <cellStyle name="제목 2 11" xfId="3097" xr:uid="{64D31B2B-102D-429D-9AD2-8244299652B6}"/>
    <cellStyle name="제목 2 11 10" xfId="24039" xr:uid="{020254FE-AFE5-46D3-B82C-EA75E87BE568}"/>
    <cellStyle name="제목 2 11 11" xfId="24040" xr:uid="{F97E65A4-26B6-4DCD-B67A-5EB168D3C141}"/>
    <cellStyle name="제목 2 11 12" xfId="24041" xr:uid="{ACF3369A-5119-49C7-926F-82AE83A585EA}"/>
    <cellStyle name="제목 2 11 13" xfId="24042" xr:uid="{5B3C5166-EA1B-47CB-AE1B-19DD60FB0D6E}"/>
    <cellStyle name="제목 2 11 14" xfId="24043" xr:uid="{2427015F-6413-456E-9C93-7C9B2926C74E}"/>
    <cellStyle name="제목 2 11 15" xfId="24038" xr:uid="{D94BB750-1CEA-4554-ADFA-FF465A5D1BC7}"/>
    <cellStyle name="제목 2 11 2" xfId="3098" xr:uid="{46B23BAC-1EF4-4B1C-8B0F-52286E8C94B8}"/>
    <cellStyle name="제목 2 11 2 2" xfId="24044" xr:uid="{B935ECC0-3676-4C7E-914B-78E85E25BC95}"/>
    <cellStyle name="제목 2 11 3" xfId="24045" xr:uid="{51E51E7A-ECA7-46DF-AEA4-C94A47D3AB78}"/>
    <cellStyle name="제목 2 11 4" xfId="24046" xr:uid="{BF373068-52F4-455F-ABF4-013245D1FABD}"/>
    <cellStyle name="제목 2 11 5" xfId="24047" xr:uid="{A46AABB8-8FFC-480B-835F-519EB6AA6499}"/>
    <cellStyle name="제목 2 11 6" xfId="24048" xr:uid="{D56053F3-E987-4FC6-AABF-9C5A0F22FC47}"/>
    <cellStyle name="제목 2 11 7" xfId="24049" xr:uid="{5E14CFD6-CAA9-4CBE-AAB0-665979522C5B}"/>
    <cellStyle name="제목 2 11 8" xfId="24050" xr:uid="{6B5CBD87-DEA2-4229-8B4D-AF37534A64C4}"/>
    <cellStyle name="제목 2 11 9" xfId="24051" xr:uid="{D0899EA5-860C-4A71-B71B-87B4549C31E0}"/>
    <cellStyle name="제목 2 12" xfId="3099" xr:uid="{6BD2AF37-D6C3-4254-A6F4-2698A4FEE139}"/>
    <cellStyle name="제목 2 12 10" xfId="24053" xr:uid="{1C67233E-F751-4BCA-B314-E67558750389}"/>
    <cellStyle name="제목 2 12 11" xfId="24054" xr:uid="{FC31D141-1227-4D61-9F8F-1ACCA9BEAF45}"/>
    <cellStyle name="제목 2 12 12" xfId="24055" xr:uid="{36B4CEA7-62C0-47C7-8EFE-ECFCD9D1D224}"/>
    <cellStyle name="제목 2 12 13" xfId="24056" xr:uid="{CC95D25F-FCDC-4467-AD5E-AC5A0B727995}"/>
    <cellStyle name="제목 2 12 14" xfId="24057" xr:uid="{EF051B0F-C6B6-4883-92EA-E87986EA8E10}"/>
    <cellStyle name="제목 2 12 15" xfId="24052" xr:uid="{6BAE7840-DD88-45A6-9934-7C07144F98D9}"/>
    <cellStyle name="제목 2 12 2" xfId="3100" xr:uid="{743CA08B-6A8B-40CE-9176-8E9BB889B00F}"/>
    <cellStyle name="제목 2 12 2 2" xfId="24058" xr:uid="{32178DD2-87C0-4D8B-9744-13815B286D90}"/>
    <cellStyle name="제목 2 12 3" xfId="24059" xr:uid="{81754BD8-C60F-479B-9114-30BA7B076D6B}"/>
    <cellStyle name="제목 2 12 4" xfId="24060" xr:uid="{84C59793-C3DE-4EEC-9FFB-699E0FC8D80C}"/>
    <cellStyle name="제목 2 12 5" xfId="24061" xr:uid="{EF51D48A-1D1A-4EB3-A61D-4EABD098DECB}"/>
    <cellStyle name="제목 2 12 6" xfId="24062" xr:uid="{3AC9C2FA-032B-48D5-A949-B9546201C280}"/>
    <cellStyle name="제목 2 12 7" xfId="24063" xr:uid="{99E3F3BD-DC3F-4E72-BD30-BB613B79664B}"/>
    <cellStyle name="제목 2 12 8" xfId="24064" xr:uid="{E46DCDCD-32B9-408A-B7E0-DFBFB6CFAE9D}"/>
    <cellStyle name="제목 2 12 9" xfId="24065" xr:uid="{BA601BFB-80B3-4740-AFBD-F95A46A07D65}"/>
    <cellStyle name="제목 2 13" xfId="3101" xr:uid="{92C0C083-4F00-4C12-91A3-0F91F5851064}"/>
    <cellStyle name="제목 2 13 10" xfId="24067" xr:uid="{6AE07118-4AE7-4743-83A8-286107138087}"/>
    <cellStyle name="제목 2 13 11" xfId="24068" xr:uid="{7DA5DF1C-63AE-4E36-8329-3CF37080F17B}"/>
    <cellStyle name="제목 2 13 12" xfId="24069" xr:uid="{D55B3879-C2DF-4A1D-BA2F-C82EED788985}"/>
    <cellStyle name="제목 2 13 13" xfId="24070" xr:uid="{71F97ADA-81B6-4C54-91E9-FC14EB6A81FF}"/>
    <cellStyle name="제목 2 13 14" xfId="24071" xr:uid="{2E44A383-AC8E-4340-9D4B-5C4135677ED7}"/>
    <cellStyle name="제목 2 13 15" xfId="24066" xr:uid="{35A66105-0834-41E2-AEEE-7C438DD9FE76}"/>
    <cellStyle name="제목 2 13 2" xfId="3102" xr:uid="{0420122D-4DCF-4962-92D7-138A8798D2B9}"/>
    <cellStyle name="제목 2 13 2 2" xfId="24072" xr:uid="{6A058A1E-72AC-429D-A80D-DB75689FC89E}"/>
    <cellStyle name="제목 2 13 3" xfId="24073" xr:uid="{489D25C4-27B7-42D6-BDCB-0CA763E6D889}"/>
    <cellStyle name="제목 2 13 4" xfId="24074" xr:uid="{93BAB68B-7C0C-488E-B5B2-D5FBD690848B}"/>
    <cellStyle name="제목 2 13 5" xfId="24075" xr:uid="{684A8AF4-B5F9-4BF5-BC69-7AB50601BEC0}"/>
    <cellStyle name="제목 2 13 6" xfId="24076" xr:uid="{F131414D-A916-459F-AD40-FEE36177080D}"/>
    <cellStyle name="제목 2 13 7" xfId="24077" xr:uid="{9BD3B4F1-7AAF-4FC0-8FBC-B8039A5AFAC6}"/>
    <cellStyle name="제목 2 13 8" xfId="24078" xr:uid="{4EEDDF84-F457-4A10-8506-EF6ADE09A2A7}"/>
    <cellStyle name="제목 2 13 9" xfId="24079" xr:uid="{9667628B-6C1F-4FC8-B595-5AE0E284E5C3}"/>
    <cellStyle name="제목 2 14" xfId="3103" xr:uid="{46A741D3-2CEE-40D1-9176-4818AD6C1109}"/>
    <cellStyle name="제목 2 14 10" xfId="24081" xr:uid="{7F947FE3-D153-4D5B-9F7E-1664BD24AA9D}"/>
    <cellStyle name="제목 2 14 11" xfId="24082" xr:uid="{8C9A1B94-A47A-4312-AFDB-D64B6D530F73}"/>
    <cellStyle name="제목 2 14 12" xfId="24083" xr:uid="{B316BA6D-9525-4F15-A69B-7A9DF8766E9C}"/>
    <cellStyle name="제목 2 14 13" xfId="24084" xr:uid="{FFAC8972-F517-4B90-B206-98210AB369DE}"/>
    <cellStyle name="제목 2 14 14" xfId="24085" xr:uid="{2C93E42E-E85A-44F5-A0F9-8FD35258B89A}"/>
    <cellStyle name="제목 2 14 15" xfId="24080" xr:uid="{30BBB1F8-62BD-46F0-9409-777C52B536E5}"/>
    <cellStyle name="제목 2 14 2" xfId="3104" xr:uid="{E280C80A-A35E-4C61-8285-DE36915B9AC6}"/>
    <cellStyle name="제목 2 14 2 2" xfId="24086" xr:uid="{04548784-76B7-4429-9942-AFC097AB0697}"/>
    <cellStyle name="제목 2 14 3" xfId="24087" xr:uid="{0F032110-A84B-4219-8D1C-475A86F23129}"/>
    <cellStyle name="제목 2 14 4" xfId="24088" xr:uid="{F52A7DEE-202C-4DB7-8154-E8E0C2598A03}"/>
    <cellStyle name="제목 2 14 5" xfId="24089" xr:uid="{73F242FD-BA4C-400E-BB68-A000F2F0BDDD}"/>
    <cellStyle name="제목 2 14 6" xfId="24090" xr:uid="{4F823198-A3C3-4BDB-B376-1F6EB7DA7181}"/>
    <cellStyle name="제목 2 14 7" xfId="24091" xr:uid="{391C9D7F-6616-4262-BABB-F1873A4088B2}"/>
    <cellStyle name="제목 2 14 8" xfId="24092" xr:uid="{9172E406-D5BD-4FF0-8B63-0AFEE8406C49}"/>
    <cellStyle name="제목 2 14 9" xfId="24093" xr:uid="{618FF6D6-B75D-4A93-96DE-618ABB76C303}"/>
    <cellStyle name="제목 2 15" xfId="3105" xr:uid="{F991D064-5CF4-4F63-AC90-D35509E6ABBD}"/>
    <cellStyle name="제목 2 15 10" xfId="24095" xr:uid="{D7FACB8D-6D94-4E5F-B88F-9FDEAAD96A9B}"/>
    <cellStyle name="제목 2 15 11" xfId="24096" xr:uid="{192A8FA2-4042-4351-B9FD-798C790CDE55}"/>
    <cellStyle name="제목 2 15 12" xfId="24097" xr:uid="{1807C24D-D8DC-440B-89AB-6A644B983DA2}"/>
    <cellStyle name="제목 2 15 13" xfId="24098" xr:uid="{ACBF5F75-0ACE-4727-BCA9-B646BD70260D}"/>
    <cellStyle name="제목 2 15 14" xfId="24099" xr:uid="{84DD9A63-A8D2-4EAC-8E5B-3856A99FA68A}"/>
    <cellStyle name="제목 2 15 15" xfId="24094" xr:uid="{F267F8D3-BF66-4AEB-8EB9-95E5EB71B939}"/>
    <cellStyle name="제목 2 15 2" xfId="3106" xr:uid="{19D593F9-B183-4072-B814-A4D7D5C61432}"/>
    <cellStyle name="제목 2 15 2 2" xfId="24100" xr:uid="{FA6064D3-BFDF-4589-8169-99D88C23C3F4}"/>
    <cellStyle name="제목 2 15 3" xfId="24101" xr:uid="{74C77955-C630-4231-9351-C01139890E46}"/>
    <cellStyle name="제목 2 15 4" xfId="24102" xr:uid="{5E183136-56C2-4F9D-B5AD-ED429B5EB92A}"/>
    <cellStyle name="제목 2 15 5" xfId="24103" xr:uid="{CC6DC699-EC2C-4CDC-BF6D-6773F38E4207}"/>
    <cellStyle name="제목 2 15 6" xfId="24104" xr:uid="{F2CE411C-D933-49EE-ACB5-503A29FF4F93}"/>
    <cellStyle name="제목 2 15 7" xfId="24105" xr:uid="{2E9AABF9-95B1-496C-9908-354DE4A422B6}"/>
    <cellStyle name="제목 2 15 8" xfId="24106" xr:uid="{6B58F787-DD6C-4750-BCEB-F041DD04F442}"/>
    <cellStyle name="제목 2 15 9" xfId="24107" xr:uid="{C5690E8D-94E3-4E0A-B79D-70F67642BEED}"/>
    <cellStyle name="제목 2 16" xfId="3107" xr:uid="{E238CFE9-2491-4B44-941F-3EBA78A53EF4}"/>
    <cellStyle name="제목 2 16 10" xfId="24109" xr:uid="{6337A589-317B-48EE-908D-0E1C8EA6D034}"/>
    <cellStyle name="제목 2 16 11" xfId="24110" xr:uid="{9B197593-44B0-466A-971B-F25237904742}"/>
    <cellStyle name="제목 2 16 12" xfId="24111" xr:uid="{7289AB62-2E2B-4FB0-AD8E-883AA4652034}"/>
    <cellStyle name="제목 2 16 13" xfId="24112" xr:uid="{ADA3CAE5-A953-4B22-9583-7E785A4B7C72}"/>
    <cellStyle name="제목 2 16 14" xfId="24113" xr:uid="{7A3730AC-4754-4572-A40C-7FD3A79D3C25}"/>
    <cellStyle name="제목 2 16 15" xfId="24108" xr:uid="{3CCC8023-0468-4BAC-BACC-924D54202510}"/>
    <cellStyle name="제목 2 16 2" xfId="3108" xr:uid="{84E855F4-79D9-48F8-BB4D-90B037D49EE1}"/>
    <cellStyle name="제목 2 16 2 2" xfId="24114" xr:uid="{D752FA99-21E5-4BEC-B608-33FBFFB030CC}"/>
    <cellStyle name="제목 2 16 3" xfId="24115" xr:uid="{0FAE0A68-BB4D-4D91-AEDE-884C9D57F295}"/>
    <cellStyle name="제목 2 16 4" xfId="24116" xr:uid="{6472DA35-50EB-42CE-BE55-1D1C2498D5B2}"/>
    <cellStyle name="제목 2 16 5" xfId="24117" xr:uid="{1462A2E3-80D6-4953-AF32-01B42BF803C6}"/>
    <cellStyle name="제목 2 16 6" xfId="24118" xr:uid="{B3B38741-F7BE-4FA3-A08E-84C4E9038D2C}"/>
    <cellStyle name="제목 2 16 7" xfId="24119" xr:uid="{768FB247-597D-4879-98A9-AEE6A9EEE592}"/>
    <cellStyle name="제목 2 16 8" xfId="24120" xr:uid="{E03E03B8-A58E-4F7B-A7FC-1D7F6519DEE7}"/>
    <cellStyle name="제목 2 16 9" xfId="24121" xr:uid="{396B1BE4-1423-49D5-A0CA-3D9603348EE3}"/>
    <cellStyle name="제목 2 17" xfId="3109" xr:uid="{31FD4332-AB80-495F-B055-01101D25F0ED}"/>
    <cellStyle name="제목 2 17 10" xfId="24123" xr:uid="{1A999978-C29D-4249-BFF9-74D96C2629FA}"/>
    <cellStyle name="제목 2 17 11" xfId="24124" xr:uid="{ABFB764B-C38F-42D9-91B3-D0F7461E66E9}"/>
    <cellStyle name="제목 2 17 12" xfId="24125" xr:uid="{4DE020D5-7E5D-4FB4-93FA-F413ADD05A81}"/>
    <cellStyle name="제목 2 17 13" xfId="24126" xr:uid="{3E43DC11-9EB4-412F-A409-EE061A447FD5}"/>
    <cellStyle name="제목 2 17 14" xfId="24127" xr:uid="{16614EE6-39EC-4059-AA1E-5B04A0D5A39E}"/>
    <cellStyle name="제목 2 17 15" xfId="24122" xr:uid="{3168C3F5-1D0A-4D32-869A-F7F2947F9E8E}"/>
    <cellStyle name="제목 2 17 2" xfId="3110" xr:uid="{D6D787B3-BE66-4CCC-A1C0-06C3C7C6F065}"/>
    <cellStyle name="제목 2 17 2 2" xfId="24128" xr:uid="{9F3B23A7-4F98-4377-B12A-354B26B0EAB9}"/>
    <cellStyle name="제목 2 17 3" xfId="24129" xr:uid="{5C30C662-A96D-470B-ABB1-3C0B37A6A3DA}"/>
    <cellStyle name="제목 2 17 4" xfId="24130" xr:uid="{5D34A657-1202-4C71-A4E0-AFAA7AB8EBA1}"/>
    <cellStyle name="제목 2 17 5" xfId="24131" xr:uid="{5AA0B00C-6078-49EC-9156-136E974D9777}"/>
    <cellStyle name="제목 2 17 6" xfId="24132" xr:uid="{C939E513-5353-4884-AAAC-3EE5573D311C}"/>
    <cellStyle name="제목 2 17 7" xfId="24133" xr:uid="{FA4C2A42-27E9-4016-B3E4-FF37646BC9DA}"/>
    <cellStyle name="제목 2 17 8" xfId="24134" xr:uid="{CDD1E5E7-3445-43ED-BACE-4DF22305D5BB}"/>
    <cellStyle name="제목 2 17 9" xfId="24135" xr:uid="{92EEA928-372B-46D1-883C-9EF3DD7FADA4}"/>
    <cellStyle name="제목 2 18" xfId="3111" xr:uid="{1DAE198D-C239-478B-A0B9-7D56B97E051E}"/>
    <cellStyle name="제목 2 18 10" xfId="24137" xr:uid="{35FACD0B-E5F5-463A-9F18-5CCBB085CA68}"/>
    <cellStyle name="제목 2 18 11" xfId="24138" xr:uid="{C9CFE8FB-D09B-4676-A492-F35ED81C91DD}"/>
    <cellStyle name="제목 2 18 12" xfId="24139" xr:uid="{B0DF9C5B-FC9A-48EA-9D13-0F2F7231357A}"/>
    <cellStyle name="제목 2 18 13" xfId="24140" xr:uid="{7B7748EC-AFC2-4BCD-B5E6-8CE33AC2A7F1}"/>
    <cellStyle name="제목 2 18 14" xfId="24141" xr:uid="{112176D1-BBAA-4FDC-9166-87B64434A5A1}"/>
    <cellStyle name="제목 2 18 15" xfId="24136" xr:uid="{E05B6E0A-9F9F-4DB7-8CDE-449C1C097229}"/>
    <cellStyle name="제목 2 18 2" xfId="3112" xr:uid="{A9D74598-FB84-4068-B9A5-E405F5089CC4}"/>
    <cellStyle name="제목 2 18 2 2" xfId="24142" xr:uid="{EFC028AF-4C17-4531-9C32-FE45BAD59209}"/>
    <cellStyle name="제목 2 18 3" xfId="24143" xr:uid="{BF7E929E-4F54-48EF-A53A-80FE862C2582}"/>
    <cellStyle name="제목 2 18 4" xfId="24144" xr:uid="{3C684E32-E93E-455A-B6AE-477CC33856C6}"/>
    <cellStyle name="제목 2 18 5" xfId="24145" xr:uid="{69F32D4B-03CC-401D-A7E4-9593C64D88F6}"/>
    <cellStyle name="제목 2 18 6" xfId="24146" xr:uid="{03B18957-2B03-4929-8AD8-46940D6D4752}"/>
    <cellStyle name="제목 2 18 7" xfId="24147" xr:uid="{59D918FB-A148-4F91-8FE6-79A10B6BBAC6}"/>
    <cellStyle name="제목 2 18 8" xfId="24148" xr:uid="{2E0EE5DA-9589-4A90-9D3F-5F1FFF0ACC34}"/>
    <cellStyle name="제목 2 18 9" xfId="24149" xr:uid="{34CA7B5B-C6E3-47B8-B5F5-FECC87DC7AE4}"/>
    <cellStyle name="제목 2 19" xfId="3113" xr:uid="{017E2682-1440-4C50-94ED-4266CED34CFD}"/>
    <cellStyle name="제목 2 19 10" xfId="24151" xr:uid="{B70BB729-1F12-4D0B-927D-DC875E8C48CD}"/>
    <cellStyle name="제목 2 19 11" xfId="24152" xr:uid="{92306CD0-EE68-4D0D-B1AE-DD0010D8081D}"/>
    <cellStyle name="제목 2 19 12" xfId="24153" xr:uid="{CD1FEC16-1D1D-456B-84D2-507BA5401440}"/>
    <cellStyle name="제목 2 19 13" xfId="24154" xr:uid="{38595218-FD5D-47D1-86D5-965368678615}"/>
    <cellStyle name="제목 2 19 14" xfId="24155" xr:uid="{74AFF9DB-8572-4C52-965A-7CEC88F14C24}"/>
    <cellStyle name="제목 2 19 15" xfId="24150" xr:uid="{D6C6C349-DAD9-4CA0-831F-87E6873ECA65}"/>
    <cellStyle name="제목 2 19 2" xfId="3114" xr:uid="{37EE019A-3816-466B-A4AA-C08D28232248}"/>
    <cellStyle name="제목 2 19 2 2" xfId="24156" xr:uid="{890B7A0F-5BF2-41FC-89A4-5F33F187F46B}"/>
    <cellStyle name="제목 2 19 3" xfId="24157" xr:uid="{0B89EDC2-8DA4-4186-931F-4DD63DB466EA}"/>
    <cellStyle name="제목 2 19 4" xfId="24158" xr:uid="{3F599203-6E99-4327-909B-66A6FEE3C875}"/>
    <cellStyle name="제목 2 19 5" xfId="24159" xr:uid="{5A0703C3-08A0-4143-ACC8-FD2F07D9C2B4}"/>
    <cellStyle name="제목 2 19 6" xfId="24160" xr:uid="{B75080E2-5EE3-4BB0-AAA8-36CCD811A034}"/>
    <cellStyle name="제목 2 19 7" xfId="24161" xr:uid="{8A3497A5-DF85-48E4-AFE4-F73504A615AE}"/>
    <cellStyle name="제목 2 19 8" xfId="24162" xr:uid="{C2A7A963-7219-4089-AD9E-95C23D522242}"/>
    <cellStyle name="제목 2 19 9" xfId="24163" xr:uid="{25F61728-FE5D-446E-AA2C-629D449E22F3}"/>
    <cellStyle name="제목 2 2" xfId="3115" xr:uid="{C4FD9B93-D109-4D4E-82A9-E7A587B42392}"/>
    <cellStyle name="제목 2 2 10" xfId="24165" xr:uid="{4B4CCD28-3EC7-4409-8E9E-6C04F05A751A}"/>
    <cellStyle name="제목 2 2 11" xfId="24166" xr:uid="{FF34B5E9-039A-410D-9A1F-18D335ACCAB5}"/>
    <cellStyle name="제목 2 2 12" xfId="24167" xr:uid="{A4F5C192-5365-4B67-870E-B43AE138C427}"/>
    <cellStyle name="제목 2 2 13" xfId="24168" xr:uid="{6C0B5A7D-B513-4194-BED5-CC2AFDCEA7A2}"/>
    <cellStyle name="제목 2 2 14" xfId="24169" xr:uid="{2BAAB777-51F9-43BB-A1D3-2C00ADC926BB}"/>
    <cellStyle name="제목 2 2 15" xfId="24164" xr:uid="{A3451CB0-8A39-403F-9329-FB588F6882D1}"/>
    <cellStyle name="제목 2 2 16" xfId="27987" xr:uid="{D419D3AF-4E09-46CE-BE6F-1F50C6160E00}"/>
    <cellStyle name="제목 2 2 2" xfId="3116" xr:uid="{D17B142F-59D9-4D31-B385-B52E4AA452EB}"/>
    <cellStyle name="제목 2 2 2 2" xfId="24170" xr:uid="{6EB6E693-D189-4040-85BF-BE400797BB91}"/>
    <cellStyle name="제목 2 2 3" xfId="24171" xr:uid="{C7AEB3C7-6905-4CA9-920B-9040887035CD}"/>
    <cellStyle name="제목 2 2 4" xfId="24172" xr:uid="{344C17ED-F690-40CC-B93D-F3B46A240295}"/>
    <cellStyle name="제목 2 2 5" xfId="24173" xr:uid="{DB97381E-2635-4212-81F8-2DDE9B9C8A16}"/>
    <cellStyle name="제목 2 2 6" xfId="24174" xr:uid="{AB383786-999C-4334-8CE2-723D71B2865E}"/>
    <cellStyle name="제목 2 2 7" xfId="24175" xr:uid="{673C3820-CB66-4E44-B1BB-541E3B347E7D}"/>
    <cellStyle name="제목 2 2 8" xfId="24176" xr:uid="{E741D3E1-8283-4575-BDFC-57EAA79F464C}"/>
    <cellStyle name="제목 2 2 9" xfId="24177" xr:uid="{942602FC-24EE-4065-B953-A7629CEAA567}"/>
    <cellStyle name="제목 2 20" xfId="3117" xr:uid="{C56DE2AE-A0F6-481E-B1EA-D90F9E0943B0}"/>
    <cellStyle name="제목 2 20 10" xfId="24179" xr:uid="{7462921F-82DC-49FD-AA2A-16E4BD471A69}"/>
    <cellStyle name="제목 2 20 11" xfId="24180" xr:uid="{0BFCB0BC-5AFA-4971-8295-0B7674B4A7D0}"/>
    <cellStyle name="제목 2 20 12" xfId="24181" xr:uid="{241206DA-274E-47F7-9712-A5DD4C49B1E0}"/>
    <cellStyle name="제목 2 20 13" xfId="24182" xr:uid="{594D4113-BAB4-4B4D-B564-823FD44C2E0E}"/>
    <cellStyle name="제목 2 20 14" xfId="24183" xr:uid="{13169644-ED1F-4B0B-9FBF-26336305B0D2}"/>
    <cellStyle name="제목 2 20 15" xfId="24178" xr:uid="{46AFFD10-BE03-41C2-BF3D-5B0D40D37F79}"/>
    <cellStyle name="제목 2 20 2" xfId="3118" xr:uid="{8710E88D-1E2F-4915-B972-E650B0B988C2}"/>
    <cellStyle name="제목 2 20 2 2" xfId="24184" xr:uid="{68A099AF-6FAE-40AD-8E27-4F10C88848E0}"/>
    <cellStyle name="제목 2 20 3" xfId="24185" xr:uid="{1B1862A8-3709-4C67-816E-CFF659BEADE3}"/>
    <cellStyle name="제목 2 20 4" xfId="24186" xr:uid="{980F4951-291E-4F7D-A7BF-8D2372F9A0A6}"/>
    <cellStyle name="제목 2 20 5" xfId="24187" xr:uid="{DD3059D2-0DB4-4552-8DD7-048DC6C6C726}"/>
    <cellStyle name="제목 2 20 6" xfId="24188" xr:uid="{F800F950-147D-4DCE-A22F-0B470B0DCE9E}"/>
    <cellStyle name="제목 2 20 7" xfId="24189" xr:uid="{EEE27E15-0CA5-4503-98CA-9EF51ED60E2C}"/>
    <cellStyle name="제목 2 20 8" xfId="24190" xr:uid="{4FD216C4-E2A1-4C74-BD4A-7A36AEAF1981}"/>
    <cellStyle name="제목 2 20 9" xfId="24191" xr:uid="{15EA2426-6185-4E85-BE00-460972192567}"/>
    <cellStyle name="제목 2 21" xfId="3119" xr:uid="{A162F111-EF63-45C9-8FDE-AF781F209131}"/>
    <cellStyle name="제목 2 21 10" xfId="24193" xr:uid="{E54DC016-E1BD-41DA-AA0F-E5CCDA4D2740}"/>
    <cellStyle name="제목 2 21 11" xfId="24194" xr:uid="{EE15601E-B90B-400D-88A4-DE2DD2A81493}"/>
    <cellStyle name="제목 2 21 12" xfId="24195" xr:uid="{41259AFF-AB8F-485F-86DE-A41C3A9B85D8}"/>
    <cellStyle name="제목 2 21 13" xfId="24196" xr:uid="{DBDB6E8D-9550-43C0-A63D-88695BB689EA}"/>
    <cellStyle name="제목 2 21 14" xfId="24197" xr:uid="{ECDB7216-2CCC-44A3-A115-16EBF83C9A3F}"/>
    <cellStyle name="제목 2 21 15" xfId="24192" xr:uid="{ED22FE01-C628-4C52-8757-2C1074036B7F}"/>
    <cellStyle name="제목 2 21 2" xfId="3120" xr:uid="{2E9CA4AD-9E1B-4347-B372-13CEC9F0F49A}"/>
    <cellStyle name="제목 2 21 2 2" xfId="24198" xr:uid="{2B4DC62B-757D-4DE9-9E8E-A864C71349B5}"/>
    <cellStyle name="제목 2 21 3" xfId="24199" xr:uid="{C5CAECE1-C1E1-4C3B-8ED6-B62526BCCC3F}"/>
    <cellStyle name="제목 2 21 4" xfId="24200" xr:uid="{11EC1624-D286-44A3-A876-764FE8A1213A}"/>
    <cellStyle name="제목 2 21 5" xfId="24201" xr:uid="{1D7E6092-40F6-46B5-833A-1273DF478C24}"/>
    <cellStyle name="제목 2 21 6" xfId="24202" xr:uid="{FEB6C247-187E-430C-8A78-B7B5F0B30830}"/>
    <cellStyle name="제목 2 21 7" xfId="24203" xr:uid="{0E30DF7C-1195-49FF-9EA4-B94B34EEB04F}"/>
    <cellStyle name="제목 2 21 8" xfId="24204" xr:uid="{2D842766-BF76-4243-BA21-00A285F857B1}"/>
    <cellStyle name="제목 2 21 9" xfId="24205" xr:uid="{FB8245E5-8B3A-4BD6-9A0E-1A9492B5E39A}"/>
    <cellStyle name="제목 2 22" xfId="3121" xr:uid="{45F0A984-337E-49DA-9869-B004B4A946D1}"/>
    <cellStyle name="제목 2 22 10" xfId="24207" xr:uid="{B703EE0B-AE65-45B5-A2A2-D1B63F969C3F}"/>
    <cellStyle name="제목 2 22 11" xfId="24208" xr:uid="{502C0617-311B-4B87-BC4C-48A487AC5DD1}"/>
    <cellStyle name="제목 2 22 12" xfId="24209" xr:uid="{92CF9FCA-68EE-496D-B93C-965478F980E4}"/>
    <cellStyle name="제목 2 22 13" xfId="24210" xr:uid="{E7BE0F74-EE6B-4A7D-B2E8-DF666307F193}"/>
    <cellStyle name="제목 2 22 14" xfId="24211" xr:uid="{36ED137F-4215-4672-8724-98E98373B134}"/>
    <cellStyle name="제목 2 22 15" xfId="24206" xr:uid="{0183A09A-0457-4629-A26D-43AAA0411770}"/>
    <cellStyle name="제목 2 22 2" xfId="3122" xr:uid="{7B5EAAF3-0AD1-47CE-B87C-5C118B56319C}"/>
    <cellStyle name="제목 2 22 2 2" xfId="24212" xr:uid="{A1954A0B-4D34-4878-91AB-0977DAEB0EF9}"/>
    <cellStyle name="제목 2 22 3" xfId="24213" xr:uid="{6D0AA799-D23F-4458-BCD0-F2B723DC1648}"/>
    <cellStyle name="제목 2 22 4" xfId="24214" xr:uid="{8D6DFFEE-D312-4D6F-81AA-1500A4738597}"/>
    <cellStyle name="제목 2 22 5" xfId="24215" xr:uid="{EE1D7CD3-EB3D-4121-92FE-80B7378641D9}"/>
    <cellStyle name="제목 2 22 6" xfId="24216" xr:uid="{7424080D-0E84-4AE7-A058-16F18C527811}"/>
    <cellStyle name="제목 2 22 7" xfId="24217" xr:uid="{BC40361F-828E-40E8-B51B-4DF3A272776E}"/>
    <cellStyle name="제목 2 22 8" xfId="24218" xr:uid="{2BAF0D49-9E8C-4DE5-924D-DE35088DC1B8}"/>
    <cellStyle name="제목 2 22 9" xfId="24219" xr:uid="{1E525489-E4B9-44ED-A8EB-FDF4377C5E5C}"/>
    <cellStyle name="제목 2 23" xfId="3123" xr:uid="{F5D74864-5BF3-4749-A225-7CFC4CADD630}"/>
    <cellStyle name="제목 2 23 10" xfId="24221" xr:uid="{41210DAA-BFE8-4FFD-9125-3AA00D214A28}"/>
    <cellStyle name="제목 2 23 11" xfId="24222" xr:uid="{D05CDEC7-0374-4BD7-BF75-8F361227EBF7}"/>
    <cellStyle name="제목 2 23 12" xfId="24223" xr:uid="{5865DE80-D19B-43EA-8ABE-56E95D3E94BE}"/>
    <cellStyle name="제목 2 23 13" xfId="24224" xr:uid="{615EEAFB-576B-4D63-B027-BA0D245D15D9}"/>
    <cellStyle name="제목 2 23 14" xfId="24225" xr:uid="{E5A9304A-4D96-4F0C-BCB8-8CA85ABAB064}"/>
    <cellStyle name="제목 2 23 15" xfId="24220" xr:uid="{9A034482-7911-4263-8332-60AEF83F6C11}"/>
    <cellStyle name="제목 2 23 2" xfId="3124" xr:uid="{96B1668D-CE62-42AE-8E3B-A52FF3580F83}"/>
    <cellStyle name="제목 2 23 2 2" xfId="24226" xr:uid="{8617ADE3-25F5-4F33-B887-FA9D1BDDE3C1}"/>
    <cellStyle name="제목 2 23 3" xfId="24227" xr:uid="{B80ADCA3-D55D-4950-A565-FE3ED8DFAC2A}"/>
    <cellStyle name="제목 2 23 4" xfId="24228" xr:uid="{66DF65D3-E27B-40AD-8969-1EEE4CE069F8}"/>
    <cellStyle name="제목 2 23 5" xfId="24229" xr:uid="{68BC607D-B127-43B7-8C71-0137AAB901C9}"/>
    <cellStyle name="제목 2 23 6" xfId="24230" xr:uid="{0431DA71-A186-46D6-B4A2-AE623AB3071B}"/>
    <cellStyle name="제목 2 23 7" xfId="24231" xr:uid="{5708A174-D918-4BB1-8A3D-A60E3632EBD1}"/>
    <cellStyle name="제목 2 23 8" xfId="24232" xr:uid="{4CD00C03-AF78-498A-9EB5-7F750C965A77}"/>
    <cellStyle name="제목 2 23 9" xfId="24233" xr:uid="{B3F197A3-6F49-4073-9FF7-24F33BC52A1C}"/>
    <cellStyle name="제목 2 24" xfId="3125" xr:uid="{C645F886-AFB1-4636-AAEB-C5344B1E847A}"/>
    <cellStyle name="제목 2 24 10" xfId="24235" xr:uid="{FFAC178F-0656-4462-A613-E257A8CED162}"/>
    <cellStyle name="제목 2 24 11" xfId="24236" xr:uid="{6AA1DAC3-3755-4655-AA40-17C6031F6B7C}"/>
    <cellStyle name="제목 2 24 12" xfId="24237" xr:uid="{EC8CE9C8-2E78-44A7-964D-2A2C79BB7BC4}"/>
    <cellStyle name="제목 2 24 13" xfId="24238" xr:uid="{34B492BD-3A22-495B-B533-98F3007B2C24}"/>
    <cellStyle name="제목 2 24 14" xfId="24239" xr:uid="{4AE873A3-B2E5-4D66-AD1B-B37C7EF0EF60}"/>
    <cellStyle name="제목 2 24 15" xfId="24234" xr:uid="{F348030E-5B16-498B-8B00-C658881524F0}"/>
    <cellStyle name="제목 2 24 2" xfId="3126" xr:uid="{F42B3E17-6AE6-443F-803F-CB925EAF06F2}"/>
    <cellStyle name="제목 2 24 2 2" xfId="24240" xr:uid="{4E022EAE-0993-41D4-974C-D961FC3591A7}"/>
    <cellStyle name="제목 2 24 3" xfId="24241" xr:uid="{A72D64AE-960D-498F-9089-083A1D1022B3}"/>
    <cellStyle name="제목 2 24 4" xfId="24242" xr:uid="{E4542EF5-4401-4087-98AD-BE050A370A7A}"/>
    <cellStyle name="제목 2 24 5" xfId="24243" xr:uid="{19710FBC-9645-4767-83BD-5B23B33D5957}"/>
    <cellStyle name="제목 2 24 6" xfId="24244" xr:uid="{27F517B2-05C9-4134-AB12-EBF08E13E93D}"/>
    <cellStyle name="제목 2 24 7" xfId="24245" xr:uid="{A06541E2-0359-4FAD-A589-BEFEF0EED6FC}"/>
    <cellStyle name="제목 2 24 8" xfId="24246" xr:uid="{FC73FB73-0788-4D8E-BA9A-2E962822ED24}"/>
    <cellStyle name="제목 2 24 9" xfId="24247" xr:uid="{BAA5C2EB-425E-4931-8916-AC7568D534CD}"/>
    <cellStyle name="제목 2 25" xfId="3127" xr:uid="{06F798D4-A091-4823-B1C9-073C334F5BBE}"/>
    <cellStyle name="제목 2 25 10" xfId="24249" xr:uid="{75267D48-CC97-4FB1-9632-5C73515B1C7C}"/>
    <cellStyle name="제목 2 25 11" xfId="24250" xr:uid="{68F8F4E5-CB46-4819-B4F8-924E94785CFF}"/>
    <cellStyle name="제목 2 25 12" xfId="24251" xr:uid="{948818D6-B974-434B-AC10-B43A4AC17943}"/>
    <cellStyle name="제목 2 25 13" xfId="24252" xr:uid="{DD9A6661-C8FB-46C7-88A0-A99DA9BE460B}"/>
    <cellStyle name="제목 2 25 14" xfId="24253" xr:uid="{8AA68F87-4A83-42FC-B8E0-E517D6560EB1}"/>
    <cellStyle name="제목 2 25 15" xfId="24248" xr:uid="{7BCF2F74-C6DE-4A8D-95C4-1800C1034969}"/>
    <cellStyle name="제목 2 25 2" xfId="3128" xr:uid="{3A78B22B-5ED6-42E0-B206-310757CABB33}"/>
    <cellStyle name="제목 2 25 2 2" xfId="24254" xr:uid="{704A380B-F76A-4193-81DA-EE6634971D81}"/>
    <cellStyle name="제목 2 25 3" xfId="24255" xr:uid="{C80DB8FC-E421-45CB-BF4B-68DD0293971D}"/>
    <cellStyle name="제목 2 25 4" xfId="24256" xr:uid="{92A5AE6F-64A2-4926-9DF9-2F497B22EC56}"/>
    <cellStyle name="제목 2 25 5" xfId="24257" xr:uid="{2E53676A-4E32-4510-A00C-376BBCE5EC78}"/>
    <cellStyle name="제목 2 25 6" xfId="24258" xr:uid="{BE8AE189-B1DD-43A3-94C6-A889D17818A0}"/>
    <cellStyle name="제목 2 25 7" xfId="24259" xr:uid="{01744E4F-A678-45A7-9588-EC154A03ED2A}"/>
    <cellStyle name="제목 2 25 8" xfId="24260" xr:uid="{93088F82-65E8-4EF4-BB55-D05477218509}"/>
    <cellStyle name="제목 2 25 9" xfId="24261" xr:uid="{BBA9CFE7-EA80-433D-98A8-54B48C498A0E}"/>
    <cellStyle name="제목 2 26" xfId="3129" xr:uid="{2A66AD0D-647D-4822-ACCF-636C75B95618}"/>
    <cellStyle name="제목 2 26 10" xfId="24263" xr:uid="{543AAFC1-83CA-4341-A30C-4B41A8BE8A33}"/>
    <cellStyle name="제목 2 26 11" xfId="24264" xr:uid="{54A75EC1-14BA-491A-80E4-96A6A5F5EDA1}"/>
    <cellStyle name="제목 2 26 12" xfId="24265" xr:uid="{4328D5CD-4A00-4F42-B444-2EC442A05D67}"/>
    <cellStyle name="제목 2 26 13" xfId="24266" xr:uid="{823993F1-81C6-4DBD-AF9B-2F3CD8726C22}"/>
    <cellStyle name="제목 2 26 14" xfId="24267" xr:uid="{E398A300-993A-4F29-BA22-91DA4B6E1E23}"/>
    <cellStyle name="제목 2 26 15" xfId="24262" xr:uid="{68DFCEC6-E9F0-4868-A77D-FBA1C23E839C}"/>
    <cellStyle name="제목 2 26 2" xfId="3130" xr:uid="{7F622C5D-E5D1-494F-A076-DBF972F2AA87}"/>
    <cellStyle name="제목 2 26 2 2" xfId="24268" xr:uid="{5529F8C6-A2F2-4C1E-9116-7552DDBF449F}"/>
    <cellStyle name="제목 2 26 3" xfId="24269" xr:uid="{6391AC1E-1B10-4EE5-9A93-1E96F8ACB0D7}"/>
    <cellStyle name="제목 2 26 4" xfId="24270" xr:uid="{519F4994-AD43-488D-B317-8E5B4267C487}"/>
    <cellStyle name="제목 2 26 5" xfId="24271" xr:uid="{46E4DB08-020A-42C1-B24B-2CC99B0A1424}"/>
    <cellStyle name="제목 2 26 6" xfId="24272" xr:uid="{B18AFEC0-2226-4E8D-ADF5-3CEE28F08A7D}"/>
    <cellStyle name="제목 2 26 7" xfId="24273" xr:uid="{1533AFF7-3D31-4FE7-8EDC-B2F273D200F3}"/>
    <cellStyle name="제목 2 26 8" xfId="24274" xr:uid="{57F8ED24-3EB4-4D1B-B219-830BF0CD4780}"/>
    <cellStyle name="제목 2 26 9" xfId="24275" xr:uid="{FE1E0291-4924-4F75-9BB1-1F97B8904987}"/>
    <cellStyle name="제목 2 27" xfId="3131" xr:uid="{8C182374-E8F1-46BD-A2F4-F61ADF439A8D}"/>
    <cellStyle name="제목 2 27 10" xfId="24277" xr:uid="{D48D2517-45A6-46C8-9FAA-30E72B6CDDA7}"/>
    <cellStyle name="제목 2 27 11" xfId="24278" xr:uid="{FC2F97E4-54FA-4225-B711-D538BEEE1015}"/>
    <cellStyle name="제목 2 27 12" xfId="24279" xr:uid="{C95B7F9E-177C-4336-8FA6-3542197DA558}"/>
    <cellStyle name="제목 2 27 13" xfId="24280" xr:uid="{ECC5883D-C0B6-43F1-BEBC-DF61DE11BB1A}"/>
    <cellStyle name="제목 2 27 14" xfId="24281" xr:uid="{317A9A01-E7FB-4FF7-9B39-FC164A883991}"/>
    <cellStyle name="제목 2 27 15" xfId="24276" xr:uid="{B9DEE3F1-2DDD-4017-94D1-A1BEB1DD0430}"/>
    <cellStyle name="제목 2 27 2" xfId="3132" xr:uid="{D10996A2-2910-4D62-AC07-60684DD09840}"/>
    <cellStyle name="제목 2 27 2 2" xfId="24282" xr:uid="{964327C3-1F29-4218-AF64-C413CA5486A0}"/>
    <cellStyle name="제목 2 27 3" xfId="24283" xr:uid="{1D98AA7C-E5BD-434E-BD7A-2EC7C5260C95}"/>
    <cellStyle name="제목 2 27 4" xfId="24284" xr:uid="{79DA1806-99DB-46BE-BC82-D9D6BFD4FBB6}"/>
    <cellStyle name="제목 2 27 5" xfId="24285" xr:uid="{44A3BBDC-833C-4969-BAFA-86FBB78084D0}"/>
    <cellStyle name="제목 2 27 6" xfId="24286" xr:uid="{4E48F2C4-881A-4AD9-9E94-C5D02240FBE9}"/>
    <cellStyle name="제목 2 27 7" xfId="24287" xr:uid="{CB7CBB1B-1D0A-47DD-9FF1-BEB1412F7325}"/>
    <cellStyle name="제목 2 27 8" xfId="24288" xr:uid="{AD2D7367-7400-4FB3-8E3F-DBCC2BBC943B}"/>
    <cellStyle name="제목 2 27 9" xfId="24289" xr:uid="{83643363-898F-4261-A807-B44AC0B1F063}"/>
    <cellStyle name="제목 2 28" xfId="3133" xr:uid="{D0BC9326-1FDA-40CB-9482-96FF380697A1}"/>
    <cellStyle name="제목 2 28 10" xfId="24291" xr:uid="{626F8AB2-D32A-471B-8B6A-36E4B5D89E41}"/>
    <cellStyle name="제목 2 28 11" xfId="24292" xr:uid="{DA6A7207-432A-474C-85DD-5DD8FFCE8CCA}"/>
    <cellStyle name="제목 2 28 12" xfId="24293" xr:uid="{6F293B35-F054-4442-A4B9-9B7E41A976CD}"/>
    <cellStyle name="제목 2 28 13" xfId="24294" xr:uid="{F29B65A5-FA03-4274-9F19-7BA8BBF91CCF}"/>
    <cellStyle name="제목 2 28 14" xfId="24295" xr:uid="{0C3E6503-15AB-4C06-BF94-3170C79EAFB0}"/>
    <cellStyle name="제목 2 28 15" xfId="24290" xr:uid="{E3018638-4915-456B-8EA1-3C20F01A4D3D}"/>
    <cellStyle name="제목 2 28 2" xfId="3134" xr:uid="{4A08D457-CE46-4040-AC3E-3B9BE4BD5757}"/>
    <cellStyle name="제목 2 28 2 2" xfId="24296" xr:uid="{6109ED11-7C87-47CD-A305-331229DF763E}"/>
    <cellStyle name="제목 2 28 3" xfId="24297" xr:uid="{DFD4C36D-8A7C-4A88-BE72-38E687979FB9}"/>
    <cellStyle name="제목 2 28 4" xfId="24298" xr:uid="{DAD8C4DA-9031-4F8E-B86A-7AAEA31A8BA5}"/>
    <cellStyle name="제목 2 28 5" xfId="24299" xr:uid="{1F6F3167-72EB-466E-B472-B49DB8B5A4CC}"/>
    <cellStyle name="제목 2 28 6" xfId="24300" xr:uid="{7A7EE529-9A8C-4821-8A19-9D8D48F28185}"/>
    <cellStyle name="제목 2 28 7" xfId="24301" xr:uid="{651FEA0B-079B-4DA9-BCEC-783CC3CDE509}"/>
    <cellStyle name="제목 2 28 8" xfId="24302" xr:uid="{E23C0EB6-412D-4788-8DC2-65C849186CD9}"/>
    <cellStyle name="제목 2 28 9" xfId="24303" xr:uid="{9FFD600B-F442-479E-8A82-0EE40D5BDA5A}"/>
    <cellStyle name="제목 2 29" xfId="3135" xr:uid="{323281AC-CFB6-48C4-B3CE-E86DFABE4D9B}"/>
    <cellStyle name="제목 2 29 10" xfId="24305" xr:uid="{FED3E550-6269-49D9-847E-CBE2311FF105}"/>
    <cellStyle name="제목 2 29 11" xfId="24306" xr:uid="{2343A270-BB94-4C22-AE53-DC79DC4ABBF9}"/>
    <cellStyle name="제목 2 29 12" xfId="24307" xr:uid="{C542D3D0-8ECC-4A22-A7F1-99AB58AD48D0}"/>
    <cellStyle name="제목 2 29 13" xfId="24308" xr:uid="{B4888AC4-9602-498C-A57A-E19EDC1FF19E}"/>
    <cellStyle name="제목 2 29 14" xfId="24309" xr:uid="{9F432165-87AF-4518-B83D-FB0B23157741}"/>
    <cellStyle name="제목 2 29 15" xfId="24304" xr:uid="{89C5313A-9CEB-4642-980D-2BAE7B406595}"/>
    <cellStyle name="제목 2 29 2" xfId="3136" xr:uid="{EC9BA11F-F9BB-4C90-BB60-0681E9ACCB08}"/>
    <cellStyle name="제목 2 29 2 2" xfId="24310" xr:uid="{1637712E-A8A0-4610-89D3-D0C426E92FEF}"/>
    <cellStyle name="제목 2 29 3" xfId="24311" xr:uid="{A646748D-9C95-49FF-9786-9849F3961B29}"/>
    <cellStyle name="제목 2 29 4" xfId="24312" xr:uid="{28ACC7DF-9BE2-4B3F-84A4-E0DC1EE0E402}"/>
    <cellStyle name="제목 2 29 5" xfId="24313" xr:uid="{F58BFC28-86D3-4DF2-87E2-995E8A3013C0}"/>
    <cellStyle name="제목 2 29 6" xfId="24314" xr:uid="{53AAB748-CFA3-420B-91A9-4BBA394D4DAF}"/>
    <cellStyle name="제목 2 29 7" xfId="24315" xr:uid="{1019133C-90F5-4FBE-9495-F33C3A7F831D}"/>
    <cellStyle name="제목 2 29 8" xfId="24316" xr:uid="{E402E2F1-35B0-4F38-AC55-09036CE8888E}"/>
    <cellStyle name="제목 2 29 9" xfId="24317" xr:uid="{78C3524C-D442-449E-B200-5A29F386FA01}"/>
    <cellStyle name="제목 2 3" xfId="3137" xr:uid="{41D6DFB2-6703-4BD4-962A-7968053ED742}"/>
    <cellStyle name="제목 2 3 10" xfId="24319" xr:uid="{ACDE114F-52B8-4826-9723-A25D217AA184}"/>
    <cellStyle name="제목 2 3 11" xfId="24320" xr:uid="{EE38E1CB-DB1F-4F9A-B0B9-200CDCE5C5B5}"/>
    <cellStyle name="제목 2 3 12" xfId="24321" xr:uid="{5E3E21FC-3E25-42F8-87D3-A7010C6ED8BC}"/>
    <cellStyle name="제목 2 3 13" xfId="24322" xr:uid="{CB75F2ED-05A0-4F4C-8700-ECC7038F7CA0}"/>
    <cellStyle name="제목 2 3 14" xfId="24323" xr:uid="{90115126-290E-4E24-B937-B5E96356F9D0}"/>
    <cellStyle name="제목 2 3 15" xfId="24318" xr:uid="{BA7C9AFF-B3F8-4D8F-8097-58B9F2E093BC}"/>
    <cellStyle name="제목 2 3 16" xfId="28232" xr:uid="{364D033D-6571-406E-B058-CCF565D22A18}"/>
    <cellStyle name="제목 2 3 2" xfId="3138" xr:uid="{21F86AE2-56B1-41CE-8EF5-380AED2C7521}"/>
    <cellStyle name="제목 2 3 2 2" xfId="24324" xr:uid="{E08BDD91-2871-46C5-B826-35413F590B19}"/>
    <cellStyle name="제목 2 3 3" xfId="24325" xr:uid="{CE23F3F3-19FE-41E3-B319-AA36AC185405}"/>
    <cellStyle name="제목 2 3 4" xfId="24326" xr:uid="{12A91EA6-A65B-4BE8-886D-D7DC29CF6ABA}"/>
    <cellStyle name="제목 2 3 5" xfId="24327" xr:uid="{B6F56129-686B-4F80-B51A-A85701A6D727}"/>
    <cellStyle name="제목 2 3 6" xfId="24328" xr:uid="{63694888-809B-42D2-91C6-3151F751BD70}"/>
    <cellStyle name="제목 2 3 7" xfId="24329" xr:uid="{13CAAF93-70C0-4A4F-84A2-F2F98ED513BC}"/>
    <cellStyle name="제목 2 3 8" xfId="24330" xr:uid="{B2C6792A-A41F-4719-8A23-F0A3BC8F09DD}"/>
    <cellStyle name="제목 2 3 9" xfId="24331" xr:uid="{3D7B45E0-705F-4635-8916-A82C0254741F}"/>
    <cellStyle name="제목 2 30" xfId="3139" xr:uid="{9CE673D0-E0F1-4FE3-872A-D572D801A3AF}"/>
    <cellStyle name="제목 2 30 10" xfId="24333" xr:uid="{6039F186-8719-4C3D-9D8D-54876A4182AE}"/>
    <cellStyle name="제목 2 30 11" xfId="24334" xr:uid="{5B789A7E-08B2-4D4D-B094-455446D2EBEC}"/>
    <cellStyle name="제목 2 30 12" xfId="24335" xr:uid="{854F3E6E-24AE-40ED-B382-DA1A18C1AF25}"/>
    <cellStyle name="제목 2 30 13" xfId="24336" xr:uid="{33058580-B6B2-4E6B-9D34-0A6C80209184}"/>
    <cellStyle name="제목 2 30 14" xfId="24337" xr:uid="{B4932AEC-5073-42EF-9663-15B90F6C2A8A}"/>
    <cellStyle name="제목 2 30 15" xfId="24332" xr:uid="{8DA8E7D0-B497-4AEA-9014-56BF75B2F3F6}"/>
    <cellStyle name="제목 2 30 2" xfId="3140" xr:uid="{14D3AB39-5834-4DA3-9DE7-FA2928E6B5BA}"/>
    <cellStyle name="제목 2 30 2 2" xfId="24338" xr:uid="{B59F940E-0F5C-440E-970F-82903F72663D}"/>
    <cellStyle name="제목 2 30 3" xfId="24339" xr:uid="{D0CCA899-418B-4259-A9EA-AE9DD8D72BFC}"/>
    <cellStyle name="제목 2 30 4" xfId="24340" xr:uid="{1F61E4C1-C4D4-44FA-BC18-4DF34EDC3502}"/>
    <cellStyle name="제목 2 30 5" xfId="24341" xr:uid="{160C3D09-0C38-4595-A0ED-E5AEFD7CBF45}"/>
    <cellStyle name="제목 2 30 6" xfId="24342" xr:uid="{A0057E6B-9CE4-4C33-9B8D-2AE9CCB9C830}"/>
    <cellStyle name="제목 2 30 7" xfId="24343" xr:uid="{7B2AD882-B496-49FB-885A-C4462CDF7E70}"/>
    <cellStyle name="제목 2 30 8" xfId="24344" xr:uid="{9C5EA3A1-EAF8-4D3D-98E4-881F55EC1901}"/>
    <cellStyle name="제목 2 30 9" xfId="24345" xr:uid="{DC62CFA3-79A1-4331-8340-EB94E1A2C67D}"/>
    <cellStyle name="제목 2 31" xfId="3141" xr:uid="{A520728E-6AE6-4AC0-B0DA-8727EDAA6D15}"/>
    <cellStyle name="제목 2 31 10" xfId="24347" xr:uid="{D6F1D78B-BEA1-41BC-81AA-4F88CC07A9F7}"/>
    <cellStyle name="제목 2 31 11" xfId="24348" xr:uid="{A92FAF7B-829B-4A5C-B238-9E45D6890C5C}"/>
    <cellStyle name="제목 2 31 12" xfId="24349" xr:uid="{17D4C090-2BE2-4457-BF9D-82D1C863E264}"/>
    <cellStyle name="제목 2 31 13" xfId="24350" xr:uid="{6B6ABDCD-D1C5-4D10-A538-929CEC12949E}"/>
    <cellStyle name="제목 2 31 14" xfId="24351" xr:uid="{B4E56EA2-E5A2-4751-82E3-6056137BDB23}"/>
    <cellStyle name="제목 2 31 15" xfId="24346" xr:uid="{67193190-3C03-4B89-B1F2-ADA6A82CFED6}"/>
    <cellStyle name="제목 2 31 2" xfId="3142" xr:uid="{454D1625-C679-4EC3-8079-95BFE2439D4B}"/>
    <cellStyle name="제목 2 31 2 2" xfId="24352" xr:uid="{31D398AE-7100-413E-AA54-DF464A520562}"/>
    <cellStyle name="제목 2 31 3" xfId="24353" xr:uid="{49163511-4754-45E3-A258-6B85794FDC90}"/>
    <cellStyle name="제목 2 31 4" xfId="24354" xr:uid="{B5E5AF14-A250-4D24-B7FE-FF2EE68C72FF}"/>
    <cellStyle name="제목 2 31 5" xfId="24355" xr:uid="{90AFCEAC-574B-493C-AF99-711D9AB91772}"/>
    <cellStyle name="제목 2 31 6" xfId="24356" xr:uid="{EF78686A-696B-406C-8254-084AC5608C3D}"/>
    <cellStyle name="제목 2 31 7" xfId="24357" xr:uid="{1D07D067-6801-4A30-ACD9-2D8D7DF92056}"/>
    <cellStyle name="제목 2 31 8" xfId="24358" xr:uid="{768821E3-5F5E-43E8-946E-97F6631BAA01}"/>
    <cellStyle name="제목 2 31 9" xfId="24359" xr:uid="{E0D89152-74F7-4981-8930-277654E93FC6}"/>
    <cellStyle name="제목 2 32" xfId="3143" xr:uid="{5B389A17-F4FB-4C50-8E4C-F506CF03EF03}"/>
    <cellStyle name="제목 2 32 10" xfId="24361" xr:uid="{BAFC3676-54FC-4DA5-B280-C5B80891A087}"/>
    <cellStyle name="제목 2 32 11" xfId="24362" xr:uid="{B03CC77F-5BA4-4402-AF31-CF2A10CC16CA}"/>
    <cellStyle name="제목 2 32 12" xfId="24363" xr:uid="{9FCAFF86-CCD5-4AB4-AE18-4DC9BD42661D}"/>
    <cellStyle name="제목 2 32 13" xfId="24364" xr:uid="{70F290C8-F03D-4B46-9152-542DF3484BFE}"/>
    <cellStyle name="제목 2 32 14" xfId="24365" xr:uid="{B5ECBFA4-90A5-4A8B-AA61-571C2F86187E}"/>
    <cellStyle name="제목 2 32 15" xfId="24360" xr:uid="{96420425-5EBC-4936-9268-046CF039BB58}"/>
    <cellStyle name="제목 2 32 2" xfId="3144" xr:uid="{DEA73426-D2FD-4D53-BFEA-9351D9351FBA}"/>
    <cellStyle name="제목 2 32 2 2" xfId="24366" xr:uid="{883C58E2-7A72-4617-8391-6092BE606971}"/>
    <cellStyle name="제목 2 32 3" xfId="24367" xr:uid="{CCA82768-97EC-4525-BB7B-9E216D1EA2AB}"/>
    <cellStyle name="제목 2 32 4" xfId="24368" xr:uid="{436DBC94-1523-4DC3-B3AB-174EC6B4E744}"/>
    <cellStyle name="제목 2 32 5" xfId="24369" xr:uid="{7F8001ED-2698-4997-8815-2121D915D583}"/>
    <cellStyle name="제목 2 32 6" xfId="24370" xr:uid="{55C26B5F-5A46-4141-8D36-2090D5D209C9}"/>
    <cellStyle name="제목 2 32 7" xfId="24371" xr:uid="{917094B9-C4F9-4317-8827-4504609CF939}"/>
    <cellStyle name="제목 2 32 8" xfId="24372" xr:uid="{984C5924-3066-45F4-9609-4FA5520B9C99}"/>
    <cellStyle name="제목 2 32 9" xfId="24373" xr:uid="{0ADBFD90-8E5E-4AB4-95B1-33D46BD9BF9B}"/>
    <cellStyle name="제목 2 33" xfId="3145" xr:uid="{434649C1-8618-4C1F-9EF0-9E5F336B5606}"/>
    <cellStyle name="제목 2 33 10" xfId="24375" xr:uid="{6F455ABE-326D-4610-BD73-353ECF170508}"/>
    <cellStyle name="제목 2 33 11" xfId="24376" xr:uid="{5C450C8D-EE99-4DB5-9D44-600FCEAE6620}"/>
    <cellStyle name="제목 2 33 12" xfId="24377" xr:uid="{8A3E5E67-3790-4835-BEBD-AEBE5FFFECB9}"/>
    <cellStyle name="제목 2 33 13" xfId="24378" xr:uid="{6D4A8783-2068-4D3A-B9E6-75138ECFF2DE}"/>
    <cellStyle name="제목 2 33 14" xfId="24379" xr:uid="{18605F71-832B-45BD-8467-4919C7933A2B}"/>
    <cellStyle name="제목 2 33 15" xfId="24374" xr:uid="{97FB5F9C-003D-44B1-AF2D-8237EEE47F6E}"/>
    <cellStyle name="제목 2 33 2" xfId="3146" xr:uid="{007B20B0-F0CF-44EE-93AB-4CF17716A625}"/>
    <cellStyle name="제목 2 33 2 2" xfId="24380" xr:uid="{E3DA3BB9-9CE7-4FA4-AB42-3FFA216232F9}"/>
    <cellStyle name="제목 2 33 3" xfId="24381" xr:uid="{8C2DD98B-5BBB-4480-8235-A8534A42DAA8}"/>
    <cellStyle name="제목 2 33 4" xfId="24382" xr:uid="{6AF64285-C9F3-4B4C-B555-F09939E2A3A3}"/>
    <cellStyle name="제목 2 33 5" xfId="24383" xr:uid="{D172EA8C-FD2E-45C6-9C3D-E3A565E4D757}"/>
    <cellStyle name="제목 2 33 6" xfId="24384" xr:uid="{33054253-C06D-443D-8FFB-2A4B14BC731F}"/>
    <cellStyle name="제목 2 33 7" xfId="24385" xr:uid="{49A94846-AD69-4DC6-AB44-2CB4B508F080}"/>
    <cellStyle name="제목 2 33 8" xfId="24386" xr:uid="{A42CFD6A-5B1D-4004-96BE-AE1BC43243E3}"/>
    <cellStyle name="제목 2 33 9" xfId="24387" xr:uid="{9B23123B-254A-4A5E-95A2-107735F130B4}"/>
    <cellStyle name="제목 2 34" xfId="3147" xr:uid="{9BD3AC28-B574-4E59-AFF4-ED0216047668}"/>
    <cellStyle name="제목 2 34 10" xfId="24389" xr:uid="{2D4AB93C-17A9-4B27-94CF-1C557A45B2C0}"/>
    <cellStyle name="제목 2 34 11" xfId="24390" xr:uid="{44C0B513-D4A9-4289-9A5A-9ECE6F5CE269}"/>
    <cellStyle name="제목 2 34 12" xfId="24391" xr:uid="{5DFDEC3C-F52E-49C7-9316-2A485B2C082E}"/>
    <cellStyle name="제목 2 34 13" xfId="24392" xr:uid="{823BB208-652F-4609-8703-A0A1BFE62AAE}"/>
    <cellStyle name="제목 2 34 14" xfId="24393" xr:uid="{38360B06-BDBC-4EB5-98FD-14083616B064}"/>
    <cellStyle name="제목 2 34 15" xfId="24388" xr:uid="{76261EFA-3D7A-4D03-AB15-107FBCC699F9}"/>
    <cellStyle name="제목 2 34 2" xfId="3148" xr:uid="{507F9BD7-B7F5-4226-8F0D-5F374130454A}"/>
    <cellStyle name="제목 2 34 2 2" xfId="24394" xr:uid="{9C8F6C0A-1EAD-491E-BBFF-E9A7A8382CC2}"/>
    <cellStyle name="제목 2 34 3" xfId="24395" xr:uid="{51C2F80A-BEC2-4E0E-B2E3-384338ADECD3}"/>
    <cellStyle name="제목 2 34 4" xfId="24396" xr:uid="{45E78DD4-5908-45B8-B53A-727DA821753C}"/>
    <cellStyle name="제목 2 34 5" xfId="24397" xr:uid="{3BF10538-4745-4910-8EDD-1C6DC1AA06ED}"/>
    <cellStyle name="제목 2 34 6" xfId="24398" xr:uid="{742961A3-12D7-4BBD-9544-3A8B84FD572D}"/>
    <cellStyle name="제목 2 34 7" xfId="24399" xr:uid="{31E054C6-CC8C-44C1-85F5-3F6AE93C0DF0}"/>
    <cellStyle name="제목 2 34 8" xfId="24400" xr:uid="{01DF7B6D-008A-49B1-A28A-0667251E3EBE}"/>
    <cellStyle name="제목 2 34 9" xfId="24401" xr:uid="{D848A8E4-73B3-477C-9C92-BC29FE708FC3}"/>
    <cellStyle name="제목 2 35" xfId="3149" xr:uid="{BA670B29-6747-4217-8428-79B25D7318D7}"/>
    <cellStyle name="제목 2 35 10" xfId="24403" xr:uid="{5EF0D06A-D552-4AC4-9EA6-697E69B6AC54}"/>
    <cellStyle name="제목 2 35 11" xfId="24404" xr:uid="{FE146B41-8CAB-4C4D-AA6A-19C8F8307DE2}"/>
    <cellStyle name="제목 2 35 12" xfId="24405" xr:uid="{3B0852DC-A551-482C-A7A5-C1C621D6A2FD}"/>
    <cellStyle name="제목 2 35 13" xfId="24406" xr:uid="{96118655-D2D5-4195-9970-6C4B44E128D3}"/>
    <cellStyle name="제목 2 35 14" xfId="24407" xr:uid="{6444C3AC-BFE5-42DF-8E56-7F4DEE784995}"/>
    <cellStyle name="제목 2 35 15" xfId="24402" xr:uid="{39D1C9BF-EDA5-4D0B-8961-4050696DB679}"/>
    <cellStyle name="제목 2 35 2" xfId="3150" xr:uid="{AD34DF07-ACDD-4BD3-B730-D965751EC007}"/>
    <cellStyle name="제목 2 35 2 2" xfId="24408" xr:uid="{9DD97657-8EA1-4ABE-AE48-AD8744833DEC}"/>
    <cellStyle name="제목 2 35 3" xfId="24409" xr:uid="{32BA95ED-E244-445D-9F8C-D00D5D937956}"/>
    <cellStyle name="제목 2 35 4" xfId="24410" xr:uid="{A9217992-F2DE-4510-9FDD-AEFF8F09E242}"/>
    <cellStyle name="제목 2 35 5" xfId="24411" xr:uid="{37BAE7F1-181F-4662-BDD0-EE24ACD2C8E8}"/>
    <cellStyle name="제목 2 35 6" xfId="24412" xr:uid="{2AD2D891-BE89-4959-A4A3-9BD6E2528B8F}"/>
    <cellStyle name="제목 2 35 7" xfId="24413" xr:uid="{8BEF21DA-17BA-4455-8077-A17E54028BD4}"/>
    <cellStyle name="제목 2 35 8" xfId="24414" xr:uid="{3464FB95-B762-4233-A44F-8C72B8B96B03}"/>
    <cellStyle name="제목 2 35 9" xfId="24415" xr:uid="{A0C3FE8C-19E7-4C97-AEEE-9414AF835A7D}"/>
    <cellStyle name="제목 2 36" xfId="3151" xr:uid="{64984D2D-7934-45E7-BD81-658F595D91E8}"/>
    <cellStyle name="제목 2 36 10" xfId="24417" xr:uid="{18FF1932-6072-481A-B59E-E5D7DE9796DE}"/>
    <cellStyle name="제목 2 36 11" xfId="24418" xr:uid="{977CF03F-43B7-490D-BD2A-C24B6331CDED}"/>
    <cellStyle name="제목 2 36 12" xfId="24419" xr:uid="{6B0B296A-3D4A-4EDF-A3D3-3406A9CD324E}"/>
    <cellStyle name="제목 2 36 13" xfId="24420" xr:uid="{67D3C209-3B28-4412-94AB-56BF90ADA38E}"/>
    <cellStyle name="제목 2 36 14" xfId="24421" xr:uid="{B0C90D56-DB88-40BE-BEBC-352CAAD4AA9F}"/>
    <cellStyle name="제목 2 36 15" xfId="24416" xr:uid="{61C66A33-4D58-4D3A-8286-F9CC98308454}"/>
    <cellStyle name="제목 2 36 2" xfId="3152" xr:uid="{E7F4195F-589F-4F07-9BA5-3D385BA08569}"/>
    <cellStyle name="제목 2 36 2 2" xfId="24422" xr:uid="{49DA88C1-7751-44CF-B536-E25A8F5359B5}"/>
    <cellStyle name="제목 2 36 3" xfId="24423" xr:uid="{5EB4E649-0DAA-4DDC-A5C2-80A8DB4557CC}"/>
    <cellStyle name="제목 2 36 4" xfId="24424" xr:uid="{153345AA-8112-454E-91A8-AEFEF3627FBE}"/>
    <cellStyle name="제목 2 36 5" xfId="24425" xr:uid="{B58AA259-3733-4B98-B3B9-91A83172926D}"/>
    <cellStyle name="제목 2 36 6" xfId="24426" xr:uid="{DC69F21A-6521-4130-9494-732F95EB6316}"/>
    <cellStyle name="제목 2 36 7" xfId="24427" xr:uid="{610EDDA5-B0C5-4E7F-9CA9-C2CB18CC649C}"/>
    <cellStyle name="제목 2 36 8" xfId="24428" xr:uid="{64BE20EB-E6E9-4CC5-B245-82261E3F8D7B}"/>
    <cellStyle name="제목 2 36 9" xfId="24429" xr:uid="{CA14C316-3017-46D7-A61D-CA5EBADA916C}"/>
    <cellStyle name="제목 2 37" xfId="3153" xr:uid="{7E61EC4D-A6FF-4CB6-8C25-B9C05DC546CE}"/>
    <cellStyle name="제목 2 37 10" xfId="24431" xr:uid="{86C0B0A8-C28D-44E3-AD5C-78217D7BB018}"/>
    <cellStyle name="제목 2 37 11" xfId="24432" xr:uid="{65A0B5B8-100C-4E49-A633-B0B9E9FB7EBA}"/>
    <cellStyle name="제목 2 37 12" xfId="24433" xr:uid="{63380A62-9C92-4559-B6B1-B3969C19FD8E}"/>
    <cellStyle name="제목 2 37 13" xfId="24434" xr:uid="{960F4153-D1B5-4658-8118-5DAD811F63A1}"/>
    <cellStyle name="제목 2 37 14" xfId="24435" xr:uid="{2604B4CD-7CD0-4276-A3B8-D9A10E088CA2}"/>
    <cellStyle name="제목 2 37 15" xfId="24430" xr:uid="{683854C7-678F-4AF7-80AD-569D3EBD5EEB}"/>
    <cellStyle name="제목 2 37 2" xfId="3154" xr:uid="{2F897D96-3717-4E16-BD9B-B4F7616B51F2}"/>
    <cellStyle name="제목 2 37 2 2" xfId="24436" xr:uid="{99968EDD-2B50-4B57-A94E-DE1D61201083}"/>
    <cellStyle name="제목 2 37 3" xfId="24437" xr:uid="{34AE9A1C-5254-473D-A4D0-D16175676DDD}"/>
    <cellStyle name="제목 2 37 4" xfId="24438" xr:uid="{55AF88B6-10D4-4626-A045-AC2BBC6B2A92}"/>
    <cellStyle name="제목 2 37 5" xfId="24439" xr:uid="{E3DD2823-85B7-448D-9D56-A5DA7BFAB32C}"/>
    <cellStyle name="제목 2 37 6" xfId="24440" xr:uid="{DD88F848-4CA7-4CFA-A197-0A30B47104EA}"/>
    <cellStyle name="제목 2 37 7" xfId="24441" xr:uid="{3DE578FA-588F-4D7F-AEDF-2A8E5E5A0C2B}"/>
    <cellStyle name="제목 2 37 8" xfId="24442" xr:uid="{BD3C0E01-1327-42C9-8523-77C037337000}"/>
    <cellStyle name="제목 2 37 9" xfId="24443" xr:uid="{54458E2A-28F9-4C3F-9863-57B4C3CAAD64}"/>
    <cellStyle name="제목 2 38" xfId="3155" xr:uid="{172EFA18-71C6-45F2-9424-868A23BFBABD}"/>
    <cellStyle name="제목 2 38 10" xfId="24445" xr:uid="{958519F4-3A41-43EB-85A4-BEBD4C31397D}"/>
    <cellStyle name="제목 2 38 11" xfId="24446" xr:uid="{7AB08810-C252-455D-8F9E-2F09EB8BE0AF}"/>
    <cellStyle name="제목 2 38 12" xfId="24447" xr:uid="{1EE6705E-5356-486E-B5E3-1FCBD5283590}"/>
    <cellStyle name="제목 2 38 13" xfId="24448" xr:uid="{CC94AC69-C766-4097-81C6-9E18ACB1094F}"/>
    <cellStyle name="제목 2 38 14" xfId="24449" xr:uid="{E48CD681-FF4C-41F2-9CF5-028BD81FC2AA}"/>
    <cellStyle name="제목 2 38 15" xfId="24444" xr:uid="{1CA39EAE-35AF-4A7F-BAE9-3491074BD813}"/>
    <cellStyle name="제목 2 38 2" xfId="3156" xr:uid="{7B6939CF-339B-4A79-8F77-7DB897386C87}"/>
    <cellStyle name="제목 2 38 2 2" xfId="24450" xr:uid="{5CF7EBC4-50D1-49FF-A4B8-1CB66655359D}"/>
    <cellStyle name="제목 2 38 3" xfId="24451" xr:uid="{F32F62CE-8C8E-4CB1-B9AF-07B500FAC336}"/>
    <cellStyle name="제목 2 38 4" xfId="24452" xr:uid="{95571ACC-37FF-42BB-B8EF-A9B563F334CC}"/>
    <cellStyle name="제목 2 38 5" xfId="24453" xr:uid="{807AAD1B-CEBA-4B01-B9EF-1D9A658FE6BB}"/>
    <cellStyle name="제목 2 38 6" xfId="24454" xr:uid="{E0B94380-7908-45B5-A363-838E262C050B}"/>
    <cellStyle name="제목 2 38 7" xfId="24455" xr:uid="{3BAA348A-C8D0-4171-8C79-995F9E3CF125}"/>
    <cellStyle name="제목 2 38 8" xfId="24456" xr:uid="{777858B3-A347-4F10-A8DB-0B01BE309154}"/>
    <cellStyle name="제목 2 38 9" xfId="24457" xr:uid="{CCB584EF-9028-4E59-999B-EDB972E842DC}"/>
    <cellStyle name="제목 2 39" xfId="3157" xr:uid="{F953583A-7E15-4CE4-AECC-BDBEC05805B6}"/>
    <cellStyle name="제목 2 39 10" xfId="24459" xr:uid="{82D5F903-1D56-4079-859B-265F273E1E7D}"/>
    <cellStyle name="제목 2 39 11" xfId="24460" xr:uid="{AA0EDBEB-8B83-4BCF-9868-FA7A23BD6E9D}"/>
    <cellStyle name="제목 2 39 12" xfId="24461" xr:uid="{FE3CC499-64F3-4C3D-AB0E-A1E6437BC291}"/>
    <cellStyle name="제목 2 39 13" xfId="24462" xr:uid="{7165EB63-7FDE-4E83-B643-E2D2CFFAED72}"/>
    <cellStyle name="제목 2 39 14" xfId="24463" xr:uid="{715FF10F-03E5-483F-AA88-113459F8963E}"/>
    <cellStyle name="제목 2 39 15" xfId="24458" xr:uid="{9F0BBD53-E8CD-447C-919B-782A3355FDCF}"/>
    <cellStyle name="제목 2 39 2" xfId="3158" xr:uid="{272020B2-B2CC-43B7-BA79-FBBB3C9A5D2D}"/>
    <cellStyle name="제목 2 39 2 2" xfId="24464" xr:uid="{AC9553DB-5831-4C44-A416-7F0412F829FC}"/>
    <cellStyle name="제목 2 39 3" xfId="24465" xr:uid="{E91BC4DB-4141-4C34-9ED1-C0B664261CB4}"/>
    <cellStyle name="제목 2 39 4" xfId="24466" xr:uid="{C91EBAD2-9455-4FEB-A41F-BF6D82373E08}"/>
    <cellStyle name="제목 2 39 5" xfId="24467" xr:uid="{650409E1-EA0B-4227-BD2F-7F435C9EDA07}"/>
    <cellStyle name="제목 2 39 6" xfId="24468" xr:uid="{E4E5F21D-9345-420F-A661-7195691D725A}"/>
    <cellStyle name="제목 2 39 7" xfId="24469" xr:uid="{864D672E-C3B4-4F38-93B9-4A75ACE5146D}"/>
    <cellStyle name="제목 2 39 8" xfId="24470" xr:uid="{1E56B99E-8598-4CDE-918F-DF8BBAD6B399}"/>
    <cellStyle name="제목 2 39 9" xfId="24471" xr:uid="{65BAA97F-9B48-4644-9CB6-1D825B636A30}"/>
    <cellStyle name="제목 2 4" xfId="3159" xr:uid="{9153B7EB-EDE1-400E-97BE-A5477F4EFA31}"/>
    <cellStyle name="제목 2 4 10" xfId="24473" xr:uid="{83E20B7D-0611-44D0-85AC-D1D72BF7785B}"/>
    <cellStyle name="제목 2 4 11" xfId="24474" xr:uid="{11884C10-8C24-47F1-992E-9BA5076EA289}"/>
    <cellStyle name="제목 2 4 12" xfId="24475" xr:uid="{3BBEB596-1F57-4BDA-AC3A-84DD15AF4D8B}"/>
    <cellStyle name="제목 2 4 13" xfId="24476" xr:uid="{2F4316A8-C5E6-47A5-B4E5-882390F6C715}"/>
    <cellStyle name="제목 2 4 14" xfId="24477" xr:uid="{96BDFC55-6D57-49F6-BE2D-091598A984D9}"/>
    <cellStyle name="제목 2 4 15" xfId="24472" xr:uid="{91C305CB-ED1D-4C0F-82B0-6820AE7B9A23}"/>
    <cellStyle name="제목 2 4 16" xfId="27901" xr:uid="{678EA6CD-327F-45CA-AA14-C7211DA151EE}"/>
    <cellStyle name="제목 2 4 2" xfId="3160" xr:uid="{1BB51B43-AF1A-4403-B7FE-65868E297C42}"/>
    <cellStyle name="제목 2 4 2 2" xfId="24478" xr:uid="{FCF6C280-2B13-4A98-B8A7-1E35D6AC54E2}"/>
    <cellStyle name="제목 2 4 3" xfId="24479" xr:uid="{5C18A032-A7CB-4EE3-9C47-F7545E30E9C9}"/>
    <cellStyle name="제목 2 4 4" xfId="24480" xr:uid="{D42F8714-2921-4521-8913-F1A016558E20}"/>
    <cellStyle name="제목 2 4 5" xfId="24481" xr:uid="{1BAF8BDF-4475-41C0-B983-0A883042566B}"/>
    <cellStyle name="제목 2 4 6" xfId="24482" xr:uid="{607016FD-D03B-4CBF-822F-2F1DF1E6ACAF}"/>
    <cellStyle name="제목 2 4 7" xfId="24483" xr:uid="{C039A3FA-B93D-4C87-854C-ED4BC8EE9C31}"/>
    <cellStyle name="제목 2 4 8" xfId="24484" xr:uid="{4B74EF61-9BFA-425B-8969-E94AF8223D46}"/>
    <cellStyle name="제목 2 4 9" xfId="24485" xr:uid="{934C5D97-77A4-48CD-BFA5-482A5487411F}"/>
    <cellStyle name="제목 2 40" xfId="3161" xr:uid="{2A17961D-B35F-4430-9F50-0419BDEFE77B}"/>
    <cellStyle name="제목 2 40 10" xfId="24487" xr:uid="{7D4F8C5A-95A2-4AF7-B2BF-0B09443896FB}"/>
    <cellStyle name="제목 2 40 11" xfId="24488" xr:uid="{68E6B1D1-1989-496B-B0F2-2BB3422C91D5}"/>
    <cellStyle name="제목 2 40 12" xfId="24489" xr:uid="{1FF48E82-0A13-42C4-B647-88BE642F06CF}"/>
    <cellStyle name="제목 2 40 13" xfId="24490" xr:uid="{13614FA7-D163-4D26-9A85-CA45728220BF}"/>
    <cellStyle name="제목 2 40 14" xfId="24491" xr:uid="{E05F1E6F-D601-4A0B-B70C-3E97A10CDF3D}"/>
    <cellStyle name="제목 2 40 15" xfId="24486" xr:uid="{EF319561-0C00-4882-A095-836257331F97}"/>
    <cellStyle name="제목 2 40 2" xfId="3162" xr:uid="{897128C1-45CD-417F-90DF-2F4AA30D5245}"/>
    <cellStyle name="제목 2 40 2 2" xfId="24492" xr:uid="{FB9FF027-03BB-471F-9153-8A8F266DCAEC}"/>
    <cellStyle name="제목 2 40 3" xfId="24493" xr:uid="{15AC2A71-AB06-44EB-9294-11A9CC3904B5}"/>
    <cellStyle name="제목 2 40 4" xfId="24494" xr:uid="{4522A389-39A1-4927-8CA8-3E9C620C2F11}"/>
    <cellStyle name="제목 2 40 5" xfId="24495" xr:uid="{09017F68-7325-4C13-9CAD-7AE7C88402F0}"/>
    <cellStyle name="제목 2 40 6" xfId="24496" xr:uid="{10A24009-C3EF-4051-B0B6-EC7C674C16B6}"/>
    <cellStyle name="제목 2 40 7" xfId="24497" xr:uid="{5F463E68-8041-4082-945A-7E7F4E284AA8}"/>
    <cellStyle name="제목 2 40 8" xfId="24498" xr:uid="{38B671AE-0E1F-47A0-B577-FC9E4D6FD397}"/>
    <cellStyle name="제목 2 40 9" xfId="24499" xr:uid="{CC069796-E370-4EA4-B877-1FEF5CCB4D0F}"/>
    <cellStyle name="제목 2 41" xfId="3163" xr:uid="{AE25E2B9-FC1F-4170-A524-082AA1290ECF}"/>
    <cellStyle name="제목 2 41 10" xfId="24501" xr:uid="{0A0D3A89-C249-4597-BA66-F43B2F03CF68}"/>
    <cellStyle name="제목 2 41 11" xfId="24502" xr:uid="{4833F21D-BA26-4B3E-ADE0-AF03A5CFEB65}"/>
    <cellStyle name="제목 2 41 12" xfId="24503" xr:uid="{E534D0E1-4EF3-41EE-B271-6FEE3139D38D}"/>
    <cellStyle name="제목 2 41 13" xfId="24504" xr:uid="{18AC55EE-8A67-475B-BDCF-C77B8EE1A531}"/>
    <cellStyle name="제목 2 41 14" xfId="24505" xr:uid="{4649034D-3C0A-46A0-BA05-19DC115DE153}"/>
    <cellStyle name="제목 2 41 15" xfId="24500" xr:uid="{AB0BEF0D-D93B-4675-9E79-1E7CC4D8F5DE}"/>
    <cellStyle name="제목 2 41 2" xfId="3164" xr:uid="{D3958A5F-FF02-480F-B7A4-D831E5F5607B}"/>
    <cellStyle name="제목 2 41 2 2" xfId="24506" xr:uid="{7601262F-04B9-4B7B-B09A-CD5097486D47}"/>
    <cellStyle name="제목 2 41 3" xfId="24507" xr:uid="{BE3E7405-5FF1-406E-9751-38B1DBF7130A}"/>
    <cellStyle name="제목 2 41 4" xfId="24508" xr:uid="{6A3A94C3-CD56-4FA5-849B-935FB986A247}"/>
    <cellStyle name="제목 2 41 5" xfId="24509" xr:uid="{D674B5D7-9FE6-4444-A519-CF35C6C16C55}"/>
    <cellStyle name="제목 2 41 6" xfId="24510" xr:uid="{D4E2DC0C-D0C2-4518-A467-4C670482F40D}"/>
    <cellStyle name="제목 2 41 7" xfId="24511" xr:uid="{F75D63F2-3377-4EB7-A6CE-B26FDB9B0BB9}"/>
    <cellStyle name="제목 2 41 8" xfId="24512" xr:uid="{1E2C0EA9-C27C-4BFF-8229-3E3DB400AA9B}"/>
    <cellStyle name="제목 2 41 9" xfId="24513" xr:uid="{4DDE6423-03B7-4B28-9057-2664BC049B6E}"/>
    <cellStyle name="제목 2 42" xfId="3165" xr:uid="{CC8734C3-ADC4-4916-BF0D-763A1BAC1808}"/>
    <cellStyle name="제목 2 42 10" xfId="24515" xr:uid="{9651E070-0AAB-4465-A732-031736484830}"/>
    <cellStyle name="제목 2 42 11" xfId="24516" xr:uid="{E94338B1-E6B5-44B6-897A-DC0E3C79CCCF}"/>
    <cellStyle name="제목 2 42 12" xfId="24517" xr:uid="{DFE940F8-8778-4496-9098-1EA7730B9145}"/>
    <cellStyle name="제목 2 42 13" xfId="24518" xr:uid="{6D68831F-0914-4F0D-8997-E8C64FD13C6A}"/>
    <cellStyle name="제목 2 42 14" xfId="24519" xr:uid="{1462E366-8826-41DF-A3B7-3A07F3AC2EAF}"/>
    <cellStyle name="제목 2 42 15" xfId="24514" xr:uid="{0EADECAB-DCFD-4135-85E9-C3A380507980}"/>
    <cellStyle name="제목 2 42 2" xfId="3166" xr:uid="{83DBA2CA-FEAB-4BBE-B207-B93154FC1475}"/>
    <cellStyle name="제목 2 42 2 2" xfId="24520" xr:uid="{5B3BFADC-24F0-41F2-A352-E34DA00E7649}"/>
    <cellStyle name="제목 2 42 3" xfId="24521" xr:uid="{E9E1F18F-4DD0-4E6C-85A3-2E4B3B5A3959}"/>
    <cellStyle name="제목 2 42 4" xfId="24522" xr:uid="{3EE806A8-2EC6-4147-A73E-1A42BEBADFA1}"/>
    <cellStyle name="제목 2 42 5" xfId="24523" xr:uid="{F09286C7-7087-45DC-BC0F-4D6804EA3766}"/>
    <cellStyle name="제목 2 42 6" xfId="24524" xr:uid="{867AE418-AE5E-4839-916F-2E86EBC428AC}"/>
    <cellStyle name="제목 2 42 7" xfId="24525" xr:uid="{7421D4D1-84A0-4AE7-9658-92C5788D9D84}"/>
    <cellStyle name="제목 2 42 8" xfId="24526" xr:uid="{45D3E460-088B-4ACE-A394-58B2025A3148}"/>
    <cellStyle name="제목 2 42 9" xfId="24527" xr:uid="{1AD53FDF-AEFE-4716-AE45-E4C0E30ABEA2}"/>
    <cellStyle name="제목 2 43" xfId="3167" xr:uid="{DC0E0EC0-D9DD-47E5-BF3E-88391D59B24F}"/>
    <cellStyle name="제목 2 43 10" xfId="24529" xr:uid="{E82C8CAD-EB5E-4C08-B6C3-5D45DB850B01}"/>
    <cellStyle name="제목 2 43 11" xfId="24530" xr:uid="{FF8FA0DB-FB38-42F8-BBD7-76A518F0ACE5}"/>
    <cellStyle name="제목 2 43 12" xfId="24531" xr:uid="{3FA3D1F3-F5EC-4F91-A2CA-F227D1E11A97}"/>
    <cellStyle name="제목 2 43 13" xfId="24532" xr:uid="{5BBEB04A-A482-4CE7-8092-028883F2CECB}"/>
    <cellStyle name="제목 2 43 14" xfId="24533" xr:uid="{FFF00EDF-29CA-4523-B26F-E8BD910A3F91}"/>
    <cellStyle name="제목 2 43 15" xfId="24528" xr:uid="{122DC471-E65A-4A18-A273-84AEA636725A}"/>
    <cellStyle name="제목 2 43 2" xfId="3168" xr:uid="{171DE4D3-59A0-4B03-8156-1FCD8A70C970}"/>
    <cellStyle name="제목 2 43 2 2" xfId="24534" xr:uid="{7B979937-9D92-47E3-96C9-FD414C1DCB60}"/>
    <cellStyle name="제목 2 43 3" xfId="24535" xr:uid="{BD74672D-AE15-4584-A0E0-EBBABE554D56}"/>
    <cellStyle name="제목 2 43 4" xfId="24536" xr:uid="{653F340B-C196-47B5-B9A9-BAB50E583841}"/>
    <cellStyle name="제목 2 43 5" xfId="24537" xr:uid="{613DB916-2353-48E1-A8D5-542540F3C125}"/>
    <cellStyle name="제목 2 43 6" xfId="24538" xr:uid="{C784726B-7EF1-4AAA-AEDF-3314E19E80FD}"/>
    <cellStyle name="제목 2 43 7" xfId="24539" xr:uid="{FF36FA91-FE99-482B-AF3F-37B8C2A119F9}"/>
    <cellStyle name="제목 2 43 8" xfId="24540" xr:uid="{2488A24A-6446-4743-9060-6BA9B7E2A5D9}"/>
    <cellStyle name="제목 2 43 9" xfId="24541" xr:uid="{7C80A38D-6A0F-4BF2-8F0F-3429807DC335}"/>
    <cellStyle name="제목 2 44" xfId="3169" xr:uid="{9D36FDFF-4325-4CC4-88C2-C6E27502840D}"/>
    <cellStyle name="제목 2 44 2" xfId="24542" xr:uid="{F51A4718-1ACD-4B0A-87C2-F32F4395824F}"/>
    <cellStyle name="제목 2 45" xfId="3170" xr:uid="{71A18CAD-1438-48D3-AF5C-B5236AB826B1}"/>
    <cellStyle name="제목 2 45 2" xfId="24543" xr:uid="{ECF0A5F8-29A1-4E68-9F91-E68CD641E630}"/>
    <cellStyle name="제목 2 46" xfId="3094" xr:uid="{4CB8CAB7-F5E6-4BCF-A543-CD4B745E7EEF}"/>
    <cellStyle name="제목 2 47" xfId="24023" xr:uid="{70A68FD7-C5E6-4E6C-B3B9-132A61964416}"/>
    <cellStyle name="제목 2 48" xfId="27636" xr:uid="{83EBECB6-8F0A-44B0-B003-919B29036AA4}"/>
    <cellStyle name="제목 2 5" xfId="3171" xr:uid="{C60059F1-1AD4-46AA-A972-F89ED543C9D5}"/>
    <cellStyle name="제목 2 5 10" xfId="24545" xr:uid="{3F7D3669-D3E3-44AA-85A5-B5AED8C4450B}"/>
    <cellStyle name="제목 2 5 11" xfId="24546" xr:uid="{F8A040EA-80E5-4C77-9C21-44D55BD1C82A}"/>
    <cellStyle name="제목 2 5 12" xfId="24547" xr:uid="{E206E57F-FF4B-4FAC-9A9F-358846D06ADE}"/>
    <cellStyle name="제목 2 5 13" xfId="24548" xr:uid="{A6520B39-9CAA-4FE8-A620-771EDF2F857D}"/>
    <cellStyle name="제목 2 5 14" xfId="24549" xr:uid="{C1299D30-8C64-4B76-86DC-48ADBEF869B5}"/>
    <cellStyle name="제목 2 5 15" xfId="24544" xr:uid="{AE681F04-9C7D-4DE1-A0BD-935D7655786E}"/>
    <cellStyle name="제목 2 5 2" xfId="3172" xr:uid="{FB3B9F45-6E50-4388-994A-0D968B4AE856}"/>
    <cellStyle name="제목 2 5 2 2" xfId="24550" xr:uid="{960741F6-40A2-46DF-BAF0-9148B10AFCF1}"/>
    <cellStyle name="제목 2 5 3" xfId="24551" xr:uid="{BE29FECC-05F4-4885-89C9-93AC12FFF126}"/>
    <cellStyle name="제목 2 5 4" xfId="24552" xr:uid="{1F2BC10D-5901-48BF-8EF2-40D35582C948}"/>
    <cellStyle name="제목 2 5 5" xfId="24553" xr:uid="{8D12D567-F170-448F-83E1-D381DA2F214D}"/>
    <cellStyle name="제목 2 5 6" xfId="24554" xr:uid="{23706BE3-128C-4D98-86B4-F0F49D532B66}"/>
    <cellStyle name="제목 2 5 7" xfId="24555" xr:uid="{19A3A07A-848C-4F75-9CEA-8F6E2E712CCF}"/>
    <cellStyle name="제목 2 5 8" xfId="24556" xr:uid="{EE77F3DC-8E6A-442F-B7BB-52AF28B96EF7}"/>
    <cellStyle name="제목 2 5 9" xfId="24557" xr:uid="{20135932-1AF9-40E1-8521-A61FAD4D72C3}"/>
    <cellStyle name="제목 2 6" xfId="3173" xr:uid="{B99C41FB-BB3F-4664-93F0-B35B04ED8C83}"/>
    <cellStyle name="제목 2 6 10" xfId="24559" xr:uid="{A3C8A280-6390-4229-B40F-5FC79FA9F503}"/>
    <cellStyle name="제목 2 6 11" xfId="24560" xr:uid="{488AEB85-5C05-4CAE-9628-66017F35B908}"/>
    <cellStyle name="제목 2 6 12" xfId="24561" xr:uid="{522836D9-EE92-483B-9975-ED6111D84517}"/>
    <cellStyle name="제목 2 6 13" xfId="24562" xr:uid="{B57FC91C-66FF-4456-8851-A3D8C0F581B5}"/>
    <cellStyle name="제목 2 6 14" xfId="24563" xr:uid="{DAFB1A5C-4329-4F79-A3C6-D9F229AEFD72}"/>
    <cellStyle name="제목 2 6 15" xfId="24558" xr:uid="{702F0929-1D17-4137-88EC-F67664AC634F}"/>
    <cellStyle name="제목 2 6 2" xfId="3174" xr:uid="{50871045-3B38-4C0B-80E7-B9F4922C8C43}"/>
    <cellStyle name="제목 2 6 2 2" xfId="24564" xr:uid="{41DFC052-A184-4D52-A070-8DA4CB4ACB70}"/>
    <cellStyle name="제목 2 6 3" xfId="24565" xr:uid="{F498DDDC-2489-4566-88BD-A1A18D752BDF}"/>
    <cellStyle name="제목 2 6 4" xfId="24566" xr:uid="{4218E7E1-CD40-475E-B312-B999684A6584}"/>
    <cellStyle name="제목 2 6 5" xfId="24567" xr:uid="{E2873B72-9BC1-4CA7-A200-208635432860}"/>
    <cellStyle name="제목 2 6 6" xfId="24568" xr:uid="{DB5ADE24-6632-48B9-94DD-D49D7E4C93F9}"/>
    <cellStyle name="제목 2 6 7" xfId="24569" xr:uid="{684FE3A0-E4FA-4213-B0B9-80E065228273}"/>
    <cellStyle name="제목 2 6 8" xfId="24570" xr:uid="{01A53413-1E82-432F-9D6D-2B7A69FC264C}"/>
    <cellStyle name="제목 2 6 9" xfId="24571" xr:uid="{E07D79B0-8E67-4B23-B8A4-FB4193487A4F}"/>
    <cellStyle name="제목 2 7" xfId="3175" xr:uid="{34E5B90D-A244-42A3-BE0A-41FB55E0C59A}"/>
    <cellStyle name="제목 2 7 10" xfId="24573" xr:uid="{D1B8002F-4406-4D75-8877-8B78FD22D0C3}"/>
    <cellStyle name="제목 2 7 11" xfId="24574" xr:uid="{9B75C498-8C88-4CEF-B96E-F27F87542A1B}"/>
    <cellStyle name="제목 2 7 12" xfId="24575" xr:uid="{A6F69454-C3FA-4C59-B6A7-3C267629775F}"/>
    <cellStyle name="제목 2 7 13" xfId="24576" xr:uid="{D67F83A9-C758-4A4A-B53B-397849A55B78}"/>
    <cellStyle name="제목 2 7 14" xfId="24577" xr:uid="{060840A2-DE85-48C8-8BF6-B8E79D9CD221}"/>
    <cellStyle name="제목 2 7 15" xfId="24572" xr:uid="{2E79E0DF-F604-41B2-A56A-4520B2766D5E}"/>
    <cellStyle name="제목 2 7 2" xfId="3176" xr:uid="{131734DE-BA55-4019-9B7C-8F39347670DE}"/>
    <cellStyle name="제목 2 7 2 2" xfId="24578" xr:uid="{9ACE3E4B-C5AE-4395-B001-C36BC3230459}"/>
    <cellStyle name="제목 2 7 3" xfId="24579" xr:uid="{052AD826-AD33-4AF7-AE35-BD6E0F9FEA9E}"/>
    <cellStyle name="제목 2 7 4" xfId="24580" xr:uid="{1BAFEB36-8E5A-4228-9320-EC134990064A}"/>
    <cellStyle name="제목 2 7 5" xfId="24581" xr:uid="{3A218FA8-2001-415A-A972-9EFFFF3A627E}"/>
    <cellStyle name="제목 2 7 6" xfId="24582" xr:uid="{1C700428-A133-4BDB-9F8E-71B40C9C3B3E}"/>
    <cellStyle name="제목 2 7 7" xfId="24583" xr:uid="{09925EFE-E449-46C1-B4C7-EAE91B7A6C52}"/>
    <cellStyle name="제목 2 7 8" xfId="24584" xr:uid="{F7EB4806-6B40-4B07-AB33-A1FA8E7FDE0E}"/>
    <cellStyle name="제목 2 7 9" xfId="24585" xr:uid="{8FEFF749-FA50-4A92-99CE-2C68AAB84003}"/>
    <cellStyle name="제목 2 8" xfId="3177" xr:uid="{A0694D9F-AA6F-453B-B816-88537DEA5FC4}"/>
    <cellStyle name="제목 2 8 10" xfId="24587" xr:uid="{7CE87590-681D-444C-918A-ED54A9306951}"/>
    <cellStyle name="제목 2 8 11" xfId="24588" xr:uid="{88EFC01F-5907-4423-B8DD-DCB6426BE50C}"/>
    <cellStyle name="제목 2 8 12" xfId="24589" xr:uid="{5BE676F5-6CE6-4441-B308-FF8E4EE14422}"/>
    <cellStyle name="제목 2 8 13" xfId="24590" xr:uid="{E9B810FB-248C-4513-8A1E-7861F60E6E05}"/>
    <cellStyle name="제목 2 8 14" xfId="24591" xr:uid="{E6DE8363-CE6B-44A4-AE7F-2EB4ECE733A2}"/>
    <cellStyle name="제목 2 8 15" xfId="24586" xr:uid="{5824405E-D2F2-4F0F-9662-5CF5BC942A09}"/>
    <cellStyle name="제목 2 8 2" xfId="3178" xr:uid="{59C0135E-AA0C-40BF-B7A8-6353DABCB230}"/>
    <cellStyle name="제목 2 8 2 2" xfId="24592" xr:uid="{0362F878-5F17-42CD-AEBB-31A830AECC1D}"/>
    <cellStyle name="제목 2 8 3" xfId="24593" xr:uid="{795B9EDB-325C-4B0D-A7DF-C2D22C30AAC9}"/>
    <cellStyle name="제목 2 8 4" xfId="24594" xr:uid="{43375431-CFFD-4000-96E5-FB317B921DE0}"/>
    <cellStyle name="제목 2 8 5" xfId="24595" xr:uid="{90452034-52E8-426A-9A31-3ACFC5511CCC}"/>
    <cellStyle name="제목 2 8 6" xfId="24596" xr:uid="{C72359FD-304F-40E6-9A14-52BE3266098F}"/>
    <cellStyle name="제목 2 8 7" xfId="24597" xr:uid="{B3EDB439-333B-431D-8CFC-E3064287E020}"/>
    <cellStyle name="제목 2 8 8" xfId="24598" xr:uid="{F1F37DF4-F375-4F55-9339-9BD7F55E6333}"/>
    <cellStyle name="제목 2 8 9" xfId="24599" xr:uid="{4E34E12E-7295-499B-A12D-E81343BB4087}"/>
    <cellStyle name="제목 2 9" xfId="3179" xr:uid="{A6A375F7-A11E-46A6-9BF4-3E467BBA918C}"/>
    <cellStyle name="제목 2 9 10" xfId="24601" xr:uid="{BCDB832C-DC16-4F1A-869B-3CAE8D58D289}"/>
    <cellStyle name="제목 2 9 11" xfId="24602" xr:uid="{8408576A-F977-4571-99C7-30DDC4F62648}"/>
    <cellStyle name="제목 2 9 12" xfId="24603" xr:uid="{5B34A6AE-874E-4468-8472-DB7232475747}"/>
    <cellStyle name="제목 2 9 13" xfId="24604" xr:uid="{B0B1BB7F-788B-4A5B-ABA9-09F955FBC997}"/>
    <cellStyle name="제목 2 9 14" xfId="24605" xr:uid="{8CC5EA53-6424-4D1E-A01D-9ACF2DF08330}"/>
    <cellStyle name="제목 2 9 15" xfId="24600" xr:uid="{1C90581B-42C8-41BA-93FB-DE30DFB406B7}"/>
    <cellStyle name="제목 2 9 2" xfId="3180" xr:uid="{CF99CED5-5C2F-41A0-B8C0-9BF702D3048E}"/>
    <cellStyle name="제목 2 9 2 2" xfId="24606" xr:uid="{7CCCAA93-3526-4E27-8F34-E68C61CD5167}"/>
    <cellStyle name="제목 2 9 3" xfId="24607" xr:uid="{DD3AC018-1809-43B1-A0A8-D1AA806FEF90}"/>
    <cellStyle name="제목 2 9 4" xfId="24608" xr:uid="{76D752E8-87AC-4F4D-8DC6-21675696CB65}"/>
    <cellStyle name="제목 2 9 5" xfId="24609" xr:uid="{15FF6DF3-0B00-4AD3-82DB-C1A4C0DD4778}"/>
    <cellStyle name="제목 2 9 6" xfId="24610" xr:uid="{A49B8995-20DE-4F16-B772-F908D29AC930}"/>
    <cellStyle name="제목 2 9 7" xfId="24611" xr:uid="{40548665-B19F-48B6-A221-69CEA266E6A3}"/>
    <cellStyle name="제목 2 9 8" xfId="24612" xr:uid="{D6DDAE89-F7F9-4BC9-ADF6-3CDF0D5743D0}"/>
    <cellStyle name="제목 2 9 9" xfId="24613" xr:uid="{47597C59-A5DB-4FE5-90F0-7D9E088BAB0F}"/>
    <cellStyle name="제목 20" xfId="3181" xr:uid="{90020C29-8094-44BB-B501-E95EAAE16D55}"/>
    <cellStyle name="제목 20 10" xfId="24615" xr:uid="{0882FDED-9FC7-469D-A3E5-D00FEE036FE7}"/>
    <cellStyle name="제목 20 11" xfId="24616" xr:uid="{1DDD424A-494B-42C7-A024-668DB5A71199}"/>
    <cellStyle name="제목 20 12" xfId="24617" xr:uid="{DEAC6127-9E18-44EF-B298-BEA396265FF5}"/>
    <cellStyle name="제목 20 13" xfId="24618" xr:uid="{BA57E96F-EFE1-47CB-A621-6C2D8DBD1042}"/>
    <cellStyle name="제목 20 14" xfId="24619" xr:uid="{8C5209B2-37C0-4E7B-967D-6FAB3E59F34D}"/>
    <cellStyle name="제목 20 15" xfId="24614" xr:uid="{F09B0C96-7535-421B-AFDE-81F14FB8900A}"/>
    <cellStyle name="제목 20 2" xfId="3182" xr:uid="{03C18383-162C-45D7-9E10-0566970F479C}"/>
    <cellStyle name="제목 20 2 2" xfId="24620" xr:uid="{F86BB017-19A1-4850-A9E4-BB2637332A14}"/>
    <cellStyle name="제목 20 3" xfId="24621" xr:uid="{A60FF2A9-5FC4-4F08-B473-220B4BB346AB}"/>
    <cellStyle name="제목 20 4" xfId="24622" xr:uid="{1A88116D-898C-440E-9554-36FA1308A0C1}"/>
    <cellStyle name="제목 20 5" xfId="24623" xr:uid="{07481FF0-4DD9-4596-8720-09BD08C12A5D}"/>
    <cellStyle name="제목 20 6" xfId="24624" xr:uid="{9A041248-D370-4CB7-A346-438BD5814D79}"/>
    <cellStyle name="제목 20 7" xfId="24625" xr:uid="{15180DC8-073E-4945-8023-0C224CC42B8F}"/>
    <cellStyle name="제목 20 8" xfId="24626" xr:uid="{C8FA6898-751A-453E-BD4A-869619E41AF4}"/>
    <cellStyle name="제목 20 9" xfId="24627" xr:uid="{46D3DA54-8BBE-4A2A-80AF-A359A4E4A3FD}"/>
    <cellStyle name="제목 21" xfId="3183" xr:uid="{19843158-3B07-43B6-8942-BB4C60314424}"/>
    <cellStyle name="제목 21 10" xfId="24629" xr:uid="{DDE3E065-980A-4232-8E8D-B3C9E7F99EAD}"/>
    <cellStyle name="제목 21 11" xfId="24630" xr:uid="{8C8CEC38-D69C-4119-8C35-91A4C99BADDD}"/>
    <cellStyle name="제목 21 12" xfId="24631" xr:uid="{EF4FC059-A2BF-4BCF-B670-2CE00495A0B2}"/>
    <cellStyle name="제목 21 13" xfId="24632" xr:uid="{4E21A7E3-AFDC-4ABE-ADF2-E3C954AE32A4}"/>
    <cellStyle name="제목 21 14" xfId="24633" xr:uid="{1519BEC3-143A-4476-8373-ACC6A846545D}"/>
    <cellStyle name="제목 21 15" xfId="24628" xr:uid="{9786BD78-493D-415E-B87E-E93E27A98401}"/>
    <cellStyle name="제목 21 2" xfId="3184" xr:uid="{E0E9C343-68D5-40AD-9260-853EB46C7C6B}"/>
    <cellStyle name="제목 21 2 2" xfId="24634" xr:uid="{B8355B20-B6BA-4E36-9D1E-BA3E49C38990}"/>
    <cellStyle name="제목 21 3" xfId="24635" xr:uid="{E6701FA7-EAAA-4B82-AFF4-FA26C0DF32BA}"/>
    <cellStyle name="제목 21 4" xfId="24636" xr:uid="{023136D8-1CFA-4329-99C2-1622FBE01B9C}"/>
    <cellStyle name="제목 21 5" xfId="24637" xr:uid="{128BB28E-FDE4-4F0A-934A-598D933095BA}"/>
    <cellStyle name="제목 21 6" xfId="24638" xr:uid="{E39CE4E8-7A3C-4534-87D4-73BB0472745F}"/>
    <cellStyle name="제목 21 7" xfId="24639" xr:uid="{747DD65D-F147-4D23-959C-DA0B7F73E0E0}"/>
    <cellStyle name="제목 21 8" xfId="24640" xr:uid="{1BC2B8CA-8A54-4B83-B0F0-8DF1610716A5}"/>
    <cellStyle name="제목 21 9" xfId="24641" xr:uid="{0C425943-EA68-4BF8-A36C-B81F89DD6353}"/>
    <cellStyle name="제목 22" xfId="3185" xr:uid="{DFFEF054-57EE-45F4-9DEB-3E4584C30718}"/>
    <cellStyle name="제목 22 10" xfId="24643" xr:uid="{8A9C25C5-F9E9-4379-B7FA-918C95C4EFD2}"/>
    <cellStyle name="제목 22 11" xfId="24644" xr:uid="{0D19348B-0AD6-41F0-8A42-D1DCF7182AB5}"/>
    <cellStyle name="제목 22 12" xfId="24645" xr:uid="{EE4A8165-6977-4F46-AEEA-41C71809EAD1}"/>
    <cellStyle name="제목 22 13" xfId="24646" xr:uid="{A13D6AB5-107F-4D2E-B010-B47D114F3B1B}"/>
    <cellStyle name="제목 22 14" xfId="24647" xr:uid="{C35F70F3-D403-4D2E-87FB-38C1D15C4B99}"/>
    <cellStyle name="제목 22 15" xfId="24642" xr:uid="{DBFAED83-A1BE-4BEC-8999-15C0F253ABC5}"/>
    <cellStyle name="제목 22 2" xfId="3186" xr:uid="{19BBB4DE-62F9-46DE-9F05-6D3592E553B6}"/>
    <cellStyle name="제목 22 2 2" xfId="24648" xr:uid="{772DE2EC-C9E2-4503-B720-9CF111AE1DFD}"/>
    <cellStyle name="제목 22 3" xfId="24649" xr:uid="{7156F794-4EF7-4D32-BA16-2BB4699562B4}"/>
    <cellStyle name="제목 22 4" xfId="24650" xr:uid="{A55DCABB-580F-4021-8EC9-638C84B4CB9A}"/>
    <cellStyle name="제목 22 5" xfId="24651" xr:uid="{78E77DDA-9562-4034-8B2F-D0248D8460A7}"/>
    <cellStyle name="제목 22 6" xfId="24652" xr:uid="{C4F3ACF8-C266-4C61-885A-38BB4C88C0A0}"/>
    <cellStyle name="제목 22 7" xfId="24653" xr:uid="{49E4C919-4FB8-444D-88A4-F39CBB872FC3}"/>
    <cellStyle name="제목 22 8" xfId="24654" xr:uid="{5B96CECB-B0D6-46B5-A048-9DBBA1CE085D}"/>
    <cellStyle name="제목 22 9" xfId="24655" xr:uid="{A7D7260E-FA15-4264-928E-809AB1444459}"/>
    <cellStyle name="제목 23" xfId="3187" xr:uid="{7FC9A117-ACC2-4AC2-9C59-EC1793C7B3A9}"/>
    <cellStyle name="제목 23 10" xfId="24657" xr:uid="{A64BD8EF-5C0C-4876-BA39-18C49310FFA2}"/>
    <cellStyle name="제목 23 11" xfId="24658" xr:uid="{0FDC6BFB-B6B9-480A-AE7E-8273616AA319}"/>
    <cellStyle name="제목 23 12" xfId="24659" xr:uid="{B910469E-A972-4179-ACEB-9DC6DA28C9ED}"/>
    <cellStyle name="제목 23 13" xfId="24660" xr:uid="{DBF490AE-EDBD-4CE7-86F6-445EF8A64A2A}"/>
    <cellStyle name="제목 23 14" xfId="24661" xr:uid="{628E2B3C-4752-49C4-9934-5D49A40A43A2}"/>
    <cellStyle name="제목 23 15" xfId="24656" xr:uid="{5A59CFF5-116D-49A1-AC20-E671E676D65B}"/>
    <cellStyle name="제목 23 2" xfId="3188" xr:uid="{877455B2-C6F8-48A9-9806-79CD72450540}"/>
    <cellStyle name="제목 23 2 2" xfId="24662" xr:uid="{CA5AB568-9819-47EC-A3F0-33B219F25696}"/>
    <cellStyle name="제목 23 3" xfId="24663" xr:uid="{3BAD9A59-70B0-420D-B2EE-694B73E99FFD}"/>
    <cellStyle name="제목 23 4" xfId="24664" xr:uid="{470996B9-D4C9-47C9-A33B-8B18EA4912D6}"/>
    <cellStyle name="제목 23 5" xfId="24665" xr:uid="{D96FCAAC-384F-4CFE-9343-E566CB1264A6}"/>
    <cellStyle name="제목 23 6" xfId="24666" xr:uid="{F708EA59-A6DD-4E9B-8E60-2A4EFDF210F0}"/>
    <cellStyle name="제목 23 7" xfId="24667" xr:uid="{F9C9AA21-14F7-4599-A1DC-BEC7985BF80B}"/>
    <cellStyle name="제목 23 8" xfId="24668" xr:uid="{F8AE897D-F576-4747-A441-35D6347B6727}"/>
    <cellStyle name="제목 23 9" xfId="24669" xr:uid="{F4843691-C5E3-4D99-9602-E7F3A31820A5}"/>
    <cellStyle name="제목 24" xfId="3189" xr:uid="{8F8A2C8F-B350-42BA-A441-54365693B107}"/>
    <cellStyle name="제목 24 10" xfId="24671" xr:uid="{57CC023C-C844-46F1-9BD5-A61C3543EB19}"/>
    <cellStyle name="제목 24 11" xfId="24672" xr:uid="{5429D0A6-779D-49EE-963B-82BDFFD50E34}"/>
    <cellStyle name="제목 24 12" xfId="24673" xr:uid="{9678B85D-ECA7-46DB-A69B-AB078B637E34}"/>
    <cellStyle name="제목 24 13" xfId="24674" xr:uid="{D105AF0F-690F-4622-846D-A7FE89C530B0}"/>
    <cellStyle name="제목 24 14" xfId="24675" xr:uid="{FFDABAF7-7A65-4A83-8FAC-EEE476CAC1AC}"/>
    <cellStyle name="제목 24 15" xfId="24670" xr:uid="{46216C27-CFD0-4976-8E72-C13B9F3C83CA}"/>
    <cellStyle name="제목 24 2" xfId="3190" xr:uid="{853F2106-EDA4-42BE-90A3-F6607587FD08}"/>
    <cellStyle name="제목 24 2 2" xfId="24676" xr:uid="{CCE320C7-A2AE-44B8-AC63-C8A79D903E52}"/>
    <cellStyle name="제목 24 3" xfId="24677" xr:uid="{C5D2EDA3-43E3-45DD-9A9D-CE67CD50D2C7}"/>
    <cellStyle name="제목 24 4" xfId="24678" xr:uid="{07A7CC10-3C67-4AB3-97BE-7E17CA8C3A10}"/>
    <cellStyle name="제목 24 5" xfId="24679" xr:uid="{8434E03F-1711-4FFB-8BC3-35E77E74500C}"/>
    <cellStyle name="제목 24 6" xfId="24680" xr:uid="{7FD2DAC6-C43A-446E-B0A4-FDC5C8DE15E6}"/>
    <cellStyle name="제목 24 7" xfId="24681" xr:uid="{2BD093F6-E69F-4FDC-9583-E769A97B904D}"/>
    <cellStyle name="제목 24 8" xfId="24682" xr:uid="{E544B2D0-7FAD-43F2-B796-8DAE89AC4136}"/>
    <cellStyle name="제목 24 9" xfId="24683" xr:uid="{E4AEDD47-2498-4EB7-A65E-1E379EA55987}"/>
    <cellStyle name="제목 25" xfId="3191" xr:uid="{7B0BA72C-D152-4EF3-8B7F-4035595B6F91}"/>
    <cellStyle name="제목 25 10" xfId="24685" xr:uid="{E3E5389E-27EA-4719-95B4-AC6BAAF0DB5F}"/>
    <cellStyle name="제목 25 11" xfId="24686" xr:uid="{89BF16ED-0CBB-4BBB-A989-2A448294EFC0}"/>
    <cellStyle name="제목 25 12" xfId="24687" xr:uid="{7349399C-0B1D-4E11-A8CB-6098C67C5ABF}"/>
    <cellStyle name="제목 25 13" xfId="24688" xr:uid="{19B58665-343A-459C-BE32-D78D241C3DFB}"/>
    <cellStyle name="제목 25 14" xfId="24689" xr:uid="{5F5960D3-5CDD-4F29-A5FA-0D0311916069}"/>
    <cellStyle name="제목 25 15" xfId="24684" xr:uid="{61E74ADB-44BA-4898-91DD-0B0ED96B3B09}"/>
    <cellStyle name="제목 25 2" xfId="3192" xr:uid="{18264522-933C-4F77-8EB6-538FD3E009E3}"/>
    <cellStyle name="제목 25 2 2" xfId="24690" xr:uid="{6633DAC1-56DA-40DF-99B3-2BF952221D41}"/>
    <cellStyle name="제목 25 3" xfId="24691" xr:uid="{6FA02870-4164-442A-ACE3-64FFFE7A14AE}"/>
    <cellStyle name="제목 25 4" xfId="24692" xr:uid="{B7784B47-8B3C-46F4-A332-300DB4D38733}"/>
    <cellStyle name="제목 25 5" xfId="24693" xr:uid="{0462A13F-6077-48DE-9CE2-65258F81F8F8}"/>
    <cellStyle name="제목 25 6" xfId="24694" xr:uid="{E8DD6B0B-34A2-473F-B7B1-6CE8CBC598D3}"/>
    <cellStyle name="제목 25 7" xfId="24695" xr:uid="{CFFA3A6C-EA30-4C54-A09E-467328B54F28}"/>
    <cellStyle name="제목 25 8" xfId="24696" xr:uid="{6FB405CC-C82E-417C-BF61-E580634F6235}"/>
    <cellStyle name="제목 25 9" xfId="24697" xr:uid="{2219D206-9AB6-4DCB-80C4-40C76671D279}"/>
    <cellStyle name="제목 26" xfId="3193" xr:uid="{01FFF663-BA50-48A1-8350-75490EEA3093}"/>
    <cellStyle name="제목 26 10" xfId="24699" xr:uid="{647686F3-D92E-4628-9161-D98A144D5052}"/>
    <cellStyle name="제목 26 11" xfId="24700" xr:uid="{35C7BA07-0B8E-4D39-8229-6E96144DE9E4}"/>
    <cellStyle name="제목 26 12" xfId="24701" xr:uid="{74B6AAD4-E4E5-46B3-A2AD-333C425EC86A}"/>
    <cellStyle name="제목 26 13" xfId="24702" xr:uid="{25B3DF5E-9873-4A58-9A5B-B4C5AFDE5F7A}"/>
    <cellStyle name="제목 26 14" xfId="24703" xr:uid="{0629C9C5-16E8-4BE9-9930-82D82F36AEB6}"/>
    <cellStyle name="제목 26 15" xfId="24698" xr:uid="{5D7597A8-421A-46F7-863D-433E31058DE0}"/>
    <cellStyle name="제목 26 2" xfId="3194" xr:uid="{CBD5C577-147F-45AA-8F98-0D70481E8BEC}"/>
    <cellStyle name="제목 26 2 2" xfId="24704" xr:uid="{A99AEC28-752E-4CB9-9F65-E382B439D623}"/>
    <cellStyle name="제목 26 3" xfId="24705" xr:uid="{B3F59888-24DC-4AF5-B01A-B5864FAC4F3E}"/>
    <cellStyle name="제목 26 4" xfId="24706" xr:uid="{A808EECA-9E5B-4294-8624-64183DF63BF6}"/>
    <cellStyle name="제목 26 5" xfId="24707" xr:uid="{187BBE18-1F78-448B-BDE8-62814A2FDCEB}"/>
    <cellStyle name="제목 26 6" xfId="24708" xr:uid="{12C8CC83-94DB-45C3-88C4-CCFE43D67838}"/>
    <cellStyle name="제목 26 7" xfId="24709" xr:uid="{F3CDC001-FA81-4E10-951B-C919501FBA8A}"/>
    <cellStyle name="제목 26 8" xfId="24710" xr:uid="{92A8120C-B198-4985-9C92-3BC91D4B1D8D}"/>
    <cellStyle name="제목 26 9" xfId="24711" xr:uid="{6B8E7F57-0BC0-46F8-82EC-DBA32D98848E}"/>
    <cellStyle name="제목 27" xfId="3195" xr:uid="{E95D370E-44C3-4859-A192-0BED23E821AD}"/>
    <cellStyle name="제목 27 10" xfId="24713" xr:uid="{DA6DD110-9C02-463A-8B3D-EE5D122DFD40}"/>
    <cellStyle name="제목 27 11" xfId="24714" xr:uid="{2A04D8A4-97E3-4795-8825-E2545142FD04}"/>
    <cellStyle name="제목 27 12" xfId="24715" xr:uid="{9B4D786E-EC5D-495C-B254-09B7C4468ACB}"/>
    <cellStyle name="제목 27 13" xfId="24716" xr:uid="{25126BAD-FEA2-4307-B656-5400E09B79EF}"/>
    <cellStyle name="제목 27 14" xfId="24717" xr:uid="{F6920111-CF8F-4772-B12F-15FABC295E82}"/>
    <cellStyle name="제목 27 15" xfId="24712" xr:uid="{FA65C42B-3541-4DEF-82CE-0FF1919FB9B7}"/>
    <cellStyle name="제목 27 2" xfId="3196" xr:uid="{DF3E6302-E192-49B0-83FB-1406884BA76B}"/>
    <cellStyle name="제목 27 2 2" xfId="24718" xr:uid="{7B78693F-5563-4EC7-94B9-E5F7C29DF376}"/>
    <cellStyle name="제목 27 3" xfId="24719" xr:uid="{1D1B92B3-9656-4524-A5F8-9B1A971FDE6D}"/>
    <cellStyle name="제목 27 4" xfId="24720" xr:uid="{9E6CB8DE-AE9A-416E-9B28-0BA636819F78}"/>
    <cellStyle name="제목 27 5" xfId="24721" xr:uid="{7BED7BEF-59F0-4D36-9BD4-524A9DE1D9F2}"/>
    <cellStyle name="제목 27 6" xfId="24722" xr:uid="{EAD3BEAC-9453-451B-8F56-6D74325F772B}"/>
    <cellStyle name="제목 27 7" xfId="24723" xr:uid="{C17B52E2-1487-4F0D-A853-86A507BF87C0}"/>
    <cellStyle name="제목 27 8" xfId="24724" xr:uid="{D734F5DC-3C82-45CF-B754-3D756A4289F7}"/>
    <cellStyle name="제목 27 9" xfId="24725" xr:uid="{DA8185C7-4A98-4E5D-A44D-946BB942BABE}"/>
    <cellStyle name="제목 28" xfId="3197" xr:uid="{F567CC83-3573-4394-82CE-4865460D24C4}"/>
    <cellStyle name="제목 28 10" xfId="24727" xr:uid="{13AA9C8B-BC34-4B20-8796-A5FA60E5E03C}"/>
    <cellStyle name="제목 28 11" xfId="24728" xr:uid="{87D8BB54-5855-49C5-8694-73792D7D15EA}"/>
    <cellStyle name="제목 28 12" xfId="24729" xr:uid="{17FBDF0D-E543-4FAC-BCFB-4D802E944661}"/>
    <cellStyle name="제목 28 13" xfId="24730" xr:uid="{CBB73E75-586B-4CB2-9F41-F45EFE071849}"/>
    <cellStyle name="제목 28 14" xfId="24731" xr:uid="{1EBBE5E6-6A8D-497C-ACCA-AD8299297917}"/>
    <cellStyle name="제목 28 15" xfId="24726" xr:uid="{38359206-41F3-4459-84F3-903B9B9D7AD6}"/>
    <cellStyle name="제목 28 2" xfId="3198" xr:uid="{042CAA7B-100B-4E7A-B14F-58FCE2A28BF2}"/>
    <cellStyle name="제목 28 2 2" xfId="24732" xr:uid="{A0C618CE-80C3-4770-974C-17FBC5ABB158}"/>
    <cellStyle name="제목 28 3" xfId="24733" xr:uid="{1F9D0105-9490-410F-B781-EB1D7BB074D2}"/>
    <cellStyle name="제목 28 4" xfId="24734" xr:uid="{C11E3D12-013D-4930-B74A-495D1EA08857}"/>
    <cellStyle name="제목 28 5" xfId="24735" xr:uid="{9EC4D2A0-EE82-461E-983B-8807D0EDF1B8}"/>
    <cellStyle name="제목 28 6" xfId="24736" xr:uid="{E3B1C9C8-2711-4644-8317-682C616105AE}"/>
    <cellStyle name="제목 28 7" xfId="24737" xr:uid="{D3086E8C-BAFA-436E-9478-D9147CE86EAE}"/>
    <cellStyle name="제목 28 8" xfId="24738" xr:uid="{32098E4E-047A-4DF4-8995-CC042B05F5E9}"/>
    <cellStyle name="제목 28 9" xfId="24739" xr:uid="{51B29E92-1DA1-4AE8-B70E-5737159A0FD4}"/>
    <cellStyle name="제목 29" xfId="3199" xr:uid="{10EBBF79-8CF6-4F61-A331-1E845E20D422}"/>
    <cellStyle name="제목 29 10" xfId="24741" xr:uid="{19AF4003-6F82-49C9-9E5D-66DF068A5BED}"/>
    <cellStyle name="제목 29 11" xfId="24742" xr:uid="{3652BF84-9BC8-4892-A894-54BDBB02C56C}"/>
    <cellStyle name="제목 29 12" xfId="24743" xr:uid="{878759B4-FBE9-4BB6-9A9B-C10DA41424C8}"/>
    <cellStyle name="제목 29 13" xfId="24744" xr:uid="{B26F24F5-3C92-4B15-9800-26E6E54CAEEB}"/>
    <cellStyle name="제목 29 14" xfId="24745" xr:uid="{2B0D91EA-3D20-42AC-882A-57C8D1E6BC7E}"/>
    <cellStyle name="제목 29 15" xfId="24740" xr:uid="{0876FE8E-6FEA-4B07-BA1B-25C580469A0D}"/>
    <cellStyle name="제목 29 2" xfId="3200" xr:uid="{3EFA989C-9EF7-4C12-B34B-A0F49346CF9D}"/>
    <cellStyle name="제목 29 2 2" xfId="24746" xr:uid="{973D3387-C23B-493F-9041-D44E3D16FB7B}"/>
    <cellStyle name="제목 29 3" xfId="24747" xr:uid="{295660C8-4ED4-4441-BC2E-3F79C4759D39}"/>
    <cellStyle name="제목 29 4" xfId="24748" xr:uid="{86E93386-3C65-47BB-9DE2-BF55923FD193}"/>
    <cellStyle name="제목 29 5" xfId="24749" xr:uid="{37CB197D-18A6-4B14-85E0-76B7E37E8F92}"/>
    <cellStyle name="제목 29 6" xfId="24750" xr:uid="{6A8313B4-D4C8-44BB-AAA6-1BF030CB6550}"/>
    <cellStyle name="제목 29 7" xfId="24751" xr:uid="{CDD3C930-FC9C-4E87-A2B9-F898F0A28197}"/>
    <cellStyle name="제목 29 8" xfId="24752" xr:uid="{20BD71AC-F873-43EA-B55B-866700072D28}"/>
    <cellStyle name="제목 29 9" xfId="24753" xr:uid="{7E99261F-9E0F-49C8-8817-9DC136193E4F}"/>
    <cellStyle name="제목 3 10" xfId="3202" xr:uid="{1207D249-15FA-4137-AD66-3966DE9C037C}"/>
    <cellStyle name="제목 3 10 10" xfId="24756" xr:uid="{25826DFB-D69B-4A0A-A0A7-4D1E713B2135}"/>
    <cellStyle name="제목 3 10 11" xfId="24757" xr:uid="{6B05C9E8-86C3-4A57-8F2F-8384E2C739AF}"/>
    <cellStyle name="제목 3 10 12" xfId="24758" xr:uid="{B854C047-F5F5-4837-90C1-6804291DD0F9}"/>
    <cellStyle name="제목 3 10 13" xfId="24759" xr:uid="{A9407B89-C175-4A5B-8D26-5F95A6083FC9}"/>
    <cellStyle name="제목 3 10 14" xfId="24760" xr:uid="{1731747F-37D1-41F6-B877-03ACC119FAAE}"/>
    <cellStyle name="제목 3 10 15" xfId="24755" xr:uid="{C24491B3-2B73-4DCC-B8F9-498EFABC67B6}"/>
    <cellStyle name="제목 3 10 2" xfId="3203" xr:uid="{209AB2E5-7EBA-4FBD-997D-265CB3A12530}"/>
    <cellStyle name="제목 3 10 2 2" xfId="24761" xr:uid="{3E5DF56F-902E-4B8D-9FF6-3C952807383F}"/>
    <cellStyle name="제목 3 10 3" xfId="24762" xr:uid="{7B0025A5-DD66-4229-81CC-FAA62CFC0893}"/>
    <cellStyle name="제목 3 10 4" xfId="24763" xr:uid="{64E394F7-90EA-41D0-9A3F-9C887F400BC4}"/>
    <cellStyle name="제목 3 10 5" xfId="24764" xr:uid="{89267A08-02DD-45AD-AAF8-0098408D0111}"/>
    <cellStyle name="제목 3 10 6" xfId="24765" xr:uid="{8E8CEE09-AA1C-4361-99B4-9BEF0BAC8BB6}"/>
    <cellStyle name="제목 3 10 7" xfId="24766" xr:uid="{5EC232DF-C480-4B65-BB21-FC1742AA14E2}"/>
    <cellStyle name="제목 3 10 8" xfId="24767" xr:uid="{58B4BB76-4E9F-4FBF-966D-181F294EFEE9}"/>
    <cellStyle name="제목 3 10 9" xfId="24768" xr:uid="{B40C9090-0C28-4E37-AE67-3427FF006D9B}"/>
    <cellStyle name="제목 3 11" xfId="3204" xr:uid="{2FC7721A-AFF1-4811-8889-72E2B7B8E03F}"/>
    <cellStyle name="제목 3 11 10" xfId="24770" xr:uid="{8F9F9B16-2A38-496C-B721-9DFE4D31EB32}"/>
    <cellStyle name="제목 3 11 11" xfId="24771" xr:uid="{AD3FAEA5-D405-4A49-BA30-FFDB3BDDCA8F}"/>
    <cellStyle name="제목 3 11 12" xfId="24772" xr:uid="{4FF87AF4-7BAC-41B0-BFBF-298A17BEBC11}"/>
    <cellStyle name="제목 3 11 13" xfId="24773" xr:uid="{608CE149-106D-4D8D-B7D5-E99B042FDA33}"/>
    <cellStyle name="제목 3 11 14" xfId="24774" xr:uid="{2BB69355-0836-43B7-986B-2D237A754C0A}"/>
    <cellStyle name="제목 3 11 15" xfId="24769" xr:uid="{11164FB0-6346-4E05-AE90-CB6DAC5D8FD2}"/>
    <cellStyle name="제목 3 11 2" xfId="3205" xr:uid="{6F16F4BF-F645-49F9-BB25-D1A1F9E44F80}"/>
    <cellStyle name="제목 3 11 2 2" xfId="24775" xr:uid="{77570DCF-A8C8-47EE-BC38-74E2A1078695}"/>
    <cellStyle name="제목 3 11 3" xfId="24776" xr:uid="{441703B9-087E-457C-BA49-70BA030C0FD2}"/>
    <cellStyle name="제목 3 11 4" xfId="24777" xr:uid="{D029B6CA-DA53-41BC-9C5B-D66C332717CE}"/>
    <cellStyle name="제목 3 11 5" xfId="24778" xr:uid="{A86D9828-14CE-49EB-A501-184C276D4CA4}"/>
    <cellStyle name="제목 3 11 6" xfId="24779" xr:uid="{E69BAF48-F4D1-4B88-8879-C975FE4091B6}"/>
    <cellStyle name="제목 3 11 7" xfId="24780" xr:uid="{3713F750-49F6-472D-AEC2-32C08035E9E7}"/>
    <cellStyle name="제목 3 11 8" xfId="24781" xr:uid="{8EDD02B8-510C-4701-A042-CA6E5A61E55F}"/>
    <cellStyle name="제목 3 11 9" xfId="24782" xr:uid="{A087DC84-FEA8-4929-A10E-D8D29D016AED}"/>
    <cellStyle name="제목 3 12" xfId="3206" xr:uid="{DA8383C2-D925-4207-B6EC-58E5289C25FE}"/>
    <cellStyle name="제목 3 12 10" xfId="24784" xr:uid="{10365D91-6555-43B4-B1C4-941D7877D93B}"/>
    <cellStyle name="제목 3 12 11" xfId="24785" xr:uid="{83D337DB-7B59-470E-88A7-B95253B2130B}"/>
    <cellStyle name="제목 3 12 12" xfId="24786" xr:uid="{0B7BE4E8-6529-4980-8BCA-45CBA1B06377}"/>
    <cellStyle name="제목 3 12 13" xfId="24787" xr:uid="{B6B61B4D-5380-4C41-BFA1-05DE163347AC}"/>
    <cellStyle name="제목 3 12 14" xfId="24788" xr:uid="{33CB777C-4071-4D1B-8406-B3CEF541050B}"/>
    <cellStyle name="제목 3 12 15" xfId="24783" xr:uid="{98AD4DF3-3624-45D6-9039-FE0B9F950E33}"/>
    <cellStyle name="제목 3 12 2" xfId="3207" xr:uid="{3948EA2F-2135-4ACF-B962-07C88E7EE0F9}"/>
    <cellStyle name="제목 3 12 2 2" xfId="24789" xr:uid="{C51C123A-2B3A-4050-89A0-A3C5B1336951}"/>
    <cellStyle name="제목 3 12 3" xfId="24790" xr:uid="{DB58862B-EB0D-4CA0-8F22-D9302BDD635F}"/>
    <cellStyle name="제목 3 12 4" xfId="24791" xr:uid="{E0E2F2E3-497B-43C0-A762-4EAEE33525FB}"/>
    <cellStyle name="제목 3 12 5" xfId="24792" xr:uid="{ED9370BF-ED77-492E-8093-9236DEC36F9F}"/>
    <cellStyle name="제목 3 12 6" xfId="24793" xr:uid="{A2D57B2E-CDC2-4E86-8AE3-E5C38AD00E7D}"/>
    <cellStyle name="제목 3 12 7" xfId="24794" xr:uid="{83A27BC1-D621-4AD8-8992-E5D73ADED844}"/>
    <cellStyle name="제목 3 12 8" xfId="24795" xr:uid="{7FEC31A0-8102-4B86-AEC0-831E3C01D964}"/>
    <cellStyle name="제목 3 12 9" xfId="24796" xr:uid="{141111F4-7781-4597-8E92-3755ECE7D724}"/>
    <cellStyle name="제목 3 13" xfId="3208" xr:uid="{04E83976-D2C8-4692-ACF6-18A8C101475D}"/>
    <cellStyle name="제목 3 13 10" xfId="24798" xr:uid="{0808AE91-C0D1-40A1-BD7B-5C94974CA24A}"/>
    <cellStyle name="제목 3 13 11" xfId="24799" xr:uid="{AC003B42-FCFD-4660-882D-EFFFA7C601F6}"/>
    <cellStyle name="제목 3 13 12" xfId="24800" xr:uid="{B39A311D-BAFC-4F36-9A88-9AB5CB21F6A2}"/>
    <cellStyle name="제목 3 13 13" xfId="24801" xr:uid="{C4888C27-D702-4660-83D7-A11CED10CA23}"/>
    <cellStyle name="제목 3 13 14" xfId="24802" xr:uid="{5688647D-0539-44D1-8867-0B5EF8E53967}"/>
    <cellStyle name="제목 3 13 15" xfId="24797" xr:uid="{19A22F05-0D89-4136-888F-089C3E35DE77}"/>
    <cellStyle name="제목 3 13 2" xfId="3209" xr:uid="{B8567C52-7A25-48A2-BE65-5E468A2188B2}"/>
    <cellStyle name="제목 3 13 2 2" xfId="24803" xr:uid="{7A23A234-B619-4A36-A14C-99C981155E9D}"/>
    <cellStyle name="제목 3 13 3" xfId="24804" xr:uid="{794AE309-A769-4386-9F33-69DB3711B688}"/>
    <cellStyle name="제목 3 13 4" xfId="24805" xr:uid="{3B02581F-5EC4-4396-898E-71EE1768B4B4}"/>
    <cellStyle name="제목 3 13 5" xfId="24806" xr:uid="{7EB1B8CF-0A00-4AFE-9131-A3EE9BD512FF}"/>
    <cellStyle name="제목 3 13 6" xfId="24807" xr:uid="{08A3BEB9-C1AB-4EA0-90CB-CA620C7B22AD}"/>
    <cellStyle name="제목 3 13 7" xfId="24808" xr:uid="{2C0E5F0B-DBF8-4530-8C21-A3826D573896}"/>
    <cellStyle name="제목 3 13 8" xfId="24809" xr:uid="{125C11DD-4886-4513-85CF-71A627D95955}"/>
    <cellStyle name="제목 3 13 9" xfId="24810" xr:uid="{71C524C5-948C-4DE9-83E6-CA50930B80F4}"/>
    <cellStyle name="제목 3 14" xfId="3210" xr:uid="{86BB47C4-C55C-4C00-9167-4A013BA70493}"/>
    <cellStyle name="제목 3 14 10" xfId="24812" xr:uid="{1A8B4B21-80BF-43F3-9A50-4A6C7FC76EF1}"/>
    <cellStyle name="제목 3 14 11" xfId="24813" xr:uid="{2D6B5F10-2877-4FCD-9134-55602971D201}"/>
    <cellStyle name="제목 3 14 12" xfId="24814" xr:uid="{3AD43A01-603C-43ED-85B0-F28B74E10EDF}"/>
    <cellStyle name="제목 3 14 13" xfId="24815" xr:uid="{51338FF4-6484-4EDF-897A-F10B88293A9D}"/>
    <cellStyle name="제목 3 14 14" xfId="24816" xr:uid="{8E766044-70BB-46E2-A8BE-391B7C7E7847}"/>
    <cellStyle name="제목 3 14 15" xfId="24811" xr:uid="{C2514E8E-B6A8-4B83-A6A1-0864B8F7828B}"/>
    <cellStyle name="제목 3 14 2" xfId="3211" xr:uid="{DB5B4EDE-9040-4AD2-8FB1-16894CCD3A9D}"/>
    <cellStyle name="제목 3 14 2 2" xfId="24817" xr:uid="{9AAD22C0-86A7-4642-A975-6CA960B74F44}"/>
    <cellStyle name="제목 3 14 3" xfId="24818" xr:uid="{B02399F5-3ADB-49AC-BE07-EE1075A05FE0}"/>
    <cellStyle name="제목 3 14 4" xfId="24819" xr:uid="{C2AF8662-41B9-4DAA-9629-4D5DFB6C6384}"/>
    <cellStyle name="제목 3 14 5" xfId="24820" xr:uid="{C4F17009-4964-4084-B9FE-61A7049A53E2}"/>
    <cellStyle name="제목 3 14 6" xfId="24821" xr:uid="{72FB7E3E-6914-4763-A578-012974494453}"/>
    <cellStyle name="제목 3 14 7" xfId="24822" xr:uid="{D3FCE66B-8B8E-4F00-AD70-7DFAF1DD12E8}"/>
    <cellStyle name="제목 3 14 8" xfId="24823" xr:uid="{15656E45-A69C-4DBE-A5D1-6DB9521CB806}"/>
    <cellStyle name="제목 3 14 9" xfId="24824" xr:uid="{C866D9B3-429C-4DD0-A37C-86C091C64118}"/>
    <cellStyle name="제목 3 15" xfId="3212" xr:uid="{88ECEBF3-F155-4503-AE6F-E595DEF24E34}"/>
    <cellStyle name="제목 3 15 10" xfId="24826" xr:uid="{DB11F8C6-19D2-4BA7-8049-8FC1C0FC857D}"/>
    <cellStyle name="제목 3 15 11" xfId="24827" xr:uid="{79668DF4-0160-4517-ABC4-37B262954B3B}"/>
    <cellStyle name="제목 3 15 12" xfId="24828" xr:uid="{C67689CC-33BA-4779-9B73-A37F30E6CD56}"/>
    <cellStyle name="제목 3 15 13" xfId="24829" xr:uid="{48394218-4C0E-4049-8060-10F9884DE4CF}"/>
    <cellStyle name="제목 3 15 14" xfId="24830" xr:uid="{69211CFA-FA71-4979-AA1C-3D2D73CE1987}"/>
    <cellStyle name="제목 3 15 15" xfId="24825" xr:uid="{F9D203A9-495B-4395-AC30-0D0C505ED2BE}"/>
    <cellStyle name="제목 3 15 2" xfId="3213" xr:uid="{9CAB5F91-5ABD-4683-B7A0-3A90EF22A2BF}"/>
    <cellStyle name="제목 3 15 2 2" xfId="24831" xr:uid="{A3EAC6B7-3D99-491D-BEC2-D9505D34A61F}"/>
    <cellStyle name="제목 3 15 3" xfId="24832" xr:uid="{CBD8BC6D-91DD-481B-9020-A67E3C17833B}"/>
    <cellStyle name="제목 3 15 4" xfId="24833" xr:uid="{CA731FB3-B6BE-47E8-830C-8CF8BBB9433C}"/>
    <cellStyle name="제목 3 15 5" xfId="24834" xr:uid="{6A663FC3-DC2D-4E5F-AC90-08291C0EEEE9}"/>
    <cellStyle name="제목 3 15 6" xfId="24835" xr:uid="{8BE962B7-DB6F-4F33-969C-B11A074F0025}"/>
    <cellStyle name="제목 3 15 7" xfId="24836" xr:uid="{D82B42C6-44F8-4669-B6E4-96E168898226}"/>
    <cellStyle name="제목 3 15 8" xfId="24837" xr:uid="{444FCD3E-26E0-4D8C-865B-28404B63A826}"/>
    <cellStyle name="제목 3 15 9" xfId="24838" xr:uid="{3F3B4F86-89CB-4AE5-8D12-02C62CDB5584}"/>
    <cellStyle name="제목 3 16" xfId="3214" xr:uid="{62EA18F3-DA80-42E1-9D22-65F8E1C4D2DE}"/>
    <cellStyle name="제목 3 16 10" xfId="24840" xr:uid="{4B880CEF-3024-4C10-9497-BCA10D01B40D}"/>
    <cellStyle name="제목 3 16 11" xfId="24841" xr:uid="{F23921CB-706E-4433-B76A-CC326E87703B}"/>
    <cellStyle name="제목 3 16 12" xfId="24842" xr:uid="{0C770773-3662-4176-BD11-08BB1F1A8122}"/>
    <cellStyle name="제목 3 16 13" xfId="24843" xr:uid="{A3468D74-8CF4-40DF-BB49-1E9F0C07694D}"/>
    <cellStyle name="제목 3 16 14" xfId="24844" xr:uid="{9E1DB038-699D-488B-BBFD-E17BC18C7265}"/>
    <cellStyle name="제목 3 16 15" xfId="24839" xr:uid="{31CFCF7A-A75C-401A-B908-5F794B2AE060}"/>
    <cellStyle name="제목 3 16 2" xfId="3215" xr:uid="{4307B376-D25B-4E88-9268-861BA0580597}"/>
    <cellStyle name="제목 3 16 2 2" xfId="24845" xr:uid="{74F75D6B-E107-42DC-A72B-CB6F24A9373E}"/>
    <cellStyle name="제목 3 16 3" xfId="24846" xr:uid="{227A35C1-1354-4165-8E98-B5EAECA2D698}"/>
    <cellStyle name="제목 3 16 4" xfId="24847" xr:uid="{7A5E01EB-4C03-41B3-AF20-87F46C2FC941}"/>
    <cellStyle name="제목 3 16 5" xfId="24848" xr:uid="{F386ADA6-F353-4300-8693-74D92270A6B3}"/>
    <cellStyle name="제목 3 16 6" xfId="24849" xr:uid="{269CF4DA-1425-4BE2-9381-D4063F4597F0}"/>
    <cellStyle name="제목 3 16 7" xfId="24850" xr:uid="{E7ADE3E0-4F9E-4378-B570-38A2CA265B15}"/>
    <cellStyle name="제목 3 16 8" xfId="24851" xr:uid="{41F826FF-56F0-46EC-92F9-FDC399195948}"/>
    <cellStyle name="제목 3 16 9" xfId="24852" xr:uid="{C35EB5B5-82D0-444B-BEE8-EDF80FAFA665}"/>
    <cellStyle name="제목 3 17" xfId="3216" xr:uid="{681CCD9B-782F-4405-A2EA-A625CDD8787B}"/>
    <cellStyle name="제목 3 17 10" xfId="24854" xr:uid="{5BA34FAD-A12A-400F-83AB-DC5D6776A09F}"/>
    <cellStyle name="제목 3 17 11" xfId="24855" xr:uid="{908FBB31-FAB6-4E9A-AF3B-F7B38334071C}"/>
    <cellStyle name="제목 3 17 12" xfId="24856" xr:uid="{566912F2-C895-486B-9617-1CBA20E7A45C}"/>
    <cellStyle name="제목 3 17 13" xfId="24857" xr:uid="{30B15CC7-1B7E-472D-8E32-DE6AE1BE0404}"/>
    <cellStyle name="제목 3 17 14" xfId="24858" xr:uid="{59A934D8-8D39-4563-AD83-864E7B65A19B}"/>
    <cellStyle name="제목 3 17 15" xfId="24853" xr:uid="{7E372888-EB9C-4D31-B2FD-07B6A1051B8A}"/>
    <cellStyle name="제목 3 17 2" xfId="3217" xr:uid="{F1D98180-9B1A-4F7D-A4AD-B11C94A7CF87}"/>
    <cellStyle name="제목 3 17 2 2" xfId="24859" xr:uid="{9669A0F9-91BF-4356-B6CC-2172EA4F9204}"/>
    <cellStyle name="제목 3 17 3" xfId="24860" xr:uid="{1899E423-2DCA-480E-B3C3-84C64EDE4EEE}"/>
    <cellStyle name="제목 3 17 4" xfId="24861" xr:uid="{AB9B1E3A-5BDE-4631-B6BD-621A2AAC5FC2}"/>
    <cellStyle name="제목 3 17 5" xfId="24862" xr:uid="{1FF0B9BF-A357-4079-9650-FFDDDD514C41}"/>
    <cellStyle name="제목 3 17 6" xfId="24863" xr:uid="{B2470BA7-ACD3-4A91-BECD-BF8B8664A8AB}"/>
    <cellStyle name="제목 3 17 7" xfId="24864" xr:uid="{D3AA31F4-0253-4132-9E48-3B1FDDDD5E3E}"/>
    <cellStyle name="제목 3 17 8" xfId="24865" xr:uid="{E9BB17B4-4DEE-4F09-9EB7-C0E2B806F611}"/>
    <cellStyle name="제목 3 17 9" xfId="24866" xr:uid="{BDC6C9BD-FB0A-4190-899D-D4DF0B1617D8}"/>
    <cellStyle name="제목 3 18" xfId="3218" xr:uid="{1B9DED45-EB5A-4BD7-B21F-521173A09831}"/>
    <cellStyle name="제목 3 18 10" xfId="24868" xr:uid="{BD960666-A550-4281-8EA0-88ABFBCE06EE}"/>
    <cellStyle name="제목 3 18 11" xfId="24869" xr:uid="{50C4E039-BA2A-4005-AD6A-8741AF587626}"/>
    <cellStyle name="제목 3 18 12" xfId="24870" xr:uid="{EB9AF8CE-7B63-42F4-8AA1-359D79CA3060}"/>
    <cellStyle name="제목 3 18 13" xfId="24871" xr:uid="{725B7F17-9530-4DF4-A0A9-3CE8DBBCF38F}"/>
    <cellStyle name="제목 3 18 14" xfId="24872" xr:uid="{1C0EF57D-9838-476D-8CEC-C5BA925F2006}"/>
    <cellStyle name="제목 3 18 15" xfId="24867" xr:uid="{2A3EE5D0-ACBC-4AC5-AB0F-DE5F7E7F0DBC}"/>
    <cellStyle name="제목 3 18 2" xfId="3219" xr:uid="{63E136F6-7B9F-4856-8856-97A597FD7737}"/>
    <cellStyle name="제목 3 18 2 2" xfId="24873" xr:uid="{5E30D18B-0008-404D-A19E-7F9207A9F425}"/>
    <cellStyle name="제목 3 18 3" xfId="24874" xr:uid="{BA955A3A-D60E-4D5F-8A28-FFB9B5891D07}"/>
    <cellStyle name="제목 3 18 4" xfId="24875" xr:uid="{7D3478E2-322D-401A-967B-31F27B258F6E}"/>
    <cellStyle name="제목 3 18 5" xfId="24876" xr:uid="{DAB47475-35B7-4F30-B0E1-4A013761C94F}"/>
    <cellStyle name="제목 3 18 6" xfId="24877" xr:uid="{1C94465B-680F-4E59-8B28-13C49179888C}"/>
    <cellStyle name="제목 3 18 7" xfId="24878" xr:uid="{B76FC78A-945F-4099-B5B1-D5ABB1566245}"/>
    <cellStyle name="제목 3 18 8" xfId="24879" xr:uid="{B203B370-BEF5-44AE-A47B-84E01266E314}"/>
    <cellStyle name="제목 3 18 9" xfId="24880" xr:uid="{CFE52B55-0432-479F-8FF4-9158A2CD7807}"/>
    <cellStyle name="제목 3 19" xfId="3220" xr:uid="{D134909B-B207-40C4-B845-CF5BD6D2CCF2}"/>
    <cellStyle name="제목 3 19 10" xfId="24882" xr:uid="{8B2A007F-D60E-4EA6-B509-3DB53714BA63}"/>
    <cellStyle name="제목 3 19 11" xfId="24883" xr:uid="{48C85CF5-0AC0-4CA6-BDFD-42F9E4A1AE3B}"/>
    <cellStyle name="제목 3 19 12" xfId="24884" xr:uid="{3AA08287-D85B-456D-8D7D-DC67DFCF86C9}"/>
    <cellStyle name="제목 3 19 13" xfId="24885" xr:uid="{3F1957D6-B13E-4087-BD75-B9C7583FA982}"/>
    <cellStyle name="제목 3 19 14" xfId="24886" xr:uid="{0F9C5C23-BB21-456B-90AF-450EC952B130}"/>
    <cellStyle name="제목 3 19 15" xfId="24881" xr:uid="{206DE395-97EA-4232-875B-F07AD3B2DFCB}"/>
    <cellStyle name="제목 3 19 2" xfId="3221" xr:uid="{DEC95C8C-0657-4952-B181-3D23E5BE9205}"/>
    <cellStyle name="제목 3 19 2 2" xfId="24887" xr:uid="{CF8152D0-04EA-42CE-8FA0-845477399FAF}"/>
    <cellStyle name="제목 3 19 3" xfId="24888" xr:uid="{D3130533-521E-4EA5-86F1-53C21D6564B3}"/>
    <cellStyle name="제목 3 19 4" xfId="24889" xr:uid="{BDF574D2-C869-44F8-9175-C17780052C98}"/>
    <cellStyle name="제목 3 19 5" xfId="24890" xr:uid="{89DC1FF3-7FE5-4CEA-8231-8DFC08060DBC}"/>
    <cellStyle name="제목 3 19 6" xfId="24891" xr:uid="{7DCE9F15-BB26-4C8B-AD88-CF0E794F07AA}"/>
    <cellStyle name="제목 3 19 7" xfId="24892" xr:uid="{6122D774-6F9B-4F0C-80D1-072E6E1E34A8}"/>
    <cellStyle name="제목 3 19 8" xfId="24893" xr:uid="{DD76493A-3E0F-460A-B189-A711C39934CF}"/>
    <cellStyle name="제목 3 19 9" xfId="24894" xr:uid="{1DF3CEB7-42E5-4D6D-9381-026C7AF6B84B}"/>
    <cellStyle name="제목 3 2" xfId="3222" xr:uid="{8BCA076B-B534-44CC-9DE7-5F9384A6395D}"/>
    <cellStyle name="제목 3 2 10" xfId="24896" xr:uid="{BF0833A0-D31C-47F9-998E-00B526575727}"/>
    <cellStyle name="제목 3 2 11" xfId="24897" xr:uid="{40BAB2ED-6664-47FF-A8F5-C4E2A4D5E6C3}"/>
    <cellStyle name="제목 3 2 12" xfId="24898" xr:uid="{F56A7375-C40F-4257-AAE3-87FA8CB99CC1}"/>
    <cellStyle name="제목 3 2 13" xfId="24899" xr:uid="{D5B76453-94C7-4CEA-8E29-BE7EFC220162}"/>
    <cellStyle name="제목 3 2 14" xfId="24900" xr:uid="{653BA0A5-71E7-459F-88CE-10DCC949AAD1}"/>
    <cellStyle name="제목 3 2 15" xfId="24895" xr:uid="{3599E3C5-E60D-4616-8D5F-0CD71A4038DD}"/>
    <cellStyle name="제목 3 2 16" xfId="27988" xr:uid="{CED13F80-475A-4FC8-831E-BCC16151146F}"/>
    <cellStyle name="제목 3 2 2" xfId="3223" xr:uid="{17E5C336-9AD4-4A8D-AF04-312AA4AF3DB6}"/>
    <cellStyle name="제목 3 2 2 2" xfId="24901" xr:uid="{CC7A6212-2940-4E49-9AD4-9A8C67D1658E}"/>
    <cellStyle name="제목 3 2 3" xfId="24902" xr:uid="{592C8A58-8EDB-42BB-9772-272FC9DF7BBD}"/>
    <cellStyle name="제목 3 2 4" xfId="24903" xr:uid="{2D56DB7B-EA72-4CE4-87EC-2E8605622BD5}"/>
    <cellStyle name="제목 3 2 5" xfId="24904" xr:uid="{AE82BCFE-4545-4E31-9940-61DFB28B55FB}"/>
    <cellStyle name="제목 3 2 6" xfId="24905" xr:uid="{3F33F745-BA6B-49E3-A9FE-C47F45632D27}"/>
    <cellStyle name="제목 3 2 7" xfId="24906" xr:uid="{2E0D3754-15A9-49C0-B8BC-25FA7B3275D5}"/>
    <cellStyle name="제목 3 2 8" xfId="24907" xr:uid="{8A25C3F5-B5C3-4A59-8EF1-7B12689EB208}"/>
    <cellStyle name="제목 3 2 9" xfId="24908" xr:uid="{B03244C6-6867-464D-9548-9B531955DF81}"/>
    <cellStyle name="제목 3 20" xfId="3224" xr:uid="{27A6D23B-41C5-4F6F-8575-8215690404C9}"/>
    <cellStyle name="제목 3 20 10" xfId="24910" xr:uid="{36662AB2-A89D-45CB-B0F1-3B735A0DC0E9}"/>
    <cellStyle name="제목 3 20 11" xfId="24911" xr:uid="{F16AD6DE-9E69-45E9-8EF7-0FF241608BC4}"/>
    <cellStyle name="제목 3 20 12" xfId="24912" xr:uid="{23353676-2F7C-40F5-8817-A85136165837}"/>
    <cellStyle name="제목 3 20 13" xfId="24913" xr:uid="{2B21DC94-3644-401C-8038-DCDDD61EF444}"/>
    <cellStyle name="제목 3 20 14" xfId="24914" xr:uid="{EB677620-B72D-4B14-A409-E815392F9843}"/>
    <cellStyle name="제목 3 20 15" xfId="24909" xr:uid="{168D1F4D-FF17-4C7F-ADFF-67901CAC1EED}"/>
    <cellStyle name="제목 3 20 2" xfId="3225" xr:uid="{6CC76AF6-96DE-4A3B-A691-2CED762AEB25}"/>
    <cellStyle name="제목 3 20 2 2" xfId="24915" xr:uid="{3D2FF710-FE41-4D6C-AA3B-EB06B224BCA5}"/>
    <cellStyle name="제목 3 20 3" xfId="24916" xr:uid="{0DD04F48-89EF-44D4-B235-AF4FE41FA1B1}"/>
    <cellStyle name="제목 3 20 4" xfId="24917" xr:uid="{5EA14E8D-23DE-4AC0-83EA-A48A03B4E155}"/>
    <cellStyle name="제목 3 20 5" xfId="24918" xr:uid="{B1C29763-95E1-48EE-B4C5-F5B25C74A1DC}"/>
    <cellStyle name="제목 3 20 6" xfId="24919" xr:uid="{77149AF6-E7C2-4A27-BB84-113168CFBFAA}"/>
    <cellStyle name="제목 3 20 7" xfId="24920" xr:uid="{84CFB511-4C9F-4940-B0B3-F9A065FC0244}"/>
    <cellStyle name="제목 3 20 8" xfId="24921" xr:uid="{65DD7198-80FB-44DD-85BD-9D97158052E8}"/>
    <cellStyle name="제목 3 20 9" xfId="24922" xr:uid="{DCA31FFE-BEE5-4D1C-A047-AB953294943E}"/>
    <cellStyle name="제목 3 21" xfId="3226" xr:uid="{3B879508-940A-4721-9DD2-AB3CE7B1B987}"/>
    <cellStyle name="제목 3 21 10" xfId="24924" xr:uid="{D97E1B03-A787-4C6F-A689-CFE6FF88EABA}"/>
    <cellStyle name="제목 3 21 11" xfId="24925" xr:uid="{F644A813-4ACF-43A4-9025-CD29F2BAD5F2}"/>
    <cellStyle name="제목 3 21 12" xfId="24926" xr:uid="{3701E0C6-F229-46D5-934C-8E4ED1A9D22B}"/>
    <cellStyle name="제목 3 21 13" xfId="24927" xr:uid="{72470261-204E-4A94-B825-6C84745F4420}"/>
    <cellStyle name="제목 3 21 14" xfId="24928" xr:uid="{93B3E78F-DE1A-4E3B-A9B8-85E0B2EA6603}"/>
    <cellStyle name="제목 3 21 15" xfId="24923" xr:uid="{8B727D8D-7135-4FC0-AABE-56F090ED163D}"/>
    <cellStyle name="제목 3 21 2" xfId="3227" xr:uid="{3690521E-2055-4FAF-B31E-19109A3EC772}"/>
    <cellStyle name="제목 3 21 2 2" xfId="24929" xr:uid="{D7B7217B-3657-4F5E-8286-49D0A9F153EA}"/>
    <cellStyle name="제목 3 21 3" xfId="24930" xr:uid="{AC3A8603-E354-480A-980C-2B510201F5D6}"/>
    <cellStyle name="제목 3 21 4" xfId="24931" xr:uid="{EC5922EB-5733-4149-B56B-DE797DDFBA83}"/>
    <cellStyle name="제목 3 21 5" xfId="24932" xr:uid="{843D419A-8D13-409C-8A2F-593414A26770}"/>
    <cellStyle name="제목 3 21 6" xfId="24933" xr:uid="{D8109A7C-383F-445E-841B-14BAA1182AAB}"/>
    <cellStyle name="제목 3 21 7" xfId="24934" xr:uid="{6189041C-6B62-44D4-81A8-297BA77AFB8A}"/>
    <cellStyle name="제목 3 21 8" xfId="24935" xr:uid="{F532A343-9987-47AC-B89B-57F35BF2F683}"/>
    <cellStyle name="제목 3 21 9" xfId="24936" xr:uid="{DA17EC1A-6C60-4108-A5A0-F3A0528021F2}"/>
    <cellStyle name="제목 3 22" xfId="3228" xr:uid="{4DE3D93A-D1E5-4380-B5BC-9FB83A61560F}"/>
    <cellStyle name="제목 3 22 10" xfId="24938" xr:uid="{7A04D2E0-6E15-40A6-B908-C2A366C6D1F7}"/>
    <cellStyle name="제목 3 22 11" xfId="24939" xr:uid="{0C8CAE20-76CA-4E18-A317-DD920B2B7C1E}"/>
    <cellStyle name="제목 3 22 12" xfId="24940" xr:uid="{44DCEAC1-27F7-4974-A288-8540673CCE5B}"/>
    <cellStyle name="제목 3 22 13" xfId="24941" xr:uid="{082C7640-6457-40DE-BE4B-2BFA8095F31F}"/>
    <cellStyle name="제목 3 22 14" xfId="24942" xr:uid="{E0631DA3-3ACD-4E1E-A86B-EDCE79B04380}"/>
    <cellStyle name="제목 3 22 15" xfId="24937" xr:uid="{8643566A-53BC-4DCB-9DC2-D220F18A91C8}"/>
    <cellStyle name="제목 3 22 2" xfId="3229" xr:uid="{21D2716C-9372-4962-8A64-D87ABFF58F21}"/>
    <cellStyle name="제목 3 22 2 2" xfId="24943" xr:uid="{067DF5BE-CCDA-4E4A-AB9A-C30B883C69D8}"/>
    <cellStyle name="제목 3 22 3" xfId="24944" xr:uid="{F32D93A3-AD1A-4A83-BC46-84128E66DA9C}"/>
    <cellStyle name="제목 3 22 4" xfId="24945" xr:uid="{92CA32E0-6FB7-45E8-A96A-59CE1BBE1742}"/>
    <cellStyle name="제목 3 22 5" xfId="24946" xr:uid="{D9E20ECE-A031-4469-BA69-F8BFC56F4FA1}"/>
    <cellStyle name="제목 3 22 6" xfId="24947" xr:uid="{627E8F6A-AF82-49B2-A8B8-FDF6E9DD5FAA}"/>
    <cellStyle name="제목 3 22 7" xfId="24948" xr:uid="{8248C326-86A8-4041-9A4B-DDF90A479475}"/>
    <cellStyle name="제목 3 22 8" xfId="24949" xr:uid="{94C1B466-B2C3-47F4-8205-30737C57DECB}"/>
    <cellStyle name="제목 3 22 9" xfId="24950" xr:uid="{C04AE78B-CA6B-4478-AB17-4DC855AC383B}"/>
    <cellStyle name="제목 3 23" xfId="3230" xr:uid="{3F42E3F9-E2BE-47C1-99AC-1FEEA23F6F4D}"/>
    <cellStyle name="제목 3 23 10" xfId="24952" xr:uid="{DF47D856-3AB2-4CCF-9BAE-7CCBA2559CE8}"/>
    <cellStyle name="제목 3 23 11" xfId="24953" xr:uid="{F820DA4F-1E40-4FF0-843E-3EFEEE54B3BE}"/>
    <cellStyle name="제목 3 23 12" xfId="24954" xr:uid="{464C2AA2-7198-485B-AE2E-CDC22F67047F}"/>
    <cellStyle name="제목 3 23 13" xfId="24955" xr:uid="{4842AB12-26E4-49B6-A37D-CB6C3C49800F}"/>
    <cellStyle name="제목 3 23 14" xfId="24956" xr:uid="{15535EDD-467F-4CA0-B2C9-358506AF0617}"/>
    <cellStyle name="제목 3 23 15" xfId="24951" xr:uid="{B3DDC0FC-C76C-4E90-A8F8-6E2F505474B8}"/>
    <cellStyle name="제목 3 23 2" xfId="3231" xr:uid="{51027CE6-1B47-4506-8A52-049AB3AC0C2B}"/>
    <cellStyle name="제목 3 23 2 2" xfId="24957" xr:uid="{B0C989B0-D2F1-4F70-A082-F4D49AF6E24E}"/>
    <cellStyle name="제목 3 23 3" xfId="24958" xr:uid="{BF9B1BF3-561B-4459-A57F-A5D51825DD90}"/>
    <cellStyle name="제목 3 23 4" xfId="24959" xr:uid="{0E8912C0-60EA-4175-BB25-EFA3369BADD0}"/>
    <cellStyle name="제목 3 23 5" xfId="24960" xr:uid="{3FE79CF7-71EE-4FD6-8D8E-52D7BAC60A8A}"/>
    <cellStyle name="제목 3 23 6" xfId="24961" xr:uid="{C721B453-2ED4-4DBF-A452-D8208E1DB508}"/>
    <cellStyle name="제목 3 23 7" xfId="24962" xr:uid="{34D044B0-B501-4671-9356-E3D99EB64E97}"/>
    <cellStyle name="제목 3 23 8" xfId="24963" xr:uid="{C7F82A71-230C-42DE-B854-DB2347911FC8}"/>
    <cellStyle name="제목 3 23 9" xfId="24964" xr:uid="{4508DA6F-D746-4A11-A60C-D3B53CD05B39}"/>
    <cellStyle name="제목 3 24" xfId="3232" xr:uid="{218BA29E-7C2A-42FD-A4B6-7BFF0538440C}"/>
    <cellStyle name="제목 3 24 10" xfId="24966" xr:uid="{70561C74-5438-4A0B-AFA9-849EF00460EC}"/>
    <cellStyle name="제목 3 24 11" xfId="24967" xr:uid="{29B73075-71CA-4BF5-A07D-C85ECFAFF3AC}"/>
    <cellStyle name="제목 3 24 12" xfId="24968" xr:uid="{92E206C5-D59E-44B8-B157-1C31C9A31653}"/>
    <cellStyle name="제목 3 24 13" xfId="24969" xr:uid="{0424969D-8186-49D8-9B56-A60C359ECF98}"/>
    <cellStyle name="제목 3 24 14" xfId="24970" xr:uid="{F867FFDD-1143-494D-B02B-B5FB0759E89E}"/>
    <cellStyle name="제목 3 24 15" xfId="24965" xr:uid="{27C11F5F-1C28-45A1-A814-36184B9219A2}"/>
    <cellStyle name="제목 3 24 2" xfId="3233" xr:uid="{0D030821-A15B-481D-9286-57372407866B}"/>
    <cellStyle name="제목 3 24 2 2" xfId="24971" xr:uid="{8E813B27-4259-463C-9724-7E3859ED142C}"/>
    <cellStyle name="제목 3 24 3" xfId="24972" xr:uid="{4B57DE88-7572-48E4-9BBA-2B1795BD3141}"/>
    <cellStyle name="제목 3 24 4" xfId="24973" xr:uid="{271DEC37-2D19-4B5F-8BB2-BC1D8B612B89}"/>
    <cellStyle name="제목 3 24 5" xfId="24974" xr:uid="{19B195F2-CE04-4718-B69E-958FDE4632BB}"/>
    <cellStyle name="제목 3 24 6" xfId="24975" xr:uid="{6D06D98F-399D-4358-9414-7A04D1D8D26F}"/>
    <cellStyle name="제목 3 24 7" xfId="24976" xr:uid="{BE5ECA76-708B-4EDC-8E00-6FCA962FEFED}"/>
    <cellStyle name="제목 3 24 8" xfId="24977" xr:uid="{3F6B070C-D08A-4782-B95D-D4EBC4FEC3FB}"/>
    <cellStyle name="제목 3 24 9" xfId="24978" xr:uid="{494C18F3-EE88-40BD-992F-9F4353CC3FAC}"/>
    <cellStyle name="제목 3 25" xfId="3234" xr:uid="{510EAC9A-D79F-490E-9A0E-0628E2BC4C51}"/>
    <cellStyle name="제목 3 25 10" xfId="24980" xr:uid="{59AB4A2C-B115-48EC-B172-26430468437D}"/>
    <cellStyle name="제목 3 25 11" xfId="24981" xr:uid="{C8CAC8C8-5D7B-4540-9D60-64F701914C8F}"/>
    <cellStyle name="제목 3 25 12" xfId="24982" xr:uid="{2A786228-E955-4644-8111-E0CC16CB5D96}"/>
    <cellStyle name="제목 3 25 13" xfId="24983" xr:uid="{9406F8E6-CAC2-4D74-AC47-7A52B1E0212B}"/>
    <cellStyle name="제목 3 25 14" xfId="24984" xr:uid="{155DE205-6A38-4A2C-9F56-E763A6BAD4BF}"/>
    <cellStyle name="제목 3 25 15" xfId="24979" xr:uid="{1BBC849C-A68B-4070-9B1D-80CDD37BE012}"/>
    <cellStyle name="제목 3 25 2" xfId="3235" xr:uid="{E00D4B67-E22E-44D0-8916-D8C4ECF8D04C}"/>
    <cellStyle name="제목 3 25 2 2" xfId="24985" xr:uid="{5009F647-803D-4C28-8E26-BD78630178F0}"/>
    <cellStyle name="제목 3 25 3" xfId="24986" xr:uid="{F2C86084-1B07-47EB-8661-80091455F188}"/>
    <cellStyle name="제목 3 25 4" xfId="24987" xr:uid="{EF45619D-481D-4EA0-B94D-21C7720A6602}"/>
    <cellStyle name="제목 3 25 5" xfId="24988" xr:uid="{ADB94E50-2AC0-44A4-8E57-B703BDECA751}"/>
    <cellStyle name="제목 3 25 6" xfId="24989" xr:uid="{DBC41C44-04AD-4496-A597-C0B308C1996D}"/>
    <cellStyle name="제목 3 25 7" xfId="24990" xr:uid="{0041988D-BEF2-4606-B952-0F6103E4C385}"/>
    <cellStyle name="제목 3 25 8" xfId="24991" xr:uid="{D25F87F9-FBEB-4487-8077-A47EE59C7FA6}"/>
    <cellStyle name="제목 3 25 9" xfId="24992" xr:uid="{53218EE5-1DB7-4948-B7B5-1146B736E073}"/>
    <cellStyle name="제목 3 26" xfId="3236" xr:uid="{FB729CDC-D166-4657-BC17-E19FF6D55B6C}"/>
    <cellStyle name="제목 3 26 10" xfId="24994" xr:uid="{5439C94B-FBB3-42D1-9023-AF5915F5EF16}"/>
    <cellStyle name="제목 3 26 11" xfId="24995" xr:uid="{55081EDE-2E9D-40EE-BC79-4F7089C6C206}"/>
    <cellStyle name="제목 3 26 12" xfId="24996" xr:uid="{29C2B67C-3358-4563-BED9-E11C090741DD}"/>
    <cellStyle name="제목 3 26 13" xfId="24997" xr:uid="{7750E102-6440-4314-9FD0-96AB5F174A3C}"/>
    <cellStyle name="제목 3 26 14" xfId="24998" xr:uid="{88CE7D24-3570-4745-845C-06D8B5A3E467}"/>
    <cellStyle name="제목 3 26 15" xfId="24993" xr:uid="{A76EEEC6-61AF-474C-ACAB-3BC0DC7223CF}"/>
    <cellStyle name="제목 3 26 2" xfId="3237" xr:uid="{234FE1BB-6FEA-41D6-AD08-5F51093650D4}"/>
    <cellStyle name="제목 3 26 2 2" xfId="24999" xr:uid="{8AD48FF2-6944-4A5F-9E42-F8492ACF3238}"/>
    <cellStyle name="제목 3 26 3" xfId="25000" xr:uid="{0A4614FF-5E55-40E7-9188-004D1DE78030}"/>
    <cellStyle name="제목 3 26 4" xfId="25001" xr:uid="{4C3E6F7B-04C2-4008-A4A9-CDF0F3FF4466}"/>
    <cellStyle name="제목 3 26 5" xfId="25002" xr:uid="{38F07A88-AFA3-4530-A38D-D3B4D0B29AE5}"/>
    <cellStyle name="제목 3 26 6" xfId="25003" xr:uid="{0187DCEA-1094-41D6-9CB9-B7F05A93E738}"/>
    <cellStyle name="제목 3 26 7" xfId="25004" xr:uid="{BF691EC4-3F16-4B2B-88BE-799E15CB62F2}"/>
    <cellStyle name="제목 3 26 8" xfId="25005" xr:uid="{2B34A1BB-4AC4-48CC-B1E5-E53F1E633A0B}"/>
    <cellStyle name="제목 3 26 9" xfId="25006" xr:uid="{FE612895-E2EB-4BD5-AE8F-AC53A6A89549}"/>
    <cellStyle name="제목 3 27" xfId="3238" xr:uid="{71DFFCB4-A9F0-42A0-972D-D0F45B54ADDE}"/>
    <cellStyle name="제목 3 27 10" xfId="25008" xr:uid="{A0420A77-AC94-4026-B1C4-6396EF57D9FB}"/>
    <cellStyle name="제목 3 27 11" xfId="25009" xr:uid="{7457858D-3DDB-4A5E-8885-FF6A2532199D}"/>
    <cellStyle name="제목 3 27 12" xfId="25010" xr:uid="{A2A209FE-1D67-4EF8-814B-716A2FA46D6E}"/>
    <cellStyle name="제목 3 27 13" xfId="25011" xr:uid="{87C3C481-BDF1-4D3A-90E1-B5E62C46E0C1}"/>
    <cellStyle name="제목 3 27 14" xfId="25012" xr:uid="{8CF53B1C-E53C-4513-AD3A-EFAA0DF030CE}"/>
    <cellStyle name="제목 3 27 15" xfId="25007" xr:uid="{93AA4EE9-9025-4363-93E9-E48E5C9BA67F}"/>
    <cellStyle name="제목 3 27 2" xfId="3239" xr:uid="{7841B9B7-600D-4BAB-AC05-316F24CBE987}"/>
    <cellStyle name="제목 3 27 2 2" xfId="25013" xr:uid="{A65FB479-1334-4462-9C9E-3A519409EA31}"/>
    <cellStyle name="제목 3 27 3" xfId="25014" xr:uid="{5E6FC9E6-5DB9-4357-B1B8-1F9D256C8056}"/>
    <cellStyle name="제목 3 27 4" xfId="25015" xr:uid="{4E03E3E6-7DAD-446F-A9E8-419E89D54EE4}"/>
    <cellStyle name="제목 3 27 5" xfId="25016" xr:uid="{5182B1C4-588F-4C25-9549-AF46E789D669}"/>
    <cellStyle name="제목 3 27 6" xfId="25017" xr:uid="{E7F0404A-A53A-48C7-BE9A-EBE0A647513D}"/>
    <cellStyle name="제목 3 27 7" xfId="25018" xr:uid="{30F7333F-5FE3-44AD-8586-23C239E556DC}"/>
    <cellStyle name="제목 3 27 8" xfId="25019" xr:uid="{E8E8E561-8CAD-4058-983A-9B336B42B2BE}"/>
    <cellStyle name="제목 3 27 9" xfId="25020" xr:uid="{9EBDECF7-9217-47DB-84BD-D95FCA3B21A1}"/>
    <cellStyle name="제목 3 28" xfId="3240" xr:uid="{EE493331-1CA6-4FFA-9985-12D3C47EFCC6}"/>
    <cellStyle name="제목 3 28 10" xfId="25022" xr:uid="{279B0F85-43EC-41F3-B289-2F226F159BA2}"/>
    <cellStyle name="제목 3 28 11" xfId="25023" xr:uid="{21217D7E-08B2-4385-A2BA-423EBC1094BD}"/>
    <cellStyle name="제목 3 28 12" xfId="25024" xr:uid="{C6A2103B-EC3B-44B8-94BC-58D7BCF43BEC}"/>
    <cellStyle name="제목 3 28 13" xfId="25025" xr:uid="{EE1EDF25-10C8-4017-93DD-E32FDBE51A9D}"/>
    <cellStyle name="제목 3 28 14" xfId="25026" xr:uid="{6F4323B9-8639-4FCD-B598-D736BE99DE65}"/>
    <cellStyle name="제목 3 28 15" xfId="25021" xr:uid="{7C2C2321-CE7B-4912-8835-9CDAC6BE9BCA}"/>
    <cellStyle name="제목 3 28 2" xfId="3241" xr:uid="{1A5918F0-5F37-43FE-852D-0CBFD6F028CC}"/>
    <cellStyle name="제목 3 28 2 2" xfId="25027" xr:uid="{8BBF5D75-53D3-46DF-86F1-2F0462BD3F44}"/>
    <cellStyle name="제목 3 28 3" xfId="25028" xr:uid="{78E16F32-96FE-4FB9-8578-F3AFA834AF38}"/>
    <cellStyle name="제목 3 28 4" xfId="25029" xr:uid="{529548AC-ABDA-4BD0-8D56-FCDF4BCFC719}"/>
    <cellStyle name="제목 3 28 5" xfId="25030" xr:uid="{C5D1C1BB-434D-46B3-A842-874611F63553}"/>
    <cellStyle name="제목 3 28 6" xfId="25031" xr:uid="{CD360DC1-C2EB-46D6-9CF0-26A39C9EF3F5}"/>
    <cellStyle name="제목 3 28 7" xfId="25032" xr:uid="{F9E673B9-BE18-41AE-A487-19D7A21A5511}"/>
    <cellStyle name="제목 3 28 8" xfId="25033" xr:uid="{29AC2B76-B356-418D-9CFF-71D73AEDA5E8}"/>
    <cellStyle name="제목 3 28 9" xfId="25034" xr:uid="{D4F3AE97-7ED6-487C-9156-276B73BFB61F}"/>
    <cellStyle name="제목 3 29" xfId="3242" xr:uid="{3252EAA0-ED29-458E-88C5-F2AAD45EBEB3}"/>
    <cellStyle name="제목 3 29 10" xfId="25036" xr:uid="{630C3563-962D-437C-AE04-571D2580A347}"/>
    <cellStyle name="제목 3 29 11" xfId="25037" xr:uid="{45F4E192-EC3C-4EC5-A4E9-995EB8D63A1B}"/>
    <cellStyle name="제목 3 29 12" xfId="25038" xr:uid="{A6FDBFBB-0C0F-436A-AF01-6C7B1F024FE2}"/>
    <cellStyle name="제목 3 29 13" xfId="25039" xr:uid="{851F6528-100B-42A1-BBE3-992D54287B4B}"/>
    <cellStyle name="제목 3 29 14" xfId="25040" xr:uid="{69B54CF7-55AB-45D7-B080-2BF43C8ACC04}"/>
    <cellStyle name="제목 3 29 15" xfId="25035" xr:uid="{0A006A85-1F63-441E-A9EF-D413E43D0A86}"/>
    <cellStyle name="제목 3 29 2" xfId="3243" xr:uid="{E2342721-D655-4572-B969-B8220F776E8C}"/>
    <cellStyle name="제목 3 29 2 2" xfId="25041" xr:uid="{7843C0BE-DE7E-4408-AE61-310FDC3DE947}"/>
    <cellStyle name="제목 3 29 3" xfId="25042" xr:uid="{0D26BFF0-9A3F-4B62-B79C-39F427A381A7}"/>
    <cellStyle name="제목 3 29 4" xfId="25043" xr:uid="{91C73C09-9E84-424F-9B78-84870470FCFF}"/>
    <cellStyle name="제목 3 29 5" xfId="25044" xr:uid="{B5DD0725-0B8E-438F-8467-3DDBD9067A47}"/>
    <cellStyle name="제목 3 29 6" xfId="25045" xr:uid="{7026BB26-7E77-421C-AF14-6AEFFA216587}"/>
    <cellStyle name="제목 3 29 7" xfId="25046" xr:uid="{26EB0BD7-F29E-4D9D-A2AC-0C0ED1EFF3D1}"/>
    <cellStyle name="제목 3 29 8" xfId="25047" xr:uid="{2066B23D-7DAC-40C7-997C-4EBD89612CEE}"/>
    <cellStyle name="제목 3 29 9" xfId="25048" xr:uid="{8ECC7D92-BC2A-44FC-919D-E3854204E2CD}"/>
    <cellStyle name="제목 3 3" xfId="3244" xr:uid="{B0D670D8-5D94-4AA0-BB45-3AABE4DC572D}"/>
    <cellStyle name="제목 3 3 10" xfId="25050" xr:uid="{5D58B522-E905-42D8-AC50-2C107B85BD82}"/>
    <cellStyle name="제목 3 3 11" xfId="25051" xr:uid="{43DBE80B-E628-4717-932A-F995FA059516}"/>
    <cellStyle name="제목 3 3 12" xfId="25052" xr:uid="{BC0AE2CE-5F2B-4F76-87E8-660A9B46467D}"/>
    <cellStyle name="제목 3 3 13" xfId="25053" xr:uid="{01502437-4BC6-45E2-B5C2-3B919D17EA69}"/>
    <cellStyle name="제목 3 3 14" xfId="25054" xr:uid="{BA485498-F78B-47F8-ADCD-68C08C2C3622}"/>
    <cellStyle name="제목 3 3 15" xfId="25049" xr:uid="{48AAC3F9-32D2-4184-9D77-83C9A5543009}"/>
    <cellStyle name="제목 3 3 16" xfId="28233" xr:uid="{644A4562-C5C2-4A1E-A46E-70D47DB2724B}"/>
    <cellStyle name="제목 3 3 2" xfId="3245" xr:uid="{97677C80-5C54-42C2-87A2-FD19F8408E94}"/>
    <cellStyle name="제목 3 3 2 2" xfId="25055" xr:uid="{8C7D6524-8FE2-43BD-9A65-DCB2D5D04409}"/>
    <cellStyle name="제목 3 3 3" xfId="25056" xr:uid="{27747997-2923-4116-B33B-81418B9F97E7}"/>
    <cellStyle name="제목 3 3 4" xfId="25057" xr:uid="{CB84BCB2-4EE7-4BCC-85AF-9FDC6DE057EA}"/>
    <cellStyle name="제목 3 3 5" xfId="25058" xr:uid="{1D5B678D-6245-4488-B3C3-BF50BFD5C288}"/>
    <cellStyle name="제목 3 3 6" xfId="25059" xr:uid="{464B467D-65F8-46B1-87D4-7BD9103EC603}"/>
    <cellStyle name="제목 3 3 7" xfId="25060" xr:uid="{76998991-AE10-41F6-B6E3-A4FB50A31194}"/>
    <cellStyle name="제목 3 3 8" xfId="25061" xr:uid="{F3155AEA-19BE-413F-9F44-9AD5DEAC5EE9}"/>
    <cellStyle name="제목 3 3 9" xfId="25062" xr:uid="{B5D67FF9-A452-4C09-8C56-A2FBFC37005F}"/>
    <cellStyle name="제목 3 30" xfId="3246" xr:uid="{358BA384-66AC-4C4F-B1E1-BF4A9D4FE4CA}"/>
    <cellStyle name="제목 3 30 10" xfId="25064" xr:uid="{B0FD1389-E925-4ED7-9C26-114B08BD7594}"/>
    <cellStyle name="제목 3 30 11" xfId="25065" xr:uid="{88F56680-353F-43AE-B706-749805528C98}"/>
    <cellStyle name="제목 3 30 12" xfId="25066" xr:uid="{705F0DB8-993D-442E-8BEB-5CBCB8DA81C4}"/>
    <cellStyle name="제목 3 30 13" xfId="25067" xr:uid="{C6A8F72F-1542-4F54-A450-91236077053C}"/>
    <cellStyle name="제목 3 30 14" xfId="25068" xr:uid="{4E2F6581-F8FA-4573-90AE-507C8ACBE457}"/>
    <cellStyle name="제목 3 30 15" xfId="25063" xr:uid="{26D45EA2-F9BA-41B9-A433-6E653C1B07D0}"/>
    <cellStyle name="제목 3 30 2" xfId="3247" xr:uid="{9D757ADE-D67D-4362-AE8F-6410691B99BF}"/>
    <cellStyle name="제목 3 30 2 2" xfId="25069" xr:uid="{7F048B99-D9F7-44C4-AA0E-D636F62ADB88}"/>
    <cellStyle name="제목 3 30 3" xfId="25070" xr:uid="{75390F4A-2689-4930-8CD0-1FF18E2DC541}"/>
    <cellStyle name="제목 3 30 4" xfId="25071" xr:uid="{B80037D9-C0F1-44C2-BDA0-83F2E8E92206}"/>
    <cellStyle name="제목 3 30 5" xfId="25072" xr:uid="{C55A0145-6142-45EE-A19A-47B3E0B89785}"/>
    <cellStyle name="제목 3 30 6" xfId="25073" xr:uid="{23691A0E-FD42-4151-80F6-6211C0F3B558}"/>
    <cellStyle name="제목 3 30 7" xfId="25074" xr:uid="{2C756E73-F43E-4B9A-B0DB-E21ABD859C0D}"/>
    <cellStyle name="제목 3 30 8" xfId="25075" xr:uid="{1F15BD33-0EBF-46D7-B30E-28D5F36B3340}"/>
    <cellStyle name="제목 3 30 9" xfId="25076" xr:uid="{8CE38773-A4A8-4313-BDED-F432C845814B}"/>
    <cellStyle name="제목 3 31" xfId="3248" xr:uid="{583CD1F7-DADF-471D-96B5-E365FDF7EF76}"/>
    <cellStyle name="제목 3 31 10" xfId="25078" xr:uid="{1FB18040-8315-451C-9A0A-A40ED5E8A29B}"/>
    <cellStyle name="제목 3 31 11" xfId="25079" xr:uid="{C17C4A46-D0D0-4677-8D44-4E928EF0292C}"/>
    <cellStyle name="제목 3 31 12" xfId="25080" xr:uid="{82CAAC62-63B7-475D-8316-F5893E03A7BE}"/>
    <cellStyle name="제목 3 31 13" xfId="25081" xr:uid="{BC7F6392-8069-4E07-AC04-045BC6A4B6E4}"/>
    <cellStyle name="제목 3 31 14" xfId="25082" xr:uid="{D95F5B52-652E-49BD-AB14-551BA517886A}"/>
    <cellStyle name="제목 3 31 15" xfId="25077" xr:uid="{5447F625-8BBF-4A28-A894-A5EB2A20F22E}"/>
    <cellStyle name="제목 3 31 2" xfId="3249" xr:uid="{8876952E-6C79-4802-A0C9-64128DA59C88}"/>
    <cellStyle name="제목 3 31 2 2" xfId="25083" xr:uid="{7D53A797-1DC4-400C-856F-A5526C6890A3}"/>
    <cellStyle name="제목 3 31 3" xfId="25084" xr:uid="{DFABD002-4787-4E5C-89C6-0BC92D93F64C}"/>
    <cellStyle name="제목 3 31 4" xfId="25085" xr:uid="{2293ED98-9FA3-46EA-9100-EAE663DB0489}"/>
    <cellStyle name="제목 3 31 5" xfId="25086" xr:uid="{23CCF99F-FD2C-4ECB-AD8A-4B604029A5E5}"/>
    <cellStyle name="제목 3 31 6" xfId="25087" xr:uid="{C873808D-467C-4214-AFB7-AF9DF43BA090}"/>
    <cellStyle name="제목 3 31 7" xfId="25088" xr:uid="{71360FFC-E8BE-4FE5-AC2E-BE2A72DAA02B}"/>
    <cellStyle name="제목 3 31 8" xfId="25089" xr:uid="{1EB4B5CF-E2A6-4DD7-A7BC-A1E41B98B194}"/>
    <cellStyle name="제목 3 31 9" xfId="25090" xr:uid="{9BB112C0-6CE1-4913-B248-291C7080A507}"/>
    <cellStyle name="제목 3 32" xfId="3250" xr:uid="{D55763FA-F790-4AC7-90CE-B9B30A943FEA}"/>
    <cellStyle name="제목 3 32 10" xfId="25092" xr:uid="{DA5B78AF-A378-4087-A9DE-CDFFEA30B99B}"/>
    <cellStyle name="제목 3 32 11" xfId="25093" xr:uid="{2FF6D8B2-6D92-48B0-87D3-ACC70DCF5DB8}"/>
    <cellStyle name="제목 3 32 12" xfId="25094" xr:uid="{DAC79303-AC95-4C92-B4C4-96080FF19AC0}"/>
    <cellStyle name="제목 3 32 13" xfId="25095" xr:uid="{933AA81C-86B4-4F90-B337-6FA0DEAD8025}"/>
    <cellStyle name="제목 3 32 14" xfId="25096" xr:uid="{F0FFA973-5905-42C7-895E-FABE2B159463}"/>
    <cellStyle name="제목 3 32 15" xfId="25091" xr:uid="{1A6C9247-65FC-4670-B2A6-A2C529A6D172}"/>
    <cellStyle name="제목 3 32 2" xfId="3251" xr:uid="{FD131F7B-07E3-4621-9767-C0D33B08FBAB}"/>
    <cellStyle name="제목 3 32 2 2" xfId="25097" xr:uid="{0C6B6195-919D-49FF-9261-EE6E6C2D7BE4}"/>
    <cellStyle name="제목 3 32 3" xfId="25098" xr:uid="{17F677CF-6CF1-4D4D-9CCF-39D8FAE9006D}"/>
    <cellStyle name="제목 3 32 4" xfId="25099" xr:uid="{5D6EAF9B-D0F7-449E-8CBF-44D7C6DA39C8}"/>
    <cellStyle name="제목 3 32 5" xfId="25100" xr:uid="{CDBD50A7-78F6-4EFB-883A-CD1431C68EE2}"/>
    <cellStyle name="제목 3 32 6" xfId="25101" xr:uid="{B98EAC2F-A030-4B62-BF0E-B35CBCB3BA77}"/>
    <cellStyle name="제목 3 32 7" xfId="25102" xr:uid="{5DB85E1C-684E-4C90-AB6F-F16B0D417637}"/>
    <cellStyle name="제목 3 32 8" xfId="25103" xr:uid="{120B63BA-35B4-45D0-ADBF-7E2ECCFCB036}"/>
    <cellStyle name="제목 3 32 9" xfId="25104" xr:uid="{E2874D36-36B9-49B0-83C3-EC1531B5C52A}"/>
    <cellStyle name="제목 3 33" xfId="3252" xr:uid="{BF4C2480-4A1A-4E48-98F0-397795788095}"/>
    <cellStyle name="제목 3 33 10" xfId="25106" xr:uid="{D909CF7D-12B6-40EE-96ED-D0E578271D9F}"/>
    <cellStyle name="제목 3 33 11" xfId="25107" xr:uid="{FADA4162-F6F0-4FF8-8992-F053E13CE4A2}"/>
    <cellStyle name="제목 3 33 12" xfId="25108" xr:uid="{65E2FE14-61D4-457A-8663-B0D4CD1C0959}"/>
    <cellStyle name="제목 3 33 13" xfId="25109" xr:uid="{A4A26AA0-8F93-4A6E-98F7-5319E9A58FA8}"/>
    <cellStyle name="제목 3 33 14" xfId="25110" xr:uid="{62D6DC7C-6B87-413B-91D3-3AE433E89D68}"/>
    <cellStyle name="제목 3 33 15" xfId="25105" xr:uid="{D938AA52-7D16-486E-965C-05DEAA62FF39}"/>
    <cellStyle name="제목 3 33 2" xfId="3253" xr:uid="{5687D6CB-B42B-4C19-8864-843F875662E4}"/>
    <cellStyle name="제목 3 33 2 2" xfId="25111" xr:uid="{06DF6048-AC2C-4230-B006-7AD09139E500}"/>
    <cellStyle name="제목 3 33 3" xfId="25112" xr:uid="{1CE81A4F-CA00-4A52-8617-40629AB4D73A}"/>
    <cellStyle name="제목 3 33 4" xfId="25113" xr:uid="{7A91324E-7C3B-4580-B4B0-5ADE0ED677C7}"/>
    <cellStyle name="제목 3 33 5" xfId="25114" xr:uid="{21F24548-7297-4C85-8E0E-A6F8032BF779}"/>
    <cellStyle name="제목 3 33 6" xfId="25115" xr:uid="{7AE36D31-CF75-442E-983A-2C2308449153}"/>
    <cellStyle name="제목 3 33 7" xfId="25116" xr:uid="{8D27357B-6D0A-4974-811C-6BCC752A2EFE}"/>
    <cellStyle name="제목 3 33 8" xfId="25117" xr:uid="{AFB4005C-704F-43CB-B35E-2DA696C661D9}"/>
    <cellStyle name="제목 3 33 9" xfId="25118" xr:uid="{D537C699-D6B6-4D23-9D02-528ED59FD5AA}"/>
    <cellStyle name="제목 3 34" xfId="3254" xr:uid="{73A8EE96-043D-4B52-B899-84403C715C14}"/>
    <cellStyle name="제목 3 34 10" xfId="25120" xr:uid="{AFF7A9ED-C367-4114-9449-AE0E8417A54B}"/>
    <cellStyle name="제목 3 34 11" xfId="25121" xr:uid="{95AF20C9-DAB9-41BE-8F18-6D47A191403D}"/>
    <cellStyle name="제목 3 34 12" xfId="25122" xr:uid="{3C5D2C16-7DD0-4AA4-977C-404E768D7490}"/>
    <cellStyle name="제목 3 34 13" xfId="25123" xr:uid="{F2718C98-9C6D-4846-A8F9-204BD206000B}"/>
    <cellStyle name="제목 3 34 14" xfId="25124" xr:uid="{503589B0-2137-4B9F-87DE-92F2E97B641C}"/>
    <cellStyle name="제목 3 34 15" xfId="25119" xr:uid="{CD57DDA3-7C43-47A3-AE47-4C028418ADD2}"/>
    <cellStyle name="제목 3 34 2" xfId="3255" xr:uid="{4BD32F10-DAC2-45D5-94DC-A7A309C55FA7}"/>
    <cellStyle name="제목 3 34 2 2" xfId="25125" xr:uid="{D845C35D-5032-46D6-A54C-717C7AB684D2}"/>
    <cellStyle name="제목 3 34 3" xfId="25126" xr:uid="{5734817F-302C-4F23-A89D-E7AA96CE0212}"/>
    <cellStyle name="제목 3 34 4" xfId="25127" xr:uid="{D36A929A-8E31-4DD4-A679-DDFF001E242E}"/>
    <cellStyle name="제목 3 34 5" xfId="25128" xr:uid="{80BA2572-9551-4CC4-9E31-16FF37C74920}"/>
    <cellStyle name="제목 3 34 6" xfId="25129" xr:uid="{3FFDFE81-B476-4E8D-A69E-5382C0AA30CA}"/>
    <cellStyle name="제목 3 34 7" xfId="25130" xr:uid="{11B448EA-1EBB-4179-8D92-A0B9CBC67B87}"/>
    <cellStyle name="제목 3 34 8" xfId="25131" xr:uid="{E8E10C5D-F882-4187-9E05-CC49E0856E92}"/>
    <cellStyle name="제목 3 34 9" xfId="25132" xr:uid="{504FEB3E-06E5-4F5D-98A9-7496800731A9}"/>
    <cellStyle name="제목 3 35" xfId="3256" xr:uid="{77B90C67-1E5D-4CA4-84DF-B2F284720E10}"/>
    <cellStyle name="제목 3 35 10" xfId="25134" xr:uid="{20183A89-6B66-4FD9-B8F8-45F5656EC7F8}"/>
    <cellStyle name="제목 3 35 11" xfId="25135" xr:uid="{7DD2D2FB-6915-45C5-ACEA-03A8B1AC441D}"/>
    <cellStyle name="제목 3 35 12" xfId="25136" xr:uid="{0CBAA30F-2C99-4620-BB08-C80A7368D714}"/>
    <cellStyle name="제목 3 35 13" xfId="25137" xr:uid="{5E8907D4-F60D-4917-B14F-4250E7EE93E7}"/>
    <cellStyle name="제목 3 35 14" xfId="25138" xr:uid="{B46A2A2F-D7CF-4760-B703-BBAE9F5827D9}"/>
    <cellStyle name="제목 3 35 15" xfId="25133" xr:uid="{6A745B43-E756-48FD-9C3F-31EBACBBCC69}"/>
    <cellStyle name="제목 3 35 2" xfId="3257" xr:uid="{FD15E5DD-966A-4DEE-8259-5C1B7DDF4296}"/>
    <cellStyle name="제목 3 35 2 2" xfId="25139" xr:uid="{D573E6AB-6D84-477E-8C9E-435A2C49122C}"/>
    <cellStyle name="제목 3 35 3" xfId="25140" xr:uid="{19D6695F-B402-48CD-B9BF-B91BE05DFD99}"/>
    <cellStyle name="제목 3 35 4" xfId="25141" xr:uid="{2C1DFEAE-E60E-4F75-A7F8-3A96D3113FE3}"/>
    <cellStyle name="제목 3 35 5" xfId="25142" xr:uid="{16B2DFBC-FEC7-4F31-886D-927C4ECA6237}"/>
    <cellStyle name="제목 3 35 6" xfId="25143" xr:uid="{DCD1723B-E5F6-4BCC-9F0A-BC924FBCC4C3}"/>
    <cellStyle name="제목 3 35 7" xfId="25144" xr:uid="{F72D4A32-4869-46E7-8EAB-1DDC88124826}"/>
    <cellStyle name="제목 3 35 8" xfId="25145" xr:uid="{4A98210C-17D3-4F17-AA28-F001912AD155}"/>
    <cellStyle name="제목 3 35 9" xfId="25146" xr:uid="{EBB59AB0-5C92-46CD-8FC8-EFCCAD814CEF}"/>
    <cellStyle name="제목 3 36" xfId="3258" xr:uid="{BB860617-BF25-4FDB-AD62-D371D0983EBD}"/>
    <cellStyle name="제목 3 36 10" xfId="25148" xr:uid="{ADCFF9EE-6A6D-41BC-85F8-FE6D4980BDA3}"/>
    <cellStyle name="제목 3 36 11" xfId="25149" xr:uid="{FC5A399D-9B3C-49A9-8C94-EC87D79D8D0C}"/>
    <cellStyle name="제목 3 36 12" xfId="25150" xr:uid="{57C8945B-4ED3-4E64-BF96-6B1671EAA9FE}"/>
    <cellStyle name="제목 3 36 13" xfId="25151" xr:uid="{0FD0C1C4-8013-491C-A894-E44B26B3BBF7}"/>
    <cellStyle name="제목 3 36 14" xfId="25152" xr:uid="{2BFA302A-D0E2-438D-ADDC-A834FFD1931A}"/>
    <cellStyle name="제목 3 36 15" xfId="25147" xr:uid="{953FD14F-6D64-4170-8C22-33EA0572BE50}"/>
    <cellStyle name="제목 3 36 2" xfId="3259" xr:uid="{78D5EEE4-5496-4615-A40C-99C79C2C3990}"/>
    <cellStyle name="제목 3 36 2 2" xfId="25153" xr:uid="{4D96D7C9-3B66-4F66-995C-5C71598E45E7}"/>
    <cellStyle name="제목 3 36 3" xfId="25154" xr:uid="{493D78CB-0F55-4B4D-931F-33E329DF1DB7}"/>
    <cellStyle name="제목 3 36 4" xfId="25155" xr:uid="{48574CC2-147C-4D4C-AB54-ED8085C21986}"/>
    <cellStyle name="제목 3 36 5" xfId="25156" xr:uid="{4FE93152-A682-481E-929D-01950B5EEAA3}"/>
    <cellStyle name="제목 3 36 6" xfId="25157" xr:uid="{B6CDBD3C-D105-4961-886C-FA56A3E458D0}"/>
    <cellStyle name="제목 3 36 7" xfId="25158" xr:uid="{F9E5380F-E889-4B58-B75B-D56155BCDDF1}"/>
    <cellStyle name="제목 3 36 8" xfId="25159" xr:uid="{DB610DFF-9904-4215-8AF5-8EC23033D868}"/>
    <cellStyle name="제목 3 36 9" xfId="25160" xr:uid="{20FA0F03-4953-4D37-AAD0-3C56AD984FD0}"/>
    <cellStyle name="제목 3 37" xfId="3260" xr:uid="{BC995826-1914-44AA-AC73-91A3CFD687E5}"/>
    <cellStyle name="제목 3 37 10" xfId="25162" xr:uid="{973A9E22-3F8A-4298-813C-F5236CBECC84}"/>
    <cellStyle name="제목 3 37 11" xfId="25163" xr:uid="{EA00D0A7-4936-480A-BAAA-1EBA734A3B1C}"/>
    <cellStyle name="제목 3 37 12" xfId="25164" xr:uid="{0D2E295A-ADC7-4A6A-A690-30E68F151B42}"/>
    <cellStyle name="제목 3 37 13" xfId="25165" xr:uid="{82E0C82E-797C-4040-B604-DFB4E4E40979}"/>
    <cellStyle name="제목 3 37 14" xfId="25166" xr:uid="{4386F5D2-4F9B-4090-8BF9-51E8C8B91269}"/>
    <cellStyle name="제목 3 37 15" xfId="25161" xr:uid="{A3D1A2EF-7DE0-4E31-ABEF-3D6D32602996}"/>
    <cellStyle name="제목 3 37 2" xfId="3261" xr:uid="{6C3195CF-DD76-4C52-BB77-576E4F1DEAB6}"/>
    <cellStyle name="제목 3 37 2 2" xfId="25167" xr:uid="{C5F9F923-2810-484F-AAA7-3C2443A2C629}"/>
    <cellStyle name="제목 3 37 3" xfId="25168" xr:uid="{FC10088D-8884-4849-B03A-6731D7055151}"/>
    <cellStyle name="제목 3 37 4" xfId="25169" xr:uid="{C2711418-C792-4A99-B23E-2F23042CC6A7}"/>
    <cellStyle name="제목 3 37 5" xfId="25170" xr:uid="{D57F0DCB-26AA-4D2C-A967-81B3937AB25F}"/>
    <cellStyle name="제목 3 37 6" xfId="25171" xr:uid="{9F24E635-3BB4-455D-B627-1D76181C4E30}"/>
    <cellStyle name="제목 3 37 7" xfId="25172" xr:uid="{4E8179F6-FD9F-46CB-ABFB-1FCDFD0D6A7D}"/>
    <cellStyle name="제목 3 37 8" xfId="25173" xr:uid="{F1AB75FA-DE45-4181-8FC9-73BCB44F77CD}"/>
    <cellStyle name="제목 3 37 9" xfId="25174" xr:uid="{B3273AC7-15B7-47EC-87EE-708F20E7D7F9}"/>
    <cellStyle name="제목 3 38" xfId="3262" xr:uid="{C5000A13-A8B6-4B7D-88D5-8EB7A1F34F92}"/>
    <cellStyle name="제목 3 38 10" xfId="25176" xr:uid="{F6CBFFC2-A747-47EC-AB8B-C05AF2C1FF79}"/>
    <cellStyle name="제목 3 38 11" xfId="25177" xr:uid="{297C2FD9-0BA7-49C0-ACD2-7CFF5F652771}"/>
    <cellStyle name="제목 3 38 12" xfId="25178" xr:uid="{734A6CCB-2736-4776-87A6-7E9CB32F4572}"/>
    <cellStyle name="제목 3 38 13" xfId="25179" xr:uid="{AB9EE461-DF73-4EBE-8B3B-EC412F68F988}"/>
    <cellStyle name="제목 3 38 14" xfId="25180" xr:uid="{AF4A7967-8866-4684-B2D5-A186A2718558}"/>
    <cellStyle name="제목 3 38 15" xfId="25175" xr:uid="{859D6F32-3CFD-4211-97B9-02E26A41E0BC}"/>
    <cellStyle name="제목 3 38 2" xfId="3263" xr:uid="{A33185AD-AA88-438D-9FB6-F23B7EDD80BC}"/>
    <cellStyle name="제목 3 38 2 2" xfId="25181" xr:uid="{4ABACF43-8C3D-4CF1-AB4D-05217DCDC120}"/>
    <cellStyle name="제목 3 38 3" xfId="25182" xr:uid="{714B0AC6-107C-447C-8B43-53E21FB8B1B8}"/>
    <cellStyle name="제목 3 38 4" xfId="25183" xr:uid="{C67542E7-146D-4B60-B9B6-DC6CBD4DFAA2}"/>
    <cellStyle name="제목 3 38 5" xfId="25184" xr:uid="{C3AF3CFB-6A12-4CBB-91BB-3A3BE3B15815}"/>
    <cellStyle name="제목 3 38 6" xfId="25185" xr:uid="{F4AE6CDE-F32A-4FC3-B584-98AD1174D723}"/>
    <cellStyle name="제목 3 38 7" xfId="25186" xr:uid="{EF793CEF-AA3F-4B1E-847F-3B4DAE7AB08C}"/>
    <cellStyle name="제목 3 38 8" xfId="25187" xr:uid="{C67E6B05-5703-4A3C-A06A-1403E6ACB177}"/>
    <cellStyle name="제목 3 38 9" xfId="25188" xr:uid="{4487C422-3B81-441E-B663-3AEABD4E64B0}"/>
    <cellStyle name="제목 3 39" xfId="3264" xr:uid="{0629FC85-15E3-480A-83C2-EE1995A6765C}"/>
    <cellStyle name="제목 3 39 10" xfId="25190" xr:uid="{A00E89F3-BFCF-487A-8F24-D9FFB77D3D99}"/>
    <cellStyle name="제목 3 39 11" xfId="25191" xr:uid="{B1DCEA43-5B01-4165-8EF0-F0EFCE22DEFB}"/>
    <cellStyle name="제목 3 39 12" xfId="25192" xr:uid="{0690B812-CAAF-4411-A6DE-1D0BEF59B82C}"/>
    <cellStyle name="제목 3 39 13" xfId="25193" xr:uid="{A41C40C6-B98A-46CF-92B9-60A4E03A29C1}"/>
    <cellStyle name="제목 3 39 14" xfId="25194" xr:uid="{110AA105-8490-4347-BB7F-E5CC1B9527B2}"/>
    <cellStyle name="제목 3 39 15" xfId="25189" xr:uid="{0693B7C5-1E65-4173-9906-7193B56B388D}"/>
    <cellStyle name="제목 3 39 2" xfId="3265" xr:uid="{A8814425-6207-4AC0-876C-6FC27162A769}"/>
    <cellStyle name="제목 3 39 2 2" xfId="25195" xr:uid="{2DC70137-1D7B-4C06-B546-9CE5EA8ABB03}"/>
    <cellStyle name="제목 3 39 3" xfId="25196" xr:uid="{F68152D7-136B-4C57-8EA6-BEDC3CE4AC60}"/>
    <cellStyle name="제목 3 39 4" xfId="25197" xr:uid="{7A3B2664-671B-4289-BF15-B755C3E003C4}"/>
    <cellStyle name="제목 3 39 5" xfId="25198" xr:uid="{5517717B-E731-4DA7-A2D8-82D718926F8E}"/>
    <cellStyle name="제목 3 39 6" xfId="25199" xr:uid="{57A0B168-337F-4333-BC35-A608ABC1E04F}"/>
    <cellStyle name="제목 3 39 7" xfId="25200" xr:uid="{AC89C550-6425-4866-8D40-0E05D3DED228}"/>
    <cellStyle name="제목 3 39 8" xfId="25201" xr:uid="{F412D899-A164-4476-9860-1F54E8D44336}"/>
    <cellStyle name="제목 3 39 9" xfId="25202" xr:uid="{8E692542-2179-427C-9545-53FDC7CB4E40}"/>
    <cellStyle name="제목 3 4" xfId="3266" xr:uid="{2283F580-6FA1-4296-941C-44B74977EBE0}"/>
    <cellStyle name="제목 3 4 10" xfId="25204" xr:uid="{72AE1F53-6D27-453D-BDA3-D1406F3F6C4E}"/>
    <cellStyle name="제목 3 4 11" xfId="25205" xr:uid="{B0F084ED-F1E6-4FFC-9779-1CC9D8401A91}"/>
    <cellStyle name="제목 3 4 12" xfId="25206" xr:uid="{898FBE0B-4160-49FB-9958-61619D60E605}"/>
    <cellStyle name="제목 3 4 13" xfId="25207" xr:uid="{9BCD27E0-75D6-4DA6-9072-E43785F2B50F}"/>
    <cellStyle name="제목 3 4 14" xfId="25208" xr:uid="{6602BC67-0360-451C-AE23-F38D5E5C030C}"/>
    <cellStyle name="제목 3 4 15" xfId="25203" xr:uid="{DD887643-32BB-4BF7-9251-A2D44675106A}"/>
    <cellStyle name="제목 3 4 16" xfId="27902" xr:uid="{63E8651E-1E00-47F1-81BC-760931C0CCFE}"/>
    <cellStyle name="제목 3 4 16 2" xfId="28292" xr:uid="{E318898B-EEA5-442A-8478-DF2FAA33662D}"/>
    <cellStyle name="제목 3 4 2" xfId="3267" xr:uid="{ED289879-4F95-47BD-A752-941E8FAAE335}"/>
    <cellStyle name="제목 3 4 2 2" xfId="25209" xr:uid="{415B353F-D7AE-4E3A-B372-4BC698870589}"/>
    <cellStyle name="제목 3 4 3" xfId="25210" xr:uid="{88FCB0D3-9082-4EF7-B455-83E29CB036FC}"/>
    <cellStyle name="제목 3 4 4" xfId="25211" xr:uid="{711EC4CC-9C6C-47C8-8BBC-7BB468850DD4}"/>
    <cellStyle name="제목 3 4 5" xfId="25212" xr:uid="{D69FCA7B-C32F-4BC9-835B-F0D4DE775B6A}"/>
    <cellStyle name="제목 3 4 6" xfId="25213" xr:uid="{AAC42AE1-2DF1-429F-9CA8-226E68C8E2C6}"/>
    <cellStyle name="제목 3 4 7" xfId="25214" xr:uid="{41032BDD-3C93-44D1-AE64-3D5BE8EACF98}"/>
    <cellStyle name="제목 3 4 8" xfId="25215" xr:uid="{7D6270FF-2B2B-418A-AE0E-8062B98B1C38}"/>
    <cellStyle name="제목 3 4 9" xfId="25216" xr:uid="{49F66120-D7F4-4735-974F-5BBF46602E94}"/>
    <cellStyle name="제목 3 40" xfId="3268" xr:uid="{21E5061C-4B77-4A26-97C3-8B9075A16DBD}"/>
    <cellStyle name="제목 3 40 10" xfId="25218" xr:uid="{25F102F8-DA81-4074-82FE-8501DDCDEF6F}"/>
    <cellStyle name="제목 3 40 11" xfId="25219" xr:uid="{C8664848-0D51-4D9B-AB9D-52855D5E1817}"/>
    <cellStyle name="제목 3 40 12" xfId="25220" xr:uid="{7C9DF482-83E1-4229-8ED7-88A6D6D36819}"/>
    <cellStyle name="제목 3 40 13" xfId="25221" xr:uid="{FF206145-6169-44BE-90A7-D33634E536A0}"/>
    <cellStyle name="제목 3 40 14" xfId="25222" xr:uid="{3DFF130C-AEE0-405E-BA83-762511E8D2C4}"/>
    <cellStyle name="제목 3 40 15" xfId="25217" xr:uid="{2D4E892E-AFAD-4DAA-9716-142CF69E11D3}"/>
    <cellStyle name="제목 3 40 2" xfId="3269" xr:uid="{D02926F1-371B-428F-B876-8F4A848A9185}"/>
    <cellStyle name="제목 3 40 2 2" xfId="25223" xr:uid="{4A866631-ACC5-49FA-AAD9-D28DB85ED580}"/>
    <cellStyle name="제목 3 40 3" xfId="25224" xr:uid="{7CBE1A15-68EB-4E79-B407-B9B6E8DEE0C0}"/>
    <cellStyle name="제목 3 40 4" xfId="25225" xr:uid="{5BA0A04B-8156-44FE-A3EB-2E2AA6EAA992}"/>
    <cellStyle name="제목 3 40 5" xfId="25226" xr:uid="{A2F76D9E-B7B8-4081-A68F-775D8CBA3B78}"/>
    <cellStyle name="제목 3 40 6" xfId="25227" xr:uid="{B14BC4DD-82C6-45B9-A549-0FCD23EA1674}"/>
    <cellStyle name="제목 3 40 7" xfId="25228" xr:uid="{AF7C9EFF-060E-41AE-A9B1-5FCEEA99B573}"/>
    <cellStyle name="제목 3 40 8" xfId="25229" xr:uid="{2055D859-4320-4233-9389-0EA718594F07}"/>
    <cellStyle name="제목 3 40 9" xfId="25230" xr:uid="{72DACAEF-B8AC-4766-8501-5B3D825B30D0}"/>
    <cellStyle name="제목 3 41" xfId="3270" xr:uid="{8D89E3F2-1020-4719-A218-6C7F91802D92}"/>
    <cellStyle name="제목 3 41 10" xfId="25232" xr:uid="{4D7F56FE-0DB2-4959-A765-E00918EC51BB}"/>
    <cellStyle name="제목 3 41 11" xfId="25233" xr:uid="{FFC24FC8-83D4-4F6A-B944-EE21519940D6}"/>
    <cellStyle name="제목 3 41 12" xfId="25234" xr:uid="{17C25611-6BCD-468E-B042-5D5A51F10447}"/>
    <cellStyle name="제목 3 41 13" xfId="25235" xr:uid="{07427C56-5637-4BC5-AA69-7CCA9CDC3083}"/>
    <cellStyle name="제목 3 41 14" xfId="25236" xr:uid="{BF608740-E8B0-462F-8E71-8B1951CABE24}"/>
    <cellStyle name="제목 3 41 15" xfId="25231" xr:uid="{92EA40BF-9979-4964-BD27-FB36CCE98618}"/>
    <cellStyle name="제목 3 41 2" xfId="3271" xr:uid="{19848C79-0E85-412E-AA46-B94A328A89C2}"/>
    <cellStyle name="제목 3 41 2 2" xfId="25237" xr:uid="{7D8CF30C-30A4-4B6C-82B6-5B9A7AD78E19}"/>
    <cellStyle name="제목 3 41 3" xfId="25238" xr:uid="{812D8F23-F34D-4713-B171-EEC8865B9AE7}"/>
    <cellStyle name="제목 3 41 4" xfId="25239" xr:uid="{B4D51605-61AA-4B93-ACFC-D0C37C481BD6}"/>
    <cellStyle name="제목 3 41 5" xfId="25240" xr:uid="{F3CC0933-20BB-4F2B-A76F-7D4369CC0451}"/>
    <cellStyle name="제목 3 41 6" xfId="25241" xr:uid="{85D31535-8423-49CD-9397-621DB8381C14}"/>
    <cellStyle name="제목 3 41 7" xfId="25242" xr:uid="{FBC1163F-A8BC-4619-BD78-8472BBB20290}"/>
    <cellStyle name="제목 3 41 8" xfId="25243" xr:uid="{AF4E8AFC-4C9F-4BBC-BAB1-76F18E054E54}"/>
    <cellStyle name="제목 3 41 9" xfId="25244" xr:uid="{155DF003-99A9-4AE3-A5AD-48614ABCE7E7}"/>
    <cellStyle name="제목 3 42" xfId="3272" xr:uid="{4891069D-01A1-4F7E-9103-91865EC88159}"/>
    <cellStyle name="제목 3 42 10" xfId="25246" xr:uid="{EDE0DB84-A446-426C-9876-BE538C323060}"/>
    <cellStyle name="제목 3 42 11" xfId="25247" xr:uid="{6EB55A28-2E14-4117-BD66-67EFFD67F302}"/>
    <cellStyle name="제목 3 42 12" xfId="25248" xr:uid="{6C09E2AA-DD31-42C0-9240-979615F82FDF}"/>
    <cellStyle name="제목 3 42 13" xfId="25249" xr:uid="{D2639846-3526-421B-8BF8-07C4992A500A}"/>
    <cellStyle name="제목 3 42 14" xfId="25250" xr:uid="{F81454BB-DA18-4B80-B553-5DC6DF534CCC}"/>
    <cellStyle name="제목 3 42 15" xfId="25245" xr:uid="{A7C684E4-4861-4DB7-A725-746AE5A8B0A5}"/>
    <cellStyle name="제목 3 42 2" xfId="3273" xr:uid="{CEAC37D9-F68A-40AE-9BED-22DFB8BD1CF5}"/>
    <cellStyle name="제목 3 42 2 2" xfId="25251" xr:uid="{E8DEEC83-66F1-4E9C-8FD3-2EEDA272BE8D}"/>
    <cellStyle name="제목 3 42 3" xfId="25252" xr:uid="{47F81FD3-2F45-4F13-B7A3-8B1A114408AC}"/>
    <cellStyle name="제목 3 42 4" xfId="25253" xr:uid="{6A13D22E-3DAA-4917-8FC4-76B98BF85F4D}"/>
    <cellStyle name="제목 3 42 5" xfId="25254" xr:uid="{3DA8BE17-ECFE-4F3F-9EDF-F9076E8920BA}"/>
    <cellStyle name="제목 3 42 6" xfId="25255" xr:uid="{2710CD69-7634-4DF7-ABDA-44D78CA222B8}"/>
    <cellStyle name="제목 3 42 7" xfId="25256" xr:uid="{089580D1-60F8-4CBD-8A49-D0F8F2D84D4C}"/>
    <cellStyle name="제목 3 42 8" xfId="25257" xr:uid="{A88BD4B4-46A7-455E-80DE-44A16A13CBE1}"/>
    <cellStyle name="제목 3 42 9" xfId="25258" xr:uid="{A65BDC55-BB90-4B2E-8907-16B7FDC4D67E}"/>
    <cellStyle name="제목 3 43" xfId="3274" xr:uid="{50AD6743-4C57-4DD0-B1CE-FC89BB031379}"/>
    <cellStyle name="제목 3 43 10" xfId="25260" xr:uid="{3FAE2075-F1A8-4BA5-9174-1627CEB31882}"/>
    <cellStyle name="제목 3 43 11" xfId="25261" xr:uid="{4BF2D28C-A702-4718-82EF-511F4BD6F612}"/>
    <cellStyle name="제목 3 43 12" xfId="25262" xr:uid="{429B8FBA-173B-4542-852B-230B05D5D3E8}"/>
    <cellStyle name="제목 3 43 13" xfId="25263" xr:uid="{2E3C96A6-EE17-4EAB-82E1-4B79AC2145A5}"/>
    <cellStyle name="제목 3 43 14" xfId="25264" xr:uid="{DEABCF98-72C1-4A34-AB97-FC93708A710B}"/>
    <cellStyle name="제목 3 43 15" xfId="25259" xr:uid="{B441B250-A582-4884-B40F-40133F1872F2}"/>
    <cellStyle name="제목 3 43 2" xfId="3275" xr:uid="{1A39A15D-1381-4000-AE63-084049441BB3}"/>
    <cellStyle name="제목 3 43 2 2" xfId="25265" xr:uid="{4089D5D9-DCA5-4741-9BED-E9B6CE5A2F55}"/>
    <cellStyle name="제목 3 43 3" xfId="25266" xr:uid="{6FF079D7-AC65-4B60-AC9A-70CF421BFF72}"/>
    <cellStyle name="제목 3 43 4" xfId="25267" xr:uid="{D28155AA-575D-4018-BCF6-2D2C6136A9AA}"/>
    <cellStyle name="제목 3 43 5" xfId="25268" xr:uid="{D6FDD81C-C97E-4DBF-B1C2-AB6A0F90033F}"/>
    <cellStyle name="제목 3 43 6" xfId="25269" xr:uid="{06E2C7B8-C1FF-4426-845D-DCF8A6E1B500}"/>
    <cellStyle name="제목 3 43 7" xfId="25270" xr:uid="{F689AC6B-D8CD-4569-B96D-C0735F56B772}"/>
    <cellStyle name="제목 3 43 8" xfId="25271" xr:uid="{30C7BD2F-417C-40ED-BF6F-AF9C424DC837}"/>
    <cellStyle name="제목 3 43 9" xfId="25272" xr:uid="{9E819182-9207-437A-BA95-6D38ABB66F46}"/>
    <cellStyle name="제목 3 44" xfId="3276" xr:uid="{31A2B1FA-B614-40A5-80FA-BF3DF1B47326}"/>
    <cellStyle name="제목 3 44 2" xfId="25273" xr:uid="{8D462EFD-F96A-459F-99F1-81E4B748BDF2}"/>
    <cellStyle name="제목 3 45" xfId="3277" xr:uid="{A9438AF3-E441-4AF7-8616-61A5E358E7A4}"/>
    <cellStyle name="제목 3 45 2" xfId="25274" xr:uid="{74704C32-5133-4674-83F2-F1BDC39327CE}"/>
    <cellStyle name="제목 3 46" xfId="3201" xr:uid="{2C36D042-A10D-4E07-B525-3C3BDB86DC24}"/>
    <cellStyle name="제목 3 47" xfId="24754" xr:uid="{273AF77E-E568-4376-8542-6EAA73D8ED49}"/>
    <cellStyle name="제목 3 48" xfId="27635" xr:uid="{E2B85B70-E815-4261-8D8B-4AD23CB668A2}"/>
    <cellStyle name="제목 3 48 2" xfId="28280" xr:uid="{6C868B5E-030B-416E-A028-997353967CDE}"/>
    <cellStyle name="제목 3 5" xfId="3278" xr:uid="{4740232A-98CB-403E-A651-9F568D988AE0}"/>
    <cellStyle name="제목 3 5 10" xfId="25276" xr:uid="{A37E27BB-E885-4FC8-985C-99249CAEA6EF}"/>
    <cellStyle name="제목 3 5 11" xfId="25277" xr:uid="{3F7065FD-68AA-43B6-BB1C-DADEE372CF95}"/>
    <cellStyle name="제목 3 5 12" xfId="25278" xr:uid="{86604472-6482-4FC9-AEFD-520BBB2CC445}"/>
    <cellStyle name="제목 3 5 13" xfId="25279" xr:uid="{06540E16-A126-4D76-8FEC-C62943C5218F}"/>
    <cellStyle name="제목 3 5 14" xfId="25280" xr:uid="{3D7883BD-D77C-4D61-B4D7-3608E2BBAEA4}"/>
    <cellStyle name="제목 3 5 15" xfId="25275" xr:uid="{74FC7CD3-C1C0-41D8-86AA-31891E934244}"/>
    <cellStyle name="제목 3 5 2" xfId="3279" xr:uid="{42E28B42-CA09-4AC2-878D-9FE93A7E7632}"/>
    <cellStyle name="제목 3 5 2 2" xfId="25281" xr:uid="{0F5A4A1F-5CCC-497A-A791-77AB86F375C1}"/>
    <cellStyle name="제목 3 5 3" xfId="25282" xr:uid="{BC46DDAE-7ABE-43C9-98E8-3ECB7EDCFBFE}"/>
    <cellStyle name="제목 3 5 4" xfId="25283" xr:uid="{8D776946-620D-4DF5-9E8A-1D80205B19C5}"/>
    <cellStyle name="제목 3 5 5" xfId="25284" xr:uid="{00EA460A-84A3-4DA7-881A-B2763A4E79D9}"/>
    <cellStyle name="제목 3 5 6" xfId="25285" xr:uid="{FBBA3369-F653-478D-A1A7-BA1A3A9051B9}"/>
    <cellStyle name="제목 3 5 7" xfId="25286" xr:uid="{E43245A9-72C3-4BF6-B31E-42CB42904E20}"/>
    <cellStyle name="제목 3 5 8" xfId="25287" xr:uid="{DAB4CDD4-5BD5-47F4-A578-3F857A140341}"/>
    <cellStyle name="제목 3 5 9" xfId="25288" xr:uid="{14C60433-085A-49B6-9144-08B913C69267}"/>
    <cellStyle name="제목 3 6" xfId="3280" xr:uid="{F62B2DAC-F149-4F9C-9A7D-A2F6C656425D}"/>
    <cellStyle name="제목 3 6 10" xfId="25290" xr:uid="{763A1030-3DFD-4C5A-888F-AA5B55659B31}"/>
    <cellStyle name="제목 3 6 11" xfId="25291" xr:uid="{A52A9F17-3038-43DD-8CB0-763B1ADFABA3}"/>
    <cellStyle name="제목 3 6 12" xfId="25292" xr:uid="{05F169B3-C325-4BDC-A2C1-4554EC23E81F}"/>
    <cellStyle name="제목 3 6 13" xfId="25293" xr:uid="{3C62D47C-0939-4E19-B737-B75CF0EBBE71}"/>
    <cellStyle name="제목 3 6 14" xfId="25294" xr:uid="{7B6544B0-B72A-4494-A0AB-55F3A7C0D7D2}"/>
    <cellStyle name="제목 3 6 15" xfId="25289" xr:uid="{ED178FF6-E260-4D1D-8105-4DA31621D859}"/>
    <cellStyle name="제목 3 6 2" xfId="3281" xr:uid="{DA3C56F2-ADBB-4A68-9597-B005E80CEB57}"/>
    <cellStyle name="제목 3 6 2 2" xfId="25295" xr:uid="{C07433EE-23E9-4430-ADEE-9CC0DF3F2A8B}"/>
    <cellStyle name="제목 3 6 3" xfId="25296" xr:uid="{EAF09F8C-A4C1-4116-87EB-D017A16D2FB4}"/>
    <cellStyle name="제목 3 6 4" xfId="25297" xr:uid="{7C43D1A0-D84F-4FB9-BAA1-EB6D8A051AD0}"/>
    <cellStyle name="제목 3 6 5" xfId="25298" xr:uid="{E59B1BAF-F3BE-43E8-862F-3339F136EA8C}"/>
    <cellStyle name="제목 3 6 6" xfId="25299" xr:uid="{B1241B5F-D372-43CB-A6DA-59812F74FA3D}"/>
    <cellStyle name="제목 3 6 7" xfId="25300" xr:uid="{F4989162-9512-4133-9803-8027602464B2}"/>
    <cellStyle name="제목 3 6 8" xfId="25301" xr:uid="{76910E4E-8F14-419B-AED4-A8B0D4828B84}"/>
    <cellStyle name="제목 3 6 9" xfId="25302" xr:uid="{38AC34E9-A155-4275-B526-453BF4765E69}"/>
    <cellStyle name="제목 3 7" xfId="3282" xr:uid="{D6F01A97-C5C1-44B9-82B7-C9FF65675AD1}"/>
    <cellStyle name="제목 3 7 10" xfId="25304" xr:uid="{8AD26A81-A717-4FB1-85CB-E87720018BEF}"/>
    <cellStyle name="제목 3 7 11" xfId="25305" xr:uid="{0C42A022-D430-4F9D-8CDF-59C0CC89F166}"/>
    <cellStyle name="제목 3 7 12" xfId="25306" xr:uid="{68441993-0900-433F-9C1F-456CB67FB74F}"/>
    <cellStyle name="제목 3 7 13" xfId="25307" xr:uid="{9013173D-2433-4DEC-A073-4424CB6B7988}"/>
    <cellStyle name="제목 3 7 14" xfId="25308" xr:uid="{6737AC83-7272-435E-BB13-80716127FF81}"/>
    <cellStyle name="제목 3 7 15" xfId="25303" xr:uid="{D6EA93F7-E293-4080-A390-0B4DFE5E8879}"/>
    <cellStyle name="제목 3 7 2" xfId="3283" xr:uid="{8C570390-54CA-4FFD-BEAC-CC38D3C7590C}"/>
    <cellStyle name="제목 3 7 2 2" xfId="25309" xr:uid="{70ED6C70-AEDA-4633-8B5F-F0DC8E838615}"/>
    <cellStyle name="제목 3 7 3" xfId="25310" xr:uid="{EC693020-19C6-4D15-9904-8CAE2B3BA37A}"/>
    <cellStyle name="제목 3 7 4" xfId="25311" xr:uid="{764E6BFC-F12E-4E0B-8CC6-E76E14802190}"/>
    <cellStyle name="제목 3 7 5" xfId="25312" xr:uid="{4FA04E5C-0865-439A-BDC2-22774275AC0D}"/>
    <cellStyle name="제목 3 7 6" xfId="25313" xr:uid="{737DB856-102E-4E3D-AA45-D3F5E127C3C4}"/>
    <cellStyle name="제목 3 7 7" xfId="25314" xr:uid="{CDC7F966-9626-4158-9627-D36C13E660A3}"/>
    <cellStyle name="제목 3 7 8" xfId="25315" xr:uid="{8A605DFB-2FBC-4C7F-8704-748E6BEF1F29}"/>
    <cellStyle name="제목 3 7 9" xfId="25316" xr:uid="{869199FC-4D7E-4184-A955-2287E151B03B}"/>
    <cellStyle name="제목 3 8" xfId="3284" xr:uid="{EAE84D77-A765-4D0C-A3AD-70001D46E551}"/>
    <cellStyle name="제목 3 8 10" xfId="25318" xr:uid="{695280CF-1D7E-46FC-BFA4-89709EFA3C14}"/>
    <cellStyle name="제목 3 8 11" xfId="25319" xr:uid="{2821D733-D527-4D77-B9E4-68EF12BE9BC8}"/>
    <cellStyle name="제목 3 8 12" xfId="25320" xr:uid="{950255BD-ABFC-477F-8934-5AE9269A424F}"/>
    <cellStyle name="제목 3 8 13" xfId="25321" xr:uid="{BF99FCCC-B313-4758-8C5C-46C18C77D252}"/>
    <cellStyle name="제목 3 8 14" xfId="25322" xr:uid="{5D66E2D7-866E-4113-AEEE-4012375FB387}"/>
    <cellStyle name="제목 3 8 15" xfId="25317" xr:uid="{B525F530-78A4-4D7C-AC08-D909970EA1D0}"/>
    <cellStyle name="제목 3 8 2" xfId="3285" xr:uid="{4142ED47-20B2-4961-82B2-5CD42F6C57CA}"/>
    <cellStyle name="제목 3 8 2 2" xfId="25323" xr:uid="{1BA6B20F-5BC6-47CF-AFE0-6EDB20D0A4D2}"/>
    <cellStyle name="제목 3 8 3" xfId="25324" xr:uid="{7A9F7955-6DEE-4774-B8D0-81182DEC763E}"/>
    <cellStyle name="제목 3 8 4" xfId="25325" xr:uid="{D4C3817E-6344-418D-A56D-6009AF67AE9F}"/>
    <cellStyle name="제목 3 8 5" xfId="25326" xr:uid="{2400DED1-C8E7-4790-8D02-DD9199CA5410}"/>
    <cellStyle name="제목 3 8 6" xfId="25327" xr:uid="{2EA3A2DE-DDF0-44DE-A24B-B24817A46AD4}"/>
    <cellStyle name="제목 3 8 7" xfId="25328" xr:uid="{DC18A2FB-30A1-4D04-886E-F29234FDE9E7}"/>
    <cellStyle name="제목 3 8 8" xfId="25329" xr:uid="{3ED087B8-50C5-443C-8683-DE8E6F7D91AF}"/>
    <cellStyle name="제목 3 8 9" xfId="25330" xr:uid="{5031F61A-6587-4E91-BEAB-CA271D5AC3F6}"/>
    <cellStyle name="제목 3 9" xfId="3286" xr:uid="{44E49E6E-383D-4687-A9F9-B94E88C0504F}"/>
    <cellStyle name="제목 3 9 10" xfId="25332" xr:uid="{24E797DC-AA51-4779-B407-DD7844D141CE}"/>
    <cellStyle name="제목 3 9 11" xfId="25333" xr:uid="{C0BA84B6-55E8-4F2B-BA6B-2AEE1614D668}"/>
    <cellStyle name="제목 3 9 12" xfId="25334" xr:uid="{09ADA349-FCA0-494F-A073-4E5A9D1655D0}"/>
    <cellStyle name="제목 3 9 13" xfId="25335" xr:uid="{3871A24B-F24F-4653-A3B3-557A9BC19F9B}"/>
    <cellStyle name="제목 3 9 14" xfId="25336" xr:uid="{F404C2BD-FF2C-4FEB-B870-FBD4AD617FB7}"/>
    <cellStyle name="제목 3 9 15" xfId="25331" xr:uid="{A5E20180-B930-4765-B8D1-F1BAF0BD4C14}"/>
    <cellStyle name="제목 3 9 2" xfId="3287" xr:uid="{008BAFAB-D215-4D87-9A92-6BBAA427A528}"/>
    <cellStyle name="제목 3 9 2 2" xfId="25337" xr:uid="{694D05F2-4B7D-4E30-BA62-20B8532ADED5}"/>
    <cellStyle name="제목 3 9 3" xfId="25338" xr:uid="{DE6CC403-11BB-45EC-8FA7-66D39A290781}"/>
    <cellStyle name="제목 3 9 4" xfId="25339" xr:uid="{3CFBB1C5-8513-493B-B254-A38B44635404}"/>
    <cellStyle name="제목 3 9 5" xfId="25340" xr:uid="{7AAD81BB-ABF3-4683-8C2D-4DE562F8CC6E}"/>
    <cellStyle name="제목 3 9 6" xfId="25341" xr:uid="{2C2EAE7D-C072-4F36-AF83-ABF978A6E324}"/>
    <cellStyle name="제목 3 9 7" xfId="25342" xr:uid="{38CAD09A-C13D-45E6-8220-E01CAEAD1DD6}"/>
    <cellStyle name="제목 3 9 8" xfId="25343" xr:uid="{49774C92-A8C0-493E-B77D-EC47459B2940}"/>
    <cellStyle name="제목 3 9 9" xfId="25344" xr:uid="{292ABED3-6AF7-41A8-968E-F92E9EEF728D}"/>
    <cellStyle name="제목 30" xfId="3288" xr:uid="{42304489-EF7D-46EF-B5ED-01CE752C8E9A}"/>
    <cellStyle name="제목 30 10" xfId="25346" xr:uid="{668D0EDF-2CC8-4C4D-8CA7-4A2EC38A6EA2}"/>
    <cellStyle name="제목 30 11" xfId="25347" xr:uid="{B7F6A186-1CC8-488A-A62E-B93E6A718112}"/>
    <cellStyle name="제목 30 12" xfId="25348" xr:uid="{B435BDB4-3983-42DF-9127-3A2F96760E42}"/>
    <cellStyle name="제목 30 13" xfId="25349" xr:uid="{9CB2C4D3-2BA5-44E7-912F-4052D24A2B44}"/>
    <cellStyle name="제목 30 14" xfId="25350" xr:uid="{84220EDB-B73F-48FF-8069-48FAE61E4578}"/>
    <cellStyle name="제목 30 15" xfId="25345" xr:uid="{88AC561B-DC3F-4354-8783-830A08A003B3}"/>
    <cellStyle name="제목 30 2" xfId="3289" xr:uid="{3ABA8886-D137-4BF7-A148-D262B9AFAB78}"/>
    <cellStyle name="제목 30 2 2" xfId="25351" xr:uid="{0BC96B81-75F9-4A3E-B60E-32AB26511187}"/>
    <cellStyle name="제목 30 3" xfId="25352" xr:uid="{E3227BFA-E887-40BB-9A60-A8FAF1405D4C}"/>
    <cellStyle name="제목 30 4" xfId="25353" xr:uid="{24FC4BFB-5326-4147-BC9D-5A19309A172B}"/>
    <cellStyle name="제목 30 5" xfId="25354" xr:uid="{9D538A62-FB72-4524-93DF-E58629DCEF55}"/>
    <cellStyle name="제목 30 6" xfId="25355" xr:uid="{6A244821-E73B-48F6-90D4-D3AC3A523080}"/>
    <cellStyle name="제목 30 7" xfId="25356" xr:uid="{A102230C-246F-4539-AB93-CBBF9B942579}"/>
    <cellStyle name="제목 30 8" xfId="25357" xr:uid="{7504BA51-E995-46FE-8419-82DB191ECC76}"/>
    <cellStyle name="제목 30 9" xfId="25358" xr:uid="{FC5198C2-58D3-4A74-A49D-1DB4D5A5612B}"/>
    <cellStyle name="제목 31" xfId="3290" xr:uid="{7F00060D-7361-411C-AB93-A84B838F161B}"/>
    <cellStyle name="제목 31 10" xfId="25360" xr:uid="{2FE0B565-76E4-46B5-8722-A4C8BF7EAE5E}"/>
    <cellStyle name="제목 31 11" xfId="25361" xr:uid="{1A4AE805-BA00-4F80-9019-2A376177B378}"/>
    <cellStyle name="제목 31 12" xfId="25362" xr:uid="{4CF70168-BAD9-4C52-9988-0DF038E87DAE}"/>
    <cellStyle name="제목 31 13" xfId="25363" xr:uid="{737D2510-615E-4E17-9199-002DBB298750}"/>
    <cellStyle name="제목 31 14" xfId="25364" xr:uid="{FC5B185D-0783-476F-9520-2BE15D1D3444}"/>
    <cellStyle name="제목 31 15" xfId="25359" xr:uid="{13A2F098-D281-457D-98A2-0C6542E8699D}"/>
    <cellStyle name="제목 31 2" xfId="3291" xr:uid="{55BD0945-F6D0-4E7F-B911-230D3A6DB30B}"/>
    <cellStyle name="제목 31 2 2" xfId="25365" xr:uid="{44A5B7BC-8021-44E6-A348-073FE532EFF4}"/>
    <cellStyle name="제목 31 3" xfId="25366" xr:uid="{BAFD10EA-9968-4E42-BCB1-8F1A03C67865}"/>
    <cellStyle name="제목 31 4" xfId="25367" xr:uid="{56B3EEAF-BF60-480D-8C2E-F04D73D4B5EE}"/>
    <cellStyle name="제목 31 5" xfId="25368" xr:uid="{21A52E18-1C5F-473D-A4B4-9D5FA77B71F0}"/>
    <cellStyle name="제목 31 6" xfId="25369" xr:uid="{A9BA7FE3-F456-4787-A07A-85501381A3A1}"/>
    <cellStyle name="제목 31 7" xfId="25370" xr:uid="{9FB2AE16-5272-4A04-AE51-D7D0B7087684}"/>
    <cellStyle name="제목 31 8" xfId="25371" xr:uid="{0E1DF46E-F821-4EFB-B848-24990D831859}"/>
    <cellStyle name="제목 31 9" xfId="25372" xr:uid="{0FB2E935-D0AC-41D1-BCA9-50457F3E70B5}"/>
    <cellStyle name="제목 32" xfId="3292" xr:uid="{EB89B001-6FA6-44DB-9850-880012E54EE2}"/>
    <cellStyle name="제목 32 10" xfId="25374" xr:uid="{CA836A46-6A67-4003-BF3C-A4147B026E42}"/>
    <cellStyle name="제목 32 11" xfId="25375" xr:uid="{11A6942F-1CDB-42EA-84F6-3427C5DAB34D}"/>
    <cellStyle name="제목 32 12" xfId="25376" xr:uid="{71155316-9382-49B7-B1BF-FC5EB367C058}"/>
    <cellStyle name="제목 32 13" xfId="25377" xr:uid="{BA4D0326-4220-4613-B401-DBEEE555FA7F}"/>
    <cellStyle name="제목 32 14" xfId="25378" xr:uid="{6FCA0AE0-B670-476A-B931-61CA046C1161}"/>
    <cellStyle name="제목 32 15" xfId="25373" xr:uid="{FA8ACFEB-0F3F-479D-B7BA-86E756D0FF9D}"/>
    <cellStyle name="제목 32 2" xfId="3293" xr:uid="{7DC9AB15-0105-40FD-B08B-D1D9F8D329EA}"/>
    <cellStyle name="제목 32 2 2" xfId="25379" xr:uid="{F35D847E-77FD-43CA-BEEA-E202C84C22C9}"/>
    <cellStyle name="제목 32 3" xfId="25380" xr:uid="{4F8A5AB3-592C-4EE4-BEBB-C93200AF647E}"/>
    <cellStyle name="제목 32 4" xfId="25381" xr:uid="{B1CD6603-1EF0-43BE-A75C-B221AACFDE7C}"/>
    <cellStyle name="제목 32 5" xfId="25382" xr:uid="{711FFE49-AD92-4EA9-A56E-6B6105689A8E}"/>
    <cellStyle name="제목 32 6" xfId="25383" xr:uid="{5DC05D21-2DF3-4972-926F-07BD42AD8EEA}"/>
    <cellStyle name="제목 32 7" xfId="25384" xr:uid="{D6A6591F-3C49-413A-913A-E36DCD9A38CB}"/>
    <cellStyle name="제목 32 8" xfId="25385" xr:uid="{DC9D0B48-0D18-4468-8DF0-9EDC17769453}"/>
    <cellStyle name="제목 32 9" xfId="25386" xr:uid="{8D906600-E202-4DD5-A1B9-A56FA3302F36}"/>
    <cellStyle name="제목 33" xfId="3294" xr:uid="{AF787927-4BE5-42FF-8FEB-17B51C96492F}"/>
    <cellStyle name="제목 33 10" xfId="25388" xr:uid="{01BA462A-9A9F-4D36-B033-540A26C7A195}"/>
    <cellStyle name="제목 33 11" xfId="25389" xr:uid="{5957A283-70C4-4719-8038-1E35A3F2170A}"/>
    <cellStyle name="제목 33 12" xfId="25390" xr:uid="{8B48714C-F625-42B4-8F16-4FCB163C7964}"/>
    <cellStyle name="제목 33 13" xfId="25391" xr:uid="{D91585D6-B29F-4286-91B0-5BE0DD054F20}"/>
    <cellStyle name="제목 33 14" xfId="25392" xr:uid="{96D62F44-409E-4423-BF5B-AEB46BA2658E}"/>
    <cellStyle name="제목 33 15" xfId="25387" xr:uid="{C4ED906F-7FFF-4B2F-9D70-AC9B49E90B99}"/>
    <cellStyle name="제목 33 2" xfId="3295" xr:uid="{2E69781E-71E2-45EB-BC81-A30A40D30BE4}"/>
    <cellStyle name="제목 33 2 2" xfId="25393" xr:uid="{54B42561-36AC-4E5A-B110-C05DF674DE26}"/>
    <cellStyle name="제목 33 3" xfId="25394" xr:uid="{A5E172C8-1C83-4891-B51C-5ADDE0C20734}"/>
    <cellStyle name="제목 33 4" xfId="25395" xr:uid="{4D9BDE6E-3BBD-4BFD-8186-1DF8039B7223}"/>
    <cellStyle name="제목 33 5" xfId="25396" xr:uid="{932A6C23-0788-4015-A51B-63FA69147878}"/>
    <cellStyle name="제목 33 6" xfId="25397" xr:uid="{26C114A9-265F-4D3D-82AF-175408B1A07D}"/>
    <cellStyle name="제목 33 7" xfId="25398" xr:uid="{F8D47BFC-F8A8-4679-83DE-8D54695DC2FD}"/>
    <cellStyle name="제목 33 8" xfId="25399" xr:uid="{9CD19C07-0A70-467E-8CEC-C149E3186EE0}"/>
    <cellStyle name="제목 33 9" xfId="25400" xr:uid="{3C8BD6C9-51CE-442B-A696-F3F66364D44F}"/>
    <cellStyle name="제목 34" xfId="3296" xr:uid="{3F09F228-CAB8-41D6-92CF-EC91D1B967D9}"/>
    <cellStyle name="제목 34 10" xfId="25402" xr:uid="{1274903B-7223-45D9-8953-EF24ABE409E5}"/>
    <cellStyle name="제목 34 11" xfId="25403" xr:uid="{2889673F-415F-4BE9-909B-DFF47FC0C4B0}"/>
    <cellStyle name="제목 34 12" xfId="25404" xr:uid="{41E3563E-B701-4BF3-86A1-3ABC3993C8F4}"/>
    <cellStyle name="제목 34 13" xfId="25405" xr:uid="{8C72A87F-0005-41A9-9DEC-1CAA423FD27E}"/>
    <cellStyle name="제목 34 14" xfId="25406" xr:uid="{D5AFEDD5-2955-4FE2-AD0F-AC65CA02532F}"/>
    <cellStyle name="제목 34 15" xfId="25401" xr:uid="{98A901E8-CFC2-4282-9910-335C53A19C9D}"/>
    <cellStyle name="제목 34 2" xfId="3297" xr:uid="{D42950A3-5A56-4ECA-AE7F-CA4241BB8547}"/>
    <cellStyle name="제목 34 2 2" xfId="25407" xr:uid="{EEA9011D-F6A6-4798-9A63-D8C3002AAA59}"/>
    <cellStyle name="제목 34 3" xfId="25408" xr:uid="{DCB2A821-C58C-47BE-9815-892CEA878310}"/>
    <cellStyle name="제목 34 4" xfId="25409" xr:uid="{E632FB6D-EFE0-474E-96F3-EB71032F0DFD}"/>
    <cellStyle name="제목 34 5" xfId="25410" xr:uid="{AA72F30E-B217-47B3-BD04-E4F44313519F}"/>
    <cellStyle name="제목 34 6" xfId="25411" xr:uid="{88E558A4-B0E4-42EE-B708-15F8D5519991}"/>
    <cellStyle name="제목 34 7" xfId="25412" xr:uid="{49A140C7-EC4E-4520-A457-EE0DE0353913}"/>
    <cellStyle name="제목 34 8" xfId="25413" xr:uid="{0C5ADB3E-C019-44A9-9367-6A5725E9E51E}"/>
    <cellStyle name="제목 34 9" xfId="25414" xr:uid="{6CD0138F-93BA-429D-B317-1EACA9E5DB54}"/>
    <cellStyle name="제목 35" xfId="3298" xr:uid="{B20C2595-54FB-4F13-B350-A17020526153}"/>
    <cellStyle name="제목 35 10" xfId="25416" xr:uid="{7EE66E98-5B42-4119-9F77-CCF142AA6938}"/>
    <cellStyle name="제목 35 11" xfId="25417" xr:uid="{E2E8C298-976A-420A-A113-717752F15FF3}"/>
    <cellStyle name="제목 35 12" xfId="25418" xr:uid="{47A270DF-B135-413A-A03F-031E4225A4F4}"/>
    <cellStyle name="제목 35 13" xfId="25419" xr:uid="{CFDF1DAF-49CF-4056-B987-60E923B87F2E}"/>
    <cellStyle name="제목 35 14" xfId="25420" xr:uid="{E4D46F33-AC32-4FED-85AA-520B1726B6D7}"/>
    <cellStyle name="제목 35 15" xfId="25415" xr:uid="{E171AC3C-4D94-4B5E-98F5-6E2A1091F0D6}"/>
    <cellStyle name="제목 35 2" xfId="3299" xr:uid="{F9550DEE-E180-47A1-864C-7F8FC17E006F}"/>
    <cellStyle name="제목 35 2 2" xfId="25421" xr:uid="{6733CAEE-DD19-4B8B-8E98-25C1D1314C5C}"/>
    <cellStyle name="제목 35 3" xfId="25422" xr:uid="{E4155233-DF28-42EF-B5E4-0C769497A2F5}"/>
    <cellStyle name="제목 35 4" xfId="25423" xr:uid="{799958A0-7108-4BF7-A521-F493D622BD6F}"/>
    <cellStyle name="제목 35 5" xfId="25424" xr:uid="{3C265982-53F5-4B4E-9DC5-A4CD4ECE9534}"/>
    <cellStyle name="제목 35 6" xfId="25425" xr:uid="{30E942EC-CF9C-493A-A853-843F25AEDD1D}"/>
    <cellStyle name="제목 35 7" xfId="25426" xr:uid="{B987D7ED-F0AB-4A5C-AFAF-38BE9FC5E9E9}"/>
    <cellStyle name="제목 35 8" xfId="25427" xr:uid="{DDDFC894-31A1-49E6-BFA5-B561C6841129}"/>
    <cellStyle name="제목 35 9" xfId="25428" xr:uid="{A9A2CDA7-F690-4888-ACE0-AAB5FF59A803}"/>
    <cellStyle name="제목 36" xfId="3300" xr:uid="{291980E9-FA84-4A96-8CA4-DD41C99431C1}"/>
    <cellStyle name="제목 36 10" xfId="25430" xr:uid="{6ABA3389-270D-480A-8D5A-B326616DC5FB}"/>
    <cellStyle name="제목 36 11" xfId="25431" xr:uid="{E6403587-51BC-424F-ADDD-5C417CFAE570}"/>
    <cellStyle name="제목 36 12" xfId="25432" xr:uid="{9CE9A506-6055-4629-A669-C2596A43BDF9}"/>
    <cellStyle name="제목 36 13" xfId="25433" xr:uid="{BBB72847-4BDB-44F4-8DD7-C5E6EC2B799A}"/>
    <cellStyle name="제목 36 14" xfId="25434" xr:uid="{C55F1A7A-ADE1-4D50-86F3-62A1F4233657}"/>
    <cellStyle name="제목 36 15" xfId="25429" xr:uid="{AB6CF64D-E68F-4406-92FF-D4601BDFE97E}"/>
    <cellStyle name="제목 36 2" xfId="3301" xr:uid="{4A2D2731-81F3-419E-9657-F7711446F977}"/>
    <cellStyle name="제목 36 2 2" xfId="25435" xr:uid="{F5F108CC-8F86-4861-BA02-F06BE01AF25B}"/>
    <cellStyle name="제목 36 3" xfId="25436" xr:uid="{96BAF04B-BA03-4107-9F6F-86077D23F208}"/>
    <cellStyle name="제목 36 4" xfId="25437" xr:uid="{BF7ED5E6-2631-4103-A08A-B5A3976E07C0}"/>
    <cellStyle name="제목 36 5" xfId="25438" xr:uid="{C5D6D6F6-611A-4D8A-9E7B-D6AC6B0C54BC}"/>
    <cellStyle name="제목 36 6" xfId="25439" xr:uid="{2AAD4AEE-476C-49D2-80CC-CE5747A4FB8A}"/>
    <cellStyle name="제목 36 7" xfId="25440" xr:uid="{5A242413-8610-449C-A698-3A3F0BD18601}"/>
    <cellStyle name="제목 36 8" xfId="25441" xr:uid="{3A6F4DDF-4B75-4E0C-B5E5-B90922780284}"/>
    <cellStyle name="제목 36 9" xfId="25442" xr:uid="{AFA536F1-059B-4266-B62F-801DE640B529}"/>
    <cellStyle name="제목 37" xfId="3302" xr:uid="{BB993D90-572C-403C-B0BD-6C3B8E91F2F4}"/>
    <cellStyle name="제목 37 10" xfId="25444" xr:uid="{A599AEEC-66FA-4A0C-89C0-E82BF042B6B2}"/>
    <cellStyle name="제목 37 11" xfId="25445" xr:uid="{0EF9AAC7-7836-472B-BDA4-6C7E97989CEB}"/>
    <cellStyle name="제목 37 12" xfId="25446" xr:uid="{B59D1D5B-D1B9-4A59-9BD9-F0C45F69DB87}"/>
    <cellStyle name="제목 37 13" xfId="25447" xr:uid="{31E312AF-989B-4AEF-89D3-9E1777525ED7}"/>
    <cellStyle name="제목 37 14" xfId="25448" xr:uid="{A9DF7563-E389-4AFD-8BF5-6BB88253F732}"/>
    <cellStyle name="제목 37 15" xfId="25443" xr:uid="{4E664D78-F64A-4689-9916-69AF19240DAF}"/>
    <cellStyle name="제목 37 2" xfId="3303" xr:uid="{D516A0EF-C703-4B61-92A3-90877E7A6177}"/>
    <cellStyle name="제목 37 2 2" xfId="25449" xr:uid="{15A6D130-02D8-477B-83F7-7D7FE25B63ED}"/>
    <cellStyle name="제목 37 3" xfId="25450" xr:uid="{760EB2E4-6426-436D-86CD-A64A2E28A474}"/>
    <cellStyle name="제목 37 4" xfId="25451" xr:uid="{CED20A0F-B872-4278-82BE-2B2CD1360D6C}"/>
    <cellStyle name="제목 37 5" xfId="25452" xr:uid="{42A88573-46E2-49B5-BE69-1224BDB590A9}"/>
    <cellStyle name="제목 37 6" xfId="25453" xr:uid="{77AA4ECA-89D8-4AFC-A4DA-4512B90EE474}"/>
    <cellStyle name="제목 37 7" xfId="25454" xr:uid="{5AF46724-1E13-4967-868A-4BF7903E5DA9}"/>
    <cellStyle name="제목 37 8" xfId="25455" xr:uid="{688AFC54-CCEA-478D-A342-989274880CEE}"/>
    <cellStyle name="제목 37 9" xfId="25456" xr:uid="{283A258D-F978-4E19-B4E6-820E88D30375}"/>
    <cellStyle name="제목 38" xfId="3304" xr:uid="{2BC97F04-21A0-4B6F-8622-BDE5F843182D}"/>
    <cellStyle name="제목 38 10" xfId="25458" xr:uid="{A36EBC42-C6EC-46E3-B98A-7B3948642D39}"/>
    <cellStyle name="제목 38 11" xfId="25459" xr:uid="{FEB5DE09-497E-49F7-88C4-C7F6ED5BE10E}"/>
    <cellStyle name="제목 38 12" xfId="25460" xr:uid="{E4B74234-2D45-4D0D-B67A-2F19F7C0E1FC}"/>
    <cellStyle name="제목 38 13" xfId="25461" xr:uid="{8BB2E560-C75C-41AE-B4DA-1A4152E44D7D}"/>
    <cellStyle name="제목 38 14" xfId="25462" xr:uid="{A3ED3991-1790-4A4C-8564-5B09E58600CB}"/>
    <cellStyle name="제목 38 15" xfId="25457" xr:uid="{041BEECF-53B2-404C-BC71-B36F3A057FF1}"/>
    <cellStyle name="제목 38 2" xfId="3305" xr:uid="{33E38AFC-8E9E-4F34-B56E-1919BE0FD047}"/>
    <cellStyle name="제목 38 2 2" xfId="25463" xr:uid="{1845C257-40E9-44BD-A160-2DED3665F6D8}"/>
    <cellStyle name="제목 38 3" xfId="25464" xr:uid="{ED83D1CB-DBC2-4099-94CE-EF434CCC8B04}"/>
    <cellStyle name="제목 38 4" xfId="25465" xr:uid="{796F8077-5989-40A6-AF93-C3116BB7C06D}"/>
    <cellStyle name="제목 38 5" xfId="25466" xr:uid="{1CCD74B1-A23F-40BA-8E2C-35EFE27C371A}"/>
    <cellStyle name="제목 38 6" xfId="25467" xr:uid="{CE28BEBF-6B33-4521-B7FB-74AA0CC808B9}"/>
    <cellStyle name="제목 38 7" xfId="25468" xr:uid="{DAB8F998-901A-43CF-AF2F-4B25A6C4EF89}"/>
    <cellStyle name="제목 38 8" xfId="25469" xr:uid="{C02BBC53-5300-4C2B-AB60-1351296D1A7F}"/>
    <cellStyle name="제목 38 9" xfId="25470" xr:uid="{A118BEFC-E876-42FD-A81B-E45EDEC644A5}"/>
    <cellStyle name="제목 39" xfId="3306" xr:uid="{75C2EE39-20D7-4722-9C25-E718CC18AF15}"/>
    <cellStyle name="제목 39 10" xfId="25472" xr:uid="{4233A54E-1A2E-4FBF-BF9B-B554734CA82F}"/>
    <cellStyle name="제목 39 11" xfId="25473" xr:uid="{D95E74D1-9D91-4C14-AC87-9A600C65339E}"/>
    <cellStyle name="제목 39 12" xfId="25474" xr:uid="{3A4274E3-B5F3-4BAF-9E94-4B0FEB2D0E3D}"/>
    <cellStyle name="제목 39 13" xfId="25475" xr:uid="{D18ADD30-F443-4351-B31D-23400DB0B34A}"/>
    <cellStyle name="제목 39 14" xfId="25476" xr:uid="{337F9C52-4689-49A6-AEDA-92C1D2C51FB5}"/>
    <cellStyle name="제목 39 15" xfId="25471" xr:uid="{28F65AEF-CF67-487C-94FE-E3D4010A3683}"/>
    <cellStyle name="제목 39 2" xfId="3307" xr:uid="{06DB38A9-BAF5-44AF-B083-615A69769BCB}"/>
    <cellStyle name="제목 39 2 2" xfId="25477" xr:uid="{74CBF76E-950E-4212-A45D-8464C5D8ABFC}"/>
    <cellStyle name="제목 39 3" xfId="25478" xr:uid="{FAF14A4F-57DC-4E25-967E-716AF5AB0115}"/>
    <cellStyle name="제목 39 4" xfId="25479" xr:uid="{7A3BF367-8F9A-4B47-9CCC-E7B59F93274B}"/>
    <cellStyle name="제목 39 5" xfId="25480" xr:uid="{EE0BF7D6-2359-45C1-86FB-0AA4986BEC48}"/>
    <cellStyle name="제목 39 6" xfId="25481" xr:uid="{E3076894-9CC7-499C-B707-81837B8A0050}"/>
    <cellStyle name="제목 39 7" xfId="25482" xr:uid="{BAACBF1B-1FC4-47EC-BE92-E02B745CDB25}"/>
    <cellStyle name="제목 39 8" xfId="25483" xr:uid="{044E3432-F82C-441C-924B-7C3A8B72E65A}"/>
    <cellStyle name="제목 39 9" xfId="25484" xr:uid="{76CD9164-0B7E-4C1E-8D6D-3A89B842AB31}"/>
    <cellStyle name="제목 4 10" xfId="3309" xr:uid="{449FADA0-A72D-4592-AE8C-5B37C830FF5D}"/>
    <cellStyle name="제목 4 10 10" xfId="25487" xr:uid="{95125353-3F19-4529-AB1C-ACCA4579A18B}"/>
    <cellStyle name="제목 4 10 11" xfId="25488" xr:uid="{91E5712C-85EB-4A92-AC90-21C759CB92E6}"/>
    <cellStyle name="제목 4 10 12" xfId="25489" xr:uid="{A877474A-678B-4FCB-BEB8-185493B2CC0E}"/>
    <cellStyle name="제목 4 10 13" xfId="25490" xr:uid="{AAC07350-EAB0-4819-8317-282008DA1C11}"/>
    <cellStyle name="제목 4 10 14" xfId="25491" xr:uid="{10578451-3195-4BB8-8093-8144680B967D}"/>
    <cellStyle name="제목 4 10 15" xfId="25486" xr:uid="{E5EAA606-F242-445C-A0A6-DADD9240C25E}"/>
    <cellStyle name="제목 4 10 2" xfId="3310" xr:uid="{E1ACBAC4-1BEE-4EBB-8180-F5CC0151EB53}"/>
    <cellStyle name="제목 4 10 2 2" xfId="25492" xr:uid="{0B19ED1E-D785-474C-A65C-578B3B007654}"/>
    <cellStyle name="제목 4 10 3" xfId="25493" xr:uid="{4FFB0BAE-8BC4-4EBB-81FF-BBA2B4C10C55}"/>
    <cellStyle name="제목 4 10 4" xfId="25494" xr:uid="{B4E28094-CF6D-45E0-87C7-B1B88398DDBB}"/>
    <cellStyle name="제목 4 10 5" xfId="25495" xr:uid="{0D7C34C4-07E0-4517-8036-014997886406}"/>
    <cellStyle name="제목 4 10 6" xfId="25496" xr:uid="{EA3C05F0-5C1C-4CD7-9033-C88AF77DD51B}"/>
    <cellStyle name="제목 4 10 7" xfId="25497" xr:uid="{22CA3EC7-30C0-4713-9A85-19B14A52C645}"/>
    <cellStyle name="제목 4 10 8" xfId="25498" xr:uid="{B42C07FF-DC00-4AB0-9211-8506976EAA94}"/>
    <cellStyle name="제목 4 10 9" xfId="25499" xr:uid="{71596A1B-D009-462C-AD28-50F7EBF10AC3}"/>
    <cellStyle name="제목 4 11" xfId="3311" xr:uid="{A8F2FFFD-2348-420D-B963-0227A36D72B5}"/>
    <cellStyle name="제목 4 11 10" xfId="25501" xr:uid="{702BAA9A-C1E8-49CB-8457-BA812CC063DC}"/>
    <cellStyle name="제목 4 11 11" xfId="25502" xr:uid="{210632EF-00A5-4A8B-8B12-64F1FE6FC5A4}"/>
    <cellStyle name="제목 4 11 12" xfId="25503" xr:uid="{D7C02275-C9D1-4565-B7C3-92A3B144AD87}"/>
    <cellStyle name="제목 4 11 13" xfId="25504" xr:uid="{83A8CC8D-FB58-4527-9744-DFCEFE4E4967}"/>
    <cellStyle name="제목 4 11 14" xfId="25505" xr:uid="{F45C168B-8CB6-4E33-B8FE-6C4CD03C9B31}"/>
    <cellStyle name="제목 4 11 15" xfId="25500" xr:uid="{BA083C92-58F2-4E8D-87D0-21932040BE71}"/>
    <cellStyle name="제목 4 11 2" xfId="3312" xr:uid="{3F1C51CF-E670-4DE0-A016-3EC133E7129A}"/>
    <cellStyle name="제목 4 11 2 2" xfId="25506" xr:uid="{84CCB88D-8D29-47B5-A2AB-05FAA5C0620C}"/>
    <cellStyle name="제목 4 11 3" xfId="25507" xr:uid="{193B0E2C-759E-43B9-B7D6-CD081035C6C4}"/>
    <cellStyle name="제목 4 11 4" xfId="25508" xr:uid="{CDBD466C-7832-4291-8329-442507B16C8C}"/>
    <cellStyle name="제목 4 11 5" xfId="25509" xr:uid="{F95CB40C-1125-462F-A96F-3D54B4EB6D54}"/>
    <cellStyle name="제목 4 11 6" xfId="25510" xr:uid="{519A94B5-7553-417A-8836-0387221DCC6F}"/>
    <cellStyle name="제목 4 11 7" xfId="25511" xr:uid="{DF9D5D20-C73E-4084-AA99-B78DEF1B0FAE}"/>
    <cellStyle name="제목 4 11 8" xfId="25512" xr:uid="{87D96D92-93CB-449D-B797-189471476C52}"/>
    <cellStyle name="제목 4 11 9" xfId="25513" xr:uid="{C69A38FF-0052-4A46-B1DE-446503E204D4}"/>
    <cellStyle name="제목 4 12" xfId="3313" xr:uid="{C434D060-92CC-4F14-AA2A-5C0CACFA8EB9}"/>
    <cellStyle name="제목 4 12 10" xfId="25515" xr:uid="{5EA35167-2977-4BEE-9F1E-ADAADD0002D7}"/>
    <cellStyle name="제목 4 12 11" xfId="25516" xr:uid="{AB120ADD-E516-4FAB-9EC9-145CC94FD0A9}"/>
    <cellStyle name="제목 4 12 12" xfId="25517" xr:uid="{7F2D3F69-E734-4D86-BFF6-BC1D528627AA}"/>
    <cellStyle name="제목 4 12 13" xfId="25518" xr:uid="{BE43C223-A413-49AA-8551-1167D0138F80}"/>
    <cellStyle name="제목 4 12 14" xfId="25519" xr:uid="{8CE9E33F-F63E-4BB5-916C-896631FF441C}"/>
    <cellStyle name="제목 4 12 15" xfId="25514" xr:uid="{C2855A32-9529-4F7A-AF3F-E05B058DCA10}"/>
    <cellStyle name="제목 4 12 2" xfId="3314" xr:uid="{9CA905D2-B061-4B42-A4D5-F1B8F159A96B}"/>
    <cellStyle name="제목 4 12 2 2" xfId="25520" xr:uid="{60B44BB3-CB20-4621-BE6A-F3D2FEA8A68E}"/>
    <cellStyle name="제목 4 12 3" xfId="25521" xr:uid="{80EEE2D2-8B8A-4CD7-B2A7-4DCF68894AC9}"/>
    <cellStyle name="제목 4 12 4" xfId="25522" xr:uid="{54F2CD20-3204-4780-AFCC-59092EA8A59B}"/>
    <cellStyle name="제목 4 12 5" xfId="25523" xr:uid="{D05063F9-72DD-454C-A8A0-5510F974F032}"/>
    <cellStyle name="제목 4 12 6" xfId="25524" xr:uid="{CF26B913-9B68-42DA-8816-6BC2ABDD2C37}"/>
    <cellStyle name="제목 4 12 7" xfId="25525" xr:uid="{4CB35A2C-36BB-41B1-8AA4-3E268B364036}"/>
    <cellStyle name="제목 4 12 8" xfId="25526" xr:uid="{C44CE445-BDA8-4902-8BB1-A7344689D9D7}"/>
    <cellStyle name="제목 4 12 9" xfId="25527" xr:uid="{D8C6DD32-2586-4777-95AE-B4E7472424F0}"/>
    <cellStyle name="제목 4 13" xfId="3315" xr:uid="{7EE6157C-769B-4253-B6A1-2CB3BB1B86C1}"/>
    <cellStyle name="제목 4 13 10" xfId="25529" xr:uid="{6E7AE8E3-D010-4E39-9EF6-4A04662AD269}"/>
    <cellStyle name="제목 4 13 11" xfId="25530" xr:uid="{0D1C2896-F120-444A-8747-93B4747959BE}"/>
    <cellStyle name="제목 4 13 12" xfId="25531" xr:uid="{38F55599-DFB5-4F06-A095-7603A826A6C0}"/>
    <cellStyle name="제목 4 13 13" xfId="25532" xr:uid="{DA31FDE2-7262-4526-B673-ED1B0A729918}"/>
    <cellStyle name="제목 4 13 14" xfId="25533" xr:uid="{4ACF078A-9C73-4430-8928-B569394B00EA}"/>
    <cellStyle name="제목 4 13 15" xfId="25528" xr:uid="{F78B985C-B875-4CEE-87BD-8FA1ACBEFE19}"/>
    <cellStyle name="제목 4 13 2" xfId="3316" xr:uid="{178010CE-67D3-4484-B996-63EFC16A6D54}"/>
    <cellStyle name="제목 4 13 2 2" xfId="25534" xr:uid="{A31B91F8-0093-4DD0-B1B6-B2CF8F21D9C1}"/>
    <cellStyle name="제목 4 13 3" xfId="25535" xr:uid="{C00FB3F5-5234-4967-9BA8-7DECC3DDE6EC}"/>
    <cellStyle name="제목 4 13 4" xfId="25536" xr:uid="{5F4DCBE1-564B-43CF-B76C-5D9301CC6CDD}"/>
    <cellStyle name="제목 4 13 5" xfId="25537" xr:uid="{2A42F9C9-AE74-443B-AC46-37DE39C37826}"/>
    <cellStyle name="제목 4 13 6" xfId="25538" xr:uid="{6C8711D8-5B31-48B3-AE3D-2F602BAFD64D}"/>
    <cellStyle name="제목 4 13 7" xfId="25539" xr:uid="{4463027B-C896-4A8C-AB0C-57695CE30A0D}"/>
    <cellStyle name="제목 4 13 8" xfId="25540" xr:uid="{AC92B189-A0CC-42F3-9BF7-324D4B0215DB}"/>
    <cellStyle name="제목 4 13 9" xfId="25541" xr:uid="{B72469F4-F04A-44CC-BBBD-213593A8C45C}"/>
    <cellStyle name="제목 4 14" xfId="3317" xr:uid="{319427EF-ECFD-48AB-8320-3273A20F596F}"/>
    <cellStyle name="제목 4 14 10" xfId="25543" xr:uid="{8F869448-2C21-40A6-8CAB-F927DA233D3C}"/>
    <cellStyle name="제목 4 14 11" xfId="25544" xr:uid="{773736A7-C61F-41AB-88E4-188D46CC94F2}"/>
    <cellStyle name="제목 4 14 12" xfId="25545" xr:uid="{4E52FF6D-8BF7-4225-9D3D-62ADC3DBDE7D}"/>
    <cellStyle name="제목 4 14 13" xfId="25546" xr:uid="{623504F5-692B-4E75-816F-8AF452574DE2}"/>
    <cellStyle name="제목 4 14 14" xfId="25547" xr:uid="{42E697CC-42CC-409F-BBA2-DA6869E5544B}"/>
    <cellStyle name="제목 4 14 15" xfId="25542" xr:uid="{78116A28-CC15-435C-8C60-88F7C598C9A6}"/>
    <cellStyle name="제목 4 14 2" xfId="3318" xr:uid="{58F83B1E-E884-44C2-B348-2F5E643AF453}"/>
    <cellStyle name="제목 4 14 2 2" xfId="25548" xr:uid="{EA2C76E3-5EE8-4D0E-92D4-DCC1136F75B2}"/>
    <cellStyle name="제목 4 14 3" xfId="25549" xr:uid="{771A834A-2CD6-4D4F-9272-159A0FF9F5D7}"/>
    <cellStyle name="제목 4 14 4" xfId="25550" xr:uid="{2A2B1312-79D5-4094-AF89-11BB9881741B}"/>
    <cellStyle name="제목 4 14 5" xfId="25551" xr:uid="{DB34FE61-A5CC-429B-A606-07BFBD61095B}"/>
    <cellStyle name="제목 4 14 6" xfId="25552" xr:uid="{853872AF-2A23-4939-9670-F25F9E4E15E6}"/>
    <cellStyle name="제목 4 14 7" xfId="25553" xr:uid="{0425916E-8618-4FB7-9A9D-6F25776748CB}"/>
    <cellStyle name="제목 4 14 8" xfId="25554" xr:uid="{19D80908-BA71-43E7-91BE-DF0E607ADE97}"/>
    <cellStyle name="제목 4 14 9" xfId="25555" xr:uid="{B40E0E67-3634-4005-98AB-C6B9C820DCA1}"/>
    <cellStyle name="제목 4 15" xfId="3319" xr:uid="{85411E35-28D9-499E-8E13-E22B34CE4A26}"/>
    <cellStyle name="제목 4 15 10" xfId="25557" xr:uid="{32033B44-FA33-4FA9-AFAD-F64054E4BA0A}"/>
    <cellStyle name="제목 4 15 11" xfId="25558" xr:uid="{D57624F2-18FF-4F73-8DAF-F422A576AF36}"/>
    <cellStyle name="제목 4 15 12" xfId="25559" xr:uid="{B678C643-2635-42AA-9413-D52E0DD3DFA7}"/>
    <cellStyle name="제목 4 15 13" xfId="25560" xr:uid="{6AD98E6B-E364-482D-99E4-05616E8C728E}"/>
    <cellStyle name="제목 4 15 14" xfId="25561" xr:uid="{A53F8C3C-3CFF-4BEC-B460-59284EA7D83C}"/>
    <cellStyle name="제목 4 15 15" xfId="25556" xr:uid="{9178C11F-7F6D-40EE-9910-27CB2939997C}"/>
    <cellStyle name="제목 4 15 2" xfId="3320" xr:uid="{F4883A54-1D9C-46F4-8A63-6EC2A6AD27FC}"/>
    <cellStyle name="제목 4 15 2 2" xfId="25562" xr:uid="{86A6008C-C05E-4805-813A-CA0315BFB24F}"/>
    <cellStyle name="제목 4 15 3" xfId="25563" xr:uid="{F5ADF8C1-99D5-4D9E-9C5B-BBEFD1025275}"/>
    <cellStyle name="제목 4 15 4" xfId="25564" xr:uid="{E8896FDD-9E20-4EE4-98C7-4DA0DBABA103}"/>
    <cellStyle name="제목 4 15 5" xfId="25565" xr:uid="{1F398675-3648-436C-94C7-5018C88A2708}"/>
    <cellStyle name="제목 4 15 6" xfId="25566" xr:uid="{DF5695EC-5C1E-4134-AAE9-4FC276AF21F7}"/>
    <cellStyle name="제목 4 15 7" xfId="25567" xr:uid="{6B623DCC-D4A5-4AB4-A3D7-66D2DD16BEED}"/>
    <cellStyle name="제목 4 15 8" xfId="25568" xr:uid="{6433D1CC-8C29-4594-B319-5C62592F3439}"/>
    <cellStyle name="제목 4 15 9" xfId="25569" xr:uid="{E29A90E3-A87C-49D4-ADD3-F4191AEC55DA}"/>
    <cellStyle name="제목 4 16" xfId="3321" xr:uid="{1D63977B-741F-4046-8D38-6A53B3F4EF17}"/>
    <cellStyle name="제목 4 16 10" xfId="25571" xr:uid="{EF36CC9F-E08F-496C-8317-1A0D4FD7F2B8}"/>
    <cellStyle name="제목 4 16 11" xfId="25572" xr:uid="{B2EB0A42-0E2D-4C0E-A840-0532C4ACB577}"/>
    <cellStyle name="제목 4 16 12" xfId="25573" xr:uid="{9A6E1485-62E2-4416-B9F8-BC3C17C16443}"/>
    <cellStyle name="제목 4 16 13" xfId="25574" xr:uid="{F50301A3-F3D9-40FC-9C4C-1FD893BB9F40}"/>
    <cellStyle name="제목 4 16 14" xfId="25575" xr:uid="{E159E508-29D3-4653-B0C4-1F8EA1513945}"/>
    <cellStyle name="제목 4 16 15" xfId="25570" xr:uid="{3DE33C73-57B1-4ABB-85F2-A90030461ABF}"/>
    <cellStyle name="제목 4 16 2" xfId="3322" xr:uid="{42E677CE-537A-470E-BA09-A42ADA414893}"/>
    <cellStyle name="제목 4 16 2 2" xfId="25576" xr:uid="{DA8FBDF5-203A-41AD-9AD1-B58158E68A05}"/>
    <cellStyle name="제목 4 16 3" xfId="25577" xr:uid="{CB591C3A-7BB0-4DD5-ABBC-66B77BD8B97E}"/>
    <cellStyle name="제목 4 16 4" xfId="25578" xr:uid="{AB9823B1-81B3-4995-853E-0E951DFA2CAF}"/>
    <cellStyle name="제목 4 16 5" xfId="25579" xr:uid="{DB5BC249-F5F0-4F00-8BC5-2DA64A7408DE}"/>
    <cellStyle name="제목 4 16 6" xfId="25580" xr:uid="{76E05D41-CCC2-452F-A126-2875FBF59D21}"/>
    <cellStyle name="제목 4 16 7" xfId="25581" xr:uid="{AE1DE864-BBE3-477D-AE58-89FA68C836AF}"/>
    <cellStyle name="제목 4 16 8" xfId="25582" xr:uid="{1609CA53-C7A6-468D-B75A-496D213E7B01}"/>
    <cellStyle name="제목 4 16 9" xfId="25583" xr:uid="{940BA061-0998-4F27-A99F-3FC69A954245}"/>
    <cellStyle name="제목 4 17" xfId="3323" xr:uid="{CCF71C95-C1AC-45C1-9029-8B85C33CC90F}"/>
    <cellStyle name="제목 4 17 10" xfId="25585" xr:uid="{85394C7F-2734-45E7-9658-DF87171D6350}"/>
    <cellStyle name="제목 4 17 11" xfId="25586" xr:uid="{A520ECA8-0CB0-4CDA-91E8-FD37E182D609}"/>
    <cellStyle name="제목 4 17 12" xfId="25587" xr:uid="{3CA713F6-C602-4410-9982-408AA94A4C95}"/>
    <cellStyle name="제목 4 17 13" xfId="25588" xr:uid="{FCEF9223-810E-4CB2-B45D-254D039C80A6}"/>
    <cellStyle name="제목 4 17 14" xfId="25589" xr:uid="{904013AA-936A-4DEB-B8DA-FED49D9D03B5}"/>
    <cellStyle name="제목 4 17 15" xfId="25584" xr:uid="{328BCF31-8061-4BCD-8C84-921C2DC6AF99}"/>
    <cellStyle name="제목 4 17 2" xfId="3324" xr:uid="{63B62C1E-22A2-44EF-9EFB-E609D9AC201F}"/>
    <cellStyle name="제목 4 17 2 2" xfId="25590" xr:uid="{00CD8726-D358-4D6D-BD51-FF02AB4962EB}"/>
    <cellStyle name="제목 4 17 3" xfId="25591" xr:uid="{589474B3-BA81-41E4-9758-430A46DD2990}"/>
    <cellStyle name="제목 4 17 4" xfId="25592" xr:uid="{8A7D5C45-4FB6-4865-BE9C-B977F9B60718}"/>
    <cellStyle name="제목 4 17 5" xfId="25593" xr:uid="{FBF2D2FF-01C0-4A17-898C-9C3797B8BF9C}"/>
    <cellStyle name="제목 4 17 6" xfId="25594" xr:uid="{51B23725-6107-4DE9-A9E6-CC845A7409CE}"/>
    <cellStyle name="제목 4 17 7" xfId="25595" xr:uid="{4F3BA045-9929-4964-9594-4366F6707060}"/>
    <cellStyle name="제목 4 17 8" xfId="25596" xr:uid="{5041F9FA-73EE-4299-AF39-4A5D09592114}"/>
    <cellStyle name="제목 4 17 9" xfId="25597" xr:uid="{C5442C6A-C556-425C-84C4-16FDCFC38370}"/>
    <cellStyle name="제목 4 18" xfId="3325" xr:uid="{9AA224CB-259F-4DE5-9693-8C79DF1E3122}"/>
    <cellStyle name="제목 4 18 10" xfId="25599" xr:uid="{35E541F1-E13B-4A7A-AC29-271A3BE32FA5}"/>
    <cellStyle name="제목 4 18 11" xfId="25600" xr:uid="{83221ADB-B836-4A91-90A4-EB07A325382A}"/>
    <cellStyle name="제목 4 18 12" xfId="25601" xr:uid="{5AAED3F5-2151-4597-87E8-EF5568714869}"/>
    <cellStyle name="제목 4 18 13" xfId="25602" xr:uid="{9EEEB535-7301-4CC8-97BD-B55D913D0B05}"/>
    <cellStyle name="제목 4 18 14" xfId="25603" xr:uid="{DA0354AC-4842-497B-84BB-E4A2DB3FF837}"/>
    <cellStyle name="제목 4 18 15" xfId="25598" xr:uid="{D1CBACBD-C54E-4F3D-8FD8-D5B35A75643B}"/>
    <cellStyle name="제목 4 18 2" xfId="3326" xr:uid="{C42E242E-B962-46EE-ADF2-31E936F79A61}"/>
    <cellStyle name="제목 4 18 2 2" xfId="25604" xr:uid="{2C2E2A28-5C0F-498E-A6CE-BF91F4ECBCB6}"/>
    <cellStyle name="제목 4 18 3" xfId="25605" xr:uid="{1FB5986E-A436-4664-892C-522F70C0F942}"/>
    <cellStyle name="제목 4 18 4" xfId="25606" xr:uid="{B4A7F13E-7C66-4F36-A6AF-E154A37E2AED}"/>
    <cellStyle name="제목 4 18 5" xfId="25607" xr:uid="{47A00ED9-3CEA-43A3-AB8D-583E17D6C4E6}"/>
    <cellStyle name="제목 4 18 6" xfId="25608" xr:uid="{8B594085-9060-4358-9864-DABC2D385CBD}"/>
    <cellStyle name="제목 4 18 7" xfId="25609" xr:uid="{45996F7B-5248-44C6-B725-82C1084614D0}"/>
    <cellStyle name="제목 4 18 8" xfId="25610" xr:uid="{A92CBB33-3A95-481E-8F0E-C88E9B0A9C25}"/>
    <cellStyle name="제목 4 18 9" xfId="25611" xr:uid="{85C15F4B-8BC1-4E03-AD6E-4D5D7D3701EC}"/>
    <cellStyle name="제목 4 19" xfId="3327" xr:uid="{EEC85CCE-3D62-4019-9645-9F21679D6EA3}"/>
    <cellStyle name="제목 4 19 10" xfId="25613" xr:uid="{560AFCF7-9149-48BB-931A-E66E79382F39}"/>
    <cellStyle name="제목 4 19 11" xfId="25614" xr:uid="{EFAD7036-0F85-4740-A027-D05D97D189B3}"/>
    <cellStyle name="제목 4 19 12" xfId="25615" xr:uid="{62DE74F9-820E-41D8-A08A-D47079E3240A}"/>
    <cellStyle name="제목 4 19 13" xfId="25616" xr:uid="{429218E1-7348-44AF-9DFB-2B676EE1484B}"/>
    <cellStyle name="제목 4 19 14" xfId="25617" xr:uid="{AED27F1D-543C-47D1-8165-CB256906D3C3}"/>
    <cellStyle name="제목 4 19 15" xfId="25612" xr:uid="{25E6AAE7-B773-46B5-9F67-3288F557A1E0}"/>
    <cellStyle name="제목 4 19 2" xfId="3328" xr:uid="{78D29836-8BC9-4549-AEB3-82F766640298}"/>
    <cellStyle name="제목 4 19 2 2" xfId="25618" xr:uid="{B2ECB64A-5A57-4DC7-973C-B197F02A6B55}"/>
    <cellStyle name="제목 4 19 3" xfId="25619" xr:uid="{CA1676DB-7C3B-451C-B523-49AABD7C1557}"/>
    <cellStyle name="제목 4 19 4" xfId="25620" xr:uid="{6AB36F66-D669-4D81-BC7A-D987DECB5F3B}"/>
    <cellStyle name="제목 4 19 5" xfId="25621" xr:uid="{320BD8CE-02A7-49C4-A818-53D9DF3823B5}"/>
    <cellStyle name="제목 4 19 6" xfId="25622" xr:uid="{B2F30C84-AE9C-4E0B-9FA5-ABF655103AF3}"/>
    <cellStyle name="제목 4 19 7" xfId="25623" xr:uid="{B5A6AD48-69D0-4B27-B254-61792705E500}"/>
    <cellStyle name="제목 4 19 8" xfId="25624" xr:uid="{6ABAD50F-5BEE-4CC2-8526-AF6B57862322}"/>
    <cellStyle name="제목 4 19 9" xfId="25625" xr:uid="{581130FE-0844-4203-92B7-ED96C8F2549D}"/>
    <cellStyle name="제목 4 2" xfId="3329" xr:uid="{4FF51A29-71D1-429C-94D5-EF65E47F96D1}"/>
    <cellStyle name="제목 4 2 10" xfId="25627" xr:uid="{8B628B1A-DDB2-47DE-89C7-51FD7FBB225D}"/>
    <cellStyle name="제목 4 2 11" xfId="25628" xr:uid="{DCA0351A-5B07-44C6-BA5F-701253E1FDFE}"/>
    <cellStyle name="제목 4 2 12" xfId="25629" xr:uid="{E01CAA62-350B-4CE7-BD81-5CFB1C97A052}"/>
    <cellStyle name="제목 4 2 13" xfId="25630" xr:uid="{4F08DB7B-443E-49FF-8C7A-4867F0B762C4}"/>
    <cellStyle name="제목 4 2 14" xfId="25631" xr:uid="{21855192-650E-447A-9990-B52C6192F717}"/>
    <cellStyle name="제목 4 2 15" xfId="25626" xr:uid="{98208B0B-7844-4971-80A4-B82ECDC194A5}"/>
    <cellStyle name="제목 4 2 16" xfId="27989" xr:uid="{39DF5EA4-8C2D-4E64-B1CB-C122D31CDF09}"/>
    <cellStyle name="제목 4 2 2" xfId="3330" xr:uid="{02C978C5-E980-4113-96B8-6C8EF074EAFD}"/>
    <cellStyle name="제목 4 2 2 2" xfId="25632" xr:uid="{9BC57767-C833-4F5C-AB99-8D4BD9EE7F7F}"/>
    <cellStyle name="제목 4 2 3" xfId="25633" xr:uid="{56876BF1-45D1-400C-962E-EB04DF8E1254}"/>
    <cellStyle name="제목 4 2 4" xfId="25634" xr:uid="{133F7663-6759-4C97-9D13-4E83F32BC2ED}"/>
    <cellStyle name="제목 4 2 5" xfId="25635" xr:uid="{C7E132ED-3F00-4927-8128-0C82BFDA557F}"/>
    <cellStyle name="제목 4 2 6" xfId="25636" xr:uid="{C9ED6748-8E2A-4180-8038-B621DA4573BF}"/>
    <cellStyle name="제목 4 2 7" xfId="25637" xr:uid="{AB084C88-4390-4003-8097-28538D48F165}"/>
    <cellStyle name="제목 4 2 8" xfId="25638" xr:uid="{FDACC383-DADD-4298-87AE-FFD573063404}"/>
    <cellStyle name="제목 4 2 9" xfId="25639" xr:uid="{A834183F-8B70-4A5F-9175-62DB74E5B585}"/>
    <cellStyle name="제목 4 20" xfId="3331" xr:uid="{380677AE-575C-47F8-BCA1-90377449FC22}"/>
    <cellStyle name="제목 4 20 10" xfId="25641" xr:uid="{937A86EB-95CD-4EA2-A0B0-691A553CD625}"/>
    <cellStyle name="제목 4 20 11" xfId="25642" xr:uid="{4E6FAEE4-36C8-42F8-B81D-852906510CE1}"/>
    <cellStyle name="제목 4 20 12" xfId="25643" xr:uid="{ABDC8100-781F-42E6-9E96-467F3F0E0C85}"/>
    <cellStyle name="제목 4 20 13" xfId="25644" xr:uid="{C29F99EE-213A-4734-90C2-2A8D8D410453}"/>
    <cellStyle name="제목 4 20 14" xfId="25645" xr:uid="{1BCBD32D-638A-4F1E-85A1-2053CFF19C65}"/>
    <cellStyle name="제목 4 20 15" xfId="25640" xr:uid="{E3519621-7666-45CE-9CD1-A1971FAD3C8B}"/>
    <cellStyle name="제목 4 20 2" xfId="3332" xr:uid="{1E895069-D984-4D5A-91EB-7FCD1B1C6BC6}"/>
    <cellStyle name="제목 4 20 2 2" xfId="25646" xr:uid="{B025A03F-40AA-4CC5-AA99-718E347C8877}"/>
    <cellStyle name="제목 4 20 3" xfId="25647" xr:uid="{CA97D08F-1CDE-4173-9B25-FCEA4FF43203}"/>
    <cellStyle name="제목 4 20 4" xfId="25648" xr:uid="{86C9AF43-A77B-4037-849B-408AACDC8627}"/>
    <cellStyle name="제목 4 20 5" xfId="25649" xr:uid="{BC3618D3-14B0-4C70-8B2A-C435537BA4AA}"/>
    <cellStyle name="제목 4 20 6" xfId="25650" xr:uid="{B45A6183-078C-4E00-AEE9-01B205B9BAFA}"/>
    <cellStyle name="제목 4 20 7" xfId="25651" xr:uid="{6B49055E-5240-4BE2-8DA3-E5492A2BF3AA}"/>
    <cellStyle name="제목 4 20 8" xfId="25652" xr:uid="{B603E643-EE17-46E5-83D8-4315DCF4D4DC}"/>
    <cellStyle name="제목 4 20 9" xfId="25653" xr:uid="{8398EAE1-4860-485C-866D-EB1E561EDFC3}"/>
    <cellStyle name="제목 4 21" xfId="3333" xr:uid="{49C7CA27-08E2-4391-9BD6-15F34654BDCE}"/>
    <cellStyle name="제목 4 21 10" xfId="25655" xr:uid="{4D627318-28B1-4778-BB3E-A06DFFC9262A}"/>
    <cellStyle name="제목 4 21 11" xfId="25656" xr:uid="{02B5D7A5-88BE-4DCD-8BA3-A60018C7B3EC}"/>
    <cellStyle name="제목 4 21 12" xfId="25657" xr:uid="{8D86D4DD-3968-4387-839B-39265535A894}"/>
    <cellStyle name="제목 4 21 13" xfId="25658" xr:uid="{FAEA73CD-FE5F-427A-A7DD-148D1DA6FDB2}"/>
    <cellStyle name="제목 4 21 14" xfId="25659" xr:uid="{A720B462-C806-492C-B3FB-64160ABFB35F}"/>
    <cellStyle name="제목 4 21 15" xfId="25654" xr:uid="{7081054B-EBAE-4884-9DF3-545098FA8385}"/>
    <cellStyle name="제목 4 21 2" xfId="3334" xr:uid="{FEC009CB-5590-4BF3-91D5-7A23EE88CAFB}"/>
    <cellStyle name="제목 4 21 2 2" xfId="25660" xr:uid="{4B9C567C-88E7-4B99-BBFF-B8CC91B7AC8A}"/>
    <cellStyle name="제목 4 21 3" xfId="25661" xr:uid="{41A8B854-A90F-47DB-8E50-9DC68E1717DC}"/>
    <cellStyle name="제목 4 21 4" xfId="25662" xr:uid="{359DB2A5-2328-4AB6-9128-A936647CCCBA}"/>
    <cellStyle name="제목 4 21 5" xfId="25663" xr:uid="{C82369A7-9480-40D3-8D11-AED24A94CE8F}"/>
    <cellStyle name="제목 4 21 6" xfId="25664" xr:uid="{BA86FC54-F22F-4750-AA33-82B8C6C3036C}"/>
    <cellStyle name="제목 4 21 7" xfId="25665" xr:uid="{2EC48772-C594-4F4C-8B26-4F2E0307AA94}"/>
    <cellStyle name="제목 4 21 8" xfId="25666" xr:uid="{A4650B0D-64F9-413B-90B4-879BB32D2283}"/>
    <cellStyle name="제목 4 21 9" xfId="25667" xr:uid="{6B831811-41BC-4C3D-9C8E-719F84F3D79A}"/>
    <cellStyle name="제목 4 22" xfId="3335" xr:uid="{0AAA1CBE-37C5-4479-A596-A4B36BA1F8AA}"/>
    <cellStyle name="제목 4 22 10" xfId="25669" xr:uid="{ECF7069B-E69C-4D5C-9503-EB64A136E44E}"/>
    <cellStyle name="제목 4 22 11" xfId="25670" xr:uid="{237AF4CE-7D56-4327-AB97-B6512C42F1B7}"/>
    <cellStyle name="제목 4 22 12" xfId="25671" xr:uid="{0C415F15-F605-453B-B28D-3B72A73A6960}"/>
    <cellStyle name="제목 4 22 13" xfId="25672" xr:uid="{32F2D831-4C61-44A1-9D91-754F0F43C9DF}"/>
    <cellStyle name="제목 4 22 14" xfId="25673" xr:uid="{9329904C-66D2-4862-AA40-BC8315FD783F}"/>
    <cellStyle name="제목 4 22 15" xfId="25668" xr:uid="{AA4CDD0C-254F-4F69-BA3A-385ABC258676}"/>
    <cellStyle name="제목 4 22 2" xfId="3336" xr:uid="{5253C39C-4D6F-47E0-B080-742457CA321E}"/>
    <cellStyle name="제목 4 22 2 2" xfId="25674" xr:uid="{943DF80E-2632-42FD-B3C6-EC4FBE9FC3F6}"/>
    <cellStyle name="제목 4 22 3" xfId="25675" xr:uid="{AB4E3700-F375-4790-BD9E-EEEFF86BFC9A}"/>
    <cellStyle name="제목 4 22 4" xfId="25676" xr:uid="{166C3C81-EE07-415A-8966-C1FFE8EACEEA}"/>
    <cellStyle name="제목 4 22 5" xfId="25677" xr:uid="{AA160144-6325-4B35-A526-D7D34442E0CA}"/>
    <cellStyle name="제목 4 22 6" xfId="25678" xr:uid="{92004345-8B6C-4642-A06A-64340C301F18}"/>
    <cellStyle name="제목 4 22 7" xfId="25679" xr:uid="{2C6EB600-40E1-4F57-AE16-68891C331E47}"/>
    <cellStyle name="제목 4 22 8" xfId="25680" xr:uid="{F1378258-BBA2-4459-8312-0620063F639A}"/>
    <cellStyle name="제목 4 22 9" xfId="25681" xr:uid="{2AE8013E-89BB-4A11-AD9C-06F6E8356961}"/>
    <cellStyle name="제목 4 23" xfId="3337" xr:uid="{0C741E35-0457-42B0-8BEB-470DE681FE82}"/>
    <cellStyle name="제목 4 23 10" xfId="25683" xr:uid="{3A70358F-5903-4D24-857B-84A7889336D0}"/>
    <cellStyle name="제목 4 23 11" xfId="25684" xr:uid="{1A007EB1-A12C-40C8-8A4B-019EEA920AFD}"/>
    <cellStyle name="제목 4 23 12" xfId="25685" xr:uid="{8F412DE7-36AC-4FC7-B1AE-486E6D245327}"/>
    <cellStyle name="제목 4 23 13" xfId="25686" xr:uid="{8AFE0CBC-FC3A-423A-9199-2164A5FC7FF8}"/>
    <cellStyle name="제목 4 23 14" xfId="25687" xr:uid="{B0631080-C6FF-401A-AA55-2EFE8A8AE660}"/>
    <cellStyle name="제목 4 23 15" xfId="25682" xr:uid="{2CF6BC39-8607-4BEF-93D0-89D248AFD3BD}"/>
    <cellStyle name="제목 4 23 2" xfId="3338" xr:uid="{3FE36886-A6EF-4D18-8E09-8436DB721625}"/>
    <cellStyle name="제목 4 23 2 2" xfId="25688" xr:uid="{5373F618-8050-4B72-A892-8E4077884FA9}"/>
    <cellStyle name="제목 4 23 3" xfId="25689" xr:uid="{78E6413B-26B4-4B95-883F-73F19CD2F469}"/>
    <cellStyle name="제목 4 23 4" xfId="25690" xr:uid="{61CBD8FF-FE91-4BAA-859A-12808AC29CB1}"/>
    <cellStyle name="제목 4 23 5" xfId="25691" xr:uid="{C0F7830B-CB4E-4CB1-9A7D-BDE0C6966B36}"/>
    <cellStyle name="제목 4 23 6" xfId="25692" xr:uid="{88A72173-A900-49B9-B478-896EEDEA308B}"/>
    <cellStyle name="제목 4 23 7" xfId="25693" xr:uid="{0EBB7B71-3AD5-4A0A-8508-6E2B3E9DB927}"/>
    <cellStyle name="제목 4 23 8" xfId="25694" xr:uid="{7D455A92-EBE6-4CAE-A784-CB0C7B3F8B54}"/>
    <cellStyle name="제목 4 23 9" xfId="25695" xr:uid="{BAAC2BA4-4623-481B-955C-7262C9FD5BC2}"/>
    <cellStyle name="제목 4 24" xfId="3339" xr:uid="{00924F93-C19F-42F1-A282-92AAACE22ABE}"/>
    <cellStyle name="제목 4 24 10" xfId="25697" xr:uid="{4F6C7EA7-58E9-4FFD-8F55-D53990C9BBF4}"/>
    <cellStyle name="제목 4 24 11" xfId="25698" xr:uid="{DAD28855-42A3-474D-AF17-BF14A3C3C6A5}"/>
    <cellStyle name="제목 4 24 12" xfId="25699" xr:uid="{93088325-85E8-47C7-98E4-BB23987F1B8D}"/>
    <cellStyle name="제목 4 24 13" xfId="25700" xr:uid="{A64B999D-0549-45CB-B383-3AF29C70DF40}"/>
    <cellStyle name="제목 4 24 14" xfId="25701" xr:uid="{B4788267-05C6-475A-A08C-8B99FA4FE913}"/>
    <cellStyle name="제목 4 24 15" xfId="25696" xr:uid="{51CB5543-6985-4F98-9642-94907895A708}"/>
    <cellStyle name="제목 4 24 2" xfId="3340" xr:uid="{BAF470A4-17AB-4A25-B362-15FF8F09CCDF}"/>
    <cellStyle name="제목 4 24 2 2" xfId="25702" xr:uid="{453DE1E1-3754-405A-A7FB-F4877EF4EF83}"/>
    <cellStyle name="제목 4 24 3" xfId="25703" xr:uid="{55E5D1E5-5D91-46DD-A84C-7D928E8DF4C5}"/>
    <cellStyle name="제목 4 24 4" xfId="25704" xr:uid="{665F181D-BD19-44F7-9057-07C215AEF422}"/>
    <cellStyle name="제목 4 24 5" xfId="25705" xr:uid="{8499C870-8FEA-4E6F-80C9-60D757DAC2CF}"/>
    <cellStyle name="제목 4 24 6" xfId="25706" xr:uid="{4EAD8108-59EB-43EE-9F6D-6466B2901B6A}"/>
    <cellStyle name="제목 4 24 7" xfId="25707" xr:uid="{E5040305-2B70-4CC2-A0D7-0C67C8A88A17}"/>
    <cellStyle name="제목 4 24 8" xfId="25708" xr:uid="{E464FEAA-113A-497B-9DF3-0A1874F50CED}"/>
    <cellStyle name="제목 4 24 9" xfId="25709" xr:uid="{8D2E6DA8-6320-4AF1-975A-530DB19D8308}"/>
    <cellStyle name="제목 4 25" xfId="3341" xr:uid="{5B84BDB2-0CB1-4EEE-81C6-59C9C4236A07}"/>
    <cellStyle name="제목 4 25 10" xfId="25711" xr:uid="{C827998B-341A-4DE8-8D94-4F5103B26641}"/>
    <cellStyle name="제목 4 25 11" xfId="25712" xr:uid="{710EBC07-48D7-422B-88D3-20F8C2440E80}"/>
    <cellStyle name="제목 4 25 12" xfId="25713" xr:uid="{2277C287-7475-469E-8F0B-A0E3D7B564C2}"/>
    <cellStyle name="제목 4 25 13" xfId="25714" xr:uid="{351B11F6-67C2-4A16-A09A-43A9C65CD3E9}"/>
    <cellStyle name="제목 4 25 14" xfId="25715" xr:uid="{CAC09F33-3EA9-41E9-A37D-E38B3B2365DA}"/>
    <cellStyle name="제목 4 25 15" xfId="25710" xr:uid="{CACC0CAA-7091-413D-91E1-93D2A0E72FC4}"/>
    <cellStyle name="제목 4 25 2" xfId="3342" xr:uid="{D59BC1AE-A97E-41A0-9848-2023CE6915E1}"/>
    <cellStyle name="제목 4 25 2 2" xfId="25716" xr:uid="{6D685C31-233E-433D-88D6-5A2F21E8CD10}"/>
    <cellStyle name="제목 4 25 3" xfId="25717" xr:uid="{C8546EF6-3BC8-4ED3-95A1-69A6DFFAA50E}"/>
    <cellStyle name="제목 4 25 4" xfId="25718" xr:uid="{26350FE1-FF8A-462F-AE79-D22C192BA5C0}"/>
    <cellStyle name="제목 4 25 5" xfId="25719" xr:uid="{E7C8DCE4-E109-436A-A6E4-D65111AB48AD}"/>
    <cellStyle name="제목 4 25 6" xfId="25720" xr:uid="{8291734C-FBDF-4F2E-B90F-6895EAC50135}"/>
    <cellStyle name="제목 4 25 7" xfId="25721" xr:uid="{AD1CAE2B-BB08-4997-8859-0E349CED4B64}"/>
    <cellStyle name="제목 4 25 8" xfId="25722" xr:uid="{91CB9CDC-CAAC-4CE0-9C3E-6280B1B160C6}"/>
    <cellStyle name="제목 4 25 9" xfId="25723" xr:uid="{A6ECCE9B-0C92-44E7-B37D-072E7F19347C}"/>
    <cellStyle name="제목 4 26" xfId="3343" xr:uid="{C17955F3-A692-44B2-97FD-BCEC502172C3}"/>
    <cellStyle name="제목 4 26 10" xfId="25725" xr:uid="{5C2F4330-58AB-442A-8FD3-1BADA2170DDD}"/>
    <cellStyle name="제목 4 26 11" xfId="25726" xr:uid="{4B667E44-CBF0-4031-A20D-F42D6F329F70}"/>
    <cellStyle name="제목 4 26 12" xfId="25727" xr:uid="{220081C2-57FF-46DA-B364-C1F66EB5DEBA}"/>
    <cellStyle name="제목 4 26 13" xfId="25728" xr:uid="{F0A738F5-02D8-4408-A4F1-226451D33A07}"/>
    <cellStyle name="제목 4 26 14" xfId="25729" xr:uid="{6AF4679F-A997-4A38-B8E9-8CF0A82039CD}"/>
    <cellStyle name="제목 4 26 15" xfId="25724" xr:uid="{206897FB-2203-4AF7-ABF1-FA4246436468}"/>
    <cellStyle name="제목 4 26 2" xfId="3344" xr:uid="{0E56F46F-7FC9-4A4D-BB5C-893125F4BF16}"/>
    <cellStyle name="제목 4 26 2 2" xfId="25730" xr:uid="{9CAE08EF-C8EA-4C8A-B02A-52E3E3B122F9}"/>
    <cellStyle name="제목 4 26 3" xfId="25731" xr:uid="{48B755A5-1753-4797-8EB8-8ED7AD8F9C4A}"/>
    <cellStyle name="제목 4 26 4" xfId="25732" xr:uid="{190B8218-A832-4506-8E36-99429D5EF663}"/>
    <cellStyle name="제목 4 26 5" xfId="25733" xr:uid="{16B1F9A2-E786-46A8-A17B-2BD955A25D42}"/>
    <cellStyle name="제목 4 26 6" xfId="25734" xr:uid="{518EC96D-2C53-433D-9BD7-90DC8525DF63}"/>
    <cellStyle name="제목 4 26 7" xfId="25735" xr:uid="{97411D92-68A0-4F38-9189-269354A9167F}"/>
    <cellStyle name="제목 4 26 8" xfId="25736" xr:uid="{A75F87CE-00D1-40EA-9197-05C008D4C971}"/>
    <cellStyle name="제목 4 26 9" xfId="25737" xr:uid="{B5FF3D69-2AAA-4FEF-AEA5-266FDDCF63F0}"/>
    <cellStyle name="제목 4 27" xfId="3345" xr:uid="{BFDED984-B602-4B98-BB6F-43DAE00E4DD8}"/>
    <cellStyle name="제목 4 27 10" xfId="25739" xr:uid="{7BC70C4D-E14A-404A-B2EF-6CC3ADE82628}"/>
    <cellStyle name="제목 4 27 11" xfId="25740" xr:uid="{4BFCF803-F2DF-45D1-8CBF-824DAC7FBA14}"/>
    <cellStyle name="제목 4 27 12" xfId="25741" xr:uid="{EA5CEC9C-85FA-496A-8879-6FE256DDC710}"/>
    <cellStyle name="제목 4 27 13" xfId="25742" xr:uid="{D022F424-FE34-49A6-B7B0-BB1323D33560}"/>
    <cellStyle name="제목 4 27 14" xfId="25743" xr:uid="{BC997520-D0B5-4E29-BE71-77EDDEC89F07}"/>
    <cellStyle name="제목 4 27 15" xfId="25738" xr:uid="{34CD0D4B-9E5D-4B7F-9F02-5C931ECE1549}"/>
    <cellStyle name="제목 4 27 2" xfId="3346" xr:uid="{A6518611-7C02-4BDB-9A1A-52DFCF25395F}"/>
    <cellStyle name="제목 4 27 2 2" xfId="25744" xr:uid="{A368FF90-1957-4EB8-8377-0AF5B3CDD4F2}"/>
    <cellStyle name="제목 4 27 3" xfId="25745" xr:uid="{87F8AAC4-7E59-433C-B8F0-538D813F99E2}"/>
    <cellStyle name="제목 4 27 4" xfId="25746" xr:uid="{B23FC3DF-F64A-4A23-BB53-CABCEA7E4CDA}"/>
    <cellStyle name="제목 4 27 5" xfId="25747" xr:uid="{0E79563F-443B-4E02-A9CB-21E87D5743B5}"/>
    <cellStyle name="제목 4 27 6" xfId="25748" xr:uid="{3EA7B9EC-89AA-40ED-B882-9D3FAD28A391}"/>
    <cellStyle name="제목 4 27 7" xfId="25749" xr:uid="{1EBA0EC4-448C-412E-B7F7-BE707F6AAF31}"/>
    <cellStyle name="제목 4 27 8" xfId="25750" xr:uid="{AF4E6FFF-8C43-4907-8CD6-294BA7C32517}"/>
    <cellStyle name="제목 4 27 9" xfId="25751" xr:uid="{5E88ABCB-0203-42E9-BC07-D586889FFD32}"/>
    <cellStyle name="제목 4 28" xfId="3347" xr:uid="{4279572D-65FE-447F-AF8D-216CE3DB3B19}"/>
    <cellStyle name="제목 4 28 10" xfId="25753" xr:uid="{34279EC0-DF72-407F-98C5-6D0356C91D27}"/>
    <cellStyle name="제목 4 28 11" xfId="25754" xr:uid="{EFA5CA85-D175-47AD-A8FA-83AEAE297FFD}"/>
    <cellStyle name="제목 4 28 12" xfId="25755" xr:uid="{1344993A-FF30-4BF7-BF05-8B09ABDBE6BF}"/>
    <cellStyle name="제목 4 28 13" xfId="25756" xr:uid="{50C07047-B6F2-445D-A8A4-D5C017628475}"/>
    <cellStyle name="제목 4 28 14" xfId="25757" xr:uid="{A3D4AA5C-7B19-4003-9F47-BE27EE7B660E}"/>
    <cellStyle name="제목 4 28 15" xfId="25752" xr:uid="{07EBF6AA-D725-46C1-8AB8-B3F24B1684B4}"/>
    <cellStyle name="제목 4 28 2" xfId="3348" xr:uid="{F255717D-04CC-4F04-9E7C-FB9267EC4FF0}"/>
    <cellStyle name="제목 4 28 2 2" xfId="25758" xr:uid="{5E306700-BB91-4532-AF37-9A8C7810021E}"/>
    <cellStyle name="제목 4 28 3" xfId="25759" xr:uid="{786C75FC-D749-49F9-91CF-9ABC39FA403B}"/>
    <cellStyle name="제목 4 28 4" xfId="25760" xr:uid="{1C108488-623E-4E6F-9D5F-586A06D1E948}"/>
    <cellStyle name="제목 4 28 5" xfId="25761" xr:uid="{6CB6F389-A18E-4EB8-BFB5-7633243D1A8B}"/>
    <cellStyle name="제목 4 28 6" xfId="25762" xr:uid="{873B265F-7A78-4B83-99F1-FF7EC287C64A}"/>
    <cellStyle name="제목 4 28 7" xfId="25763" xr:uid="{35755292-2599-4CED-81CD-1A87B3712E8A}"/>
    <cellStyle name="제목 4 28 8" xfId="25764" xr:uid="{8C5AF76A-6A71-4C83-BF3D-8D13721A29CE}"/>
    <cellStyle name="제목 4 28 9" xfId="25765" xr:uid="{E8C6A00B-F485-4C08-835A-8B51E52935C2}"/>
    <cellStyle name="제목 4 29" xfId="3349" xr:uid="{37978698-7E34-49C6-93CF-765261042DD8}"/>
    <cellStyle name="제목 4 29 10" xfId="25767" xr:uid="{4AA66BFC-760B-4B51-A533-9D443AE05C10}"/>
    <cellStyle name="제목 4 29 11" xfId="25768" xr:uid="{249A8987-DD16-499F-8F91-9B2ECA5611F6}"/>
    <cellStyle name="제목 4 29 12" xfId="25769" xr:uid="{E137A537-A2DC-4340-8DB0-3D0B9A7E0E5B}"/>
    <cellStyle name="제목 4 29 13" xfId="25770" xr:uid="{7AFAF010-20E3-4A83-B1C5-DAD1500E12C8}"/>
    <cellStyle name="제목 4 29 14" xfId="25771" xr:uid="{56E9710E-5C48-4CE1-A3EF-F82EE9164CC5}"/>
    <cellStyle name="제목 4 29 15" xfId="25766" xr:uid="{4A132303-F7BE-4AB3-852B-97DE5BF22570}"/>
    <cellStyle name="제목 4 29 2" xfId="3350" xr:uid="{237F878B-D150-4FCC-93C5-9F680C3404BC}"/>
    <cellStyle name="제목 4 29 2 2" xfId="25772" xr:uid="{247CA3D9-8721-4C17-A63E-E083EF1E8464}"/>
    <cellStyle name="제목 4 29 3" xfId="25773" xr:uid="{68232435-C56B-4C05-8606-F2ED881201D5}"/>
    <cellStyle name="제목 4 29 4" xfId="25774" xr:uid="{EE046CA4-4177-4E12-B563-6D03D5DA0768}"/>
    <cellStyle name="제목 4 29 5" xfId="25775" xr:uid="{99690768-77DE-4A4C-9DC6-AAB05D0212CC}"/>
    <cellStyle name="제목 4 29 6" xfId="25776" xr:uid="{A3850F1D-45E4-4279-84AE-152ABDD242BC}"/>
    <cellStyle name="제목 4 29 7" xfId="25777" xr:uid="{A6E51294-5FB0-44E8-8ACC-77AFD94F30DB}"/>
    <cellStyle name="제목 4 29 8" xfId="25778" xr:uid="{FA56C608-B55B-418C-99DC-FAA1063A64A7}"/>
    <cellStyle name="제목 4 29 9" xfId="25779" xr:uid="{D145A59F-286E-4714-AC1A-24CC1D1F5B9D}"/>
    <cellStyle name="제목 4 3" xfId="3351" xr:uid="{0DA1F2A7-9EDA-45A8-ACD9-2D9E451E11D1}"/>
    <cellStyle name="제목 4 3 10" xfId="25781" xr:uid="{5B8B6DAC-0125-4DB1-B933-6CF430F9F02D}"/>
    <cellStyle name="제목 4 3 11" xfId="25782" xr:uid="{87AE8463-069B-4BA2-B16B-1B2362BC768C}"/>
    <cellStyle name="제목 4 3 12" xfId="25783" xr:uid="{F268C3CE-82CE-4CC1-8CC9-44E69C2C5C44}"/>
    <cellStyle name="제목 4 3 13" xfId="25784" xr:uid="{444DD577-0F14-43BB-B5B3-85168970C403}"/>
    <cellStyle name="제목 4 3 14" xfId="25785" xr:uid="{F7409CCA-D1F8-4892-A5E3-B42A69F9FC6F}"/>
    <cellStyle name="제목 4 3 15" xfId="25780" xr:uid="{2A74C0CA-2CBA-4E79-B383-6E2C2A3C0D5A}"/>
    <cellStyle name="제목 4 3 16" xfId="28234" xr:uid="{D62FFA01-9388-47D6-8F4C-66473A7BADF2}"/>
    <cellStyle name="제목 4 3 2" xfId="3352" xr:uid="{C6D0B99A-954B-4645-AB3E-9DBC788237D4}"/>
    <cellStyle name="제목 4 3 2 2" xfId="25786" xr:uid="{E4C544B3-610C-43F5-B57F-5F7A099571D4}"/>
    <cellStyle name="제목 4 3 3" xfId="25787" xr:uid="{7C8821DF-5357-4EF7-BEBA-497498B5E244}"/>
    <cellStyle name="제목 4 3 4" xfId="25788" xr:uid="{B89B017D-8F01-4D3C-917C-E70C166C00C5}"/>
    <cellStyle name="제목 4 3 5" xfId="25789" xr:uid="{21E00F14-96DE-4F0F-891E-6C89DA2069A0}"/>
    <cellStyle name="제목 4 3 6" xfId="25790" xr:uid="{91A06C7D-5C12-45DD-9001-A646FFC1658A}"/>
    <cellStyle name="제목 4 3 7" xfId="25791" xr:uid="{DA6DD045-182B-426A-9B9A-6F3C46EEDC67}"/>
    <cellStyle name="제목 4 3 8" xfId="25792" xr:uid="{C76B53A7-5F6C-4135-A1BC-6AB6EFED8C28}"/>
    <cellStyle name="제목 4 3 9" xfId="25793" xr:uid="{56604860-95DF-49F2-977B-FA111099BB96}"/>
    <cellStyle name="제목 4 30" xfId="3353" xr:uid="{430367FF-21B9-4F44-853E-1AD6926F74C1}"/>
    <cellStyle name="제목 4 30 10" xfId="25795" xr:uid="{8223DFD5-E89C-4BCE-8BCB-35471A89D6B1}"/>
    <cellStyle name="제목 4 30 11" xfId="25796" xr:uid="{4803422B-736E-4177-84C6-684513E63249}"/>
    <cellStyle name="제목 4 30 12" xfId="25797" xr:uid="{00D0C7CE-7822-4B06-86ED-DBE9F0B6998B}"/>
    <cellStyle name="제목 4 30 13" xfId="25798" xr:uid="{2DD866D9-0EDC-48B1-89F3-85609A0762ED}"/>
    <cellStyle name="제목 4 30 14" xfId="25799" xr:uid="{40C7598F-27B1-4384-ADEC-A851BE86FF9C}"/>
    <cellStyle name="제목 4 30 15" xfId="25794" xr:uid="{C819600A-868A-4A6C-8590-2897313B284E}"/>
    <cellStyle name="제목 4 30 2" xfId="3354" xr:uid="{0689ECB3-EC81-4847-8077-88CC33D238BA}"/>
    <cellStyle name="제목 4 30 2 2" xfId="25800" xr:uid="{619EB80E-8AB7-4410-A22D-11F8A860C951}"/>
    <cellStyle name="제목 4 30 3" xfId="25801" xr:uid="{B86444E8-3E27-4A31-8E72-C413C1FD16D7}"/>
    <cellStyle name="제목 4 30 4" xfId="25802" xr:uid="{05501254-0AF8-4F51-9099-452C094EEC88}"/>
    <cellStyle name="제목 4 30 5" xfId="25803" xr:uid="{75F9B0FF-4B66-4DD2-9765-D374158413B9}"/>
    <cellStyle name="제목 4 30 6" xfId="25804" xr:uid="{98600876-9615-4286-9356-CA4F7E9CECE6}"/>
    <cellStyle name="제목 4 30 7" xfId="25805" xr:uid="{93DE261F-578F-4DC9-9326-89A0EC2E8FDE}"/>
    <cellStyle name="제목 4 30 8" xfId="25806" xr:uid="{51DDB1BC-7BF7-4E27-AAA9-F00975D4E4D0}"/>
    <cellStyle name="제목 4 30 9" xfId="25807" xr:uid="{4184B142-D20C-4712-A2C1-AB167F08D2A6}"/>
    <cellStyle name="제목 4 31" xfId="3355" xr:uid="{C4A06261-FC1D-45B6-B2FA-36F1161CB2AD}"/>
    <cellStyle name="제목 4 31 10" xfId="25809" xr:uid="{35C2FA25-37FD-4ABC-9EA4-3B4DE67826F6}"/>
    <cellStyle name="제목 4 31 11" xfId="25810" xr:uid="{A7E24A7C-06FD-47D3-9FEA-565A8B41281B}"/>
    <cellStyle name="제목 4 31 12" xfId="25811" xr:uid="{8D13405B-653F-491A-9A33-F576CBBDC13D}"/>
    <cellStyle name="제목 4 31 13" xfId="25812" xr:uid="{F1D9C23F-3117-4875-8DE6-A598AA6827B5}"/>
    <cellStyle name="제목 4 31 14" xfId="25813" xr:uid="{19D50F91-FF7A-4943-802D-E8F8C64AA44F}"/>
    <cellStyle name="제목 4 31 15" xfId="25808" xr:uid="{4BB9E29C-AE34-4143-A64D-825E787BD44D}"/>
    <cellStyle name="제목 4 31 2" xfId="3356" xr:uid="{444C0EC8-C71C-49C0-8AAF-143545A5FB5B}"/>
    <cellStyle name="제목 4 31 2 2" xfId="25814" xr:uid="{DF586110-BAF6-4C39-8C36-AF456C48B27F}"/>
    <cellStyle name="제목 4 31 3" xfId="25815" xr:uid="{3091612C-E780-42B3-B168-A3A79C8D69C1}"/>
    <cellStyle name="제목 4 31 4" xfId="25816" xr:uid="{655066F0-C331-4623-913B-053F8A34A7AE}"/>
    <cellStyle name="제목 4 31 5" xfId="25817" xr:uid="{DCDF2CC1-4969-49C0-B041-7D45E22C7F91}"/>
    <cellStyle name="제목 4 31 6" xfId="25818" xr:uid="{668C3342-E67F-4234-8319-EBE29C74E728}"/>
    <cellStyle name="제목 4 31 7" xfId="25819" xr:uid="{D9F3F0A1-ED7D-40BF-A3A8-D69A50309368}"/>
    <cellStyle name="제목 4 31 8" xfId="25820" xr:uid="{47834A1E-8D54-440A-9A42-4DB44B0A51F0}"/>
    <cellStyle name="제목 4 31 9" xfId="25821" xr:uid="{1E2175E2-4673-4FCD-A2D6-83CC3D90C38C}"/>
    <cellStyle name="제목 4 32" xfId="3357" xr:uid="{BAF77E5F-4179-4818-88DB-8EDEC9A2698E}"/>
    <cellStyle name="제목 4 32 10" xfId="25823" xr:uid="{944C6E2D-BDD0-4F50-AA3A-66B6CD8979F5}"/>
    <cellStyle name="제목 4 32 11" xfId="25824" xr:uid="{6BA7B6BC-A974-44F0-B186-2F77968ACD4E}"/>
    <cellStyle name="제목 4 32 12" xfId="25825" xr:uid="{1721C53F-384D-4C0B-A112-070071044AAB}"/>
    <cellStyle name="제목 4 32 13" xfId="25826" xr:uid="{D05FAD3E-EDCC-4265-904F-FDC375C2881A}"/>
    <cellStyle name="제목 4 32 14" xfId="25827" xr:uid="{68646949-E623-4434-928E-345348EE4A28}"/>
    <cellStyle name="제목 4 32 15" xfId="25822" xr:uid="{2DBBF76F-9148-4D88-8B09-67A7C9762A09}"/>
    <cellStyle name="제목 4 32 2" xfId="3358" xr:uid="{F164C5F6-9B71-48D7-B23C-02D202E46CAF}"/>
    <cellStyle name="제목 4 32 2 2" xfId="25828" xr:uid="{31963E9F-DA59-4E6E-A331-EAA3240D9198}"/>
    <cellStyle name="제목 4 32 3" xfId="25829" xr:uid="{B2D7757A-37A2-442B-AF67-8A97CB7AA434}"/>
    <cellStyle name="제목 4 32 4" xfId="25830" xr:uid="{47FAA3E9-FBF8-44B3-A858-452301D382D1}"/>
    <cellStyle name="제목 4 32 5" xfId="25831" xr:uid="{2BBC59C6-B94C-4F41-BF65-A5B204F5ACFF}"/>
    <cellStyle name="제목 4 32 6" xfId="25832" xr:uid="{DDED9787-2046-48FB-9102-A2AE039F27F3}"/>
    <cellStyle name="제목 4 32 7" xfId="25833" xr:uid="{CDF72EA3-35DE-427C-B108-5B29AF3E6BD7}"/>
    <cellStyle name="제목 4 32 8" xfId="25834" xr:uid="{69817386-1127-4081-9C0F-72012FC8A16F}"/>
    <cellStyle name="제목 4 32 9" xfId="25835" xr:uid="{AEA4497A-7D48-4BD1-A4D2-175ADAF41CB0}"/>
    <cellStyle name="제목 4 33" xfId="3359" xr:uid="{60A45B3A-CFC4-4BBD-BB00-9E5F54A02F36}"/>
    <cellStyle name="제목 4 33 10" xfId="25837" xr:uid="{5E4AD8CE-F4DC-4619-AF03-2E70A9533F73}"/>
    <cellStyle name="제목 4 33 11" xfId="25838" xr:uid="{8C2A791F-AD9F-4C8F-896B-CEF23524299C}"/>
    <cellStyle name="제목 4 33 12" xfId="25839" xr:uid="{C5E9C68D-833B-4796-8895-6A3128C5BC9B}"/>
    <cellStyle name="제목 4 33 13" xfId="25840" xr:uid="{89A1F538-E38B-4BDE-A6AA-33D778D59FA0}"/>
    <cellStyle name="제목 4 33 14" xfId="25841" xr:uid="{C2DF509F-A9EA-465D-AF4F-22D4C829D31F}"/>
    <cellStyle name="제목 4 33 15" xfId="25836" xr:uid="{364CE1FF-18FF-47C1-B972-60675078CFA8}"/>
    <cellStyle name="제목 4 33 2" xfId="3360" xr:uid="{44EDA191-0E8F-4B5A-A8F0-082FD339A6B2}"/>
    <cellStyle name="제목 4 33 2 2" xfId="25842" xr:uid="{AE867DD0-CAA7-4AAC-B6A8-4D804A649EFB}"/>
    <cellStyle name="제목 4 33 3" xfId="25843" xr:uid="{46626ABA-A12E-4D87-A61E-FF55BACFEF1B}"/>
    <cellStyle name="제목 4 33 4" xfId="25844" xr:uid="{982F43D7-8893-4883-A1C3-0A1EEA44EC1B}"/>
    <cellStyle name="제목 4 33 5" xfId="25845" xr:uid="{0629C577-9375-488C-BAA4-373D87B47795}"/>
    <cellStyle name="제목 4 33 6" xfId="25846" xr:uid="{59AC271E-8941-4453-BBF1-8149375E0807}"/>
    <cellStyle name="제목 4 33 7" xfId="25847" xr:uid="{549DC6DE-3446-40A0-AB2F-28036906AB96}"/>
    <cellStyle name="제목 4 33 8" xfId="25848" xr:uid="{254A31DA-752E-45C0-A725-0E5C7C204A8E}"/>
    <cellStyle name="제목 4 33 9" xfId="25849" xr:uid="{C929F8E2-F4C5-4D96-B636-62514940059E}"/>
    <cellStyle name="제목 4 34" xfId="3361" xr:uid="{B18DA575-AC27-4724-A4A1-E1989A779311}"/>
    <cellStyle name="제목 4 34 10" xfId="25851" xr:uid="{4356D6E5-9892-4652-9CAE-33681D6569A2}"/>
    <cellStyle name="제목 4 34 11" xfId="25852" xr:uid="{87A18AA2-C50B-4538-8C65-EED06DF2506D}"/>
    <cellStyle name="제목 4 34 12" xfId="25853" xr:uid="{6AB7D9C8-16B9-43CF-ADF5-54C7DC7B0390}"/>
    <cellStyle name="제목 4 34 13" xfId="25854" xr:uid="{54AD999C-D1ED-4F72-8BCA-41B1D32C7868}"/>
    <cellStyle name="제목 4 34 14" xfId="25855" xr:uid="{5CDD6E14-994D-42E0-877F-9B7C7707147A}"/>
    <cellStyle name="제목 4 34 15" xfId="25850" xr:uid="{77AFC218-26F6-4158-B218-07AC571FEAA1}"/>
    <cellStyle name="제목 4 34 2" xfId="3362" xr:uid="{03AA37BF-9E05-4C32-A7A0-032F4B7D9A76}"/>
    <cellStyle name="제목 4 34 2 2" xfId="25856" xr:uid="{B6818DBC-92D8-4E06-A0B7-56CBA2AC52C4}"/>
    <cellStyle name="제목 4 34 3" xfId="25857" xr:uid="{D452AB1B-5937-4235-8382-762F669D814B}"/>
    <cellStyle name="제목 4 34 4" xfId="25858" xr:uid="{79F45577-B425-4625-B039-0D60FE9E9197}"/>
    <cellStyle name="제목 4 34 5" xfId="25859" xr:uid="{990B3AE8-5024-4D82-866E-6AD7BA26DE88}"/>
    <cellStyle name="제목 4 34 6" xfId="25860" xr:uid="{922BF44A-0D77-4E97-BCEB-72EB7F15CE1F}"/>
    <cellStyle name="제목 4 34 7" xfId="25861" xr:uid="{2E7680D3-2CD0-467D-B117-21B0C7526464}"/>
    <cellStyle name="제목 4 34 8" xfId="25862" xr:uid="{ADC35A20-61C6-4AF7-B233-90FE93EADEE5}"/>
    <cellStyle name="제목 4 34 9" xfId="25863" xr:uid="{695564EF-7371-4F3B-8551-64E3C60099B1}"/>
    <cellStyle name="제목 4 35" xfId="3363" xr:uid="{AA5C74B0-5741-464E-9C7F-49406E9D4E34}"/>
    <cellStyle name="제목 4 35 10" xfId="25865" xr:uid="{9BA5FA40-DD2F-4848-87C3-8B18B232B8B2}"/>
    <cellStyle name="제목 4 35 11" xfId="25866" xr:uid="{46C9F24A-E2C8-4FCE-AC60-2061C3E8F0A5}"/>
    <cellStyle name="제목 4 35 12" xfId="25867" xr:uid="{BC15318B-D946-4808-A5C4-677BE0CCE42C}"/>
    <cellStyle name="제목 4 35 13" xfId="25868" xr:uid="{C57D8972-4E65-495E-8DFD-D7EECB162802}"/>
    <cellStyle name="제목 4 35 14" xfId="25869" xr:uid="{F33087BB-F67E-4FE2-A490-E56E87B070FE}"/>
    <cellStyle name="제목 4 35 15" xfId="25864" xr:uid="{9DF29C2A-1E62-4355-8C58-D82F30AE8B11}"/>
    <cellStyle name="제목 4 35 2" xfId="3364" xr:uid="{9CF02829-D614-4B81-B5A9-71A2CB5E2B80}"/>
    <cellStyle name="제목 4 35 2 2" xfId="25870" xr:uid="{9BFB4634-BE6A-4228-932F-3F20503CB173}"/>
    <cellStyle name="제목 4 35 3" xfId="25871" xr:uid="{CA53FAF0-E004-4B9B-BAB0-A23F04324640}"/>
    <cellStyle name="제목 4 35 4" xfId="25872" xr:uid="{C7EC5252-603D-4D48-A325-40AD4B8B776F}"/>
    <cellStyle name="제목 4 35 5" xfId="25873" xr:uid="{44E4E37B-70A2-4810-8114-3E11961C9DEE}"/>
    <cellStyle name="제목 4 35 6" xfId="25874" xr:uid="{8768B789-B1CF-4FEE-952B-2D6E47501F53}"/>
    <cellStyle name="제목 4 35 7" xfId="25875" xr:uid="{6687F875-60E8-4307-A691-59D0666E7AB5}"/>
    <cellStyle name="제목 4 35 8" xfId="25876" xr:uid="{D3FFEE29-074C-4E92-8B57-C065BF100E21}"/>
    <cellStyle name="제목 4 35 9" xfId="25877" xr:uid="{CD93FE56-7A9E-457A-94B9-F4CB546DF9F2}"/>
    <cellStyle name="제목 4 36" xfId="3365" xr:uid="{59CDC5A6-252A-4AC6-A0B9-4FF78BD460D8}"/>
    <cellStyle name="제목 4 36 10" xfId="25879" xr:uid="{F2AF16B2-2F58-4970-B08D-3F329FCFEC75}"/>
    <cellStyle name="제목 4 36 11" xfId="25880" xr:uid="{C0F5B1BB-88AD-4C53-8C79-CE294E3CDC5B}"/>
    <cellStyle name="제목 4 36 12" xfId="25881" xr:uid="{4A43F161-ED3B-4559-9412-E5F11242C410}"/>
    <cellStyle name="제목 4 36 13" xfId="25882" xr:uid="{43590BB0-72E2-45B9-B236-70C331E00A46}"/>
    <cellStyle name="제목 4 36 14" xfId="25883" xr:uid="{719549BA-6493-4915-899D-E7B3B23678CC}"/>
    <cellStyle name="제목 4 36 15" xfId="25878" xr:uid="{98B5A403-79FC-4B5A-9C29-10CEEFF3D65E}"/>
    <cellStyle name="제목 4 36 2" xfId="3366" xr:uid="{FAC535B6-5FAE-4D70-A540-F2B22B923D79}"/>
    <cellStyle name="제목 4 36 2 2" xfId="25884" xr:uid="{63417AA6-5852-4BB6-AD1C-91D4484241FD}"/>
    <cellStyle name="제목 4 36 3" xfId="25885" xr:uid="{7BCD662D-7952-4C12-BAF1-4C6B2E35E999}"/>
    <cellStyle name="제목 4 36 4" xfId="25886" xr:uid="{655871F6-AC50-4E02-AC6F-67B6668141A8}"/>
    <cellStyle name="제목 4 36 5" xfId="25887" xr:uid="{B865F673-163F-4DBF-9C08-F416426720F4}"/>
    <cellStyle name="제목 4 36 6" xfId="25888" xr:uid="{DB05844C-36A5-4563-81C2-8942CA83932D}"/>
    <cellStyle name="제목 4 36 7" xfId="25889" xr:uid="{E2B8A462-3D09-4CD7-9F76-0CA244ACE172}"/>
    <cellStyle name="제목 4 36 8" xfId="25890" xr:uid="{91389A5B-9BB2-48D1-B6C5-B296AB52EB34}"/>
    <cellStyle name="제목 4 36 9" xfId="25891" xr:uid="{8C583C58-B755-4A1E-A9D7-1DC978439999}"/>
    <cellStyle name="제목 4 37" xfId="3367" xr:uid="{C1176C10-6B8B-4B44-B7BD-02A80C0B7586}"/>
    <cellStyle name="제목 4 37 10" xfId="25893" xr:uid="{C8A19785-67FC-48D4-9755-8F5B487A2212}"/>
    <cellStyle name="제목 4 37 11" xfId="25894" xr:uid="{C26330F0-3920-4316-891E-5EA1571433A8}"/>
    <cellStyle name="제목 4 37 12" xfId="25895" xr:uid="{FB0E4BA3-EF4F-4B1B-AE0A-71FEF2F4410F}"/>
    <cellStyle name="제목 4 37 13" xfId="25896" xr:uid="{DC9E4A8A-4865-450B-9A49-6B3050D14212}"/>
    <cellStyle name="제목 4 37 14" xfId="25897" xr:uid="{6D2567A8-2D16-4087-82AC-86C69A0EEEA6}"/>
    <cellStyle name="제목 4 37 15" xfId="25892" xr:uid="{E5DC873D-2ED2-4BEF-8DC1-36D5D0A3555E}"/>
    <cellStyle name="제목 4 37 2" xfId="3368" xr:uid="{9FEACE63-1BAD-45C2-BF7B-B301B03E22B3}"/>
    <cellStyle name="제목 4 37 2 2" xfId="25898" xr:uid="{C3056445-0513-42E5-BB82-16F61D31301B}"/>
    <cellStyle name="제목 4 37 3" xfId="25899" xr:uid="{2948DB07-1467-49AE-8088-F2137C1453AD}"/>
    <cellStyle name="제목 4 37 4" xfId="25900" xr:uid="{1C716F70-11FA-457D-9ABC-C1CE62810278}"/>
    <cellStyle name="제목 4 37 5" xfId="25901" xr:uid="{6CCFEEB6-7977-4673-99DF-D48C595034A1}"/>
    <cellStyle name="제목 4 37 6" xfId="25902" xr:uid="{E84FD152-E5FA-4C38-918D-A64D62004BEE}"/>
    <cellStyle name="제목 4 37 7" xfId="25903" xr:uid="{6AEA4357-CF57-4D52-B5DF-A408A4DC7797}"/>
    <cellStyle name="제목 4 37 8" xfId="25904" xr:uid="{FE30B246-653B-4DA4-A04D-61E43003FAE4}"/>
    <cellStyle name="제목 4 37 9" xfId="25905" xr:uid="{7552FC07-AACF-4A52-809E-9C4624A2FE91}"/>
    <cellStyle name="제목 4 38" xfId="3369" xr:uid="{B394C17A-8ED7-4F84-BE49-B3AA13C80F72}"/>
    <cellStyle name="제목 4 38 10" xfId="25907" xr:uid="{08E02096-CC25-4995-8C45-A2FF094F480F}"/>
    <cellStyle name="제목 4 38 11" xfId="25908" xr:uid="{61C03A40-4082-448D-A2CD-69028DE38BDE}"/>
    <cellStyle name="제목 4 38 12" xfId="25909" xr:uid="{A97F4751-04C4-4413-8FCF-DCCC373F9D8B}"/>
    <cellStyle name="제목 4 38 13" xfId="25910" xr:uid="{4A6CBB28-9B36-4DC5-9782-6E6B03B75137}"/>
    <cellStyle name="제목 4 38 14" xfId="25911" xr:uid="{B5549522-F4C4-4963-8E8C-B8B5B90E2033}"/>
    <cellStyle name="제목 4 38 15" xfId="25906" xr:uid="{A0869D0A-601B-46D7-8E05-C9FE1B0DA6D4}"/>
    <cellStyle name="제목 4 38 2" xfId="3370" xr:uid="{00424986-3460-4990-A42E-CB9C706B7D82}"/>
    <cellStyle name="제목 4 38 2 2" xfId="25912" xr:uid="{646E37F8-7A8D-4FAD-8EC8-DCD16B3490D2}"/>
    <cellStyle name="제목 4 38 3" xfId="25913" xr:uid="{150A5AB4-AFF4-44DE-A3F0-F52B85CCBEC4}"/>
    <cellStyle name="제목 4 38 4" xfId="25914" xr:uid="{A41BE3C0-B357-4B31-B7C0-6D32009E5B7D}"/>
    <cellStyle name="제목 4 38 5" xfId="25915" xr:uid="{B3F94342-EEED-42AF-99A1-B8F58213AC86}"/>
    <cellStyle name="제목 4 38 6" xfId="25916" xr:uid="{CEDFE838-C6F7-435E-81EE-7B22B922A45F}"/>
    <cellStyle name="제목 4 38 7" xfId="25917" xr:uid="{9FC7D1C6-C92D-4C91-B8CD-AFCEFD9855A1}"/>
    <cellStyle name="제목 4 38 8" xfId="25918" xr:uid="{603DA175-B529-4B31-9576-5ED4EA96A17B}"/>
    <cellStyle name="제목 4 38 9" xfId="25919" xr:uid="{B7F4BA9D-629B-4FDC-B13A-943C27893AFA}"/>
    <cellStyle name="제목 4 39" xfId="3371" xr:uid="{CB990B9F-2DBF-4FFA-AD61-5989606FF391}"/>
    <cellStyle name="제목 4 39 10" xfId="25921" xr:uid="{1287BD83-94F5-4787-9CBC-2A30AEF8C466}"/>
    <cellStyle name="제목 4 39 11" xfId="25922" xr:uid="{64396272-ACE6-458C-BC44-F95F8569FA6E}"/>
    <cellStyle name="제목 4 39 12" xfId="25923" xr:uid="{9035BD36-94D2-45E3-B6B4-3F10E9B784E9}"/>
    <cellStyle name="제목 4 39 13" xfId="25924" xr:uid="{0642203C-3195-4A82-B4C5-18211472BF34}"/>
    <cellStyle name="제목 4 39 14" xfId="25925" xr:uid="{8CB63BC7-5825-4B6B-8AFC-D294D0DD01D8}"/>
    <cellStyle name="제목 4 39 15" xfId="25920" xr:uid="{04BB60AC-69FC-42D5-9836-48A23F1E538B}"/>
    <cellStyle name="제목 4 39 2" xfId="3372" xr:uid="{A028C018-E1F1-4C02-982B-894091C6B1EF}"/>
    <cellStyle name="제목 4 39 2 2" xfId="25926" xr:uid="{06F40232-34BF-4097-A7B5-81489F0A5A75}"/>
    <cellStyle name="제목 4 39 3" xfId="25927" xr:uid="{52177CF2-6AE0-4411-A37C-A1698AC5D7EB}"/>
    <cellStyle name="제목 4 39 4" xfId="25928" xr:uid="{44A0F422-E982-4892-A8CF-A1ED50FE53C0}"/>
    <cellStyle name="제목 4 39 5" xfId="25929" xr:uid="{787F6300-58EB-4DDE-A94E-F189A4B03A83}"/>
    <cellStyle name="제목 4 39 6" xfId="25930" xr:uid="{5CEF6B26-F781-48C8-9C62-3EA6051860F4}"/>
    <cellStyle name="제목 4 39 7" xfId="25931" xr:uid="{838A3E99-F6D1-45C3-BBAD-B996B92ACED7}"/>
    <cellStyle name="제목 4 39 8" xfId="25932" xr:uid="{AD99EE68-6A61-4CF6-B8D6-2A005FBDBFF3}"/>
    <cellStyle name="제목 4 39 9" xfId="25933" xr:uid="{8149C996-55BD-4AA8-930D-C598EEE56D5A}"/>
    <cellStyle name="제목 4 4" xfId="3373" xr:uid="{79FD1B0D-DD49-4571-9F0C-396938FDA38F}"/>
    <cellStyle name="제목 4 4 10" xfId="25935" xr:uid="{BBA1B3B8-84A7-4D6A-9FA7-7E0BCF70E345}"/>
    <cellStyle name="제목 4 4 11" xfId="25936" xr:uid="{E988C74A-B67F-4926-BAFE-BCBB558B885C}"/>
    <cellStyle name="제목 4 4 12" xfId="25937" xr:uid="{AABD602C-BEB3-4497-8993-C64F54338BB3}"/>
    <cellStyle name="제목 4 4 13" xfId="25938" xr:uid="{84754EED-DE52-43EF-8953-10F6D64993C1}"/>
    <cellStyle name="제목 4 4 14" xfId="25939" xr:uid="{568D6C82-EE4F-401B-BCFB-889F5408969D}"/>
    <cellStyle name="제목 4 4 15" xfId="25934" xr:uid="{9F9800EB-DCE0-440D-8D55-E4D7292810F6}"/>
    <cellStyle name="제목 4 4 16" xfId="27903" xr:uid="{C50CE5BC-AC32-44CF-BCD4-BAC32812CE1A}"/>
    <cellStyle name="제목 4 4 2" xfId="3374" xr:uid="{6680C986-881B-429F-A156-95DB31D5E465}"/>
    <cellStyle name="제목 4 4 2 2" xfId="25940" xr:uid="{4629382E-6E4F-4BBD-9293-9E05336F7A33}"/>
    <cellStyle name="제목 4 4 3" xfId="25941" xr:uid="{A49789FC-8D10-438B-9664-28392DE31DC2}"/>
    <cellStyle name="제목 4 4 4" xfId="25942" xr:uid="{86C7CAB2-F8EB-476B-B6F6-7197D7006B59}"/>
    <cellStyle name="제목 4 4 5" xfId="25943" xr:uid="{79D160D8-1307-4D95-9419-188595900741}"/>
    <cellStyle name="제목 4 4 6" xfId="25944" xr:uid="{5258C3AF-F021-4044-9D18-9622DD25F6A7}"/>
    <cellStyle name="제목 4 4 7" xfId="25945" xr:uid="{0CC913F1-C79F-4B91-B76B-7002204BB983}"/>
    <cellStyle name="제목 4 4 8" xfId="25946" xr:uid="{5A378551-4536-4064-A1EA-1CE5A508A293}"/>
    <cellStyle name="제목 4 4 9" xfId="25947" xr:uid="{0203A61E-BF55-46D4-985A-E8CE82CC91B5}"/>
    <cellStyle name="제목 4 40" xfId="3375" xr:uid="{8532DDCA-EC97-426A-900A-FC283D5BBFFA}"/>
    <cellStyle name="제목 4 40 10" xfId="25949" xr:uid="{A68CE254-BA90-4415-A523-573FC46F964B}"/>
    <cellStyle name="제목 4 40 11" xfId="25950" xr:uid="{DE5F71D2-4167-4A03-A551-C57DBC430037}"/>
    <cellStyle name="제목 4 40 12" xfId="25951" xr:uid="{A349C334-3FBF-4BD3-8F9C-205CB1A47803}"/>
    <cellStyle name="제목 4 40 13" xfId="25952" xr:uid="{5DB047E5-AEDD-4B8E-9BCB-966BE7F737CF}"/>
    <cellStyle name="제목 4 40 14" xfId="25953" xr:uid="{B338887E-BB85-4349-97AA-8EA0A6F572A0}"/>
    <cellStyle name="제목 4 40 15" xfId="25948" xr:uid="{300ABBE7-4BFC-4202-9568-BF34195B83E0}"/>
    <cellStyle name="제목 4 40 2" xfId="3376" xr:uid="{65CADB48-6C49-442A-998E-AEF74053966C}"/>
    <cellStyle name="제목 4 40 2 2" xfId="25954" xr:uid="{9046CA3F-233A-4B8E-B13B-C44EDB13C449}"/>
    <cellStyle name="제목 4 40 3" xfId="25955" xr:uid="{D026FF9D-7B43-4574-A35A-E268754BD302}"/>
    <cellStyle name="제목 4 40 4" xfId="25956" xr:uid="{3AD08130-6159-4CE7-A28A-76E1F02A54A7}"/>
    <cellStyle name="제목 4 40 5" xfId="25957" xr:uid="{BE158FDD-B763-4BF1-B739-E8D3E424CF6C}"/>
    <cellStyle name="제목 4 40 6" xfId="25958" xr:uid="{F1A694A3-A206-46AE-BCED-5AABF6530F34}"/>
    <cellStyle name="제목 4 40 7" xfId="25959" xr:uid="{B6418992-4C23-4DFA-81A7-43741CD605C7}"/>
    <cellStyle name="제목 4 40 8" xfId="25960" xr:uid="{D79EB161-6980-4A5C-92F8-628093A3BD43}"/>
    <cellStyle name="제목 4 40 9" xfId="25961" xr:uid="{4FF7D6F6-4965-4373-8D25-5FF83607064F}"/>
    <cellStyle name="제목 4 41" xfId="3377" xr:uid="{FCC6A0F4-6C69-44FE-BF20-74F934C13BD7}"/>
    <cellStyle name="제목 4 41 10" xfId="25963" xr:uid="{B517E132-4309-47DC-BE6F-F8CA0CD38803}"/>
    <cellStyle name="제목 4 41 11" xfId="25964" xr:uid="{5821F358-C2EC-41D5-B7B9-0E11BBCB0F59}"/>
    <cellStyle name="제목 4 41 12" xfId="25965" xr:uid="{3815910C-DC2C-4DB7-892D-A274E9D33BD4}"/>
    <cellStyle name="제목 4 41 13" xfId="25966" xr:uid="{0C574752-0513-462F-ABF8-C3424F9279AD}"/>
    <cellStyle name="제목 4 41 14" xfId="25967" xr:uid="{D0B43084-3DA3-4BCD-8F55-68037048D8E9}"/>
    <cellStyle name="제목 4 41 15" xfId="25962" xr:uid="{88FAC267-B376-4E2A-8E75-2C988F6005CA}"/>
    <cellStyle name="제목 4 41 2" xfId="3378" xr:uid="{BB526489-BB3B-4716-963C-66EB539A9D5F}"/>
    <cellStyle name="제목 4 41 2 2" xfId="25968" xr:uid="{1D61B367-1718-426B-97FF-59261665D29C}"/>
    <cellStyle name="제목 4 41 3" xfId="25969" xr:uid="{F0A91A50-E08D-4307-90D2-DF0F3A62A311}"/>
    <cellStyle name="제목 4 41 4" xfId="25970" xr:uid="{CDD60515-47E8-441B-AFAA-CFC94B24E74F}"/>
    <cellStyle name="제목 4 41 5" xfId="25971" xr:uid="{30F8E90B-7407-4B63-9813-2EB29E1F1806}"/>
    <cellStyle name="제목 4 41 6" xfId="25972" xr:uid="{5DB8ED06-2FE8-445A-997B-7CE15067D81D}"/>
    <cellStyle name="제목 4 41 7" xfId="25973" xr:uid="{07CAD49C-39EB-485E-AC9D-3B5168FC8764}"/>
    <cellStyle name="제목 4 41 8" xfId="25974" xr:uid="{24C660FB-8105-4639-ACF0-D748D8D82BA4}"/>
    <cellStyle name="제목 4 41 9" xfId="25975" xr:uid="{9F04DF49-E166-4D90-A948-23D914889F62}"/>
    <cellStyle name="제목 4 42" xfId="3379" xr:uid="{2DD70D52-44FF-418E-B576-923308BFA14F}"/>
    <cellStyle name="제목 4 42 10" xfId="25977" xr:uid="{D857C3B2-5EC9-48B4-827F-AAF6AD748A9E}"/>
    <cellStyle name="제목 4 42 11" xfId="25978" xr:uid="{ED4A8B93-760F-456B-9655-582A759DF667}"/>
    <cellStyle name="제목 4 42 12" xfId="25979" xr:uid="{57A52CDC-2D81-4F7E-9D86-392021EB6A38}"/>
    <cellStyle name="제목 4 42 13" xfId="25980" xr:uid="{614C9651-5099-4BA3-BF8E-0E5EF6AC10E5}"/>
    <cellStyle name="제목 4 42 14" xfId="25981" xr:uid="{ADD9B73B-32EE-4D4B-A843-07C6F088B3DD}"/>
    <cellStyle name="제목 4 42 15" xfId="25976" xr:uid="{F45E731D-4267-487F-B25E-E24DB5099DEF}"/>
    <cellStyle name="제목 4 42 2" xfId="3380" xr:uid="{29BC5B69-5C5A-408F-A207-80710F9A22E6}"/>
    <cellStyle name="제목 4 42 2 2" xfId="25982" xr:uid="{6640F042-92B8-466D-82B6-7C8BE7E69158}"/>
    <cellStyle name="제목 4 42 3" xfId="25983" xr:uid="{95B52A3E-A5B8-46E8-9AC0-A7FFC001D85E}"/>
    <cellStyle name="제목 4 42 4" xfId="25984" xr:uid="{77BDD80A-1CFD-4652-923B-1180275EB61F}"/>
    <cellStyle name="제목 4 42 5" xfId="25985" xr:uid="{1753DC46-0E81-4E95-9E25-1C8A43DAE6C7}"/>
    <cellStyle name="제목 4 42 6" xfId="25986" xr:uid="{3262DC3D-7876-4638-A2B1-750E4923F9F7}"/>
    <cellStyle name="제목 4 42 7" xfId="25987" xr:uid="{724B8CF8-3DE7-410C-8DAD-93343D1EA753}"/>
    <cellStyle name="제목 4 42 8" xfId="25988" xr:uid="{0207D99D-8AC8-4D97-AC34-0601547F3F49}"/>
    <cellStyle name="제목 4 42 9" xfId="25989" xr:uid="{2517DF35-1A01-4E69-8DA3-242CFEEC25E2}"/>
    <cellStyle name="제목 4 43" xfId="3381" xr:uid="{D6C8B69B-2129-49B8-A276-E61ECEDD1DEB}"/>
    <cellStyle name="제목 4 43 10" xfId="25991" xr:uid="{A77E4B3C-0A0F-4A03-9C89-BE6BAF3B79F7}"/>
    <cellStyle name="제목 4 43 11" xfId="25992" xr:uid="{B4565372-4AB7-46E4-8C2F-5596F4A1594E}"/>
    <cellStyle name="제목 4 43 12" xfId="25993" xr:uid="{5442E375-10E4-4721-BFDA-896984FB4B0F}"/>
    <cellStyle name="제목 4 43 13" xfId="25994" xr:uid="{B4098C2D-D69D-48E3-B625-2CFD9DBEEC60}"/>
    <cellStyle name="제목 4 43 14" xfId="25995" xr:uid="{0FC35431-C6FD-4BB2-BF39-51FDEABA8680}"/>
    <cellStyle name="제목 4 43 15" xfId="25990" xr:uid="{8D641A38-BF98-4EA0-A628-F5101D33B939}"/>
    <cellStyle name="제목 4 43 2" xfId="3382" xr:uid="{2F1627D6-454E-4F3B-84F7-BB4CDC933397}"/>
    <cellStyle name="제목 4 43 2 2" xfId="25996" xr:uid="{9BD0DF77-DB29-4557-9C1B-771D49267395}"/>
    <cellStyle name="제목 4 43 3" xfId="25997" xr:uid="{12FF5CA1-7AED-4002-9687-F5FF7E2DA4AC}"/>
    <cellStyle name="제목 4 43 4" xfId="25998" xr:uid="{F474CF21-CE49-4DAF-BE28-4A83569015BA}"/>
    <cellStyle name="제목 4 43 5" xfId="25999" xr:uid="{6BBB6B97-3053-430D-8EB4-3A7D19335DDB}"/>
    <cellStyle name="제목 4 43 6" xfId="26000" xr:uid="{62FCB775-2E5D-48D8-8035-C464957158E6}"/>
    <cellStyle name="제목 4 43 7" xfId="26001" xr:uid="{1C9FA251-B198-49E1-A6F6-0903B37D475A}"/>
    <cellStyle name="제목 4 43 8" xfId="26002" xr:uid="{0A80082A-5B06-4B30-916D-CF1BB6BD6D64}"/>
    <cellStyle name="제목 4 43 9" xfId="26003" xr:uid="{A3882FFF-6E6F-4999-89CE-68BE544504A0}"/>
    <cellStyle name="제목 4 44" xfId="3383" xr:uid="{23CB7E1E-FB31-4DF2-9AAA-5D8F0948303C}"/>
    <cellStyle name="제목 4 44 2" xfId="26004" xr:uid="{9EA39707-6988-4B52-A23E-F21631508BA4}"/>
    <cellStyle name="제목 4 45" xfId="3384" xr:uid="{C2587DC1-4A25-48A2-A131-9DEDEABE46B4}"/>
    <cellStyle name="제목 4 45 2" xfId="26005" xr:uid="{AF33EC38-C734-49F9-81E8-A4CF0B6D3683}"/>
    <cellStyle name="제목 4 46" xfId="3308" xr:uid="{76E9BFFB-FFEF-4995-91C0-ABAEC9612AF8}"/>
    <cellStyle name="제목 4 47" xfId="25485" xr:uid="{2C2439CB-28FC-4974-85EB-2F07F25644E8}"/>
    <cellStyle name="제목 4 48" xfId="27634" xr:uid="{84D18B6B-02A8-438C-8AB3-4DC091FBA062}"/>
    <cellStyle name="제목 4 5" xfId="3385" xr:uid="{4103122D-AEE8-47FF-B6B9-1AE8E54873A2}"/>
    <cellStyle name="제목 4 5 10" xfId="26007" xr:uid="{C6177E49-5292-4E20-9052-04A228B62BA5}"/>
    <cellStyle name="제목 4 5 11" xfId="26008" xr:uid="{C84DADF5-6DE2-47CE-A485-5F8133180A68}"/>
    <cellStyle name="제목 4 5 12" xfId="26009" xr:uid="{484DDE9B-8113-4E03-9951-20255C99729B}"/>
    <cellStyle name="제목 4 5 13" xfId="26010" xr:uid="{A703CD04-681E-48C1-AB45-71EE12FB65CD}"/>
    <cellStyle name="제목 4 5 14" xfId="26011" xr:uid="{AEE9DBEE-C2C1-4B7B-A779-E92FC3FE26B9}"/>
    <cellStyle name="제목 4 5 15" xfId="26006" xr:uid="{CFFB088C-E590-4425-BC5D-E66F2477535E}"/>
    <cellStyle name="제목 4 5 2" xfId="3386" xr:uid="{580504B7-27DC-41E3-BCE8-AEBF7A1CD876}"/>
    <cellStyle name="제목 4 5 2 2" xfId="26012" xr:uid="{978D05F5-E6F8-4566-84EF-BC816BD28256}"/>
    <cellStyle name="제목 4 5 3" xfId="26013" xr:uid="{F1A751D7-4604-4811-B098-7C72FAAF5E59}"/>
    <cellStyle name="제목 4 5 4" xfId="26014" xr:uid="{B3F64455-F846-499D-B30C-1CCD7F3D8A93}"/>
    <cellStyle name="제목 4 5 5" xfId="26015" xr:uid="{E96E7E26-1D62-4E82-8F9C-56DFB97A8051}"/>
    <cellStyle name="제목 4 5 6" xfId="26016" xr:uid="{291EB2F7-DB72-4C8C-8E95-0F83050D59A5}"/>
    <cellStyle name="제목 4 5 7" xfId="26017" xr:uid="{4ECEE829-1A5B-4C06-983C-3C3895FDBFB3}"/>
    <cellStyle name="제목 4 5 8" xfId="26018" xr:uid="{64259F10-5BB9-40BA-927A-65E86C61C623}"/>
    <cellStyle name="제목 4 5 9" xfId="26019" xr:uid="{3C0AC573-C911-4D6F-8418-7971AF20ED9C}"/>
    <cellStyle name="제목 4 6" xfId="3387" xr:uid="{024FA1AE-10C0-4916-975C-8AFB9F5CC116}"/>
    <cellStyle name="제목 4 6 10" xfId="26021" xr:uid="{BD849972-68E0-4696-AB4C-BC2DD53E4E61}"/>
    <cellStyle name="제목 4 6 11" xfId="26022" xr:uid="{4CC81A54-1470-4A84-9E37-A33F588DF602}"/>
    <cellStyle name="제목 4 6 12" xfId="26023" xr:uid="{2F4E6396-1020-4EC4-BF39-715CD5051DB2}"/>
    <cellStyle name="제목 4 6 13" xfId="26024" xr:uid="{B13AC278-BE19-416F-87F1-008214FD938A}"/>
    <cellStyle name="제목 4 6 14" xfId="26025" xr:uid="{D0D65CE1-B3AE-46B6-9F50-29EEBF83A04D}"/>
    <cellStyle name="제목 4 6 15" xfId="26020" xr:uid="{D229F69F-83F7-4E90-A0F9-C1234E961FFC}"/>
    <cellStyle name="제목 4 6 2" xfId="3388" xr:uid="{874079D3-2E94-4695-AF7F-049D4D0542E8}"/>
    <cellStyle name="제목 4 6 2 2" xfId="26026" xr:uid="{36DDC83A-9E2D-4923-ABDA-810603680C54}"/>
    <cellStyle name="제목 4 6 3" xfId="26027" xr:uid="{F7637F2F-3170-4112-A5BF-CBCD15EA1FC8}"/>
    <cellStyle name="제목 4 6 4" xfId="26028" xr:uid="{3FFAF971-F100-45ED-B497-111F353E5768}"/>
    <cellStyle name="제목 4 6 5" xfId="26029" xr:uid="{8BA9B160-CF05-4E1E-9F6D-4CB261AA3E27}"/>
    <cellStyle name="제목 4 6 6" xfId="26030" xr:uid="{7CDF260C-7F46-45E7-92D6-DFEB780FD04E}"/>
    <cellStyle name="제목 4 6 7" xfId="26031" xr:uid="{50DF0F76-A95F-4692-A96E-314437C50316}"/>
    <cellStyle name="제목 4 6 8" xfId="26032" xr:uid="{1C54277D-D13F-4277-A1B5-D196EE991562}"/>
    <cellStyle name="제목 4 6 9" xfId="26033" xr:uid="{73730DD5-2DE0-427D-BA0B-C3531AC142D9}"/>
    <cellStyle name="제목 4 7" xfId="3389" xr:uid="{15A2C7BC-BFE9-4DC5-992E-312ADB0F7C89}"/>
    <cellStyle name="제목 4 7 10" xfId="26035" xr:uid="{628E89CE-4BD0-4224-B699-9ACDA8C67B74}"/>
    <cellStyle name="제목 4 7 11" xfId="26036" xr:uid="{6E422DEA-0AFC-48CF-9C85-2E3BE6F282EB}"/>
    <cellStyle name="제목 4 7 12" xfId="26037" xr:uid="{CF7D676C-AE52-4FD7-BF50-4F42B05CCB01}"/>
    <cellStyle name="제목 4 7 13" xfId="26038" xr:uid="{3C05FADB-7EEB-4610-8C2D-9567B7CE39B3}"/>
    <cellStyle name="제목 4 7 14" xfId="26039" xr:uid="{61F9063D-9036-4A2D-903A-2BA2CD39E06F}"/>
    <cellStyle name="제목 4 7 15" xfId="26034" xr:uid="{A288D1FA-BA39-416D-B9DC-02B275D60766}"/>
    <cellStyle name="제목 4 7 2" xfId="3390" xr:uid="{2DA08166-2135-4C38-A793-6861CC36287E}"/>
    <cellStyle name="제목 4 7 2 2" xfId="26040" xr:uid="{5F13E56F-E1E0-4C2D-A9C1-A40F987EB51C}"/>
    <cellStyle name="제목 4 7 3" xfId="26041" xr:uid="{3C4E4C9A-24E0-4D0D-B043-251806AB3756}"/>
    <cellStyle name="제목 4 7 4" xfId="26042" xr:uid="{0CBD7C50-5A25-4ED6-BCBF-D136066B71BE}"/>
    <cellStyle name="제목 4 7 5" xfId="26043" xr:uid="{86DFFD8D-CECC-41CD-9D41-55ACF14DA0A0}"/>
    <cellStyle name="제목 4 7 6" xfId="26044" xr:uid="{A784DFB6-88F9-4B04-A39E-AC065687E28C}"/>
    <cellStyle name="제목 4 7 7" xfId="26045" xr:uid="{265DF092-1BC8-4583-A559-48B7B565F52D}"/>
    <cellStyle name="제목 4 7 8" xfId="26046" xr:uid="{ADF70CB6-BD4C-40CD-A0AC-550F06CDB644}"/>
    <cellStyle name="제목 4 7 9" xfId="26047" xr:uid="{73DE988B-6CF0-47B2-A42A-B7639B034C22}"/>
    <cellStyle name="제목 4 8" xfId="3391" xr:uid="{73635538-1C34-493A-A87F-7B1A8F903CE7}"/>
    <cellStyle name="제목 4 8 10" xfId="26049" xr:uid="{1CFB8D49-8947-4A83-982D-B1D770A5C925}"/>
    <cellStyle name="제목 4 8 11" xfId="26050" xr:uid="{4DF9E711-AF24-4BD5-AE09-F70BABE7CD49}"/>
    <cellStyle name="제목 4 8 12" xfId="26051" xr:uid="{E270545C-47FF-4586-BCCA-8C48CFAE5138}"/>
    <cellStyle name="제목 4 8 13" xfId="26052" xr:uid="{C35DF227-51BD-488B-AD87-21290F78CB10}"/>
    <cellStyle name="제목 4 8 14" xfId="26053" xr:uid="{2DC79DB3-429E-47E4-AD55-2D922D374F9A}"/>
    <cellStyle name="제목 4 8 15" xfId="26048" xr:uid="{6A15E306-5599-4138-BA23-602AEEB61D7A}"/>
    <cellStyle name="제목 4 8 2" xfId="3392" xr:uid="{A4CAE604-72DD-4B22-A70C-90992B853583}"/>
    <cellStyle name="제목 4 8 2 2" xfId="26054" xr:uid="{BC21CC96-5C08-457F-B5D0-2FD6E97CA97D}"/>
    <cellStyle name="제목 4 8 3" xfId="26055" xr:uid="{A4D6A857-D0CC-4713-8CB6-71DE3C491FC9}"/>
    <cellStyle name="제목 4 8 4" xfId="26056" xr:uid="{746BBC18-437A-4246-BF6E-42A03ECCE681}"/>
    <cellStyle name="제목 4 8 5" xfId="26057" xr:uid="{F93E684E-291E-467B-ABCF-0F92B6CA132F}"/>
    <cellStyle name="제목 4 8 6" xfId="26058" xr:uid="{88726F46-B464-4118-8687-AFC4C05FE631}"/>
    <cellStyle name="제목 4 8 7" xfId="26059" xr:uid="{649CF87F-6D4E-4C01-AE9C-248BCE7FD830}"/>
    <cellStyle name="제목 4 8 8" xfId="26060" xr:uid="{27CA489F-4BA7-4BA8-A6C5-D17EE673C264}"/>
    <cellStyle name="제목 4 8 9" xfId="26061" xr:uid="{5CD622AA-2E60-4CCF-A068-EBF4DA75169E}"/>
    <cellStyle name="제목 4 9" xfId="3393" xr:uid="{BD680018-CC30-42C5-9AB1-E1FF19383A62}"/>
    <cellStyle name="제목 4 9 10" xfId="26063" xr:uid="{08331194-FA01-4732-AC9C-D6D3CB42F117}"/>
    <cellStyle name="제목 4 9 11" xfId="26064" xr:uid="{0E89C9CA-F07A-496C-AF25-E45EFF350F35}"/>
    <cellStyle name="제목 4 9 12" xfId="26065" xr:uid="{91CDB2BC-7471-4700-B111-AB4BA8DFF91B}"/>
    <cellStyle name="제목 4 9 13" xfId="26066" xr:uid="{3CDE26D3-C12F-4949-8258-54394A7D3868}"/>
    <cellStyle name="제목 4 9 14" xfId="26067" xr:uid="{037B5538-27D5-4C75-8C2D-0730EAC5EB7A}"/>
    <cellStyle name="제목 4 9 15" xfId="26062" xr:uid="{0735E21A-085E-49AA-A0A1-3990AA22E8F2}"/>
    <cellStyle name="제목 4 9 2" xfId="3394" xr:uid="{63778336-FE9A-435D-84EC-BD0C6FB1594E}"/>
    <cellStyle name="제목 4 9 2 2" xfId="26068" xr:uid="{D8883826-9720-4BB6-93C2-1BFB69C5A80A}"/>
    <cellStyle name="제목 4 9 3" xfId="26069" xr:uid="{8F34ED2E-7C9F-43A5-AC10-0EC39DAA7684}"/>
    <cellStyle name="제목 4 9 4" xfId="26070" xr:uid="{14973A1C-03D1-474D-925E-40AF6D2C7A00}"/>
    <cellStyle name="제목 4 9 5" xfId="26071" xr:uid="{F0751B18-4D50-461B-9590-34A7B06ED6AE}"/>
    <cellStyle name="제목 4 9 6" xfId="26072" xr:uid="{F5CE0506-DD1E-4EB3-B936-BB6F495E953B}"/>
    <cellStyle name="제목 4 9 7" xfId="26073" xr:uid="{A7C336D4-11C3-474F-B6D6-709EF18C01F2}"/>
    <cellStyle name="제목 4 9 8" xfId="26074" xr:uid="{A56C7E2D-7D8F-4309-AD29-20DC07378107}"/>
    <cellStyle name="제목 4 9 9" xfId="26075" xr:uid="{FACB72D3-1858-49F8-A8E9-3BB1529990B0}"/>
    <cellStyle name="제목 40" xfId="3395" xr:uid="{02DACC05-9AAB-4A16-919C-84E13AD37AF3}"/>
    <cellStyle name="제목 40 10" xfId="26077" xr:uid="{DCA7F861-3AD0-43F7-A3D4-B6BEB4D1709D}"/>
    <cellStyle name="제목 40 11" xfId="26078" xr:uid="{A6E98B9C-7BDC-4B8C-BC29-F28B41FBC901}"/>
    <cellStyle name="제목 40 12" xfId="26079" xr:uid="{1CECCC43-52D7-4679-ADED-EAC670683C11}"/>
    <cellStyle name="제목 40 13" xfId="26080" xr:uid="{538E9FDD-5EFE-4841-99AD-BA900862A235}"/>
    <cellStyle name="제목 40 14" xfId="26081" xr:uid="{C196E1A9-2D56-4092-978C-E263C9854B57}"/>
    <cellStyle name="제목 40 15" xfId="26076" xr:uid="{5E25F791-3230-4C01-84DF-E47F61B00165}"/>
    <cellStyle name="제목 40 2" xfId="3396" xr:uid="{6C6BF8C3-656A-4A86-B322-D310B5C3715C}"/>
    <cellStyle name="제목 40 2 2" xfId="26082" xr:uid="{D42E19EC-3981-48AB-861B-ACFF236356DE}"/>
    <cellStyle name="제목 40 3" xfId="26083" xr:uid="{E9144487-FB9C-45DF-BC39-5D64B7667F7C}"/>
    <cellStyle name="제목 40 4" xfId="26084" xr:uid="{3751AD76-467A-453D-ADAE-84A7D9A26140}"/>
    <cellStyle name="제목 40 5" xfId="26085" xr:uid="{6C13B653-0332-4B5A-8FF2-79197FBB0F97}"/>
    <cellStyle name="제목 40 6" xfId="26086" xr:uid="{14347483-71A5-440C-8157-782B5A1ABAB6}"/>
    <cellStyle name="제목 40 7" xfId="26087" xr:uid="{6E46F58A-AADB-4454-A017-AC19DE8B3104}"/>
    <cellStyle name="제목 40 8" xfId="26088" xr:uid="{C1B2A2E6-BDC0-4752-A128-174E4D5B492E}"/>
    <cellStyle name="제목 40 9" xfId="26089" xr:uid="{9B15C5C7-DFA0-44C0-B489-ECD7343A8E80}"/>
    <cellStyle name="제목 41" xfId="3397" xr:uid="{270A0795-0D3C-4829-8553-77284B89F715}"/>
    <cellStyle name="제목 41 10" xfId="26091" xr:uid="{4CC0DFB8-78BF-4CDC-BCBA-908869360344}"/>
    <cellStyle name="제목 41 11" xfId="26092" xr:uid="{DEE4BC36-C22D-4FAC-B2A6-1A24F6360377}"/>
    <cellStyle name="제목 41 12" xfId="26093" xr:uid="{2368744B-C4E9-4EBB-A9CA-1DF4DFA96372}"/>
    <cellStyle name="제목 41 13" xfId="26094" xr:uid="{729F89FA-A68E-4684-B12E-8B6B970689A5}"/>
    <cellStyle name="제목 41 14" xfId="26095" xr:uid="{300F31F1-75F8-42A8-B10D-4DE681B47778}"/>
    <cellStyle name="제목 41 15" xfId="26090" xr:uid="{5C63D64A-E66F-4786-B7F4-54F78D5AB58B}"/>
    <cellStyle name="제목 41 2" xfId="3398" xr:uid="{F6176ACA-49BD-4608-BFD6-0B4FE2C9EF36}"/>
    <cellStyle name="제목 41 2 2" xfId="26096" xr:uid="{0DCD0FE2-F6D5-40CF-BECC-38C7A90FCDCB}"/>
    <cellStyle name="제목 41 3" xfId="26097" xr:uid="{77729B3B-8529-4B82-AD43-87E7D6E5CB65}"/>
    <cellStyle name="제목 41 4" xfId="26098" xr:uid="{0DEF17E3-C2BE-4E1B-8BDC-9208ED1387C4}"/>
    <cellStyle name="제목 41 5" xfId="26099" xr:uid="{3F9B4D7D-5031-4F3D-9816-E56AFD741089}"/>
    <cellStyle name="제목 41 6" xfId="26100" xr:uid="{056799C5-3424-4F6B-946C-04D083623BE6}"/>
    <cellStyle name="제목 41 7" xfId="26101" xr:uid="{5492B3C1-B8AB-40F8-855E-979D4D77CC55}"/>
    <cellStyle name="제목 41 8" xfId="26102" xr:uid="{7C29EBD8-A173-4DC4-B80E-2053A30A4176}"/>
    <cellStyle name="제목 41 9" xfId="26103" xr:uid="{4A5EFD94-188D-4F70-8C65-8E22D7B10F8E}"/>
    <cellStyle name="제목 42" xfId="3399" xr:uid="{1287FFB0-2154-4029-8D8B-BEF8A5D7E7B0}"/>
    <cellStyle name="제목 42 10" xfId="26105" xr:uid="{BB49BDF6-381F-45D8-B362-DE869A14B4E2}"/>
    <cellStyle name="제목 42 11" xfId="26106" xr:uid="{986B51B1-B3AB-46AE-AE46-24C773AA43E0}"/>
    <cellStyle name="제목 42 12" xfId="26107" xr:uid="{B6F73C0C-510E-4FC1-833B-9CC107061AE1}"/>
    <cellStyle name="제목 42 13" xfId="26108" xr:uid="{E6C065C5-6C07-49E9-BD4C-CA21DA3F348C}"/>
    <cellStyle name="제목 42 14" xfId="26109" xr:uid="{662871DC-5A22-468B-900E-D6510FB230AF}"/>
    <cellStyle name="제목 42 15" xfId="26104" xr:uid="{8209C412-EF7A-4E35-9BD6-6536CDA2C018}"/>
    <cellStyle name="제목 42 2" xfId="3400" xr:uid="{03372A97-A278-45DA-A997-2A5941387C22}"/>
    <cellStyle name="제목 42 2 2" xfId="26110" xr:uid="{678098CF-6713-47F4-8B3C-91DB4876F716}"/>
    <cellStyle name="제목 42 3" xfId="26111" xr:uid="{80CBD240-2AE5-4026-8B8C-01D630606FED}"/>
    <cellStyle name="제목 42 4" xfId="26112" xr:uid="{BDAB79D1-AF4D-42E3-B71A-32B1F144EA36}"/>
    <cellStyle name="제목 42 5" xfId="26113" xr:uid="{F4626DB0-A2B7-48D7-BDC6-1E61D4086EF0}"/>
    <cellStyle name="제목 42 6" xfId="26114" xr:uid="{51C9FC54-BCD2-4723-A83F-A23ED3265731}"/>
    <cellStyle name="제목 42 7" xfId="26115" xr:uid="{60A70E7F-96DF-4967-974D-77CE9BE4B662}"/>
    <cellStyle name="제목 42 8" xfId="26116" xr:uid="{143C6620-7FA4-4871-BF92-F5C6EE83D58C}"/>
    <cellStyle name="제목 42 9" xfId="26117" xr:uid="{DDBA10DE-4113-43DB-B2C8-DBCF8480E397}"/>
    <cellStyle name="제목 43" xfId="3401" xr:uid="{0EEBB582-6A3F-4F2D-80AD-DBF4982B2DDF}"/>
    <cellStyle name="제목 43 10" xfId="26119" xr:uid="{2F73F60E-233C-47E2-B08B-DFCC8A74D7D3}"/>
    <cellStyle name="제목 43 11" xfId="26120" xr:uid="{0CA04FC6-3242-483A-BC3B-C0031E4002C1}"/>
    <cellStyle name="제목 43 12" xfId="26121" xr:uid="{DCE6D59A-AD59-4E1B-832C-513F7B26D56E}"/>
    <cellStyle name="제목 43 13" xfId="26122" xr:uid="{02DD5A10-0BE6-4B32-A9C9-D43313215A1B}"/>
    <cellStyle name="제목 43 14" xfId="26123" xr:uid="{AC81D409-A64B-4674-958C-7CEF5CFFA06F}"/>
    <cellStyle name="제목 43 15" xfId="26118" xr:uid="{80F2D5B6-CCA2-4BBC-8296-ECFC35156788}"/>
    <cellStyle name="제목 43 2" xfId="3402" xr:uid="{32980852-94EE-486D-A2FB-7E5F275EC8F7}"/>
    <cellStyle name="제목 43 2 2" xfId="26124" xr:uid="{6DD484F3-6AFE-4E35-B763-D0877E060B9A}"/>
    <cellStyle name="제목 43 3" xfId="26125" xr:uid="{83039D2A-34B2-4C94-9649-DEAB681A1E5A}"/>
    <cellStyle name="제목 43 4" xfId="26126" xr:uid="{3D6D1515-EACD-44A9-AB1A-1E5670BC125F}"/>
    <cellStyle name="제목 43 5" xfId="26127" xr:uid="{CD811954-0955-4AF9-9296-B7B31A235C29}"/>
    <cellStyle name="제목 43 6" xfId="26128" xr:uid="{9B3C4246-E387-4B65-8217-304867892B8C}"/>
    <cellStyle name="제목 43 7" xfId="26129" xr:uid="{4A73EEDC-AF88-48A7-9500-8FACCA9B4FFB}"/>
    <cellStyle name="제목 43 8" xfId="26130" xr:uid="{EFDE453F-AD4E-4F70-AB0E-5CDAF1A5F4C1}"/>
    <cellStyle name="제목 43 9" xfId="26131" xr:uid="{58A61F1B-40AD-4FC8-961D-BF394AC11E4E}"/>
    <cellStyle name="제목 44" xfId="3403" xr:uid="{1ACB6553-E3A4-4070-BD8A-FD2C942CA003}"/>
    <cellStyle name="제목 44 10" xfId="26133" xr:uid="{C166F2DB-17D1-4107-807C-237E45A78150}"/>
    <cellStyle name="제목 44 11" xfId="26134" xr:uid="{78B0F5A7-8DB0-4639-AA8E-843EE3BF55F7}"/>
    <cellStyle name="제목 44 12" xfId="26135" xr:uid="{3D741382-224D-4C96-8D28-3A466EBA98F1}"/>
    <cellStyle name="제목 44 13" xfId="26136" xr:uid="{CDE01E21-31B8-4E1E-A5A5-7AD674F3A3DD}"/>
    <cellStyle name="제목 44 14" xfId="26137" xr:uid="{3ED408C8-AF24-4C47-BCD8-10EEF0E717CD}"/>
    <cellStyle name="제목 44 15" xfId="26132" xr:uid="{C2235C6F-836C-4BC4-AAC1-332D74F4A64C}"/>
    <cellStyle name="제목 44 2" xfId="3404" xr:uid="{48C00BFF-7AE5-4790-8A3D-119AA792C2E3}"/>
    <cellStyle name="제목 44 2 2" xfId="26138" xr:uid="{4D1A4D33-C98B-41B3-9EB5-E1AFB0258C79}"/>
    <cellStyle name="제목 44 3" xfId="26139" xr:uid="{901AEFEA-4CEA-4FFA-A83A-9EF9281E049D}"/>
    <cellStyle name="제목 44 4" xfId="26140" xr:uid="{205CF2B2-F4A6-4DDC-9D1B-7E653758B5FD}"/>
    <cellStyle name="제목 44 5" xfId="26141" xr:uid="{292A1559-CAB4-4CA1-865D-7D51CF8F24EE}"/>
    <cellStyle name="제목 44 6" xfId="26142" xr:uid="{BA955F08-2CED-4808-B19A-EAE9DE936D32}"/>
    <cellStyle name="제목 44 7" xfId="26143" xr:uid="{F9E18A15-6E0C-4F8D-B7B9-B0D35D5138FB}"/>
    <cellStyle name="제목 44 8" xfId="26144" xr:uid="{FB083AB8-F5F7-4B82-906E-1561A590C020}"/>
    <cellStyle name="제목 44 9" xfId="26145" xr:uid="{7B96832D-C395-4DAA-B033-D046824B8364}"/>
    <cellStyle name="제목 45" xfId="3405" xr:uid="{CBF58122-CE55-45A7-8E35-1ACEC29D2639}"/>
    <cellStyle name="제목 45 10" xfId="26147" xr:uid="{88047578-9097-4101-8AEA-778C226DE088}"/>
    <cellStyle name="제목 45 11" xfId="26148" xr:uid="{4F101A89-EEC3-4A94-9FA4-F8BED65E5E1C}"/>
    <cellStyle name="제목 45 12" xfId="26149" xr:uid="{802E6832-5059-42BC-9B63-2D410314204E}"/>
    <cellStyle name="제목 45 13" xfId="26150" xr:uid="{B5D3EDE4-E882-4FB6-82C6-C717479CE8F8}"/>
    <cellStyle name="제목 45 14" xfId="26151" xr:uid="{6D43C0D8-7EBF-49F3-9EE5-A06BC3739ADD}"/>
    <cellStyle name="제목 45 15" xfId="26146" xr:uid="{03A0E438-505D-4F2A-B60A-42BC00679740}"/>
    <cellStyle name="제목 45 2" xfId="3406" xr:uid="{D9C177A8-68DD-4F0E-B70F-C054D9AE20AD}"/>
    <cellStyle name="제목 45 2 2" xfId="26152" xr:uid="{D7F546ED-1E7C-4821-9E1A-CFA14350DE1A}"/>
    <cellStyle name="제목 45 3" xfId="26153" xr:uid="{EEA401D9-3015-435C-9AB5-EFDD475F5236}"/>
    <cellStyle name="제목 45 4" xfId="26154" xr:uid="{97E3EFAB-259A-4C86-A2B3-9F7D67F9BEC3}"/>
    <cellStyle name="제목 45 5" xfId="26155" xr:uid="{0D251F21-7738-43E8-82EC-1ABAC1CB1353}"/>
    <cellStyle name="제목 45 6" xfId="26156" xr:uid="{5C1ECCED-CA25-4765-B037-FA72785775E6}"/>
    <cellStyle name="제목 45 7" xfId="26157" xr:uid="{5414B285-A237-49A2-B803-C751E6F80776}"/>
    <cellStyle name="제목 45 8" xfId="26158" xr:uid="{FDE599C2-0787-4A32-A68A-7BFDAF04036C}"/>
    <cellStyle name="제목 45 9" xfId="26159" xr:uid="{7F9D2314-823B-497B-A74B-918F243C0332}"/>
    <cellStyle name="제목 46" xfId="3407" xr:uid="{00524561-4A0E-4416-93D1-EBE27231A117}"/>
    <cellStyle name="제목 46 10" xfId="26161" xr:uid="{60C792B1-13D4-4026-BE9E-8CC85070557C}"/>
    <cellStyle name="제목 46 11" xfId="26162" xr:uid="{3D1BD5C1-EC37-43C8-82B1-6A71FCA03588}"/>
    <cellStyle name="제목 46 12" xfId="26163" xr:uid="{644905FA-59DE-4DE5-9198-98EB02FA67D4}"/>
    <cellStyle name="제목 46 13" xfId="26164" xr:uid="{15E8C75D-C447-4D7F-8A3B-91CD54E0DFDB}"/>
    <cellStyle name="제목 46 14" xfId="26165" xr:uid="{17CB2239-584A-43C5-B2F0-E5D04BAA7C5B}"/>
    <cellStyle name="제목 46 15" xfId="26160" xr:uid="{E724C946-AA12-4949-92AA-471E67BA255F}"/>
    <cellStyle name="제목 46 2" xfId="3408" xr:uid="{726E74AD-94D1-47B9-B2A1-2E427C64D199}"/>
    <cellStyle name="제목 46 2 2" xfId="26166" xr:uid="{A235CB41-7BBF-4034-A66F-8A6835E37AF6}"/>
    <cellStyle name="제목 46 3" xfId="26167" xr:uid="{B8CAC2E6-D075-49EF-AD5A-37427C35BEEE}"/>
    <cellStyle name="제목 46 4" xfId="26168" xr:uid="{BCB1C967-6C48-40E9-962B-22A0E21C6C9F}"/>
    <cellStyle name="제목 46 5" xfId="26169" xr:uid="{178567E2-91ED-4EA5-848D-70A73AFC652D}"/>
    <cellStyle name="제목 46 6" xfId="26170" xr:uid="{249C7638-5778-4A5D-8B2C-3720BB3929EA}"/>
    <cellStyle name="제목 46 7" xfId="26171" xr:uid="{FFBB3717-FAB9-4E62-A76D-A537704921F7}"/>
    <cellStyle name="제목 46 8" xfId="26172" xr:uid="{5CA4CB5A-CE2E-4CC4-B6F9-6B19E8B9CA23}"/>
    <cellStyle name="제목 46 9" xfId="26173" xr:uid="{06A451AE-202C-4E5C-9504-9E80D03D0574}"/>
    <cellStyle name="제목 47" xfId="3409" xr:uid="{9E343CD2-D516-409D-AFA5-806F856738E8}"/>
    <cellStyle name="제목 47 2" xfId="26174" xr:uid="{88F8723C-0C17-432E-9745-74155D84A00C}"/>
    <cellStyle name="제목 48" xfId="3410" xr:uid="{AE078C90-B364-4037-A084-C8020FD66D52}"/>
    <cellStyle name="제목 48 2" xfId="26175" xr:uid="{645B99E9-E0F0-4D94-BAEB-75464BF9EF7A}"/>
    <cellStyle name="제목 49" xfId="2986" xr:uid="{0D7629CB-B8DB-4778-9C2F-DAB55FCC40FF}"/>
    <cellStyle name="제목 5" xfId="3411" xr:uid="{65D84EC4-1EAD-4C38-86E3-44C6BEBB7F19}"/>
    <cellStyle name="제목 5 10" xfId="26177" xr:uid="{0BD1300D-F163-49AA-A419-F87A1CD972EF}"/>
    <cellStyle name="제목 5 11" xfId="26178" xr:uid="{AE00B615-C53C-4344-A064-B06154D12151}"/>
    <cellStyle name="제목 5 12" xfId="26179" xr:uid="{C7A97B0B-EDB9-4F34-8E8A-BCEB9F8282D0}"/>
    <cellStyle name="제목 5 13" xfId="26180" xr:uid="{6EFE0442-F90E-4167-B63B-647E6DE4D9C9}"/>
    <cellStyle name="제목 5 14" xfId="26181" xr:uid="{BD0C3283-7237-47AE-9F40-8D7250B5A45C}"/>
    <cellStyle name="제목 5 15" xfId="26176" xr:uid="{3240189D-C7A4-4CE5-94D8-5A7E9B849321}"/>
    <cellStyle name="제목 5 2" xfId="3412" xr:uid="{DDB9B63A-916A-444D-A643-6C26D2ADE033}"/>
    <cellStyle name="제목 5 2 2" xfId="26182" xr:uid="{6DCAA497-0BDA-4661-9C9D-F74E998B484D}"/>
    <cellStyle name="제목 5 3" xfId="26183" xr:uid="{018CA59E-A8A4-4A93-981C-A3BA0AFFDC58}"/>
    <cellStyle name="제목 5 4" xfId="26184" xr:uid="{D899E8D7-FF88-4CE1-89D6-12A629FE7813}"/>
    <cellStyle name="제목 5 5" xfId="26185" xr:uid="{25AB44EC-2EE2-4465-A139-E649577DB953}"/>
    <cellStyle name="제목 5 6" xfId="26186" xr:uid="{E33FAAAE-CF05-432A-A8B4-7D49B6138505}"/>
    <cellStyle name="제목 5 7" xfId="26187" xr:uid="{4CB4B37B-ACEC-45BD-95CC-51B35E832E8D}"/>
    <cellStyle name="제목 5 8" xfId="26188" xr:uid="{D978A4B7-A1EB-43B6-BC0E-35938566213B}"/>
    <cellStyle name="제목 5 9" xfId="26189" xr:uid="{DBD20187-188E-4540-8EDF-8E337BFF0565}"/>
    <cellStyle name="제목 50" xfId="23291" xr:uid="{825DB03B-BAEF-4060-B8F0-F3455A32E491}"/>
    <cellStyle name="제목 51" xfId="27638" xr:uid="{42597AEA-E0F6-40B3-9A8A-2B8A028D3AE2}"/>
    <cellStyle name="제목 6" xfId="3413" xr:uid="{5CC3BBE2-A923-405E-822E-2A84991309D2}"/>
    <cellStyle name="제목 6 10" xfId="26191" xr:uid="{50333241-615F-4CE6-B121-38A57608337F}"/>
    <cellStyle name="제목 6 11" xfId="26192" xr:uid="{DF33B906-2CE9-49C9-8E03-FDA1887C1787}"/>
    <cellStyle name="제목 6 12" xfId="26193" xr:uid="{E2A0EC23-6937-4EBD-91A0-D5EBEBDF3498}"/>
    <cellStyle name="제목 6 13" xfId="26194" xr:uid="{8161E13A-F278-44AD-AE22-A83CA249D007}"/>
    <cellStyle name="제목 6 14" xfId="26195" xr:uid="{7ABBDEDE-393F-4A67-A954-F0EFAF08F7A9}"/>
    <cellStyle name="제목 6 15" xfId="26190" xr:uid="{3672F3CE-93D2-4C25-BB75-7F99B964E74C}"/>
    <cellStyle name="제목 6 2" xfId="3414" xr:uid="{7BA3D5DF-17DB-4EF3-B8A9-5EFBC46EBEBF}"/>
    <cellStyle name="제목 6 2 2" xfId="26196" xr:uid="{1A538F77-18A3-4D89-972A-D8DCCE40A98E}"/>
    <cellStyle name="제목 6 3" xfId="26197" xr:uid="{C7E1B491-E558-42A6-BE65-ADEF7E5B72B9}"/>
    <cellStyle name="제목 6 4" xfId="26198" xr:uid="{F86514D0-64BF-4B77-A966-652FB6D1803E}"/>
    <cellStyle name="제목 6 5" xfId="26199" xr:uid="{D1075FF3-A34F-464D-AFDE-D2B1B1ED3F63}"/>
    <cellStyle name="제목 6 6" xfId="26200" xr:uid="{82FA0797-21E2-4AA6-A450-405655E9E69A}"/>
    <cellStyle name="제목 6 7" xfId="26201" xr:uid="{1C2D2E61-31B9-4703-965A-90BBB47413FF}"/>
    <cellStyle name="제목 6 8" xfId="26202" xr:uid="{F56F128D-2058-4389-ADC6-76B14B53443D}"/>
    <cellStyle name="제목 6 9" xfId="26203" xr:uid="{D6160550-2532-4F2C-92A6-AD41C40AB20A}"/>
    <cellStyle name="제목 7" xfId="3415" xr:uid="{EFF98D5E-BE9E-400F-8814-1C4A910FF78E}"/>
    <cellStyle name="제목 7 10" xfId="26205" xr:uid="{ECB94933-7027-4ED1-9FE6-BE6CBAC1A65E}"/>
    <cellStyle name="제목 7 11" xfId="26206" xr:uid="{6F1CAD91-2DB3-4772-8279-AFAF269BC849}"/>
    <cellStyle name="제목 7 12" xfId="26207" xr:uid="{00E43BAD-056E-4F6C-BBFB-A57AD9FF8990}"/>
    <cellStyle name="제목 7 13" xfId="26208" xr:uid="{735A22EF-59CC-492F-9F33-9521A6A3EB2D}"/>
    <cellStyle name="제목 7 14" xfId="26209" xr:uid="{9273AA8E-2B6B-42B1-86C2-294760CFA721}"/>
    <cellStyle name="제목 7 15" xfId="26204" xr:uid="{075A740D-49A1-4033-96D7-0824BDEE2428}"/>
    <cellStyle name="제목 7 16" xfId="27899" xr:uid="{BD693BED-A34A-4C0E-8CB4-8FFB0BE407BF}"/>
    <cellStyle name="제목 7 2" xfId="3416" xr:uid="{C61AC561-2B66-4B67-9308-87E2BF328821}"/>
    <cellStyle name="제목 7 2 2" xfId="26210" xr:uid="{5C0DD4DD-A013-449B-94E7-8B49E989B178}"/>
    <cellStyle name="제목 7 3" xfId="26211" xr:uid="{06DD4B2B-E9F6-48B7-BBC0-E717AD23248A}"/>
    <cellStyle name="제목 7 4" xfId="26212" xr:uid="{851FDD50-4F7A-4412-B3C2-BDC15A8CFD88}"/>
    <cellStyle name="제목 7 5" xfId="26213" xr:uid="{720FFDC5-9B34-4FE1-8EFC-5F6361E708CA}"/>
    <cellStyle name="제목 7 6" xfId="26214" xr:uid="{531D2F00-10B8-4EC9-B022-428DCD783D1C}"/>
    <cellStyle name="제목 7 7" xfId="26215" xr:uid="{931A67C1-0D6D-4AE1-BAA4-9FB2D0BB3F8F}"/>
    <cellStyle name="제목 7 8" xfId="26216" xr:uid="{13ACA08C-EE76-40D1-A2B6-279CF9DE31ED}"/>
    <cellStyle name="제목 7 9" xfId="26217" xr:uid="{9A81612C-F096-430E-B6D7-EBF404E2868F}"/>
    <cellStyle name="제목 8" xfId="3417" xr:uid="{979994C3-F154-441E-B06B-78FBD6ECE589}"/>
    <cellStyle name="제목 8 10" xfId="26219" xr:uid="{7325A2E7-F0BA-45A4-A678-C6AFBA291505}"/>
    <cellStyle name="제목 8 11" xfId="26220" xr:uid="{15FBF21A-F070-42B3-BBD1-F58EA07E057D}"/>
    <cellStyle name="제목 8 12" xfId="26221" xr:uid="{372F455E-8920-42AE-83DA-C39AB65B5A2A}"/>
    <cellStyle name="제목 8 13" xfId="26222" xr:uid="{FB7FD6C8-45DD-493B-A391-2E76D6C3F0DC}"/>
    <cellStyle name="제목 8 14" xfId="26223" xr:uid="{8CAA64C6-69A4-4B67-A9D9-18DE46BB9941}"/>
    <cellStyle name="제목 8 15" xfId="26218" xr:uid="{2A3CFFD3-6BE2-44A2-BD47-F7F8B3B80807}"/>
    <cellStyle name="제목 8 2" xfId="3418" xr:uid="{98CABDDB-631E-4CD5-9067-3F94EEA2108E}"/>
    <cellStyle name="제목 8 2 2" xfId="26224" xr:uid="{D441108A-6FC2-4D60-A211-CC556B42B95C}"/>
    <cellStyle name="제목 8 3" xfId="26225" xr:uid="{2B99A493-082A-4884-B8C7-8580B4B0C1D6}"/>
    <cellStyle name="제목 8 4" xfId="26226" xr:uid="{86456989-C272-4436-9528-C9835FDA3B9D}"/>
    <cellStyle name="제목 8 5" xfId="26227" xr:uid="{DF38A18F-25D4-4B6D-B57A-1F0CEC6A0A65}"/>
    <cellStyle name="제목 8 6" xfId="26228" xr:uid="{CCE7031A-D285-4DD8-89F9-3DD3D63C893C}"/>
    <cellStyle name="제목 8 7" xfId="26229" xr:uid="{C16B738A-4F61-4ABE-B3D8-E8FFC4190745}"/>
    <cellStyle name="제목 8 8" xfId="26230" xr:uid="{6401BC70-6EEB-416E-BA28-6E68AE5E41D1}"/>
    <cellStyle name="제목 8 9" xfId="26231" xr:uid="{CCD6983C-DDD8-4086-A277-95203A8A17D0}"/>
    <cellStyle name="제목 9" xfId="3419" xr:uid="{F8F4F51F-45FE-4B5C-B400-E88FDBB0ADFE}"/>
    <cellStyle name="제목 9 10" xfId="26233" xr:uid="{E1E49012-EE92-4A7F-B629-E466231D7469}"/>
    <cellStyle name="제목 9 11" xfId="26234" xr:uid="{C9F05AFD-C424-45BD-8C89-90B7F7ABF5B2}"/>
    <cellStyle name="제목 9 12" xfId="26235" xr:uid="{7CAE2EF7-5DA0-4830-9FD9-B1F15462DB94}"/>
    <cellStyle name="제목 9 13" xfId="26236" xr:uid="{1B56FB6C-F838-4205-AA21-22BE81CF6E87}"/>
    <cellStyle name="제목 9 14" xfId="26237" xr:uid="{A511D20A-8F1A-4BE1-B303-0D002CAD702B}"/>
    <cellStyle name="제목 9 15" xfId="26232" xr:uid="{D673CE0E-F1D2-4DEE-AA0B-C275D192A5A0}"/>
    <cellStyle name="제목 9 2" xfId="3420" xr:uid="{ACD1C801-DA70-4D5A-836F-3D23720A739C}"/>
    <cellStyle name="제목 9 2 2" xfId="26238" xr:uid="{7DDE653C-D060-4D2D-80FE-8B03D147B8A7}"/>
    <cellStyle name="제목 9 3" xfId="26239" xr:uid="{9C1F9E46-3840-43B5-930D-8191AB3AF6DF}"/>
    <cellStyle name="제목 9 4" xfId="26240" xr:uid="{5FB0F738-F2B5-4AE1-A0A6-BD6E59E68954}"/>
    <cellStyle name="제목 9 5" xfId="26241" xr:uid="{CE10ECBD-51C7-496B-B59A-7C9F7D8644C9}"/>
    <cellStyle name="제목 9 6" xfId="26242" xr:uid="{597E8675-61A2-4075-974A-6B188D818DA5}"/>
    <cellStyle name="제목 9 7" xfId="26243" xr:uid="{5745EB3D-A060-4E28-96C2-298870F42C40}"/>
    <cellStyle name="제목 9 8" xfId="26244" xr:uid="{6F9C01A5-7F08-4F35-9701-CBC4B9F827C4}"/>
    <cellStyle name="제목 9 9" xfId="26245" xr:uid="{A6B6925C-B272-40D8-9C6D-35050418AC74}"/>
    <cellStyle name="좋음 10" xfId="3422" xr:uid="{C055CD96-6D38-4F0E-8749-B53DA8B2C0CC}"/>
    <cellStyle name="좋음 10 10" xfId="26248" xr:uid="{53D26AB6-AB9B-4B83-A355-9103DDE13791}"/>
    <cellStyle name="좋음 10 11" xfId="26249" xr:uid="{62844067-2874-49B8-BE98-B66E36B2E2FA}"/>
    <cellStyle name="좋음 10 12" xfId="26250" xr:uid="{1A418993-87EA-4CFA-9C96-790C3970D8B8}"/>
    <cellStyle name="좋음 10 13" xfId="26251" xr:uid="{16620136-DEE0-42C4-942C-3501CC3F222C}"/>
    <cellStyle name="좋음 10 14" xfId="26252" xr:uid="{759C45BE-F486-4684-B117-2627BAF1812E}"/>
    <cellStyle name="좋음 10 15" xfId="26247" xr:uid="{3BD63121-2669-40A1-8BAC-FC245262AA3F}"/>
    <cellStyle name="좋음 10 2" xfId="3423" xr:uid="{4A735C27-8F01-47EA-9FCE-04547624C135}"/>
    <cellStyle name="좋음 10 2 2" xfId="26253" xr:uid="{225533B7-514B-4231-9D33-8BCCA601CD47}"/>
    <cellStyle name="좋음 10 3" xfId="26254" xr:uid="{7AEC4416-C22D-46E3-A418-9EE199CFCC70}"/>
    <cellStyle name="좋음 10 4" xfId="26255" xr:uid="{E612AE93-8CDD-40DA-8604-9867E1DBE427}"/>
    <cellStyle name="좋음 10 5" xfId="26256" xr:uid="{35B4C8F9-5E45-4A12-B39C-7B42AC43E330}"/>
    <cellStyle name="좋음 10 6" xfId="26257" xr:uid="{D30BAFD0-E698-4B0F-9263-AC5A39FE99F0}"/>
    <cellStyle name="좋음 10 7" xfId="26258" xr:uid="{4B435DF0-0741-4151-BCEA-B835D29B8CA4}"/>
    <cellStyle name="좋음 10 8" xfId="26259" xr:uid="{2FB29098-B856-4349-A364-73BE6A11BC62}"/>
    <cellStyle name="좋음 10 9" xfId="26260" xr:uid="{BAFF3289-2128-402F-9BAE-711381C78B7D}"/>
    <cellStyle name="좋음 11" xfId="3424" xr:uid="{CD3CAC21-07ED-4949-94FE-B5E93D6259A8}"/>
    <cellStyle name="좋음 11 10" xfId="26262" xr:uid="{E0741D65-06CC-42D3-85E7-4F8CA912524F}"/>
    <cellStyle name="좋음 11 11" xfId="26263" xr:uid="{25EE47E7-98FA-4B92-B164-8E79A731345E}"/>
    <cellStyle name="좋음 11 12" xfId="26264" xr:uid="{4E6D1410-5699-4DCB-BF68-E144EF9F96C0}"/>
    <cellStyle name="좋음 11 13" xfId="26265" xr:uid="{CAFE11F4-C550-4E60-B43B-036DCBD84F50}"/>
    <cellStyle name="좋음 11 14" xfId="26266" xr:uid="{A0FFD1C9-EC0E-4B78-B282-8399F6913241}"/>
    <cellStyle name="좋음 11 15" xfId="26261" xr:uid="{3314DCFC-05CA-4700-BF30-7F4B8C90264F}"/>
    <cellStyle name="좋음 11 2" xfId="3425" xr:uid="{F9ECC176-62B8-4DD9-8B55-F12C01BFF9EF}"/>
    <cellStyle name="좋음 11 2 2" xfId="26267" xr:uid="{E669DF66-36B2-40F7-BF39-E62D9C390122}"/>
    <cellStyle name="좋음 11 3" xfId="26268" xr:uid="{A777B2A7-8686-4BEE-A999-93110EF7D305}"/>
    <cellStyle name="좋음 11 4" xfId="26269" xr:uid="{1B99C8BC-22E2-4B28-B74C-5600DBC6023D}"/>
    <cellStyle name="좋음 11 5" xfId="26270" xr:uid="{B144FFE5-7D00-4FBB-8D0A-7B6F53A5AF05}"/>
    <cellStyle name="좋음 11 6" xfId="26271" xr:uid="{0DC6B456-0F08-459E-9BDC-C326E0AD80BB}"/>
    <cellStyle name="좋음 11 7" xfId="26272" xr:uid="{283086DB-817F-4F98-9CBE-5601409BACA2}"/>
    <cellStyle name="좋음 11 8" xfId="26273" xr:uid="{E5F40D56-6D7E-4451-919C-4F98EF48C97A}"/>
    <cellStyle name="좋음 11 9" xfId="26274" xr:uid="{99FE7745-0399-4346-B434-C623B3F2BE62}"/>
    <cellStyle name="좋음 12" xfId="3426" xr:uid="{B0E45508-BC92-48B3-8E1D-947E25964DB6}"/>
    <cellStyle name="좋음 12 10" xfId="26276" xr:uid="{AE06D03A-0A0B-416B-80F5-4B88CDC09CE8}"/>
    <cellStyle name="좋음 12 11" xfId="26277" xr:uid="{37102207-DFC1-485C-9B62-B9FCFCDEE910}"/>
    <cellStyle name="좋음 12 12" xfId="26278" xr:uid="{00EC08A1-0548-4763-AF41-4A1C895857DD}"/>
    <cellStyle name="좋음 12 13" xfId="26279" xr:uid="{B2950512-060E-480F-B228-580FEEA5ED1F}"/>
    <cellStyle name="좋음 12 14" xfId="26280" xr:uid="{6469B06A-64BE-4ED6-9FB7-31F9B2052638}"/>
    <cellStyle name="좋음 12 15" xfId="26275" xr:uid="{E010B68B-0984-42BC-9F88-04D54D5CE087}"/>
    <cellStyle name="좋음 12 2" xfId="3427" xr:uid="{7B9B8C82-B68F-4120-A6EB-8D3FDCDC7A85}"/>
    <cellStyle name="좋음 12 2 2" xfId="26281" xr:uid="{2C813381-CBD5-4B1E-88ED-CF0A60355B00}"/>
    <cellStyle name="좋음 12 3" xfId="26282" xr:uid="{AF1DFC79-C66D-4EA9-894C-DFFA2E9F3BFF}"/>
    <cellStyle name="좋음 12 4" xfId="26283" xr:uid="{10124162-0B01-4BB9-BC24-A1124FA326AD}"/>
    <cellStyle name="좋음 12 5" xfId="26284" xr:uid="{49DC4B4F-F853-4512-8C11-B4370AE91948}"/>
    <cellStyle name="좋음 12 6" xfId="26285" xr:uid="{EEF9E2E2-CB34-44D3-83F8-B66CD90368D2}"/>
    <cellStyle name="좋음 12 7" xfId="26286" xr:uid="{E328E737-0379-4FEA-BB0D-2523429C334B}"/>
    <cellStyle name="좋음 12 8" xfId="26287" xr:uid="{D806A787-C185-42E8-AACD-A841680CF108}"/>
    <cellStyle name="좋음 12 9" xfId="26288" xr:uid="{5C653A19-2899-48A1-AF48-2B153CE70D98}"/>
    <cellStyle name="좋음 13" xfId="3428" xr:uid="{D535D0C9-2875-46C1-917E-84B258290CF3}"/>
    <cellStyle name="좋음 13 10" xfId="26290" xr:uid="{4682BE7A-4275-42BA-9354-A24615FBB0E9}"/>
    <cellStyle name="좋음 13 11" xfId="26291" xr:uid="{4F32458D-B211-4371-8FBB-12863C3F89D1}"/>
    <cellStyle name="좋음 13 12" xfId="26292" xr:uid="{8E160545-2B11-4AF1-8A67-455FAB266B91}"/>
    <cellStyle name="좋음 13 13" xfId="26293" xr:uid="{3B2F3497-4303-4E69-9637-3374E8065D1E}"/>
    <cellStyle name="좋음 13 14" xfId="26294" xr:uid="{CEBA8C5A-19A4-4155-846A-601BAD2B4E26}"/>
    <cellStyle name="좋음 13 15" xfId="26289" xr:uid="{1704C52D-536A-40E9-A2E8-60E55A4C068E}"/>
    <cellStyle name="좋음 13 2" xfId="3429" xr:uid="{2FCB244F-9F8B-48F4-8326-0BB5549C1A34}"/>
    <cellStyle name="좋음 13 2 2" xfId="26295" xr:uid="{38FA1179-EF5E-46A8-96E6-75EDA42B884A}"/>
    <cellStyle name="좋음 13 3" xfId="26296" xr:uid="{EC83B67C-2BB9-4AD2-9CE3-DFAB8819A21D}"/>
    <cellStyle name="좋음 13 4" xfId="26297" xr:uid="{FDEF85CF-8321-4952-B79E-0BE8A3571587}"/>
    <cellStyle name="좋음 13 5" xfId="26298" xr:uid="{6829E698-6F48-48FC-B4CF-0B765892C6A7}"/>
    <cellStyle name="좋음 13 6" xfId="26299" xr:uid="{3062CAA8-AA66-4957-9848-B8347D572633}"/>
    <cellStyle name="좋음 13 7" xfId="26300" xr:uid="{A4FFE34C-CA5A-421C-B4F2-3A3CF878ADD4}"/>
    <cellStyle name="좋음 13 8" xfId="26301" xr:uid="{EF344432-2C06-43B5-AFE7-72FCB47C6201}"/>
    <cellStyle name="좋음 13 9" xfId="26302" xr:uid="{3ADE6CEB-24D4-40E4-A83F-C561B7DFC7BF}"/>
    <cellStyle name="좋음 14" xfId="3430" xr:uid="{92034D0F-6C05-48FA-8504-F3702A0A89C0}"/>
    <cellStyle name="좋음 14 10" xfId="26304" xr:uid="{75B556E3-9F0E-4425-8CCE-4B1C2951ED00}"/>
    <cellStyle name="좋음 14 11" xfId="26305" xr:uid="{ABC0A4E1-D576-4C12-9E9F-FE8EA84FD0FA}"/>
    <cellStyle name="좋음 14 12" xfId="26306" xr:uid="{D327EBAE-C773-42EE-A885-362B739F5F41}"/>
    <cellStyle name="좋음 14 13" xfId="26307" xr:uid="{D956E26A-3068-41BD-BA4E-388C59CAEC44}"/>
    <cellStyle name="좋음 14 14" xfId="26308" xr:uid="{3D72A121-72BA-42AB-96A2-33294AC9F171}"/>
    <cellStyle name="좋음 14 15" xfId="26303" xr:uid="{C0C4AC17-B1A0-4C07-B4CD-D11B7D385FFE}"/>
    <cellStyle name="좋음 14 2" xfId="3431" xr:uid="{69A27B2B-8B3E-4E50-9172-921D70F74E30}"/>
    <cellStyle name="좋음 14 2 2" xfId="26309" xr:uid="{77C074EB-381B-41BD-A2AB-4FD71954F4A5}"/>
    <cellStyle name="좋음 14 3" xfId="26310" xr:uid="{2044782E-FB50-4841-AAA8-7DAB65ADD7A2}"/>
    <cellStyle name="좋음 14 4" xfId="26311" xr:uid="{43BBDE90-0A69-4EC8-A7B3-A86EE34DCD52}"/>
    <cellStyle name="좋음 14 5" xfId="26312" xr:uid="{CE51CC6E-A6F9-4140-9688-43BC63903BB4}"/>
    <cellStyle name="좋음 14 6" xfId="26313" xr:uid="{63F09A3E-1D43-42AB-B5DE-D4CECBCFCFDC}"/>
    <cellStyle name="좋음 14 7" xfId="26314" xr:uid="{06E99950-5C5F-4175-AC1F-8B8E2F389392}"/>
    <cellStyle name="좋음 14 8" xfId="26315" xr:uid="{FAC04FF9-194B-4FBE-A738-0005B011D9E3}"/>
    <cellStyle name="좋음 14 9" xfId="26316" xr:uid="{3A8385FB-493C-4D21-A1B1-171575AD6704}"/>
    <cellStyle name="좋음 15" xfId="3432" xr:uid="{5ED2CC97-A94F-496F-9188-313056766944}"/>
    <cellStyle name="좋음 15 10" xfId="26318" xr:uid="{1FC9733F-9A79-4439-B189-01EAB5842B20}"/>
    <cellStyle name="좋음 15 11" xfId="26319" xr:uid="{ACC27547-F1B4-4FBA-BE1C-7DE67D0D05F4}"/>
    <cellStyle name="좋음 15 12" xfId="26320" xr:uid="{B15DBFDA-2561-4886-A6DD-FE1CC3045FB4}"/>
    <cellStyle name="좋음 15 13" xfId="26321" xr:uid="{FCB6D3D2-2C72-4848-9645-2954A23D0C40}"/>
    <cellStyle name="좋음 15 14" xfId="26322" xr:uid="{DD19A3DB-87EB-4C37-B95D-AA5AB37F5B3E}"/>
    <cellStyle name="좋음 15 15" xfId="26317" xr:uid="{BEF01D96-5F56-4F57-AC26-5080FBF37B89}"/>
    <cellStyle name="좋음 15 2" xfId="3433" xr:uid="{580A1867-0B29-46CB-944C-2D2C3211A7EE}"/>
    <cellStyle name="좋음 15 2 2" xfId="26323" xr:uid="{DDE8B2F6-96D6-4840-BFCF-33941F3A5EDC}"/>
    <cellStyle name="좋음 15 3" xfId="26324" xr:uid="{E280F27F-D49D-4CD7-B002-6EE2DB98DF2C}"/>
    <cellStyle name="좋음 15 4" xfId="26325" xr:uid="{461EFB49-39C8-495D-8A77-1FACA4E9EF34}"/>
    <cellStyle name="좋음 15 5" xfId="26326" xr:uid="{4648D4E9-3576-4CE8-B807-238F9A49F296}"/>
    <cellStyle name="좋음 15 6" xfId="26327" xr:uid="{54274D11-1338-4BB3-8B38-393704B95031}"/>
    <cellStyle name="좋음 15 7" xfId="26328" xr:uid="{B628DFB0-9F9A-4F63-AD31-6C049097C804}"/>
    <cellStyle name="좋음 15 8" xfId="26329" xr:uid="{E1512A6B-4150-4170-AD49-B9A9260AD0E6}"/>
    <cellStyle name="좋음 15 9" xfId="26330" xr:uid="{6D5B59C0-F99D-4802-9110-8B51255BADFF}"/>
    <cellStyle name="좋음 16" xfId="3434" xr:uid="{4C8F1974-3F29-4325-8232-9E91A598892A}"/>
    <cellStyle name="좋음 16 10" xfId="26332" xr:uid="{ACB83902-844B-477D-80D5-92915B9CB707}"/>
    <cellStyle name="좋음 16 11" xfId="26333" xr:uid="{070946C6-5D32-496A-AE9A-07C654405F49}"/>
    <cellStyle name="좋음 16 12" xfId="26334" xr:uid="{3ABED3A0-3C98-4F5F-8453-931A8536346B}"/>
    <cellStyle name="좋음 16 13" xfId="26335" xr:uid="{7BDF82E0-053B-4F9A-BB46-3F3A9A92D4FA}"/>
    <cellStyle name="좋음 16 14" xfId="26336" xr:uid="{52B2DDB5-E936-4140-8C01-2820EF7386ED}"/>
    <cellStyle name="좋음 16 15" xfId="26331" xr:uid="{59C62D30-566C-4C97-875D-89E701EAC1F0}"/>
    <cellStyle name="좋음 16 2" xfId="3435" xr:uid="{D554CF88-F455-4125-8D26-B1836C4B3E63}"/>
    <cellStyle name="좋음 16 2 2" xfId="26337" xr:uid="{4772CDC1-35C8-4C5F-B1D4-AEFB1375F99E}"/>
    <cellStyle name="좋음 16 3" xfId="26338" xr:uid="{C7E49D31-B5F2-4D70-B368-C9F9A50EF781}"/>
    <cellStyle name="좋음 16 4" xfId="26339" xr:uid="{3FFC33B7-3C6B-486A-B492-A9DCE73CEBC9}"/>
    <cellStyle name="좋음 16 5" xfId="26340" xr:uid="{2D357BF8-DDEB-4EB5-818C-375148329D83}"/>
    <cellStyle name="좋음 16 6" xfId="26341" xr:uid="{618A6E1D-D864-4DD6-90EA-631D47A6560C}"/>
    <cellStyle name="좋음 16 7" xfId="26342" xr:uid="{574A7F69-FE78-45C7-88F7-0AEB1908D0AA}"/>
    <cellStyle name="좋음 16 8" xfId="26343" xr:uid="{52E7F95E-A182-441D-95D4-6CEF3DF652C9}"/>
    <cellStyle name="좋음 16 9" xfId="26344" xr:uid="{89E7B0A1-E1BC-4639-A1DC-FB7E775484E1}"/>
    <cellStyle name="좋음 17" xfId="3436" xr:uid="{187E8FBC-1F24-4664-A2C4-41B37A17203B}"/>
    <cellStyle name="좋음 17 10" xfId="26346" xr:uid="{8CB45846-E314-497F-9E3C-76CF70569D18}"/>
    <cellStyle name="좋음 17 11" xfId="26347" xr:uid="{9B4666FA-8652-4274-8876-4DC58223DB35}"/>
    <cellStyle name="좋음 17 12" xfId="26348" xr:uid="{D016CEA9-A7E5-4E87-BE87-05D8AB269CCB}"/>
    <cellStyle name="좋음 17 13" xfId="26349" xr:uid="{2B5B5F75-C986-4317-8357-0ABAE33661BF}"/>
    <cellStyle name="좋음 17 14" xfId="26350" xr:uid="{7A02894F-5F37-482C-85ED-FDF55B125947}"/>
    <cellStyle name="좋음 17 15" xfId="26345" xr:uid="{D4A8566E-A6C8-4EB6-8B83-277FF5E27A75}"/>
    <cellStyle name="좋음 17 2" xfId="3437" xr:uid="{0B2E8CB3-E157-4008-B4A1-782824A6FFF0}"/>
    <cellStyle name="좋음 17 2 2" xfId="26351" xr:uid="{F52F84B6-5EAD-43F1-AD17-2DABF2AFEABB}"/>
    <cellStyle name="좋음 17 3" xfId="26352" xr:uid="{1D475299-4E4A-42ED-96A8-E092DC5E9206}"/>
    <cellStyle name="좋음 17 4" xfId="26353" xr:uid="{83566564-C39F-4D1D-B593-863F4CCC5A0D}"/>
    <cellStyle name="좋음 17 5" xfId="26354" xr:uid="{7EF74928-D321-4B6C-80B4-6634F775649A}"/>
    <cellStyle name="좋음 17 6" xfId="26355" xr:uid="{A66E24F4-6977-41B5-BF2B-0AAF313CD3AD}"/>
    <cellStyle name="좋음 17 7" xfId="26356" xr:uid="{2A4F9349-36B3-4B00-AD8F-37F15B82B918}"/>
    <cellStyle name="좋음 17 8" xfId="26357" xr:uid="{E9457EEC-BD00-43D6-90AD-C530789C85AB}"/>
    <cellStyle name="좋음 17 9" xfId="26358" xr:uid="{2F683EA3-3F11-4486-AC94-656EA70DC9DE}"/>
    <cellStyle name="좋음 18" xfId="3438" xr:uid="{16322C1A-3DFD-49EB-8113-93FA7933D4BF}"/>
    <cellStyle name="좋음 18 10" xfId="26360" xr:uid="{1F078762-D311-408E-A5A2-9AEC5018C8B7}"/>
    <cellStyle name="좋음 18 11" xfId="26361" xr:uid="{A02B5EED-959F-45A0-9990-A56F2E296ADF}"/>
    <cellStyle name="좋음 18 12" xfId="26362" xr:uid="{EF63E274-85F1-4FED-A45E-96928123F5B5}"/>
    <cellStyle name="좋음 18 13" xfId="26363" xr:uid="{62A3EC4E-FDD0-424E-AFF3-51FF54603426}"/>
    <cellStyle name="좋음 18 14" xfId="26364" xr:uid="{CA9B6512-2D0A-4AFC-9EA6-86F400C3C4FA}"/>
    <cellStyle name="좋음 18 15" xfId="26359" xr:uid="{84825B03-B63A-4873-9146-D72AC8D3B2DB}"/>
    <cellStyle name="좋음 18 2" xfId="3439" xr:uid="{4C0BB073-D99B-418E-AC1C-698B68EAFBF8}"/>
    <cellStyle name="좋음 18 2 2" xfId="26365" xr:uid="{2E48CAB3-58B4-4549-86B2-D88ED158049D}"/>
    <cellStyle name="좋음 18 3" xfId="26366" xr:uid="{8DA10921-469F-439D-B823-0CB34C274F6E}"/>
    <cellStyle name="좋음 18 4" xfId="26367" xr:uid="{B939DB47-761D-46E1-82E7-D2CA4B04B5C6}"/>
    <cellStyle name="좋음 18 5" xfId="26368" xr:uid="{D828663C-151D-4157-B78D-688A01DE7619}"/>
    <cellStyle name="좋음 18 6" xfId="26369" xr:uid="{3FDEAE7E-9F76-46E3-9DCD-C3A11C01C434}"/>
    <cellStyle name="좋음 18 7" xfId="26370" xr:uid="{A4197E81-8D62-44C5-8278-392004E05601}"/>
    <cellStyle name="좋음 18 8" xfId="26371" xr:uid="{AC83C9F4-6A57-43F8-B6B6-93BE88C72311}"/>
    <cellStyle name="좋음 18 9" xfId="26372" xr:uid="{E007EDF1-C67A-4B2A-8C08-A599435334E4}"/>
    <cellStyle name="좋음 19" xfId="3440" xr:uid="{92DBEF88-8D17-401C-A98A-782507A527BA}"/>
    <cellStyle name="좋음 19 10" xfId="26374" xr:uid="{FFFE988B-0481-4AEF-8FBC-65B41EB46684}"/>
    <cellStyle name="좋음 19 11" xfId="26375" xr:uid="{DC464023-5C95-448E-87E9-73E381731D59}"/>
    <cellStyle name="좋음 19 12" xfId="26376" xr:uid="{CD12A581-A391-4F5C-B401-64368B502093}"/>
    <cellStyle name="좋음 19 13" xfId="26377" xr:uid="{6BDAF3BC-BEFF-4289-9D71-BEA661FFA11E}"/>
    <cellStyle name="좋음 19 14" xfId="26378" xr:uid="{37143A23-FF54-4F69-B233-8626B9622A19}"/>
    <cellStyle name="좋음 19 15" xfId="26373" xr:uid="{6FF2F049-DFEB-4FBD-A206-D074BDBECDA9}"/>
    <cellStyle name="좋음 19 2" xfId="3441" xr:uid="{6D808A00-B65D-404B-B3DA-6BA2C899E444}"/>
    <cellStyle name="좋음 19 2 2" xfId="26379" xr:uid="{73FE85B4-0218-45FD-B991-C26DF72A1EE6}"/>
    <cellStyle name="좋음 19 3" xfId="26380" xr:uid="{B7E2FC0C-77AF-41B7-A8A4-B6A084C84FBE}"/>
    <cellStyle name="좋음 19 4" xfId="26381" xr:uid="{C3F870DC-2EBB-45C4-A7A2-1A50DA78AFEF}"/>
    <cellStyle name="좋음 19 5" xfId="26382" xr:uid="{CCCC329B-004E-4BB8-AD1F-784818496418}"/>
    <cellStyle name="좋음 19 6" xfId="26383" xr:uid="{209A5DBA-0EF7-41B1-94E7-1897F792DC9E}"/>
    <cellStyle name="좋음 19 7" xfId="26384" xr:uid="{55BA3B93-9DE0-4427-9603-657134603B9B}"/>
    <cellStyle name="좋음 19 8" xfId="26385" xr:uid="{89AE38F9-B573-4CD0-B945-6568827318A3}"/>
    <cellStyle name="좋음 19 9" xfId="26386" xr:uid="{85253EF5-AFDB-4C0A-927B-DBF51EFA6302}"/>
    <cellStyle name="좋음 2" xfId="3442" xr:uid="{290CC1B4-A8AA-49F7-BF1C-74367BCD4653}"/>
    <cellStyle name="좋음 2 10" xfId="26388" xr:uid="{702C4919-490B-4B65-B4FC-687E7FC6A63B}"/>
    <cellStyle name="좋음 2 11" xfId="26389" xr:uid="{81C683CA-890B-4468-8160-A1554C35985F}"/>
    <cellStyle name="좋음 2 12" xfId="26390" xr:uid="{DAAABA84-C5A5-4552-955C-10526426151B}"/>
    <cellStyle name="좋음 2 13" xfId="26391" xr:uid="{2BB8044B-9314-4D62-ACE8-52EBA4C51755}"/>
    <cellStyle name="좋음 2 14" xfId="26392" xr:uid="{CF13F99C-9071-4FCC-BBC4-D49F7518F764}"/>
    <cellStyle name="좋음 2 15" xfId="26387" xr:uid="{94812721-A5B5-43A9-92F1-7ACAF8A51DE3}"/>
    <cellStyle name="좋음 2 16" xfId="27990" xr:uid="{F03931EE-31FF-4F05-9634-080FAA10A8FF}"/>
    <cellStyle name="좋음 2 2" xfId="3443" xr:uid="{B847E938-0BD0-4A82-909A-608F19BE6E8A}"/>
    <cellStyle name="좋음 2 2 2" xfId="26393" xr:uid="{BB0A3596-FE63-464B-BBFD-12F3C833E6DE}"/>
    <cellStyle name="좋음 2 3" xfId="26394" xr:uid="{896EECD4-0BD3-440A-B4DF-AA0E74381318}"/>
    <cellStyle name="좋음 2 4" xfId="26395" xr:uid="{2A30D106-C665-44F9-AB04-66D81F47B7B6}"/>
    <cellStyle name="좋음 2 5" xfId="26396" xr:uid="{C047FB93-937B-43E3-A84C-51F9E66264EA}"/>
    <cellStyle name="좋음 2 6" xfId="26397" xr:uid="{9665EE00-0593-44EE-A895-4D641F1492F0}"/>
    <cellStyle name="좋음 2 7" xfId="26398" xr:uid="{58DF0174-2D29-4C08-A5E9-5C1A35054602}"/>
    <cellStyle name="좋음 2 8" xfId="26399" xr:uid="{56220D60-7E88-429D-B19D-D13001900CF0}"/>
    <cellStyle name="좋음 2 9" xfId="26400" xr:uid="{52CEEB90-D7F7-4C75-A55E-AD523ED8CD5E}"/>
    <cellStyle name="좋음 20" xfId="3444" xr:uid="{531F8402-828E-45BE-BC90-0B611644F24B}"/>
    <cellStyle name="좋음 20 10" xfId="26402" xr:uid="{A93129E5-A72F-44CF-BE36-1168D1B82D8E}"/>
    <cellStyle name="좋음 20 11" xfId="26403" xr:uid="{B49D9264-BA1F-4A6D-99E0-D44656EB1832}"/>
    <cellStyle name="좋음 20 12" xfId="26404" xr:uid="{E8AF4FB9-BAD6-4FB7-A425-639E4A9A8A65}"/>
    <cellStyle name="좋음 20 13" xfId="26405" xr:uid="{F8F1CD20-2092-4F7A-826D-2BA0A6ED0013}"/>
    <cellStyle name="좋음 20 14" xfId="26406" xr:uid="{5964E55C-3CA3-416E-AA39-D027A0F71613}"/>
    <cellStyle name="좋음 20 15" xfId="26401" xr:uid="{67D09726-3028-4596-871A-EA77A0E1E3A4}"/>
    <cellStyle name="좋음 20 2" xfId="3445" xr:uid="{377EC55B-78B0-4C6B-AEBA-41B3353F40CD}"/>
    <cellStyle name="좋음 20 2 2" xfId="26407" xr:uid="{F28589B7-3AF7-4B82-A36D-418F9A8940C5}"/>
    <cellStyle name="좋음 20 3" xfId="26408" xr:uid="{E6DF0F1F-DBCC-432B-A66A-847C737D2490}"/>
    <cellStyle name="좋음 20 4" xfId="26409" xr:uid="{26839EB3-1080-4B2C-A136-178866A1BFFC}"/>
    <cellStyle name="좋음 20 5" xfId="26410" xr:uid="{9550AFF7-4846-49C8-A652-D48C0BE12B6D}"/>
    <cellStyle name="좋음 20 6" xfId="26411" xr:uid="{B7E492D1-5CB3-4B5E-9B76-32E101376666}"/>
    <cellStyle name="좋음 20 7" xfId="26412" xr:uid="{1BFEED6B-A3BC-47AE-B822-6B2FDC321086}"/>
    <cellStyle name="좋음 20 8" xfId="26413" xr:uid="{8E3C772D-5087-4EEA-A01A-45AD3F150F05}"/>
    <cellStyle name="좋음 20 9" xfId="26414" xr:uid="{4D06D4A1-24C7-4DD0-B345-CEA1C2034635}"/>
    <cellStyle name="좋음 21" xfId="3446" xr:uid="{1F01C430-361F-4FEB-B114-D7E9A257AA7C}"/>
    <cellStyle name="좋음 21 10" xfId="26416" xr:uid="{B26E4A53-0155-47C9-9A0F-DC712498E953}"/>
    <cellStyle name="좋음 21 11" xfId="26417" xr:uid="{7318F8BA-E758-4A7B-9021-E54331E5F316}"/>
    <cellStyle name="좋음 21 12" xfId="26418" xr:uid="{B3A44A0F-61A3-4279-9601-9C3D382B78AE}"/>
    <cellStyle name="좋음 21 13" xfId="26419" xr:uid="{F146B959-1811-46FF-BA17-26A2D6C76B98}"/>
    <cellStyle name="좋음 21 14" xfId="26420" xr:uid="{DB2F8808-E572-40AE-9216-3006EDF46A04}"/>
    <cellStyle name="좋음 21 15" xfId="26415" xr:uid="{9332A511-6C0B-4283-BAC4-ACF464A34EF2}"/>
    <cellStyle name="좋음 21 2" xfId="3447" xr:uid="{8CE89396-D6DC-4DC4-AD74-942EF7E18088}"/>
    <cellStyle name="좋음 21 2 2" xfId="26421" xr:uid="{EEF947F5-8C5B-4C51-9DE1-C2D4291B4703}"/>
    <cellStyle name="좋음 21 3" xfId="26422" xr:uid="{5A1CE835-26C1-4A55-A2A3-56538063AAE7}"/>
    <cellStyle name="좋음 21 4" xfId="26423" xr:uid="{E534EB2F-97B3-4CE9-BECF-3608CF153080}"/>
    <cellStyle name="좋음 21 5" xfId="26424" xr:uid="{9688F71F-0C79-4375-8A79-2DA015C14A23}"/>
    <cellStyle name="좋음 21 6" xfId="26425" xr:uid="{361AD4FA-C352-4900-9228-BC2FD598AE44}"/>
    <cellStyle name="좋음 21 7" xfId="26426" xr:uid="{7348B487-1B1E-4AAB-BD25-365961B49FC1}"/>
    <cellStyle name="좋음 21 8" xfId="26427" xr:uid="{18A7869C-BBC0-47AB-85B4-A3B3D9728013}"/>
    <cellStyle name="좋음 21 9" xfId="26428" xr:uid="{19994316-8103-4F83-AA7E-1B701D7FFE67}"/>
    <cellStyle name="좋음 22" xfId="3448" xr:uid="{376243F3-A8F2-48CF-844A-ABDD62F486B5}"/>
    <cellStyle name="좋음 22 10" xfId="26430" xr:uid="{F86D7C0F-7AC0-41ED-9810-A803EFC03CE6}"/>
    <cellStyle name="좋음 22 11" xfId="26431" xr:uid="{EAE0C387-7DC8-4461-9AD2-564758EFA793}"/>
    <cellStyle name="좋음 22 12" xfId="26432" xr:uid="{763F5EA8-52E0-45C1-9C18-7697B2AF6C47}"/>
    <cellStyle name="좋음 22 13" xfId="26433" xr:uid="{E439F680-5103-45B2-B608-3A7A1E52C776}"/>
    <cellStyle name="좋음 22 14" xfId="26434" xr:uid="{23836D33-9795-42E7-97C9-928E367BDC54}"/>
    <cellStyle name="좋음 22 15" xfId="26429" xr:uid="{C786EFB9-3F31-4F9C-A59C-C0C0933BE955}"/>
    <cellStyle name="좋음 22 2" xfId="3449" xr:uid="{77A524F2-BE8A-472C-A00C-6B2457238E52}"/>
    <cellStyle name="좋음 22 2 2" xfId="26435" xr:uid="{C7ECE958-59C5-4664-8CB3-2C5FD11C4535}"/>
    <cellStyle name="좋음 22 3" xfId="26436" xr:uid="{BAB5E4BF-D234-467A-AD96-A05D2CE16FFE}"/>
    <cellStyle name="좋음 22 4" xfId="26437" xr:uid="{8679D86C-865C-458D-9DE4-AAD2A5A9060E}"/>
    <cellStyle name="좋음 22 5" xfId="26438" xr:uid="{C830410A-63F9-459B-B41E-21D7E7BBC8FB}"/>
    <cellStyle name="좋음 22 6" xfId="26439" xr:uid="{A3F77FDA-9B05-4679-895E-DF1F4F24F098}"/>
    <cellStyle name="좋음 22 7" xfId="26440" xr:uid="{E90EC148-306F-4DFD-8641-72A3E0F54D1F}"/>
    <cellStyle name="좋음 22 8" xfId="26441" xr:uid="{833A7881-5E83-4C28-83A2-15AE89A69375}"/>
    <cellStyle name="좋음 22 9" xfId="26442" xr:uid="{E408F56E-B3F1-4E0F-9DAA-1297CA397E53}"/>
    <cellStyle name="좋음 23" xfId="3450" xr:uid="{FC3DD10F-E48A-4312-BCEA-CCF202AFDC24}"/>
    <cellStyle name="좋음 23 10" xfId="26444" xr:uid="{D9DAB192-1469-4385-8635-1915D64D8C44}"/>
    <cellStyle name="좋음 23 11" xfId="26445" xr:uid="{7B01DFDF-C81A-48F9-B06B-5A7C32A0E156}"/>
    <cellStyle name="좋음 23 12" xfId="26446" xr:uid="{AEDE03C5-D6B8-46BB-9A35-CFA1023BB5B1}"/>
    <cellStyle name="좋음 23 13" xfId="26447" xr:uid="{FF18B06B-4FF5-41EE-AAE7-F002383FB516}"/>
    <cellStyle name="좋음 23 14" xfId="26448" xr:uid="{53A4496A-14D7-44FD-8EE6-D9305D42A673}"/>
    <cellStyle name="좋음 23 15" xfId="26443" xr:uid="{D775772D-3249-4927-9AD3-70084BCB58CA}"/>
    <cellStyle name="좋음 23 2" xfId="3451" xr:uid="{C111A8AF-B335-4280-9695-AB3D28395A76}"/>
    <cellStyle name="좋음 23 2 2" xfId="26449" xr:uid="{DF731834-AAE3-4FF7-9FD0-9AB4D640145B}"/>
    <cellStyle name="좋음 23 3" xfId="26450" xr:uid="{67811E92-54A9-4661-9B09-30671E36621F}"/>
    <cellStyle name="좋음 23 4" xfId="26451" xr:uid="{78BA64B1-C055-4FA9-B410-250F4B4B266A}"/>
    <cellStyle name="좋음 23 5" xfId="26452" xr:uid="{89EEDD28-7F1E-4806-B89A-36B2F246BD7A}"/>
    <cellStyle name="좋음 23 6" xfId="26453" xr:uid="{F701A6F1-1D6D-4955-AEEC-97AAA536DE7D}"/>
    <cellStyle name="좋음 23 7" xfId="26454" xr:uid="{30086438-5F93-4785-98E6-C831CBD61417}"/>
    <cellStyle name="좋음 23 8" xfId="26455" xr:uid="{9043BA1A-B6CF-4D06-BAEE-C9DDFAB3A4B4}"/>
    <cellStyle name="좋음 23 9" xfId="26456" xr:uid="{EBDB3457-18C4-42A4-92D4-5354F9CD9ACD}"/>
    <cellStyle name="좋음 24" xfId="3452" xr:uid="{F55D4161-D95F-43B2-87AD-7390A83D131C}"/>
    <cellStyle name="좋음 24 10" xfId="26458" xr:uid="{C72AAB3D-27B3-4589-895E-D32BF6BAE560}"/>
    <cellStyle name="좋음 24 11" xfId="26459" xr:uid="{0611AFDE-6EBE-41E1-B520-D3908081EEB1}"/>
    <cellStyle name="좋음 24 12" xfId="26460" xr:uid="{B5C9B73A-5603-45F5-B4D2-28ACCD465E1F}"/>
    <cellStyle name="좋음 24 13" xfId="26461" xr:uid="{73EA47B6-55B3-404E-AFA7-EEA32EA78EEC}"/>
    <cellStyle name="좋음 24 14" xfId="26462" xr:uid="{0815C25B-D59E-4884-A41F-6288C4E5BE39}"/>
    <cellStyle name="좋음 24 15" xfId="26457" xr:uid="{7781BE45-91D6-4D62-9C1C-0B57B3452601}"/>
    <cellStyle name="좋음 24 2" xfId="3453" xr:uid="{A85EDFAC-73B8-45E8-B96F-AAD7902B3F27}"/>
    <cellStyle name="좋음 24 2 2" xfId="26463" xr:uid="{563079E8-AA6A-4DCC-893B-0483B957E179}"/>
    <cellStyle name="좋음 24 3" xfId="26464" xr:uid="{27087F1A-9241-4B0A-B73E-D4F9B2C0E9B7}"/>
    <cellStyle name="좋음 24 4" xfId="26465" xr:uid="{B2F574BD-3775-430B-9780-442E9B899E8E}"/>
    <cellStyle name="좋음 24 5" xfId="26466" xr:uid="{FA17734E-DDF6-43E5-A195-65F1D8244939}"/>
    <cellStyle name="좋음 24 6" xfId="26467" xr:uid="{5203CF0F-103E-4837-8100-29183DA02CE2}"/>
    <cellStyle name="좋음 24 7" xfId="26468" xr:uid="{3D2F526B-0F87-45B8-9A3F-BB1FF4C09557}"/>
    <cellStyle name="좋음 24 8" xfId="26469" xr:uid="{C403E87A-7386-49C5-8F5A-7146F645A6EF}"/>
    <cellStyle name="좋음 24 9" xfId="26470" xr:uid="{965CAFEF-ED78-4157-B540-9AA9A97A8485}"/>
    <cellStyle name="좋음 25" xfId="3454" xr:uid="{CC23B998-8650-4EFB-BE45-2A35084BDA49}"/>
    <cellStyle name="좋음 25 10" xfId="26472" xr:uid="{530D5E00-FF70-40E6-8E12-9EE16A8B3507}"/>
    <cellStyle name="좋음 25 11" xfId="26473" xr:uid="{8B41798B-EB1A-4D5D-A12E-933B31C8CB63}"/>
    <cellStyle name="좋음 25 12" xfId="26474" xr:uid="{67746610-3E4E-47D9-9073-C787D5086418}"/>
    <cellStyle name="좋음 25 13" xfId="26475" xr:uid="{5A8754AB-E51E-444B-87E7-F36E6BC4D923}"/>
    <cellStyle name="좋음 25 14" xfId="26476" xr:uid="{314D7E6E-7592-4891-862E-F72A4444F848}"/>
    <cellStyle name="좋음 25 15" xfId="26471" xr:uid="{C8AF7FBF-8802-4F58-9CDA-7857E9FC81D9}"/>
    <cellStyle name="좋음 25 2" xfId="3455" xr:uid="{E1F8CCE4-0E41-44B4-86A0-1B1249D9D4FE}"/>
    <cellStyle name="좋음 25 2 2" xfId="26477" xr:uid="{B8999AAC-E2CB-4DBA-AA08-44901EDCCFCB}"/>
    <cellStyle name="좋음 25 3" xfId="26478" xr:uid="{7E7A3D30-0684-48AA-9FEB-7E1CF4BE3E47}"/>
    <cellStyle name="좋음 25 4" xfId="26479" xr:uid="{E85AD52D-91A4-45D1-A4E2-DA4F1D1C36AE}"/>
    <cellStyle name="좋음 25 5" xfId="26480" xr:uid="{F75D6970-48AD-4CFB-8785-0F9DFAF78AA1}"/>
    <cellStyle name="좋음 25 6" xfId="26481" xr:uid="{85D711BA-3E20-40CC-A6F0-4AB51A91D4C5}"/>
    <cellStyle name="좋음 25 7" xfId="26482" xr:uid="{A5F5EE83-66AC-43A9-B739-AF4BB507D059}"/>
    <cellStyle name="좋음 25 8" xfId="26483" xr:uid="{DA7B8865-957E-4E0A-8251-F3A69D873455}"/>
    <cellStyle name="좋음 25 9" xfId="26484" xr:uid="{042A705F-D6BB-4279-97BB-957239DBFB35}"/>
    <cellStyle name="좋음 26" xfId="3456" xr:uid="{2D41679A-AD17-457E-8721-DE8EE1A262AD}"/>
    <cellStyle name="좋음 26 10" xfId="26486" xr:uid="{D09714B0-9921-407D-984D-4D6D2B1078A3}"/>
    <cellStyle name="좋음 26 11" xfId="26487" xr:uid="{F635ECDD-3118-4102-AF5B-CF14E5A271BA}"/>
    <cellStyle name="좋음 26 12" xfId="26488" xr:uid="{17790A20-A710-447A-B820-F26DB608BC36}"/>
    <cellStyle name="좋음 26 13" xfId="26489" xr:uid="{D0CD1C9A-DA76-468C-BAD4-239BBCCD05B4}"/>
    <cellStyle name="좋음 26 14" xfId="26490" xr:uid="{E099DCB8-AC37-4C8D-B805-194D301DBB44}"/>
    <cellStyle name="좋음 26 15" xfId="26485" xr:uid="{66D1C48F-3A58-463B-AC61-BD51693D436A}"/>
    <cellStyle name="좋음 26 2" xfId="3457" xr:uid="{B957AAB7-B3AA-46C6-8E41-209B35A9C154}"/>
    <cellStyle name="좋음 26 2 2" xfId="26491" xr:uid="{AFD96ECB-1138-43CE-AFC5-10576C859C91}"/>
    <cellStyle name="좋음 26 3" xfId="26492" xr:uid="{B23B6FFA-C3F5-457C-861C-26F854ED4E8C}"/>
    <cellStyle name="좋음 26 4" xfId="26493" xr:uid="{979A7E41-38E4-4937-B123-1C0F3488F429}"/>
    <cellStyle name="좋음 26 5" xfId="26494" xr:uid="{71431DDF-3E36-4145-B46D-4E2760012221}"/>
    <cellStyle name="좋음 26 6" xfId="26495" xr:uid="{90925F93-ED64-4E5C-B26F-728BB7B0D7A1}"/>
    <cellStyle name="좋음 26 7" xfId="26496" xr:uid="{998C5563-1E79-4F2A-ACB2-501210FCBCC7}"/>
    <cellStyle name="좋음 26 8" xfId="26497" xr:uid="{E8742E62-4043-459B-B3C3-23C89E27E23E}"/>
    <cellStyle name="좋음 26 9" xfId="26498" xr:uid="{C595F4B4-A289-4083-8072-523D594FD1A8}"/>
    <cellStyle name="좋음 27" xfId="3458" xr:uid="{7E54E499-7B7A-419F-9010-EF7A3730BE98}"/>
    <cellStyle name="좋음 27 10" xfId="26500" xr:uid="{E1DCE35C-D5F2-42C4-8BB0-FB2DBC11ED6A}"/>
    <cellStyle name="좋음 27 11" xfId="26501" xr:uid="{20FD9960-025A-444A-91B9-F96AAB188633}"/>
    <cellStyle name="좋음 27 12" xfId="26502" xr:uid="{124CCEB6-399F-4BE5-AC6D-B9B1A7DA4FF6}"/>
    <cellStyle name="좋음 27 13" xfId="26503" xr:uid="{CAAC2C1B-B502-432B-A393-F813F247328B}"/>
    <cellStyle name="좋음 27 14" xfId="26504" xr:uid="{7B2336AD-99E7-4BF0-9110-28D533286020}"/>
    <cellStyle name="좋음 27 15" xfId="26499" xr:uid="{682980E8-E128-4543-8EE6-95C0A3DD36C8}"/>
    <cellStyle name="좋음 27 2" xfId="3459" xr:uid="{D66542D6-4761-4485-A956-9CCD3F8D0668}"/>
    <cellStyle name="좋음 27 2 2" xfId="26505" xr:uid="{4336FADF-F164-4FEC-9602-E6B515BA9512}"/>
    <cellStyle name="좋음 27 3" xfId="26506" xr:uid="{2FAD799A-D560-4F59-BCAB-5B955E469F68}"/>
    <cellStyle name="좋음 27 4" xfId="26507" xr:uid="{1D1C7D5C-6FEC-493E-9E2C-CFA5FF56C5D3}"/>
    <cellStyle name="좋음 27 5" xfId="26508" xr:uid="{3C1FBFE5-5C72-4FB7-AE0B-0F207167D0F9}"/>
    <cellStyle name="좋음 27 6" xfId="26509" xr:uid="{B95E5178-D47B-4E0B-BCF4-2F15F6A67764}"/>
    <cellStyle name="좋음 27 7" xfId="26510" xr:uid="{188E0E0D-EB72-4718-A321-0EBF97CD528F}"/>
    <cellStyle name="좋음 27 8" xfId="26511" xr:uid="{20F29C75-D182-4C35-995C-DDAF8CB4D707}"/>
    <cellStyle name="좋음 27 9" xfId="26512" xr:uid="{777050D3-4CF8-4657-AFDB-FA78E96E9047}"/>
    <cellStyle name="좋음 28" xfId="3460" xr:uid="{B76BA8A0-4CD0-4EEE-8586-1CF689E3C71B}"/>
    <cellStyle name="좋음 28 10" xfId="26514" xr:uid="{29BDF066-423E-4F29-AEAC-27EC60B2DA22}"/>
    <cellStyle name="좋음 28 11" xfId="26515" xr:uid="{76D188A7-F88F-4B82-ACE0-DFC406AC4EB5}"/>
    <cellStyle name="좋음 28 12" xfId="26516" xr:uid="{3785E74D-A4B9-40E2-9433-C553EE234315}"/>
    <cellStyle name="좋음 28 13" xfId="26517" xr:uid="{DB443051-BDA4-4031-81B6-73D4E56A71A0}"/>
    <cellStyle name="좋음 28 14" xfId="26518" xr:uid="{D256F93C-DBDE-4007-8D67-B1040AA11FAE}"/>
    <cellStyle name="좋음 28 15" xfId="26513" xr:uid="{EAA9ECA3-9A6E-4ED0-AD2E-AE63F2F696FB}"/>
    <cellStyle name="좋음 28 2" xfId="3461" xr:uid="{7C7320C7-5CD0-4CE4-8722-9A62DD4C4C91}"/>
    <cellStyle name="좋음 28 2 2" xfId="26519" xr:uid="{6DE53CAD-2AA8-41A7-9A2A-FE0850A97346}"/>
    <cellStyle name="좋음 28 3" xfId="26520" xr:uid="{F1C7456B-C1C1-4182-8B86-1391FC5F1E62}"/>
    <cellStyle name="좋음 28 4" xfId="26521" xr:uid="{4681D22B-E92F-4328-A1F8-BD7C6DFC0AF4}"/>
    <cellStyle name="좋음 28 5" xfId="26522" xr:uid="{25168C9B-B78C-4E9B-923A-DC35FAAE88ED}"/>
    <cellStyle name="좋음 28 6" xfId="26523" xr:uid="{CDF4775A-4C5D-41F6-8FEE-52537FF0BD3D}"/>
    <cellStyle name="좋음 28 7" xfId="26524" xr:uid="{6E26E6B0-0770-43FA-8220-9E947C4EE735}"/>
    <cellStyle name="좋음 28 8" xfId="26525" xr:uid="{76BED94A-3AD6-4C23-BABE-DB9099B51DE9}"/>
    <cellStyle name="좋음 28 9" xfId="26526" xr:uid="{0333A8E8-55FF-481D-A4D5-24CC759D6DA1}"/>
    <cellStyle name="좋음 29" xfId="3462" xr:uid="{4C20828A-6913-4593-80B4-6C7066E51DBC}"/>
    <cellStyle name="좋음 29 10" xfId="26528" xr:uid="{6BBBED4F-849A-428D-AC5A-3D0498AF71FB}"/>
    <cellStyle name="좋음 29 11" xfId="26529" xr:uid="{BEA43A98-27F8-417F-98FB-F9E7B3AEA69C}"/>
    <cellStyle name="좋음 29 12" xfId="26530" xr:uid="{7CF53059-77A3-4E0E-A21B-C0FF076B8CD8}"/>
    <cellStyle name="좋음 29 13" xfId="26531" xr:uid="{734B4258-6D6C-4295-BCE7-60AAE56D33CE}"/>
    <cellStyle name="좋음 29 14" xfId="26532" xr:uid="{1F0114EF-E46C-4D9F-AA65-008CBD949FF5}"/>
    <cellStyle name="좋음 29 15" xfId="26527" xr:uid="{D0ADD968-8F88-4A10-8802-E5B9BE488CD4}"/>
    <cellStyle name="좋음 29 2" xfId="3463" xr:uid="{02D27415-D6F8-4EE9-91F6-6FBAFC5E015B}"/>
    <cellStyle name="좋음 29 2 2" xfId="26533" xr:uid="{0AAC5C40-E468-44C1-B472-28217BA674B7}"/>
    <cellStyle name="좋음 29 3" xfId="26534" xr:uid="{F845A381-8E62-4C5B-9258-9F8CEB77F7F8}"/>
    <cellStyle name="좋음 29 4" xfId="26535" xr:uid="{A615D0DB-5237-4221-B59D-F92F52876086}"/>
    <cellStyle name="좋음 29 5" xfId="26536" xr:uid="{DF3019C7-3D81-42EE-927F-06F1D2D9A993}"/>
    <cellStyle name="좋음 29 6" xfId="26537" xr:uid="{62FC4849-6780-4112-938E-610A1161E3A0}"/>
    <cellStyle name="좋음 29 7" xfId="26538" xr:uid="{7416F4D7-4664-40D4-BE24-F44E517F45EB}"/>
    <cellStyle name="좋음 29 8" xfId="26539" xr:uid="{4D3D3FF4-7E36-4D14-A89F-5762DCAB576D}"/>
    <cellStyle name="좋음 29 9" xfId="26540" xr:uid="{BDD22ABF-8CAB-4B17-945C-FBAA5ACDDA08}"/>
    <cellStyle name="좋음 3" xfId="3464" xr:uid="{53EDAC62-D23E-4191-82B8-5904F040165A}"/>
    <cellStyle name="좋음 3 10" xfId="26542" xr:uid="{CDBFAD07-D984-4830-91E1-1C708588BBE8}"/>
    <cellStyle name="좋음 3 11" xfId="26543" xr:uid="{EA7A4E55-111D-4BA4-89D3-854FD4D87EDC}"/>
    <cellStyle name="좋음 3 12" xfId="26544" xr:uid="{37C88F1C-61C0-43F8-9E19-9C442B05FB72}"/>
    <cellStyle name="좋음 3 13" xfId="26545" xr:uid="{B8F72FC7-7E99-4DAB-A223-1DD6700D5CE2}"/>
    <cellStyle name="좋음 3 14" xfId="26546" xr:uid="{293542A2-0D01-45BF-8239-1DF853ADA07C}"/>
    <cellStyle name="좋음 3 15" xfId="26541" xr:uid="{F8BAE346-E898-4280-86E2-667000514F89}"/>
    <cellStyle name="좋음 3 16" xfId="28235" xr:uid="{88F7BC2E-866B-4168-9C02-5D467D0C189A}"/>
    <cellStyle name="좋음 3 2" xfId="3465" xr:uid="{A21B6F58-A10C-4012-ADE2-C418F43D37D2}"/>
    <cellStyle name="좋음 3 2 2" xfId="26547" xr:uid="{7FC0CD4E-5313-4688-B4AF-4F0BD5341990}"/>
    <cellStyle name="좋음 3 3" xfId="26548" xr:uid="{2CCF834D-824F-4CCE-81E3-98CF8C6C59E1}"/>
    <cellStyle name="좋음 3 4" xfId="26549" xr:uid="{C163F2AC-B4B5-42E4-8CB7-8F3AD4003980}"/>
    <cellStyle name="좋음 3 5" xfId="26550" xr:uid="{BA9876DF-A2CD-49CD-A470-7170C5F97FC4}"/>
    <cellStyle name="좋음 3 6" xfId="26551" xr:uid="{062897A3-85B9-4BE4-AC28-425EC6B87C1C}"/>
    <cellStyle name="좋음 3 7" xfId="26552" xr:uid="{49D9FBE9-797D-435A-AB4C-DF6D9465161B}"/>
    <cellStyle name="좋음 3 8" xfId="26553" xr:uid="{E9BE2028-659C-4B46-BA5B-0F815F2302DE}"/>
    <cellStyle name="좋음 3 9" xfId="26554" xr:uid="{F4553C52-7792-4E46-B42C-DEE996993071}"/>
    <cellStyle name="좋음 30" xfId="3466" xr:uid="{DDC72E2B-7F5D-4B37-8C40-AEF51B51EE26}"/>
    <cellStyle name="좋음 30 10" xfId="26556" xr:uid="{8EAA01C9-9D5D-4A0D-A03D-16B9DF232DDB}"/>
    <cellStyle name="좋음 30 11" xfId="26557" xr:uid="{B82AF1F6-F654-4C71-B81C-94FF4C9D0102}"/>
    <cellStyle name="좋음 30 12" xfId="26558" xr:uid="{4C6BDEB2-461F-4277-8F6E-DF522E89817A}"/>
    <cellStyle name="좋음 30 13" xfId="26559" xr:uid="{29DB9511-A9BB-4ACA-BC61-C228081357BB}"/>
    <cellStyle name="좋음 30 14" xfId="26560" xr:uid="{E655A82A-A974-40C3-B50A-B6F975A62410}"/>
    <cellStyle name="좋음 30 15" xfId="26555" xr:uid="{AC05802F-E165-4DF7-A707-F3978F096BD3}"/>
    <cellStyle name="좋음 30 2" xfId="3467" xr:uid="{97AFEA08-28A1-430C-88E3-55C136FEF0F9}"/>
    <cellStyle name="좋음 30 2 2" xfId="26561" xr:uid="{AA611C57-2782-42ED-B509-3C4B8051E383}"/>
    <cellStyle name="좋음 30 3" xfId="26562" xr:uid="{56B56A15-3987-4255-9058-839EE5D9A384}"/>
    <cellStyle name="좋음 30 4" xfId="26563" xr:uid="{38B104DD-D623-4FB9-8938-2F86E2C35BEE}"/>
    <cellStyle name="좋음 30 5" xfId="26564" xr:uid="{FEB5CB5A-1DD3-4A9D-AE8D-0B5E3B3FEBAF}"/>
    <cellStyle name="좋음 30 6" xfId="26565" xr:uid="{04E8A0D2-7EDE-4D88-9D2E-F1DD7B7DD7F2}"/>
    <cellStyle name="좋음 30 7" xfId="26566" xr:uid="{D2CC36DF-88D6-40E1-BC44-CAA093DA4877}"/>
    <cellStyle name="좋음 30 8" xfId="26567" xr:uid="{DB3DFBA9-C0AC-4E91-B242-1873B1564A00}"/>
    <cellStyle name="좋음 30 9" xfId="26568" xr:uid="{F896D14E-BDBE-4E3F-91C2-CC3B4EE96AD5}"/>
    <cellStyle name="좋음 31" xfId="3468" xr:uid="{4D7CF6C5-A797-41D1-A9FF-0F36A43DFA57}"/>
    <cellStyle name="좋음 31 10" xfId="26570" xr:uid="{0C75FCDA-3092-4F17-845C-B0EFA8F1D913}"/>
    <cellStyle name="좋음 31 11" xfId="26571" xr:uid="{0CB308CF-C736-4B60-AB7B-8FEC8DFE6454}"/>
    <cellStyle name="좋음 31 12" xfId="26572" xr:uid="{AB283F01-2C4E-4E4E-98E1-B4BE251DC82C}"/>
    <cellStyle name="좋음 31 13" xfId="26573" xr:uid="{82A6BAE6-B2E1-44A6-AFB6-8FFD0186C42F}"/>
    <cellStyle name="좋음 31 14" xfId="26574" xr:uid="{AEE0A61A-DF61-491A-8DED-51A641B5BA5F}"/>
    <cellStyle name="좋음 31 15" xfId="26569" xr:uid="{4410D8AF-A0B7-4C4E-A4C4-5A87D62159F8}"/>
    <cellStyle name="좋음 31 2" xfId="3469" xr:uid="{59E91640-F254-403B-AB8D-313E98546EAF}"/>
    <cellStyle name="좋음 31 2 2" xfId="26575" xr:uid="{28DF472B-7243-49FC-8FDF-445553E6C836}"/>
    <cellStyle name="좋음 31 3" xfId="26576" xr:uid="{AA218594-134B-47D6-BC4D-999499895FDF}"/>
    <cellStyle name="좋음 31 4" xfId="26577" xr:uid="{4AC1F573-9062-4A64-AE86-BBC48EF9EC4F}"/>
    <cellStyle name="좋음 31 5" xfId="26578" xr:uid="{5592F316-D974-4762-9492-43DD7D82932B}"/>
    <cellStyle name="좋음 31 6" xfId="26579" xr:uid="{C9D00AD5-7B8E-4CDE-B44F-5B213FA90E69}"/>
    <cellStyle name="좋음 31 7" xfId="26580" xr:uid="{CE4B3237-C850-4BA4-B410-464C8EAA4783}"/>
    <cellStyle name="좋음 31 8" xfId="26581" xr:uid="{B2E05D38-AF7A-42DD-81EE-CD0344F4C5FF}"/>
    <cellStyle name="좋음 31 9" xfId="26582" xr:uid="{93A96938-3DDA-4319-AD23-7C3C399444A3}"/>
    <cellStyle name="좋음 32" xfId="3470" xr:uid="{BBE1E5EE-B27F-4D3D-9F18-0CB0112A9D9C}"/>
    <cellStyle name="좋음 32 10" xfId="26584" xr:uid="{36EED1F0-A5D4-4701-B0BF-CB70D133B2C4}"/>
    <cellStyle name="좋음 32 11" xfId="26585" xr:uid="{920D4B5B-3B1C-4A4C-9455-95492527A914}"/>
    <cellStyle name="좋음 32 12" xfId="26586" xr:uid="{89E4FC64-F7E9-4DA5-B934-12CD7DA00CCD}"/>
    <cellStyle name="좋음 32 13" xfId="26587" xr:uid="{C581E678-4186-4780-9C31-142DD6E43D25}"/>
    <cellStyle name="좋음 32 14" xfId="26588" xr:uid="{E6A2241F-36AA-4062-958A-537568E9E4E2}"/>
    <cellStyle name="좋음 32 15" xfId="26583" xr:uid="{968E9C0D-55EC-4AFA-861D-5168EB84784D}"/>
    <cellStyle name="좋음 32 2" xfId="3471" xr:uid="{2222952C-1C57-4643-A586-5CC93025FC9B}"/>
    <cellStyle name="좋음 32 2 2" xfId="26589" xr:uid="{64833AF6-84CD-449B-914A-D218E045BF82}"/>
    <cellStyle name="좋음 32 3" xfId="26590" xr:uid="{3CAFE5C2-3AD3-4434-ADB4-96D3CA67F738}"/>
    <cellStyle name="좋음 32 4" xfId="26591" xr:uid="{53389463-E611-4CA3-AFEF-C8F7C717EA9E}"/>
    <cellStyle name="좋음 32 5" xfId="26592" xr:uid="{0FAD671D-5BE4-4460-A0C1-3EA6A6B64A22}"/>
    <cellStyle name="좋음 32 6" xfId="26593" xr:uid="{26467C9E-74DC-49E8-B915-81DAE2FAF091}"/>
    <cellStyle name="좋음 32 7" xfId="26594" xr:uid="{F743BFEC-7E5E-4B9F-A4BC-4AACB23A787C}"/>
    <cellStyle name="좋음 32 8" xfId="26595" xr:uid="{8761C0E5-D6F7-44F4-8FC7-C22BDF22004E}"/>
    <cellStyle name="좋음 32 9" xfId="26596" xr:uid="{6B924C6C-6818-4751-84A8-61EF3DC85FA2}"/>
    <cellStyle name="좋음 33" xfId="3472" xr:uid="{16425467-F030-4DA8-A51C-5A99BE60FAD8}"/>
    <cellStyle name="좋음 33 10" xfId="26598" xr:uid="{14C49501-B2D7-4CAA-8CA5-5B3BEF233FCE}"/>
    <cellStyle name="좋음 33 11" xfId="26599" xr:uid="{7D0FEFCC-1609-4C8A-A66C-4414FB2314A1}"/>
    <cellStyle name="좋음 33 12" xfId="26600" xr:uid="{9A3529B8-34E2-4E63-AFF5-650922110A29}"/>
    <cellStyle name="좋음 33 13" xfId="26601" xr:uid="{F1598A17-BA18-4D11-8E5B-730A4E8B1BEB}"/>
    <cellStyle name="좋음 33 14" xfId="26602" xr:uid="{7C6CD6B1-E710-47BF-979F-EAFB9C35BC66}"/>
    <cellStyle name="좋음 33 15" xfId="26597" xr:uid="{0DC7C555-944D-4753-BA8E-6F697ED4A72F}"/>
    <cellStyle name="좋음 33 2" xfId="3473" xr:uid="{7F3EE73C-FCE2-40E9-A9A2-6BCEF6728016}"/>
    <cellStyle name="좋음 33 2 2" xfId="26603" xr:uid="{5E724761-B813-4F42-96E0-F81E85DFCA38}"/>
    <cellStyle name="좋음 33 3" xfId="26604" xr:uid="{654681CB-3727-42A9-841E-BBA2AAC98E62}"/>
    <cellStyle name="좋음 33 4" xfId="26605" xr:uid="{849058FB-74F7-4550-91F2-2A0C0DD5D584}"/>
    <cellStyle name="좋음 33 5" xfId="26606" xr:uid="{A4B81606-EF2D-4C3D-993F-EB47AC6BCE33}"/>
    <cellStyle name="좋음 33 6" xfId="26607" xr:uid="{DBB3CBB8-2626-413C-ABA3-C2A412CB8AD3}"/>
    <cellStyle name="좋음 33 7" xfId="26608" xr:uid="{7D30396A-D430-492D-964B-6CA51B8B2762}"/>
    <cellStyle name="좋음 33 8" xfId="26609" xr:uid="{70203ECA-BB45-4BD8-B334-0510506BE0C9}"/>
    <cellStyle name="좋음 33 9" xfId="26610" xr:uid="{AC9E0D2B-9B7B-4D4C-ACF8-C7C8AA3333DC}"/>
    <cellStyle name="좋음 34" xfId="3474" xr:uid="{44808201-72D3-4CAE-A68B-2AC06E2214C2}"/>
    <cellStyle name="좋음 34 10" xfId="26612" xr:uid="{993073CA-C79A-413A-AADB-D3CC441B0D7B}"/>
    <cellStyle name="좋음 34 11" xfId="26613" xr:uid="{6CE1842B-A91B-4AF3-9460-1CA57C68B31F}"/>
    <cellStyle name="좋음 34 12" xfId="26614" xr:uid="{9B42617E-F193-4532-862E-84379110B361}"/>
    <cellStyle name="좋음 34 13" xfId="26615" xr:uid="{AA2DD247-F621-43FD-AFE0-9E375BC1E95A}"/>
    <cellStyle name="좋음 34 14" xfId="26616" xr:uid="{A3C21487-9623-402E-9F38-B4CC68597FB3}"/>
    <cellStyle name="좋음 34 15" xfId="26611" xr:uid="{389C4E57-D71E-48E7-86F0-DFB4E20ADD44}"/>
    <cellStyle name="좋음 34 2" xfId="3475" xr:uid="{8C786B2E-F0B5-4F45-AD2C-FED6A7A426C2}"/>
    <cellStyle name="좋음 34 2 2" xfId="26617" xr:uid="{4F58718C-9D60-4B3C-84CE-03BB1DCF07F6}"/>
    <cellStyle name="좋음 34 3" xfId="26618" xr:uid="{5D6DDEF9-0747-42AE-BEE5-D5A9D117F2B6}"/>
    <cellStyle name="좋음 34 4" xfId="26619" xr:uid="{C089F276-26DE-4457-9482-86D6C991A9D9}"/>
    <cellStyle name="좋음 34 5" xfId="26620" xr:uid="{AC936F47-82B1-4DAF-BC91-DE743B3E6B18}"/>
    <cellStyle name="좋음 34 6" xfId="26621" xr:uid="{B8A19C54-B428-4271-A84D-84DD18B14BD8}"/>
    <cellStyle name="좋음 34 7" xfId="26622" xr:uid="{D47E1564-DD9E-47B2-9190-687087DB3753}"/>
    <cellStyle name="좋음 34 8" xfId="26623" xr:uid="{C27423D3-F84E-482C-993A-4685785A27C2}"/>
    <cellStyle name="좋음 34 9" xfId="26624" xr:uid="{EC19BB90-889D-4C01-9FD9-8E193F8F3403}"/>
    <cellStyle name="좋음 35" xfId="3476" xr:uid="{B180D177-405C-4A4F-A8A0-9152D093E0DD}"/>
    <cellStyle name="좋음 35 10" xfId="26626" xr:uid="{98F116EF-6251-498B-A78C-F6575A8A365C}"/>
    <cellStyle name="좋음 35 11" xfId="26627" xr:uid="{266F8265-2684-4E25-B5ED-6EA08D59A935}"/>
    <cellStyle name="좋음 35 12" xfId="26628" xr:uid="{68850CC5-16C7-4DE9-B27E-6DFDCFCCC990}"/>
    <cellStyle name="좋음 35 13" xfId="26629" xr:uid="{25643F74-D192-418F-912D-05E85264DFF3}"/>
    <cellStyle name="좋음 35 14" xfId="26630" xr:uid="{AF006C6B-BAEA-4FD1-B900-9D0A5D05B341}"/>
    <cellStyle name="좋음 35 15" xfId="26625" xr:uid="{C344206B-4863-4F6C-B6C9-E274D108B6A2}"/>
    <cellStyle name="좋음 35 2" xfId="3477" xr:uid="{1F926D9B-CDB1-4C75-8453-8FF8ACBD6FA8}"/>
    <cellStyle name="좋음 35 2 2" xfId="26631" xr:uid="{7C3B5E8D-64C7-439C-B409-77C76D1D5A59}"/>
    <cellStyle name="좋음 35 3" xfId="26632" xr:uid="{FFAB6390-1D71-4C2B-8A34-67C5EFF3393E}"/>
    <cellStyle name="좋음 35 4" xfId="26633" xr:uid="{63B7907F-660A-4F90-85A8-C9F7E09637E2}"/>
    <cellStyle name="좋음 35 5" xfId="26634" xr:uid="{B18B483A-4860-4981-BECE-77E4CED45BB1}"/>
    <cellStyle name="좋음 35 6" xfId="26635" xr:uid="{A1AEA6EF-61B7-404D-82B5-A07C799E3FCD}"/>
    <cellStyle name="좋음 35 7" xfId="26636" xr:uid="{08EECF5A-32FD-43C2-A58D-34C84892C873}"/>
    <cellStyle name="좋음 35 8" xfId="26637" xr:uid="{5503E946-C200-47EA-82EA-7F327CBF5CA2}"/>
    <cellStyle name="좋음 35 9" xfId="26638" xr:uid="{5820D735-845E-48F0-98B4-A26C486C8A2B}"/>
    <cellStyle name="좋음 36" xfId="3478" xr:uid="{6C538038-0A66-4415-A56D-D51C4315C1F7}"/>
    <cellStyle name="좋음 36 10" xfId="26640" xr:uid="{5D80FB28-4C43-4469-B85C-1F72111595B9}"/>
    <cellStyle name="좋음 36 11" xfId="26641" xr:uid="{D1BB3584-86F3-4149-9758-F6A8E8A5F2A3}"/>
    <cellStyle name="좋음 36 12" xfId="26642" xr:uid="{BF7D1984-334B-4FE0-B7B2-A7D17E837C8E}"/>
    <cellStyle name="좋음 36 13" xfId="26643" xr:uid="{D37DF349-7DD0-4965-9E87-7F3948A38AED}"/>
    <cellStyle name="좋음 36 14" xfId="26644" xr:uid="{7C0EB2E8-1163-42B3-9540-BCCC0E890277}"/>
    <cellStyle name="좋음 36 15" xfId="26639" xr:uid="{4AA00FD6-FA1E-438F-8544-CE06D030330F}"/>
    <cellStyle name="좋음 36 2" xfId="3479" xr:uid="{0E837548-320C-4A3C-875A-5978C879C4FD}"/>
    <cellStyle name="좋음 36 2 2" xfId="26645" xr:uid="{314A22D1-2E0D-4413-A3F9-72AD7BC672C4}"/>
    <cellStyle name="좋음 36 3" xfId="26646" xr:uid="{B1BAC43D-563A-424F-AF91-03B190F1BA32}"/>
    <cellStyle name="좋음 36 4" xfId="26647" xr:uid="{A799C3BC-1208-4207-9481-D0C64FBFFBB2}"/>
    <cellStyle name="좋음 36 5" xfId="26648" xr:uid="{CAEA9DD9-CE76-4B5D-8430-D269FC88F513}"/>
    <cellStyle name="좋음 36 6" xfId="26649" xr:uid="{02BB011A-9520-41D7-9EDD-536CAD9A3506}"/>
    <cellStyle name="좋음 36 7" xfId="26650" xr:uid="{D496C76B-9086-407E-B3F5-601D79504C7E}"/>
    <cellStyle name="좋음 36 8" xfId="26651" xr:uid="{26A4D825-AA2B-4055-BF48-DC26EB527CBA}"/>
    <cellStyle name="좋음 36 9" xfId="26652" xr:uid="{525F3E7A-026B-4A05-934B-654443B2E57A}"/>
    <cellStyle name="좋음 37" xfId="3480" xr:uid="{C772651C-9FB3-47B5-AAEC-8B4D55FF528A}"/>
    <cellStyle name="좋음 37 10" xfId="26654" xr:uid="{69A6DBAB-909A-45D4-9B76-1B0DACE05095}"/>
    <cellStyle name="좋음 37 11" xfId="26655" xr:uid="{C34026D3-6A9B-43F3-868D-49C730D139CC}"/>
    <cellStyle name="좋음 37 12" xfId="26656" xr:uid="{907B186E-AEDE-45FC-9BB7-8784DA0CD3D8}"/>
    <cellStyle name="좋음 37 13" xfId="26657" xr:uid="{A6B26FA4-DE32-440A-AFC4-7AB9704D2B1E}"/>
    <cellStyle name="좋음 37 14" xfId="26658" xr:uid="{06044E23-0D8B-42EE-82DB-5471012B9456}"/>
    <cellStyle name="좋음 37 15" xfId="26653" xr:uid="{00CCF655-948D-4503-BE01-65E68C9CEB86}"/>
    <cellStyle name="좋음 37 2" xfId="3481" xr:uid="{FBF9AA46-779D-4C76-B080-E82D186B9AF1}"/>
    <cellStyle name="좋음 37 2 2" xfId="26659" xr:uid="{2D4AC58B-F9A1-46C8-8AD3-8FE72769C1E6}"/>
    <cellStyle name="좋음 37 3" xfId="26660" xr:uid="{36EF9633-0E59-4E82-AF4A-0D74E7FB705C}"/>
    <cellStyle name="좋음 37 4" xfId="26661" xr:uid="{B388E4CB-3907-43D0-95D7-DA6F4FBBBBCB}"/>
    <cellStyle name="좋음 37 5" xfId="26662" xr:uid="{86FD2037-0CB4-4097-B043-3D76FBB2AA64}"/>
    <cellStyle name="좋음 37 6" xfId="26663" xr:uid="{98715C48-08CB-4D1F-B944-CF0E0BE87E3C}"/>
    <cellStyle name="좋음 37 7" xfId="26664" xr:uid="{FEDC2D7C-15DC-4529-B217-66BB40428B46}"/>
    <cellStyle name="좋음 37 8" xfId="26665" xr:uid="{BB83E9FB-1BA6-46AD-A547-D66EDFC396B6}"/>
    <cellStyle name="좋음 37 9" xfId="26666" xr:uid="{8E68DA3F-7C4B-40D1-962F-FB9486F4AC4D}"/>
    <cellStyle name="좋음 38" xfId="3482" xr:uid="{DD092723-588A-45D4-9816-68678E7C425E}"/>
    <cellStyle name="좋음 38 10" xfId="26668" xr:uid="{DCCCAEE1-2BD7-4984-B141-2E5ED73F1A36}"/>
    <cellStyle name="좋음 38 11" xfId="26669" xr:uid="{27BB3330-EA4C-4761-A44B-ED8F4F1F376B}"/>
    <cellStyle name="좋음 38 12" xfId="26670" xr:uid="{2846AFA8-27B0-4632-9051-68471AAA9F43}"/>
    <cellStyle name="좋음 38 13" xfId="26671" xr:uid="{34E262AE-7F77-4C2A-ADDB-5F17A288A685}"/>
    <cellStyle name="좋음 38 14" xfId="26672" xr:uid="{D76ABD67-EB69-4096-8F58-5AF04F31C454}"/>
    <cellStyle name="좋음 38 15" xfId="26667" xr:uid="{0F90C905-0C29-4117-8CFB-9EC4FD47CB61}"/>
    <cellStyle name="좋음 38 2" xfId="3483" xr:uid="{20C7973C-D852-4C01-B47B-B58CE3CF5D0A}"/>
    <cellStyle name="좋음 38 2 2" xfId="26673" xr:uid="{B44382E8-2420-4C81-BE07-783D622E70BB}"/>
    <cellStyle name="좋음 38 3" xfId="26674" xr:uid="{2A622D29-B56D-4E15-85E1-624BD798E961}"/>
    <cellStyle name="좋음 38 4" xfId="26675" xr:uid="{F7A16DFF-2D1D-4C17-973E-425DECC7D661}"/>
    <cellStyle name="좋음 38 5" xfId="26676" xr:uid="{A1FD305F-695C-4FF3-9A30-567E0FD11F08}"/>
    <cellStyle name="좋음 38 6" xfId="26677" xr:uid="{588D991B-9F00-4E6F-980A-98233F47DFF9}"/>
    <cellStyle name="좋음 38 7" xfId="26678" xr:uid="{02BF1EA8-0FC5-42BA-B0D8-8C1368B71E0C}"/>
    <cellStyle name="좋음 38 8" xfId="26679" xr:uid="{D17CDFB6-3E2B-48E5-99E3-C6CBD427C3EF}"/>
    <cellStyle name="좋음 38 9" xfId="26680" xr:uid="{294BCDFF-4E13-4358-8FD5-33E4903D9FCD}"/>
    <cellStyle name="좋음 39" xfId="3484" xr:uid="{225EE4A4-B822-4C0D-94B5-634F4DC9FD64}"/>
    <cellStyle name="좋음 39 10" xfId="26682" xr:uid="{2899AA52-11DD-4F36-8E5A-C2B6A790FC66}"/>
    <cellStyle name="좋음 39 11" xfId="26683" xr:uid="{B0E4B381-AC78-4C0D-9085-E01352368EE1}"/>
    <cellStyle name="좋음 39 12" xfId="26684" xr:uid="{0028424B-DECE-4ADD-A0F9-7F939E3A9F72}"/>
    <cellStyle name="좋음 39 13" xfId="26685" xr:uid="{1BD5C0AE-F607-4E4B-85BD-16A63E58846A}"/>
    <cellStyle name="좋음 39 14" xfId="26686" xr:uid="{F93514F6-6851-4A88-9B1B-B05557E4AD12}"/>
    <cellStyle name="좋음 39 15" xfId="26681" xr:uid="{6CFD7632-A541-472B-8663-0282A5097EBC}"/>
    <cellStyle name="좋음 39 2" xfId="3485" xr:uid="{72E44C3A-C4EB-4FD8-9CEB-A2334C116057}"/>
    <cellStyle name="좋음 39 2 2" xfId="26687" xr:uid="{C4A9BF5C-7799-4310-9327-67EE3C725805}"/>
    <cellStyle name="좋음 39 3" xfId="26688" xr:uid="{480E211B-6507-4D05-9CB1-90A55A7AAE18}"/>
    <cellStyle name="좋음 39 4" xfId="26689" xr:uid="{8075E998-66E2-4520-A676-80C97895BF14}"/>
    <cellStyle name="좋음 39 5" xfId="26690" xr:uid="{B869A1A9-0E8E-4661-AB59-077774B742E4}"/>
    <cellStyle name="좋음 39 6" xfId="26691" xr:uid="{A5921134-7C18-4ECB-9F68-635B0E3D7A52}"/>
    <cellStyle name="좋음 39 7" xfId="26692" xr:uid="{55B78261-5B09-4F3A-9D29-4F5A970BA61D}"/>
    <cellStyle name="좋음 39 8" xfId="26693" xr:uid="{1A1B1C51-6821-4BFE-A3B5-CAEFB83A3329}"/>
    <cellStyle name="좋음 39 9" xfId="26694" xr:uid="{AE195EA3-95A6-467F-BDB1-F57B600A70A6}"/>
    <cellStyle name="좋음 4" xfId="3486" xr:uid="{DC0FD5C0-992F-480E-88DA-34DB4FAB7559}"/>
    <cellStyle name="좋음 4 10" xfId="26696" xr:uid="{DBA9FE69-544F-4AF2-88EE-87CA9B370F45}"/>
    <cellStyle name="좋음 4 11" xfId="26697" xr:uid="{C5B63A09-E669-4FD6-AD09-9F369BBC6896}"/>
    <cellStyle name="좋음 4 12" xfId="26698" xr:uid="{2D1FBCDC-6C08-4A02-947A-6E1FF39731E9}"/>
    <cellStyle name="좋음 4 13" xfId="26699" xr:uid="{30120272-FE4C-4A80-8793-F0A81F3098C6}"/>
    <cellStyle name="좋음 4 14" xfId="26700" xr:uid="{611921FE-2282-48FC-A7B5-B9BB7FCF23E6}"/>
    <cellStyle name="좋음 4 15" xfId="26695" xr:uid="{F00009E2-4086-467C-A009-9E3A6F9EF9FC}"/>
    <cellStyle name="좋음 4 16" xfId="27904" xr:uid="{A6B7D24D-C866-4E2F-8786-114786745474}"/>
    <cellStyle name="좋음 4 2" xfId="3487" xr:uid="{5C62549A-0B6C-4D23-B777-AC0A3B327E6A}"/>
    <cellStyle name="좋음 4 2 2" xfId="26701" xr:uid="{E4FD91D2-C34F-42C0-812D-A0AD65422F57}"/>
    <cellStyle name="좋음 4 3" xfId="26702" xr:uid="{A6542966-B455-49AB-AAEE-8B6C68A945CA}"/>
    <cellStyle name="좋음 4 4" xfId="26703" xr:uid="{ECAEA57A-7840-45BC-8940-944CF5568FDE}"/>
    <cellStyle name="좋음 4 5" xfId="26704" xr:uid="{41BC9754-AB38-43C4-B5CB-89438BF0133C}"/>
    <cellStyle name="좋음 4 6" xfId="26705" xr:uid="{B4AA622E-4562-4499-B9B3-5D187F2CCA14}"/>
    <cellStyle name="좋음 4 7" xfId="26706" xr:uid="{B3F8B45F-A74C-4316-8970-CC6812F868C5}"/>
    <cellStyle name="좋음 4 8" xfId="26707" xr:uid="{D4E4D1A2-919B-4B8A-8932-CBF2B582AC08}"/>
    <cellStyle name="좋음 4 9" xfId="26708" xr:uid="{57EC3A65-1930-473C-B202-7F32B6B0AD06}"/>
    <cellStyle name="좋음 40" xfId="3488" xr:uid="{CD5E5081-1632-49BD-8CA1-6116F86AA4FD}"/>
    <cellStyle name="좋음 40 10" xfId="26710" xr:uid="{063A8945-FBE4-4907-9D41-C8585B96204D}"/>
    <cellStyle name="좋음 40 11" xfId="26711" xr:uid="{5F437A89-D019-43F4-AE49-918E7637BDE3}"/>
    <cellStyle name="좋음 40 12" xfId="26712" xr:uid="{755F9D99-C6A2-410E-881B-1F434C032811}"/>
    <cellStyle name="좋음 40 13" xfId="26713" xr:uid="{582287B1-1F9C-43A8-8E8F-A7E70FCCC24C}"/>
    <cellStyle name="좋음 40 14" xfId="26714" xr:uid="{12B2F937-1059-4D95-A1F6-A145EDEA0C31}"/>
    <cellStyle name="좋음 40 15" xfId="26709" xr:uid="{313BFC61-EAF3-44D1-9E66-BCB00BAC6300}"/>
    <cellStyle name="좋음 40 2" xfId="3489" xr:uid="{26FD4AA7-1DE1-4476-BF34-46AF52B5B05A}"/>
    <cellStyle name="좋음 40 2 2" xfId="26715" xr:uid="{F295E57C-5830-4C3F-B214-9C344E0D0FFB}"/>
    <cellStyle name="좋음 40 3" xfId="26716" xr:uid="{379B6650-EEBE-4281-AA1A-AFB02DDAA1C1}"/>
    <cellStyle name="좋음 40 4" xfId="26717" xr:uid="{70B65566-3860-44AE-A2DE-DCBE85671EE2}"/>
    <cellStyle name="좋음 40 5" xfId="26718" xr:uid="{5561F8C8-88C6-43F7-A5DB-09D408F387F7}"/>
    <cellStyle name="좋음 40 6" xfId="26719" xr:uid="{EFD26F17-7796-41C0-989E-20973E277FB7}"/>
    <cellStyle name="좋음 40 7" xfId="26720" xr:uid="{47C32D62-2194-4AB4-B787-F4E0EDE8E58F}"/>
    <cellStyle name="좋음 40 8" xfId="26721" xr:uid="{A4B6F1FD-9865-467E-A953-62B28BA247FD}"/>
    <cellStyle name="좋음 40 9" xfId="26722" xr:uid="{21F54CF4-28CF-42C4-B2D0-C0FFD08FF4DA}"/>
    <cellStyle name="좋음 41" xfId="3490" xr:uid="{44D6EF90-B097-44A4-820B-B8FE1B848C08}"/>
    <cellStyle name="좋음 41 10" xfId="26724" xr:uid="{6564E420-CC40-4B6E-B664-2EED8871B17A}"/>
    <cellStyle name="좋음 41 11" xfId="26725" xr:uid="{D8042391-7944-49EE-A274-ECBB8E82C4D2}"/>
    <cellStyle name="좋음 41 12" xfId="26726" xr:uid="{2A6E66AF-A453-40B0-A90A-6C568E2D204A}"/>
    <cellStyle name="좋음 41 13" xfId="26727" xr:uid="{AE520725-ADCC-4CCC-A150-728451FBD376}"/>
    <cellStyle name="좋음 41 14" xfId="26728" xr:uid="{57B7A4C5-3C0A-43F4-9938-2FBD082A4253}"/>
    <cellStyle name="좋음 41 15" xfId="26723" xr:uid="{B46DC1C5-7580-4218-BCEE-32D03D9936F3}"/>
    <cellStyle name="좋음 41 2" xfId="3491" xr:uid="{7D477233-075C-47C2-9D1A-20996675D3DF}"/>
    <cellStyle name="좋음 41 2 2" xfId="26729" xr:uid="{8D4ED9B4-702A-451A-96D3-39B16397730F}"/>
    <cellStyle name="좋음 41 3" xfId="26730" xr:uid="{1E0BA350-182B-4FDB-8930-84D6FB71FB6F}"/>
    <cellStyle name="좋음 41 4" xfId="26731" xr:uid="{8DC66FFB-A120-4929-9D08-CC85E97F7FD7}"/>
    <cellStyle name="좋음 41 5" xfId="26732" xr:uid="{995E2B61-6064-4BBE-84BA-4073E6C72954}"/>
    <cellStyle name="좋음 41 6" xfId="26733" xr:uid="{4098F62D-850A-4618-B719-353CBBC8EAD7}"/>
    <cellStyle name="좋음 41 7" xfId="26734" xr:uid="{03DEC440-6D0A-42B7-A417-2591F1DE6844}"/>
    <cellStyle name="좋음 41 8" xfId="26735" xr:uid="{7F652291-D80E-4371-8458-A494CBC939A8}"/>
    <cellStyle name="좋음 41 9" xfId="26736" xr:uid="{59ADD2F7-CDA3-4C35-B942-A4E1987DB2F3}"/>
    <cellStyle name="좋음 42" xfId="3492" xr:uid="{6A975AB9-037C-4945-BFC7-914E4DE01990}"/>
    <cellStyle name="좋음 42 10" xfId="26738" xr:uid="{40AABAAC-76DA-42A9-BEFA-AFEE3D32E364}"/>
    <cellStyle name="좋음 42 11" xfId="26739" xr:uid="{F866C1DA-2C98-4255-85DA-BBAEF73E53EB}"/>
    <cellStyle name="좋음 42 12" xfId="26740" xr:uid="{1180352A-40EF-4A45-BA75-2BACAEA26E3E}"/>
    <cellStyle name="좋음 42 13" xfId="26741" xr:uid="{7B34D233-7074-47D9-B25B-6DCDF55243D8}"/>
    <cellStyle name="좋음 42 14" xfId="26742" xr:uid="{A2B8C9F7-C6FF-4395-958B-427D9C1983A0}"/>
    <cellStyle name="좋음 42 15" xfId="26737" xr:uid="{FFD785C0-4D2D-455C-916F-FA771F4D4982}"/>
    <cellStyle name="좋음 42 2" xfId="3493" xr:uid="{959ADA20-3F9E-4D42-B452-D0695404B3FC}"/>
    <cellStyle name="좋음 42 2 2" xfId="26743" xr:uid="{F8176C85-6508-4F66-9AEE-D8C44D25EB3B}"/>
    <cellStyle name="좋음 42 3" xfId="26744" xr:uid="{3B24E75A-95D0-403D-B178-1EB1EE509522}"/>
    <cellStyle name="좋음 42 4" xfId="26745" xr:uid="{56886791-758A-4317-AEC1-3DC1FDD28E2D}"/>
    <cellStyle name="좋음 42 5" xfId="26746" xr:uid="{41C1532C-4108-4D9B-AD11-FBAB2DAFA83F}"/>
    <cellStyle name="좋음 42 6" xfId="26747" xr:uid="{98CEDD83-731A-4717-9480-EF8DEEE6DE63}"/>
    <cellStyle name="좋음 42 7" xfId="26748" xr:uid="{EB96B66E-C8F3-4641-BD17-17879469952C}"/>
    <cellStyle name="좋음 42 8" xfId="26749" xr:uid="{C8A190AB-72FA-444A-B880-774F9C10BBF8}"/>
    <cellStyle name="좋음 42 9" xfId="26750" xr:uid="{DAFD29E7-1FCC-4CD9-9FAF-2BF13D103D6A}"/>
    <cellStyle name="좋음 43" xfId="3494" xr:uid="{D0D00C66-82E7-469B-82EB-28B0F4A5D83A}"/>
    <cellStyle name="좋음 43 10" xfId="26752" xr:uid="{7FDB343A-0364-4E6E-847F-A87C28C94D75}"/>
    <cellStyle name="좋음 43 11" xfId="26753" xr:uid="{A9387FE2-4C71-4CDF-BC17-B38017881FDD}"/>
    <cellStyle name="좋음 43 12" xfId="26754" xr:uid="{30954FAD-271C-4560-9014-7F8B0A092E5B}"/>
    <cellStyle name="좋음 43 13" xfId="26755" xr:uid="{D09B8E5F-995B-47A9-B72E-79903EFB8183}"/>
    <cellStyle name="좋음 43 14" xfId="26756" xr:uid="{EB9A12D2-FAF1-410C-AF36-162A3F6148AC}"/>
    <cellStyle name="좋음 43 15" xfId="26751" xr:uid="{C0B7A056-6ABF-4630-A79F-F81D8898425A}"/>
    <cellStyle name="좋음 43 2" xfId="3495" xr:uid="{94B0CD94-E7F8-4F55-AAD3-8ACCDBC49851}"/>
    <cellStyle name="좋음 43 2 2" xfId="26757" xr:uid="{EFFAFC2B-5826-43A1-B372-4E2B46B3D1BE}"/>
    <cellStyle name="좋음 43 3" xfId="26758" xr:uid="{FA70554B-0B10-4C47-A742-47F203238A7B}"/>
    <cellStyle name="좋음 43 4" xfId="26759" xr:uid="{7655DBC0-FFB6-4E1C-87CC-C70896E22737}"/>
    <cellStyle name="좋음 43 5" xfId="26760" xr:uid="{98553EA4-92B8-4486-A4DA-D3F1486ACB44}"/>
    <cellStyle name="좋음 43 6" xfId="26761" xr:uid="{D856EA56-5EB2-474A-AE84-A0BDD693ACCA}"/>
    <cellStyle name="좋음 43 7" xfId="26762" xr:uid="{B51EBB49-E592-4370-8062-BFFE36E1DA1E}"/>
    <cellStyle name="좋음 43 8" xfId="26763" xr:uid="{693BE88B-6033-4853-9B6A-66EBD6B2E677}"/>
    <cellStyle name="좋음 43 9" xfId="26764" xr:uid="{49EBFB5D-4EFB-4372-9BC5-B86A40610E77}"/>
    <cellStyle name="좋음 44" xfId="3496" xr:uid="{D21673ED-A324-46DC-967B-C29B7F9E6CC2}"/>
    <cellStyle name="좋음 44 2" xfId="26765" xr:uid="{B16D1FDF-0EBB-4DA5-AC72-1BAC09315358}"/>
    <cellStyle name="좋음 45" xfId="3497" xr:uid="{C222282A-488C-4CC2-BC22-91BEF0C5E1C7}"/>
    <cellStyle name="좋음 45 2" xfId="26766" xr:uid="{D0EDA2F7-D13A-453A-B5FB-EB036262B4DF}"/>
    <cellStyle name="좋음 46" xfId="3421" xr:uid="{77F89ADC-0AB1-4BD1-930E-333F224375FE}"/>
    <cellStyle name="좋음 47" xfId="26246" xr:uid="{2D3710A5-7DE5-4E39-A90C-8C2929E36E71}"/>
    <cellStyle name="좋음 5" xfId="3498" xr:uid="{15411271-4C7D-46D2-A8CC-A20D01D89A5C}"/>
    <cellStyle name="좋음 5 10" xfId="26768" xr:uid="{0DF919F6-CF58-4C71-A46F-E65BF24611CE}"/>
    <cellStyle name="좋음 5 11" xfId="26769" xr:uid="{3C964135-9EB9-44F5-878B-B08353270D75}"/>
    <cellStyle name="좋음 5 12" xfId="26770" xr:uid="{6AC8A533-F7C1-4444-9248-155E32EB4918}"/>
    <cellStyle name="좋음 5 13" xfId="26771" xr:uid="{CFE5E012-65A1-4CA4-B6BF-7B2410199117}"/>
    <cellStyle name="좋음 5 14" xfId="26772" xr:uid="{78292581-D576-4141-B811-920F73A0FBF7}"/>
    <cellStyle name="좋음 5 15" xfId="26767" xr:uid="{D0B31FE8-ED3F-45B1-9A4D-ADED0FA0BBC5}"/>
    <cellStyle name="좋음 5 2" xfId="3499" xr:uid="{4AE20CAE-8334-456D-96F5-16276CE95EC5}"/>
    <cellStyle name="좋음 5 2 2" xfId="26773" xr:uid="{ADBB2CEA-D136-4780-BC31-789D14867643}"/>
    <cellStyle name="좋음 5 3" xfId="26774" xr:uid="{00779BD6-7C19-4749-9EFB-98A0F803B797}"/>
    <cellStyle name="좋음 5 4" xfId="26775" xr:uid="{8EC61A98-C1DB-45B9-828E-5BDE283D4A14}"/>
    <cellStyle name="좋음 5 5" xfId="26776" xr:uid="{E1F1DE0D-CF49-4E3F-9A2E-FEBBD5E741C1}"/>
    <cellStyle name="좋음 5 6" xfId="26777" xr:uid="{9D4C30E7-7A2F-4398-81EA-F2EF0907277B}"/>
    <cellStyle name="좋음 5 7" xfId="26778" xr:uid="{812A3DF4-FD91-4E3A-A8E0-62834933088D}"/>
    <cellStyle name="좋음 5 8" xfId="26779" xr:uid="{4BDB9EA5-CB49-4845-8796-E60AA30C584B}"/>
    <cellStyle name="좋음 5 9" xfId="26780" xr:uid="{D2B6AAE2-CFA3-4E83-9464-9F00075AA24A}"/>
    <cellStyle name="좋음 6" xfId="3500" xr:uid="{EAA5E2A3-B4D4-480C-A32C-A8483D62C88D}"/>
    <cellStyle name="좋음 6 10" xfId="26782" xr:uid="{2EF72157-E436-4945-ACE8-040C5B6F3920}"/>
    <cellStyle name="좋음 6 11" xfId="26783" xr:uid="{A6BA8737-B5CE-450A-8E5D-6B42DBBF6449}"/>
    <cellStyle name="좋음 6 12" xfId="26784" xr:uid="{265A8A36-6BD7-412D-A72D-81D1AD504C68}"/>
    <cellStyle name="좋음 6 13" xfId="26785" xr:uid="{53729432-D5DE-46FB-973D-70E2305FB36B}"/>
    <cellStyle name="좋음 6 14" xfId="26786" xr:uid="{27569321-FE8E-4A06-A59B-1CB8728AB228}"/>
    <cellStyle name="좋음 6 15" xfId="26781" xr:uid="{BDE5EC25-1F96-4584-8536-A85AA4E14B5C}"/>
    <cellStyle name="좋음 6 2" xfId="3501" xr:uid="{D2C0A416-CBC3-45AE-8A7D-D18E3911BE4A}"/>
    <cellStyle name="좋음 6 2 2" xfId="26787" xr:uid="{11CB2500-0292-4AD6-94E5-0A26479FE3B1}"/>
    <cellStyle name="좋음 6 3" xfId="26788" xr:uid="{83377B7E-29BA-495A-9204-6750A9BA6999}"/>
    <cellStyle name="좋음 6 4" xfId="26789" xr:uid="{963B6858-C46B-4A41-B174-E659CE8C18E1}"/>
    <cellStyle name="좋음 6 5" xfId="26790" xr:uid="{0EB3B54E-E68B-47AF-AFB3-467127A742CC}"/>
    <cellStyle name="좋음 6 6" xfId="26791" xr:uid="{22E73089-8AB6-4904-B5DB-CA5E88EBDCFB}"/>
    <cellStyle name="좋음 6 7" xfId="26792" xr:uid="{124AEF04-35E1-4164-849F-9D909FB258A3}"/>
    <cellStyle name="좋음 6 8" xfId="26793" xr:uid="{2027D5E1-8B66-4097-9266-448E58AC8C6A}"/>
    <cellStyle name="좋음 6 9" xfId="26794" xr:uid="{F30B0761-DC60-4C80-876A-24D7315DBEF6}"/>
    <cellStyle name="좋음 7" xfId="3502" xr:uid="{626F40D3-81E1-4611-9212-4C6880A29CF7}"/>
    <cellStyle name="좋음 7 10" xfId="26796" xr:uid="{D6627155-676B-48A5-BF20-8D0061734E09}"/>
    <cellStyle name="좋음 7 11" xfId="26797" xr:uid="{B5B72D79-C317-4800-88BB-86E9FD2F01F7}"/>
    <cellStyle name="좋음 7 12" xfId="26798" xr:uid="{7B9D7107-EEA6-4DE2-9CDC-5D4E072621FD}"/>
    <cellStyle name="좋음 7 13" xfId="26799" xr:uid="{6BDD4B6D-A814-42A2-8EB3-70B1A57B9A3B}"/>
    <cellStyle name="좋음 7 14" xfId="26800" xr:uid="{DAD64620-F018-4BB3-87D9-B9B377B50515}"/>
    <cellStyle name="좋음 7 15" xfId="26795" xr:uid="{E808E482-3F07-4113-859D-854C672B6E70}"/>
    <cellStyle name="좋음 7 2" xfId="3503" xr:uid="{F876885C-8604-4B46-9313-8148F0753724}"/>
    <cellStyle name="좋음 7 2 2" xfId="26801" xr:uid="{3308E9BC-382A-4978-8E05-A75C8BED9BB8}"/>
    <cellStyle name="좋음 7 3" xfId="26802" xr:uid="{2757DE02-8623-4C49-8F25-77F2C3CB7EBE}"/>
    <cellStyle name="좋음 7 4" xfId="26803" xr:uid="{330F5797-5BE6-4491-8673-59FCEF1C6D32}"/>
    <cellStyle name="좋음 7 5" xfId="26804" xr:uid="{11DE7210-C2F8-401F-817A-AFFC7D418D3E}"/>
    <cellStyle name="좋음 7 6" xfId="26805" xr:uid="{ABD8CE13-2316-47A4-AC68-E0EAE062BB8B}"/>
    <cellStyle name="좋음 7 7" xfId="26806" xr:uid="{6774468C-82FA-45C6-BB0B-DCCFE0C85F83}"/>
    <cellStyle name="좋음 7 8" xfId="26807" xr:uid="{8AD964D7-1AA5-4CC1-840E-DC4C4D396EAE}"/>
    <cellStyle name="좋음 7 9" xfId="26808" xr:uid="{771F75BF-FCB8-4B37-9DDD-C0029037CEB7}"/>
    <cellStyle name="좋음 8" xfId="3504" xr:uid="{39AA6B2E-7A65-4B26-8C4B-DC3454C84E5C}"/>
    <cellStyle name="좋음 8 10" xfId="26810" xr:uid="{D7D194D3-896A-41A6-807D-07BD7229BA85}"/>
    <cellStyle name="좋음 8 11" xfId="26811" xr:uid="{429F0B71-E641-4C1F-AB71-E7BDBBAFD4E2}"/>
    <cellStyle name="좋음 8 12" xfId="26812" xr:uid="{5AA32E46-882D-4DD8-BD03-C1350BA02DEB}"/>
    <cellStyle name="좋음 8 13" xfId="26813" xr:uid="{A95DFADD-461A-4DAA-BD9E-2B115E655959}"/>
    <cellStyle name="좋음 8 14" xfId="26814" xr:uid="{78C4F9CA-E8CA-47CF-AD6C-0FF2BF350E17}"/>
    <cellStyle name="좋음 8 15" xfId="26809" xr:uid="{20AFCB61-6D80-40B7-8B07-BC9B9D396DC8}"/>
    <cellStyle name="좋음 8 2" xfId="3505" xr:uid="{B30F14CA-ED97-4F0D-98E3-0D58D30D6676}"/>
    <cellStyle name="좋음 8 2 2" xfId="26815" xr:uid="{0C92E265-A310-4EE3-B061-2ADED7A081D4}"/>
    <cellStyle name="좋음 8 3" xfId="26816" xr:uid="{94786EA9-D185-45D8-BBD9-B83D086D75DC}"/>
    <cellStyle name="좋음 8 4" xfId="26817" xr:uid="{5334348A-7C83-4CAC-AB35-73E41B0A9AA6}"/>
    <cellStyle name="좋음 8 5" xfId="26818" xr:uid="{88EDB93E-F52C-410D-A20D-502FF0BB1F23}"/>
    <cellStyle name="좋음 8 6" xfId="26819" xr:uid="{AAB28DFB-C2BC-42F8-94B1-06E909A8FAB8}"/>
    <cellStyle name="좋음 8 7" xfId="26820" xr:uid="{89967D63-C592-4DA5-B6B7-438DA69B05B3}"/>
    <cellStyle name="좋음 8 8" xfId="26821" xr:uid="{CCD0FC72-2916-42D2-92D0-45FADB88F113}"/>
    <cellStyle name="좋음 8 9" xfId="26822" xr:uid="{C9B07DF3-9F40-49FB-B0FC-319A1E57FF0E}"/>
    <cellStyle name="좋음 9" xfId="3506" xr:uid="{319CA9DE-9DBA-425D-A45A-06445CD4F62F}"/>
    <cellStyle name="좋음 9 10" xfId="26824" xr:uid="{BE106F57-72BF-4E43-A7BC-E0843BBD44D2}"/>
    <cellStyle name="좋음 9 11" xfId="26825" xr:uid="{299373F1-9676-4DC9-9CB5-AA6A04D98686}"/>
    <cellStyle name="좋음 9 12" xfId="26826" xr:uid="{EC9EB88A-52B0-48C6-B0E7-8AA2436CD52E}"/>
    <cellStyle name="좋음 9 13" xfId="26827" xr:uid="{DDA56F52-1CA1-4E13-8378-D6246403C0FD}"/>
    <cellStyle name="좋음 9 14" xfId="26828" xr:uid="{7CAECBBF-EE03-472D-9E9A-119BEC4192ED}"/>
    <cellStyle name="좋음 9 15" xfId="26823" xr:uid="{2D5E0146-F2A9-428B-9A1D-3EDC7E7BB712}"/>
    <cellStyle name="좋음 9 2" xfId="3507" xr:uid="{35924BA6-1293-491E-A6D2-356A0461DA86}"/>
    <cellStyle name="좋음 9 2 2" xfId="26829" xr:uid="{8AB2BF72-2BB2-486A-B7E8-4CF625E2EEAC}"/>
    <cellStyle name="좋음 9 3" xfId="26830" xr:uid="{F39A498C-42F4-4C87-BD30-2C86E1B32AD3}"/>
    <cellStyle name="좋음 9 4" xfId="26831" xr:uid="{CBC0E924-8FE7-4EB4-B9DF-36E536B34E52}"/>
    <cellStyle name="좋음 9 5" xfId="26832" xr:uid="{7C1DF0A2-B5E9-497C-8F3E-6F96A906E69E}"/>
    <cellStyle name="좋음 9 6" xfId="26833" xr:uid="{C948650D-494F-4612-95E2-F7801A3E98F2}"/>
    <cellStyle name="좋음 9 7" xfId="26834" xr:uid="{E3B25952-813B-4E21-97A5-D9A201364E6C}"/>
    <cellStyle name="좋음 9 8" xfId="26835" xr:uid="{070B46F5-F6AF-4B3A-825F-2D0CD474D5B3}"/>
    <cellStyle name="좋음 9 9" xfId="26836" xr:uid="{06746E56-22D5-47F1-ABB7-BDEC20731D1B}"/>
    <cellStyle name="출력 10" xfId="3509" xr:uid="{8EB3C2F7-A123-4971-9E1B-C2440C474AF4}"/>
    <cellStyle name="출력 10 10" xfId="26839" xr:uid="{966055BB-ED45-45B0-BAB4-A2F29D54C4CF}"/>
    <cellStyle name="출력 10 11" xfId="26840" xr:uid="{37501A25-C76F-4631-A1E3-FDE47409E049}"/>
    <cellStyle name="출력 10 12" xfId="26841" xr:uid="{105F1105-6468-41C0-8DC0-A1454E1E40A6}"/>
    <cellStyle name="출력 10 13" xfId="26842" xr:uid="{7D368D4E-1E1A-4DCF-A4E1-8E24433C37DA}"/>
    <cellStyle name="출력 10 14" xfId="26843" xr:uid="{9A2352A8-C1FC-422B-B8CE-5E7767E825A3}"/>
    <cellStyle name="출력 10 15" xfId="26838" xr:uid="{9B6FDCE4-80AA-4EF4-B0B8-FD4F8FD94767}"/>
    <cellStyle name="출력 10 2" xfId="3510" xr:uid="{34DB4D5D-1C2C-48AF-8E61-D6CE8508CE84}"/>
    <cellStyle name="출력 10 2 2" xfId="26844" xr:uid="{B5186A34-FE39-4388-94E5-4A545E705BC4}"/>
    <cellStyle name="출력 10 3" xfId="26845" xr:uid="{7B66FA1D-65F5-4A07-9FBB-2DE4F92C0675}"/>
    <cellStyle name="출력 10 4" xfId="26846" xr:uid="{3778CFDA-2656-4274-A2FA-BF07DCD3CCC3}"/>
    <cellStyle name="출력 10 5" xfId="26847" xr:uid="{753D6578-9188-42EF-95FD-86C5ACE24CC4}"/>
    <cellStyle name="출력 10 6" xfId="26848" xr:uid="{6CCFA51A-8C53-448C-80C7-CBCC0D307663}"/>
    <cellStyle name="출력 10 7" xfId="26849" xr:uid="{04AAEE22-917C-49CA-8DEA-F1950AAEC7CF}"/>
    <cellStyle name="출력 10 8" xfId="26850" xr:uid="{41AF0A96-77CC-4F7D-8A1A-28E2809DC75A}"/>
    <cellStyle name="출력 10 9" xfId="26851" xr:uid="{DADA31DD-87E2-46B6-8EE2-183C15375357}"/>
    <cellStyle name="출력 11" xfId="3511" xr:uid="{6E51D16A-33D9-41F8-8A0E-6A152E6C7819}"/>
    <cellStyle name="출력 11 10" xfId="26853" xr:uid="{A870FF25-3D10-4517-9214-070A298854F4}"/>
    <cellStyle name="출력 11 11" xfId="26854" xr:uid="{D2802C7B-24E1-49F8-9A35-E063E1BD724A}"/>
    <cellStyle name="출력 11 12" xfId="26855" xr:uid="{0B9CD602-5CC9-4A6D-9A94-30EF707E195F}"/>
    <cellStyle name="출력 11 13" xfId="26856" xr:uid="{417BD2B0-1715-4772-B456-31370999F5E6}"/>
    <cellStyle name="출력 11 14" xfId="26857" xr:uid="{24D4F4B0-00ED-46D9-B578-8C319C8996F9}"/>
    <cellStyle name="출력 11 15" xfId="26852" xr:uid="{1D4649B2-F933-4F9E-A50B-E297268C41B3}"/>
    <cellStyle name="출력 11 2" xfId="3512" xr:uid="{7E4CE56B-1BF0-4EDF-92B7-41C6F1EF3C36}"/>
    <cellStyle name="출력 11 2 2" xfId="26858" xr:uid="{C5B85136-C3B2-48D5-B387-6321EF93F985}"/>
    <cellStyle name="출력 11 3" xfId="26859" xr:uid="{16357FE1-52CF-401E-97AE-A440B373E1F5}"/>
    <cellStyle name="출력 11 4" xfId="26860" xr:uid="{108D23D2-B796-4371-8B30-21C966BF2A20}"/>
    <cellStyle name="출력 11 5" xfId="26861" xr:uid="{04B40F9D-7D0D-4686-8119-C0C1DE201A5C}"/>
    <cellStyle name="출력 11 6" xfId="26862" xr:uid="{F3F6F539-90CF-4DB4-AA34-01BA2DDC772D}"/>
    <cellStyle name="출력 11 7" xfId="26863" xr:uid="{4372898E-BD7F-48DC-BC59-946754C941E1}"/>
    <cellStyle name="출력 11 8" xfId="26864" xr:uid="{E3C00B51-AC95-459A-9A98-C095DE121C2E}"/>
    <cellStyle name="출력 11 9" xfId="26865" xr:uid="{31B657F6-3982-41CF-94E8-6282465D4F37}"/>
    <cellStyle name="출력 12" xfId="3513" xr:uid="{74FD011F-C63E-453B-84E2-1716F5AE34B0}"/>
    <cellStyle name="출력 12 10" xfId="26867" xr:uid="{7E9B430D-B423-4644-A0E0-7E3162193771}"/>
    <cellStyle name="출력 12 11" xfId="26868" xr:uid="{32FC8DF4-B8C3-4777-9333-095E72A84A56}"/>
    <cellStyle name="출력 12 12" xfId="26869" xr:uid="{7C3DF1E8-D88D-41DB-8A7B-423AF56FA5CF}"/>
    <cellStyle name="출력 12 13" xfId="26870" xr:uid="{FD1DE636-3A02-4A54-8571-6CF401C8607D}"/>
    <cellStyle name="출력 12 14" xfId="26871" xr:uid="{0036A864-C9A1-40E3-A9BA-113380B0183A}"/>
    <cellStyle name="출력 12 15" xfId="26866" xr:uid="{305B1E0C-FDB8-434E-B259-F3A42332D178}"/>
    <cellStyle name="출력 12 2" xfId="3514" xr:uid="{361A52B6-184F-40DE-929D-52F56E34E67E}"/>
    <cellStyle name="출력 12 2 2" xfId="26872" xr:uid="{EA6899E5-255F-4D2F-B0A3-A395DFD0559A}"/>
    <cellStyle name="출력 12 3" xfId="26873" xr:uid="{480C2DAF-C766-441F-8920-0839C6CBEC79}"/>
    <cellStyle name="출력 12 4" xfId="26874" xr:uid="{C78CF4E5-7565-41D3-B7D4-053239C621A7}"/>
    <cellStyle name="출력 12 5" xfId="26875" xr:uid="{4BFFC363-3FCF-42B0-9A27-CCB4571F1457}"/>
    <cellStyle name="출력 12 6" xfId="26876" xr:uid="{9881A945-1A58-42C8-95AB-BAAB76FE12BE}"/>
    <cellStyle name="출력 12 7" xfId="26877" xr:uid="{B498590A-DA01-4362-A433-50BD4B3FCBE6}"/>
    <cellStyle name="출력 12 8" xfId="26878" xr:uid="{1F80D447-D980-497B-B688-756284AEF937}"/>
    <cellStyle name="출력 12 9" xfId="26879" xr:uid="{DF15BDAC-B046-4CB9-ACDC-D3AFE614BE39}"/>
    <cellStyle name="출력 13" xfId="3515" xr:uid="{97A65C83-244F-4264-9232-BA7D6F91559C}"/>
    <cellStyle name="출력 13 10" xfId="26881" xr:uid="{D4EA3974-687C-40F1-8F2B-F5920F08063A}"/>
    <cellStyle name="출력 13 11" xfId="26882" xr:uid="{4975F320-9630-475D-8B79-848920948AAE}"/>
    <cellStyle name="출력 13 12" xfId="26883" xr:uid="{1EFF4994-F20E-4E95-9C8F-DC159568531B}"/>
    <cellStyle name="출력 13 13" xfId="26884" xr:uid="{E90AA375-52AD-494B-B95B-4C05AB25DEC2}"/>
    <cellStyle name="출력 13 14" xfId="26885" xr:uid="{7AA17EC5-1B15-48C2-9304-04E1A4A1D897}"/>
    <cellStyle name="출력 13 15" xfId="26880" xr:uid="{AA7B4EDB-C531-4D36-986F-68DDD2466846}"/>
    <cellStyle name="출력 13 2" xfId="3516" xr:uid="{BE85FAEB-4503-46A6-ADA0-56BC2C8BAF4A}"/>
    <cellStyle name="출력 13 2 2" xfId="26886" xr:uid="{A58F37D3-A70B-4C13-A096-2D5CCD94A27C}"/>
    <cellStyle name="출력 13 3" xfId="26887" xr:uid="{75104BAA-DB9C-4666-B4B5-3F68736F0CD2}"/>
    <cellStyle name="출력 13 4" xfId="26888" xr:uid="{BF33B382-4130-4A2B-8A82-36072B6ABAE8}"/>
    <cellStyle name="출력 13 5" xfId="26889" xr:uid="{84560AFE-797E-4584-AC96-4F2016BEAD9B}"/>
    <cellStyle name="출력 13 6" xfId="26890" xr:uid="{5CDFD13E-A452-4B17-A74A-33379C506F2A}"/>
    <cellStyle name="출력 13 7" xfId="26891" xr:uid="{B73097CE-11B6-4C14-9D44-07771C391ACA}"/>
    <cellStyle name="출력 13 8" xfId="26892" xr:uid="{8E9976F8-A905-4E71-BE90-B1264B08C826}"/>
    <cellStyle name="출력 13 9" xfId="26893" xr:uid="{08DBF8B5-0B05-4A4E-A1DB-F0C43B108FC6}"/>
    <cellStyle name="출력 14" xfId="3517" xr:uid="{8613BBB9-46D7-4D42-825B-94D64E21DDBF}"/>
    <cellStyle name="출력 14 10" xfId="26895" xr:uid="{C4EC06E0-B60D-4C5C-B934-F36D38513FB5}"/>
    <cellStyle name="출력 14 11" xfId="26896" xr:uid="{36045D37-C6F9-4C88-A9E9-77EC1E1E7874}"/>
    <cellStyle name="출력 14 12" xfId="26897" xr:uid="{86B05667-F0EA-4AB0-9474-247DC755EF86}"/>
    <cellStyle name="출력 14 13" xfId="26898" xr:uid="{C35F3489-48C3-42E9-A549-EBD6452FF6D3}"/>
    <cellStyle name="출력 14 14" xfId="26899" xr:uid="{43C8B92E-EA3E-4DB8-A500-4FF19C95F253}"/>
    <cellStyle name="출력 14 15" xfId="26894" xr:uid="{959F85A2-EEF8-4D33-AC45-3BFBF9140F90}"/>
    <cellStyle name="출력 14 2" xfId="3518" xr:uid="{0BAB149E-347A-49F1-ADBB-91495CA0E10D}"/>
    <cellStyle name="출력 14 2 2" xfId="26900" xr:uid="{0BDD4AE8-B529-4900-8742-6B1D2F1F7006}"/>
    <cellStyle name="출력 14 3" xfId="26901" xr:uid="{475F3458-4A5F-4725-A945-AC95C78428A9}"/>
    <cellStyle name="출력 14 4" xfId="26902" xr:uid="{92B8C33E-14DA-4A3B-BD75-6EE69452A384}"/>
    <cellStyle name="출력 14 5" xfId="26903" xr:uid="{1ABB8EFF-28BA-42F0-A942-B65BBF8F6F93}"/>
    <cellStyle name="출력 14 6" xfId="26904" xr:uid="{3593B3B2-9742-4C11-BE0E-730C90487192}"/>
    <cellStyle name="출력 14 7" xfId="26905" xr:uid="{B6D7452E-04CA-4B49-A951-720CB3C8967A}"/>
    <cellStyle name="출력 14 8" xfId="26906" xr:uid="{3FEB8DD4-2987-4EDB-9568-3CE3010EE771}"/>
    <cellStyle name="출력 14 9" xfId="26907" xr:uid="{EB3E6BA5-6B1B-49A6-814B-9FC9C8C5CFBA}"/>
    <cellStyle name="출력 15" xfId="3519" xr:uid="{84A363F7-30A9-4EA7-B78B-8B0CF5902AAF}"/>
    <cellStyle name="출력 15 10" xfId="26909" xr:uid="{F3A19D00-B922-4CB2-BDF6-4A230E6012DA}"/>
    <cellStyle name="출력 15 11" xfId="26910" xr:uid="{A5284477-0130-4DB1-80D4-0A139BBA92D4}"/>
    <cellStyle name="출력 15 12" xfId="26911" xr:uid="{5781B58C-1365-4517-9234-7C973620B27B}"/>
    <cellStyle name="출력 15 13" xfId="26912" xr:uid="{54EF7B48-B17E-4103-8269-30FE70E0FBA3}"/>
    <cellStyle name="출력 15 14" xfId="26913" xr:uid="{89613F9A-EE65-402C-AB50-BF193B2BB0C4}"/>
    <cellStyle name="출력 15 15" xfId="26908" xr:uid="{9361B5F4-939F-4738-BE45-8EBAAFA7DF62}"/>
    <cellStyle name="출력 15 2" xfId="3520" xr:uid="{A734E60D-807C-4FCF-BADD-3543B9CA5DAF}"/>
    <cellStyle name="출력 15 2 2" xfId="26914" xr:uid="{CBC0BA4E-EB84-4EB1-BD60-813FEC6308E3}"/>
    <cellStyle name="출력 15 3" xfId="26915" xr:uid="{23E33A21-5FA1-4DC0-A0E1-1F660A921386}"/>
    <cellStyle name="출력 15 4" xfId="26916" xr:uid="{7CB10873-AEBB-4FA0-8460-254B25E193AF}"/>
    <cellStyle name="출력 15 5" xfId="26917" xr:uid="{158E114F-AE58-4E59-B7E0-C41DF4F1C1F0}"/>
    <cellStyle name="출력 15 6" xfId="26918" xr:uid="{494DAC87-D092-4FE2-BFE7-892380C8B15D}"/>
    <cellStyle name="출력 15 7" xfId="26919" xr:uid="{20CD5ECE-4496-4678-943A-0AC99EB275E6}"/>
    <cellStyle name="출력 15 8" xfId="26920" xr:uid="{65F1CC51-6493-4E29-920D-15F5A106F309}"/>
    <cellStyle name="출력 15 9" xfId="26921" xr:uid="{BF177A83-5216-41ED-955E-16BAE49523AA}"/>
    <cellStyle name="출력 16" xfId="3521" xr:uid="{572B3962-A78B-4012-8E8A-92CF7D321182}"/>
    <cellStyle name="출력 16 10" xfId="26923" xr:uid="{CD689A68-9D25-4079-9CD6-6F024A3142D1}"/>
    <cellStyle name="출력 16 11" xfId="26924" xr:uid="{E7F29F1D-F571-462B-9FA8-9A5337935849}"/>
    <cellStyle name="출력 16 12" xfId="26925" xr:uid="{2084EA65-B93F-43E3-96B8-C6F955871706}"/>
    <cellStyle name="출력 16 13" xfId="26926" xr:uid="{42E19E31-FFFB-4957-95FE-5FE7E8EF973E}"/>
    <cellStyle name="출력 16 14" xfId="26927" xr:uid="{DF69A360-D32C-425E-B453-8E0D58738A8B}"/>
    <cellStyle name="출력 16 15" xfId="26922" xr:uid="{3D3577E7-5F8E-491A-B08E-5544AD46160B}"/>
    <cellStyle name="출력 16 2" xfId="3522" xr:uid="{5BF0BCD5-9A57-4E34-8179-DFD0D8D22A40}"/>
    <cellStyle name="출력 16 2 2" xfId="26928" xr:uid="{AFE756C3-05E0-4363-92CA-18EECD3C403E}"/>
    <cellStyle name="출력 16 3" xfId="26929" xr:uid="{ABB0750A-1308-436D-8772-9980F7A3F093}"/>
    <cellStyle name="출력 16 4" xfId="26930" xr:uid="{F9CF12B3-744B-4AFA-A8EF-314A0A327538}"/>
    <cellStyle name="출력 16 5" xfId="26931" xr:uid="{E9F70788-3C8B-4788-B0FD-658D12BB083F}"/>
    <cellStyle name="출력 16 6" xfId="26932" xr:uid="{A569F683-A830-48E5-9F15-C2C6B8AB337F}"/>
    <cellStyle name="출력 16 7" xfId="26933" xr:uid="{5F3087FD-D4F6-4C28-8208-B3A7DD53C77B}"/>
    <cellStyle name="출력 16 8" xfId="26934" xr:uid="{6B8C46A6-E825-45DD-88B8-BF5D7881B82D}"/>
    <cellStyle name="출력 16 9" xfId="26935" xr:uid="{A7400895-B6E5-491C-A8B5-BAEB0348E112}"/>
    <cellStyle name="출력 17" xfId="3523" xr:uid="{6FFBF318-9D1D-45B5-BF74-A564675035AA}"/>
    <cellStyle name="출력 17 10" xfId="26937" xr:uid="{3E366026-4783-4682-B573-3971CF60403E}"/>
    <cellStyle name="출력 17 11" xfId="26938" xr:uid="{60DF5C3B-350B-4408-8C29-41C9DC57C072}"/>
    <cellStyle name="출력 17 12" xfId="26939" xr:uid="{B55A3FD3-04B4-46CF-ACE7-BA048E143E6B}"/>
    <cellStyle name="출력 17 13" xfId="26940" xr:uid="{B3764154-940C-4B46-AD93-313D044441FD}"/>
    <cellStyle name="출력 17 14" xfId="26941" xr:uid="{BE442F67-E6A0-464C-91D5-67E30438783B}"/>
    <cellStyle name="출력 17 15" xfId="26936" xr:uid="{06A13AB4-0492-49D2-B064-B80B54A0590B}"/>
    <cellStyle name="출력 17 2" xfId="3524" xr:uid="{0926190C-27AC-489D-B8AF-DB6F714B56BF}"/>
    <cellStyle name="출력 17 2 2" xfId="26942" xr:uid="{09F8621D-054E-4F19-96FF-94C701240AD1}"/>
    <cellStyle name="출력 17 3" xfId="26943" xr:uid="{9A3E201A-1C68-480E-8857-73FF4FDD49AC}"/>
    <cellStyle name="출력 17 4" xfId="26944" xr:uid="{B4C3E4BA-501C-4D37-A0AC-77FA8157A1CE}"/>
    <cellStyle name="출력 17 5" xfId="26945" xr:uid="{8D6392DC-C5B6-41BE-ADE1-73E13407AD77}"/>
    <cellStyle name="출력 17 6" xfId="26946" xr:uid="{1219EDE9-94EB-413C-88E4-12617E9E6C09}"/>
    <cellStyle name="출력 17 7" xfId="26947" xr:uid="{7F4A521D-9D77-408F-A383-9F189F62D940}"/>
    <cellStyle name="출력 17 8" xfId="26948" xr:uid="{510CE0D5-F255-4FD6-BBE5-3BDD0BBE8178}"/>
    <cellStyle name="출력 17 9" xfId="26949" xr:uid="{7389274F-F789-44BF-A884-7ABF935B3D94}"/>
    <cellStyle name="출력 18" xfId="3525" xr:uid="{479512CE-7265-4A37-BDAE-BA9FDD1DDF35}"/>
    <cellStyle name="출력 18 10" xfId="26951" xr:uid="{10ECA264-0656-480B-9939-4F631824F474}"/>
    <cellStyle name="출력 18 11" xfId="26952" xr:uid="{94502132-45F2-4A82-AE91-2536860E8C56}"/>
    <cellStyle name="출력 18 12" xfId="26953" xr:uid="{4706792C-8A92-4F4B-B453-7689B88B5252}"/>
    <cellStyle name="출력 18 13" xfId="26954" xr:uid="{3B32FD4A-66F3-4070-95C4-7AE006940F3E}"/>
    <cellStyle name="출력 18 14" xfId="26955" xr:uid="{2A810BAE-7BB6-4EAD-BF1E-69C39588879F}"/>
    <cellStyle name="출력 18 15" xfId="26950" xr:uid="{0746E670-0096-4440-81BC-66BB1E47AFB0}"/>
    <cellStyle name="출력 18 2" xfId="3526" xr:uid="{A84417A9-CD47-47F4-A29F-8D57EF4EFEAE}"/>
    <cellStyle name="출력 18 2 2" xfId="26956" xr:uid="{47EFC27C-533E-4266-B254-13426FBF466D}"/>
    <cellStyle name="출력 18 3" xfId="26957" xr:uid="{EC3C5C5F-FC88-4D96-803E-6545AECEF08C}"/>
    <cellStyle name="출력 18 4" xfId="26958" xr:uid="{0F6E99D9-4B9B-43FA-9941-1584A1DFD40A}"/>
    <cellStyle name="출력 18 5" xfId="26959" xr:uid="{99A789AE-3C1D-452B-885F-1B3A77BFA83B}"/>
    <cellStyle name="출력 18 6" xfId="26960" xr:uid="{A80225C7-67A3-46CA-82F7-C5C4665AB584}"/>
    <cellStyle name="출력 18 7" xfId="26961" xr:uid="{D0598A03-373D-4FA0-AFAE-D219BE94DA6C}"/>
    <cellStyle name="출력 18 8" xfId="26962" xr:uid="{3D35EAEE-6DB1-4497-A788-9572C807D94D}"/>
    <cellStyle name="출력 18 9" xfId="26963" xr:uid="{1548228D-D41F-424A-9158-2C2E712C6C33}"/>
    <cellStyle name="출력 19" xfId="3527" xr:uid="{B33B99A0-DB48-40D6-BBC2-5CA4B2EB8D09}"/>
    <cellStyle name="출력 19 10" xfId="26965" xr:uid="{832E82F3-3C4E-4CA4-AA4F-CDC201181704}"/>
    <cellStyle name="출력 19 11" xfId="26966" xr:uid="{A691BB47-9547-4051-8F7A-C6E9EACBAF93}"/>
    <cellStyle name="출력 19 12" xfId="26967" xr:uid="{961BBE6F-B54C-451B-BB4E-7D8BC0EF28C8}"/>
    <cellStyle name="출력 19 13" xfId="26968" xr:uid="{6D525A98-CEB9-4DB3-A21D-0C132EF4A8A8}"/>
    <cellStyle name="출력 19 14" xfId="26969" xr:uid="{8B91FEE2-5DF3-4B86-A6ED-E4F89C48ED0A}"/>
    <cellStyle name="출력 19 15" xfId="26964" xr:uid="{4A22A11A-CF27-4C8D-86CB-59847CF27ECB}"/>
    <cellStyle name="출력 19 2" xfId="3528" xr:uid="{783A76AA-BB14-47B2-80F8-C87C1876105C}"/>
    <cellStyle name="출력 19 2 2" xfId="26970" xr:uid="{C3227532-FF09-4238-8E78-104D83E7D078}"/>
    <cellStyle name="출력 19 3" xfId="26971" xr:uid="{3A526C50-9B1E-4255-8EDF-0F78DCB6D476}"/>
    <cellStyle name="출력 19 4" xfId="26972" xr:uid="{18F32348-F4A5-4F6D-A9FE-8E26C9C95B24}"/>
    <cellStyle name="출력 19 5" xfId="26973" xr:uid="{EA2965F6-A9FE-433D-8A30-3163FD1C8107}"/>
    <cellStyle name="출력 19 6" xfId="26974" xr:uid="{0D44818D-09E4-46E5-9E26-1B6B4347A6BB}"/>
    <cellStyle name="출력 19 7" xfId="26975" xr:uid="{7948592A-0C2F-426D-A171-1D02C641F12A}"/>
    <cellStyle name="출력 19 8" xfId="26976" xr:uid="{DA47C93D-4D82-4BAD-A56C-7D1C1E9881C1}"/>
    <cellStyle name="출력 19 9" xfId="26977" xr:uid="{E123EA07-1B3F-492D-A0CA-76083517B637}"/>
    <cellStyle name="출력 2" xfId="3529" xr:uid="{459061E8-B600-4A6B-92B4-45DE23A9D39B}"/>
    <cellStyle name="출력 2 10" xfId="26979" xr:uid="{AE636741-A9ED-41E7-885B-A8C1FADF5105}"/>
    <cellStyle name="출력 2 11" xfId="26980" xr:uid="{06EADCD9-6ED4-479C-97EF-B686FC672037}"/>
    <cellStyle name="출력 2 12" xfId="26981" xr:uid="{7D1908DA-BCD4-4D14-8363-D4DED6FCA9A9}"/>
    <cellStyle name="출력 2 13" xfId="26982" xr:uid="{FF44B8AD-E5EF-4082-9A39-1DE93B363FFD}"/>
    <cellStyle name="출력 2 14" xfId="26983" xr:uid="{5084611D-4611-4AC9-AF93-A4342B38C574}"/>
    <cellStyle name="출력 2 15" xfId="26978" xr:uid="{1EBDE4AB-6DE2-4963-8B0D-F1C571A0800D}"/>
    <cellStyle name="출력 2 16" xfId="27991" xr:uid="{99C14565-EEA6-49D9-A521-C888BD48E743}"/>
    <cellStyle name="출력 2 2" xfId="3530" xr:uid="{2E658969-6583-429B-8F44-8E9E656A5722}"/>
    <cellStyle name="출력 2 2 2" xfId="26984" xr:uid="{A57E5711-1850-45D6-9835-70AA0931E8B1}"/>
    <cellStyle name="출력 2 3" xfId="26985" xr:uid="{601D3C72-A313-4EAA-99CD-6FD8F9D1E64F}"/>
    <cellStyle name="출력 2 4" xfId="26986" xr:uid="{96537C1A-D597-442D-BED4-1AF81B7AC810}"/>
    <cellStyle name="출력 2 5" xfId="26987" xr:uid="{E49E3A03-9766-4A85-91A7-3E1B1EA779C5}"/>
    <cellStyle name="출력 2 6" xfId="26988" xr:uid="{BC54B8FA-251D-4F5F-A0AC-1A4D104A5336}"/>
    <cellStyle name="출력 2 7" xfId="26989" xr:uid="{F2F5E658-C423-4C32-AD5C-6E9E63BC81AB}"/>
    <cellStyle name="출력 2 8" xfId="26990" xr:uid="{EC141A9A-8743-4418-B1B4-EDB12A33F12A}"/>
    <cellStyle name="출력 2 9" xfId="26991" xr:uid="{13F75BB5-06FB-495D-8283-324DEC4AE005}"/>
    <cellStyle name="출력 20" xfId="3531" xr:uid="{718C4A85-834C-4BFB-8884-AC4F16287BFB}"/>
    <cellStyle name="출력 20 10" xfId="26993" xr:uid="{F4A4CC3E-F9BE-4BEE-BCE1-7D270A31B1E9}"/>
    <cellStyle name="출력 20 11" xfId="26994" xr:uid="{83A35F1E-8C64-40AA-A8AF-702775A074FC}"/>
    <cellStyle name="출력 20 12" xfId="26995" xr:uid="{C439A014-9606-490D-BD3F-368251512A59}"/>
    <cellStyle name="출력 20 13" xfId="26996" xr:uid="{523AD0F8-015B-45AB-9953-4490221EFDF4}"/>
    <cellStyle name="출력 20 14" xfId="26997" xr:uid="{A1686C19-E933-4913-BD76-563309E14A7D}"/>
    <cellStyle name="출력 20 15" xfId="26992" xr:uid="{43DB0A4C-EDCA-4CD6-BBED-26C71B68060C}"/>
    <cellStyle name="출력 20 2" xfId="3532" xr:uid="{C5228430-F384-4218-AF87-43C2EE6B8479}"/>
    <cellStyle name="출력 20 2 2" xfId="26998" xr:uid="{45A77A0D-21C2-4F9B-B86B-1DDB56328F59}"/>
    <cellStyle name="출력 20 3" xfId="26999" xr:uid="{27E2DC25-0906-4FA5-AC3D-96963146D03C}"/>
    <cellStyle name="출력 20 4" xfId="27000" xr:uid="{B4A59654-66C1-4F17-87D6-B0418753197E}"/>
    <cellStyle name="출력 20 5" xfId="27001" xr:uid="{8DBF6F9E-C948-4CD1-9667-9A7DD3217E4D}"/>
    <cellStyle name="출력 20 6" xfId="27002" xr:uid="{AA7C885D-4444-422B-A251-1830AECF28EE}"/>
    <cellStyle name="출력 20 7" xfId="27003" xr:uid="{65AA2B0F-5B4A-4635-9034-E1259523CC4A}"/>
    <cellStyle name="출력 20 8" xfId="27004" xr:uid="{A9609846-E1BE-432D-9157-1AEAF7834A8F}"/>
    <cellStyle name="출력 20 9" xfId="27005" xr:uid="{68BFCC45-4628-4691-90E3-B2EEA12D0305}"/>
    <cellStyle name="출력 21" xfId="3533" xr:uid="{C99769BB-DD0A-4ED1-93F0-6780F9298A7E}"/>
    <cellStyle name="출력 21 10" xfId="27007" xr:uid="{9A6D044D-21DE-45E3-897C-1259C2D5E705}"/>
    <cellStyle name="출력 21 11" xfId="27008" xr:uid="{D8A1C6F8-CE1A-4CD3-92CE-F793E069AF09}"/>
    <cellStyle name="출력 21 12" xfId="27009" xr:uid="{5EC07841-598A-4BA6-869C-11B1F7BD68D4}"/>
    <cellStyle name="출력 21 13" xfId="27010" xr:uid="{105503AF-3C6F-42D9-968C-1B5269A11FAD}"/>
    <cellStyle name="출력 21 14" xfId="27011" xr:uid="{F43410FB-8FD7-4359-A5B8-C87A832280D8}"/>
    <cellStyle name="출력 21 15" xfId="27006" xr:uid="{0D8C4346-A187-4B95-9962-07B67838DC9B}"/>
    <cellStyle name="출력 21 2" xfId="3534" xr:uid="{AE1860EC-63EF-458C-8216-24964F8C5C55}"/>
    <cellStyle name="출력 21 2 2" xfId="27012" xr:uid="{68907E69-E2D4-4224-8AF9-A7474420E6A5}"/>
    <cellStyle name="출력 21 3" xfId="27013" xr:uid="{0E3AAF93-DD89-4EA8-8753-60C60F143E35}"/>
    <cellStyle name="출력 21 4" xfId="27014" xr:uid="{385E97CB-43BA-4A67-A632-647BF397F6C4}"/>
    <cellStyle name="출력 21 5" xfId="27015" xr:uid="{4CDC4BD2-469D-4B9D-8824-390A42131BE1}"/>
    <cellStyle name="출력 21 6" xfId="27016" xr:uid="{8E43CED9-D7C0-47CA-B0AA-6E4B0C0FCAF7}"/>
    <cellStyle name="출력 21 7" xfId="27017" xr:uid="{67A05C11-0828-4E4F-A1A5-9B7CFA8EA418}"/>
    <cellStyle name="출력 21 8" xfId="27018" xr:uid="{6D62F349-A373-4A90-89C5-C5E5D36F6A28}"/>
    <cellStyle name="출력 21 9" xfId="27019" xr:uid="{E0C01766-1E09-41C1-BD37-C7676E5AB015}"/>
    <cellStyle name="출력 22" xfId="3535" xr:uid="{37613348-BBDB-4B24-A46E-7148DE5D0D03}"/>
    <cellStyle name="출력 22 10" xfId="27021" xr:uid="{E16D80FD-9CDE-48A1-A859-4B1DA03FCB0F}"/>
    <cellStyle name="출력 22 11" xfId="27022" xr:uid="{57ED9B01-ECCD-4E71-AF84-6248E6837210}"/>
    <cellStyle name="출력 22 12" xfId="27023" xr:uid="{89BB9406-D314-4DE0-AFC9-8860A78B6512}"/>
    <cellStyle name="출력 22 13" xfId="27024" xr:uid="{917A90B1-389A-414E-988A-AF3C477E2439}"/>
    <cellStyle name="출력 22 14" xfId="27025" xr:uid="{0DEC9A8E-EA0F-4D2A-829A-51108286A485}"/>
    <cellStyle name="출력 22 15" xfId="27020" xr:uid="{09A262D3-7785-4676-9C6D-CDE2E48DFBD8}"/>
    <cellStyle name="출력 22 2" xfId="3536" xr:uid="{9F51F07A-4E7B-4CDE-A4D0-EE33F4793880}"/>
    <cellStyle name="출력 22 2 2" xfId="27026" xr:uid="{E7F228CB-4076-4416-A997-A11B15DA8B67}"/>
    <cellStyle name="출력 22 3" xfId="27027" xr:uid="{353A62EC-C31B-4CB9-B310-99BAE46D6C83}"/>
    <cellStyle name="출력 22 4" xfId="27028" xr:uid="{722F05CC-29B7-453C-B706-E1D5C22FF9D1}"/>
    <cellStyle name="출력 22 5" xfId="27029" xr:uid="{837C0C50-E45B-463B-A13D-A6AF1223E033}"/>
    <cellStyle name="출력 22 6" xfId="27030" xr:uid="{10287244-E84D-45E9-B009-CE61A1FFFD69}"/>
    <cellStyle name="출력 22 7" xfId="27031" xr:uid="{63863479-D13B-4C45-A60F-78D63FAFBF9A}"/>
    <cellStyle name="출력 22 8" xfId="27032" xr:uid="{2D9D5608-2015-43D1-84F5-197E68DD9B07}"/>
    <cellStyle name="출력 22 9" xfId="27033" xr:uid="{090E2FDF-E869-4968-B36A-9E5D926CF6CD}"/>
    <cellStyle name="출력 23" xfId="3537" xr:uid="{7EF168ED-340A-4292-AD7F-6F1B147F5C89}"/>
    <cellStyle name="출력 23 10" xfId="27035" xr:uid="{EA40DA89-A7B9-4016-A43E-54F65CC6D3FC}"/>
    <cellStyle name="출력 23 11" xfId="27036" xr:uid="{C548E5AF-C404-4DE4-A435-89A816F93D90}"/>
    <cellStyle name="출력 23 12" xfId="27037" xr:uid="{D492C98D-A736-43BC-B9AD-217DB9F1B8CB}"/>
    <cellStyle name="출력 23 13" xfId="27038" xr:uid="{185617FC-C845-4424-B88F-158E2B05DB9D}"/>
    <cellStyle name="출력 23 14" xfId="27039" xr:uid="{57413996-D355-4C3E-8656-7F7ED7C4358E}"/>
    <cellStyle name="출력 23 15" xfId="27034" xr:uid="{0BEDE106-EBB6-452F-AD9C-98576FED7D64}"/>
    <cellStyle name="출력 23 2" xfId="3538" xr:uid="{6A360DDE-3C44-4247-95A6-1B2B12E4E0C5}"/>
    <cellStyle name="출력 23 2 2" xfId="27040" xr:uid="{70027AB6-AAB3-4A42-B699-DA2123D2D4F6}"/>
    <cellStyle name="출력 23 3" xfId="27041" xr:uid="{62E6C5C3-F635-4BFE-B7FF-F669238A201F}"/>
    <cellStyle name="출력 23 4" xfId="27042" xr:uid="{8D604827-7EC5-4ADC-8278-A8E7F8AC1257}"/>
    <cellStyle name="출력 23 5" xfId="27043" xr:uid="{8997E720-0228-4620-88B9-FDFD3FF63200}"/>
    <cellStyle name="출력 23 6" xfId="27044" xr:uid="{22DC4591-871A-4DFB-A13D-99148DE2B6F7}"/>
    <cellStyle name="출력 23 7" xfId="27045" xr:uid="{5003DF26-C9B9-477D-8A47-59252AA0118F}"/>
    <cellStyle name="출력 23 8" xfId="27046" xr:uid="{8BA355DE-14A2-42EE-8251-45D71356873A}"/>
    <cellStyle name="출력 23 9" xfId="27047" xr:uid="{943185E9-9DA3-4AE4-9280-DB7BE3A41CE7}"/>
    <cellStyle name="출력 24" xfId="3539" xr:uid="{937D590D-4845-4E2A-AAF3-FA6CCB8267D0}"/>
    <cellStyle name="출력 24 10" xfId="27049" xr:uid="{D2D788A0-9A5C-4B89-8A6A-4C1A635E8B1B}"/>
    <cellStyle name="출력 24 11" xfId="27050" xr:uid="{FD7B3655-1885-45F8-AB12-B37C74205D2A}"/>
    <cellStyle name="출력 24 12" xfId="27051" xr:uid="{8F070D99-6F78-4160-8FA5-DDC72F14B652}"/>
    <cellStyle name="출력 24 13" xfId="27052" xr:uid="{1B8AB4A5-C212-409B-BCF5-AACE00D226B1}"/>
    <cellStyle name="출력 24 14" xfId="27053" xr:uid="{08F76D5A-72C1-40D5-A8D6-9FE40901F6E1}"/>
    <cellStyle name="출력 24 15" xfId="27048" xr:uid="{D2BCA584-B6A9-485A-8413-631DF2793E8B}"/>
    <cellStyle name="출력 24 2" xfId="3540" xr:uid="{424A3F3F-2CA0-41CA-AC7C-6F50DA524BF1}"/>
    <cellStyle name="출력 24 2 2" xfId="27054" xr:uid="{00BFDFC9-F29B-4A62-BDBC-EA9FD3F10158}"/>
    <cellStyle name="출력 24 3" xfId="27055" xr:uid="{73EB9E0F-728C-4C7D-889A-1678DC95B161}"/>
    <cellStyle name="출력 24 4" xfId="27056" xr:uid="{18A34FA0-A04C-4AC4-9E02-CFB6AE50634B}"/>
    <cellStyle name="출력 24 5" xfId="27057" xr:uid="{21A3D9BC-6171-4BB3-9CBB-71610FE428A1}"/>
    <cellStyle name="출력 24 6" xfId="27058" xr:uid="{0B22FB94-5177-4890-9555-A45529051A2C}"/>
    <cellStyle name="출력 24 7" xfId="27059" xr:uid="{AFCC682B-C0BE-4503-9DB4-8EB7E2C64BC4}"/>
    <cellStyle name="출력 24 8" xfId="27060" xr:uid="{F02960A7-6BF2-43F4-B3B6-1A7D8F232576}"/>
    <cellStyle name="출력 24 9" xfId="27061" xr:uid="{315F48FB-0540-4308-8EF4-BF6EF2DD9161}"/>
    <cellStyle name="출력 25" xfId="3541" xr:uid="{937F9510-C2F6-41CF-AF2B-6CCA69011215}"/>
    <cellStyle name="출력 25 10" xfId="27063" xr:uid="{067C6323-8072-4D7D-A810-9B67F786D11A}"/>
    <cellStyle name="출력 25 11" xfId="27064" xr:uid="{5FF565FD-CA27-46A6-8778-E9DF677427C9}"/>
    <cellStyle name="출력 25 12" xfId="27065" xr:uid="{CEB04EED-1555-4EEE-A0C5-C50A6EA931A3}"/>
    <cellStyle name="출력 25 13" xfId="27066" xr:uid="{9D3C1092-7333-42A4-A6DD-15F775E42ED1}"/>
    <cellStyle name="출력 25 14" xfId="27067" xr:uid="{C3B394A1-D0EB-4031-B24F-4AFE97AC97E1}"/>
    <cellStyle name="출력 25 15" xfId="27062" xr:uid="{5CB15122-6A32-47E0-B552-76A385570737}"/>
    <cellStyle name="출력 25 2" xfId="3542" xr:uid="{6E75777E-4BC9-42E1-944F-16ABA5ADDAC0}"/>
    <cellStyle name="출력 25 2 2" xfId="27068" xr:uid="{65482405-EF96-4326-BB60-5F94EAC33CC5}"/>
    <cellStyle name="출력 25 3" xfId="27069" xr:uid="{297EBFE5-CC88-4334-8D54-0C7AAB890ABF}"/>
    <cellStyle name="출력 25 4" xfId="27070" xr:uid="{40E34A1F-5330-46D7-8ED4-AB1621CB06FD}"/>
    <cellStyle name="출력 25 5" xfId="27071" xr:uid="{3850C224-B037-46E8-ABDB-A7B128F60C65}"/>
    <cellStyle name="출력 25 6" xfId="27072" xr:uid="{BDBFCCEF-8BED-481D-9E6E-6C1610423B00}"/>
    <cellStyle name="출력 25 7" xfId="27073" xr:uid="{E7EC64C8-4378-4A41-8EA9-33F779FA6DF8}"/>
    <cellStyle name="출력 25 8" xfId="27074" xr:uid="{9FC581E0-A3E1-41D0-B184-DAD1688F0D4D}"/>
    <cellStyle name="출력 25 9" xfId="27075" xr:uid="{6EFDDA89-72C0-4C87-870E-6693708AFEFE}"/>
    <cellStyle name="출력 26" xfId="3543" xr:uid="{1D5752DD-F548-45C9-9113-E1042A97CCCB}"/>
    <cellStyle name="출력 26 10" xfId="27077" xr:uid="{FC1260D4-58E6-4311-9040-08C1E683B96B}"/>
    <cellStyle name="출력 26 11" xfId="27078" xr:uid="{FF51C87C-4D0B-4404-95C1-CD5F97D0BB41}"/>
    <cellStyle name="출력 26 12" xfId="27079" xr:uid="{0308B7F5-71C4-47D9-A42A-D74ED09A211F}"/>
    <cellStyle name="출력 26 13" xfId="27080" xr:uid="{8691CC4A-7F20-4202-B649-B988E686AC41}"/>
    <cellStyle name="출력 26 14" xfId="27081" xr:uid="{CA03B966-25A6-4E2D-8C74-A54D41D61EE0}"/>
    <cellStyle name="출력 26 15" xfId="27076" xr:uid="{E80C22A7-A3A9-44AB-A245-EECE7C59F2A5}"/>
    <cellStyle name="출력 26 2" xfId="3544" xr:uid="{6E674662-DC36-4DA9-82E0-47B00B259523}"/>
    <cellStyle name="출력 26 2 2" xfId="27082" xr:uid="{E8AF4958-C4CA-4E14-A1C9-089071E42F3E}"/>
    <cellStyle name="출력 26 3" xfId="27083" xr:uid="{C355CFE6-DA23-4E32-89AF-B8EBE4722FE8}"/>
    <cellStyle name="출력 26 4" xfId="27084" xr:uid="{714D62D1-5049-43A3-9316-0FC3FDEE2A8E}"/>
    <cellStyle name="출력 26 5" xfId="27085" xr:uid="{772622A7-F2CD-43D3-98CC-BBED25EA9F86}"/>
    <cellStyle name="출력 26 6" xfId="27086" xr:uid="{2540853F-23B9-47CD-8F32-20DE68F8BC2D}"/>
    <cellStyle name="출력 26 7" xfId="27087" xr:uid="{3AB25E8F-B00F-4612-8A8F-9D46AA7777EE}"/>
    <cellStyle name="출력 26 8" xfId="27088" xr:uid="{E930F1BB-BA7E-41D6-B9F9-4E77471C0CE5}"/>
    <cellStyle name="출력 26 9" xfId="27089" xr:uid="{36DC5912-922D-4589-9C1B-DCEB362C853B}"/>
    <cellStyle name="출력 27" xfId="3545" xr:uid="{5CDD8D2A-5842-4468-ADB0-1F19CF768C9F}"/>
    <cellStyle name="출력 27 10" xfId="27091" xr:uid="{96F0BFF3-0643-4138-925A-2DBC4338F965}"/>
    <cellStyle name="출력 27 11" xfId="27092" xr:uid="{CB73D7B7-EB05-4D3F-BFE0-44F7113E0758}"/>
    <cellStyle name="출력 27 12" xfId="27093" xr:uid="{40F656F1-09D9-43C7-A1BE-6B8F5600ACD2}"/>
    <cellStyle name="출력 27 13" xfId="27094" xr:uid="{5339A87F-2922-47F5-BDE7-12553856B3E2}"/>
    <cellStyle name="출력 27 14" xfId="27095" xr:uid="{C70B5CB1-ADAC-4BDB-81BD-8794C3265304}"/>
    <cellStyle name="출력 27 15" xfId="27090" xr:uid="{9D16F8B7-FA13-4DBD-B79A-EC6822999F5D}"/>
    <cellStyle name="출력 27 2" xfId="3546" xr:uid="{A2CA0E4F-773C-4CE2-83B3-70103FA991B1}"/>
    <cellStyle name="출력 27 2 2" xfId="27096" xr:uid="{56E08BD0-83DB-478B-AAEE-79B5B9697D15}"/>
    <cellStyle name="출력 27 3" xfId="27097" xr:uid="{EF53C394-599D-4497-AC5E-E6DD0A479F8F}"/>
    <cellStyle name="출력 27 4" xfId="27098" xr:uid="{DDEA9503-246B-4067-9072-1B19BD5E1F5A}"/>
    <cellStyle name="출력 27 5" xfId="27099" xr:uid="{0D91743C-B40B-448A-81D1-9C097EE9822D}"/>
    <cellStyle name="출력 27 6" xfId="27100" xr:uid="{9A32EF02-D693-48D3-AFBC-8A9B3800E534}"/>
    <cellStyle name="출력 27 7" xfId="27101" xr:uid="{461622D2-2DCB-4EA3-8C24-5112CBE0E251}"/>
    <cellStyle name="출력 27 8" xfId="27102" xr:uid="{5847587C-E5D7-4084-A902-0EBB5669FC95}"/>
    <cellStyle name="출력 27 9" xfId="27103" xr:uid="{8837BAB1-89DB-4B25-978F-FFE948B44526}"/>
    <cellStyle name="출력 28" xfId="3547" xr:uid="{AE00AAC6-43C1-47D0-861B-76A68D5DF478}"/>
    <cellStyle name="출력 28 10" xfId="27105" xr:uid="{5EE46BC4-C9E3-4106-B7A1-BD2D64F0E739}"/>
    <cellStyle name="출력 28 11" xfId="27106" xr:uid="{BDB1409C-A184-4947-8DB3-78D9AAD90FEF}"/>
    <cellStyle name="출력 28 12" xfId="27107" xr:uid="{CF16E6A9-2B2C-4A42-A4D4-BD2CD8D88FA3}"/>
    <cellStyle name="출력 28 13" xfId="27108" xr:uid="{E288E213-BEFB-497E-9A39-68BB480DC4A7}"/>
    <cellStyle name="출력 28 14" xfId="27109" xr:uid="{D54B2A54-FFED-49CD-A095-4F616C764A02}"/>
    <cellStyle name="출력 28 15" xfId="27104" xr:uid="{07786A97-20D6-4C33-9484-CEFEC22DE4F8}"/>
    <cellStyle name="출력 28 2" xfId="3548" xr:uid="{F972B7E6-7181-4B20-8526-D608B1B70C2E}"/>
    <cellStyle name="출력 28 2 2" xfId="27110" xr:uid="{3CF61A9A-DF88-4C35-8D03-BAD63D3E9042}"/>
    <cellStyle name="출력 28 3" xfId="27111" xr:uid="{EBA49008-E2C6-498D-A300-7ACA1EF5AA85}"/>
    <cellStyle name="출력 28 4" xfId="27112" xr:uid="{7BF72162-CB47-4FAE-89BC-9BBEF9844D61}"/>
    <cellStyle name="출력 28 5" xfId="27113" xr:uid="{82BA2D3C-A839-426F-B203-0954BF1E87BB}"/>
    <cellStyle name="출력 28 6" xfId="27114" xr:uid="{2713CD90-C653-4B3C-9A28-EE709A23DA06}"/>
    <cellStyle name="출력 28 7" xfId="27115" xr:uid="{7A740F64-D602-471E-A9FA-D77164E7E292}"/>
    <cellStyle name="출력 28 8" xfId="27116" xr:uid="{E9EDE9C7-DF07-4342-A4A2-01CE9B2AFF00}"/>
    <cellStyle name="출력 28 9" xfId="27117" xr:uid="{E2E78D1E-E9CE-421B-828E-F7CD209A7653}"/>
    <cellStyle name="출력 29" xfId="3549" xr:uid="{480BE34E-A45B-4ECE-93CD-F080A92DBD0D}"/>
    <cellStyle name="출력 29 10" xfId="27119" xr:uid="{AA5086EC-CFF4-4BB2-A532-F11F5AF76B49}"/>
    <cellStyle name="출력 29 11" xfId="27120" xr:uid="{5FAE5888-4C96-4598-8EB7-3ECB1A656E69}"/>
    <cellStyle name="출력 29 12" xfId="27121" xr:uid="{92EEE8BB-C553-4F8A-A65E-3DF60B672A0F}"/>
    <cellStyle name="출력 29 13" xfId="27122" xr:uid="{A14C158D-5E18-4221-85E7-2AA7FE3D39A9}"/>
    <cellStyle name="출력 29 14" xfId="27123" xr:uid="{B7F421EA-CBC0-40F2-8A9A-55A6663B9929}"/>
    <cellStyle name="출력 29 15" xfId="27118" xr:uid="{AB2CB7C8-3C11-4BA2-95CC-5D7FB33FCF89}"/>
    <cellStyle name="출력 29 2" xfId="3550" xr:uid="{A0C36ECD-D4B8-4E5F-B83F-B4F025215447}"/>
    <cellStyle name="출력 29 2 2" xfId="27124" xr:uid="{BF4BFF65-BF59-470F-807B-9E638DEA802A}"/>
    <cellStyle name="출력 29 3" xfId="27125" xr:uid="{DEA1D4B7-E884-403A-BF1E-8E64DB041B2B}"/>
    <cellStyle name="출력 29 4" xfId="27126" xr:uid="{8CCB34E3-6C9E-4B7E-8BC6-9E1E30667F2F}"/>
    <cellStyle name="출력 29 5" xfId="27127" xr:uid="{44C23340-E6F9-4728-9D43-4290D32A99D0}"/>
    <cellStyle name="출력 29 6" xfId="27128" xr:uid="{831C8375-45FB-4222-84EE-80E9D462D433}"/>
    <cellStyle name="출력 29 7" xfId="27129" xr:uid="{91EF88BD-9CA3-44ED-969B-35B73A56D584}"/>
    <cellStyle name="출력 29 8" xfId="27130" xr:uid="{FBC78D11-3F5B-4231-B328-A29C28A740EA}"/>
    <cellStyle name="출력 29 9" xfId="27131" xr:uid="{3D236593-94F1-4802-A604-76D50EEDDAE3}"/>
    <cellStyle name="출력 3" xfId="3551" xr:uid="{1FB3DB10-991B-4E4C-9EA0-8EDA2FD253F9}"/>
    <cellStyle name="출력 3 10" xfId="27133" xr:uid="{AE9FA3C0-DD43-4DF8-BD10-E863379866C4}"/>
    <cellStyle name="출력 3 11" xfId="27134" xr:uid="{50085434-53C8-4535-B063-E66EBE53D1F8}"/>
    <cellStyle name="출력 3 12" xfId="27135" xr:uid="{056D2AE1-338D-4E0D-A811-81C59214F799}"/>
    <cellStyle name="출력 3 13" xfId="27136" xr:uid="{81B28F6A-1CE5-4E2E-8A5C-2C5C4AAF3493}"/>
    <cellStyle name="출력 3 14" xfId="27137" xr:uid="{D6DA0A81-5812-4731-9970-1E5D84B85694}"/>
    <cellStyle name="출력 3 15" xfId="27132" xr:uid="{8DD76D36-4AB1-4448-8569-2C6706136E39}"/>
    <cellStyle name="출력 3 16" xfId="28236" xr:uid="{9808B470-45D5-40B9-904F-D8E3B2B497FA}"/>
    <cellStyle name="출력 3 2" xfId="3552" xr:uid="{B41A51E7-4ECF-4794-8201-BD2F32AF89DA}"/>
    <cellStyle name="출력 3 2 2" xfId="27138" xr:uid="{AC63F1AF-6217-42BB-BD0E-FE02885D2454}"/>
    <cellStyle name="출력 3 3" xfId="27139" xr:uid="{F1E64B96-3DF7-4A8D-B581-6BEF03158037}"/>
    <cellStyle name="출력 3 4" xfId="27140" xr:uid="{ECE8104E-8717-4808-85BC-A39828027A6B}"/>
    <cellStyle name="출력 3 5" xfId="27141" xr:uid="{3811D2E3-FC2B-4D27-ACEB-7EDD66364224}"/>
    <cellStyle name="출력 3 6" xfId="27142" xr:uid="{33F7BE64-ABD9-4520-8952-75CAB9B5DC73}"/>
    <cellStyle name="출력 3 7" xfId="27143" xr:uid="{263E4A27-2D09-4FB7-926F-5CA3682B1E92}"/>
    <cellStyle name="출력 3 8" xfId="27144" xr:uid="{0126DB9A-A29D-421F-8B24-D21478E39515}"/>
    <cellStyle name="출력 3 9" xfId="27145" xr:uid="{11DB6A7B-6519-4AAD-BABE-CD704D51DA3A}"/>
    <cellStyle name="출력 30" xfId="3553" xr:uid="{4D3380B3-587F-4ACA-BCEA-8DF43D8EBE61}"/>
    <cellStyle name="출력 30 10" xfId="27147" xr:uid="{ACCAA24A-0A18-40CE-BBE7-2DFF8BB7CC35}"/>
    <cellStyle name="출력 30 11" xfId="27148" xr:uid="{9BD07E7F-B80E-4F5C-9BE5-690DA19F11DE}"/>
    <cellStyle name="출력 30 12" xfId="27149" xr:uid="{01251239-40DC-4538-AEE5-862C84165C44}"/>
    <cellStyle name="출력 30 13" xfId="27150" xr:uid="{10AA083C-D3A9-4A79-935D-193A0F3BC460}"/>
    <cellStyle name="출력 30 14" xfId="27151" xr:uid="{4D356D1C-3AF7-4039-BDAA-E445DF92E422}"/>
    <cellStyle name="출력 30 15" xfId="27146" xr:uid="{7D7BE1AF-0628-4874-B2F1-F7C1164EF852}"/>
    <cellStyle name="출력 30 2" xfId="3554" xr:uid="{9D6FD07D-398C-4573-B540-78AA4F250EB8}"/>
    <cellStyle name="출력 30 2 2" xfId="27152" xr:uid="{85C2CBE2-D2D9-4439-B288-50AB66ED77FC}"/>
    <cellStyle name="출력 30 3" xfId="27153" xr:uid="{41BBDA17-A8F6-4977-AB09-4024F56D25DB}"/>
    <cellStyle name="출력 30 4" xfId="27154" xr:uid="{DD7383C7-FEC4-44B8-A03A-9083C975B153}"/>
    <cellStyle name="출력 30 5" xfId="27155" xr:uid="{88DCFD61-F86C-4395-9282-0396044F8C0F}"/>
    <cellStyle name="출력 30 6" xfId="27156" xr:uid="{34D81975-F1A6-42B0-8321-DCE6B81E298B}"/>
    <cellStyle name="출력 30 7" xfId="27157" xr:uid="{76DFCEB7-449B-4A35-9917-41A660FC5DC0}"/>
    <cellStyle name="출력 30 8" xfId="27158" xr:uid="{234EC07F-86B9-4DEE-8679-EA789B2C9F53}"/>
    <cellStyle name="출력 30 9" xfId="27159" xr:uid="{1A2932CA-CA39-41B9-A279-8285ABAF6FB1}"/>
    <cellStyle name="출력 31" xfId="3555" xr:uid="{5E946989-730A-47F1-B199-52652943FFDF}"/>
    <cellStyle name="출력 31 10" xfId="27161" xr:uid="{B1747C29-938D-44DA-9187-2C06D95AC0E9}"/>
    <cellStyle name="출력 31 11" xfId="27162" xr:uid="{788BAE74-E729-4C88-831C-764155F37451}"/>
    <cellStyle name="출력 31 12" xfId="27163" xr:uid="{2A8FF94C-C7F8-4099-9F37-6AA8B6FA5FF9}"/>
    <cellStyle name="출력 31 13" xfId="27164" xr:uid="{0818077B-63E2-4235-BABF-A23ABF060A34}"/>
    <cellStyle name="출력 31 14" xfId="27165" xr:uid="{9B212A80-A336-4C4A-B3AA-D8D3903CA2C7}"/>
    <cellStyle name="출력 31 15" xfId="27160" xr:uid="{4AEAB2E4-AA9F-4B21-93E3-F77BAAC9FB0B}"/>
    <cellStyle name="출력 31 2" xfId="3556" xr:uid="{6903E578-7ADD-4C56-BD21-E0E5A3AE65AE}"/>
    <cellStyle name="출력 31 2 2" xfId="27166" xr:uid="{D5164868-DE3E-4439-B6E8-E1A77FAB1EAF}"/>
    <cellStyle name="출력 31 3" xfId="27167" xr:uid="{89A79088-A361-4AE6-A374-E351DC6F56DC}"/>
    <cellStyle name="출력 31 4" xfId="27168" xr:uid="{B44ABA38-BB4A-4260-9C82-9E003349336C}"/>
    <cellStyle name="출력 31 5" xfId="27169" xr:uid="{2EA92B80-AC61-465C-A54A-FC0E85A9D23D}"/>
    <cellStyle name="출력 31 6" xfId="27170" xr:uid="{DEB9FCA6-8188-4F03-B35B-4AB76D88C599}"/>
    <cellStyle name="출력 31 7" xfId="27171" xr:uid="{34D9770C-A070-476F-AF72-EAEA6D2D2C2D}"/>
    <cellStyle name="출력 31 8" xfId="27172" xr:uid="{2D83DC33-DEB0-42B4-B8D2-B884ED1A8DBE}"/>
    <cellStyle name="출력 31 9" xfId="27173" xr:uid="{59F0C2E4-56ED-4E6D-BDD8-C94DBF850B1A}"/>
    <cellStyle name="출력 32" xfId="3557" xr:uid="{53F1D40F-2AA2-4644-A079-5F5002A13D4A}"/>
    <cellStyle name="출력 32 10" xfId="27175" xr:uid="{9A7B3C4F-9CBB-462C-8A28-BB546CBE8565}"/>
    <cellStyle name="출력 32 11" xfId="27176" xr:uid="{F43F4FDD-74B7-4190-8E28-5453A367DA95}"/>
    <cellStyle name="출력 32 12" xfId="27177" xr:uid="{B99906AD-C00B-4D90-8833-91BB5979CFC9}"/>
    <cellStyle name="출력 32 13" xfId="27178" xr:uid="{B5CCBF49-6201-4F96-BB37-CF0E8575D827}"/>
    <cellStyle name="출력 32 14" xfId="27179" xr:uid="{1F96A993-F28A-4D53-9FE6-8FA4EBD7E03C}"/>
    <cellStyle name="출력 32 15" xfId="27174" xr:uid="{62FFF87B-9C85-4CEF-87E3-AC8DBAD8C54A}"/>
    <cellStyle name="출력 32 2" xfId="3558" xr:uid="{46C1F9E5-15DD-402D-A690-EA2A76D8C1DA}"/>
    <cellStyle name="출력 32 2 2" xfId="27180" xr:uid="{B8165B22-5325-4726-96BF-0BFAA581A23A}"/>
    <cellStyle name="출력 32 3" xfId="27181" xr:uid="{8384261E-F47E-45F1-B181-CCE431DD82F7}"/>
    <cellStyle name="출력 32 4" xfId="27182" xr:uid="{18FA49A6-EB34-4C56-AD12-879AE8FE7CF7}"/>
    <cellStyle name="출력 32 5" xfId="27183" xr:uid="{3FE4526F-8E79-46B8-B22C-74EA02D1E839}"/>
    <cellStyle name="출력 32 6" xfId="27184" xr:uid="{ACAA9A39-2B30-4579-86EC-FC23ECDBA695}"/>
    <cellStyle name="출력 32 7" xfId="27185" xr:uid="{59C61549-B6DF-497A-96D5-82C00229278D}"/>
    <cellStyle name="출력 32 8" xfId="27186" xr:uid="{E17ED435-CC83-45DB-A66F-6B65ACAF02A0}"/>
    <cellStyle name="출력 32 9" xfId="27187" xr:uid="{7567C279-F0CB-483D-A59B-AACC358332A6}"/>
    <cellStyle name="출력 33" xfId="3559" xr:uid="{D82AF31E-AE44-498F-805B-1624BC1D26C0}"/>
    <cellStyle name="출력 33 10" xfId="27189" xr:uid="{3AD375B0-0735-43BE-930D-A682D25CC600}"/>
    <cellStyle name="출력 33 11" xfId="27190" xr:uid="{90B2FFCE-D3EA-4723-A4F5-9936BE8FA682}"/>
    <cellStyle name="출력 33 12" xfId="27191" xr:uid="{49FE64A8-0587-497E-934A-CC4F05289CB7}"/>
    <cellStyle name="출력 33 13" xfId="27192" xr:uid="{E85BCD69-9D56-4F3F-88D8-EC0A098DF400}"/>
    <cellStyle name="출력 33 14" xfId="27193" xr:uid="{9A0450AB-6377-463A-AE58-1787CFC785A7}"/>
    <cellStyle name="출력 33 15" xfId="27188" xr:uid="{9C46DB7A-8059-40D6-B5C2-BA5466D128FB}"/>
    <cellStyle name="출력 33 2" xfId="3560" xr:uid="{A8570202-D75B-4384-870A-77951B5F91CF}"/>
    <cellStyle name="출력 33 2 2" xfId="27194" xr:uid="{348A2B3D-5CAF-4B76-A88A-D7FA68CEEE7A}"/>
    <cellStyle name="출력 33 3" xfId="27195" xr:uid="{9A7133F2-8497-48BB-90B0-CCDDD6CA8CFF}"/>
    <cellStyle name="출력 33 4" xfId="27196" xr:uid="{9AD1420B-3D2F-4D2A-B008-1E006341880E}"/>
    <cellStyle name="출력 33 5" xfId="27197" xr:uid="{639B6468-C65F-45BF-9300-5D8BFD245EEA}"/>
    <cellStyle name="출력 33 6" xfId="27198" xr:uid="{5558B60D-5413-4ADD-8569-140055BC113C}"/>
    <cellStyle name="출력 33 7" xfId="27199" xr:uid="{683959EE-3D32-44D2-BB1B-62E0D1147423}"/>
    <cellStyle name="출력 33 8" xfId="27200" xr:uid="{F9193D8D-EBBF-4497-A9CE-6E678B97A561}"/>
    <cellStyle name="출력 33 9" xfId="27201" xr:uid="{D8730576-BB31-4992-9530-D071651201E5}"/>
    <cellStyle name="출력 34" xfId="3561" xr:uid="{0B589149-E85C-436E-B7FD-72C9C68725C0}"/>
    <cellStyle name="출력 34 10" xfId="27203" xr:uid="{F87B78A5-B46C-4F61-AD1F-884671B4ACAC}"/>
    <cellStyle name="출력 34 11" xfId="27204" xr:uid="{13095FE1-2E00-4B3E-AFC5-48E94D4BBAA5}"/>
    <cellStyle name="출력 34 12" xfId="27205" xr:uid="{7828C620-4515-418B-A0CA-451ADF364F3E}"/>
    <cellStyle name="출력 34 13" xfId="27206" xr:uid="{736CCCD5-173D-4D85-BF85-794601B037E4}"/>
    <cellStyle name="출력 34 14" xfId="27207" xr:uid="{09F06583-625B-42A1-B39C-8BC0E8A9B8D3}"/>
    <cellStyle name="출력 34 15" xfId="27202" xr:uid="{DDE79647-0BA2-4F8A-89D3-B451F4982A19}"/>
    <cellStyle name="출력 34 2" xfId="3562" xr:uid="{FD983B60-471E-4628-9BBC-7C699786A36F}"/>
    <cellStyle name="출력 34 2 2" xfId="27208" xr:uid="{C1D5216B-2C0C-492A-BF9D-2A103CE449F6}"/>
    <cellStyle name="출력 34 3" xfId="27209" xr:uid="{536B7FEF-30C2-48AA-85A8-09F278B5F823}"/>
    <cellStyle name="출력 34 4" xfId="27210" xr:uid="{F58D410B-5DCD-4256-A4E5-BAB957DF11D7}"/>
    <cellStyle name="출력 34 5" xfId="27211" xr:uid="{3DD9BC37-3919-474D-A94B-E1EEFABCF4EA}"/>
    <cellStyle name="출력 34 6" xfId="27212" xr:uid="{5573D61C-EB21-4A45-91F7-C8A6ADDCA6DD}"/>
    <cellStyle name="출력 34 7" xfId="27213" xr:uid="{4C7279D7-C14F-4BC3-B592-DCE169AEBD0B}"/>
    <cellStyle name="출력 34 8" xfId="27214" xr:uid="{A5E320DE-FCCB-47D6-980D-1526E7A131C8}"/>
    <cellStyle name="출력 34 9" xfId="27215" xr:uid="{45025386-DA64-4569-9F58-78604B939D58}"/>
    <cellStyle name="출력 35" xfId="3563" xr:uid="{CE0DC07A-5FE4-43FD-97A9-AAC0316BEBB1}"/>
    <cellStyle name="출력 35 10" xfId="27217" xr:uid="{09C8AA4C-3686-4C1E-9A9D-F50B6B0DB178}"/>
    <cellStyle name="출력 35 11" xfId="27218" xr:uid="{248DA174-207F-40A3-9DFD-EB1E1D828382}"/>
    <cellStyle name="출력 35 12" xfId="27219" xr:uid="{549FAF90-15FD-44A6-8E8F-A7742FFC27D8}"/>
    <cellStyle name="출력 35 13" xfId="27220" xr:uid="{99CA2F69-E0EC-4243-A85B-6158C93DDF30}"/>
    <cellStyle name="출력 35 14" xfId="27221" xr:uid="{00F27672-9116-435A-84C6-4A037E9525C2}"/>
    <cellStyle name="출력 35 15" xfId="27216" xr:uid="{142CA756-5E59-4079-A0CC-BDE8D53A8B80}"/>
    <cellStyle name="출력 35 2" xfId="3564" xr:uid="{F60B4A4B-C25D-4598-BED8-D686C059F1B4}"/>
    <cellStyle name="출력 35 2 2" xfId="27222" xr:uid="{86525F1D-6882-4228-A11C-296021F868C4}"/>
    <cellStyle name="출력 35 3" xfId="27223" xr:uid="{C65AC364-3792-454E-A5E4-B0C8F109890F}"/>
    <cellStyle name="출력 35 4" xfId="27224" xr:uid="{E26FE590-E89F-4B9C-9F3F-B83A20FB6D99}"/>
    <cellStyle name="출력 35 5" xfId="27225" xr:uid="{761185A7-3CC1-49D2-859D-EAD437391C38}"/>
    <cellStyle name="출력 35 6" xfId="27226" xr:uid="{282E21ED-A8AA-481E-B645-9B71D264FE9D}"/>
    <cellStyle name="출력 35 7" xfId="27227" xr:uid="{937187D8-804C-4FFE-B185-34BA03C9656C}"/>
    <cellStyle name="출력 35 8" xfId="27228" xr:uid="{1DA11CB4-E30F-4844-863E-49EB738A673F}"/>
    <cellStyle name="출력 35 9" xfId="27229" xr:uid="{9B130196-5FD1-4115-9895-54B6F72D0204}"/>
    <cellStyle name="출력 36" xfId="3565" xr:uid="{37A91208-5583-4859-AEB2-17B53BA903AD}"/>
    <cellStyle name="출력 36 10" xfId="27231" xr:uid="{E6598A9C-B398-4EAE-A55A-6A6F8707EBC6}"/>
    <cellStyle name="출력 36 11" xfId="27232" xr:uid="{172F35D2-322D-4E51-912A-A61CB9C21BFA}"/>
    <cellStyle name="출력 36 12" xfId="27233" xr:uid="{A72536CA-A259-48CA-9439-B2233863789F}"/>
    <cellStyle name="출력 36 13" xfId="27234" xr:uid="{8A9FE382-639B-42A2-9D2F-76A7FDBF12C6}"/>
    <cellStyle name="출력 36 14" xfId="27235" xr:uid="{ED6150C4-887F-4216-AF72-D7116FE0F8B5}"/>
    <cellStyle name="출력 36 15" xfId="27230" xr:uid="{BFB77E5E-B5B6-4329-997C-E8C44B7A5216}"/>
    <cellStyle name="출력 36 2" xfId="3566" xr:uid="{09A9294D-1A97-4AC6-9B4A-9E6F11F855A0}"/>
    <cellStyle name="출력 36 2 2" xfId="27236" xr:uid="{BA6F9353-8280-4187-9114-74C93888B44B}"/>
    <cellStyle name="출력 36 3" xfId="27237" xr:uid="{858A7784-BB0B-4D4D-B530-D4F2EEEEF846}"/>
    <cellStyle name="출력 36 4" xfId="27238" xr:uid="{047FD894-7A83-43B3-A159-F4BD7747F306}"/>
    <cellStyle name="출력 36 5" xfId="27239" xr:uid="{3A573D53-9721-4765-B626-2F99DFDB9C19}"/>
    <cellStyle name="출력 36 6" xfId="27240" xr:uid="{94AA2EAF-CCA3-4C08-BDAA-694F9AF4F300}"/>
    <cellStyle name="출력 36 7" xfId="27241" xr:uid="{6D1F831F-E00D-44E0-A9CD-2BF8BDFF0ECC}"/>
    <cellStyle name="출력 36 8" xfId="27242" xr:uid="{5E24EF48-2578-4B0F-953C-4E26A1A0E6C3}"/>
    <cellStyle name="출력 36 9" xfId="27243" xr:uid="{29275C62-6F35-4583-A7F6-2BC9A809C009}"/>
    <cellStyle name="출력 37" xfId="3567" xr:uid="{E8DB9D6B-43C3-4FD9-B45F-B9F46A21F2F5}"/>
    <cellStyle name="출력 37 10" xfId="27245" xr:uid="{0A9896F3-987B-4365-B6F6-3008AA3BF49B}"/>
    <cellStyle name="출력 37 11" xfId="27246" xr:uid="{9D5541E1-064E-45E0-A408-C634CEE61E8C}"/>
    <cellStyle name="출력 37 12" xfId="27247" xr:uid="{C05ED7D6-B049-4A6B-8DBF-6348140DF693}"/>
    <cellStyle name="출력 37 13" xfId="27248" xr:uid="{C30379DE-A158-464E-9AEF-6AE5497BA711}"/>
    <cellStyle name="출력 37 14" xfId="27249" xr:uid="{10CD4F3D-D229-4912-A00C-08FFEE88B1BA}"/>
    <cellStyle name="출력 37 15" xfId="27244" xr:uid="{E6E7E33C-8534-4A2C-B2EA-0BCABA64D865}"/>
    <cellStyle name="출력 37 2" xfId="3568" xr:uid="{4DEB0405-9BE7-415B-9880-4A7830CEFDA9}"/>
    <cellStyle name="출력 37 2 2" xfId="27250" xr:uid="{09EF0D31-84D9-4CE5-97A9-A843117BC6D5}"/>
    <cellStyle name="출력 37 3" xfId="27251" xr:uid="{E9BBB61C-A866-4B9A-B21D-FE96EFC774FB}"/>
    <cellStyle name="출력 37 4" xfId="27252" xr:uid="{AD51EF05-60C4-469E-9373-AE0F165B3A7B}"/>
    <cellStyle name="출력 37 5" xfId="27253" xr:uid="{3E382F56-5E83-4750-B0FA-3AE28F14CF0A}"/>
    <cellStyle name="출력 37 6" xfId="27254" xr:uid="{245476C8-65BD-4B20-8069-105C9757569F}"/>
    <cellStyle name="출력 37 7" xfId="27255" xr:uid="{29E62027-32CA-4CF0-8FAC-A049DC173D76}"/>
    <cellStyle name="출력 37 8" xfId="27256" xr:uid="{EA9886E2-CD03-4C03-8ABD-63D166286145}"/>
    <cellStyle name="출력 37 9" xfId="27257" xr:uid="{B2D23106-A7F9-409A-AB71-6FF79FCC4DA8}"/>
    <cellStyle name="출력 38" xfId="3569" xr:uid="{3E09E85B-5EDB-4F91-A540-4CFC36D09E85}"/>
    <cellStyle name="출력 38 10" xfId="27259" xr:uid="{52FEDD0B-B5BB-4535-AE78-4BB639719EF5}"/>
    <cellStyle name="출력 38 11" xfId="27260" xr:uid="{4061E87E-14B2-4131-A2CA-2218055A9DDD}"/>
    <cellStyle name="출력 38 12" xfId="27261" xr:uid="{CE09C6C3-90B7-4B0B-B24D-5DB966A2C8EC}"/>
    <cellStyle name="출력 38 13" xfId="27262" xr:uid="{6DC65C26-FB46-47B8-8E5A-D904D3E8F5C7}"/>
    <cellStyle name="출력 38 14" xfId="27263" xr:uid="{D48D0511-7039-4727-A019-15C6C45E797D}"/>
    <cellStyle name="출력 38 15" xfId="27258" xr:uid="{56422EE8-C50A-4062-ABFE-22BF15A178BB}"/>
    <cellStyle name="출력 38 2" xfId="3570" xr:uid="{DD3465B5-3220-48DD-B13D-E00500E24AA3}"/>
    <cellStyle name="출력 38 2 2" xfId="27264" xr:uid="{189EDEBA-7C46-4DE4-BFEC-D6460AA370FC}"/>
    <cellStyle name="출력 38 3" xfId="27265" xr:uid="{09547E1A-3808-411E-AA7F-A75617779640}"/>
    <cellStyle name="출력 38 4" xfId="27266" xr:uid="{F47FCAC1-A3D6-47AB-A494-13A401317B63}"/>
    <cellStyle name="출력 38 5" xfId="27267" xr:uid="{5836CBF1-240F-448A-B6C9-DC7D4C8C80EB}"/>
    <cellStyle name="출력 38 6" xfId="27268" xr:uid="{DE582023-B87F-4585-BD83-55B25C42238C}"/>
    <cellStyle name="출력 38 7" xfId="27269" xr:uid="{2F9B70B1-BABC-4928-9C63-1C9CD3E61872}"/>
    <cellStyle name="출력 38 8" xfId="27270" xr:uid="{580DE708-FF41-4D10-BE1A-C0865EE6B06C}"/>
    <cellStyle name="출력 38 9" xfId="27271" xr:uid="{221103AB-A114-4B31-8185-F1950C6E9F62}"/>
    <cellStyle name="출력 39" xfId="3571" xr:uid="{ABDB985E-C9F9-4073-B5FA-1895FF6CDB53}"/>
    <cellStyle name="출력 39 10" xfId="27273" xr:uid="{2C134D8F-4D44-4A55-BA5F-D1B321C2A51B}"/>
    <cellStyle name="출력 39 11" xfId="27274" xr:uid="{D1D0A325-4F8C-48A9-BFCC-483838C87A7B}"/>
    <cellStyle name="출력 39 12" xfId="27275" xr:uid="{373BC837-90FB-4869-9A83-FFD86651EDA3}"/>
    <cellStyle name="출력 39 13" xfId="27276" xr:uid="{93439C42-8CA0-40FD-AB9D-2C4009A18890}"/>
    <cellStyle name="출력 39 14" xfId="27277" xr:uid="{09BE2232-522F-4B9A-A0D8-4E7BD06EEDD8}"/>
    <cellStyle name="출력 39 15" xfId="27272" xr:uid="{C389627B-1B2C-4D8D-9883-6D2A9B70CF5E}"/>
    <cellStyle name="출력 39 2" xfId="3572" xr:uid="{24E0FD6C-DFB4-4560-896C-4FC5076C7784}"/>
    <cellStyle name="출력 39 2 2" xfId="27278" xr:uid="{936FC8F1-7C2E-4073-8163-A68036536F8B}"/>
    <cellStyle name="출력 39 3" xfId="27279" xr:uid="{90A44EC8-C140-48C6-8469-4250F6DF7115}"/>
    <cellStyle name="출력 39 4" xfId="27280" xr:uid="{CCBE78FB-77F7-4B36-9BCE-EAD439990A05}"/>
    <cellStyle name="출력 39 5" xfId="27281" xr:uid="{B0B51956-C748-4D88-B1B0-7BD278EEB5B8}"/>
    <cellStyle name="출력 39 6" xfId="27282" xr:uid="{56752B09-8536-4516-8966-19ABE2A238DF}"/>
    <cellStyle name="출력 39 7" xfId="27283" xr:uid="{CC69211F-3782-4790-A1A2-AB72E9136EC6}"/>
    <cellStyle name="출력 39 8" xfId="27284" xr:uid="{514D8F63-FD93-4F81-8399-D1A60D6BE815}"/>
    <cellStyle name="출력 39 9" xfId="27285" xr:uid="{2650D772-B1C8-4E88-816F-AECD0297E2DA}"/>
    <cellStyle name="출력 4" xfId="3573" xr:uid="{F05E4CA2-C72B-4FA2-94FC-1610432B1119}"/>
    <cellStyle name="출력 4 10" xfId="27287" xr:uid="{B3C98716-CE79-45B2-8005-0B1DE9BBFEC3}"/>
    <cellStyle name="출력 4 11" xfId="27288" xr:uid="{D56DDF8A-6C45-4CDD-BDB4-30BD0604A252}"/>
    <cellStyle name="출력 4 12" xfId="27289" xr:uid="{EC99F720-357B-4FD4-A8FE-3A4E29D688C1}"/>
    <cellStyle name="출력 4 13" xfId="27290" xr:uid="{552165E1-549B-443D-9D81-72F0769CE4CB}"/>
    <cellStyle name="출력 4 14" xfId="27291" xr:uid="{5E03EFB4-8A21-4F64-A18A-F60192623BC9}"/>
    <cellStyle name="출력 4 15" xfId="27286" xr:uid="{014C459A-9546-4319-90FE-DBA7707AC8F3}"/>
    <cellStyle name="출력 4 16" xfId="27905" xr:uid="{6232C940-0D20-4069-AC3C-162ADB73A92C}"/>
    <cellStyle name="출력 4 16 2" xfId="28293" xr:uid="{96F9BD05-A8D3-4A81-B54A-1C46F967385D}"/>
    <cellStyle name="출력 4 2" xfId="3574" xr:uid="{C25BA6C0-193A-45E0-AA88-1B8215CEC61C}"/>
    <cellStyle name="출력 4 2 2" xfId="27292" xr:uid="{B91ADA0B-1E25-429E-9F45-C834F8C2E892}"/>
    <cellStyle name="출력 4 2 3" xfId="28252" xr:uid="{63AB0FFD-C419-4731-827B-1F3D5D83FBD3}"/>
    <cellStyle name="출력 4 2 3 2" xfId="28311" xr:uid="{BD4D9A84-B4B8-4466-B1CA-49D1B0B03CF7}"/>
    <cellStyle name="출력 4 3" xfId="27293" xr:uid="{42659416-9E6B-4144-BF9E-B2B09F8C6C12}"/>
    <cellStyle name="출력 4 4" xfId="27294" xr:uid="{BCA28648-D647-4C00-8762-95CBB88D6571}"/>
    <cellStyle name="출력 4 5" xfId="27295" xr:uid="{016595CA-7413-45AD-B44F-818E7327A086}"/>
    <cellStyle name="출력 4 6" xfId="27296" xr:uid="{4C23520D-4F35-4DA6-90B5-5BC901FBD7A2}"/>
    <cellStyle name="출력 4 7" xfId="27297" xr:uid="{792A9749-00DE-4425-AE36-D6ACEC13BC4A}"/>
    <cellStyle name="출력 4 8" xfId="27298" xr:uid="{1F77CFA8-FA73-4E75-BBDC-FB419218D82E}"/>
    <cellStyle name="출력 4 9" xfId="27299" xr:uid="{11408A25-BFBC-4575-892D-59FC1DADE28E}"/>
    <cellStyle name="출력 40" xfId="3575" xr:uid="{BD408F2F-68CD-4391-84DB-775BFB6E6C3C}"/>
    <cellStyle name="출력 40 10" xfId="27301" xr:uid="{D5E23B1F-4663-4033-B28D-E70F0F4422C9}"/>
    <cellStyle name="출력 40 11" xfId="27302" xr:uid="{5825F5E2-B5A3-4567-A53C-1E41D7AC38CA}"/>
    <cellStyle name="출력 40 12" xfId="27303" xr:uid="{9ABC5F16-6EE8-4392-949A-CB4AA23FA877}"/>
    <cellStyle name="출력 40 13" xfId="27304" xr:uid="{56D9ED5D-6374-40EA-B9E1-E3233124D3EA}"/>
    <cellStyle name="출력 40 14" xfId="27305" xr:uid="{2D41D013-D5C2-460B-8699-B880A1AA5BEF}"/>
    <cellStyle name="출력 40 15" xfId="27300" xr:uid="{1E6CA11A-400E-4365-B42F-4C073AA61C2F}"/>
    <cellStyle name="출력 40 2" xfId="3576" xr:uid="{A090E364-1FCC-4216-9AF5-526FD25E4748}"/>
    <cellStyle name="출력 40 2 2" xfId="27306" xr:uid="{914926BE-0D06-4293-AE2A-9554DF830656}"/>
    <cellStyle name="출력 40 3" xfId="27307" xr:uid="{6FDBA721-E555-4C11-9B98-FDB2B59C5460}"/>
    <cellStyle name="출력 40 4" xfId="27308" xr:uid="{C617E3BD-C5B7-486C-8C66-27746E52ABF4}"/>
    <cellStyle name="출력 40 5" xfId="27309" xr:uid="{7A5F6229-8722-4A45-B11B-F0600E6068C4}"/>
    <cellStyle name="출력 40 6" xfId="27310" xr:uid="{97C6DC23-3627-4169-A5CF-4E7CB307529C}"/>
    <cellStyle name="출력 40 7" xfId="27311" xr:uid="{BA0E674B-84AE-4B32-A8D4-BC2D5B0E696D}"/>
    <cellStyle name="출력 40 8" xfId="27312" xr:uid="{44CFE8DA-F035-4403-98DD-BE9C52A67305}"/>
    <cellStyle name="출력 40 9" xfId="27313" xr:uid="{0ECC8024-5875-4989-8A8F-686697431FD2}"/>
    <cellStyle name="출력 41" xfId="3577" xr:uid="{5DA42F8C-BCAC-493D-AE11-C7CCDE345B65}"/>
    <cellStyle name="출력 41 10" xfId="27315" xr:uid="{110EF850-693B-4CFD-8658-7934AAFA3A6E}"/>
    <cellStyle name="출력 41 11" xfId="27316" xr:uid="{6BA7F383-03B1-4B67-AB93-2F8D673FE5BD}"/>
    <cellStyle name="출력 41 12" xfId="27317" xr:uid="{03B25C9D-63E9-4254-9459-528B93030356}"/>
    <cellStyle name="출력 41 13" xfId="27318" xr:uid="{23A6C8E4-101B-420E-95D4-E45D5ADCEFCA}"/>
    <cellStyle name="출력 41 14" xfId="27319" xr:uid="{B52128EE-8607-4459-A0CE-D31B4F78FA01}"/>
    <cellStyle name="출력 41 15" xfId="27314" xr:uid="{D1BB7796-62A2-474C-9567-D91E8C6D127B}"/>
    <cellStyle name="출력 41 2" xfId="3578" xr:uid="{8B6F78F3-79C1-4CE7-8698-63560151DEBB}"/>
    <cellStyle name="출력 41 2 2" xfId="27320" xr:uid="{2C2A0E47-EA70-46A7-859B-A967DC4479B0}"/>
    <cellStyle name="출력 41 3" xfId="27321" xr:uid="{8E48975C-FE90-4104-885A-B0A5B19C16F0}"/>
    <cellStyle name="출력 41 4" xfId="27322" xr:uid="{DE9536F4-8F74-4152-9DBF-747604CE135C}"/>
    <cellStyle name="출력 41 5" xfId="27323" xr:uid="{3011072C-F5D3-4054-9BAF-1B33F8D50878}"/>
    <cellStyle name="출력 41 6" xfId="27324" xr:uid="{45416316-B1FF-41FB-8F46-C0C0090D00DA}"/>
    <cellStyle name="출력 41 7" xfId="27325" xr:uid="{39862EA6-7D28-4E91-BE68-9195FD3FE85C}"/>
    <cellStyle name="출력 41 8" xfId="27326" xr:uid="{A6647E33-47A5-4396-A330-38E56861291E}"/>
    <cellStyle name="출력 41 9" xfId="27327" xr:uid="{57B7437A-8F7D-4F5A-A064-8445768FEB93}"/>
    <cellStyle name="출력 42" xfId="3579" xr:uid="{03D851F7-F05C-448A-BDFF-99C94C60E747}"/>
    <cellStyle name="출력 42 10" xfId="27329" xr:uid="{8E9DBDC0-CEE4-417F-93F1-D0F6B7F060E3}"/>
    <cellStyle name="출력 42 11" xfId="27330" xr:uid="{F64B1DF5-76A6-45DD-9600-93B80E51324E}"/>
    <cellStyle name="출력 42 12" xfId="27331" xr:uid="{28487008-4C21-4829-B719-9D840D65E3EA}"/>
    <cellStyle name="출력 42 13" xfId="27332" xr:uid="{995C220A-C245-4CC5-BE29-98067ACFD930}"/>
    <cellStyle name="출력 42 14" xfId="27333" xr:uid="{2EFD2A26-A731-40C8-B859-1A4C05D663DF}"/>
    <cellStyle name="출력 42 15" xfId="27328" xr:uid="{52914087-DA0D-445B-958B-3AED20E815FC}"/>
    <cellStyle name="출력 42 2" xfId="3580" xr:uid="{34BB3A5C-7C93-4063-A8B9-6D82E21F2B65}"/>
    <cellStyle name="출력 42 2 2" xfId="27334" xr:uid="{EFA7EC6C-C587-4742-9F9F-224CAA20328F}"/>
    <cellStyle name="출력 42 3" xfId="27335" xr:uid="{FD5599E9-35F1-437B-8234-16FB9BB476B2}"/>
    <cellStyle name="출력 42 4" xfId="27336" xr:uid="{7C3FADF9-6DD9-4F82-A3A3-02E5B6A811E6}"/>
    <cellStyle name="출력 42 5" xfId="27337" xr:uid="{08F65CEA-B49F-4256-A5C6-75CACC1B9EEE}"/>
    <cellStyle name="출력 42 6" xfId="27338" xr:uid="{8FEAEA8A-7240-4826-846A-A40B60BA9068}"/>
    <cellStyle name="출력 42 7" xfId="27339" xr:uid="{CB20250E-1779-4966-B4DA-64C907C79666}"/>
    <cellStyle name="출력 42 8" xfId="27340" xr:uid="{A987A701-D15E-4DA9-BD2D-0F5D5436F375}"/>
    <cellStyle name="출력 42 9" xfId="27341" xr:uid="{9B457788-6F2F-43D1-85FB-ED5C080EE22B}"/>
    <cellStyle name="출력 43" xfId="3581" xr:uid="{33E7A2A4-F93A-480E-8B4C-CAA6F99DCB27}"/>
    <cellStyle name="출력 43 10" xfId="27343" xr:uid="{0979160B-B6FD-4ECB-BBA3-C5AFB57EA2A7}"/>
    <cellStyle name="출력 43 11" xfId="27344" xr:uid="{AF4CC6E8-CF33-4ACD-85F1-16661DBF2EAB}"/>
    <cellStyle name="출력 43 12" xfId="27345" xr:uid="{486F04C4-2E80-419C-B92C-35B906039918}"/>
    <cellStyle name="출력 43 13" xfId="27346" xr:uid="{0B99E582-5EF6-4359-9B56-D1D6B7863B32}"/>
    <cellStyle name="출력 43 14" xfId="27347" xr:uid="{A3F0D72D-0D7E-4984-9DF0-BE5930E8F544}"/>
    <cellStyle name="출력 43 15" xfId="27342" xr:uid="{CEDDDA82-75CA-43D5-AA0C-5AC22D635F2E}"/>
    <cellStyle name="출력 43 2" xfId="3582" xr:uid="{A13F20E4-EE81-488A-9E0F-1E6A35230AFD}"/>
    <cellStyle name="출력 43 2 2" xfId="27348" xr:uid="{F60B8E69-F070-44A4-824C-286DD749665D}"/>
    <cellStyle name="출력 43 3" xfId="27349" xr:uid="{2CCE96E4-BA81-4CE3-892A-99250435DA91}"/>
    <cellStyle name="출력 43 4" xfId="27350" xr:uid="{47B05F65-9C44-4EFE-87E8-CE468D3AADAB}"/>
    <cellStyle name="출력 43 5" xfId="27351" xr:uid="{811EB6C6-3179-4217-B04B-54B1D9754940}"/>
    <cellStyle name="출력 43 6" xfId="27352" xr:uid="{54514A2C-3A5E-491C-A6DC-2BED04DBCD7E}"/>
    <cellStyle name="출력 43 7" xfId="27353" xr:uid="{313F701F-F778-40E2-AAB8-D4DA38240C92}"/>
    <cellStyle name="출력 43 8" xfId="27354" xr:uid="{D46253F5-8060-40A2-A297-4BEEE7D4C737}"/>
    <cellStyle name="출력 43 9" xfId="27355" xr:uid="{547CBAB7-4F62-40E1-AD6B-E0575E385258}"/>
    <cellStyle name="출력 44" xfId="3583" xr:uid="{B0241F5F-BD61-4712-841B-B7609D01EAFB}"/>
    <cellStyle name="출력 44 2" xfId="27356" xr:uid="{34D0BDCF-257D-42FC-8618-E30D93B8EFD2}"/>
    <cellStyle name="출력 45" xfId="3584" xr:uid="{6CA023CA-F0CA-4465-B144-9F19710B6E24}"/>
    <cellStyle name="출력 45 2" xfId="27357" xr:uid="{BD6E7670-0ADB-4DF4-8883-A70B31307A6B}"/>
    <cellStyle name="출력 46" xfId="3508" xr:uid="{4B4A801E-CA77-4FF5-AF90-C6DB7B9089F9}"/>
    <cellStyle name="출력 47" xfId="26837" xr:uid="{95343950-FF59-4B4D-A077-EC80E8AEA176}"/>
    <cellStyle name="출력 48" xfId="27633" xr:uid="{27B88962-811F-4E8C-985D-565E82C837D9}"/>
    <cellStyle name="출력 5" xfId="3585" xr:uid="{1B9FEB51-E7FC-4099-BCD3-33CD158473D7}"/>
    <cellStyle name="출력 5 10" xfId="27359" xr:uid="{D9C4C238-B44F-46B1-9ED0-FDD49384B5AA}"/>
    <cellStyle name="출력 5 11" xfId="27360" xr:uid="{DD6894BE-70FB-4C9B-9803-136599A3B8DB}"/>
    <cellStyle name="출력 5 12" xfId="27361" xr:uid="{00C765FE-76A9-4560-8538-3DC7AB860588}"/>
    <cellStyle name="출력 5 13" xfId="27362" xr:uid="{878E6D07-EDAD-4C32-AFEB-A68BC786E288}"/>
    <cellStyle name="출력 5 14" xfId="27363" xr:uid="{D40CD67D-C044-4AEA-ADC0-188538383C9A}"/>
    <cellStyle name="출력 5 15" xfId="27358" xr:uid="{BBC81F22-A676-4051-99D9-5AD2E3FF302D}"/>
    <cellStyle name="출력 5 2" xfId="3586" xr:uid="{C537A2B4-0E18-4603-806E-858E95979096}"/>
    <cellStyle name="출력 5 2 2" xfId="27364" xr:uid="{19C53087-1CDE-47F2-BA98-5F44C1BF2F7A}"/>
    <cellStyle name="출력 5 3" xfId="27365" xr:uid="{13D132E9-56CF-4A13-B9AE-2AFEEB2D61C3}"/>
    <cellStyle name="출력 5 4" xfId="27366" xr:uid="{6C5FF493-D80F-4A87-84FC-0BBDA5F57BEB}"/>
    <cellStyle name="출력 5 5" xfId="27367" xr:uid="{99D071F5-9DBC-4EE8-AB4E-70234C94FBE0}"/>
    <cellStyle name="출력 5 6" xfId="27368" xr:uid="{EE81A314-B182-48C5-B00F-D1C31A3FB978}"/>
    <cellStyle name="출력 5 7" xfId="27369" xr:uid="{5170E4BE-693E-4AE5-9453-203ADE6EBB94}"/>
    <cellStyle name="출력 5 8" xfId="27370" xr:uid="{E412FE16-DE09-40B5-92DE-101D352AB89B}"/>
    <cellStyle name="출력 5 9" xfId="27371" xr:uid="{2001687B-3862-441C-BD5C-5BED48B14237}"/>
    <cellStyle name="출력 6" xfId="3587" xr:uid="{C412C40E-F6A8-477F-B231-5BC86FEFA600}"/>
    <cellStyle name="출력 6 10" xfId="27373" xr:uid="{3AF57726-869C-45E6-B519-40B72F4A69A7}"/>
    <cellStyle name="출력 6 11" xfId="27374" xr:uid="{829BBF02-0402-4F3B-9B3B-96CC61CC23D7}"/>
    <cellStyle name="출력 6 12" xfId="27375" xr:uid="{4130683A-1BB6-4AF3-8B6C-660BDD83CB66}"/>
    <cellStyle name="출력 6 13" xfId="27376" xr:uid="{D61BB0A5-8914-4D60-8509-92B6109066E9}"/>
    <cellStyle name="출력 6 14" xfId="27377" xr:uid="{CB799C82-5D9F-475F-8732-C53D1DF44A22}"/>
    <cellStyle name="출력 6 15" xfId="27372" xr:uid="{525B285F-1996-4ABD-8CD6-597B6E5C9570}"/>
    <cellStyle name="출력 6 2" xfId="3588" xr:uid="{EFDEBD14-9147-4E26-877E-F23AE4FA9AA8}"/>
    <cellStyle name="출력 6 2 2" xfId="27378" xr:uid="{ACFF2EFF-CB03-4A15-8E10-CBF70A095BA9}"/>
    <cellStyle name="출력 6 3" xfId="27379" xr:uid="{D52ECFF7-A3C2-495A-9E07-3DAB37EA16C1}"/>
    <cellStyle name="출력 6 4" xfId="27380" xr:uid="{0D188F53-A356-4FFB-8E03-BD77D257EC17}"/>
    <cellStyle name="출력 6 5" xfId="27381" xr:uid="{A9E81E44-CCF3-4D10-9B22-87BDF1CC0C35}"/>
    <cellStyle name="출력 6 6" xfId="27382" xr:uid="{B141FDC9-FECE-4FED-BCA7-C98351014B92}"/>
    <cellStyle name="출력 6 7" xfId="27383" xr:uid="{B658744A-C4E3-4C6D-91D1-4B60F3335153}"/>
    <cellStyle name="출력 6 8" xfId="27384" xr:uid="{AAF22FB8-0A19-454C-B180-371271ED9D6E}"/>
    <cellStyle name="출력 6 9" xfId="27385" xr:uid="{DC1A19F5-1503-4956-A243-C6A146A28BBA}"/>
    <cellStyle name="출력 7" xfId="3589" xr:uid="{61B58B1D-7FD2-4678-A4F4-37DD9962A35B}"/>
    <cellStyle name="출력 7 10" xfId="27387" xr:uid="{82D8C84C-F0AC-4F4C-AF1C-528E0A939D6F}"/>
    <cellStyle name="출력 7 11" xfId="27388" xr:uid="{AFF279BC-F80D-4CBD-9FFF-E0BB08F9598F}"/>
    <cellStyle name="출력 7 12" xfId="27389" xr:uid="{89BF309D-8331-4720-B7E4-A783AF687A1B}"/>
    <cellStyle name="출력 7 13" xfId="27390" xr:uid="{2EF8931A-7B1D-4DBA-B7AB-FE83602452A6}"/>
    <cellStyle name="출력 7 14" xfId="27391" xr:uid="{77EDB5B8-B003-4540-8828-0B467AC8D276}"/>
    <cellStyle name="출력 7 15" xfId="27386" xr:uid="{003D386B-DA54-4C94-A60C-F7CE0D0C31ED}"/>
    <cellStyle name="출력 7 2" xfId="3590" xr:uid="{AFEBAE92-DB67-432A-9347-1F1A2B3395BE}"/>
    <cellStyle name="출력 7 2 2" xfId="27392" xr:uid="{6C4B56F8-D1C0-439D-9C52-2AEE9342C53B}"/>
    <cellStyle name="출력 7 3" xfId="27393" xr:uid="{20F78679-1B88-40E9-AC8E-69EB84B99ECD}"/>
    <cellStyle name="출력 7 4" xfId="27394" xr:uid="{877AE34E-5A7B-4362-9C90-F3AB95AED63B}"/>
    <cellStyle name="출력 7 5" xfId="27395" xr:uid="{D3E716AE-A393-4AAC-8683-3FBB2853552A}"/>
    <cellStyle name="출력 7 6" xfId="27396" xr:uid="{BE74EB89-8F5F-4C24-8C00-B797356CE8B4}"/>
    <cellStyle name="출력 7 7" xfId="27397" xr:uid="{CD82BFB2-8BA4-4076-9A65-5266AC41A26F}"/>
    <cellStyle name="출력 7 8" xfId="27398" xr:uid="{6A390F8E-6C50-4446-A5B1-970E09AD75E6}"/>
    <cellStyle name="출력 7 9" xfId="27399" xr:uid="{DBC183FE-21EA-48F8-AD8E-666CD554A04B}"/>
    <cellStyle name="출력 8" xfId="3591" xr:uid="{13CB0491-D500-4D64-A4A6-AF8184CDE041}"/>
    <cellStyle name="출력 8 10" xfId="27401" xr:uid="{69A937D2-1AE7-4161-A43A-87C49A5D75B0}"/>
    <cellStyle name="출력 8 11" xfId="27402" xr:uid="{BF2E03F0-05E4-42F4-985A-A4FCB43DDB80}"/>
    <cellStyle name="출력 8 12" xfId="27403" xr:uid="{1BD43B41-8CB5-48C4-881C-81B5BD81335B}"/>
    <cellStyle name="출력 8 13" xfId="27404" xr:uid="{41B139DF-F6E3-43CD-86BD-EE4DCF9369C0}"/>
    <cellStyle name="출력 8 14" xfId="27405" xr:uid="{887B9425-6878-4399-A1EA-E72B0219F0F5}"/>
    <cellStyle name="출력 8 15" xfId="27400" xr:uid="{9A27BF25-CA9C-4FF4-803C-6B36D356A4BA}"/>
    <cellStyle name="출력 8 2" xfId="3592" xr:uid="{0064AAED-7A7C-45E5-B1A5-4CAF7CCF1A42}"/>
    <cellStyle name="출력 8 2 2" xfId="27406" xr:uid="{AA4287DE-B506-4188-B02D-D97E8B70495C}"/>
    <cellStyle name="출력 8 3" xfId="27407" xr:uid="{31138514-CDAC-407D-9592-E181F0085746}"/>
    <cellStyle name="출력 8 4" xfId="27408" xr:uid="{C06CCA89-FCFA-4522-AEE5-5F7DC623A5D2}"/>
    <cellStyle name="출력 8 5" xfId="27409" xr:uid="{6F458884-4A86-4AE8-8F23-A575F084A5B4}"/>
    <cellStyle name="출력 8 6" xfId="27410" xr:uid="{5C5D79F6-4084-4F53-B1F6-88861A8D455A}"/>
    <cellStyle name="출력 8 7" xfId="27411" xr:uid="{B95E4F49-A7BE-411D-A43B-635DCEC4D7C8}"/>
    <cellStyle name="출력 8 8" xfId="27412" xr:uid="{90F053B7-2792-4510-A3AD-F329C2C76C26}"/>
    <cellStyle name="출력 8 9" xfId="27413" xr:uid="{FFF98C3F-3B23-438A-8B8D-B40939DFA5F8}"/>
    <cellStyle name="출력 9" xfId="3593" xr:uid="{581F3400-AD18-45E6-9DD0-56A2F2920363}"/>
    <cellStyle name="출력 9 10" xfId="27415" xr:uid="{6ADF9DA6-7EB4-405B-922F-DAEC5BCA77C4}"/>
    <cellStyle name="출력 9 11" xfId="27416" xr:uid="{D0174D90-7912-449B-8E33-E1F837D0F5AB}"/>
    <cellStyle name="출력 9 12" xfId="27417" xr:uid="{6518A15F-1AC7-4C96-9CD2-358A785B55F8}"/>
    <cellStyle name="출력 9 13" xfId="27418" xr:uid="{D1B4B4A1-03FD-4F96-8FA9-C502D38ADB4E}"/>
    <cellStyle name="출력 9 14" xfId="27419" xr:uid="{D0118178-4A55-4082-B3E4-3F89C88687D3}"/>
    <cellStyle name="출력 9 15" xfId="27414" xr:uid="{F7A5FBBC-D9C2-412D-A1E2-6AE3CC6B86DD}"/>
    <cellStyle name="출력 9 2" xfId="3594" xr:uid="{4B8B24A6-64CE-46F3-99E2-C30E0FF71560}"/>
    <cellStyle name="출력 9 2 2" xfId="27420" xr:uid="{5738FB07-56BE-4A36-87E0-322815FCE65F}"/>
    <cellStyle name="출력 9 3" xfId="27421" xr:uid="{8C18AABA-0E11-48A6-B575-9174EC071385}"/>
    <cellStyle name="출력 9 4" xfId="27422" xr:uid="{24FD2803-F76C-4719-B040-2B49E8675A4B}"/>
    <cellStyle name="출력 9 5" xfId="27423" xr:uid="{94BC174F-9A93-48B3-90DC-9882213F1A80}"/>
    <cellStyle name="출력 9 6" xfId="27424" xr:uid="{1D26FFEB-3E24-407C-892C-897AE1EE190C}"/>
    <cellStyle name="출력 9 7" xfId="27425" xr:uid="{214B6A30-3940-424E-A10D-81AB4100E9EF}"/>
    <cellStyle name="출력 9 8" xfId="27426" xr:uid="{4131B7EE-6670-4573-B438-62A379A23F33}"/>
    <cellStyle name="출력 9 9" xfId="27427" xr:uid="{9D8DB285-7266-4191-8E0D-A3023370C84F}"/>
    <cellStyle name="콤마 [0]" xfId="27906" xr:uid="{94DC2DCE-3E79-4C85-870A-6A9FA55A617A}"/>
    <cellStyle name="콤마 [0] 2" xfId="28294" xr:uid="{D4D00E47-C664-4E56-9B03-A852949D864E}"/>
    <cellStyle name="콤마_### DA LIST ### (2) " xfId="27992" xr:uid="{0E70C664-F1BF-40A5-AC18-091C7E7713A6}"/>
    <cellStyle name="통화 [0] 2" xfId="27993" xr:uid="{A94B8A56-FA34-4301-AD63-994584E1DCE4}"/>
    <cellStyle name="통화 2" xfId="27994" xr:uid="{A40BB957-631E-49CA-9807-1A9527BA0308}"/>
    <cellStyle name="통화 2 2" xfId="28303" xr:uid="{E5AF4A2F-0CFC-424B-B94F-F09896FC102A}"/>
    <cellStyle name="표준" xfId="0" builtinId="0"/>
    <cellStyle name="표준 10" xfId="27476" xr:uid="{D6CE691B-8B87-47CB-97E6-8054A4FBCF26}"/>
    <cellStyle name="표준 10 2" xfId="27926" xr:uid="{2F1B0144-22BA-4D07-969F-1710D2C4C448}"/>
    <cellStyle name="표준 10 3" xfId="28315" xr:uid="{907A141C-B6C4-4876-9D52-CBC3EC0DEBFF}"/>
    <cellStyle name="표준 100" xfId="27575" xr:uid="{F3D92AED-ED85-4D61-8F96-C3F320A30F3E}"/>
    <cellStyle name="표준 100 2" xfId="27995" xr:uid="{95FF31D4-D0D9-4080-AA3A-406F653687F2}"/>
    <cellStyle name="표준 101" xfId="27574" xr:uid="{8BE2CD6A-E90A-4B32-9472-7CA7153E0BBC}"/>
    <cellStyle name="표준 101 2" xfId="27996" xr:uid="{2D175413-8860-46EF-ACDD-922B0D13B93F}"/>
    <cellStyle name="표준 102" xfId="27573" xr:uid="{16481974-85BB-496D-954A-43FDF8724DA3}"/>
    <cellStyle name="표준 102 2" xfId="27997" xr:uid="{AD91C64D-38AE-4266-87A8-ABCA8C0E7E1C}"/>
    <cellStyle name="표준 103" xfId="27572" xr:uid="{5E351394-497E-45E3-9D42-F644D1862A1E}"/>
    <cellStyle name="표준 103 2" xfId="27998" xr:uid="{3E9779C0-DF69-436B-B9FE-BC9E2A496599}"/>
    <cellStyle name="표준 104" xfId="27571" xr:uid="{E2E6E2A5-BBF9-4C05-BC19-0CA004AF1C63}"/>
    <cellStyle name="표준 104 2" xfId="27999" xr:uid="{D11BDE8B-E138-481C-A9B0-D24ACF195A0F}"/>
    <cellStyle name="표준 105" xfId="27569" xr:uid="{2FD2F35F-99C7-4451-A405-C18270EB447A}"/>
    <cellStyle name="표준 105 2" xfId="28000" xr:uid="{E16238BD-A049-4BF8-95A8-E909F55F1561}"/>
    <cellStyle name="표준 106" xfId="27568" xr:uid="{7108F3B1-AAE8-428B-88A7-5671AB3CE65F}"/>
    <cellStyle name="표준 106 2" xfId="28001" xr:uid="{D79F1D29-414C-43B7-8E22-99D741D772D4}"/>
    <cellStyle name="표준 107" xfId="27567" xr:uid="{5F2A5A2A-B9A6-4EA9-9EB1-7BBD401DC120}"/>
    <cellStyle name="표준 107 2" xfId="28002" xr:uid="{64915C90-2853-44CA-9B6F-0BBD1AC2866A}"/>
    <cellStyle name="표준 108" xfId="27566" xr:uid="{5103DB3C-E8EF-4266-BA1B-6DCFE0A66780}"/>
    <cellStyle name="표준 108 2" xfId="28003" xr:uid="{345209EF-7166-44FA-B23B-038E37D04C5D}"/>
    <cellStyle name="표준 109" xfId="27565" xr:uid="{F0591070-120E-4AEA-8D83-6487E8A9977D}"/>
    <cellStyle name="표준 109 2" xfId="28004" xr:uid="{F41C814D-54EE-4765-A6B1-B1CDFC778EF4}"/>
    <cellStyle name="표준 11" xfId="27475" xr:uid="{DD2D8DF2-D8E2-4921-87A3-3025DF9567D6}"/>
    <cellStyle name="표준 11 2" xfId="27927" xr:uid="{D4B0CCED-A15C-4549-B180-50F9155914E0}"/>
    <cellStyle name="표준 110" xfId="27564" xr:uid="{58CFE84C-A887-4F2E-BAC6-EC988C4A59B1}"/>
    <cellStyle name="표준 110 2" xfId="28005" xr:uid="{5F82D44C-FEB9-4740-85F5-07F684C4F7D5}"/>
    <cellStyle name="표준 111" xfId="27563" xr:uid="{7962A425-980F-4580-B612-0702ECA03FA1}"/>
    <cellStyle name="표준 111 2" xfId="28006" xr:uid="{64133557-43B6-40CB-A51A-9FC6F6742577}"/>
    <cellStyle name="표준 112" xfId="27562" xr:uid="{2B56837B-8A77-4771-A283-E4DBD2FB923F}"/>
    <cellStyle name="표준 112 2" xfId="28007" xr:uid="{502985D0-CB3A-43BD-990C-AB0F6B81C0AC}"/>
    <cellStyle name="표준 113" xfId="27561" xr:uid="{A4F8559D-9EBB-45F1-A513-7F7DE0F64487}"/>
    <cellStyle name="표준 113 2" xfId="28008" xr:uid="{FB332BBA-AF64-4FF1-A0B5-BA5E18EC513F}"/>
    <cellStyle name="표준 114" xfId="27560" xr:uid="{D56280E5-D022-499A-BB75-779D7302924C}"/>
    <cellStyle name="표준 114 2" xfId="28009" xr:uid="{98C9506A-4749-40DD-B84D-CD3095FBEB33}"/>
    <cellStyle name="표준 115" xfId="27559" xr:uid="{C365605D-B873-41DA-8809-CC88DE79EDAA}"/>
    <cellStyle name="표준 115 2" xfId="28010" xr:uid="{BC798AAB-DE0C-418C-9A85-BA1556AA1D17}"/>
    <cellStyle name="표준 116" xfId="27558" xr:uid="{65129850-6612-4FF0-B951-451EA4B71D2C}"/>
    <cellStyle name="표준 116 2" xfId="28011" xr:uid="{6D074021-A216-4915-8A79-A753F4BC92ED}"/>
    <cellStyle name="표준 117" xfId="27557" xr:uid="{A83E18C7-A4B3-4D1B-8A65-80515063B699}"/>
    <cellStyle name="표준 117 2" xfId="28012" xr:uid="{72BDFAB2-B1C2-4B1E-A28E-4AA5280CB5D5}"/>
    <cellStyle name="표준 118" xfId="27556" xr:uid="{907163F9-5894-42F8-88AB-178A48C2DB0F}"/>
    <cellStyle name="표준 118 2" xfId="28013" xr:uid="{BFD20650-E16E-4A15-81B3-B62AC5AECBE3}"/>
    <cellStyle name="표준 119" xfId="27555" xr:uid="{6E97350F-BDBC-4FCC-87D7-F998199F1021}"/>
    <cellStyle name="표준 119 2" xfId="28014" xr:uid="{17921A39-F5FD-4444-ACD7-B6B182BAB8F8}"/>
    <cellStyle name="표준 12" xfId="27538" xr:uid="{F6247BEB-13DC-4BD8-B716-67151AB46DDD}"/>
    <cellStyle name="표준 12 2" xfId="27929" xr:uid="{7B3A33C2-0958-4585-B869-E32B9EAAC214}"/>
    <cellStyle name="표준 120" xfId="27554" xr:uid="{6D41FAE2-5BC2-4810-B3FC-921A40DCE2ED}"/>
    <cellStyle name="표준 120 2" xfId="28015" xr:uid="{3C95FA08-5F30-457A-842C-41CD7D2FF46D}"/>
    <cellStyle name="표준 121" xfId="27553" xr:uid="{14565CBA-7955-4B27-892A-9358B9EE3635}"/>
    <cellStyle name="표준 121 2" xfId="28016" xr:uid="{D66AB85D-1393-405A-B257-0E622CABEF29}"/>
    <cellStyle name="표준 122" xfId="27552" xr:uid="{52CCEC1A-6AB3-4785-9431-1D5061A6B918}"/>
    <cellStyle name="표준 122 2" xfId="28017" xr:uid="{2D65C9EE-4A00-4613-ABE9-F76CDC9E72D5}"/>
    <cellStyle name="표준 123" xfId="27551" xr:uid="{C640EA7B-3627-4BA4-B864-90756F51962F}"/>
    <cellStyle name="표준 123 2" xfId="28018" xr:uid="{6729ADE8-BB85-42DC-99EB-FAF730479A4B}"/>
    <cellStyle name="표준 124" xfId="28019" xr:uid="{6AB68E41-2A48-465D-B619-F0D955950CD9}"/>
    <cellStyle name="표준 125" xfId="27550" xr:uid="{630A477A-325F-4758-9EB9-B2FA826B8C99}"/>
    <cellStyle name="표준 125 2" xfId="28020" xr:uid="{FBF6788B-7EAD-4CE6-A318-DF5CEE94A6E3}"/>
    <cellStyle name="표준 126" xfId="27862" xr:uid="{DF8C520C-1B94-4D3A-BF6C-A2C0EF3DAA9E}"/>
    <cellStyle name="표준 127" xfId="27549" xr:uid="{A31AFBE9-9301-43DA-99D9-664ED31603A3}"/>
    <cellStyle name="표준 127 2" xfId="28021" xr:uid="{AA8C7A2F-DECF-4171-9E4A-F2D759E1BFB6}"/>
    <cellStyle name="표준 128" xfId="27548" xr:uid="{15065921-F207-40E3-BF25-10D5CFAC8B1E}"/>
    <cellStyle name="표준 128 2" xfId="28022" xr:uid="{00DC1F0A-918F-4C03-AA0D-44B9D875A301}"/>
    <cellStyle name="표준 129" xfId="27547" xr:uid="{98A62894-F1FD-42FE-A81E-F18B00496B6F}"/>
    <cellStyle name="표준 129 2" xfId="28023" xr:uid="{24A55C94-6021-4A18-85C0-0CDA05F66F5E}"/>
    <cellStyle name="표준 13" xfId="27512" xr:uid="{805E8B3C-2F44-4E29-BB86-25417B13639A}"/>
    <cellStyle name="표준 13 2" xfId="27928" xr:uid="{436B6316-4F58-4BEC-9C0F-8855FB4253CE}"/>
    <cellStyle name="표준 130" xfId="27546" xr:uid="{39EA32E3-552B-442C-830B-F15B2F2F3F3C}"/>
    <cellStyle name="표준 130 2" xfId="28251" xr:uid="{71FB528C-67F0-4DC0-8723-EF93CB928A40}"/>
    <cellStyle name="표준 131" xfId="27545" xr:uid="{10790BC5-EB7C-4C91-A7F3-245259371F0C}"/>
    <cellStyle name="표준 131 2" xfId="28024" xr:uid="{088D7613-CEDA-4357-9135-02773C6FF317}"/>
    <cellStyle name="표준 132" xfId="27544" xr:uid="{413CCB3F-EB61-49F3-9A25-4E899FBC4995}"/>
    <cellStyle name="표준 132 2" xfId="28025" xr:uid="{0556DC87-8E09-4848-8DBE-501F2ACC37B8}"/>
    <cellStyle name="표준 133" xfId="27543" xr:uid="{7D74FBB0-0068-4186-9EAC-5B67DA5C40E2}"/>
    <cellStyle name="표준 133 2" xfId="28026" xr:uid="{DDE02D44-34C0-445A-B1BD-1E630F672638}"/>
    <cellStyle name="표준 134" xfId="27570" xr:uid="{FBDE6CEA-E145-43E3-BE4C-1FA3FA9FB52C}"/>
    <cellStyle name="표준 134 2" xfId="28027" xr:uid="{C948A770-1DA9-44D1-951A-A3E770B9C6BE}"/>
    <cellStyle name="표준 135" xfId="3595" xr:uid="{01E231AC-E113-4D9B-B80A-050417E663FE}"/>
    <cellStyle name="표준 135 2" xfId="27428" xr:uid="{96947B3F-A47D-45BA-88BF-8C8C48BD5DC3}"/>
    <cellStyle name="표준 135 3" xfId="28028" xr:uid="{7B26356B-E44A-414B-B692-FFD9EB2FFBF8}"/>
    <cellStyle name="표준 136" xfId="28029" xr:uid="{A6DBDB58-B442-4BF2-98E7-EEE7AC3E2B9B}"/>
    <cellStyle name="표준 137" xfId="28030" xr:uid="{5F40EC1F-D961-4856-AC45-FC424586B092}"/>
    <cellStyle name="표준 138" xfId="28031" xr:uid="{291852C2-1F80-45B1-B4E3-B74197E9B35D}"/>
    <cellStyle name="표준 139" xfId="28032" xr:uid="{9222588B-3BE1-4BCE-8E3C-8EE77022977A}"/>
    <cellStyle name="표준 14" xfId="27511" xr:uid="{669F605E-40DC-49A0-A711-0E5BA4738464}"/>
    <cellStyle name="표준 14 2" xfId="27930" xr:uid="{42A360FC-295E-4DEB-BBBF-35B7C705CC2D}"/>
    <cellStyle name="표준 140" xfId="28033" xr:uid="{84E5581D-039E-4E1C-97AC-95A37CFA44CF}"/>
    <cellStyle name="표준 141" xfId="28034" xr:uid="{A222BCD7-04F5-42F0-9D25-582B02EBA9EE}"/>
    <cellStyle name="표준 142" xfId="28035" xr:uid="{B5D02A2D-68EB-4F90-BEB6-66E7F7161843}"/>
    <cellStyle name="표준 143" xfId="28036" xr:uid="{7A69A140-FEC7-45A4-8BE3-F0CB0021333B}"/>
    <cellStyle name="표준 144" xfId="28037" xr:uid="{E5226637-F56D-4E2D-8080-38F28674AB56}"/>
    <cellStyle name="표준 145" xfId="28038" xr:uid="{C37CB171-810C-48D8-9E43-931811E7C450}"/>
    <cellStyle name="표준 146" xfId="28039" xr:uid="{CFC9D60F-1348-4D29-B76A-39222162009E}"/>
    <cellStyle name="표준 147" xfId="28040" xr:uid="{1A7232C2-02E9-4BD7-8D04-4DBBD4838968}"/>
    <cellStyle name="표준 148" xfId="28041" xr:uid="{C8FB40A6-B0C0-484B-823E-0584898DF047}"/>
    <cellStyle name="표준 149" xfId="28042" xr:uid="{1C2A02D1-D172-4DD9-BE29-15D98CB3C723}"/>
    <cellStyle name="표준 15" xfId="27510" xr:uid="{3DAC8091-1358-4BA6-8EA5-E194EE662B41}"/>
    <cellStyle name="표준 15 2" xfId="28043" xr:uid="{3A33C022-0510-446A-936A-FAF078BD0B0C}"/>
    <cellStyle name="표준 150" xfId="28044" xr:uid="{0E1FCB66-5B55-48F8-9091-F519063BF41D}"/>
    <cellStyle name="표준 151" xfId="28045" xr:uid="{F574D456-9141-4698-9E51-7A48D5B4FE5F}"/>
    <cellStyle name="표준 152" xfId="28046" xr:uid="{66FE51CF-0229-4E25-8E95-55D8B47C59C0}"/>
    <cellStyle name="표준 153" xfId="28047" xr:uid="{F3C36A74-FBC6-4496-B4F7-FDA29A0D5201}"/>
    <cellStyle name="표준 154" xfId="28048" xr:uid="{567EDCF5-E640-45F1-BFF0-CCBC659C4C2F}"/>
    <cellStyle name="표준 155" xfId="28049" xr:uid="{5F6B4E04-FCFA-44D4-BED1-0F941A2D2404}"/>
    <cellStyle name="표준 156" xfId="28050" xr:uid="{3FDDDEC9-3E30-41BB-8A42-F49F6DE1A854}"/>
    <cellStyle name="표준 157" xfId="28051" xr:uid="{B27F0D80-D32F-4387-BE12-D8308D57D266}"/>
    <cellStyle name="표준 158" xfId="28052" xr:uid="{0C72DD79-DD38-49FB-9DF5-7326AED4EFF3}"/>
    <cellStyle name="표준 159" xfId="28053" xr:uid="{3DD7EFA7-2458-420E-83F9-AAD3E77E4D84}"/>
    <cellStyle name="표준 16" xfId="27462" xr:uid="{58AC5619-8A6D-43C4-96F6-86ADD1712E6A}"/>
    <cellStyle name="표준 16 2" xfId="28054" xr:uid="{0CCB5020-B363-44BD-BD6A-817F0A349F6E}"/>
    <cellStyle name="표준 160" xfId="28055" xr:uid="{A7A66E99-9B4E-4F01-92A0-B51DD67A0F26}"/>
    <cellStyle name="표준 161" xfId="28056" xr:uid="{9D57ABA2-0634-4986-9682-E96B72A6FC6F}"/>
    <cellStyle name="표준 162" xfId="28057" xr:uid="{F24E450E-27A5-44DC-B6F5-64AAA8A41F9B}"/>
    <cellStyle name="표준 163" xfId="28058" xr:uid="{709D6BE1-53A6-41FC-A168-548254182A5B}"/>
    <cellStyle name="표준 164" xfId="28059" xr:uid="{EF433D82-FBE8-494D-9945-4B3041BEA5A5}"/>
    <cellStyle name="표준 165" xfId="28060" xr:uid="{7469310C-113B-4A61-BA7D-0BFC70447098}"/>
    <cellStyle name="표준 166" xfId="28061" xr:uid="{F9329039-B10C-423A-A36F-029D7FA78ADA}"/>
    <cellStyle name="표준 167" xfId="28062" xr:uid="{2517B60D-9BCB-4D7E-AD8D-DE4BB4D0D1E1}"/>
    <cellStyle name="표준 168" xfId="28063" xr:uid="{725F1429-656C-464F-B197-FF516D8C7C1A}"/>
    <cellStyle name="표준 169" xfId="28064" xr:uid="{C351FB36-E597-48C9-BF9F-43AF5F45CBC9}"/>
    <cellStyle name="표준 17" xfId="27461" xr:uid="{4BF9FF78-203E-4391-A6E6-AD82D25B8456}"/>
    <cellStyle name="표준 17 2" xfId="28065" xr:uid="{B9C411F3-1516-48CF-8A6B-7DFF96BB8053}"/>
    <cellStyle name="표준 170" xfId="28066" xr:uid="{FC68608F-6B4E-4A48-9EFA-39FCCEDFCCB9}"/>
    <cellStyle name="표준 171" xfId="28067" xr:uid="{05FF2BEA-E757-422B-884E-7C575A0374B5}"/>
    <cellStyle name="표준 172" xfId="28068" xr:uid="{AC0430F0-BC87-4877-99C0-96B1E49949D2}"/>
    <cellStyle name="표준 173" xfId="28069" xr:uid="{2551BBDC-F1A1-415F-8F58-6D8CA899DF93}"/>
    <cellStyle name="표준 174" xfId="28070" xr:uid="{BB024F40-33F0-4F68-9E7F-47B9FD37D997}"/>
    <cellStyle name="표준 175" xfId="28071" xr:uid="{25252335-0DD2-4B01-BD54-A5EDA803B67A}"/>
    <cellStyle name="표준 176" xfId="28072" xr:uid="{339B2C51-360D-4145-BE81-2896DF9FC09B}"/>
    <cellStyle name="표준 177" xfId="28073" xr:uid="{FE443D5C-B576-4F13-B13C-8122BD77459A}"/>
    <cellStyle name="표준 178" xfId="28074" xr:uid="{0E685594-95E8-4A6D-B4AE-CF428E83CB4F}"/>
    <cellStyle name="표준 179" xfId="28075" xr:uid="{AD41652E-29AA-4B55-B2FF-7913A4268E12}"/>
    <cellStyle name="표준 18" xfId="27460" xr:uid="{C0FBBDF5-3B57-4D9E-999A-BAAA44FFD7FB}"/>
    <cellStyle name="표준 18 2" xfId="28076" xr:uid="{5A7BB2AC-F7BC-4D8B-9AC2-51FAADF76F2E}"/>
    <cellStyle name="표준 180" xfId="28077" xr:uid="{7C4219EB-C692-4606-86AC-2D792A88D288}"/>
    <cellStyle name="표준 181" xfId="28078" xr:uid="{770A8ABE-A43B-4111-8574-5C1380E76EE3}"/>
    <cellStyle name="표준 182" xfId="28079" xr:uid="{D1B2EBF7-6CA3-47E1-BF65-26AA2F577A10}"/>
    <cellStyle name="표준 183" xfId="28080" xr:uid="{8C46C683-6883-43CC-B611-22DEA71BC56F}"/>
    <cellStyle name="표준 184" xfId="28081" xr:uid="{CFCEA746-A4FC-4E30-8ACC-ED0273449583}"/>
    <cellStyle name="표준 185" xfId="28082" xr:uid="{9414BB65-C6B7-4658-B227-FCB69D5488DD}"/>
    <cellStyle name="표준 186" xfId="28083" xr:uid="{72495164-687D-4348-8434-3A7251A45451}"/>
    <cellStyle name="표준 187" xfId="28084" xr:uid="{C0A49CBC-4378-483A-A557-342706BF4355}"/>
    <cellStyle name="표준 188" xfId="28085" xr:uid="{03BA39E8-4BCE-4123-B4F2-B8891CBB1B68}"/>
    <cellStyle name="표준 189" xfId="28086" xr:uid="{D888063B-9A94-45BC-B5C5-A3F2E4A2E9E4}"/>
    <cellStyle name="표준 19" xfId="27459" xr:uid="{ECA6F097-81E5-4C7F-BB4A-262FD9CF6019}"/>
    <cellStyle name="표준 19 2" xfId="28087" xr:uid="{4DE96956-BBD3-4A7C-867F-1FA4F783458D}"/>
    <cellStyle name="표준 190" xfId="27861" xr:uid="{1D2AB55B-AB4A-46C9-BB2B-5433CEE05969}"/>
    <cellStyle name="표준 191" xfId="28317" xr:uid="{D53E9A40-02B8-407D-A1E6-56CE879A1817}"/>
    <cellStyle name="표준 192" xfId="16" xr:uid="{D47138E9-E605-4D2B-9098-EFD3D6C556B3}"/>
    <cellStyle name="표준 193" xfId="28320" xr:uid="{A6F1ED0F-554A-4A71-8B14-A77A84DAB491}"/>
    <cellStyle name="표준 2" xfId="3" xr:uid="{793D9E14-76CA-4D6B-B5D4-16DE58D2058F}"/>
    <cellStyle name="표준 2 2" xfId="7" xr:uid="{969F1004-F1FE-4607-85DA-C564555308DD}"/>
    <cellStyle name="표준 2 2 2" xfId="27933" xr:uid="{ABA72F3A-A8C6-4B3A-8EEB-9B5401E20B39}"/>
    <cellStyle name="표준 2 2 3" xfId="27513" xr:uid="{8B4963C9-89C6-4C2D-B2D7-84A698621E48}"/>
    <cellStyle name="표준 2 2 3 3" xfId="28314" xr:uid="{F7599A19-5841-4102-81D8-5B37C8528ED0}"/>
    <cellStyle name="표준 2 3" xfId="21" xr:uid="{A5BFCE0E-A7E6-4D39-88E5-0E2241254541}"/>
    <cellStyle name="표준 2 3 2" xfId="28246" xr:uid="{41248821-4949-475F-8563-3BEF960FC43D}"/>
    <cellStyle name="표준 2 3 3" xfId="28254" xr:uid="{C05E3E90-93F9-4670-9752-EC8ECABAE167}"/>
    <cellStyle name="표준 2 3 4" xfId="28312" xr:uid="{AFA6D948-7444-4A4E-BE3C-005B1BEDA3E2}"/>
    <cellStyle name="표준 2 4" xfId="27853" xr:uid="{5985DEBE-366B-4D0C-8A86-451C75BB3BDC}"/>
    <cellStyle name="표준 2 5" xfId="27859" xr:uid="{0E8C40A3-A6BE-47D6-9227-51678F502016}"/>
    <cellStyle name="표준 2 6" xfId="27921" xr:uid="{1B14AF71-2EBB-440A-9CCB-D8ADAD355952}"/>
    <cellStyle name="표준 2 7" xfId="19" xr:uid="{8D5C4A83-603A-43DB-9C2D-76C7CEBAA599}"/>
    <cellStyle name="표준 20" xfId="27458" xr:uid="{89A2C0B6-A45B-4908-84FD-EA050DC4A459}"/>
    <cellStyle name="표준 20 2" xfId="28088" xr:uid="{86404608-585F-4B27-BD2A-DE40FB42BE4B}"/>
    <cellStyle name="표준 21" xfId="27457" xr:uid="{AEE40545-2627-4DD1-AE12-FED95D9533A5}"/>
    <cellStyle name="표준 21 2" xfId="28089" xr:uid="{191BDE36-6026-451E-9FCC-AE08FCD4A84B}"/>
    <cellStyle name="표준 22" xfId="27456" xr:uid="{DDBE2992-5365-493C-B63F-AAFC36F99863}"/>
    <cellStyle name="표준 22 2" xfId="28090" xr:uid="{D3CFE07F-1672-4C8E-8007-B42F907F7879}"/>
    <cellStyle name="표준 23" xfId="27455" xr:uid="{A8D8926E-D6F7-4D1A-A5B0-C72F131F8B32}"/>
    <cellStyle name="표준 23 2" xfId="28091" xr:uid="{A562D003-65D3-4D99-88CA-A643314C6FC9}"/>
    <cellStyle name="표준 24" xfId="27454" xr:uid="{8F133D73-13AF-48A7-90FE-7DCE43CF6144}"/>
    <cellStyle name="표준 24 2" xfId="28092" xr:uid="{6D85663C-27B3-4D3D-886A-4277635296C5}"/>
    <cellStyle name="표준 25" xfId="27453" xr:uid="{08B1A517-4ED9-4E2D-978D-39D3AC0A6E26}"/>
    <cellStyle name="표준 25 2" xfId="28093" xr:uid="{E88C421D-FC03-4D62-811F-3ED8151A54EB}"/>
    <cellStyle name="표준 26" xfId="27452" xr:uid="{11A3324B-A0C0-43BC-9801-A5D96B0FF8B1}"/>
    <cellStyle name="표준 26 2" xfId="28094" xr:uid="{42898898-A960-484C-B1EB-71023E3D09CD}"/>
    <cellStyle name="표준 27" xfId="27451" xr:uid="{348313EA-3910-4E2A-8846-D9C4DE07D522}"/>
    <cellStyle name="표준 27 2" xfId="28095" xr:uid="{619C0EAE-A528-4834-ADCE-0418C55CB370}"/>
    <cellStyle name="표준 28" xfId="27450" xr:uid="{8BE5211C-EB7C-4B7E-9FD8-B27016840441}"/>
    <cellStyle name="표준 28 2" xfId="28096" xr:uid="{E48ABF69-7B14-446F-BEDD-73ED2606988B}"/>
    <cellStyle name="표준 29" xfId="27449" xr:uid="{CB743215-5C5C-4DF2-8B2D-2D2DF2F69DC5}"/>
    <cellStyle name="표준 29 2" xfId="28097" xr:uid="{C8AB5326-5CAE-4284-9A05-79A19A7189FE}"/>
    <cellStyle name="표준 3" xfId="2" xr:uid="{24C0D730-A455-4B66-BD7E-ECC06810CBE6}"/>
    <cellStyle name="표준 3 2" xfId="27448" xr:uid="{16831F90-613E-475B-AC58-449C432BFB43}"/>
    <cellStyle name="표준 3 3" xfId="27916" xr:uid="{316653D0-005C-431A-8534-9BC41DE03403}"/>
    <cellStyle name="표준 3 4" xfId="28313" xr:uid="{4CB41EDC-E5BC-4DC3-9E33-5D13C60A3583}"/>
    <cellStyle name="표준 3 5" xfId="22" xr:uid="{3F32CD6F-36CC-4F52-B431-5A1A98C4A302}"/>
    <cellStyle name="표준 30" xfId="27447" xr:uid="{D7EE9ED3-C6E4-49B5-BDD1-44E7D0124A83}"/>
    <cellStyle name="표준 30 2" xfId="28098" xr:uid="{8E06E71C-FA7E-44E9-AF3F-B495526B80FC}"/>
    <cellStyle name="표준 31" xfId="27446" xr:uid="{299B71C4-17FE-4E35-BCF5-B965126F7F96}"/>
    <cellStyle name="표준 31 2" xfId="28099" xr:uid="{C1BF619B-6FAD-4E64-A561-9D29833CF249}"/>
    <cellStyle name="표준 32" xfId="27586" xr:uid="{2F6EBD15-69EF-4275-A7D1-58A6A9E7466A}"/>
    <cellStyle name="표준 32 2" xfId="28100" xr:uid="{FE08A3BF-1B18-4B9D-BA38-B139D0EF8CA2}"/>
    <cellStyle name="표준 33" xfId="27585" xr:uid="{722BAF10-C586-4C9D-BC26-93EC3365E0BC}"/>
    <cellStyle name="표준 33 2" xfId="28101" xr:uid="{7B70FA2C-26BA-4F4F-A9FB-F61D4F506634}"/>
    <cellStyle name="표준 34" xfId="27584" xr:uid="{459412BE-B291-4C0A-9258-4898CD714E74}"/>
    <cellStyle name="표준 34 2" xfId="28102" xr:uid="{8E28915E-4514-485D-913B-C6AE4C6B4325}"/>
    <cellStyle name="표준 35" xfId="27583" xr:uid="{2626359A-4EB4-4865-AC4C-BAC5A519F55F}"/>
    <cellStyle name="표준 35 2" xfId="28103" xr:uid="{E2C0D905-7675-4B9F-8C91-DA9AB872D22A}"/>
    <cellStyle name="표준 36" xfId="27582" xr:uid="{83B513DB-34E7-42BF-924E-F152E7D25764}"/>
    <cellStyle name="표준 36 2" xfId="28104" xr:uid="{1FD4FAB3-5CA8-47C7-9A4C-135D4A7501BB}"/>
    <cellStyle name="표준 37" xfId="27445" xr:uid="{05C5F7C5-EE42-48F3-B2B9-E755AB924984}"/>
    <cellStyle name="표준 37 2" xfId="28105" xr:uid="{A07D3F79-2983-46B7-985D-93BC10A484A1}"/>
    <cellStyle name="표준 38" xfId="27581" xr:uid="{4EC8B8BB-F88F-47C8-B7D6-539C8F1829CE}"/>
    <cellStyle name="표준 38 2" xfId="28106" xr:uid="{8F521870-DBF9-4611-8D9B-E2F63DD0C2A5}"/>
    <cellStyle name="표준 39" xfId="3596" xr:uid="{6111DB1B-6DA4-4622-BFE4-326B9DD6084A}"/>
    <cellStyle name="표준 39 10" xfId="27429" xr:uid="{D1C41946-F377-44F1-851C-8ACCD18EA874}"/>
    <cellStyle name="표준 39 11" xfId="27430" xr:uid="{6C99F8FA-B6BF-4CCC-9665-3EFEE4035EA9}"/>
    <cellStyle name="표준 39 12" xfId="27431" xr:uid="{D9F03AEC-3C2B-41C0-9645-087C132F913A}"/>
    <cellStyle name="표준 39 13" xfId="27432" xr:uid="{ED1293C1-CBF7-4AB7-8C2C-324945C72A1F}"/>
    <cellStyle name="표준 39 14" xfId="27433" xr:uid="{A7E8AE07-7158-4774-9610-79E115E568D6}"/>
    <cellStyle name="표준 39 15" xfId="28107" xr:uid="{B843E9ED-CD35-47C1-80CF-DBB43992BD96}"/>
    <cellStyle name="표준 39 2" xfId="3597" xr:uid="{65505AC3-2A60-4995-91DB-6903E938E980}"/>
    <cellStyle name="표준 39 2 2" xfId="27434" xr:uid="{65B46BC0-C77C-4795-8773-2DBFB638E353}"/>
    <cellStyle name="표준 39 3" xfId="27435" xr:uid="{7AE40DF4-B471-4F03-BF27-3F6695718E69}"/>
    <cellStyle name="표준 39 4" xfId="27436" xr:uid="{0BFB3536-3D12-484C-9531-7619A700B299}"/>
    <cellStyle name="표준 39 5" xfId="27437" xr:uid="{AB0FF270-9BA8-4384-92B9-E17F119D513F}"/>
    <cellStyle name="표준 39 6" xfId="27438" xr:uid="{F79183AC-2BCF-4AA5-B9BF-A3F704448E21}"/>
    <cellStyle name="표준 39 7" xfId="27439" xr:uid="{7BA98B69-DCC4-44D0-8F70-376282E88859}"/>
    <cellStyle name="표준 39 8" xfId="27440" xr:uid="{C9DF38A7-21E6-434C-8E26-321673ED400B}"/>
    <cellStyle name="표준 39 9" xfId="27441" xr:uid="{1510FDE9-0ED7-4A19-8353-1E79735D9FDB}"/>
    <cellStyle name="표준 4" xfId="14" xr:uid="{20643055-B782-4FA2-9B8C-AD707F95E6C4}"/>
    <cellStyle name="표준 4 2" xfId="27923" xr:uid="{F87DF84E-3276-4086-ABC7-FE5D8F67F807}"/>
    <cellStyle name="표준 4 3" xfId="23" xr:uid="{C5D872B2-87A7-4F2E-94F2-40A79514ED77}"/>
    <cellStyle name="표준 40" xfId="27580" xr:uid="{C5EFB313-8AA9-4FF7-954E-EE8BDFF64C93}"/>
    <cellStyle name="표준 40 2" xfId="28108" xr:uid="{96057B50-96AC-4462-8DCF-8EC45A5758B4}"/>
    <cellStyle name="표준 41" xfId="27579" xr:uid="{F33F1ECD-2308-4653-BD4E-2B0A92A60F67}"/>
    <cellStyle name="표준 41 2" xfId="28109" xr:uid="{0418D7D1-866A-4937-922E-8C801C61F3BA}"/>
    <cellStyle name="표준 42" xfId="27578" xr:uid="{5CB10C8A-5789-449F-823F-D2EF6F395FC9}"/>
    <cellStyle name="표준 42 2" xfId="28110" xr:uid="{201FE222-6853-4451-A5CE-3844CB717A7D}"/>
    <cellStyle name="표준 43" xfId="27577" xr:uid="{73D55275-EABB-49DE-A06A-72E8482C72D5}"/>
    <cellStyle name="표준 43 2" xfId="28111" xr:uid="{3A4B52B2-112C-4062-AF8B-8A38333449F1}"/>
    <cellStyle name="표준 44" xfId="27576" xr:uid="{AD971B70-989B-4895-ABBA-1E4320673307}"/>
    <cellStyle name="표준 44 2" xfId="28112" xr:uid="{D65B5B3B-FE8C-47E5-83A1-CC78C2D7682B}"/>
    <cellStyle name="표준 45" xfId="3598" xr:uid="{FA0B10C6-4D21-40E6-BBEA-AFDD14BF9D37}"/>
    <cellStyle name="표준 45 2" xfId="27442" xr:uid="{D8185EAB-BB6A-4847-ACBB-E9729804C7CA}"/>
    <cellStyle name="표준 45 3" xfId="28113" xr:uid="{ABB63935-16FF-4ECB-90E5-A49EF62FEBA1}"/>
    <cellStyle name="표준 46" xfId="3599" xr:uid="{AEF5F9CF-7BC6-4860-BB62-CCACD83C8206}"/>
    <cellStyle name="표준 46 2" xfId="27443" xr:uid="{68EBBDF7-9A8C-4F40-AF7D-79082A50CFB5}"/>
    <cellStyle name="표준 46 3" xfId="28114" xr:uid="{3DD0C754-684B-46F1-99F0-8E90EB18AD38}"/>
    <cellStyle name="표준 47" xfId="3600" xr:uid="{DD0F9649-7222-4371-8D03-03AF1FCE3271}"/>
    <cellStyle name="표준 47 2" xfId="27444" xr:uid="{5C1E8D99-C749-460D-868B-B2EB945D5AF0}"/>
    <cellStyle name="표준 47 3" xfId="28115" xr:uid="{D07E2004-0BC5-417B-BAF3-2506E8468318}"/>
    <cellStyle name="표준 48" xfId="27847" xr:uid="{037D59DA-BA7D-4952-BD43-91F2150013B3}"/>
    <cellStyle name="표준 48 2" xfId="28116" xr:uid="{36725918-99D9-4617-8BB2-60A9AB7F606A}"/>
    <cellStyle name="표준 49" xfId="27509" xr:uid="{FD072E81-A10F-439F-B740-70BE79733D48}"/>
    <cellStyle name="표준 49 2" xfId="28117" xr:uid="{9D8DB057-001C-4646-A6A1-88786AD586F9}"/>
    <cellStyle name="표준 5" xfId="15" xr:uid="{BE470F6A-AF50-4D37-8BC4-C33EDEEB508E}"/>
    <cellStyle name="표준 5 2" xfId="27922" xr:uid="{63268971-F10A-4931-9829-9DA9F69890A2}"/>
    <cellStyle name="표준 5 3" xfId="28257" xr:uid="{0C3AD2A7-66D7-43EB-A23F-446BE24A53E7}"/>
    <cellStyle name="표준 5 4" xfId="27514" xr:uid="{55127363-2810-40E0-8E2A-E06DB4F9E313}"/>
    <cellStyle name="표준 50" xfId="27508" xr:uid="{C7294198-8E4E-47AF-AE7B-C54AAA183898}"/>
    <cellStyle name="표준 50 2" xfId="28118" xr:uid="{CAB3960A-7F80-4826-8FC0-DE06649C5673}"/>
    <cellStyle name="표준 51" xfId="27491" xr:uid="{FCCF2D80-DB39-42C2-82B0-CA58F29B62B7}"/>
    <cellStyle name="표준 51 2" xfId="28119" xr:uid="{C6231764-4C09-4246-8DFB-4F0F2211455E}"/>
    <cellStyle name="표준 52" xfId="27490" xr:uid="{FD87BD5A-15AC-4F11-ABA4-856CF25639E5}"/>
    <cellStyle name="표준 52 2" xfId="28120" xr:uid="{4DF944F6-878A-460F-AE2B-CFE716D3A14A}"/>
    <cellStyle name="표준 53" xfId="27474" xr:uid="{5230928C-D7DB-4B22-99A8-E6F30F4E08ED}"/>
    <cellStyle name="표준 53 2" xfId="28121" xr:uid="{44ABC536-0D00-4A42-85BB-4256C725EE58}"/>
    <cellStyle name="표준 54" xfId="27473" xr:uid="{EC3E68B9-2B55-43C2-97C8-2FDD0FE43488}"/>
    <cellStyle name="표준 54 2" xfId="28122" xr:uid="{FEAD2E0D-FFB2-431B-8CB7-A23980250C66}"/>
    <cellStyle name="표준 55" xfId="27472" xr:uid="{9BCB1332-8112-4E5E-A8AE-36A1A2B5D352}"/>
    <cellStyle name="표준 55 2" xfId="28123" xr:uid="{16A84248-53A2-4B59-8C5E-796A06E6F82C}"/>
    <cellStyle name="표준 56" xfId="27471" xr:uid="{B705B3F2-39C1-48E1-BE8D-393EA9EEEB77}"/>
    <cellStyle name="표준 56 2" xfId="28124" xr:uid="{6C2B1117-6D09-4862-91D7-747184402C23}"/>
    <cellStyle name="표준 57" xfId="27470" xr:uid="{5F057A5C-CBFA-4689-BADD-7C33A205F124}"/>
    <cellStyle name="표준 57 2" xfId="28125" xr:uid="{B02E733B-7705-449B-B14D-8FC919FE8C4B}"/>
    <cellStyle name="표준 58" xfId="27469" xr:uid="{F8E3E03D-B921-4FA4-885C-205ED4CACF26}"/>
    <cellStyle name="표준 58 2" xfId="28126" xr:uid="{E70D1E1C-5CDE-43FE-ADC1-5DAF67F4FF93}"/>
    <cellStyle name="표준 59" xfId="27540" xr:uid="{C857B81E-F5F0-4A30-8497-E516766E4BD9}"/>
    <cellStyle name="표준 59 2" xfId="28127" xr:uid="{A0726616-AA5D-45E6-A5BF-5B05B6E1A9D2}"/>
    <cellStyle name="표준 6" xfId="27631" xr:uid="{936BA9E2-D504-4411-B328-0759CB2B9D15}"/>
    <cellStyle name="표준 60" xfId="27850" xr:uid="{9EDD2BBA-427E-4289-AFDE-D843E42F888E}"/>
    <cellStyle name="표준 60 2" xfId="28128" xr:uid="{A5C95EFF-BEE6-4918-9B8A-D607293AE805}"/>
    <cellStyle name="표준 61" xfId="27468" xr:uid="{AB8B885F-44FC-4444-A2D3-09A343176E33}"/>
    <cellStyle name="표준 61 2" xfId="28129" xr:uid="{D2D44444-5963-4535-AB23-87B65E1C2ED8}"/>
    <cellStyle name="표준 62" xfId="27467" xr:uid="{8292C954-1B1F-4130-915D-F7367A304014}"/>
    <cellStyle name="표준 62 2" xfId="28130" xr:uid="{4446CE97-75D9-4602-B863-F87D563EA7FF}"/>
    <cellStyle name="표준 63" xfId="27466" xr:uid="{A00BD509-8119-404A-AB84-4127534A7AC1}"/>
    <cellStyle name="표준 63 2" xfId="28131" xr:uid="{A2931A39-B21A-4C4E-AE04-AAE94B8192DB}"/>
    <cellStyle name="표준 64" xfId="27465" xr:uid="{FCAB3786-118F-4FC1-8578-5854CD512CC2}"/>
    <cellStyle name="표준 64 2" xfId="28132" xr:uid="{9F66A34C-3814-42C0-BE77-00443A7033F0}"/>
    <cellStyle name="표준 65" xfId="27464" xr:uid="{26B46B0E-E6D4-4ECB-9DBF-3DD820129585}"/>
    <cellStyle name="표준 65 2" xfId="28133" xr:uid="{BBDC32C0-5E09-4972-A402-F94897F63B40}"/>
    <cellStyle name="표준 66" xfId="27854" xr:uid="{233D163A-65F1-4367-A76F-03E3832F7291}"/>
    <cellStyle name="표준 66 2" xfId="28134" xr:uid="{E604580F-D07E-4CE5-877C-EDC288AFFEBC}"/>
    <cellStyle name="표준 66 3" xfId="28284" xr:uid="{A20E5BAD-0E88-45E3-BCCE-A7F5BC360D4B}"/>
    <cellStyle name="표준 67" xfId="27542" xr:uid="{3CF4EDE1-4444-4F5B-954F-89F85E6A811F}"/>
    <cellStyle name="표준 67 2" xfId="28135" xr:uid="{C4AD0BAE-0E66-4904-8361-B6653310E5FD}"/>
    <cellStyle name="표준 68" xfId="27541" xr:uid="{9494468C-2946-46C2-8FD2-CF75356361D4}"/>
    <cellStyle name="표준 68 2" xfId="28136" xr:uid="{60E92CE3-3408-4641-9BDE-AFC83EE9433C}"/>
    <cellStyle name="표준 69" xfId="27539" xr:uid="{E271F0C9-A71D-488F-8526-3AF1FD0DD1A6}"/>
    <cellStyle name="표준 69 2" xfId="28137" xr:uid="{71F92F9A-F699-4EA2-A87C-34980DDDA84E}"/>
    <cellStyle name="표준 7" xfId="27463" xr:uid="{8DCC7B9C-E2FB-4DBE-B7C8-1E5443F3DCC4}"/>
    <cellStyle name="표준 7 2" xfId="27924" xr:uid="{FFE06C1D-2625-4D4E-8350-4513AEADFCD5}"/>
    <cellStyle name="표준 70" xfId="27489" xr:uid="{9E4C81A6-6E22-4711-8F69-C04074C93D0B}"/>
    <cellStyle name="표준 70 2" xfId="28237" xr:uid="{D5D87F08-9E83-4F3F-ADD3-F2E02059E73E}"/>
    <cellStyle name="표준 71" xfId="27488" xr:uid="{B9DE4771-8339-47E1-850D-D7E356A9757B}"/>
    <cellStyle name="표준 71 2" xfId="28138" xr:uid="{CBD729DA-9A59-4571-83E9-A4B724317B13}"/>
    <cellStyle name="표준 72" xfId="27487" xr:uid="{2E3390B3-9B35-44E2-ACE6-F6D3C5DA73C3}"/>
    <cellStyle name="표준 72 2" xfId="28139" xr:uid="{1374883C-DC4B-452A-B959-79CA101849C8}"/>
    <cellStyle name="표준 73" xfId="27486" xr:uid="{058CDB7E-DCDC-4A00-AC46-1790CF87AC14}"/>
    <cellStyle name="표준 73 2" xfId="28140" xr:uid="{B064DD00-6DF4-40F4-9C32-E11E5E243B15}"/>
    <cellStyle name="표준 74" xfId="27485" xr:uid="{51357E5C-FE33-40C1-8E7B-B52EC46B5915}"/>
    <cellStyle name="표준 74 2" xfId="28141" xr:uid="{13EDA3D0-9FA9-48AB-BEB5-6BA94B7B69FD}"/>
    <cellStyle name="표준 75" xfId="27484" xr:uid="{09352961-A3EB-4279-8407-E68B381901C3}"/>
    <cellStyle name="표준 75 2" xfId="28142" xr:uid="{647A420A-FFF1-4805-9D70-52B71CD2BE93}"/>
    <cellStyle name="표준 76" xfId="27483" xr:uid="{2FF70846-DA0F-43CD-AD0F-B60731296610}"/>
    <cellStyle name="표준 76 2" xfId="28143" xr:uid="{1C7989A0-B47E-4C52-B7FB-DBD1C7EC4643}"/>
    <cellStyle name="표준 77" xfId="27482" xr:uid="{F14C18F0-0846-4369-A1C8-E16D27E9BF9C}"/>
    <cellStyle name="표준 77 2" xfId="28144" xr:uid="{5EB2808B-17BE-4C87-866D-06C75D84DBFD}"/>
    <cellStyle name="표준 78" xfId="27481" xr:uid="{CC7F6D4B-7CE4-4D54-B479-39590C691AF2}"/>
    <cellStyle name="표준 78 2" xfId="28145" xr:uid="{448A9A50-24B2-4C0D-B91F-61DAA6801B5C}"/>
    <cellStyle name="표준 79" xfId="27480" xr:uid="{B5DB2BD3-9254-4E80-BF28-E284BA535FB5}"/>
    <cellStyle name="표준 79 2" xfId="28146" xr:uid="{8D0A2DC9-C4B7-42F6-BE82-DEE51A7539D9}"/>
    <cellStyle name="표준 8" xfId="27846" xr:uid="{8E26D8AA-B9FE-4560-9677-D2E938391AB5}"/>
    <cellStyle name="표준 8 2" xfId="27925" xr:uid="{0ABAD5DD-44C2-4FE9-9C22-C3483AC8F7AB}"/>
    <cellStyle name="표준 80" xfId="27479" xr:uid="{DFE04C45-66AB-4433-90BE-13CB3E17191F}"/>
    <cellStyle name="표준 80 2" xfId="28147" xr:uid="{15D0A6F4-7D8E-423F-8023-BE5C33A8D232}"/>
    <cellStyle name="표준 81" xfId="27478" xr:uid="{B22C3D22-B8EA-4918-8807-4DD44FD8AAD4}"/>
    <cellStyle name="표준 81 2" xfId="28148" xr:uid="{C2D3A4FF-D0B8-468F-9D8A-D53B0E93ABD3}"/>
    <cellStyle name="표준 82" xfId="27855" xr:uid="{EC27374A-4244-4C21-8B1F-7BA02CCC9656}"/>
    <cellStyle name="표준 82 2" xfId="28149" xr:uid="{78F1712A-CBA8-48D3-99D1-BA4D815BC93C}"/>
    <cellStyle name="표준 83" xfId="27477" xr:uid="{4FF86B82-3B4F-4340-AA97-5349A8F9F0FE}"/>
    <cellStyle name="표준 83 2" xfId="28150" xr:uid="{4EB557A7-6C28-44A4-B9EB-6C93C4AF13F5}"/>
    <cellStyle name="표준 84" xfId="27507" xr:uid="{B4497A29-E970-4517-92F7-8DB6C9448449}"/>
    <cellStyle name="표준 84 2" xfId="28151" xr:uid="{C0EAB8DC-34E7-4B37-B2FC-0F0F43C6419D}"/>
    <cellStyle name="표준 85" xfId="27506" xr:uid="{9B426273-31DF-4343-BB9E-733CAB38517A}"/>
    <cellStyle name="표준 85 2" xfId="28152" xr:uid="{48512C64-8AC8-4C44-84E1-D2F7466DC67C}"/>
    <cellStyle name="표준 86" xfId="27505" xr:uid="{1B6E4BEB-8BC6-49B2-96E3-0BBBC96E554E}"/>
    <cellStyle name="표준 86 2" xfId="28153" xr:uid="{27A45241-D7B9-4B4D-A0B2-0BDEC0D4AF15}"/>
    <cellStyle name="표준 87" xfId="27504" xr:uid="{F18AE777-76FF-47F0-8D4D-D0910CE09AE6}"/>
    <cellStyle name="표준 87 2" xfId="28154" xr:uid="{AD8B8A65-F3C4-4152-BD03-B0772C8C97D8}"/>
    <cellStyle name="표준 88" xfId="27503" xr:uid="{7B58E692-211E-4D5F-AA28-5B855C7E8F06}"/>
    <cellStyle name="표준 88 2" xfId="28155" xr:uid="{94D92B80-6E9B-48ED-853B-16F252D5CD02}"/>
    <cellStyle name="표준 89" xfId="27502" xr:uid="{A0B9F900-E094-4CDF-B76E-D3CCC201C692}"/>
    <cellStyle name="표준 89 2" xfId="28156" xr:uid="{A6F15AB3-51F8-4270-BEC2-6C0E04BD06BB}"/>
    <cellStyle name="표준 9" xfId="18" xr:uid="{72FEC5BB-38BF-4C12-85F9-6C11A5FF97F3}"/>
    <cellStyle name="표준 9 2" xfId="27852" xr:uid="{1C08E15A-FDBD-4EBC-9CB0-89725EAB14F1}"/>
    <cellStyle name="표준 9 3" xfId="27920" xr:uid="{291451BE-03C7-4B47-B8D2-C94E73CA8033}"/>
    <cellStyle name="표준 90" xfId="27501" xr:uid="{0D0CFA77-9D93-42CE-89D7-4D413A10D59D}"/>
    <cellStyle name="표준 90 2" xfId="28157" xr:uid="{B97850E6-F0E3-4E4D-8EFC-23AD8A8BD9D1}"/>
    <cellStyle name="표준 91" xfId="27500" xr:uid="{04DC9538-0D0C-4457-947F-85DABDE4A9EF}"/>
    <cellStyle name="표준 91 2" xfId="28158" xr:uid="{833CF44A-C89B-450A-B258-5756D605421D}"/>
    <cellStyle name="표준 92" xfId="27499" xr:uid="{791C5E3D-D395-4C12-BA54-B25F82019482}"/>
    <cellStyle name="표준 92 2" xfId="28159" xr:uid="{61CED996-33A8-473F-9B28-71AC11F2EEF2}"/>
    <cellStyle name="표준 93" xfId="27498" xr:uid="{3B8B5D2E-79AD-4988-830B-9784B99081A8}"/>
    <cellStyle name="표준 93 2" xfId="28160" xr:uid="{6146216A-4892-4C1B-998B-3C9F5130AF1E}"/>
    <cellStyle name="표준 94" xfId="27497" xr:uid="{0C77DDD3-B5E1-4C9B-88BB-E8D5AFD8811F}"/>
    <cellStyle name="표준 94 2" xfId="28161" xr:uid="{B7AA56B7-D5CF-4D4D-9AAB-01DBF23AAA0A}"/>
    <cellStyle name="표준 95" xfId="27496" xr:uid="{E483763D-1078-4F72-8111-149FE674FB36}"/>
    <cellStyle name="표준 95 2" xfId="28162" xr:uid="{4AE65177-E679-469B-BDEF-FB55B974226F}"/>
    <cellStyle name="표준 96" xfId="27495" xr:uid="{5E7028F5-5440-4FE2-A6B3-A351EC994473}"/>
    <cellStyle name="표준 96 2" xfId="28163" xr:uid="{BC3DA8A9-663F-48C0-A83F-69C124E6FCD5}"/>
    <cellStyle name="표준 97" xfId="27494" xr:uid="{4A22E9E0-ECE6-4998-ABA0-0E27D2FB5FA5}"/>
    <cellStyle name="표준 97 2" xfId="28164" xr:uid="{A57ABFAC-A6A1-41AF-9190-8698566F5E9A}"/>
    <cellStyle name="표준 98" xfId="27493" xr:uid="{0E2F6277-C472-411E-B51D-578E00B99FA1}"/>
    <cellStyle name="표준 98 2" xfId="28165" xr:uid="{3F26128E-3861-44D2-ABC8-6303B334357C}"/>
    <cellStyle name="표준 99" xfId="27492" xr:uid="{7DF7D750-B86B-48C6-8845-B82F9A99709F}"/>
    <cellStyle name="표준 99 2" xfId="28166" xr:uid="{7E3BA45D-0A7A-4C45-976B-A6B1CEF0B349}"/>
    <cellStyle name="하이퍼링크 2" xfId="4" xr:uid="{FE1191DB-C124-40AD-9E56-967CDE68487D}"/>
    <cellStyle name="하이퍼링크 2 2" xfId="28239" xr:uid="{1412F3A1-5336-4BA1-A03F-AAD53A07B397}"/>
    <cellStyle name="하이퍼링크 2 3" xfId="27849" xr:uid="{1F0C3434-B8BD-44E8-A447-DFFD871B8587}"/>
    <cellStyle name="하이퍼링크 3" xfId="28258" xr:uid="{1815523C-49C5-4C5A-AF8C-2051EDD4F803}"/>
  </cellStyles>
  <dxfs count="0"/>
  <tableStyles count="0" defaultTableStyle="TableStyleMedium2" defaultPivotStyle="PivotStyleLight16"/>
  <colors>
    <mruColors>
      <color rgb="FF0B1D2F"/>
      <color rgb="FFF0EB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81905642315121441"/>
          <c:y val="0.8694194854559935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'BIFUbC-coal'!$A$1</c:f>
              <c:strCache>
                <c:ptCount val="1"/>
                <c:pt idx="0">
                  <c:v>Unit: BTU</c:v>
                </c:pt>
              </c:strCache>
            </c:strRef>
          </c:tx>
          <c:spPr>
            <a:ln w="28575" cap="rnd">
              <a:solidFill>
                <a:schemeClr val="accent1"/>
              </a:solidFill>
              <a:round/>
            </a:ln>
            <a:effectLst/>
          </c:spPr>
          <c:marker>
            <c:symbol val="none"/>
          </c:marker>
          <c:val>
            <c:numRef>
              <c:f>'BIFUbC-coal'!$B$1:$AF$1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val>
          <c:smooth val="0"/>
          <c:extLst>
            <c:ext xmlns:c16="http://schemas.microsoft.com/office/drawing/2014/chart" uri="{C3380CC4-5D6E-409C-BE32-E72D297353CC}">
              <c16:uniqueId val="{00000000-8AB5-4592-B8CF-79E35709FE1D}"/>
            </c:ext>
          </c:extLst>
        </c:ser>
        <c:ser>
          <c:idx val="1"/>
          <c:order val="1"/>
          <c:tx>
            <c:strRef>
              <c:f>'BIFUbC-coal'!$A$2</c:f>
              <c:strCache>
                <c:ptCount val="1"/>
                <c:pt idx="0">
                  <c:v>agriculture and forestry 01T03</c:v>
                </c:pt>
              </c:strCache>
            </c:strRef>
          </c:tx>
          <c:spPr>
            <a:ln w="28575" cap="rnd">
              <a:solidFill>
                <a:schemeClr val="accent2"/>
              </a:solidFill>
              <a:round/>
            </a:ln>
            <a:effectLst/>
          </c:spPr>
          <c:marker>
            <c:symbol val="none"/>
          </c:marker>
          <c:val>
            <c:numRef>
              <c:f>'BIFUbC-coal'!$B$2:$AF$2</c:f>
              <c:numCache>
                <c:formatCode>General</c:formatCode>
                <c:ptCount val="31"/>
                <c:pt idx="0">
                  <c:v>23794000986.005722</c:v>
                </c:pt>
                <c:pt idx="1">
                  <c:v>19828334155.00742</c:v>
                </c:pt>
                <c:pt idx="2">
                  <c:v>19828334155.005657</c:v>
                </c:pt>
                <c:pt idx="3">
                  <c:v>15862667324.006672</c:v>
                </c:pt>
                <c:pt idx="4">
                  <c:v>17119980193.973106</c:v>
                </c:pt>
                <c:pt idx="5">
                  <c:v>17399651646.516335</c:v>
                </c:pt>
                <c:pt idx="6">
                  <c:v>17683891803.023087</c:v>
                </c:pt>
                <c:pt idx="7">
                  <c:v>17972775297.696156</c:v>
                </c:pt>
                <c:pt idx="8">
                  <c:v>18266377983.960316</c:v>
                </c:pt>
                <c:pt idx="9">
                  <c:v>18564776954.379467</c:v>
                </c:pt>
                <c:pt idx="10">
                  <c:v>18868050560.899185</c:v>
                </c:pt>
                <c:pt idx="11">
                  <c:v>17735833330.725117</c:v>
                </c:pt>
                <c:pt idx="12">
                  <c:v>16671557187.10722</c:v>
                </c:pt>
                <c:pt idx="13">
                  <c:v>15671145181.630098</c:v>
                </c:pt>
                <c:pt idx="14">
                  <c:v>14730765011.780054</c:v>
                </c:pt>
                <c:pt idx="15">
                  <c:v>13846814340.450945</c:v>
                </c:pt>
                <c:pt idx="16">
                  <c:v>13015906996.384155</c:v>
                </c:pt>
                <c:pt idx="17">
                  <c:v>12234860002.680279</c:v>
                </c:pt>
                <c:pt idx="18">
                  <c:v>11500681383.692371</c:v>
                </c:pt>
                <c:pt idx="19">
                  <c:v>10810558703.592346</c:v>
                </c:pt>
                <c:pt idx="20">
                  <c:v>10161848292.704878</c:v>
                </c:pt>
                <c:pt idx="21">
                  <c:v>9604993346.4253178</c:v>
                </c:pt>
                <c:pt idx="22">
                  <c:v>9078653265.3813381</c:v>
                </c:pt>
                <c:pt idx="23">
                  <c:v>8581155878.0198851</c:v>
                </c:pt>
                <c:pt idx="24">
                  <c:v>8110920645.4292841</c:v>
                </c:pt>
                <c:pt idx="25">
                  <c:v>7666453639.9997997</c:v>
                </c:pt>
                <c:pt idx="26">
                  <c:v>7246342799.2465162</c:v>
                </c:pt>
                <c:pt idx="27">
                  <c:v>6849253439.7160234</c:v>
                </c:pt>
                <c:pt idx="28">
                  <c:v>6473924016.7246809</c:v>
                </c:pt>
                <c:pt idx="29">
                  <c:v>6119162116.4572525</c:v>
                </c:pt>
                <c:pt idx="30">
                  <c:v>5783840667.6928682</c:v>
                </c:pt>
              </c:numCache>
            </c:numRef>
          </c:val>
          <c:smooth val="0"/>
          <c:extLst>
            <c:ext xmlns:c16="http://schemas.microsoft.com/office/drawing/2014/chart" uri="{C3380CC4-5D6E-409C-BE32-E72D297353CC}">
              <c16:uniqueId val="{00000001-8AB5-4592-B8CF-79E35709FE1D}"/>
            </c:ext>
          </c:extLst>
        </c:ser>
        <c:ser>
          <c:idx val="2"/>
          <c:order val="2"/>
          <c:tx>
            <c:strRef>
              <c:f>'BIFUbC-coal'!$A$3</c:f>
              <c:strCache>
                <c:ptCount val="1"/>
                <c:pt idx="0">
                  <c:v>coal mining 05</c:v>
                </c:pt>
              </c:strCache>
            </c:strRef>
          </c:tx>
          <c:spPr>
            <a:ln w="28575" cap="rnd">
              <a:solidFill>
                <a:schemeClr val="accent3"/>
              </a:solidFill>
              <a:round/>
            </a:ln>
            <a:effectLst/>
          </c:spPr>
          <c:marker>
            <c:symbol val="none"/>
          </c:marker>
          <c:val>
            <c:numRef>
              <c:f>'BIFUbC-coal'!$B$3:$AF$3</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8AB5-4592-B8CF-79E35709FE1D}"/>
            </c:ext>
          </c:extLst>
        </c:ser>
        <c:ser>
          <c:idx val="3"/>
          <c:order val="3"/>
          <c:tx>
            <c:strRef>
              <c:f>'BIFUbC-coal'!$A$4</c:f>
              <c:strCache>
                <c:ptCount val="1"/>
                <c:pt idx="0">
                  <c:v>oil and gas extraction 06</c:v>
                </c:pt>
              </c:strCache>
            </c:strRef>
          </c:tx>
          <c:spPr>
            <a:ln w="28575" cap="rnd">
              <a:solidFill>
                <a:schemeClr val="accent4"/>
              </a:solidFill>
              <a:round/>
            </a:ln>
            <a:effectLst/>
          </c:spPr>
          <c:marker>
            <c:symbol val="none"/>
          </c:marker>
          <c:val>
            <c:numRef>
              <c:f>'BIFUbC-coal'!$B$4:$AF$4</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8AB5-4592-B8CF-79E35709FE1D}"/>
            </c:ext>
          </c:extLst>
        </c:ser>
        <c:ser>
          <c:idx val="4"/>
          <c:order val="4"/>
          <c:tx>
            <c:strRef>
              <c:f>'BIFUbC-coal'!$A$5</c:f>
              <c:strCache>
                <c:ptCount val="1"/>
                <c:pt idx="0">
                  <c:v>other mining and quarrying 07T08</c:v>
                </c:pt>
              </c:strCache>
            </c:strRef>
          </c:tx>
          <c:spPr>
            <a:ln w="28575" cap="rnd">
              <a:solidFill>
                <a:schemeClr val="accent5"/>
              </a:solidFill>
              <a:round/>
            </a:ln>
            <a:effectLst/>
          </c:spPr>
          <c:marker>
            <c:symbol val="none"/>
          </c:marker>
          <c:val>
            <c:numRef>
              <c:f>'BIFUbC-coal'!$B$5:$AF$5</c:f>
              <c:numCache>
                <c:formatCode>General</c:formatCode>
                <c:ptCount val="31"/>
                <c:pt idx="0">
                  <c:v>254404915990.74661</c:v>
                </c:pt>
                <c:pt idx="1">
                  <c:v>353757545550.62335</c:v>
                </c:pt>
                <c:pt idx="2">
                  <c:v>251752920832.14981</c:v>
                </c:pt>
                <c:pt idx="3">
                  <c:v>296339011511.06488</c:v>
                </c:pt>
                <c:pt idx="4">
                  <c:v>296677522848.82452</c:v>
                </c:pt>
                <c:pt idx="5">
                  <c:v>301503307095.91168</c:v>
                </c:pt>
                <c:pt idx="6">
                  <c:v>306407587999.48914</c:v>
                </c:pt>
                <c:pt idx="7">
                  <c:v>311391642393.48975</c:v>
                </c:pt>
                <c:pt idx="8">
                  <c:v>316456767880.94653</c:v>
                </c:pt>
                <c:pt idx="9">
                  <c:v>321604283171.82404</c:v>
                </c:pt>
                <c:pt idx="10">
                  <c:v>326835528426.34637</c:v>
                </c:pt>
                <c:pt idx="11">
                  <c:v>336456292967.65369</c:v>
                </c:pt>
                <c:pt idx="12">
                  <c:v>346360255332.66437</c:v>
                </c:pt>
                <c:pt idx="13">
                  <c:v>356555751761.9137</c:v>
                </c:pt>
                <c:pt idx="14">
                  <c:v>367051363882.37885</c:v>
                </c:pt>
                <c:pt idx="15">
                  <c:v>377855925930.69934</c:v>
                </c:pt>
                <c:pt idx="16">
                  <c:v>388978532189.02148</c:v>
                </c:pt>
                <c:pt idx="17">
                  <c:v>400428544639.72485</c:v>
                </c:pt>
                <c:pt idx="18">
                  <c:v>412215600845.47424</c:v>
                </c:pt>
                <c:pt idx="19">
                  <c:v>424349622061.22943</c:v>
                </c:pt>
                <c:pt idx="20">
                  <c:v>436840821585.04083</c:v>
                </c:pt>
                <c:pt idx="21">
                  <c:v>436178467082.41003</c:v>
                </c:pt>
                <c:pt idx="22">
                  <c:v>435517116866.61658</c:v>
                </c:pt>
                <c:pt idx="23">
                  <c:v>434856769414.92303</c:v>
                </c:pt>
                <c:pt idx="24">
                  <c:v>434197423206.90088</c:v>
                </c:pt>
                <c:pt idx="25">
                  <c:v>433539076724.42633</c:v>
                </c:pt>
                <c:pt idx="26">
                  <c:v>432881728451.67816</c:v>
                </c:pt>
                <c:pt idx="27">
                  <c:v>432225376875.13318</c:v>
                </c:pt>
                <c:pt idx="28">
                  <c:v>431570020483.56293</c:v>
                </c:pt>
                <c:pt idx="29">
                  <c:v>430915657768.0307</c:v>
                </c:pt>
                <c:pt idx="30">
                  <c:v>430262287221.88715</c:v>
                </c:pt>
              </c:numCache>
            </c:numRef>
          </c:val>
          <c:smooth val="0"/>
          <c:extLst>
            <c:ext xmlns:c16="http://schemas.microsoft.com/office/drawing/2014/chart" uri="{C3380CC4-5D6E-409C-BE32-E72D297353CC}">
              <c16:uniqueId val="{00000004-8AB5-4592-B8CF-79E35709FE1D}"/>
            </c:ext>
          </c:extLst>
        </c:ser>
        <c:ser>
          <c:idx val="5"/>
          <c:order val="5"/>
          <c:tx>
            <c:strRef>
              <c:f>'BIFUbC-coal'!$A$6</c:f>
              <c:strCache>
                <c:ptCount val="1"/>
                <c:pt idx="0">
                  <c:v>food beverage and tobacco 10T12</c:v>
                </c:pt>
              </c:strCache>
            </c:strRef>
          </c:tx>
          <c:spPr>
            <a:ln w="28575" cap="rnd">
              <a:solidFill>
                <a:schemeClr val="accent6"/>
              </a:solidFill>
              <a:round/>
            </a:ln>
            <a:effectLst/>
          </c:spPr>
          <c:marker>
            <c:symbol val="none"/>
          </c:marker>
          <c:val>
            <c:numRef>
              <c:f>'BIFUbC-coal'!$B$6:$AF$6</c:f>
              <c:numCache>
                <c:formatCode>General</c:formatCode>
                <c:ptCount val="31"/>
                <c:pt idx="0">
                  <c:v>1436441770646.2239</c:v>
                </c:pt>
                <c:pt idx="1">
                  <c:v>1800118361040.2896</c:v>
                </c:pt>
                <c:pt idx="2">
                  <c:v>1354999043713.8093</c:v>
                </c:pt>
                <c:pt idx="3">
                  <c:v>1651869935452.7671</c:v>
                </c:pt>
                <c:pt idx="4">
                  <c:v>1653756884790.9717</c:v>
                </c:pt>
                <c:pt idx="5">
                  <c:v>1680657048465.3291</c:v>
                </c:pt>
                <c:pt idx="6">
                  <c:v>1707994772710.0229</c:v>
                </c:pt>
                <c:pt idx="7">
                  <c:v>1735777174926.0859</c:v>
                </c:pt>
                <c:pt idx="8">
                  <c:v>1764011488286.8596</c:v>
                </c:pt>
                <c:pt idx="9">
                  <c:v>1792705063621.1577</c:v>
                </c:pt>
                <c:pt idx="10">
                  <c:v>1821865371327.0593</c:v>
                </c:pt>
                <c:pt idx="11">
                  <c:v>1875493989512.7622</c:v>
                </c:pt>
                <c:pt idx="12">
                  <c:v>1930701225270.198</c:v>
                </c:pt>
                <c:pt idx="13">
                  <c:v>1987533546950.073</c:v>
                </c:pt>
                <c:pt idx="14">
                  <c:v>2046038790750.2893</c:v>
                </c:pt>
                <c:pt idx="15">
                  <c:v>2106266200980.0359</c:v>
                </c:pt>
                <c:pt idx="16">
                  <c:v>2168266471509.0991</c:v>
                </c:pt>
                <c:pt idx="17">
                  <c:v>2232091788437.2778</c:v>
                </c:pt>
                <c:pt idx="18">
                  <c:v>2297795874019.8213</c:v>
                </c:pt>
                <c:pt idx="19">
                  <c:v>2365434031885.8623</c:v>
                </c:pt>
                <c:pt idx="20">
                  <c:v>2435063193587.9004</c:v>
                </c:pt>
                <c:pt idx="21">
                  <c:v>2431371059083.1367</c:v>
                </c:pt>
                <c:pt idx="22">
                  <c:v>2427684522731.7334</c:v>
                </c:pt>
                <c:pt idx="23">
                  <c:v>2424003576045.561</c:v>
                </c:pt>
                <c:pt idx="24">
                  <c:v>2420328210549.3574</c:v>
                </c:pt>
                <c:pt idx="25">
                  <c:v>2416658417780.7124</c:v>
                </c:pt>
                <c:pt idx="26">
                  <c:v>2412994189290.0469</c:v>
                </c:pt>
                <c:pt idx="27">
                  <c:v>2409335516640.5938</c:v>
                </c:pt>
                <c:pt idx="28">
                  <c:v>2405682391408.3755</c:v>
                </c:pt>
                <c:pt idx="29">
                  <c:v>2402034805182.1904</c:v>
                </c:pt>
                <c:pt idx="30">
                  <c:v>2398392749563.5894</c:v>
                </c:pt>
              </c:numCache>
            </c:numRef>
          </c:val>
          <c:smooth val="0"/>
          <c:extLst>
            <c:ext xmlns:c16="http://schemas.microsoft.com/office/drawing/2014/chart" uri="{C3380CC4-5D6E-409C-BE32-E72D297353CC}">
              <c16:uniqueId val="{00000005-8AB5-4592-B8CF-79E35709FE1D}"/>
            </c:ext>
          </c:extLst>
        </c:ser>
        <c:ser>
          <c:idx val="6"/>
          <c:order val="6"/>
          <c:tx>
            <c:strRef>
              <c:f>'BIFUbC-coal'!$A$7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'BIFUbC-coal'!$B$7:$AF$7</c:f>
              <c:numCache>
                <c:formatCode>General</c:formatCode>
                <c:ptCount val="31"/>
                <c:pt idx="0">
                  <c:v>17413899159820.27</c:v>
                </c:pt>
                <c:pt idx="1">
                  <c:v>19296072380236.617</c:v>
                </c:pt>
                <c:pt idx="2">
                  <c:v>17930576224781.789</c:v>
                </c:pt>
                <c:pt idx="3">
                  <c:v>17060964409255.676</c:v>
                </c:pt>
                <c:pt idx="4">
                  <c:v>18292693664534.609</c:v>
                </c:pt>
                <c:pt idx="5">
                  <c:v>18591414565103.41</c:v>
                </c:pt>
                <c:pt idx="6">
                  <c:v>18895013604693.969</c:v>
                </c:pt>
                <c:pt idx="7">
                  <c:v>19203570443865.16</c:v>
                </c:pt>
                <c:pt idx="8">
                  <c:v>19517166044043.578</c:v>
                </c:pt>
                <c:pt idx="9">
                  <c:v>19835882688766.91</c:v>
                </c:pt>
                <c:pt idx="10">
                  <c:v>20159804005274.199</c:v>
                </c:pt>
                <c:pt idx="11">
                  <c:v>19102316679546.582</c:v>
                </c:pt>
                <c:pt idx="12">
                  <c:v>18112767593576.863</c:v>
                </c:pt>
                <c:pt idx="13">
                  <c:v>17187211887058.1</c:v>
                </c:pt>
                <c:pt idx="14">
                  <c:v>16321945302489.83</c:v>
                </c:pt>
                <c:pt idx="15">
                  <c:v>15513489861602.648</c:v>
                </c:pt>
                <c:pt idx="16">
                  <c:v>14758580404663.895</c:v>
                </c:pt>
                <c:pt idx="17">
                  <c:v>14054151940984.406</c:v>
                </c:pt>
                <c:pt idx="18">
                  <c:v>13397327762050.557</c:v>
                </c:pt>
                <c:pt idx="19">
                  <c:v>12785408271623.502</c:v>
                </c:pt>
                <c:pt idx="20">
                  <c:v>12215860489890.629</c:v>
                </c:pt>
                <c:pt idx="21">
                  <c:v>11667667648906.688</c:v>
                </c:pt>
                <c:pt idx="22">
                  <c:v>11149331205085.75</c:v>
                </c:pt>
                <c:pt idx="23">
                  <c:v>10659215348675.752</c:v>
                </c:pt>
                <c:pt idx="24">
                  <c:v>10195773909568.072</c:v>
                </c:pt>
                <c:pt idx="25">
                  <c:v>9757545445172.2227</c:v>
                </c:pt>
                <c:pt idx="26">
                  <c:v>9343148597468.0547</c:v>
                </c:pt>
                <c:pt idx="27">
                  <c:v>8951277704484.9609</c:v>
                </c:pt>
                <c:pt idx="28">
                  <c:v>8580698652265.8145</c:v>
                </c:pt>
                <c:pt idx="29">
                  <c:v>8230244954137.4355</c:v>
                </c:pt>
                <c:pt idx="30">
                  <c:v>7898814044831.499</c:v>
                </c:pt>
              </c:numCache>
            </c:numRef>
          </c:val>
          <c:smooth val="0"/>
          <c:extLst>
            <c:ext xmlns:c16="http://schemas.microsoft.com/office/drawing/2014/chart" uri="{C3380CC4-5D6E-409C-BE32-E72D297353CC}">
              <c16:uniqueId val="{00000006-8AB5-4592-B8CF-79E35709FE1D}"/>
            </c:ext>
          </c:extLst>
        </c:ser>
        <c:ser>
          <c:idx val="7"/>
          <c:order val="7"/>
          <c:tx>
            <c:strRef>
              <c:f>'BIFUbC-coal'!$A$8</c:f>
              <c:strCache>
                <c:ptCount val="1"/>
                <c:pt idx="0">
                  <c:v>wood products 16</c:v>
                </c:pt>
              </c:strCache>
            </c:strRef>
          </c:tx>
          <c:spPr>
            <a:ln w="28575" cap="rnd">
              <a:solidFill>
                <a:schemeClr val="accent2">
                  <a:lumMod val="60000"/>
                </a:schemeClr>
              </a:solidFill>
              <a:round/>
            </a:ln>
            <a:effectLst/>
          </c:spPr>
          <c:marker>
            <c:symbol val="none"/>
          </c:marker>
          <c:val>
            <c:numRef>
              <c:f>'BIFUbC-coal'!$B$8:$AF$8</c:f>
              <c:numCache>
                <c:formatCode>General</c:formatCode>
                <c:ptCount val="31"/>
                <c:pt idx="0">
                  <c:v>17193435797.531605</c:v>
                </c:pt>
                <c:pt idx="1">
                  <c:v>21240167330.937164</c:v>
                </c:pt>
                <c:pt idx="2">
                  <c:v>15473985686.034971</c:v>
                </c:pt>
                <c:pt idx="3">
                  <c:v>17604297713.528454</c:v>
                </c:pt>
                <c:pt idx="4">
                  <c:v>17624407297.949818</c:v>
                </c:pt>
                <c:pt idx="5">
                  <c:v>17911087550.252018</c:v>
                </c:pt>
                <c:pt idx="6">
                  <c:v>18202430970.266518</c:v>
                </c:pt>
                <c:pt idx="7">
                  <c:v>18498513409.51408</c:v>
                </c:pt>
                <c:pt idx="8">
                  <c:v>18799411953.323387</c:v>
                </c:pt>
                <c:pt idx="9">
                  <c:v>19105204940.900272</c:v>
                </c:pt>
                <c:pt idx="10">
                  <c:v>19415971985.723381</c:v>
                </c:pt>
                <c:pt idx="11">
                  <c:v>19987502552.533703</c:v>
                </c:pt>
                <c:pt idx="12">
                  <c:v>20575856752.435322</c:v>
                </c:pt>
                <c:pt idx="13">
                  <c:v>21181529807.638248</c:v>
                </c:pt>
                <c:pt idx="14">
                  <c:v>21805031517.764885</c:v>
                </c:pt>
                <c:pt idx="15">
                  <c:v>22446886688.952232</c:v>
                </c:pt>
                <c:pt idx="16">
                  <c:v>23107635575.585224</c:v>
                </c:pt>
                <c:pt idx="17">
                  <c:v>23787834335.032948</c:v>
                </c:pt>
                <c:pt idx="18">
                  <c:v>24488055495.770523</c:v>
                </c:pt>
                <c:pt idx="19">
                  <c:v>25208888439.280724</c:v>
                </c:pt>
                <c:pt idx="20">
                  <c:v>25950939896.1408</c:v>
                </c:pt>
                <c:pt idx="21">
                  <c:v>25911592103.905312</c:v>
                </c:pt>
                <c:pt idx="22">
                  <c:v>25872303972.274025</c:v>
                </c:pt>
                <c:pt idx="23">
                  <c:v>25833075410.787277</c:v>
                </c:pt>
                <c:pt idx="24">
                  <c:v>25793906329.122585</c:v>
                </c:pt>
                <c:pt idx="25">
                  <c:v>25754796637.094398</c:v>
                </c:pt>
                <c:pt idx="26">
                  <c:v>25715746244.653919</c:v>
                </c:pt>
                <c:pt idx="27">
                  <c:v>25676755061.888866</c:v>
                </c:pt>
                <c:pt idx="28">
                  <c:v>25637822999.023308</c:v>
                </c:pt>
                <c:pt idx="29">
                  <c:v>25598949966.417427</c:v>
                </c:pt>
                <c:pt idx="30">
                  <c:v>25560135874.567329</c:v>
                </c:pt>
              </c:numCache>
            </c:numRef>
          </c:val>
          <c:smooth val="0"/>
          <c:extLst>
            <c:ext xmlns:c16="http://schemas.microsoft.com/office/drawing/2014/chart" uri="{C3380CC4-5D6E-409C-BE32-E72D297353CC}">
              <c16:uniqueId val="{00000007-8AB5-4592-B8CF-79E35709FE1D}"/>
            </c:ext>
          </c:extLst>
        </c:ser>
        <c:ser>
          <c:idx val="8"/>
          <c:order val="8"/>
          <c:tx>
            <c:strRef>
              <c:f>'BIFUbC-coal'!$A$9</c:f>
              <c:strCache>
                <c:ptCount val="1"/>
                <c:pt idx="0">
                  <c:v>pulp paper and printing 17T18</c:v>
                </c:pt>
              </c:strCache>
            </c:strRef>
          </c:tx>
          <c:spPr>
            <a:ln w="28575" cap="rnd">
              <a:solidFill>
                <a:schemeClr val="accent3">
                  <a:lumMod val="60000"/>
                </a:schemeClr>
              </a:solidFill>
              <a:round/>
            </a:ln>
            <a:effectLst/>
          </c:spPr>
          <c:marker>
            <c:symbol val="none"/>
          </c:marker>
          <c:val>
            <c:numRef>
              <c:f>'BIFUbC-coal'!$B$9:$AF$9</c:f>
              <c:numCache>
                <c:formatCode>General</c:formatCode>
                <c:ptCount val="31"/>
                <c:pt idx="0">
                  <c:v>588461830939.47559</c:v>
                </c:pt>
                <c:pt idx="1">
                  <c:v>716340040661.66162</c:v>
                </c:pt>
                <c:pt idx="2">
                  <c:v>521504399870.69763</c:v>
                </c:pt>
                <c:pt idx="3">
                  <c:v>607348271116.73853</c:v>
                </c:pt>
                <c:pt idx="4">
                  <c:v>608042051779.27576</c:v>
                </c:pt>
                <c:pt idx="5">
                  <c:v>617932520483.70203</c:v>
                </c:pt>
                <c:pt idx="6">
                  <c:v>627983868474.20227</c:v>
                </c:pt>
                <c:pt idx="7">
                  <c:v>638198712628.24316</c:v>
                </c:pt>
                <c:pt idx="8">
                  <c:v>648579712389.66455</c:v>
                </c:pt>
                <c:pt idx="9">
                  <c:v>659129570461.06714</c:v>
                </c:pt>
                <c:pt idx="10">
                  <c:v>669851033507.46436</c:v>
                </c:pt>
                <c:pt idx="11">
                  <c:v>689568838062.42078</c:v>
                </c:pt>
                <c:pt idx="12">
                  <c:v>709867057959.02686</c:v>
                </c:pt>
                <c:pt idx="13">
                  <c:v>730762778363.52783</c:v>
                </c:pt>
                <c:pt idx="14">
                  <c:v>752273587362.89697</c:v>
                </c:pt>
                <c:pt idx="15">
                  <c:v>774417590768.86084</c:v>
                </c:pt>
                <c:pt idx="16">
                  <c:v>797213427357.69934</c:v>
                </c:pt>
                <c:pt idx="17">
                  <c:v>820680284558.64612</c:v>
                </c:pt>
                <c:pt idx="18">
                  <c:v>844837914604.0929</c:v>
                </c:pt>
                <c:pt idx="19">
                  <c:v>869706651155.19495</c:v>
                </c:pt>
                <c:pt idx="20">
                  <c:v>895307426416.86792</c:v>
                </c:pt>
                <c:pt idx="21">
                  <c:v>893949927584.74365</c:v>
                </c:pt>
                <c:pt idx="22">
                  <c:v>892594487043.46399</c:v>
                </c:pt>
                <c:pt idx="23">
                  <c:v>891241101672.17126</c:v>
                </c:pt>
                <c:pt idx="24">
                  <c:v>889889768354.7395</c:v>
                </c:pt>
                <c:pt idx="25">
                  <c:v>888540483979.76697</c:v>
                </c:pt>
                <c:pt idx="26">
                  <c:v>887193245440.57031</c:v>
                </c:pt>
                <c:pt idx="27">
                  <c:v>885848049635.17603</c:v>
                </c:pt>
                <c:pt idx="28">
                  <c:v>884504893466.31445</c:v>
                </c:pt>
                <c:pt idx="29">
                  <c:v>883163773841.4115</c:v>
                </c:pt>
                <c:pt idx="30">
                  <c:v>881824687672.58301</c:v>
                </c:pt>
              </c:numCache>
            </c:numRef>
          </c:val>
          <c:smooth val="0"/>
          <c:extLst>
            <c:ext xmlns:c16="http://schemas.microsoft.com/office/drawing/2014/chart" uri="{C3380CC4-5D6E-409C-BE32-E72D297353CC}">
              <c16:uniqueId val="{00000008-8AB5-4592-B8CF-79E35709FE1D}"/>
            </c:ext>
          </c:extLst>
        </c:ser>
        <c:ser>
          <c:idx val="9"/>
          <c:order val="9"/>
          <c:tx>
            <c:strRef>
              <c:f>'BIFUbC-coal'!$A$10</c:f>
              <c:strCache>
                <c:ptCount val="1"/>
                <c:pt idx="0">
                  <c:v>refined petroleum and coke 19</c:v>
                </c:pt>
              </c:strCache>
            </c:strRef>
          </c:tx>
          <c:spPr>
            <a:ln w="28575" cap="rnd">
              <a:solidFill>
                <a:schemeClr val="accent4">
                  <a:lumMod val="60000"/>
                </a:schemeClr>
              </a:solidFill>
              <a:round/>
            </a:ln>
            <a:effectLst/>
          </c:spPr>
          <c:marker>
            <c:symbol val="none"/>
          </c:marker>
          <c:val>
            <c:numRef>
              <c:f>'BIFUbC-coal'!$B$10:$AF$10</c:f>
              <c:numCache>
                <c:formatCode>General</c:formatCode>
                <c:ptCount val="31"/>
                <c:pt idx="0">
                  <c:v>5384667011410.9326</c:v>
                </c:pt>
                <c:pt idx="1">
                  <c:v>6396990640245.7813</c:v>
                </c:pt>
                <c:pt idx="2">
                  <c:v>4892954863926.0557</c:v>
                </c:pt>
                <c:pt idx="3">
                  <c:v>5942471082110.667</c:v>
                </c:pt>
                <c:pt idx="4">
                  <c:v>6148187624786.1484</c:v>
                </c:pt>
                <c:pt idx="5">
                  <c:v>6087846067609.375</c:v>
                </c:pt>
                <c:pt idx="6">
                  <c:v>6027504510432.6025</c:v>
                </c:pt>
                <c:pt idx="7">
                  <c:v>5967162953255.8291</c:v>
                </c:pt>
                <c:pt idx="8">
                  <c:v>5906821396079.0332</c:v>
                </c:pt>
                <c:pt idx="9">
                  <c:v>5846479838902.2598</c:v>
                </c:pt>
                <c:pt idx="10">
                  <c:v>5786138281725.502</c:v>
                </c:pt>
                <c:pt idx="11">
                  <c:v>5724929516996.373</c:v>
                </c:pt>
                <c:pt idx="12">
                  <c:v>5663720752267.2568</c:v>
                </c:pt>
                <c:pt idx="13">
                  <c:v>5602511987538.1426</c:v>
                </c:pt>
                <c:pt idx="14">
                  <c:v>5541303222809.0273</c:v>
                </c:pt>
                <c:pt idx="15">
                  <c:v>5480094458079.9121</c:v>
                </c:pt>
                <c:pt idx="16">
                  <c:v>5418885693350.7969</c:v>
                </c:pt>
                <c:pt idx="17">
                  <c:v>5357676928621.6816</c:v>
                </c:pt>
                <c:pt idx="18">
                  <c:v>5296468163892.5674</c:v>
                </c:pt>
                <c:pt idx="19">
                  <c:v>5235259399163.4512</c:v>
                </c:pt>
                <c:pt idx="20">
                  <c:v>5174050634434.3369</c:v>
                </c:pt>
                <c:pt idx="21">
                  <c:v>5116067410917.9697</c:v>
                </c:pt>
                <c:pt idx="22">
                  <c:v>5058084187401.6279</c:v>
                </c:pt>
                <c:pt idx="23">
                  <c:v>5000100963885.2822</c:v>
                </c:pt>
                <c:pt idx="24">
                  <c:v>4942117740368.916</c:v>
                </c:pt>
                <c:pt idx="25">
                  <c:v>4884134516852.5732</c:v>
                </c:pt>
                <c:pt idx="26">
                  <c:v>4826151293336.2314</c:v>
                </c:pt>
                <c:pt idx="27">
                  <c:v>4768168069819.8652</c:v>
                </c:pt>
                <c:pt idx="28">
                  <c:v>4710184846303.5215</c:v>
                </c:pt>
                <c:pt idx="29">
                  <c:v>4652201622787.1787</c:v>
                </c:pt>
                <c:pt idx="30">
                  <c:v>4594218399270.832</c:v>
                </c:pt>
              </c:numCache>
            </c:numRef>
          </c:val>
          <c:smooth val="0"/>
          <c:extLst>
            <c:ext xmlns:c16="http://schemas.microsoft.com/office/drawing/2014/chart" uri="{C3380CC4-5D6E-409C-BE32-E72D297353CC}">
              <c16:uniqueId val="{00000009-8AB5-4592-B8CF-79E35709FE1D}"/>
            </c:ext>
          </c:extLst>
        </c:ser>
        <c:ser>
          <c:idx val="10"/>
          <c:order val="10"/>
          <c:tx>
            <c:strRef>
              <c:f>'BIFUbC-coal'!$A$11</c:f>
              <c:strCache>
                <c:ptCount val="1"/>
                <c:pt idx="0">
                  <c:v>chemicals 20</c:v>
                </c:pt>
              </c:strCache>
            </c:strRef>
          </c:tx>
          <c:spPr>
            <a:ln w="28575" cap="rnd">
              <a:solidFill>
                <a:schemeClr val="accent5">
                  <a:lumMod val="60000"/>
                </a:schemeClr>
              </a:solidFill>
              <a:round/>
            </a:ln>
            <a:effectLst/>
          </c:spPr>
          <c:marker>
            <c:symbol val="none"/>
          </c:marker>
          <c:val>
            <c:numRef>
              <c:f>'BIFUbC-coal'!$B$11:$AF$11</c:f>
              <c:numCache>
                <c:formatCode>General</c:formatCode>
                <c:ptCount val="31"/>
                <c:pt idx="0">
                  <c:v>45601592733961.094</c:v>
                </c:pt>
                <c:pt idx="1">
                  <c:v>50206451025889.727</c:v>
                </c:pt>
                <c:pt idx="2">
                  <c:v>42555692505601.57</c:v>
                </c:pt>
                <c:pt idx="3">
                  <c:v>44817442126843.375</c:v>
                </c:pt>
                <c:pt idx="4">
                  <c:v>44722968852628.242</c:v>
                </c:pt>
                <c:pt idx="5">
                  <c:v>45131214883035.508</c:v>
                </c:pt>
                <c:pt idx="6">
                  <c:v>45543479284375.016</c:v>
                </c:pt>
                <c:pt idx="7">
                  <c:v>45959803828845.813</c:v>
                </c:pt>
                <c:pt idx="8">
                  <c:v>46380230738537.367</c:v>
                </c:pt>
                <c:pt idx="9">
                  <c:v>46804802690379.461</c:v>
                </c:pt>
                <c:pt idx="10">
                  <c:v>47233562821147.281</c:v>
                </c:pt>
                <c:pt idx="11">
                  <c:v>47265223060521.133</c:v>
                </c:pt>
                <c:pt idx="12">
                  <c:v>47299167706725.203</c:v>
                </c:pt>
                <c:pt idx="13">
                  <c:v>47335406764001.914</c:v>
                </c:pt>
                <c:pt idx="14">
                  <c:v>47373950378798.563</c:v>
                </c:pt>
                <c:pt idx="15">
                  <c:v>47414808840758.523</c:v>
                </c:pt>
                <c:pt idx="16">
                  <c:v>47457992583722.555</c:v>
                </c:pt>
                <c:pt idx="17">
                  <c:v>47503512186740.531</c:v>
                </c:pt>
                <c:pt idx="18">
                  <c:v>47551378375093.508</c:v>
                </c:pt>
                <c:pt idx="19">
                  <c:v>47601602021326.258</c:v>
                </c:pt>
                <c:pt idx="20">
                  <c:v>47654194146290.477</c:v>
                </c:pt>
                <c:pt idx="21">
                  <c:v>47647490000041.867</c:v>
                </c:pt>
                <c:pt idx="22">
                  <c:v>47643222854331.406</c:v>
                </c:pt>
                <c:pt idx="23">
                  <c:v>47641395261512.422</c:v>
                </c:pt>
                <c:pt idx="24">
                  <c:v>47642009902005.547</c:v>
                </c:pt>
                <c:pt idx="25">
                  <c:v>47645069584581.844</c:v>
                </c:pt>
                <c:pt idx="26">
                  <c:v>47650577246652.914</c:v>
                </c:pt>
                <c:pt idx="27">
                  <c:v>47658535954567.883</c:v>
                </c:pt>
                <c:pt idx="28">
                  <c:v>47668948903917.305</c:v>
                </c:pt>
                <c:pt idx="29">
                  <c:v>47681819419844.133</c:v>
                </c:pt>
                <c:pt idx="30">
                  <c:v>47697150957361.641</c:v>
                </c:pt>
              </c:numCache>
            </c:numRef>
          </c:val>
          <c:smooth val="0"/>
          <c:extLst>
            <c:ext xmlns:c16="http://schemas.microsoft.com/office/drawing/2014/chart" uri="{C3380CC4-5D6E-409C-BE32-E72D297353CC}">
              <c16:uniqueId val="{0000000A-8AB5-4592-B8CF-79E35709FE1D}"/>
            </c:ext>
          </c:extLst>
        </c:ser>
        <c:ser>
          <c:idx val="11"/>
          <c:order val="11"/>
          <c:tx>
            <c:strRef>
              <c:f>'BIFUbC-coal'!$A$12</c:f>
              <c:strCache>
                <c:ptCount val="1"/>
                <c:pt idx="0">
                  <c:v>rubber and plastic products 22</c:v>
                </c:pt>
              </c:strCache>
            </c:strRef>
          </c:tx>
          <c:spPr>
            <a:ln w="28575" cap="rnd">
              <a:solidFill>
                <a:schemeClr val="accent6">
                  <a:lumMod val="60000"/>
                </a:schemeClr>
              </a:solidFill>
              <a:round/>
            </a:ln>
            <a:effectLst/>
          </c:spPr>
          <c:marker>
            <c:symbol val="none"/>
          </c:marker>
          <c:val>
            <c:numRef>
              <c:f>'BIFUbC-coal'!$B$12:$AF$12</c:f>
              <c:numCache>
                <c:formatCode>General</c:formatCode>
                <c:ptCount val="31"/>
                <c:pt idx="0">
                  <c:v>5137048192707.5889</c:v>
                </c:pt>
                <c:pt idx="1">
                  <c:v>6582609942295.4365</c:v>
                </c:pt>
                <c:pt idx="2">
                  <c:v>4788260079174.5156</c:v>
                </c:pt>
                <c:pt idx="3">
                  <c:v>5787961949950.0479</c:v>
                </c:pt>
                <c:pt idx="4">
                  <c:v>5863588630480.7549</c:v>
                </c:pt>
                <c:pt idx="5">
                  <c:v>5899584546135.5381</c:v>
                </c:pt>
                <c:pt idx="6">
                  <c:v>5935801436695.874</c:v>
                </c:pt>
                <c:pt idx="7">
                  <c:v>5972240658702.0283</c:v>
                </c:pt>
                <c:pt idx="8">
                  <c:v>6008903577021.9092</c:v>
                </c:pt>
                <c:pt idx="9">
                  <c:v>6045791564902.2021</c:v>
                </c:pt>
                <c:pt idx="10">
                  <c:v>6082906004019.8018</c:v>
                </c:pt>
                <c:pt idx="11">
                  <c:v>6137028653143.4248</c:v>
                </c:pt>
                <c:pt idx="12">
                  <c:v>6191632858474.9229</c:v>
                </c:pt>
                <c:pt idx="13">
                  <c:v>6246722904660.0967</c:v>
                </c:pt>
                <c:pt idx="14">
                  <c:v>6302303114467.3838</c:v>
                </c:pt>
                <c:pt idx="15">
                  <c:v>6358377849127.0371</c:v>
                </c:pt>
                <c:pt idx="16">
                  <c:v>6414951508673.3623</c:v>
                </c:pt>
                <c:pt idx="17">
                  <c:v>6472028532289.9609</c:v>
                </c:pt>
                <c:pt idx="18">
                  <c:v>6529613398658.0635</c:v>
                </c:pt>
                <c:pt idx="19">
                  <c:v>6587710626307.9609</c:v>
                </c:pt>
                <c:pt idx="20">
                  <c:v>6646324773973.5693</c:v>
                </c:pt>
                <c:pt idx="21">
                  <c:v>6698044471550.0947</c:v>
                </c:pt>
                <c:pt idx="22">
                  <c:v>6750166636235.6426</c:v>
                </c:pt>
                <c:pt idx="23">
                  <c:v>6802694399908.0381</c:v>
                </c:pt>
                <c:pt idx="24">
                  <c:v>6855630918816.4326</c:v>
                </c:pt>
                <c:pt idx="25">
                  <c:v>6908979373770.9561</c:v>
                </c:pt>
                <c:pt idx="26">
                  <c:v>6962742970333.8525</c:v>
                </c:pt>
                <c:pt idx="27">
                  <c:v>7016924939012.0791</c:v>
                </c:pt>
                <c:pt idx="28">
                  <c:v>7071528535451.4258</c:v>
                </c:pt>
                <c:pt idx="29">
                  <c:v>7126557040632.1426</c:v>
                </c:pt>
                <c:pt idx="30">
                  <c:v>7182013761066.0732</c:v>
                </c:pt>
              </c:numCache>
            </c:numRef>
          </c:val>
          <c:smooth val="0"/>
          <c:extLst>
            <c:ext xmlns:c16="http://schemas.microsoft.com/office/drawing/2014/chart" uri="{C3380CC4-5D6E-409C-BE32-E72D297353CC}">
              <c16:uniqueId val="{0000000B-8AB5-4592-B8CF-79E35709FE1D}"/>
            </c:ext>
          </c:extLst>
        </c:ser>
        <c:ser>
          <c:idx val="12"/>
          <c:order val="12"/>
          <c:tx>
            <c:strRef>
              <c:f>'BIFUbC-coal'!$A$13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'BIFUbC-coal'!$B$13:$AF$13</c:f>
              <c:numCache>
                <c:formatCode>General</c:formatCode>
                <c:ptCount val="31"/>
                <c:pt idx="0">
                  <c:v>284747140348.50653</c:v>
                </c:pt>
                <c:pt idx="1">
                  <c:v>356779345018.77673</c:v>
                </c:pt>
                <c:pt idx="2">
                  <c:v>272213493217.37408</c:v>
                </c:pt>
                <c:pt idx="3">
                  <c:v>320062070721.73822</c:v>
                </c:pt>
                <c:pt idx="4">
                  <c:v>320427681173.00372</c:v>
                </c:pt>
                <c:pt idx="5">
                  <c:v>325639787709.71399</c:v>
                </c:pt>
                <c:pt idx="6">
                  <c:v>330936674857.29584</c:v>
                </c:pt>
                <c:pt idx="7">
                  <c:v>336319721665.07013</c:v>
                </c:pt>
                <c:pt idx="8">
                  <c:v>341790329614.10254</c:v>
                </c:pt>
                <c:pt idx="9">
                  <c:v>347349922982.08051</c:v>
                </c:pt>
                <c:pt idx="10">
                  <c:v>352999949214.12512</c:v>
                </c:pt>
                <c:pt idx="11">
                  <c:v>363390892361.69019</c:v>
                </c:pt>
                <c:pt idx="12">
                  <c:v>374087704390.35919</c:v>
                </c:pt>
                <c:pt idx="13">
                  <c:v>385099388888.26678</c:v>
                </c:pt>
                <c:pt idx="14">
                  <c:v>396435214474.10193</c:v>
                </c:pt>
                <c:pt idx="15">
                  <c:v>408104722598.57599</c:v>
                </c:pt>
                <c:pt idx="16">
                  <c:v>420117735575.53339</c:v>
                </c:pt>
                <c:pt idx="17">
                  <c:v>432484364849.46881</c:v>
                </c:pt>
                <c:pt idx="18">
                  <c:v>445215019506.40656</c:v>
                </c:pt>
                <c:pt idx="19">
                  <c:v>458320415035.30768</c:v>
                </c:pt>
                <c:pt idx="20">
                  <c:v>471811582347.37854</c:v>
                </c:pt>
                <c:pt idx="21">
                  <c:v>471096203860.47961</c:v>
                </c:pt>
                <c:pt idx="22">
                  <c:v>470381910057.37982</c:v>
                </c:pt>
                <c:pt idx="23">
                  <c:v>469668699293.44049</c:v>
                </c:pt>
                <c:pt idx="24">
                  <c:v>468956569926.51691</c:v>
                </c:pt>
                <c:pt idx="25">
                  <c:v>468245520316.9541</c:v>
                </c:pt>
                <c:pt idx="26">
                  <c:v>467535548827.58344</c:v>
                </c:pt>
                <c:pt idx="27">
                  <c:v>466826653823.71844</c:v>
                </c:pt>
                <c:pt idx="28">
                  <c:v>466118833673.15143</c:v>
                </c:pt>
                <c:pt idx="29">
                  <c:v>465412086746.14899</c:v>
                </c:pt>
                <c:pt idx="30">
                  <c:v>464706411415.44934</c:v>
                </c:pt>
              </c:numCache>
            </c:numRef>
          </c:val>
          <c:smooth val="0"/>
          <c:extLst>
            <c:ext xmlns:c16="http://schemas.microsoft.com/office/drawing/2014/chart" uri="{C3380CC4-5D6E-409C-BE32-E72D297353CC}">
              <c16:uniqueId val="{0000000C-8AB5-4592-B8CF-79E35709FE1D}"/>
            </c:ext>
          </c:extLst>
        </c:ser>
        <c:ser>
          <c:idx val="13"/>
          <c:order val="13"/>
          <c:tx>
            <c:strRef>
              <c:f>'BIFUbC-coal'!$A$14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'BIFUbC-coal'!$B$14:$AF$14</c:f>
              <c:numCache>
                <c:formatCode>General</c:formatCode>
                <c:ptCount val="31"/>
                <c:pt idx="0">
                  <c:v>80633731095490.734</c:v>
                </c:pt>
                <c:pt idx="1">
                  <c:v>86565481886496.359</c:v>
                </c:pt>
                <c:pt idx="2">
                  <c:v>82128925819577.734</c:v>
                </c:pt>
                <c:pt idx="3">
                  <c:v>78192635523078.078</c:v>
                </c:pt>
                <c:pt idx="4">
                  <c:v>84327357762161</c:v>
                </c:pt>
                <c:pt idx="5">
                  <c:v>85704870373003.25</c:v>
                </c:pt>
                <c:pt idx="6">
                  <c:v>87104885068254.234</c:v>
                </c:pt>
                <c:pt idx="7">
                  <c:v>88527769426320.344</c:v>
                </c:pt>
                <c:pt idx="8">
                  <c:v>89973897030114.266</c:v>
                </c:pt>
                <c:pt idx="9">
                  <c:v>91443647565140.484</c:v>
                </c:pt>
                <c:pt idx="10">
                  <c:v>92937406919182.969</c:v>
                </c:pt>
                <c:pt idx="11">
                  <c:v>87440072174906.047</c:v>
                </c:pt>
                <c:pt idx="12">
                  <c:v>82274958865030.063</c:v>
                </c:pt>
                <c:pt idx="13">
                  <c:v>77422200287343.875</c:v>
                </c:pt>
                <c:pt idx="14">
                  <c:v>72863123912591.563</c:v>
                </c:pt>
                <c:pt idx="15">
                  <c:v>68580179785342.828</c:v>
                </c:pt>
                <c:pt idx="16">
                  <c:v>64556873223079.32</c:v>
                </c:pt>
                <c:pt idx="17">
                  <c:v>60777701555624.422</c:v>
                </c:pt>
                <c:pt idx="18">
                  <c:v>57228094662520.891</c:v>
                </c:pt>
                <c:pt idx="19">
                  <c:v>53894359080507.336</c:v>
                </c:pt>
                <c:pt idx="20">
                  <c:v>50763625466918.422</c:v>
                </c:pt>
                <c:pt idx="21">
                  <c:v>48045205731277.492</c:v>
                </c:pt>
                <c:pt idx="22">
                  <c:v>45475655499283.203</c:v>
                </c:pt>
                <c:pt idx="23">
                  <c:v>43046817077869.211</c:v>
                </c:pt>
                <c:pt idx="24">
                  <c:v>40750979803816.414</c:v>
                </c:pt>
                <c:pt idx="25">
                  <c:v>38580855547148.508</c:v>
                </c:pt>
                <c:pt idx="26">
                  <c:v>36529555556906.867</c:v>
                </c:pt>
                <c:pt idx="27">
                  <c:v>34590568575744.332</c:v>
                </c:pt>
                <c:pt idx="28">
                  <c:v>32757740153808.313</c:v>
                </c:pt>
                <c:pt idx="29">
                  <c:v>31025253096193.961</c:v>
                </c:pt>
                <c:pt idx="30">
                  <c:v>29387608981849.281</c:v>
                </c:pt>
              </c:numCache>
            </c:numRef>
          </c:val>
          <c:smooth val="0"/>
          <c:extLst>
            <c:ext xmlns:c16="http://schemas.microsoft.com/office/drawing/2014/chart" uri="{C3380CC4-5D6E-409C-BE32-E72D297353CC}">
              <c16:uniqueId val="{0000000D-8AB5-4592-B8CF-79E35709FE1D}"/>
            </c:ext>
          </c:extLst>
        </c:ser>
        <c:ser>
          <c:idx val="14"/>
          <c:order val="14"/>
          <c:tx>
            <c:strRef>
              <c:f>'BIFUbC-coal'!$A$15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'BIFUbC-coal'!$B$15:$AF$15</c:f>
              <c:numCache>
                <c:formatCode>General</c:formatCode>
                <c:ptCount val="31"/>
                <c:pt idx="0">
                  <c:v>933749289988031.63</c:v>
                </c:pt>
                <c:pt idx="1">
                  <c:v>976634282999609.75</c:v>
                </c:pt>
                <c:pt idx="2">
                  <c:v>887695983478491.75</c:v>
                </c:pt>
                <c:pt idx="3">
                  <c:v>904800156804532.13</c:v>
                </c:pt>
                <c:pt idx="4">
                  <c:v>873964873913030</c:v>
                </c:pt>
                <c:pt idx="5">
                  <c:v>889338974770721.13</c:v>
                </c:pt>
                <c:pt idx="6">
                  <c:v>904991885948282.25</c:v>
                </c:pt>
                <c:pt idx="7">
                  <c:v>920928934320034.63</c:v>
                </c:pt>
                <c:pt idx="8">
                  <c:v>937155557031005.13</c:v>
                </c:pt>
                <c:pt idx="9">
                  <c:v>953677304032840.25</c:v>
                </c:pt>
                <c:pt idx="10">
                  <c:v>970499840685004</c:v>
                </c:pt>
                <c:pt idx="11">
                  <c:v>971073401303670.63</c:v>
                </c:pt>
                <c:pt idx="12">
                  <c:v>971650801364136.5</c:v>
                </c:pt>
                <c:pt idx="13">
                  <c:v>972232078521543.88</c:v>
                </c:pt>
                <c:pt idx="14">
                  <c:v>972817270803939.5</c:v>
                </c:pt>
                <c:pt idx="15">
                  <c:v>973406416615968.88</c:v>
                </c:pt>
                <c:pt idx="16">
                  <c:v>973999554742606.63</c:v>
                </c:pt>
                <c:pt idx="17">
                  <c:v>974596724352923.25</c:v>
                </c:pt>
                <c:pt idx="18">
                  <c:v>975197965003889.75</c:v>
                </c:pt>
                <c:pt idx="19">
                  <c:v>975803316644220.5</c:v>
                </c:pt>
                <c:pt idx="20">
                  <c:v>976412819618252.25</c:v>
                </c:pt>
                <c:pt idx="21">
                  <c:v>973996617784432.38</c:v>
                </c:pt>
                <c:pt idx="22">
                  <c:v>971586491256086.63</c:v>
                </c:pt>
                <c:pt idx="23">
                  <c:v>969182424657861.88</c:v>
                </c:pt>
                <c:pt idx="24">
                  <c:v>966784402653418.88</c:v>
                </c:pt>
                <c:pt idx="25">
                  <c:v>964392409945332</c:v>
                </c:pt>
                <c:pt idx="26">
                  <c:v>962006431274991.13</c:v>
                </c:pt>
                <c:pt idx="27">
                  <c:v>959626451422503</c:v>
                </c:pt>
                <c:pt idx="28">
                  <c:v>957252455206592.75</c:v>
                </c:pt>
                <c:pt idx="29">
                  <c:v>954884427484505.5</c:v>
                </c:pt>
                <c:pt idx="30">
                  <c:v>952522353151909.25</c:v>
                </c:pt>
              </c:numCache>
            </c:numRef>
          </c:val>
          <c:smooth val="0"/>
          <c:extLst>
            <c:ext xmlns:c16="http://schemas.microsoft.com/office/drawing/2014/chart" uri="{C3380CC4-5D6E-409C-BE32-E72D297353CC}">
              <c16:uniqueId val="{0000000E-8AB5-4592-B8CF-79E35709FE1D}"/>
            </c:ext>
          </c:extLst>
        </c:ser>
        <c:ser>
          <c:idx val="15"/>
          <c:order val="15"/>
          <c:tx>
            <c:strRef>
              <c:f>'BIFUbC-coal'!$A$16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'BIFUbC-coal'!$B$16:$AF$16</c:f>
              <c:numCache>
                <c:formatCode>General</c:formatCode>
                <c:ptCount val="31"/>
                <c:pt idx="0">
                  <c:v>18268129545269.945</c:v>
                </c:pt>
                <c:pt idx="1">
                  <c:v>18770636245616.238</c:v>
                </c:pt>
                <c:pt idx="2">
                  <c:v>19630701330565.09</c:v>
                </c:pt>
                <c:pt idx="3">
                  <c:v>19292235849202.047</c:v>
                </c:pt>
                <c:pt idx="4">
                  <c:v>15718381489350.811</c:v>
                </c:pt>
                <c:pt idx="5">
                  <c:v>15962973131082.582</c:v>
                </c:pt>
                <c:pt idx="6">
                  <c:v>16211529499469.016</c:v>
                </c:pt>
                <c:pt idx="7">
                  <c:v>16464116569602.219</c:v>
                </c:pt>
                <c:pt idx="8">
                  <c:v>16720801432095.373</c:v>
                </c:pt>
                <c:pt idx="9">
                  <c:v>16981652312122.043</c:v>
                </c:pt>
                <c:pt idx="10">
                  <c:v>17246738588782.207</c:v>
                </c:pt>
                <c:pt idx="11">
                  <c:v>17185311217847.078</c:v>
                </c:pt>
                <c:pt idx="12">
                  <c:v>17124808912444.479</c:v>
                </c:pt>
                <c:pt idx="13">
                  <c:v>17065229485752.904</c:v>
                </c:pt>
                <c:pt idx="14">
                  <c:v>17006570802306.813</c:v>
                </c:pt>
                <c:pt idx="15">
                  <c:v>16948830777947.676</c:v>
                </c:pt>
                <c:pt idx="16">
                  <c:v>16892007379777.99</c:v>
                </c:pt>
                <c:pt idx="17">
                  <c:v>16836098626118.268</c:v>
                </c:pt>
                <c:pt idx="18">
                  <c:v>16781102586466.973</c:v>
                </c:pt>
                <c:pt idx="19">
                  <c:v>16727017381463.455</c:v>
                </c:pt>
                <c:pt idx="20">
                  <c:v>16673841182853.838</c:v>
                </c:pt>
                <c:pt idx="21">
                  <c:v>16552499588641.85</c:v>
                </c:pt>
                <c:pt idx="22">
                  <c:v>16433024442808.641</c:v>
                </c:pt>
                <c:pt idx="23">
                  <c:v>16315396725427.584</c:v>
                </c:pt>
                <c:pt idx="24">
                  <c:v>16199597655560.951</c:v>
                </c:pt>
                <c:pt idx="25">
                  <c:v>16085608688574.799</c:v>
                </c:pt>
                <c:pt idx="26">
                  <c:v>15973411513485.824</c:v>
                </c:pt>
                <c:pt idx="27">
                  <c:v>15862988050339.813</c:v>
                </c:pt>
                <c:pt idx="28">
                  <c:v>15754320447621.373</c:v>
                </c:pt>
                <c:pt idx="29">
                  <c:v>15647391079694.531</c:v>
                </c:pt>
                <c:pt idx="30">
                  <c:v>15542182544273.859</c:v>
                </c:pt>
              </c:numCache>
            </c:numRef>
          </c:val>
          <c:smooth val="0"/>
          <c:extLst>
            <c:ext xmlns:c16="http://schemas.microsoft.com/office/drawing/2014/chart" uri="{C3380CC4-5D6E-409C-BE32-E72D297353CC}">
              <c16:uniqueId val="{0000000F-8AB5-4592-B8CF-79E35709FE1D}"/>
            </c:ext>
          </c:extLst>
        </c:ser>
        <c:ser>
          <c:idx val="16"/>
          <c:order val="16"/>
          <c:tx>
            <c:strRef>
              <c:f>'BIFUbC-coal'!$A$17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'BIFUbC-coal'!$B$17:$AF$17</c:f>
              <c:numCache>
                <c:formatCode>General</c:formatCode>
                <c:ptCount val="31"/>
                <c:pt idx="0">
                  <c:v>4273166450322.7349</c:v>
                </c:pt>
                <c:pt idx="1">
                  <c:v>4700633115593.3867</c:v>
                </c:pt>
                <c:pt idx="2">
                  <c:v>3855189209555.0879</c:v>
                </c:pt>
                <c:pt idx="3">
                  <c:v>4971733733524.459</c:v>
                </c:pt>
                <c:pt idx="4">
                  <c:v>4559321009423.1191</c:v>
                </c:pt>
                <c:pt idx="5">
                  <c:v>4604352494763.249</c:v>
                </c:pt>
                <c:pt idx="6">
                  <c:v>4649834861246.9824</c:v>
                </c:pt>
                <c:pt idx="7">
                  <c:v>4695772727085.876</c:v>
                </c:pt>
                <c:pt idx="8">
                  <c:v>4742170759530.0742</c:v>
                </c:pt>
                <c:pt idx="9">
                  <c:v>4789033675417.4219</c:v>
                </c:pt>
                <c:pt idx="10">
                  <c:v>4836366241729.1777</c:v>
                </c:pt>
                <c:pt idx="11">
                  <c:v>4875705769327.4814</c:v>
                </c:pt>
                <c:pt idx="12">
                  <c:v>4915393441304.8125</c:v>
                </c:pt>
                <c:pt idx="13">
                  <c:v>4955432133668.9102</c:v>
                </c:pt>
                <c:pt idx="14">
                  <c:v>4995824747557.8604</c:v>
                </c:pt>
                <c:pt idx="15">
                  <c:v>5036574209449.8574</c:v>
                </c:pt>
                <c:pt idx="16">
                  <c:v>5077683471374.7637</c:v>
                </c:pt>
                <c:pt idx="17">
                  <c:v>5119155511127.5195</c:v>
                </c:pt>
                <c:pt idx="18">
                  <c:v>5160993332483.3926</c:v>
                </c:pt>
                <c:pt idx="19">
                  <c:v>5203199965415.0928</c:v>
                </c:pt>
                <c:pt idx="20">
                  <c:v>5245778466311.7598</c:v>
                </c:pt>
                <c:pt idx="21">
                  <c:v>5275999940644.9189</c:v>
                </c:pt>
                <c:pt idx="22">
                  <c:v>5306430462726</c:v>
                </c:pt>
                <c:pt idx="23">
                  <c:v>5337071043729.0889</c:v>
                </c:pt>
                <c:pt idx="24">
                  <c:v>5367922704226.9922</c:v>
                </c:pt>
                <c:pt idx="25">
                  <c:v>5398986474211.7588</c:v>
                </c:pt>
                <c:pt idx="26">
                  <c:v>5430263393115.8027</c:v>
                </c:pt>
                <c:pt idx="27">
                  <c:v>5461754509833.543</c:v>
                </c:pt>
                <c:pt idx="28">
                  <c:v>5493460882743.6318</c:v>
                </c:pt>
                <c:pt idx="29">
                  <c:v>5525383579731.7227</c:v>
                </c:pt>
                <c:pt idx="30">
                  <c:v>5557523678213.79</c:v>
                </c:pt>
              </c:numCache>
            </c:numRef>
          </c:val>
          <c:smooth val="0"/>
          <c:extLst>
            <c:ext xmlns:c16="http://schemas.microsoft.com/office/drawing/2014/chart" uri="{C3380CC4-5D6E-409C-BE32-E72D297353CC}">
              <c16:uniqueId val="{00000010-8AB5-4592-B8CF-79E35709FE1D}"/>
            </c:ext>
          </c:extLst>
        </c:ser>
        <c:ser>
          <c:idx val="17"/>
          <c:order val="17"/>
          <c:tx>
            <c:strRef>
              <c:f>'BIFUbC-coal'!$A$18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'BIFUbC-coal'!$B$18:$AF$18</c:f>
              <c:numCache>
                <c:formatCode>General</c:formatCode>
                <c:ptCount val="31"/>
                <c:pt idx="0">
                  <c:v>12834243305622.809</c:v>
                </c:pt>
                <c:pt idx="1">
                  <c:v>16612647245992.432</c:v>
                </c:pt>
                <c:pt idx="2">
                  <c:v>12364194934994.502</c:v>
                </c:pt>
                <c:pt idx="3">
                  <c:v>15309712604220.967</c:v>
                </c:pt>
                <c:pt idx="4">
                  <c:v>15139243144378.916</c:v>
                </c:pt>
                <c:pt idx="5">
                  <c:v>15343789576179.367</c:v>
                </c:pt>
                <c:pt idx="6">
                  <c:v>15551099636409.803</c:v>
                </c:pt>
                <c:pt idx="7">
                  <c:v>15761210664475.43</c:v>
                </c:pt>
                <c:pt idx="8">
                  <c:v>15974160504274.434</c:v>
                </c:pt>
                <c:pt idx="9">
                  <c:v>16189987511014.211</c:v>
                </c:pt>
                <c:pt idx="10">
                  <c:v>16408730558119.664</c:v>
                </c:pt>
                <c:pt idx="11">
                  <c:v>16587874944455.928</c:v>
                </c:pt>
                <c:pt idx="12">
                  <c:v>16768975162234.617</c:v>
                </c:pt>
                <c:pt idx="13">
                  <c:v>16952052564492.285</c:v>
                </c:pt>
                <c:pt idx="14">
                  <c:v>17137128737389.971</c:v>
                </c:pt>
                <c:pt idx="15">
                  <c:v>17324225502758.34</c:v>
                </c:pt>
                <c:pt idx="16">
                  <c:v>17513364920670.65</c:v>
                </c:pt>
                <c:pt idx="17">
                  <c:v>17704569292043.797</c:v>
                </c:pt>
                <c:pt idx="18">
                  <c:v>17897861161267.75</c:v>
                </c:pt>
                <c:pt idx="19">
                  <c:v>18093263318863.688</c:v>
                </c:pt>
                <c:pt idx="20">
                  <c:v>18290798804171.195</c:v>
                </c:pt>
                <c:pt idx="21">
                  <c:v>18319445286400.188</c:v>
                </c:pt>
                <c:pt idx="22">
                  <c:v>18348136633861.852</c:v>
                </c:pt>
                <c:pt idx="23">
                  <c:v>18376872916822.723</c:v>
                </c:pt>
                <c:pt idx="24">
                  <c:v>18405654205659.387</c:v>
                </c:pt>
                <c:pt idx="25">
                  <c:v>18434480570858.656</c:v>
                </c:pt>
                <c:pt idx="26">
                  <c:v>18463352083017.734</c:v>
                </c:pt>
                <c:pt idx="27">
                  <c:v>18492268812844.379</c:v>
                </c:pt>
                <c:pt idx="28">
                  <c:v>18521230831157.117</c:v>
                </c:pt>
                <c:pt idx="29">
                  <c:v>18550238208885.355</c:v>
                </c:pt>
                <c:pt idx="30">
                  <c:v>18579291017069.602</c:v>
                </c:pt>
              </c:numCache>
            </c:numRef>
          </c:val>
          <c:smooth val="0"/>
          <c:extLst>
            <c:ext xmlns:c16="http://schemas.microsoft.com/office/drawing/2014/chart" uri="{C3380CC4-5D6E-409C-BE32-E72D297353CC}">
              <c16:uniqueId val="{00000011-8AB5-4592-B8CF-79E35709FE1D}"/>
            </c:ext>
          </c:extLst>
        </c:ser>
        <c:ser>
          <c:idx val="18"/>
          <c:order val="18"/>
          <c:tx>
            <c:strRef>
              <c:f>'BIFUbC-coal'!$A$19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'BIFUbC-coal'!$B$19:$AF$19</c:f>
              <c:numCache>
                <c:formatCode>General</c:formatCode>
                <c:ptCount val="31"/>
                <c:pt idx="0">
                  <c:v>2144870549114.9197</c:v>
                </c:pt>
                <c:pt idx="1">
                  <c:v>2776320891871.6323</c:v>
                </c:pt>
                <c:pt idx="2">
                  <c:v>2066315632957.2676</c:v>
                </c:pt>
                <c:pt idx="3">
                  <c:v>2558573255800.8052</c:v>
                </c:pt>
                <c:pt idx="4">
                  <c:v>2530084242835.1118</c:v>
                </c:pt>
                <c:pt idx="5">
                  <c:v>2564268230706.3042</c:v>
                </c:pt>
                <c:pt idx="6">
                  <c:v>2598914078703.334</c:v>
                </c:pt>
                <c:pt idx="7">
                  <c:v>2634028027021.9521</c:v>
                </c:pt>
                <c:pt idx="8">
                  <c:v>2669616400169.2427</c:v>
                </c:pt>
                <c:pt idx="9">
                  <c:v>2705685608102.7539</c:v>
                </c:pt>
                <c:pt idx="10">
                  <c:v>2742242147385.0195</c:v>
                </c:pt>
                <c:pt idx="11">
                  <c:v>2772180922047.6113</c:v>
                </c:pt>
                <c:pt idx="12">
                  <c:v>2802446557060.2822</c:v>
                </c:pt>
                <c:pt idx="13">
                  <c:v>2833042620962.1494</c:v>
                </c:pt>
                <c:pt idx="14">
                  <c:v>2863972721252.3027</c:v>
                </c:pt>
                <c:pt idx="15">
                  <c:v>2895240504815.1616</c:v>
                </c:pt>
                <c:pt idx="16">
                  <c:v>2926849658350.4634</c:v>
                </c:pt>
                <c:pt idx="17">
                  <c:v>2958803908807.958</c:v>
                </c:pt>
                <c:pt idx="18">
                  <c:v>2991107023826.8379</c:v>
                </c:pt>
                <c:pt idx="19">
                  <c:v>3023762812179.9722</c:v>
                </c:pt>
                <c:pt idx="20">
                  <c:v>3056775124222.9868</c:v>
                </c:pt>
                <c:pt idx="21">
                  <c:v>3061562550688.6973</c:v>
                </c:pt>
                <c:pt idx="22">
                  <c:v>3066357475073.3696</c:v>
                </c:pt>
                <c:pt idx="23">
                  <c:v>3071159909120.0107</c:v>
                </c:pt>
                <c:pt idx="24">
                  <c:v>3075969864590.0225</c:v>
                </c:pt>
                <c:pt idx="25">
                  <c:v>3080787353263.2231</c:v>
                </c:pt>
                <c:pt idx="26">
                  <c:v>3085612386937.8838</c:v>
                </c:pt>
                <c:pt idx="27">
                  <c:v>3090444977430.7505</c:v>
                </c:pt>
                <c:pt idx="28">
                  <c:v>3095285136577.0776</c:v>
                </c:pt>
                <c:pt idx="29">
                  <c:v>3100132876230.6572</c:v>
                </c:pt>
                <c:pt idx="30">
                  <c:v>3104988208263.8428</c:v>
                </c:pt>
              </c:numCache>
            </c:numRef>
          </c:val>
          <c:smooth val="0"/>
          <c:extLst>
            <c:ext xmlns:c16="http://schemas.microsoft.com/office/drawing/2014/chart" uri="{C3380CC4-5D6E-409C-BE32-E72D297353CC}">
              <c16:uniqueId val="{00000012-8AB5-4592-B8CF-79E35709FE1D}"/>
            </c:ext>
          </c:extLst>
        </c:ser>
        <c:ser>
          <c:idx val="19"/>
          <c:order val="19"/>
          <c:tx>
            <c:strRef>
              <c:f>'BIFUbC-coal'!$A$20</c:f>
              <c:strCache>
                <c:ptCount val="1"/>
                <c:pt idx="0">
                  <c:v>other machinery 28</c:v>
                </c:pt>
              </c:strCache>
            </c:strRef>
          </c:tx>
          <c:spPr>
            <a:ln w="28575" cap="rnd">
              <a:solidFill>
                <a:schemeClr val="accent2">
                  <a:lumMod val="80000"/>
                </a:schemeClr>
              </a:solidFill>
              <a:round/>
            </a:ln>
            <a:effectLst/>
          </c:spPr>
          <c:marker>
            <c:symbol val="none"/>
          </c:marker>
          <c:val>
            <c:numRef>
              <c:f>'BIFUbC-coal'!$B$20:$AF$20</c:f>
              <c:numCache>
                <c:formatCode>General</c:formatCode>
                <c:ptCount val="31"/>
                <c:pt idx="0">
                  <c:v>2831103993163.4883</c:v>
                </c:pt>
                <c:pt idx="1">
                  <c:v>3664581606812.7959</c:v>
                </c:pt>
                <c:pt idx="2">
                  <c:v>2727416086726.2793</c:v>
                </c:pt>
                <c:pt idx="3">
                  <c:v>3377167430588.3081</c:v>
                </c:pt>
                <c:pt idx="4">
                  <c:v>3339563595521.5518</c:v>
                </c:pt>
                <c:pt idx="5">
                  <c:v>3384684465218.9409</c:v>
                </c:pt>
                <c:pt idx="6">
                  <c:v>3430414963337.5352</c:v>
                </c:pt>
                <c:pt idx="7">
                  <c:v>3476763326571.6699</c:v>
                </c:pt>
                <c:pt idx="8">
                  <c:v>3523737902901.7256</c:v>
                </c:pt>
                <c:pt idx="9">
                  <c:v>3571347153097.708</c:v>
                </c:pt>
                <c:pt idx="10">
                  <c:v>3619599652243.1533</c:v>
                </c:pt>
                <c:pt idx="11">
                  <c:v>3659117088170.7725</c:v>
                </c:pt>
                <c:pt idx="12">
                  <c:v>3699065960691.4761</c:v>
                </c:pt>
                <c:pt idx="13">
                  <c:v>3739450980068.7075</c:v>
                </c:pt>
                <c:pt idx="14">
                  <c:v>3780276907990.8076</c:v>
                </c:pt>
                <c:pt idx="15">
                  <c:v>3821548558132.4487</c:v>
                </c:pt>
                <c:pt idx="16">
                  <c:v>3863270796722.2041</c:v>
                </c:pt>
                <c:pt idx="17">
                  <c:v>3905448543116.3115</c:v>
                </c:pt>
                <c:pt idx="18">
                  <c:v>3948086770378.7021</c:v>
                </c:pt>
                <c:pt idx="19">
                  <c:v>3991190505867.3584</c:v>
                </c:pt>
                <c:pt idx="20">
                  <c:v>4034764831827.0796</c:v>
                </c:pt>
                <c:pt idx="21">
                  <c:v>4041083955463.5356</c:v>
                </c:pt>
                <c:pt idx="22">
                  <c:v>4047412975915.5913</c:v>
                </c:pt>
                <c:pt idx="23">
                  <c:v>4053751908683.3345</c:v>
                </c:pt>
                <c:pt idx="24">
                  <c:v>4060100769291.1265</c:v>
                </c:pt>
                <c:pt idx="25">
                  <c:v>4066459573287.6406</c:v>
                </c:pt>
                <c:pt idx="26">
                  <c:v>4072828336245.9072</c:v>
                </c:pt>
                <c:pt idx="27">
                  <c:v>4079207073763.3413</c:v>
                </c:pt>
                <c:pt idx="28">
                  <c:v>4085595801461.7886</c:v>
                </c:pt>
                <c:pt idx="29">
                  <c:v>4091994534987.5615</c:v>
                </c:pt>
                <c:pt idx="30">
                  <c:v>4098403290011.4771</c:v>
                </c:pt>
              </c:numCache>
            </c:numRef>
          </c:val>
          <c:smooth val="0"/>
          <c:extLst>
            <c:ext xmlns:c16="http://schemas.microsoft.com/office/drawing/2014/chart" uri="{C3380CC4-5D6E-409C-BE32-E72D297353CC}">
              <c16:uniqueId val="{00000013-8AB5-4592-B8CF-79E35709FE1D}"/>
            </c:ext>
          </c:extLst>
        </c:ser>
        <c:ser>
          <c:idx val="20"/>
          <c:order val="20"/>
          <c:tx>
            <c:strRef>
              <c:f>'BIFUbC-coal'!$A$21</c:f>
              <c:strCache>
                <c:ptCount val="1"/>
                <c:pt idx="0">
                  <c:v>road vehicles 29</c:v>
                </c:pt>
              </c:strCache>
            </c:strRef>
          </c:tx>
          <c:spPr>
            <a:ln w="28575" cap="rnd">
              <a:solidFill>
                <a:schemeClr val="accent3">
                  <a:lumMod val="80000"/>
                </a:schemeClr>
              </a:solidFill>
              <a:round/>
            </a:ln>
            <a:effectLst/>
          </c:spPr>
          <c:marker>
            <c:symbol val="none"/>
          </c:marker>
          <c:val>
            <c:numRef>
              <c:f>'BIFUbC-coal'!$B$21:$AF$21</c:f>
              <c:numCache>
                <c:formatCode>General</c:formatCode>
                <c:ptCount val="31"/>
                <c:pt idx="0">
                  <c:v>71408068950.783249</c:v>
                </c:pt>
                <c:pt idx="1">
                  <c:v>91240500648.986237</c:v>
                </c:pt>
                <c:pt idx="2">
                  <c:v>68595163299.269531</c:v>
                </c:pt>
                <c:pt idx="3">
                  <c:v>86427437518.291763</c:v>
                </c:pt>
                <c:pt idx="4">
                  <c:v>86659639517.172699</c:v>
                </c:pt>
                <c:pt idx="5">
                  <c:v>86712966987.243347</c:v>
                </c:pt>
                <c:pt idx="6">
                  <c:v>86766327273.271713</c:v>
                </c:pt>
                <c:pt idx="7">
                  <c:v>86819720395.451614</c:v>
                </c:pt>
                <c:pt idx="8">
                  <c:v>86873146373.989349</c:v>
                </c:pt>
                <c:pt idx="9">
                  <c:v>86926605229.103577</c:v>
                </c:pt>
                <c:pt idx="10">
                  <c:v>86980096981.025558</c:v>
                </c:pt>
                <c:pt idx="11">
                  <c:v>87907810784.65123</c:v>
                </c:pt>
                <c:pt idx="12">
                  <c:v>88845419414.004944</c:v>
                </c:pt>
                <c:pt idx="13">
                  <c:v>89793028405.487946</c:v>
                </c:pt>
                <c:pt idx="14">
                  <c:v>90750744421.133377</c:v>
                </c:pt>
                <c:pt idx="15">
                  <c:v>91718675260.612183</c:v>
                </c:pt>
                <c:pt idx="16">
                  <c:v>92696929873.366745</c:v>
                </c:pt>
                <c:pt idx="17">
                  <c:v>93685618370.87442</c:v>
                </c:pt>
                <c:pt idx="18">
                  <c:v>94684852039.041367</c:v>
                </c:pt>
                <c:pt idx="19">
                  <c:v>95694743350.728836</c:v>
                </c:pt>
                <c:pt idx="20">
                  <c:v>96715405978.413116</c:v>
                </c:pt>
                <c:pt idx="21">
                  <c:v>96753599075.25</c:v>
                </c:pt>
                <c:pt idx="22">
                  <c:v>96791807254.613113</c:v>
                </c:pt>
                <c:pt idx="23">
                  <c:v>96830030522.458603</c:v>
                </c:pt>
                <c:pt idx="24">
                  <c:v>96868268884.744858</c:v>
                </c:pt>
                <c:pt idx="25">
                  <c:v>96906522347.432739</c:v>
                </c:pt>
                <c:pt idx="26">
                  <c:v>96944790916.485428</c:v>
                </c:pt>
                <c:pt idx="27">
                  <c:v>96983074597.868469</c:v>
                </c:pt>
                <c:pt idx="28">
                  <c:v>97021373397.549728</c:v>
                </c:pt>
                <c:pt idx="29">
                  <c:v>97059687321.499435</c:v>
                </c:pt>
                <c:pt idx="30">
                  <c:v>97098016375.690247</c:v>
                </c:pt>
              </c:numCache>
            </c:numRef>
          </c:val>
          <c:smooth val="0"/>
          <c:extLst>
            <c:ext xmlns:c16="http://schemas.microsoft.com/office/drawing/2014/chart" uri="{C3380CC4-5D6E-409C-BE32-E72D297353CC}">
              <c16:uniqueId val="{00000014-8AB5-4592-B8CF-79E35709FE1D}"/>
            </c:ext>
          </c:extLst>
        </c:ser>
        <c:ser>
          <c:idx val="21"/>
          <c:order val="21"/>
          <c:tx>
            <c:strRef>
              <c:f>'BIFUbC-coal'!$A$22</c:f>
              <c:strCache>
                <c:ptCount val="1"/>
                <c:pt idx="0">
                  <c:v>nonroad vehicles 30</c:v>
                </c:pt>
              </c:strCache>
            </c:strRef>
          </c:tx>
          <c:spPr>
            <a:ln w="28575" cap="rnd">
              <a:solidFill>
                <a:schemeClr val="accent4">
                  <a:lumMod val="80000"/>
                </a:schemeClr>
              </a:solidFill>
              <a:round/>
            </a:ln>
            <a:effectLst/>
          </c:spPr>
          <c:marker>
            <c:symbol val="none"/>
          </c:marker>
          <c:val>
            <c:numRef>
              <c:f>'BIFUbC-coal'!$B$22:$AF$22</c:f>
              <c:numCache>
                <c:formatCode>General</c:formatCode>
                <c:ptCount val="31"/>
                <c:pt idx="0">
                  <c:v>18286228020.586163</c:v>
                </c:pt>
                <c:pt idx="1">
                  <c:v>23364930939.803848</c:v>
                </c:pt>
                <c:pt idx="2">
                  <c:v>17565897182.632435</c:v>
                </c:pt>
                <c:pt idx="3">
                  <c:v>22132398381.809364</c:v>
                </c:pt>
                <c:pt idx="4">
                  <c:v>22191860831.372295</c:v>
                </c:pt>
                <c:pt idx="5">
                  <c:v>22205516967.041576</c:v>
                </c:pt>
                <c:pt idx="6">
                  <c:v>22219181506.244152</c:v>
                </c:pt>
                <c:pt idx="7">
                  <c:v>22232854454.151287</c:v>
                </c:pt>
                <c:pt idx="8">
                  <c:v>22246535815.937405</c:v>
                </c:pt>
                <c:pt idx="9">
                  <c:v>22260225596.780136</c:v>
                </c:pt>
                <c:pt idx="10">
                  <c:v>22273923801.860291</c:v>
                </c:pt>
                <c:pt idx="11">
                  <c:v>22511493398.688858</c:v>
                </c:pt>
                <c:pt idx="12">
                  <c:v>22751596869.37994</c:v>
                </c:pt>
                <c:pt idx="13">
                  <c:v>22994261239.768658</c:v>
                </c:pt>
                <c:pt idx="14">
                  <c:v>23239513823.942726</c:v>
                </c:pt>
                <c:pt idx="15">
                  <c:v>23487382227.31694</c:v>
                </c:pt>
                <c:pt idx="16">
                  <c:v>23737894349.740383</c:v>
                </c:pt>
                <c:pt idx="17">
                  <c:v>23991078388.636845</c:v>
                </c:pt>
                <c:pt idx="18">
                  <c:v>24246962842.178658</c:v>
                </c:pt>
                <c:pt idx="19">
                  <c:v>24505576512.494465</c:v>
                </c:pt>
                <c:pt idx="20">
                  <c:v>24766948508.911125</c:v>
                </c:pt>
                <c:pt idx="21">
                  <c:v>24776729023.744167</c:v>
                </c:pt>
                <c:pt idx="22">
                  <c:v>24786513400.921032</c:v>
                </c:pt>
                <c:pt idx="23">
                  <c:v>24796301641.966946</c:v>
                </c:pt>
                <c:pt idx="24">
                  <c:v>24806093748.407784</c:v>
                </c:pt>
                <c:pt idx="25">
                  <c:v>24815889721.769981</c:v>
                </c:pt>
                <c:pt idx="26">
                  <c:v>24825689563.580597</c:v>
                </c:pt>
                <c:pt idx="27">
                  <c:v>24835493275.367279</c:v>
                </c:pt>
                <c:pt idx="28">
                  <c:v>24845300858.658314</c:v>
                </c:pt>
                <c:pt idx="29">
                  <c:v>24855112314.982533</c:v>
                </c:pt>
                <c:pt idx="30">
                  <c:v>24864927645.869431</c:v>
                </c:pt>
              </c:numCache>
            </c:numRef>
          </c:val>
          <c:smooth val="0"/>
          <c:extLst>
            <c:ext xmlns:c16="http://schemas.microsoft.com/office/drawing/2014/chart" uri="{C3380CC4-5D6E-409C-BE32-E72D297353CC}">
              <c16:uniqueId val="{00000015-8AB5-4592-B8CF-79E35709FE1D}"/>
            </c:ext>
          </c:extLst>
        </c:ser>
        <c:ser>
          <c:idx val="22"/>
          <c:order val="22"/>
          <c:tx>
            <c:strRef>
              <c:f>'BIFUbC-coal'!$A$23</c:f>
              <c:strCache>
                <c:ptCount val="1"/>
                <c:pt idx="0">
                  <c:v>other manufacturing 31T33</c:v>
                </c:pt>
              </c:strCache>
            </c:strRef>
          </c:tx>
          <c:spPr>
            <a:ln w="28575" cap="rnd">
              <a:solidFill>
                <a:schemeClr val="accent5">
                  <a:lumMod val="80000"/>
                </a:schemeClr>
              </a:solidFill>
              <a:round/>
            </a:ln>
            <a:effectLst/>
          </c:spPr>
          <c:marker>
            <c:symbol val="none"/>
          </c:marker>
          <c:val>
            <c:numRef>
              <c:f>'BIFUbC-coal'!$B$23:$AF$23</c:f>
              <c:numCache>
                <c:formatCode>General</c:formatCode>
                <c:ptCount val="31"/>
                <c:pt idx="0">
                  <c:v>76636511509075</c:v>
                </c:pt>
                <c:pt idx="1">
                  <c:v>85376841204599</c:v>
                </c:pt>
                <c:pt idx="2">
                  <c:v>75970279481467</c:v>
                </c:pt>
                <c:pt idx="3">
                  <c:v>58453929088940</c:v>
                </c:pt>
                <c:pt idx="4">
                  <c:v>63087127014766.281</c:v>
                </c:pt>
                <c:pt idx="5">
                  <c:v>64117716317387.68</c:v>
                </c:pt>
                <c:pt idx="6">
                  <c:v>65165141294114.648</c:v>
                </c:pt>
                <c:pt idx="7">
                  <c:v>66229676971984.508</c:v>
                </c:pt>
                <c:pt idx="8">
                  <c:v>67311602870867.523</c:v>
                </c:pt>
                <c:pt idx="9">
                  <c:v>68411203076861.664</c:v>
                </c:pt>
                <c:pt idx="10">
                  <c:v>69528766316886.391</c:v>
                </c:pt>
                <c:pt idx="11">
                  <c:v>65356545823694.164</c:v>
                </c:pt>
                <c:pt idx="12">
                  <c:v>61434688234461.383</c:v>
                </c:pt>
                <c:pt idx="13">
                  <c:v>57748169994277.344</c:v>
                </c:pt>
                <c:pt idx="14">
                  <c:v>54282869068379.055</c:v>
                </c:pt>
                <c:pt idx="15">
                  <c:v>51025510844530.398</c:v>
                </c:pt>
                <c:pt idx="16">
                  <c:v>47963617281643.359</c:v>
                </c:pt>
                <c:pt idx="17">
                  <c:v>45085459109843.617</c:v>
                </c:pt>
                <c:pt idx="18">
                  <c:v>42380010898872.203</c:v>
                </c:pt>
                <c:pt idx="19">
                  <c:v>39836908822702.609</c:v>
                </c:pt>
                <c:pt idx="20">
                  <c:v>37446410958581.25</c:v>
                </c:pt>
                <c:pt idx="21">
                  <c:v>35394400481541.125</c:v>
                </c:pt>
                <c:pt idx="22">
                  <c:v>33454837282894.113</c:v>
                </c:pt>
                <c:pt idx="23">
                  <c:v>31621559410467.211</c:v>
                </c:pt>
                <c:pt idx="24">
                  <c:v>29888742578370.898</c:v>
                </c:pt>
                <c:pt idx="25">
                  <c:v>28250881663363.305</c:v>
                </c:pt>
                <c:pt idx="26">
                  <c:v>26702773215187.512</c:v>
                </c:pt>
                <c:pt idx="27">
                  <c:v>25239498925317.699</c:v>
                </c:pt>
                <c:pt idx="28">
                  <c:v>23856410001594.656</c:v>
                </c:pt>
                <c:pt idx="29">
                  <c:v>22549112399109.234</c:v>
                </c:pt>
                <c:pt idx="30">
                  <c:v>21313452860412.535</c:v>
                </c:pt>
              </c:numCache>
            </c:numRef>
          </c:val>
          <c:smooth val="0"/>
          <c:extLst>
            <c:ext xmlns:c16="http://schemas.microsoft.com/office/drawing/2014/chart" uri="{C3380CC4-5D6E-409C-BE32-E72D297353CC}">
              <c16:uniqueId val="{00000016-8AB5-4592-B8CF-79E35709FE1D}"/>
            </c:ext>
          </c:extLst>
        </c:ser>
        <c:ser>
          <c:idx val="23"/>
          <c:order val="23"/>
          <c:tx>
            <c:strRef>
              <c:f>'BIFUbC-coal'!$A$24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'BIFUbC-coal'!$B$24:$AF$24</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8AB5-4592-B8CF-79E35709FE1D}"/>
            </c:ext>
          </c:extLst>
        </c:ser>
        <c:ser>
          <c:idx val="24"/>
          <c:order val="24"/>
          <c:tx>
            <c:strRef>
              <c:f>'BIFUbC-coal'!$A$25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'BIFUbC-coal'!$B$25:$AF$25</c:f>
              <c:numCache>
                <c:formatCode>General</c:formatCode>
                <c:ptCount val="31"/>
                <c:pt idx="0">
                  <c:v>3965666831</c:v>
                </c:pt>
                <c:pt idx="1">
                  <c:v>3965666831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8AB5-4592-B8CF-79E35709FE1D}"/>
            </c:ext>
          </c:extLst>
        </c:ser>
        <c:ser>
          <c:idx val="25"/>
          <c:order val="25"/>
          <c:tx>
            <c:strRef>
              <c:f>'BIFUbC-coal'!$A$26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'BIFUbC-coal'!$B$26:$AF$26</c:f>
              <c:numCache>
                <c:formatCode>General</c:formatCode>
                <c:ptCount val="31"/>
                <c:pt idx="0">
                  <c:v>0</c:v>
                </c:pt>
                <c:pt idx="1">
                  <c:v>0</c:v>
                </c:pt>
                <c:pt idx="2">
                  <c:v>0</c:v>
                </c:pt>
                <c:pt idx="3">
                  <c:v>3965666831</c:v>
                </c:pt>
                <c:pt idx="4">
                  <c:v>4279995048.4916067</c:v>
                </c:pt>
                <c:pt idx="5">
                  <c:v>4349912911.6273861</c:v>
                </c:pt>
                <c:pt idx="6">
                  <c:v>4420972950.7540464</c:v>
                </c:pt>
                <c:pt idx="7">
                  <c:v>4493193824.422287</c:v>
                </c:pt>
                <c:pt idx="8">
                  <c:v>4566594495.9882984</c:v>
                </c:pt>
                <c:pt idx="9">
                  <c:v>4641194238.5930567</c:v>
                </c:pt>
                <c:pt idx="10">
                  <c:v>4717012640.2229567</c:v>
                </c:pt>
                <c:pt idx="11">
                  <c:v>4433958332.6793861</c:v>
                </c:pt>
                <c:pt idx="12">
                  <c:v>4167889296.7748556</c:v>
                </c:pt>
                <c:pt idx="13">
                  <c:v>3917786295.4055181</c:v>
                </c:pt>
                <c:pt idx="14">
                  <c:v>3682691252.9429474</c:v>
                </c:pt>
                <c:pt idx="15">
                  <c:v>3461703585.1106095</c:v>
                </c:pt>
                <c:pt idx="16">
                  <c:v>3253976749.0938497</c:v>
                </c:pt>
                <c:pt idx="17">
                  <c:v>3058715000.6678157</c:v>
                </c:pt>
                <c:pt idx="18">
                  <c:v>2875170345.920773</c:v>
                </c:pt>
                <c:pt idx="19">
                  <c:v>2702639675.8956985</c:v>
                </c:pt>
                <c:pt idx="20">
                  <c:v>2540462073.1737609</c:v>
                </c:pt>
                <c:pt idx="21">
                  <c:v>2401248336.6038747</c:v>
                </c:pt>
                <c:pt idx="22">
                  <c:v>2269663316.3428836</c:v>
                </c:pt>
                <c:pt idx="23">
                  <c:v>2145288969.5025239</c:v>
                </c:pt>
                <c:pt idx="24">
                  <c:v>2027730161.3548772</c:v>
                </c:pt>
                <c:pt idx="25">
                  <c:v>1916613409.99751</c:v>
                </c:pt>
                <c:pt idx="26">
                  <c:v>1811585699.8091929</c:v>
                </c:pt>
                <c:pt idx="27">
                  <c:v>1712313359.9265733</c:v>
                </c:pt>
                <c:pt idx="28">
                  <c:v>1618481004.1787415</c:v>
                </c:pt>
                <c:pt idx="29">
                  <c:v>1529790529.1118879</c:v>
                </c:pt>
                <c:pt idx="30">
                  <c:v>1445960166.9207957</c:v>
                </c:pt>
              </c:numCache>
            </c:numRef>
          </c:val>
          <c:smooth val="0"/>
          <c:extLst>
            <c:ext xmlns:c16="http://schemas.microsoft.com/office/drawing/2014/chart" uri="{C3380CC4-5D6E-409C-BE32-E72D297353CC}">
              <c16:uniqueId val="{00000019-8AB5-4592-B8CF-79E35709FE1D}"/>
            </c:ext>
          </c:extLst>
        </c:ser>
        <c:dLbls>
          <c:showLegendKey val="0"/>
          <c:showVal val="0"/>
          <c:showCatName val="0"/>
          <c:showSerName val="0"/>
          <c:showPercent val="0"/>
          <c:showBubbleSize val="0"/>
        </c:dLbls>
        <c:smooth val="0"/>
        <c:axId val="1052153680"/>
        <c:axId val="1052152240"/>
      </c:lineChart>
      <c:catAx>
        <c:axId val="10521536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52152240"/>
        <c:crosses val="autoZero"/>
        <c:auto val="1"/>
        <c:lblAlgn val="ctr"/>
        <c:lblOffset val="100"/>
        <c:noMultiLvlLbl val="0"/>
      </c:catAx>
      <c:valAx>
        <c:axId val="105215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52153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604019704882935E-2"/>
          <c:y val="1.2323780255138346E-2"/>
          <c:w val="0.94339598029511706"/>
          <c:h val="0.70218292264967663"/>
        </c:manualLayout>
      </c:layout>
      <c:lineChart>
        <c:grouping val="standard"/>
        <c:varyColors val="0"/>
        <c:ser>
          <c:idx val="3"/>
          <c:order val="0"/>
          <c:tx>
            <c:strRef>
              <c:f>'BIFUbC-petroleum-diesel'!$A$2</c:f>
              <c:strCache>
                <c:ptCount val="1"/>
                <c:pt idx="0">
                  <c:v>agriculture and forestry 01T03</c:v>
                </c:pt>
              </c:strCache>
            </c:strRef>
          </c:tx>
          <c:spPr>
            <a:ln w="28575" cap="rnd">
              <a:solidFill>
                <a:schemeClr val="accent4"/>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'BIFUbC-petroleum-diesel'!$B$2:$AF$2</c:f>
              <c:numCache>
                <c:formatCode>0.00E+00</c:formatCode>
                <c:ptCount val="31"/>
                <c:pt idx="0">
                  <c:v>59687251473381</c:v>
                </c:pt>
                <c:pt idx="1">
                  <c:v>53120107201245</c:v>
                </c:pt>
                <c:pt idx="2">
                  <c:v>48250268332777</c:v>
                </c:pt>
                <c:pt idx="3">
                  <c:v>46830559607279</c:v>
                </c:pt>
                <c:pt idx="4">
                  <c:v>48301251515123.992</c:v>
                </c:pt>
                <c:pt idx="5">
                  <c:v>47825701465727.484</c:v>
                </c:pt>
                <c:pt idx="6">
                  <c:v>47354833445106.359</c:v>
                </c:pt>
                <c:pt idx="7">
                  <c:v>46888601356338.789</c:v>
                </c:pt>
                <c:pt idx="8">
                  <c:v>46426959556350.266</c:v>
                </c:pt>
                <c:pt idx="9">
                  <c:v>45969862851445.234</c:v>
                </c:pt>
                <c:pt idx="10">
                  <c:v>45517266492882.75</c:v>
                </c:pt>
                <c:pt idx="11">
                  <c:v>44712352821735.516</c:v>
                </c:pt>
                <c:pt idx="12">
                  <c:v>43921673002221.289</c:v>
                </c:pt>
                <c:pt idx="13">
                  <c:v>43144975327182.422</c:v>
                </c:pt>
                <c:pt idx="14">
                  <c:v>42382012540575.07</c:v>
                </c:pt>
                <c:pt idx="15">
                  <c:v>41632541758756.992</c:v>
                </c:pt>
                <c:pt idx="16">
                  <c:v>40896324393167.352</c:v>
                </c:pt>
                <c:pt idx="17">
                  <c:v>40173126074373.758</c:v>
                </c:pt>
                <c:pt idx="18">
                  <c:v>39462716577462.492</c:v>
                </c:pt>
                <c:pt idx="19">
                  <c:v>38764869748748.055</c:v>
                </c:pt>
                <c:pt idx="20">
                  <c:v>38079363433778.805</c:v>
                </c:pt>
                <c:pt idx="21">
                  <c:v>37426070457445.109</c:v>
                </c:pt>
                <c:pt idx="22">
                  <c:v>36783985434040.273</c:v>
                </c:pt>
                <c:pt idx="23">
                  <c:v>36152916078918.047</c:v>
                </c:pt>
                <c:pt idx="24">
                  <c:v>35532673406284.82</c:v>
                </c:pt>
                <c:pt idx="25">
                  <c:v>34923071672604.223</c:v>
                </c:pt>
                <c:pt idx="26">
                  <c:v>34323928320972.656</c:v>
                </c:pt>
                <c:pt idx="27">
                  <c:v>33735063926449.148</c:v>
                </c:pt>
                <c:pt idx="28">
                  <c:v>33156302142323.113</c:v>
                </c:pt>
                <c:pt idx="29">
                  <c:v>32587469647303.957</c:v>
                </c:pt>
                <c:pt idx="30">
                  <c:v>32028396093616.699</c:v>
                </c:pt>
              </c:numCache>
            </c:numRef>
          </c:val>
          <c:smooth val="0"/>
          <c:extLst>
            <c:ext xmlns:c16="http://schemas.microsoft.com/office/drawing/2014/chart" uri="{C3380CC4-5D6E-409C-BE32-E72D297353CC}">
              <c16:uniqueId val="{00000000-2F88-406A-9DF1-785ACC31B013}"/>
            </c:ext>
          </c:extLst>
        </c:ser>
        <c:ser>
          <c:idx val="4"/>
          <c:order val="1"/>
          <c:tx>
            <c:strRef>
              <c:f>'BIFUbC-petroleum-diesel'!$A$3</c:f>
              <c:strCache>
                <c:ptCount val="1"/>
                <c:pt idx="0">
                  <c:v>coal mining 05</c:v>
                </c:pt>
              </c:strCache>
            </c:strRef>
          </c:tx>
          <c:spPr>
            <a:ln w="28575" cap="rnd">
              <a:solidFill>
                <a:schemeClr val="accent5"/>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'BIFUbC-petroleum-diesel'!$B$3:$AF$3</c:f>
              <c:numCache>
                <c:formatCode>0.00E+00</c:formatCode>
                <c:ptCount val="31"/>
                <c:pt idx="0">
                  <c:v>666232027607.99988</c:v>
                </c:pt>
                <c:pt idx="1">
                  <c:v>642438026622</c:v>
                </c:pt>
                <c:pt idx="2">
                  <c:v>662266360777</c:v>
                </c:pt>
                <c:pt idx="3">
                  <c:v>559159023171</c:v>
                </c:pt>
                <c:pt idx="4">
                  <c:v>520310407803.08252</c:v>
                </c:pt>
                <c:pt idx="5">
                  <c:v>509449174362.93494</c:v>
                </c:pt>
                <c:pt idx="6">
                  <c:v>498587940922.78741</c:v>
                </c:pt>
                <c:pt idx="7">
                  <c:v>487726707482.64301</c:v>
                </c:pt>
                <c:pt idx="8">
                  <c:v>476865474042.49548</c:v>
                </c:pt>
                <c:pt idx="9">
                  <c:v>466004240602.34796</c:v>
                </c:pt>
                <c:pt idx="10">
                  <c:v>455143007162.20276</c:v>
                </c:pt>
                <c:pt idx="11">
                  <c:v>445665787634.50348</c:v>
                </c:pt>
                <c:pt idx="12">
                  <c:v>436188568106.80652</c:v>
                </c:pt>
                <c:pt idx="13">
                  <c:v>426711348579.10645</c:v>
                </c:pt>
                <c:pt idx="14">
                  <c:v>417234129051.40948</c:v>
                </c:pt>
                <c:pt idx="15">
                  <c:v>407756909523.70941</c:v>
                </c:pt>
                <c:pt idx="16">
                  <c:v>398279689996.01245</c:v>
                </c:pt>
                <c:pt idx="17">
                  <c:v>388802470468.31238</c:v>
                </c:pt>
                <c:pt idx="18">
                  <c:v>379325250940.61542</c:v>
                </c:pt>
                <c:pt idx="19">
                  <c:v>369848031412.91534</c:v>
                </c:pt>
                <c:pt idx="20">
                  <c:v>360370811885.21759</c:v>
                </c:pt>
                <c:pt idx="21">
                  <c:v>351360389949.29089</c:v>
                </c:pt>
                <c:pt idx="22">
                  <c:v>342349968013.36652</c:v>
                </c:pt>
                <c:pt idx="23">
                  <c:v>333339546077.43903</c:v>
                </c:pt>
                <c:pt idx="24">
                  <c:v>324329124141.51465</c:v>
                </c:pt>
                <c:pt idx="25">
                  <c:v>315318702205.58716</c:v>
                </c:pt>
                <c:pt idx="26">
                  <c:v>306308280269.66278</c:v>
                </c:pt>
                <c:pt idx="27">
                  <c:v>297297858333.73529</c:v>
                </c:pt>
                <c:pt idx="28">
                  <c:v>288287436397.81091</c:v>
                </c:pt>
                <c:pt idx="29">
                  <c:v>279277014461.88654</c:v>
                </c:pt>
                <c:pt idx="30">
                  <c:v>270266592525.95828</c:v>
                </c:pt>
              </c:numCache>
            </c:numRef>
          </c:val>
          <c:smooth val="0"/>
          <c:extLst>
            <c:ext xmlns:c16="http://schemas.microsoft.com/office/drawing/2014/chart" uri="{C3380CC4-5D6E-409C-BE32-E72D297353CC}">
              <c16:uniqueId val="{00000001-2F88-406A-9DF1-785ACC31B013}"/>
            </c:ext>
          </c:extLst>
        </c:ser>
        <c:ser>
          <c:idx val="5"/>
          <c:order val="2"/>
          <c:tx>
            <c:strRef>
              <c:f>'BIFUbC-petroleum-diesel'!$A$4</c:f>
              <c:strCache>
                <c:ptCount val="1"/>
                <c:pt idx="0">
                  <c:v>oil and gas extraction 06</c:v>
                </c:pt>
              </c:strCache>
            </c:strRef>
          </c:tx>
          <c:spPr>
            <a:ln w="28575" cap="rnd">
              <a:solidFill>
                <a:schemeClr val="accent6"/>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2F88-406A-9DF1-785ACC31B013}"/>
            </c:ext>
          </c:extLst>
        </c:ser>
        <c:ser>
          <c:idx val="6"/>
          <c:order val="3"/>
          <c:tx>
            <c:strRef>
              <c:f>'BIFUbC-petroleum-diesel'!$A$5</c:f>
              <c:strCache>
                <c:ptCount val="1"/>
                <c:pt idx="0">
                  <c:v>other mining and quarrying 07T08</c:v>
                </c:pt>
              </c:strCache>
            </c:strRef>
          </c:tx>
          <c:spPr>
            <a:ln w="28575" cap="rnd">
              <a:solidFill>
                <a:schemeClr val="accent1">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'BIFUbC-petroleum-diesel'!$B$5:$AF$5</c:f>
              <c:numCache>
                <c:formatCode>0.00E+00</c:formatCode>
                <c:ptCount val="31"/>
                <c:pt idx="0">
                  <c:v>1474554652778.2192</c:v>
                </c:pt>
                <c:pt idx="1">
                  <c:v>1261082052258</c:v>
                </c:pt>
                <c:pt idx="2">
                  <c:v>1213494050286</c:v>
                </c:pt>
                <c:pt idx="3">
                  <c:v>1170371374501.8306</c:v>
                </c:pt>
                <c:pt idx="4">
                  <c:v>1206511172011.5691</c:v>
                </c:pt>
                <c:pt idx="5">
                  <c:v>1195163866994.0957</c:v>
                </c:pt>
                <c:pt idx="6">
                  <c:v>1183936925731.698</c:v>
                </c:pt>
                <c:pt idx="7">
                  <c:v>1172829303784.4248</c:v>
                </c:pt>
                <c:pt idx="8">
                  <c:v>1161839969282.3994</c:v>
                </c:pt>
                <c:pt idx="9">
                  <c:v>1150967902839.262</c:v>
                </c:pt>
                <c:pt idx="10">
                  <c:v>1140212097467.0679</c:v>
                </c:pt>
                <c:pt idx="11">
                  <c:v>1121105353540.5227</c:v>
                </c:pt>
                <c:pt idx="12">
                  <c:v>1102367584553.3152</c:v>
                </c:pt>
                <c:pt idx="13">
                  <c:v>1083993181038.47</c:v>
                </c:pt>
                <c:pt idx="14">
                  <c:v>1065976659670.2159</c:v>
                </c:pt>
                <c:pt idx="15">
                  <c:v>1048312661826.5012</c:v>
                </c:pt>
                <c:pt idx="16">
                  <c:v>1030995952200.275</c:v>
                </c:pt>
                <c:pt idx="17">
                  <c:v>1014021417459.363</c:v>
                </c:pt>
                <c:pt idx="18">
                  <c:v>997384064954.78247</c:v>
                </c:pt>
                <c:pt idx="19">
                  <c:v>981079021477.36975</c:v>
                </c:pt>
                <c:pt idx="20">
                  <c:v>965101532062.61584</c:v>
                </c:pt>
                <c:pt idx="21">
                  <c:v>949012827512.93225</c:v>
                </c:pt>
                <c:pt idx="22">
                  <c:v>933199431616.3949</c:v>
                </c:pt>
                <c:pt idx="23">
                  <c:v>917656622230.49133</c:v>
                </c:pt>
                <c:pt idx="24">
                  <c:v>902379758224.57642</c:v>
                </c:pt>
                <c:pt idx="25">
                  <c:v>887364278090.02734</c:v>
                </c:pt>
                <c:pt idx="26">
                  <c:v>872605698574.24426</c:v>
                </c:pt>
                <c:pt idx="27">
                  <c:v>858099613338.08484</c:v>
                </c:pt>
                <c:pt idx="28">
                  <c:v>843841691636.33276</c:v>
                </c:pt>
                <c:pt idx="29">
                  <c:v>829827677020.80371</c:v>
                </c:pt>
                <c:pt idx="30">
                  <c:v>816053386065.70203</c:v>
                </c:pt>
              </c:numCache>
            </c:numRef>
          </c:val>
          <c:smooth val="0"/>
          <c:extLst>
            <c:ext xmlns:c16="http://schemas.microsoft.com/office/drawing/2014/chart" uri="{C3380CC4-5D6E-409C-BE32-E72D297353CC}">
              <c16:uniqueId val="{00000003-2F88-406A-9DF1-785ACC31B013}"/>
            </c:ext>
          </c:extLst>
        </c:ser>
        <c:ser>
          <c:idx val="7"/>
          <c:order val="4"/>
          <c:tx>
            <c:strRef>
              <c:f>'BIFUbC-petroleum-diesel'!$A$6</c:f>
              <c:strCache>
                <c:ptCount val="1"/>
                <c:pt idx="0">
                  <c:v>food beverage and tobacco 10T12</c:v>
                </c:pt>
              </c:strCache>
            </c:strRef>
          </c:tx>
          <c:spPr>
            <a:ln w="28575" cap="rnd">
              <a:solidFill>
                <a:schemeClr val="accent2">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'BIFUbC-petroleum-diesel'!$B$6:$AF$6</c:f>
              <c:numCache>
                <c:formatCode>0.00E+00</c:formatCode>
                <c:ptCount val="31"/>
                <c:pt idx="0">
                  <c:v>1137824749520.3928</c:v>
                </c:pt>
                <c:pt idx="1">
                  <c:v>499674020706</c:v>
                </c:pt>
                <c:pt idx="2">
                  <c:v>404498016762</c:v>
                </c:pt>
                <c:pt idx="3">
                  <c:v>426601148432.76831</c:v>
                </c:pt>
                <c:pt idx="4">
                  <c:v>436569241294.49823</c:v>
                </c:pt>
                <c:pt idx="5">
                  <c:v>435233173379.54901</c:v>
                </c:pt>
                <c:pt idx="6">
                  <c:v>433958442742.22168</c:v>
                </c:pt>
                <c:pt idx="7">
                  <c:v>432745229235.72717</c:v>
                </c:pt>
                <c:pt idx="8">
                  <c:v>431593723691.07361</c:v>
                </c:pt>
                <c:pt idx="9">
                  <c:v>430504128016.35291</c:v>
                </c:pt>
                <c:pt idx="10">
                  <c:v>429476655298.42383</c:v>
                </c:pt>
                <c:pt idx="11">
                  <c:v>427770700562.64166</c:v>
                </c:pt>
                <c:pt idx="12">
                  <c:v>426268256200.3634</c:v>
                </c:pt>
                <c:pt idx="13">
                  <c:v>424970825931.3938</c:v>
                </c:pt>
                <c:pt idx="14">
                  <c:v>423880037082.99158</c:v>
                </c:pt>
                <c:pt idx="15">
                  <c:v>422997642825.29907</c:v>
                </c:pt>
                <c:pt idx="16">
                  <c:v>422325524497.3866</c:v>
                </c:pt>
                <c:pt idx="17">
                  <c:v>421865694026.13892</c:v>
                </c:pt>
                <c:pt idx="18">
                  <c:v>421620296440.28699</c:v>
                </c:pt>
                <c:pt idx="19">
                  <c:v>421591612481.96161</c:v>
                </c:pt>
                <c:pt idx="20">
                  <c:v>421782061318.22345</c:v>
                </c:pt>
                <c:pt idx="21">
                  <c:v>417158383888.53723</c:v>
                </c:pt>
                <c:pt idx="22">
                  <c:v>412610069583.4519</c:v>
                </c:pt>
                <c:pt idx="23">
                  <c:v>408135831472.40833</c:v>
                </c:pt>
                <c:pt idx="24">
                  <c:v>403734404694.43665</c:v>
                </c:pt>
                <c:pt idx="25">
                  <c:v>399404546079.54297</c:v>
                </c:pt>
                <c:pt idx="26">
                  <c:v>395145033776.59045</c:v>
                </c:pt>
                <c:pt idx="27">
                  <c:v>390954666887.5647</c:v>
                </c:pt>
                <c:pt idx="28">
                  <c:v>386832265108.11414</c:v>
                </c:pt>
                <c:pt idx="29">
                  <c:v>382776668374.25702</c:v>
                </c:pt>
                <c:pt idx="30">
                  <c:v>378786736515.14929</c:v>
                </c:pt>
              </c:numCache>
            </c:numRef>
          </c:val>
          <c:smooth val="0"/>
          <c:extLst>
            <c:ext xmlns:c16="http://schemas.microsoft.com/office/drawing/2014/chart" uri="{C3380CC4-5D6E-409C-BE32-E72D297353CC}">
              <c16:uniqueId val="{00000004-2F88-406A-9DF1-785ACC31B013}"/>
            </c:ext>
          </c:extLst>
        </c:ser>
        <c:ser>
          <c:idx val="8"/>
          <c:order val="5"/>
          <c:tx>
            <c:strRef>
              <c:f>'BIFUbC-petroleum-diesel'!$A$7</c:f>
              <c:strCache>
                <c:ptCount val="1"/>
                <c:pt idx="0">
                  <c:v>textiles apparel and leather 13T15</c:v>
                </c:pt>
              </c:strCache>
            </c:strRef>
          </c:tx>
          <c:spPr>
            <a:ln w="28575" cap="rnd">
              <a:solidFill>
                <a:schemeClr val="accent3">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'BIFUbC-petroleum-diesel'!$B$7:$AF$7</c:f>
              <c:numCache>
                <c:formatCode>0.00E+00</c:formatCode>
                <c:ptCount val="31"/>
                <c:pt idx="0">
                  <c:v>539706726664.81311</c:v>
                </c:pt>
                <c:pt idx="1">
                  <c:v>289493678662.99994</c:v>
                </c:pt>
                <c:pt idx="2">
                  <c:v>230008676198.00003</c:v>
                </c:pt>
                <c:pt idx="3">
                  <c:v>272424586973.51367</c:v>
                </c:pt>
                <c:pt idx="4">
                  <c:v>277776196155.01434</c:v>
                </c:pt>
                <c:pt idx="5">
                  <c:v>277808853157.6853</c:v>
                </c:pt>
                <c:pt idx="6">
                  <c:v>277886205097.41565</c:v>
                </c:pt>
                <c:pt idx="7">
                  <c:v>278008544172.09253</c:v>
                </c:pt>
                <c:pt idx="8">
                  <c:v>278176171613.48468</c:v>
                </c:pt>
                <c:pt idx="9">
                  <c:v>278389397792.03967</c:v>
                </c:pt>
                <c:pt idx="10">
                  <c:v>278648542323.80127</c:v>
                </c:pt>
                <c:pt idx="11">
                  <c:v>279222779689.96899</c:v>
                </c:pt>
                <c:pt idx="12">
                  <c:v>279948813220.47473</c:v>
                </c:pt>
                <c:pt idx="13">
                  <c:v>280828725798.25574</c:v>
                </c:pt>
                <c:pt idx="14">
                  <c:v>281864703800.98828</c:v>
                </c:pt>
                <c:pt idx="15">
                  <c:v>283059039401.6217</c:v>
                </c:pt>
                <c:pt idx="16">
                  <c:v>284414132949.82275</c:v>
                </c:pt>
                <c:pt idx="17">
                  <c:v>285932495436.47791</c:v>
                </c:pt>
                <c:pt idx="18">
                  <c:v>287616751043.46973</c:v>
                </c:pt>
                <c:pt idx="19">
                  <c:v>289469639781.01257</c:v>
                </c:pt>
                <c:pt idx="20">
                  <c:v>291494020214.90369</c:v>
                </c:pt>
                <c:pt idx="21">
                  <c:v>288933887339.25812</c:v>
                </c:pt>
                <c:pt idx="22">
                  <c:v>286413975553.6405</c:v>
                </c:pt>
                <c:pt idx="23">
                  <c:v>283933600432.68188</c:v>
                </c:pt>
                <c:pt idx="24">
                  <c:v>281492089284.56818</c:v>
                </c:pt>
                <c:pt idx="25">
                  <c:v>279088780949.75171</c:v>
                </c:pt>
                <c:pt idx="26">
                  <c:v>276723025603.11456</c:v>
                </c:pt>
                <c:pt idx="27">
                  <c:v>274394184559.52802</c:v>
                </c:pt>
                <c:pt idx="28">
                  <c:v>272101630082.74585</c:v>
                </c:pt>
                <c:pt idx="29">
                  <c:v>269844745197.57767</c:v>
                </c:pt>
                <c:pt idx="30">
                  <c:v>267622923505.28394</c:v>
                </c:pt>
              </c:numCache>
            </c:numRef>
          </c:val>
          <c:smooth val="0"/>
          <c:extLst>
            <c:ext xmlns:c16="http://schemas.microsoft.com/office/drawing/2014/chart" uri="{C3380CC4-5D6E-409C-BE32-E72D297353CC}">
              <c16:uniqueId val="{00000005-2F88-406A-9DF1-785ACC31B013}"/>
            </c:ext>
          </c:extLst>
        </c:ser>
        <c:ser>
          <c:idx val="9"/>
          <c:order val="6"/>
          <c:tx>
            <c:strRef>
              <c:f>'BIFUbC-petroleum-diesel'!$A$8</c:f>
              <c:strCache>
                <c:ptCount val="1"/>
                <c:pt idx="0">
                  <c:v>wood products 16</c:v>
                </c:pt>
              </c:strCache>
            </c:strRef>
          </c:tx>
          <c:spPr>
            <a:ln w="28575" cap="rnd">
              <a:solidFill>
                <a:schemeClr val="accent4">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'BIFUbC-petroleum-diesel'!$B$8:$AF$8</c:f>
              <c:numCache>
                <c:formatCode>0.00E+00</c:formatCode>
                <c:ptCount val="31"/>
                <c:pt idx="0">
                  <c:v>199845899504.01926</c:v>
                </c:pt>
                <c:pt idx="1">
                  <c:v>214146008874</c:v>
                </c:pt>
                <c:pt idx="2">
                  <c:v>186386341057</c:v>
                </c:pt>
                <c:pt idx="3">
                  <c:v>171731277307.96021</c:v>
                </c:pt>
                <c:pt idx="4">
                  <c:v>177087873299.83713</c:v>
                </c:pt>
                <c:pt idx="5">
                  <c:v>175375922833.89182</c:v>
                </c:pt>
                <c:pt idx="6">
                  <c:v>173681340874.76956</c:v>
                </c:pt>
                <c:pt idx="7">
                  <c:v>172003964773.37848</c:v>
                </c:pt>
                <c:pt idx="8">
                  <c:v>170343633617.85217</c:v>
                </c:pt>
                <c:pt idx="9">
                  <c:v>168700188218.65601</c:v>
                </c:pt>
                <c:pt idx="10">
                  <c:v>167073471093.87573</c:v>
                </c:pt>
                <c:pt idx="11">
                  <c:v>164181751889.80527</c:v>
                </c:pt>
                <c:pt idx="12">
                  <c:v>161343016327.30414</c:v>
                </c:pt>
                <c:pt idx="13">
                  <c:v>158556381838.28207</c:v>
                </c:pt>
                <c:pt idx="14">
                  <c:v>155820983062.41537</c:v>
                </c:pt>
                <c:pt idx="15">
                  <c:v>153135971589.96817</c:v>
                </c:pt>
                <c:pt idx="16">
                  <c:v>150500515710.54874</c:v>
                </c:pt>
                <c:pt idx="17">
                  <c:v>147913800167.7363</c:v>
                </c:pt>
                <c:pt idx="18">
                  <c:v>145375025919.51685</c:v>
                </c:pt>
                <c:pt idx="19">
                  <c:v>142883409904.46848</c:v>
                </c:pt>
                <c:pt idx="20">
                  <c:v>140438184813.63919</c:v>
                </c:pt>
                <c:pt idx="21">
                  <c:v>138056656134.33862</c:v>
                </c:pt>
                <c:pt idx="22">
                  <c:v>135715942960.56696</c:v>
                </c:pt>
                <c:pt idx="23">
                  <c:v>133415345121.85529</c:v>
                </c:pt>
                <c:pt idx="24">
                  <c:v>131154174459.82509</c:v>
                </c:pt>
                <c:pt idx="25">
                  <c:v>128931754622.10782</c:v>
                </c:pt>
                <c:pt idx="26">
                  <c:v>126747420859.80011</c:v>
                </c:pt>
                <c:pt idx="27">
                  <c:v>124600519828.39384</c:v>
                </c:pt>
                <c:pt idx="28">
                  <c:v>122490409392.12143</c:v>
                </c:pt>
                <c:pt idx="29">
                  <c:v>120416458431.65785</c:v>
                </c:pt>
                <c:pt idx="30">
                  <c:v>118378046655.12164</c:v>
                </c:pt>
              </c:numCache>
            </c:numRef>
          </c:val>
          <c:smooth val="0"/>
          <c:extLst>
            <c:ext xmlns:c16="http://schemas.microsoft.com/office/drawing/2014/chart" uri="{C3380CC4-5D6E-409C-BE32-E72D297353CC}">
              <c16:uniqueId val="{00000006-2F88-406A-9DF1-785ACC31B013}"/>
            </c:ext>
          </c:extLst>
        </c:ser>
        <c:ser>
          <c:idx val="10"/>
          <c:order val="7"/>
          <c:tx>
            <c:strRef>
              <c:f>'BIFUbC-petroleum-diesel'!$A$9</c:f>
              <c:strCache>
                <c:ptCount val="1"/>
                <c:pt idx="0">
                  <c:v>pulp paper and printing 17T18</c:v>
                </c:pt>
              </c:strCache>
            </c:strRef>
          </c:tx>
          <c:spPr>
            <a:ln w="28575" cap="rnd">
              <a:solidFill>
                <a:schemeClr val="accent5">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'BIFUbC-petroleum-diesel'!$B$9:$AF$9</c:f>
              <c:numCache>
                <c:formatCode>0.00E+00</c:formatCode>
                <c:ptCount val="31"/>
                <c:pt idx="0">
                  <c:v>402458725803.14453</c:v>
                </c:pt>
                <c:pt idx="1">
                  <c:v>333116013804</c:v>
                </c:pt>
                <c:pt idx="2">
                  <c:v>309322012818</c:v>
                </c:pt>
                <c:pt idx="3">
                  <c:v>315293334675.12805</c:v>
                </c:pt>
                <c:pt idx="4">
                  <c:v>323934180445.45801</c:v>
                </c:pt>
                <c:pt idx="5">
                  <c:v>321833998344.12463</c:v>
                </c:pt>
                <c:pt idx="6">
                  <c:v>319772209192.76617</c:v>
                </c:pt>
                <c:pt idx="7">
                  <c:v>317748723157.19379</c:v>
                </c:pt>
                <c:pt idx="8">
                  <c:v>315763455974.97839</c:v>
                </c:pt>
                <c:pt idx="9">
                  <c:v>313816328976.83752</c:v>
                </c:pt>
                <c:pt idx="10">
                  <c:v>311907269109.05273</c:v>
                </c:pt>
                <c:pt idx="11">
                  <c:v>308556741634.0603</c:v>
                </c:pt>
                <c:pt idx="12">
                  <c:v>305329197372.60864</c:v>
                </c:pt>
                <c:pt idx="13">
                  <c:v>302224337592.16595</c:v>
                </c:pt>
                <c:pt idx="14">
                  <c:v>299241924066.96118</c:v>
                </c:pt>
                <c:pt idx="15">
                  <c:v>296381779633.5816</c:v>
                </c:pt>
                <c:pt idx="16">
                  <c:v>293643788784.5968</c:v>
                </c:pt>
                <c:pt idx="17">
                  <c:v>291027898300.94391</c:v>
                </c:pt>
                <c:pt idx="18">
                  <c:v>288534117923.83948</c:v>
                </c:pt>
                <c:pt idx="19">
                  <c:v>286162521067.01184</c:v>
                </c:pt>
                <c:pt idx="20">
                  <c:v>283913245570.07654</c:v>
                </c:pt>
                <c:pt idx="21">
                  <c:v>280002933522.13324</c:v>
                </c:pt>
                <c:pt idx="22">
                  <c:v>276158250748.25165</c:v>
                </c:pt>
                <c:pt idx="23">
                  <c:v>272378073514.95032</c:v>
                </c:pt>
                <c:pt idx="24">
                  <c:v>268661297364.27188</c:v>
                </c:pt>
                <c:pt idx="25">
                  <c:v>265006836783.09576</c:v>
                </c:pt>
                <c:pt idx="26">
                  <c:v>261413624878.1239</c:v>
                </c:pt>
                <c:pt idx="27">
                  <c:v>257880613056.44223</c:v>
                </c:pt>
                <c:pt idx="28">
                  <c:v>254406770711.56302</c:v>
                </c:pt>
                <c:pt idx="29">
                  <c:v>250991084914.85297</c:v>
                </c:pt>
                <c:pt idx="30">
                  <c:v>247632560112.25543</c:v>
                </c:pt>
              </c:numCache>
            </c:numRef>
          </c:val>
          <c:smooth val="0"/>
          <c:extLst>
            <c:ext xmlns:c16="http://schemas.microsoft.com/office/drawing/2014/chart" uri="{C3380CC4-5D6E-409C-BE32-E72D297353CC}">
              <c16:uniqueId val="{00000007-2F88-406A-9DF1-785ACC31B013}"/>
            </c:ext>
          </c:extLst>
        </c:ser>
        <c:ser>
          <c:idx val="11"/>
          <c:order val="8"/>
          <c:tx>
            <c:strRef>
              <c:f>'BIFUbC-petroleum-diesel'!$A$10</c:f>
              <c:strCache>
                <c:ptCount val="1"/>
                <c:pt idx="0">
                  <c:v>refined petroleum and coke 19</c:v>
                </c:pt>
              </c:strCache>
            </c:strRef>
          </c:tx>
          <c:spPr>
            <a:ln w="28575" cap="rnd">
              <a:solidFill>
                <a:schemeClr val="accent6">
                  <a:lumMod val="6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'BIFUbC-petroleum-diesel'!$B$10:$AF$10</c:f>
              <c:numCache>
                <c:formatCode>0.00E+00</c:formatCode>
                <c:ptCount val="31"/>
                <c:pt idx="0">
                  <c:v>489364334592.93011</c:v>
                </c:pt>
                <c:pt idx="1">
                  <c:v>0</c:v>
                </c:pt>
                <c:pt idx="2">
                  <c:v>0</c:v>
                </c:pt>
                <c:pt idx="3">
                  <c:v>407636216998.3006</c:v>
                </c:pt>
                <c:pt idx="4">
                  <c:v>421747772960.70966</c:v>
                </c:pt>
                <c:pt idx="5">
                  <c:v>417608517799.77594</c:v>
                </c:pt>
                <c:pt idx="6">
                  <c:v>413469262638.8421</c:v>
                </c:pt>
                <c:pt idx="7">
                  <c:v>409330007477.90839</c:v>
                </c:pt>
                <c:pt idx="8">
                  <c:v>405190752316.97296</c:v>
                </c:pt>
                <c:pt idx="9">
                  <c:v>401051497156.03918</c:v>
                </c:pt>
                <c:pt idx="10">
                  <c:v>396912241995.10645</c:v>
                </c:pt>
                <c:pt idx="11">
                  <c:v>392713498920.62445</c:v>
                </c:pt>
                <c:pt idx="12">
                  <c:v>388514755846.14349</c:v>
                </c:pt>
                <c:pt idx="13">
                  <c:v>384316012771.66254</c:v>
                </c:pt>
                <c:pt idx="14">
                  <c:v>380117269697.18158</c:v>
                </c:pt>
                <c:pt idx="15">
                  <c:v>375918526622.70068</c:v>
                </c:pt>
                <c:pt idx="16">
                  <c:v>371719783548.21973</c:v>
                </c:pt>
                <c:pt idx="17">
                  <c:v>367521040473.73871</c:v>
                </c:pt>
                <c:pt idx="18">
                  <c:v>363322297399.25781</c:v>
                </c:pt>
                <c:pt idx="19">
                  <c:v>359123554324.77686</c:v>
                </c:pt>
                <c:pt idx="20">
                  <c:v>354924811250.2959</c:v>
                </c:pt>
                <c:pt idx="21">
                  <c:v>350947330913.07843</c:v>
                </c:pt>
                <c:pt idx="22">
                  <c:v>346969850575.86261</c:v>
                </c:pt>
                <c:pt idx="23">
                  <c:v>342992370238.64667</c:v>
                </c:pt>
                <c:pt idx="24">
                  <c:v>339014889901.4292</c:v>
                </c:pt>
                <c:pt idx="25">
                  <c:v>335037409564.21338</c:v>
                </c:pt>
                <c:pt idx="26">
                  <c:v>331059929226.9975</c:v>
                </c:pt>
                <c:pt idx="27">
                  <c:v>327082448889.78003</c:v>
                </c:pt>
                <c:pt idx="28">
                  <c:v>323104968552.56427</c:v>
                </c:pt>
                <c:pt idx="29">
                  <c:v>319127488215.34839</c:v>
                </c:pt>
                <c:pt idx="30">
                  <c:v>315150007878.13232</c:v>
                </c:pt>
              </c:numCache>
            </c:numRef>
          </c:val>
          <c:smooth val="0"/>
          <c:extLst>
            <c:ext xmlns:c16="http://schemas.microsoft.com/office/drawing/2014/chart" uri="{C3380CC4-5D6E-409C-BE32-E72D297353CC}">
              <c16:uniqueId val="{00000008-2F88-406A-9DF1-785ACC31B013}"/>
            </c:ext>
          </c:extLst>
        </c:ser>
        <c:ser>
          <c:idx val="12"/>
          <c:order val="9"/>
          <c:tx>
            <c:strRef>
              <c:f>'BIFUbC-petroleum-diesel'!$A$11</c:f>
              <c:strCache>
                <c:ptCount val="1"/>
                <c:pt idx="0">
                  <c:v>chemicals 20</c:v>
                </c:pt>
              </c:strCache>
            </c:strRef>
          </c:tx>
          <c:spPr>
            <a:ln w="28575" cap="rnd">
              <a:solidFill>
                <a:schemeClr val="accent1">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'BIFUbC-petroleum-diesel'!$B$11:$AF$11</c:f>
              <c:numCache>
                <c:formatCode>0.00E+00</c:formatCode>
                <c:ptCount val="31"/>
                <c:pt idx="0">
                  <c:v>60331174622093.25</c:v>
                </c:pt>
                <c:pt idx="1">
                  <c:v>65496673451372.633</c:v>
                </c:pt>
                <c:pt idx="2">
                  <c:v>56796606937909.258</c:v>
                </c:pt>
                <c:pt idx="3">
                  <c:v>55786302639020.375</c:v>
                </c:pt>
                <c:pt idx="4">
                  <c:v>60153129181866.914</c:v>
                </c:pt>
                <c:pt idx="5">
                  <c:v>60403385737833.508</c:v>
                </c:pt>
                <c:pt idx="6">
                  <c:v>60654688621554.25</c:v>
                </c:pt>
                <c:pt idx="7">
                  <c:v>60907042239208.703</c:v>
                </c:pt>
                <c:pt idx="8">
                  <c:v>61160451015721.414</c:v>
                </c:pt>
                <c:pt idx="9">
                  <c:v>61414919394842.836</c:v>
                </c:pt>
                <c:pt idx="10">
                  <c:v>61670451839230.523</c:v>
                </c:pt>
                <c:pt idx="11">
                  <c:v>61825302851023.258</c:v>
                </c:pt>
                <c:pt idx="12">
                  <c:v>61980598680899.156</c:v>
                </c:pt>
                <c:pt idx="13">
                  <c:v>62136341076636.906</c:v>
                </c:pt>
                <c:pt idx="14">
                  <c:v>62292531796331.094</c:v>
                </c:pt>
                <c:pt idx="15">
                  <c:v>62449172608471.57</c:v>
                </c:pt>
                <c:pt idx="16">
                  <c:v>62606265292023.531</c:v>
                </c:pt>
                <c:pt idx="17">
                  <c:v>62763811636508.297</c:v>
                </c:pt>
                <c:pt idx="18">
                  <c:v>62921813442084.688</c:v>
                </c:pt>
                <c:pt idx="19">
                  <c:v>63080272519631.172</c:v>
                </c:pt>
                <c:pt idx="20">
                  <c:v>63239190690828.719</c:v>
                </c:pt>
                <c:pt idx="21">
                  <c:v>62987719173269.586</c:v>
                </c:pt>
                <c:pt idx="22">
                  <c:v>62737455323157.148</c:v>
                </c:pt>
                <c:pt idx="23">
                  <c:v>62488395070465.641</c:v>
                </c:pt>
                <c:pt idx="24">
                  <c:v>62240534370813.836</c:v>
                </c:pt>
                <c:pt idx="25">
                  <c:v>61993869205420.711</c:v>
                </c:pt>
                <c:pt idx="26">
                  <c:v>61748395581061.711</c:v>
                </c:pt>
                <c:pt idx="27">
                  <c:v>61504109530025.781</c:v>
                </c:pt>
                <c:pt idx="28">
                  <c:v>61261007110073.125</c:v>
                </c:pt>
                <c:pt idx="29">
                  <c:v>61019084404393.523</c:v>
                </c:pt>
                <c:pt idx="30">
                  <c:v>60778337521565.539</c:v>
                </c:pt>
              </c:numCache>
            </c:numRef>
          </c:val>
          <c:smooth val="0"/>
          <c:extLst>
            <c:ext xmlns:c16="http://schemas.microsoft.com/office/drawing/2014/chart" uri="{C3380CC4-5D6E-409C-BE32-E72D297353CC}">
              <c16:uniqueId val="{00000009-2F88-406A-9DF1-785ACC31B013}"/>
            </c:ext>
          </c:extLst>
        </c:ser>
        <c:ser>
          <c:idx val="13"/>
          <c:order val="10"/>
          <c:tx>
            <c:strRef>
              <c:f>'BIFUbC-petroleum-diesel'!$A$12</c:f>
              <c:strCache>
                <c:ptCount val="1"/>
                <c:pt idx="0">
                  <c:v>rubber and plastic products 22</c:v>
                </c:pt>
              </c:strCache>
            </c:strRef>
          </c:tx>
          <c:spPr>
            <a:ln w="28575" cap="rnd">
              <a:solidFill>
                <a:schemeClr val="accent2">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'BIFUbC-petroleum-diesel'!$B$12:$AF$12</c:f>
              <c:numCache>
                <c:formatCode>0.00E+00</c:formatCode>
                <c:ptCount val="31"/>
                <c:pt idx="0">
                  <c:v>23612544911274.766</c:v>
                </c:pt>
                <c:pt idx="1">
                  <c:v>25769182997261.363</c:v>
                </c:pt>
                <c:pt idx="2">
                  <c:v>22346206008357.742</c:v>
                </c:pt>
                <c:pt idx="3">
                  <c:v>21842990323143.246</c:v>
                </c:pt>
                <c:pt idx="4">
                  <c:v>23559704667464.609</c:v>
                </c:pt>
                <c:pt idx="5">
                  <c:v>23657508786742.617</c:v>
                </c:pt>
                <c:pt idx="6">
                  <c:v>23755720539781.813</c:v>
                </c:pt>
                <c:pt idx="7">
                  <c:v>23854341635383.41</c:v>
                </c:pt>
                <c:pt idx="8">
                  <c:v>23953373789571.605</c:v>
                </c:pt>
                <c:pt idx="9">
                  <c:v>24052818725624.453</c:v>
                </c:pt>
                <c:pt idx="10">
                  <c:v>24152678174104.891</c:v>
                </c:pt>
                <c:pt idx="11">
                  <c:v>24212614595456.168</c:v>
                </c:pt>
                <c:pt idx="12">
                  <c:v>24272717231428.023</c:v>
                </c:pt>
                <c:pt idx="13">
                  <c:v>24332986691410.703</c:v>
                </c:pt>
                <c:pt idx="14">
                  <c:v>24393423588156.852</c:v>
                </c:pt>
                <c:pt idx="15">
                  <c:v>24454028537806.539</c:v>
                </c:pt>
                <c:pt idx="16">
                  <c:v>24514802159912.52</c:v>
                </c:pt>
                <c:pt idx="17">
                  <c:v>24575745077465.688</c:v>
                </c:pt>
                <c:pt idx="18">
                  <c:v>24636857916920.758</c:v>
                </c:pt>
                <c:pt idx="19">
                  <c:v>24698141308222.156</c:v>
                </c:pt>
                <c:pt idx="20">
                  <c:v>24759595884830.133</c:v>
                </c:pt>
                <c:pt idx="21">
                  <c:v>24659711595121.055</c:v>
                </c:pt>
                <c:pt idx="22">
                  <c:v>24560295102073.859</c:v>
                </c:pt>
                <c:pt idx="23">
                  <c:v>24461344747162.215</c:v>
                </c:pt>
                <c:pt idx="24">
                  <c:v>24362858881504.313</c:v>
                </c:pt>
                <c:pt idx="25">
                  <c:v>24264835865841.91</c:v>
                </c:pt>
                <c:pt idx="26">
                  <c:v>24167274070519.688</c:v>
                </c:pt>
                <c:pt idx="27">
                  <c:v>24070171875464.797</c:v>
                </c:pt>
                <c:pt idx="28">
                  <c:v>23973527670166.688</c:v>
                </c:pt>
                <c:pt idx="29">
                  <c:v>23877339853657.168</c:v>
                </c:pt>
                <c:pt idx="30">
                  <c:v>23781606834490.715</c:v>
                </c:pt>
              </c:numCache>
            </c:numRef>
          </c:val>
          <c:smooth val="0"/>
          <c:extLst>
            <c:ext xmlns:c16="http://schemas.microsoft.com/office/drawing/2014/chart" uri="{C3380CC4-5D6E-409C-BE32-E72D297353CC}">
              <c16:uniqueId val="{0000000A-2F88-406A-9DF1-785ACC31B013}"/>
            </c:ext>
          </c:extLst>
        </c:ser>
        <c:ser>
          <c:idx val="14"/>
          <c:order val="11"/>
          <c:tx>
            <c:strRef>
              <c:f>'BIFUbC-petroleum-diesel'!$A$13</c:f>
              <c:strCache>
                <c:ptCount val="1"/>
                <c:pt idx="0">
                  <c:v>glass and glass products 231</c:v>
                </c:pt>
              </c:strCache>
            </c:strRef>
          </c:tx>
          <c:spPr>
            <a:ln w="28575" cap="rnd">
              <a:solidFill>
                <a:schemeClr val="accent3">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'BIFUbC-petroleum-diesel'!$B$13:$AF$13</c:f>
              <c:numCache>
                <c:formatCode>0.00E+00</c:formatCode>
                <c:ptCount val="31"/>
                <c:pt idx="0">
                  <c:v>70610848498.947571</c:v>
                </c:pt>
                <c:pt idx="1">
                  <c:v>45072636153.480003</c:v>
                </c:pt>
                <c:pt idx="2">
                  <c:v>49593496340.819992</c:v>
                </c:pt>
                <c:pt idx="3">
                  <c:v>71208908354.078247</c:v>
                </c:pt>
                <c:pt idx="4">
                  <c:v>72780773965.280182</c:v>
                </c:pt>
                <c:pt idx="5">
                  <c:v>72638154197.457001</c:v>
                </c:pt>
                <c:pt idx="6">
                  <c:v>72506274410.605194</c:v>
                </c:pt>
                <c:pt idx="7">
                  <c:v>72385180721.507965</c:v>
                </c:pt>
                <c:pt idx="8">
                  <c:v>72274921263.030273</c:v>
                </c:pt>
                <c:pt idx="9">
                  <c:v>72175546204.448944</c:v>
                </c:pt>
                <c:pt idx="10">
                  <c:v>72087107772.235931</c:v>
                </c:pt>
                <c:pt idx="11">
                  <c:v>71953336158.908096</c:v>
                </c:pt>
                <c:pt idx="12">
                  <c:v>71855516574.340607</c:v>
                </c:pt>
                <c:pt idx="13">
                  <c:v>71794001907.933105</c:v>
                </c:pt>
                <c:pt idx="14">
                  <c:v>71769167910.825058</c:v>
                </c:pt>
                <c:pt idx="15">
                  <c:v>71781413648.268967</c:v>
                </c:pt>
                <c:pt idx="16">
                  <c:v>71831161969.220383</c:v>
                </c:pt>
                <c:pt idx="17">
                  <c:v>71918859993.582779</c:v>
                </c:pt>
                <c:pt idx="18">
                  <c:v>72044979617.558975</c:v>
                </c:pt>
                <c:pt idx="19">
                  <c:v>72210018037.575623</c:v>
                </c:pt>
                <c:pt idx="20">
                  <c:v>72414498293.262238</c:v>
                </c:pt>
                <c:pt idx="21">
                  <c:v>71678330927.230362</c:v>
                </c:pt>
                <c:pt idx="22">
                  <c:v>70954025821.98378</c:v>
                </c:pt>
                <c:pt idx="23">
                  <c:v>70241380631.213104</c:v>
                </c:pt>
                <c:pt idx="24">
                  <c:v>69540196478.315948</c:v>
                </c:pt>
                <c:pt idx="25">
                  <c:v>68850277896.873032</c:v>
                </c:pt>
                <c:pt idx="26">
                  <c:v>68171432772.14537</c:v>
                </c:pt>
                <c:pt idx="27">
                  <c:v>67503472283.575272</c:v>
                </c:pt>
                <c:pt idx="28">
                  <c:v>66846210848.273705</c:v>
                </c:pt>
                <c:pt idx="29">
                  <c:v>66199466065.47718</c:v>
                </c:pt>
                <c:pt idx="30">
                  <c:v>65563058661.957672</c:v>
                </c:pt>
              </c:numCache>
            </c:numRef>
          </c:val>
          <c:smooth val="0"/>
          <c:extLst>
            <c:ext xmlns:c16="http://schemas.microsoft.com/office/drawing/2014/chart" uri="{C3380CC4-5D6E-409C-BE32-E72D297353CC}">
              <c16:uniqueId val="{0000000B-2F88-406A-9DF1-785ACC31B013}"/>
            </c:ext>
          </c:extLst>
        </c:ser>
        <c:ser>
          <c:idx val="15"/>
          <c:order val="12"/>
          <c:tx>
            <c:strRef>
              <c:f>'BIFUbC-petroleum-diesel'!$A$14</c:f>
              <c:strCache>
                <c:ptCount val="1"/>
                <c:pt idx="0">
                  <c:v>cement and other nonmetallic minerals 239</c:v>
                </c:pt>
              </c:strCache>
            </c:strRef>
          </c:tx>
          <c:spPr>
            <a:ln w="28575" cap="rnd">
              <a:solidFill>
                <a:schemeClr val="accent4">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'BIFUbC-petroleum-diesel'!$B$14:$AF$14</c:f>
              <c:numCache>
                <c:formatCode>0.00E+00</c:formatCode>
                <c:ptCount val="31"/>
                <c:pt idx="0">
                  <c:v>5239302280342.2939</c:v>
                </c:pt>
                <c:pt idx="1">
                  <c:v>5213401581752.5205</c:v>
                </c:pt>
                <c:pt idx="2">
                  <c:v>5736314410088.1787</c:v>
                </c:pt>
                <c:pt idx="3">
                  <c:v>5752328958562.377</c:v>
                </c:pt>
                <c:pt idx="4">
                  <c:v>5931303721491.6719</c:v>
                </c:pt>
                <c:pt idx="5">
                  <c:v>5874353500122.5127</c:v>
                </c:pt>
                <c:pt idx="6">
                  <c:v>5817987510160.1699</c:v>
                </c:pt>
                <c:pt idx="7">
                  <c:v>5762200382260.5781</c:v>
                </c:pt>
                <c:pt idx="8">
                  <c:v>5706986806168.7129</c:v>
                </c:pt>
                <c:pt idx="9">
                  <c:v>5652341530238.0801</c:v>
                </c:pt>
                <c:pt idx="10">
                  <c:v>5598259360956.5986</c:v>
                </c:pt>
                <c:pt idx="11">
                  <c:v>5502136933088.9609</c:v>
                </c:pt>
                <c:pt idx="12">
                  <c:v>5407798949162.833</c:v>
                </c:pt>
                <c:pt idx="13">
                  <c:v>5315216345190.957</c:v>
                </c:pt>
                <c:pt idx="14">
                  <c:v>5224360644487.4082</c:v>
                </c:pt>
                <c:pt idx="15">
                  <c:v>5135203949440.8535</c:v>
                </c:pt>
                <c:pt idx="16">
                  <c:v>5047718933496.835</c:v>
                </c:pt>
                <c:pt idx="17">
                  <c:v>4961878833347.2646</c:v>
                </c:pt>
                <c:pt idx="18">
                  <c:v>4877657441325.377</c:v>
                </c:pt>
                <c:pt idx="19">
                  <c:v>4795029098004.501</c:v>
                </c:pt>
                <c:pt idx="20">
                  <c:v>4713968684999.0742</c:v>
                </c:pt>
                <c:pt idx="21">
                  <c:v>4634371083971.1484</c:v>
                </c:pt>
                <c:pt idx="22">
                  <c:v>4556137132312.5742</c:v>
                </c:pt>
                <c:pt idx="23">
                  <c:v>4479243438065.1279</c:v>
                </c:pt>
                <c:pt idx="24">
                  <c:v>4403667010580.6768</c:v>
                </c:pt>
                <c:pt idx="25">
                  <c:v>4329385253636.2676</c:v>
                </c:pt>
                <c:pt idx="26">
                  <c:v>4256375958667.3433</c:v>
                </c:pt>
                <c:pt idx="27">
                  <c:v>4184617298117.0474</c:v>
                </c:pt>
                <c:pt idx="28">
                  <c:v>4114087818899.6279</c:v>
                </c:pt>
                <c:pt idx="29">
                  <c:v>4044766435975.9834</c:v>
                </c:pt>
                <c:pt idx="30">
                  <c:v>3976632426039.4302</c:v>
                </c:pt>
              </c:numCache>
            </c:numRef>
          </c:val>
          <c:smooth val="0"/>
          <c:extLst>
            <c:ext xmlns:c16="http://schemas.microsoft.com/office/drawing/2014/chart" uri="{C3380CC4-5D6E-409C-BE32-E72D297353CC}">
              <c16:uniqueId val="{0000000C-2F88-406A-9DF1-785ACC31B013}"/>
            </c:ext>
          </c:extLst>
        </c:ser>
        <c:ser>
          <c:idx val="16"/>
          <c:order val="13"/>
          <c:tx>
            <c:strRef>
              <c:f>'BIFUbC-petroleum-diesel'!$A$15</c:f>
              <c:strCache>
                <c:ptCount val="1"/>
                <c:pt idx="0">
                  <c:v>iron and steel 241</c:v>
                </c:pt>
              </c:strCache>
            </c:strRef>
          </c:tx>
          <c:spPr>
            <a:ln w="28575" cap="rnd">
              <a:solidFill>
                <a:schemeClr val="accent5">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'BIFUbC-petroleum-diesel'!$B$15:$AF$15</c:f>
              <c:numCache>
                <c:formatCode>0.00E+00</c:formatCode>
                <c:ptCount val="31"/>
                <c:pt idx="0">
                  <c:v>3245258344853.4858</c:v>
                </c:pt>
                <c:pt idx="1">
                  <c:v>178455007395</c:v>
                </c:pt>
                <c:pt idx="2">
                  <c:v>146729672747</c:v>
                </c:pt>
                <c:pt idx="3">
                  <c:v>2588248814112.084</c:v>
                </c:pt>
                <c:pt idx="4">
                  <c:v>2280314467281.5557</c:v>
                </c:pt>
                <c:pt idx="5">
                  <c:v>2355104007483.6025</c:v>
                </c:pt>
                <c:pt idx="6">
                  <c:v>2432371892683.8091</c:v>
                </c:pt>
                <c:pt idx="7">
                  <c:v>2512200695651.1289</c:v>
                </c:pt>
                <c:pt idx="8">
                  <c:v>2594675748053.0078</c:v>
                </c:pt>
                <c:pt idx="9">
                  <c:v>2679885232769.2139</c:v>
                </c:pt>
                <c:pt idx="10">
                  <c:v>2767920279296.8506</c:v>
                </c:pt>
                <c:pt idx="11">
                  <c:v>2792288687817.5986</c:v>
                </c:pt>
                <c:pt idx="12">
                  <c:v>2816952325379.4185</c:v>
                </c:pt>
                <c:pt idx="13">
                  <c:v>2841913164826.5171</c:v>
                </c:pt>
                <c:pt idx="14">
                  <c:v>2867173215353.7783</c:v>
                </c:pt>
                <c:pt idx="15">
                  <c:v>2892734522569.8569</c:v>
                </c:pt>
                <c:pt idx="16">
                  <c:v>2918599168566.144</c:v>
                </c:pt>
                <c:pt idx="17">
                  <c:v>2944769271991.5654</c:v>
                </c:pt>
                <c:pt idx="18">
                  <c:v>2971246988133.1875</c:v>
                </c:pt>
                <c:pt idx="19">
                  <c:v>2998034509002.5947</c:v>
                </c:pt>
                <c:pt idx="20">
                  <c:v>3025134063428.0059</c:v>
                </c:pt>
                <c:pt idx="21">
                  <c:v>3020727646095.7075</c:v>
                </c:pt>
                <c:pt idx="22">
                  <c:v>3016347001231.9019</c:v>
                </c:pt>
                <c:pt idx="23">
                  <c:v>3011991767981.8374</c:v>
                </c:pt>
                <c:pt idx="24">
                  <c:v>3007661591111.3784</c:v>
                </c:pt>
                <c:pt idx="25">
                  <c:v>3003356120918.8184</c:v>
                </c:pt>
                <c:pt idx="26">
                  <c:v>2999075013148.0742</c:v>
                </c:pt>
                <c:pt idx="27">
                  <c:v>2994817928903.2485</c:v>
                </c:pt>
                <c:pt idx="28">
                  <c:v>2990584534564.5298</c:v>
                </c:pt>
                <c:pt idx="29">
                  <c:v>2986374501705.4121</c:v>
                </c:pt>
                <c:pt idx="30">
                  <c:v>2982187507011.2148</c:v>
                </c:pt>
              </c:numCache>
            </c:numRef>
          </c:val>
          <c:smooth val="0"/>
          <c:extLst>
            <c:ext xmlns:c16="http://schemas.microsoft.com/office/drawing/2014/chart" uri="{C3380CC4-5D6E-409C-BE32-E72D297353CC}">
              <c16:uniqueId val="{0000000D-2F88-406A-9DF1-785ACC31B013}"/>
            </c:ext>
          </c:extLst>
        </c:ser>
        <c:ser>
          <c:idx val="17"/>
          <c:order val="14"/>
          <c:tx>
            <c:strRef>
              <c:f>'BIFUbC-petroleum-diesel'!$A$16</c:f>
              <c:strCache>
                <c:ptCount val="1"/>
                <c:pt idx="0">
                  <c:v>other metals 242</c:v>
                </c:pt>
              </c:strCache>
            </c:strRef>
          </c:tx>
          <c:spPr>
            <a:ln w="28575" cap="rnd">
              <a:solidFill>
                <a:schemeClr val="accent6">
                  <a:lumMod val="80000"/>
                  <a:lumOff val="2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'BIFUbC-petroleum-diesel'!$B$16:$AF$16</c:f>
              <c:numCache>
                <c:formatCode>0.00E+00</c:formatCode>
                <c:ptCount val="31"/>
                <c:pt idx="0">
                  <c:v>346190305810.66522</c:v>
                </c:pt>
                <c:pt idx="1">
                  <c:v>44770291328.921059</c:v>
                </c:pt>
                <c:pt idx="2">
                  <c:v>43413615834.105263</c:v>
                </c:pt>
                <c:pt idx="3">
                  <c:v>309091734408.16498</c:v>
                </c:pt>
                <c:pt idx="4">
                  <c:v>282573691999.71301</c:v>
                </c:pt>
                <c:pt idx="5">
                  <c:v>286231063010.41925</c:v>
                </c:pt>
                <c:pt idx="6">
                  <c:v>289954976472.62256</c:v>
                </c:pt>
                <c:pt idx="7">
                  <c:v>293747130360.73932</c:v>
                </c:pt>
                <c:pt idx="8">
                  <c:v>297609274772.63763</c:v>
                </c:pt>
                <c:pt idx="9">
                  <c:v>301543213642.90033</c:v>
                </c:pt>
                <c:pt idx="10">
                  <c:v>305550806513.61169</c:v>
                </c:pt>
                <c:pt idx="11">
                  <c:v>308672961099.08459</c:v>
                </c:pt>
                <c:pt idx="12">
                  <c:v>311831945298.92004</c:v>
                </c:pt>
                <c:pt idx="13">
                  <c:v>315028274552.76019</c:v>
                </c:pt>
                <c:pt idx="14">
                  <c:v>318262472667.13373</c:v>
                </c:pt>
                <c:pt idx="15">
                  <c:v>321535071965.11194</c:v>
                </c:pt>
                <c:pt idx="16">
                  <c:v>324846613438.78345</c:v>
                </c:pt>
                <c:pt idx="17">
                  <c:v>328197646904.60474</c:v>
                </c:pt>
                <c:pt idx="18">
                  <c:v>331588731161.67993</c:v>
                </c:pt>
                <c:pt idx="19">
                  <c:v>335020434153.02795</c:v>
                </c:pt>
                <c:pt idx="20">
                  <c:v>338493333129.89282</c:v>
                </c:pt>
                <c:pt idx="21">
                  <c:v>341183010812.67108</c:v>
                </c:pt>
                <c:pt idx="22">
                  <c:v>343899570093.86017</c:v>
                </c:pt>
                <c:pt idx="23">
                  <c:v>346643351935.07202</c:v>
                </c:pt>
                <c:pt idx="24">
                  <c:v>349414702376.91003</c:v>
                </c:pt>
                <c:pt idx="25">
                  <c:v>352213972620.82806</c:v>
                </c:pt>
                <c:pt idx="26">
                  <c:v>355041519112.34998</c:v>
                </c:pt>
                <c:pt idx="27">
                  <c:v>357897703625.67712</c:v>
                </c:pt>
                <c:pt idx="28">
                  <c:v>360782893349.70306</c:v>
                </c:pt>
                <c:pt idx="29">
                  <c:v>363697460975.46228</c:v>
                </c:pt>
                <c:pt idx="30">
                  <c:v>366641784785.03589</c:v>
                </c:pt>
              </c:numCache>
            </c:numRef>
          </c:val>
          <c:smooth val="0"/>
          <c:extLst>
            <c:ext xmlns:c16="http://schemas.microsoft.com/office/drawing/2014/chart" uri="{C3380CC4-5D6E-409C-BE32-E72D297353CC}">
              <c16:uniqueId val="{0000000E-2F88-406A-9DF1-785ACC31B013}"/>
            </c:ext>
          </c:extLst>
        </c:ser>
        <c:ser>
          <c:idx val="18"/>
          <c:order val="15"/>
          <c:tx>
            <c:strRef>
              <c:f>'BIFUbC-petroleum-diesel'!$A$17</c:f>
              <c:strCache>
                <c:ptCount val="1"/>
                <c:pt idx="0">
                  <c:v>metal products except machinery and vehicles 25</c:v>
                </c:pt>
              </c:strCache>
            </c:strRef>
          </c:tx>
          <c:spPr>
            <a:ln w="28575" cap="rnd">
              <a:solidFill>
                <a:schemeClr val="accent1">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'BIFUbC-petroleum-diesel'!$B$17:$AF$17</c:f>
              <c:numCache>
                <c:formatCode>0.00E+00</c:formatCode>
                <c:ptCount val="31"/>
                <c:pt idx="0">
                  <c:v>462276860678.78546</c:v>
                </c:pt>
                <c:pt idx="1">
                  <c:v>86096714094.078964</c:v>
                </c:pt>
                <c:pt idx="2">
                  <c:v>83487722757.894745</c:v>
                </c:pt>
                <c:pt idx="3">
                  <c:v>415061038356.65686</c:v>
                </c:pt>
                <c:pt idx="4">
                  <c:v>378281265526.32196</c:v>
                </c:pt>
                <c:pt idx="5">
                  <c:v>383713623792.67975</c:v>
                </c:pt>
                <c:pt idx="6">
                  <c:v>389258425038.55585</c:v>
                </c:pt>
                <c:pt idx="7">
                  <c:v>394918784090.39453</c:v>
                </c:pt>
                <c:pt idx="8">
                  <c:v>400697914552.75854</c:v>
                </c:pt>
                <c:pt idx="9">
                  <c:v>406599132088.91516</c:v>
                </c:pt>
                <c:pt idx="10">
                  <c:v>412625857811.91107</c:v>
                </c:pt>
                <c:pt idx="11">
                  <c:v>417139244930.11401</c:v>
                </c:pt>
                <c:pt idx="12">
                  <c:v>421710757018.5332</c:v>
                </c:pt>
                <c:pt idx="13">
                  <c:v>426341277093.20685</c:v>
                </c:pt>
                <c:pt idx="14">
                  <c:v>431031703338.35901</c:v>
                </c:pt>
                <c:pt idx="15">
                  <c:v>435782949386.34302</c:v>
                </c:pt>
                <c:pt idx="16">
                  <c:v>440595944602.94135</c:v>
                </c:pt>
                <c:pt idx="17">
                  <c:v>445471634378.12592</c:v>
                </c:pt>
                <c:pt idx="18">
                  <c:v>450410980422.38501</c:v>
                </c:pt>
                <c:pt idx="19">
                  <c:v>455414961068.72534</c:v>
                </c:pt>
                <c:pt idx="20">
                  <c:v>460484571580.45947</c:v>
                </c:pt>
                <c:pt idx="21">
                  <c:v>464486977934.67761</c:v>
                </c:pt>
                <c:pt idx="22">
                  <c:v>468533891867.73669</c:v>
                </c:pt>
                <c:pt idx="23">
                  <c:v>472625924919.25934</c:v>
                </c:pt>
                <c:pt idx="24">
                  <c:v>476763698124.90497</c:v>
                </c:pt>
                <c:pt idx="25">
                  <c:v>480947842172.12103</c:v>
                </c:pt>
                <c:pt idx="26">
                  <c:v>485178997558.50818</c:v>
                </c:pt>
                <c:pt idx="27">
                  <c:v>489457814752.83673</c:v>
                </c:pt>
                <c:pt idx="28">
                  <c:v>493784954358.76477</c:v>
                </c:pt>
                <c:pt idx="29">
                  <c:v>498161087281.29968</c:v>
                </c:pt>
                <c:pt idx="30">
                  <c:v>502586894896.05176</c:v>
                </c:pt>
              </c:numCache>
            </c:numRef>
          </c:val>
          <c:smooth val="0"/>
          <c:extLst>
            <c:ext xmlns:c16="http://schemas.microsoft.com/office/drawing/2014/chart" uri="{C3380CC4-5D6E-409C-BE32-E72D297353CC}">
              <c16:uniqueId val="{0000000F-2F88-406A-9DF1-785ACC31B013}"/>
            </c:ext>
          </c:extLst>
        </c:ser>
        <c:ser>
          <c:idx val="19"/>
          <c:order val="16"/>
          <c:tx>
            <c:strRef>
              <c:f>'BIFUbC-petroleum-diesel'!$A$18</c:f>
              <c:strCache>
                <c:ptCount val="1"/>
                <c:pt idx="0">
                  <c:v>computers and electronics 26</c:v>
                </c:pt>
              </c:strCache>
            </c:strRef>
          </c:tx>
          <c:spPr>
            <a:ln w="28575" cap="rnd">
              <a:solidFill>
                <a:schemeClr val="accent2">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'BIFUbC-petroleum-diesel'!$B$18:$AF$18</c:f>
              <c:numCache>
                <c:formatCode>0.00E+00</c:formatCode>
                <c:ptCount val="31"/>
                <c:pt idx="0">
                  <c:v>1541985546862.5042</c:v>
                </c:pt>
                <c:pt idx="1">
                  <c:v>388164846593.64404</c:v>
                </c:pt>
                <c:pt idx="2">
                  <c:v>380771230468.05078</c:v>
                </c:pt>
                <c:pt idx="3">
                  <c:v>1420621884161.946</c:v>
                </c:pt>
                <c:pt idx="4">
                  <c:v>1386816940836.2344</c:v>
                </c:pt>
                <c:pt idx="5">
                  <c:v>1414255935497.5024</c:v>
                </c:pt>
                <c:pt idx="6">
                  <c:v>1442400619398.4478</c:v>
                </c:pt>
                <c:pt idx="7">
                  <c:v>1471273420996.3589</c:v>
                </c:pt>
                <c:pt idx="8">
                  <c:v>1500897568113.1006</c:v>
                </c:pt>
                <c:pt idx="9">
                  <c:v>1531297117841.0605</c:v>
                </c:pt>
                <c:pt idx="10">
                  <c:v>1562496987588.5981</c:v>
                </c:pt>
                <c:pt idx="11">
                  <c:v>1567632545376.5212</c:v>
                </c:pt>
                <c:pt idx="12">
                  <c:v>1573019383444.3376</c:v>
                </c:pt>
                <c:pt idx="13">
                  <c:v>1578657049071.6074</c:v>
                </c:pt>
                <c:pt idx="14">
                  <c:v>1584545136923.3721</c:v>
                </c:pt>
                <c:pt idx="15">
                  <c:v>1590683288710.7463</c:v>
                </c:pt>
                <c:pt idx="16">
                  <c:v>1597071192861.8394</c:v>
                </c:pt>
                <c:pt idx="17">
                  <c:v>1603708584202.8765</c:v>
                </c:pt>
                <c:pt idx="18">
                  <c:v>1610595243649.4126</c:v>
                </c:pt>
                <c:pt idx="19">
                  <c:v>1617730997907.5215</c:v>
                </c:pt>
                <c:pt idx="20">
                  <c:v>1625115719184.8555</c:v>
                </c:pt>
                <c:pt idx="21">
                  <c:v>1621492381578.0439</c:v>
                </c:pt>
                <c:pt idx="22">
                  <c:v>1617956431926.4409</c:v>
                </c:pt>
                <c:pt idx="23">
                  <c:v>1614506603088.8843</c:v>
                </c:pt>
                <c:pt idx="24">
                  <c:v>1611141647121.4055</c:v>
                </c:pt>
                <c:pt idx="25">
                  <c:v>1607860334987.7371</c:v>
                </c:pt>
                <c:pt idx="26">
                  <c:v>1604661456274.1824</c:v>
                </c:pt>
                <c:pt idx="27">
                  <c:v>1601543818908.7878</c:v>
                </c:pt>
                <c:pt idx="28">
                  <c:v>1598506248884.7571</c:v>
                </c:pt>
                <c:pt idx="29">
                  <c:v>1595547589988.0322</c:v>
                </c:pt>
                <c:pt idx="30">
                  <c:v>1592666703528.9885</c:v>
                </c:pt>
              </c:numCache>
            </c:numRef>
          </c:val>
          <c:smooth val="0"/>
          <c:extLst>
            <c:ext xmlns:c16="http://schemas.microsoft.com/office/drawing/2014/chart" uri="{C3380CC4-5D6E-409C-BE32-E72D297353CC}">
              <c16:uniqueId val="{00000010-2F88-406A-9DF1-785ACC31B013}"/>
            </c:ext>
          </c:extLst>
        </c:ser>
        <c:ser>
          <c:idx val="20"/>
          <c:order val="17"/>
          <c:tx>
            <c:strRef>
              <c:f>'BIFUbC-petroleum-diesel'!$A$19</c:f>
              <c:strCache>
                <c:ptCount val="1"/>
                <c:pt idx="0">
                  <c:v>appliances and electrical equipment 27</c:v>
                </c:pt>
              </c:strCache>
            </c:strRef>
          </c:tx>
          <c:spPr>
            <a:ln w="28575" cap="rnd">
              <a:solidFill>
                <a:schemeClr val="accent3">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'BIFUbC-petroleum-diesel'!$B$19:$AF$19</c:f>
              <c:numCache>
                <c:formatCode>0.00E+00</c:formatCode>
                <c:ptCount val="31"/>
                <c:pt idx="0">
                  <c:v>536378780075.75867</c:v>
                </c:pt>
                <c:pt idx="1">
                  <c:v>352877133266.94916</c:v>
                </c:pt>
                <c:pt idx="2">
                  <c:v>346155664061.86438</c:v>
                </c:pt>
                <c:pt idx="3">
                  <c:v>512256284214.03912</c:v>
                </c:pt>
                <c:pt idx="4">
                  <c:v>490200898461.96289</c:v>
                </c:pt>
                <c:pt idx="5">
                  <c:v>504734643151.35455</c:v>
                </c:pt>
                <c:pt idx="6">
                  <c:v>519769263168.69397</c:v>
                </c:pt>
                <c:pt idx="7">
                  <c:v>535323247557.59839</c:v>
                </c:pt>
                <c:pt idx="8">
                  <c:v>551415786379.58594</c:v>
                </c:pt>
                <c:pt idx="9">
                  <c:v>568066797554.37183</c:v>
                </c:pt>
                <c:pt idx="10">
                  <c:v>585296954731.3938</c:v>
                </c:pt>
                <c:pt idx="11">
                  <c:v>580847735150.39832</c:v>
                </c:pt>
                <c:pt idx="12">
                  <c:v>576527406271.16064</c:v>
                </c:pt>
                <c:pt idx="13">
                  <c:v>572334469724.5437</c:v>
                </c:pt>
                <c:pt idx="14">
                  <c:v>568267458353.78613</c:v>
                </c:pt>
                <c:pt idx="15">
                  <c:v>564324935776.41309</c:v>
                </c:pt>
                <c:pt idx="16">
                  <c:v>560505495954.11487</c:v>
                </c:pt>
                <c:pt idx="17">
                  <c:v>556807762770.474</c:v>
                </c:pt>
                <c:pt idx="18">
                  <c:v>553230389616.41833</c:v>
                </c:pt>
                <c:pt idx="19">
                  <c:v>549772058983.28479</c:v>
                </c:pt>
                <c:pt idx="20">
                  <c:v>546431482063.37708</c:v>
                </c:pt>
                <c:pt idx="21">
                  <c:v>541679519314.49731</c:v>
                </c:pt>
                <c:pt idx="22">
                  <c:v>537004716656.35413</c:v>
                </c:pt>
                <c:pt idx="23">
                  <c:v>532405918566.0813</c:v>
                </c:pt>
                <c:pt idx="24">
                  <c:v>527881986967.20703</c:v>
                </c:pt>
                <c:pt idx="25">
                  <c:v>523431800966.46741</c:v>
                </c:pt>
                <c:pt idx="26">
                  <c:v>519054256594.58936</c:v>
                </c:pt>
                <c:pt idx="27">
                  <c:v>514748266550.98608</c:v>
                </c:pt>
                <c:pt idx="28">
                  <c:v>510512759952.30298</c:v>
                </c:pt>
                <c:pt idx="29">
                  <c:v>506346682084.75757</c:v>
                </c:pt>
                <c:pt idx="30">
                  <c:v>502248994160.21619</c:v>
                </c:pt>
              </c:numCache>
            </c:numRef>
          </c:val>
          <c:smooth val="0"/>
          <c:extLst>
            <c:ext xmlns:c16="http://schemas.microsoft.com/office/drawing/2014/chart" uri="{C3380CC4-5D6E-409C-BE32-E72D297353CC}">
              <c16:uniqueId val="{00000011-2F88-406A-9DF1-785ACC31B013}"/>
            </c:ext>
          </c:extLst>
        </c:ser>
        <c:ser>
          <c:idx val="21"/>
          <c:order val="18"/>
          <c:tx>
            <c:strRef>
              <c:f>'BIFUbC-petroleum-diesel'!$A$20</c:f>
              <c:strCache>
                <c:ptCount val="1"/>
                <c:pt idx="0">
                  <c:v>other machinery 28</c:v>
                </c:pt>
              </c:strCache>
            </c:strRef>
          </c:tx>
          <c:spPr>
            <a:ln w="28575" cap="rnd">
              <a:solidFill>
                <a:schemeClr val="accent4">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'BIFUbC-petroleum-diesel'!$B$20:$AF$20</c:f>
              <c:numCache>
                <c:formatCode>0.00E+00</c:formatCode>
                <c:ptCount val="31"/>
                <c:pt idx="0">
                  <c:v>1554806193932.6873</c:v>
                </c:pt>
                <c:pt idx="1">
                  <c:v>1340933106414.407</c:v>
                </c:pt>
                <c:pt idx="2">
                  <c:v>1315391523435.085</c:v>
                </c:pt>
                <c:pt idx="3">
                  <c:v>1511297161669.5186</c:v>
                </c:pt>
                <c:pt idx="4">
                  <c:v>1432333382942.6101</c:v>
                </c:pt>
                <c:pt idx="5">
                  <c:v>1481746069264.8652</c:v>
                </c:pt>
                <c:pt idx="6">
                  <c:v>1532983507979.9246</c:v>
                </c:pt>
                <c:pt idx="7">
                  <c:v>1586114895841.5891</c:v>
                </c:pt>
                <c:pt idx="8">
                  <c:v>1641212079128.2368</c:v>
                </c:pt>
                <c:pt idx="9">
                  <c:v>1698349655442.1514</c:v>
                </c:pt>
                <c:pt idx="10">
                  <c:v>1757605079424.9104</c:v>
                </c:pt>
                <c:pt idx="11">
                  <c:v>1735604717492.9604</c:v>
                </c:pt>
                <c:pt idx="12">
                  <c:v>1714038533181.7646</c:v>
                </c:pt>
                <c:pt idx="13">
                  <c:v>1692900225591.6614</c:v>
                </c:pt>
                <c:pt idx="14">
                  <c:v>1672183605801.96</c:v>
                </c:pt>
                <c:pt idx="15">
                  <c:v>1651882595133.8369</c:v>
                </c:pt>
                <c:pt idx="16">
                  <c:v>1631991223442.7266</c:v>
                </c:pt>
                <c:pt idx="17">
                  <c:v>1612503627439.7258</c:v>
                </c:pt>
                <c:pt idx="18">
                  <c:v>1593414049041.5637</c:v>
                </c:pt>
                <c:pt idx="19">
                  <c:v>1574716833748.6648</c:v>
                </c:pt>
                <c:pt idx="20">
                  <c:v>1556406429050.8701</c:v>
                </c:pt>
                <c:pt idx="21">
                  <c:v>1537534510719.4927</c:v>
                </c:pt>
                <c:pt idx="22">
                  <c:v>1518954525151.0823</c:v>
                </c:pt>
                <c:pt idx="23">
                  <c:v>1500662079360.9712</c:v>
                </c:pt>
                <c:pt idx="24">
                  <c:v>1482652846657.6611</c:v>
                </c:pt>
                <c:pt idx="25">
                  <c:v>1464922565642.7085</c:v>
                </c:pt>
                <c:pt idx="26">
                  <c:v>1447467039225.6992</c:v>
                </c:pt>
                <c:pt idx="27">
                  <c:v>1430282133654.0811</c:v>
                </c:pt>
                <c:pt idx="28">
                  <c:v>1413363777557.6362</c:v>
                </c:pt>
                <c:pt idx="29">
                  <c:v>1396707961007.3687</c:v>
                </c:pt>
                <c:pt idx="30">
                  <c:v>1380310734588.5879</c:v>
                </c:pt>
              </c:numCache>
            </c:numRef>
          </c:val>
          <c:smooth val="0"/>
          <c:extLst>
            <c:ext xmlns:c16="http://schemas.microsoft.com/office/drawing/2014/chart" uri="{C3380CC4-5D6E-409C-BE32-E72D297353CC}">
              <c16:uniqueId val="{00000012-2F88-406A-9DF1-785ACC31B013}"/>
            </c:ext>
          </c:extLst>
        </c:ser>
        <c:ser>
          <c:idx val="22"/>
          <c:order val="19"/>
          <c:tx>
            <c:strRef>
              <c:f>'BIFUbC-petroleum-diesel'!$A$21</c:f>
              <c:strCache>
                <c:ptCount val="1"/>
                <c:pt idx="0">
                  <c:v>road vehicles 29</c:v>
                </c:pt>
              </c:strCache>
            </c:strRef>
          </c:tx>
          <c:spPr>
            <a:ln w="28575" cap="rnd">
              <a:solidFill>
                <a:schemeClr val="accent5">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'BIFUbC-petroleum-diesel'!$B$21:$AF$21</c:f>
              <c:numCache>
                <c:formatCode>0.00E+00</c:formatCode>
                <c:ptCount val="31"/>
                <c:pt idx="0">
                  <c:v>2469798485312.8091</c:v>
                </c:pt>
                <c:pt idx="1">
                  <c:v>2008698186719.6406</c:v>
                </c:pt>
                <c:pt idx="2">
                  <c:v>2357166266968.1128</c:v>
                </c:pt>
                <c:pt idx="3">
                  <c:v>2891805128303.2188</c:v>
                </c:pt>
                <c:pt idx="4">
                  <c:v>2956117244999.9473</c:v>
                </c:pt>
                <c:pt idx="5">
                  <c:v>2962771141914.9097</c:v>
                </c:pt>
                <c:pt idx="6">
                  <c:v>2969440031958.2588</c:v>
                </c:pt>
                <c:pt idx="7">
                  <c:v>2976123948923.6113</c:v>
                </c:pt>
                <c:pt idx="8">
                  <c:v>2982822926680.7573</c:v>
                </c:pt>
                <c:pt idx="9">
                  <c:v>2989536999175.833</c:v>
                </c:pt>
                <c:pt idx="10">
                  <c:v>2996266200431.4956</c:v>
                </c:pt>
                <c:pt idx="11">
                  <c:v>2894808009987.6948</c:v>
                </c:pt>
                <c:pt idx="12">
                  <c:v>2796797203666.9795</c:v>
                </c:pt>
                <c:pt idx="13">
                  <c:v>2702116771728.2202</c:v>
                </c:pt>
                <c:pt idx="14">
                  <c:v>2610653677279.2681</c:v>
                </c:pt>
                <c:pt idx="15">
                  <c:v>2522298721400.6343</c:v>
                </c:pt>
                <c:pt idx="16">
                  <c:v>2436946412848.3159</c:v>
                </c:pt>
                <c:pt idx="17">
                  <c:v>2354494842180.3022</c:v>
                </c:pt>
                <c:pt idx="18">
                  <c:v>2274845560156.564</c:v>
                </c:pt>
                <c:pt idx="19">
                  <c:v>2197903460267.4517</c:v>
                </c:pt>
                <c:pt idx="20">
                  <c:v>2123576665250.3401</c:v>
                </c:pt>
                <c:pt idx="21">
                  <c:v>2063238644718.8574</c:v>
                </c:pt>
                <c:pt idx="22">
                  <c:v>2004620555398.4639</c:v>
                </c:pt>
                <c:pt idx="23">
                  <c:v>1947673372953.9126</c:v>
                </c:pt>
                <c:pt idx="24">
                  <c:v>1892349470423.8259</c:v>
                </c:pt>
                <c:pt idx="25">
                  <c:v>1838602578390.4016</c:v>
                </c:pt>
                <c:pt idx="26">
                  <c:v>1786387746284.4285</c:v>
                </c:pt>
                <c:pt idx="27">
                  <c:v>1735661304793.2502</c:v>
                </c:pt>
                <c:pt idx="28">
                  <c:v>1686380829340.2419</c:v>
                </c:pt>
                <c:pt idx="29">
                  <c:v>1638505104605.2556</c:v>
                </c:pt>
                <c:pt idx="30">
                  <c:v>1591994090056.3618</c:v>
                </c:pt>
              </c:numCache>
            </c:numRef>
          </c:val>
          <c:smooth val="0"/>
          <c:extLst>
            <c:ext xmlns:c16="http://schemas.microsoft.com/office/drawing/2014/chart" uri="{C3380CC4-5D6E-409C-BE32-E72D297353CC}">
              <c16:uniqueId val="{00000013-2F88-406A-9DF1-785ACC31B013}"/>
            </c:ext>
          </c:extLst>
        </c:ser>
        <c:ser>
          <c:idx val="23"/>
          <c:order val="20"/>
          <c:tx>
            <c:strRef>
              <c:f>'BIFUbC-petroleum-diesel'!$A$22</c:f>
              <c:strCache>
                <c:ptCount val="1"/>
                <c:pt idx="0">
                  <c:v>nonroad vehicles 30</c:v>
                </c:pt>
              </c:strCache>
            </c:strRef>
          </c:tx>
          <c:spPr>
            <a:ln w="28575" cap="rnd">
              <a:solidFill>
                <a:schemeClr val="accent6">
                  <a:lumMod val="8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'BIFUbC-petroleum-diesel'!$B$22:$AF$22</c:f>
              <c:numCache>
                <c:formatCode>0.00E+00</c:formatCode>
                <c:ptCount val="31"/>
                <c:pt idx="0">
                  <c:v>2416123231081.8901</c:v>
                </c:pt>
                <c:pt idx="1">
                  <c:v>1968865644773.3586</c:v>
                </c:pt>
                <c:pt idx="2">
                  <c:v>2310423593118.8862</c:v>
                </c:pt>
                <c:pt idx="3">
                  <c:v>2830167663880.0352</c:v>
                </c:pt>
                <c:pt idx="4">
                  <c:v>2893192935910.8257</c:v>
                </c:pt>
                <c:pt idx="5">
                  <c:v>2899712237063.8262</c:v>
                </c:pt>
                <c:pt idx="6">
                  <c:v>2906246232401.0708</c:v>
                </c:pt>
                <c:pt idx="7">
                  <c:v>2912794955045.0435</c:v>
                </c:pt>
                <c:pt idx="8">
                  <c:v>2919358438192.8931</c:v>
                </c:pt>
                <c:pt idx="9">
                  <c:v>2925936715116.5991</c:v>
                </c:pt>
                <c:pt idx="10">
                  <c:v>2932529819163.1416</c:v>
                </c:pt>
                <c:pt idx="11">
                  <c:v>2833037467579.1045</c:v>
                </c:pt>
                <c:pt idx="12">
                  <c:v>2736923646913.2178</c:v>
                </c:pt>
                <c:pt idx="13">
                  <c:v>2644073662488.7988</c:v>
                </c:pt>
                <c:pt idx="14">
                  <c:v>2554376713640.5215</c:v>
                </c:pt>
                <c:pt idx="15">
                  <c:v>2467725761512.1113</c:v>
                </c:pt>
                <c:pt idx="16">
                  <c:v>2384017401342.3579</c:v>
                </c:pt>
                <c:pt idx="17">
                  <c:v>2303151739087.0894</c:v>
                </c:pt>
                <c:pt idx="18">
                  <c:v>2225032272229.8774</c:v>
                </c:pt>
                <c:pt idx="19">
                  <c:v>2149565774639.2795</c:v>
                </c:pt>
                <c:pt idx="20">
                  <c:v>2076662185335.2332</c:v>
                </c:pt>
                <c:pt idx="21">
                  <c:v>2017518772393.1592</c:v>
                </c:pt>
                <c:pt idx="22">
                  <c:v>1960061183628.3806</c:v>
                </c:pt>
                <c:pt idx="23">
                  <c:v>1904241366859.3098</c:v>
                </c:pt>
                <c:pt idx="24">
                  <c:v>1850012639568.2676</c:v>
                </c:pt>
                <c:pt idx="25">
                  <c:v>1797329649861.0215</c:v>
                </c:pt>
                <c:pt idx="26">
                  <c:v>1746148338539.1243</c:v>
                </c:pt>
                <c:pt idx="27">
                  <c:v>1696425902253.3311</c:v>
                </c:pt>
                <c:pt idx="28">
                  <c:v>1648120757707.2766</c:v>
                </c:pt>
                <c:pt idx="29">
                  <c:v>1601192506881.4819</c:v>
                </c:pt>
                <c:pt idx="30">
                  <c:v>1555601903248.6042</c:v>
                </c:pt>
              </c:numCache>
            </c:numRef>
          </c:val>
          <c:smooth val="0"/>
          <c:extLst>
            <c:ext xmlns:c16="http://schemas.microsoft.com/office/drawing/2014/chart" uri="{C3380CC4-5D6E-409C-BE32-E72D297353CC}">
              <c16:uniqueId val="{00000014-2F88-406A-9DF1-785ACC31B013}"/>
            </c:ext>
          </c:extLst>
        </c:ser>
        <c:ser>
          <c:idx val="24"/>
          <c:order val="21"/>
          <c:tx>
            <c:strRef>
              <c:f>'BIFUbC-petroleum-diesel'!$A$23</c:f>
              <c:strCache>
                <c:ptCount val="1"/>
                <c:pt idx="0">
                  <c:v>other manufacturing 31T33</c:v>
                </c:pt>
              </c:strCache>
            </c:strRef>
          </c:tx>
          <c:spPr>
            <a:ln w="28575" cap="rnd">
              <a:solidFill>
                <a:schemeClr val="accent1">
                  <a:lumMod val="60000"/>
                  <a:lumOff val="4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'BIFUbC-petroleum-diesel'!$B$23:$AF$23</c:f>
              <c:numCache>
                <c:formatCode>0.00E+00</c:formatCode>
                <c:ptCount val="31"/>
                <c:pt idx="0">
                  <c:v>8688776026721</c:v>
                </c:pt>
                <c:pt idx="1">
                  <c:v>8676879026228</c:v>
                </c:pt>
                <c:pt idx="2">
                  <c:v>6043676250444</c:v>
                </c:pt>
                <c:pt idx="3">
                  <c:v>6586972606291</c:v>
                </c:pt>
                <c:pt idx="4">
                  <c:v>6793833412365.2256</c:v>
                </c:pt>
                <c:pt idx="5">
                  <c:v>6726944714588.3096</c:v>
                </c:pt>
                <c:pt idx="6">
                  <c:v>6660714569592.8242</c:v>
                </c:pt>
                <c:pt idx="7">
                  <c:v>6595136493596.3018</c:v>
                </c:pt>
                <c:pt idx="8">
                  <c:v>6530204066652.3662</c:v>
                </c:pt>
                <c:pt idx="9">
                  <c:v>6465910932022.2324</c:v>
                </c:pt>
                <c:pt idx="10">
                  <c:v>6402250795552.3975</c:v>
                </c:pt>
                <c:pt idx="11">
                  <c:v>6289035315175.0957</c:v>
                </c:pt>
                <c:pt idx="12">
                  <c:v>6177821903352.4912</c:v>
                </c:pt>
                <c:pt idx="13">
                  <c:v>6068575156105.5137</c:v>
                </c:pt>
                <c:pt idx="14">
                  <c:v>5961260295528.4268</c:v>
                </c:pt>
                <c:pt idx="15">
                  <c:v>5855843158717.5352</c:v>
                </c:pt>
                <c:pt idx="16">
                  <c:v>5752290186895.6709</c:v>
                </c:pt>
                <c:pt idx="17">
                  <c:v>5650568414729.0049</c:v>
                </c:pt>
                <c:pt idx="18">
                  <c:v>5550645459832.7715</c:v>
                </c:pt>
                <c:pt idx="19">
                  <c:v>5452489512462.5723</c:v>
                </c:pt>
                <c:pt idx="20">
                  <c:v>5356069325387.9746</c:v>
                </c:pt>
                <c:pt idx="21">
                  <c:v>5264180119384.9033</c:v>
                </c:pt>
                <c:pt idx="22">
                  <c:v>5173867372846.21</c:v>
                </c:pt>
                <c:pt idx="23">
                  <c:v>5085104039891.8516</c:v>
                </c:pt>
                <c:pt idx="24">
                  <c:v>4997863538643.3311</c:v>
                </c:pt>
                <c:pt idx="25">
                  <c:v>4912119743263.2422</c:v>
                </c:pt>
                <c:pt idx="26">
                  <c:v>4827846976131.3906</c:v>
                </c:pt>
                <c:pt idx="27">
                  <c:v>4745020000155.1396</c:v>
                </c:pt>
                <c:pt idx="28">
                  <c:v>4663614011211.6777</c:v>
                </c:pt>
                <c:pt idx="29">
                  <c:v>4583604630719.9492</c:v>
                </c:pt>
                <c:pt idx="30">
                  <c:v>4504967898340.0244</c:v>
                </c:pt>
              </c:numCache>
            </c:numRef>
          </c:val>
          <c:smooth val="0"/>
          <c:extLst>
            <c:ext xmlns:c16="http://schemas.microsoft.com/office/drawing/2014/chart" uri="{C3380CC4-5D6E-409C-BE32-E72D297353CC}">
              <c16:uniqueId val="{00000015-2F88-406A-9DF1-785ACC31B013}"/>
            </c:ext>
          </c:extLst>
        </c:ser>
        <c:ser>
          <c:idx val="25"/>
          <c:order val="22"/>
          <c:tx>
            <c:strRef>
              <c:f>'BIFUbC-petroleum-diesel'!$A$24</c:f>
              <c:strCache>
                <c:ptCount val="1"/>
                <c:pt idx="0">
                  <c:v>energy pipelines and gas processing 352T353</c:v>
                </c:pt>
              </c:strCache>
            </c:strRef>
          </c:tx>
          <c:spPr>
            <a:ln w="28575" cap="rnd">
              <a:solidFill>
                <a:schemeClr val="accent2">
                  <a:lumMod val="60000"/>
                  <a:lumOff val="40000"/>
                </a:schemeClr>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'BIFUbC-petroleum-diesel'!$B$24:$AF$24</c:f>
              <c:numCache>
                <c:formatCode>0.00E+00</c:formatCode>
                <c:ptCount val="31"/>
                <c:pt idx="0">
                  <c:v>178455007395</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2F88-406A-9DF1-785ACC31B013}"/>
            </c:ext>
          </c:extLst>
        </c:ser>
        <c:ser>
          <c:idx val="0"/>
          <c:order val="23"/>
          <c:tx>
            <c:strRef>
              <c:f>'BIFUbC-petroleum-diesel'!$A$25</c:f>
              <c:strCache>
                <c:ptCount val="1"/>
                <c:pt idx="0">
                  <c:v>water and waste 36T39</c:v>
                </c:pt>
              </c:strCache>
            </c:strRef>
          </c:tx>
          <c:spPr>
            <a:ln w="28575" cap="rnd">
              <a:solidFill>
                <a:schemeClr val="accent1"/>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'BIFUbC-petroleum-diesel'!$B$25:$AF$25</c:f>
              <c:numCache>
                <c:formatCode>0.00E+00</c:formatCode>
                <c:ptCount val="31"/>
                <c:pt idx="0">
                  <c:v>43332841462337</c:v>
                </c:pt>
                <c:pt idx="1">
                  <c:v>43816652815719</c:v>
                </c:pt>
                <c:pt idx="2">
                  <c:v>44716859186356</c:v>
                </c:pt>
                <c:pt idx="3">
                  <c:v>44284601501777</c:v>
                </c:pt>
                <c:pt idx="4">
                  <c:v>44328886103278.773</c:v>
                </c:pt>
                <c:pt idx="5">
                  <c:v>44373214989382.047</c:v>
                </c:pt>
                <c:pt idx="6">
                  <c:v>44417588204371.422</c:v>
                </c:pt>
                <c:pt idx="7">
                  <c:v>44462005792575.789</c:v>
                </c:pt>
                <c:pt idx="8">
                  <c:v>44506467798368.359</c:v>
                </c:pt>
                <c:pt idx="9">
                  <c:v>44550974266166.727</c:v>
                </c:pt>
                <c:pt idx="10">
                  <c:v>44595525240432.891</c:v>
                </c:pt>
                <c:pt idx="11">
                  <c:v>44640120765673.32</c:v>
                </c:pt>
                <c:pt idx="12">
                  <c:v>44684760886438.992</c:v>
                </c:pt>
                <c:pt idx="13">
                  <c:v>44729445647325.43</c:v>
                </c:pt>
                <c:pt idx="14">
                  <c:v>44774175092972.75</c:v>
                </c:pt>
                <c:pt idx="15">
                  <c:v>44818949268065.719</c:v>
                </c:pt>
                <c:pt idx="16">
                  <c:v>44863768217333.781</c:v>
                </c:pt>
                <c:pt idx="17">
                  <c:v>44908631985551.109</c:v>
                </c:pt>
                <c:pt idx="18">
                  <c:v>44953540617536.656</c:v>
                </c:pt>
                <c:pt idx="19">
                  <c:v>44998494158154.188</c:v>
                </c:pt>
                <c:pt idx="20">
                  <c:v>45043492652312.336</c:v>
                </c:pt>
                <c:pt idx="21">
                  <c:v>44818275189050.773</c:v>
                </c:pt>
                <c:pt idx="22">
                  <c:v>44594183813105.516</c:v>
                </c:pt>
                <c:pt idx="23">
                  <c:v>44371212894039.984</c:v>
                </c:pt>
                <c:pt idx="24">
                  <c:v>44149356829569.781</c:v>
                </c:pt>
                <c:pt idx="25">
                  <c:v>43928610045421.93</c:v>
                </c:pt>
                <c:pt idx="26">
                  <c:v>43708966995194.82</c:v>
                </c:pt>
                <c:pt idx="27">
                  <c:v>43490422160218.844</c:v>
                </c:pt>
                <c:pt idx="28">
                  <c:v>43272970049417.75</c:v>
                </c:pt>
                <c:pt idx="29">
                  <c:v>43056605199170.664</c:v>
                </c:pt>
                <c:pt idx="30">
                  <c:v>42841322173174.805</c:v>
                </c:pt>
              </c:numCache>
            </c:numRef>
          </c:val>
          <c:smooth val="0"/>
          <c:extLst>
            <c:ext xmlns:c16="http://schemas.microsoft.com/office/drawing/2014/chart" uri="{C3380CC4-5D6E-409C-BE32-E72D297353CC}">
              <c16:uniqueId val="{00000017-2F88-406A-9DF1-785ACC31B013}"/>
            </c:ext>
          </c:extLst>
        </c:ser>
        <c:ser>
          <c:idx val="1"/>
          <c:order val="24"/>
          <c:tx>
            <c:strRef>
              <c:f>'BIFUbC-petroleum-diesel'!$A$26</c:f>
              <c:strCache>
                <c:ptCount val="1"/>
                <c:pt idx="0">
                  <c:v>construction 41T43</c:v>
                </c:pt>
              </c:strCache>
            </c:strRef>
          </c:tx>
          <c:spPr>
            <a:ln w="28575" cap="rnd">
              <a:solidFill>
                <a:schemeClr val="accent2"/>
              </a:solidFill>
              <a:round/>
            </a:ln>
            <a:effectLst/>
          </c:spPr>
          <c:marker>
            <c:symbol val="none"/>
          </c:marker>
          <c:cat>
            <c:numRef>
              <c:f>'BIFUbC-petroleum-diesel'!$B$1:$AF$1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'BIFUbC-petroleum-diesel'!$B$26:$AF$26</c:f>
              <c:numCache>
                <c:formatCode>0.00E+00</c:formatCode>
                <c:ptCount val="31"/>
                <c:pt idx="0">
                  <c:v>26712731773616</c:v>
                </c:pt>
                <c:pt idx="1">
                  <c:v>26213057752910</c:v>
                </c:pt>
                <c:pt idx="2">
                  <c:v>24856799696708</c:v>
                </c:pt>
                <c:pt idx="3">
                  <c:v>23500541640506</c:v>
                </c:pt>
                <c:pt idx="4">
                  <c:v>24238565202694.961</c:v>
                </c:pt>
                <c:pt idx="5">
                  <c:v>23999924370048.359</c:v>
                </c:pt>
                <c:pt idx="6">
                  <c:v>23763633076102.996</c:v>
                </c:pt>
                <c:pt idx="7">
                  <c:v>23529668188471.816</c:v>
                </c:pt>
                <c:pt idx="8">
                  <c:v>23298006802517.715</c:v>
                </c:pt>
                <c:pt idx="9">
                  <c:v>23068626239111.227</c:v>
                </c:pt>
                <c:pt idx="10">
                  <c:v>22841504042410.297</c:v>
                </c:pt>
                <c:pt idx="11">
                  <c:v>22437581744568.098</c:v>
                </c:pt>
                <c:pt idx="12">
                  <c:v>22040802287337.059</c:v>
                </c:pt>
                <c:pt idx="13">
                  <c:v>21651039358868.914</c:v>
                </c:pt>
                <c:pt idx="14">
                  <c:v>21268168880976.191</c:v>
                </c:pt>
                <c:pt idx="15">
                  <c:v>20892068969632.816</c:v>
                </c:pt>
                <c:pt idx="16">
                  <c:v>20522619896173.234</c:v>
                </c:pt>
                <c:pt idx="17">
                  <c:v>20159704049177.652</c:v>
                </c:pt>
                <c:pt idx="18">
                  <c:v>19803205897031.309</c:v>
                </c:pt>
                <c:pt idx="19">
                  <c:v>19453011951145.816</c:v>
                </c:pt>
                <c:pt idx="20">
                  <c:v>19109010729830.906</c:v>
                </c:pt>
                <c:pt idx="21">
                  <c:v>18781174826896.406</c:v>
                </c:pt>
                <c:pt idx="22">
                  <c:v>18458963306132.832</c:v>
                </c:pt>
                <c:pt idx="23">
                  <c:v>18142279675134.922</c:v>
                </c:pt>
                <c:pt idx="24">
                  <c:v>17831029096929.785</c:v>
                </c:pt>
                <c:pt idx="25">
                  <c:v>17525118361576.139</c:v>
                </c:pt>
                <c:pt idx="26">
                  <c:v>17224455858250.822</c:v>
                </c:pt>
                <c:pt idx="27">
                  <c:v>16928951547814.18</c:v>
                </c:pt>
                <c:pt idx="28">
                  <c:v>16638516935846.113</c:v>
                </c:pt>
                <c:pt idx="29">
                  <c:v>16353065046144.74</c:v>
                </c:pt>
                <c:pt idx="30">
                  <c:v>16072510394679.699</c:v>
                </c:pt>
              </c:numCache>
            </c:numRef>
          </c:val>
          <c:smooth val="0"/>
          <c:extLst>
            <c:ext xmlns:c16="http://schemas.microsoft.com/office/drawing/2014/chart" uri="{C3380CC4-5D6E-409C-BE32-E72D297353CC}">
              <c16:uniqueId val="{00000018-2F88-406A-9DF1-785ACC31B013}"/>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tx>
            <c:strRef>
              <c:f>'BIFUbC-natural-gas'!$A$2</c:f>
              <c:strCache>
                <c:ptCount val="1"/>
                <c:pt idx="0">
                  <c:v>agriculture and forestry 01T03</c:v>
                </c:pt>
              </c:strCache>
            </c:strRef>
          </c:tx>
          <c:spPr>
            <a:ln w="28575" cap="rnd">
              <a:solidFill>
                <a:schemeClr val="accent1"/>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'BIFUbC-natural-gas'!$B$2:$AF$2</c:f>
              <c:numCache>
                <c:formatCode>0.00E+00</c:formatCode>
                <c:ptCount val="31"/>
                <c:pt idx="0">
                  <c:v>39656668310.002586</c:v>
                </c:pt>
                <c:pt idx="1">
                  <c:v>99141670775.002762</c:v>
                </c:pt>
                <c:pt idx="2">
                  <c:v>134832672254.0024</c:v>
                </c:pt>
                <c:pt idx="3">
                  <c:v>146729672747.00314</c:v>
                </c:pt>
                <c:pt idx="4">
                  <c:v>156962105396.03073</c:v>
                </c:pt>
                <c:pt idx="5">
                  <c:v>158195931672.32001</c:v>
                </c:pt>
                <c:pt idx="6">
                  <c:v>159439456641.65515</c:v>
                </c:pt>
                <c:pt idx="7">
                  <c:v>160692756542.19748</c:v>
                </c:pt>
                <c:pt idx="8">
                  <c:v>161955908211.39099</c:v>
                </c:pt>
                <c:pt idx="9">
                  <c:v>163228989090.67282</c:v>
                </c:pt>
                <c:pt idx="10">
                  <c:v>164512077230.22137</c:v>
                </c:pt>
                <c:pt idx="11">
                  <c:v>160460282958.49503</c:v>
                </c:pt>
                <c:pt idx="12">
                  <c:v>156508280976.1665</c:v>
                </c:pt>
                <c:pt idx="13">
                  <c:v>152653613482.97363</c:v>
                </c:pt>
                <c:pt idx="14">
                  <c:v>148893883212.21021</c:v>
                </c:pt>
                <c:pt idx="15">
                  <c:v>145226751939.83521</c:v>
                </c:pt>
                <c:pt idx="16">
                  <c:v>141649939030.30161</c:v>
                </c:pt>
                <c:pt idx="17">
                  <c:v>138161220018.20029</c:v>
                </c:pt>
                <c:pt idx="18">
                  <c:v>134758425224.8365</c:v>
                </c:pt>
                <c:pt idx="19">
                  <c:v>131439438408.87926</c:v>
                </c:pt>
                <c:pt idx="20">
                  <c:v>128202195450.24391</c:v>
                </c:pt>
                <c:pt idx="21">
                  <c:v>125422828967.0069</c:v>
                </c:pt>
                <c:pt idx="22">
                  <c:v>122703717910.91769</c:v>
                </c:pt>
                <c:pt idx="23">
                  <c:v>120043555971.15956</c:v>
                </c:pt>
                <c:pt idx="24">
                  <c:v>117441065157.15227</c:v>
                </c:pt>
                <c:pt idx="25">
                  <c:v>114894995184.58208</c:v>
                </c:pt>
                <c:pt idx="26">
                  <c:v>112404122874.74211</c:v>
                </c:pt>
                <c:pt idx="27">
                  <c:v>109967251566.89496</c:v>
                </c:pt>
                <c:pt idx="28">
                  <c:v>107583210543.37491</c:v>
                </c:pt>
                <c:pt idx="29">
                  <c:v>105250854467.15363</c:v>
                </c:pt>
                <c:pt idx="30">
                  <c:v>102969062831.59932</c:v>
                </c:pt>
              </c:numCache>
            </c:numRef>
          </c:val>
          <c:smooth val="0"/>
          <c:extLst>
            <c:ext xmlns:c16="http://schemas.microsoft.com/office/drawing/2014/chart" uri="{C3380CC4-5D6E-409C-BE32-E72D297353CC}">
              <c16:uniqueId val="{00000000-C9F1-4C89-A945-7799CBEA6019}"/>
            </c:ext>
          </c:extLst>
        </c:ser>
        <c:ser>
          <c:idx val="1"/>
          <c:order val="1"/>
          <c:tx>
            <c:strRef>
              <c:f>'BIFUbC-natural-gas'!$A$3</c:f>
              <c:strCache>
                <c:ptCount val="1"/>
                <c:pt idx="0">
                  <c:v>coal mining 05</c:v>
                </c:pt>
              </c:strCache>
            </c:strRef>
          </c:tx>
          <c:spPr>
            <a:ln w="28575" cap="rnd">
              <a:solidFill>
                <a:schemeClr val="accent2"/>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C9F1-4C89-A945-7799CBEA6019}"/>
            </c:ext>
          </c:extLst>
        </c:ser>
        <c:ser>
          <c:idx val="2"/>
          <c:order val="2"/>
          <c:tx>
            <c:strRef>
              <c:f>'BIFUbC-natural-gas'!$A$4</c:f>
              <c:strCache>
                <c:ptCount val="1"/>
                <c:pt idx="0">
                  <c:v>oil and gas extraction 06</c:v>
                </c:pt>
              </c:strCache>
            </c:strRef>
          </c:tx>
          <c:spPr>
            <a:ln w="28575" cap="rnd">
              <a:solidFill>
                <a:schemeClr val="accent3"/>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C9F1-4C89-A945-7799CBEA6019}"/>
            </c:ext>
          </c:extLst>
        </c:ser>
        <c:ser>
          <c:idx val="3"/>
          <c:order val="3"/>
          <c:tx>
            <c:strRef>
              <c:f>'BIFUbC-natural-gas'!$A$5</c:f>
              <c:strCache>
                <c:ptCount val="1"/>
                <c:pt idx="0">
                  <c:v>other mining and quarrying 07T08</c:v>
                </c:pt>
              </c:strCache>
            </c:strRef>
          </c:tx>
          <c:spPr>
            <a:ln w="28575" cap="rnd">
              <a:solidFill>
                <a:schemeClr val="accent4"/>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'BIFUbC-natural-gas'!$B$5:$AF$5</c:f>
              <c:numCache>
                <c:formatCode>0.00E+00</c:formatCode>
                <c:ptCount val="31"/>
                <c:pt idx="0">
                  <c:v>114903922920.45023</c:v>
                </c:pt>
                <c:pt idx="1">
                  <c:v>131757761765.87119</c:v>
                </c:pt>
                <c:pt idx="2">
                  <c:v>106453074376.57556</c:v>
                </c:pt>
                <c:pt idx="3">
                  <c:v>139466248939.70731</c:v>
                </c:pt>
                <c:pt idx="4">
                  <c:v>139625562781.85101</c:v>
                </c:pt>
                <c:pt idx="5">
                  <c:v>141896725203.90845</c:v>
                </c:pt>
                <c:pt idx="6">
                  <c:v>144204830565.67261</c:v>
                </c:pt>
                <c:pt idx="7">
                  <c:v>146550479784.4451</c:v>
                </c:pt>
                <c:pt idx="8">
                  <c:v>148934283552.10437</c:v>
                </c:pt>
                <c:pt idx="9">
                  <c:v>151356862494.09988</c:v>
                </c:pt>
                <c:pt idx="10">
                  <c:v>153818847331.03262</c:v>
                </c:pt>
                <c:pt idx="11">
                  <c:v>158346674887.94601</c:v>
                </c:pt>
                <c:pt idx="12">
                  <c:v>163007784046.82736</c:v>
                </c:pt>
                <c:pt idx="13">
                  <c:v>167806098098.74725</c:v>
                </c:pt>
                <c:pt idx="14">
                  <c:v>172745655821.17941</c:v>
                </c:pt>
                <c:pt idx="15">
                  <c:v>177830614877.47061</c:v>
                </c:pt>
                <c:pt idx="16">
                  <c:v>183065255316.37744</c:v>
                </c:pt>
                <c:pt idx="17">
                  <c:v>188453983174.61603</c:v>
                </c:pt>
                <c:pt idx="18">
                  <c:v>194001334185.45648</c:v>
                </c:pt>
                <c:pt idx="19">
                  <c:v>199711977596.48444</c:v>
                </c:pt>
                <c:pt idx="20">
                  <c:v>205590720099.742</c:v>
                </c:pt>
                <c:pt idx="21">
                  <c:v>205278995708.54825</c:v>
                </c:pt>
                <c:pt idx="22">
                  <c:v>204967743965.61423</c:v>
                </c:pt>
                <c:pt idx="23">
                  <c:v>204656964154.29279</c:v>
                </c:pt>
                <c:pt idx="24">
                  <c:v>204346655559.02353</c:v>
                </c:pt>
                <c:pt idx="25">
                  <c:v>204036817465.33075</c:v>
                </c:pt>
                <c:pt idx="26">
                  <c:v>203727449159.82248</c:v>
                </c:pt>
                <c:pt idx="27">
                  <c:v>203418549930.18808</c:v>
                </c:pt>
                <c:pt idx="28">
                  <c:v>203110119065.19699</c:v>
                </c:pt>
                <c:pt idx="29">
                  <c:v>202802155854.6972</c:v>
                </c:pt>
                <c:pt idx="30">
                  <c:v>202494659589.61325</c:v>
                </c:pt>
              </c:numCache>
            </c:numRef>
          </c:val>
          <c:smooth val="0"/>
          <c:extLst>
            <c:ext xmlns:c16="http://schemas.microsoft.com/office/drawing/2014/chart" uri="{C3380CC4-5D6E-409C-BE32-E72D297353CC}">
              <c16:uniqueId val="{00000003-C9F1-4C89-A945-7799CBEA6019}"/>
            </c:ext>
          </c:extLst>
        </c:ser>
        <c:ser>
          <c:idx val="4"/>
          <c:order val="4"/>
          <c:tx>
            <c:strRef>
              <c:f>'BIFUbC-natural-gas'!$A$6</c:f>
              <c:strCache>
                <c:ptCount val="1"/>
                <c:pt idx="0">
                  <c:v>food beverage and tobacco 10T12</c:v>
                </c:pt>
              </c:strCache>
            </c:strRef>
          </c:tx>
          <c:spPr>
            <a:ln w="28575" cap="rnd">
              <a:solidFill>
                <a:schemeClr val="accent5"/>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'BIFUbC-natural-gas'!$B$6:$AF$6</c:f>
              <c:numCache>
                <c:formatCode>0.00E+00</c:formatCode>
                <c:ptCount val="31"/>
                <c:pt idx="0">
                  <c:v>33896930605357.508</c:v>
                </c:pt>
                <c:pt idx="1">
                  <c:v>36416978785488.438</c:v>
                </c:pt>
                <c:pt idx="2">
                  <c:v>36775530357068.617</c:v>
                </c:pt>
                <c:pt idx="3">
                  <c:v>35377863874267.625</c:v>
                </c:pt>
                <c:pt idx="4">
                  <c:v>37791670170169.43</c:v>
                </c:pt>
                <c:pt idx="5">
                  <c:v>38095279788777.102</c:v>
                </c:pt>
                <c:pt idx="6">
                  <c:v>38401382393511.703</c:v>
                </c:pt>
                <c:pt idx="7">
                  <c:v>38709999311823.617</c:v>
                </c:pt>
                <c:pt idx="8">
                  <c:v>39021152066966.547</c:v>
                </c:pt>
                <c:pt idx="9">
                  <c:v>39334862379994.602</c:v>
                </c:pt>
                <c:pt idx="10">
                  <c:v>39651152171782.594</c:v>
                </c:pt>
                <c:pt idx="11">
                  <c:v>38720934555709.781</c:v>
                </c:pt>
                <c:pt idx="12">
                  <c:v>37814991986272.039</c:v>
                </c:pt>
                <c:pt idx="13">
                  <c:v>36932766757031.086</c:v>
                </c:pt>
                <c:pt idx="14">
                  <c:v>36073716079766.539</c:v>
                </c:pt>
                <c:pt idx="15">
                  <c:v>35237311751857.203</c:v>
                </c:pt>
                <c:pt idx="16">
                  <c:v>34423039832879.156</c:v>
                </c:pt>
                <c:pt idx="17">
                  <c:v>33630400330223.516</c:v>
                </c:pt>
                <c:pt idx="18">
                  <c:v>32858906893542.953</c:v>
                </c:pt>
                <c:pt idx="19">
                  <c:v>32108086517841.344</c:v>
                </c:pt>
                <c:pt idx="20">
                  <c:v>31377479255026.734</c:v>
                </c:pt>
                <c:pt idx="21">
                  <c:v>30720336959071.828</c:v>
                </c:pt>
                <c:pt idx="22">
                  <c:v>30077406178911.469</c:v>
                </c:pt>
                <c:pt idx="23">
                  <c:v>29448378868338.016</c:v>
                </c:pt>
                <c:pt idx="24">
                  <c:v>28832953659367.82</c:v>
                </c:pt>
                <c:pt idx="25">
                  <c:v>28230835717460.441</c:v>
                </c:pt>
                <c:pt idx="26">
                  <c:v>27641736599876.609</c:v>
                </c:pt>
                <c:pt idx="27">
                  <c:v>27065374117106.98</c:v>
                </c:pt>
                <c:pt idx="28">
                  <c:v>26501472197304.977</c:v>
                </c:pt>
                <c:pt idx="29">
                  <c:v>25949760753658.73</c:v>
                </c:pt>
                <c:pt idx="30">
                  <c:v>25409975554638.32</c:v>
                </c:pt>
              </c:numCache>
            </c:numRef>
          </c:val>
          <c:smooth val="0"/>
          <c:extLst>
            <c:ext xmlns:c16="http://schemas.microsoft.com/office/drawing/2014/chart" uri="{C3380CC4-5D6E-409C-BE32-E72D297353CC}">
              <c16:uniqueId val="{00000004-C9F1-4C89-A945-7799CBEA6019}"/>
            </c:ext>
          </c:extLst>
        </c:ser>
        <c:ser>
          <c:idx val="5"/>
          <c:order val="5"/>
          <c:tx>
            <c:strRef>
              <c:f>'BIFUbC-natural-gas'!$A$7</c:f>
              <c:strCache>
                <c:ptCount val="1"/>
                <c:pt idx="0">
                  <c:v>textiles apparel and leather 13T15</c:v>
                </c:pt>
              </c:strCache>
            </c:strRef>
          </c:tx>
          <c:spPr>
            <a:ln w="28575" cap="rnd">
              <a:solidFill>
                <a:schemeClr val="accent6"/>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'BIFUbC-natural-gas'!$B$7:$AF$7</c:f>
              <c:numCache>
                <c:formatCode>0.00E+00</c:formatCode>
                <c:ptCount val="31"/>
                <c:pt idx="0">
                  <c:v>9380320138516.25</c:v>
                </c:pt>
                <c:pt idx="1">
                  <c:v>9984101178412.1914</c:v>
                </c:pt>
                <c:pt idx="2">
                  <c:v>8608984994333.626</c:v>
                </c:pt>
                <c:pt idx="3">
                  <c:v>7575035794783.3975</c:v>
                </c:pt>
                <c:pt idx="4">
                  <c:v>8053471196353.5703</c:v>
                </c:pt>
                <c:pt idx="5">
                  <c:v>8122888905465.7959</c:v>
                </c:pt>
                <c:pt idx="6">
                  <c:v>8192951703532.9248</c:v>
                </c:pt>
                <c:pt idx="7">
                  <c:v>8263666278552.3623</c:v>
                </c:pt>
                <c:pt idx="8">
                  <c:v>8335039397398.6543</c:v>
                </c:pt>
                <c:pt idx="9">
                  <c:v>8407077906871.3877</c:v>
                </c:pt>
                <c:pt idx="10">
                  <c:v>8479788734758.3027</c:v>
                </c:pt>
                <c:pt idx="11">
                  <c:v>8314249066703.2363</c:v>
                </c:pt>
                <c:pt idx="12">
                  <c:v>8154061391209.127</c:v>
                </c:pt>
                <c:pt idx="13">
                  <c:v>7999131420977.2012</c:v>
                </c:pt>
                <c:pt idx="14">
                  <c:v>7849368295597.3516</c:v>
                </c:pt>
                <c:pt idx="15">
                  <c:v>7704684529663.9727</c:v>
                </c:pt>
                <c:pt idx="16">
                  <c:v>7564995963126.8486</c:v>
                </c:pt>
                <c:pt idx="17">
                  <c:v>7430221713850.2158</c:v>
                </c:pt>
                <c:pt idx="18">
                  <c:v>7300284132354.6016</c:v>
                </c:pt>
                <c:pt idx="19">
                  <c:v>7175108758717.5752</c:v>
                </c:pt>
                <c:pt idx="20">
                  <c:v>7054624281610.9355</c:v>
                </c:pt>
                <c:pt idx="21">
                  <c:v>6923272037117.2246</c:v>
                </c:pt>
                <c:pt idx="22">
                  <c:v>6794734716913.4648</c:v>
                </c:pt>
                <c:pt idx="23">
                  <c:v>6668951344327.3994</c:v>
                </c:pt>
                <c:pt idx="24">
                  <c:v>6545862264558.6064</c:v>
                </c:pt>
                <c:pt idx="25">
                  <c:v>6425409116021.0234</c:v>
                </c:pt>
                <c:pt idx="26">
                  <c:v>6307534802306.7451</c:v>
                </c:pt>
                <c:pt idx="27">
                  <c:v>6192183464757.6426</c:v>
                </c:pt>
                <c:pt idx="28">
                  <c:v>6079300455631.6084</c:v>
                </c:pt>
                <c:pt idx="29">
                  <c:v>5968832311850.5557</c:v>
                </c:pt>
                <c:pt idx="30">
                  <c:v>5860726729317.5371</c:v>
                </c:pt>
              </c:numCache>
            </c:numRef>
          </c:val>
          <c:smooth val="0"/>
          <c:extLst>
            <c:ext xmlns:c16="http://schemas.microsoft.com/office/drawing/2014/chart" uri="{C3380CC4-5D6E-409C-BE32-E72D297353CC}">
              <c16:uniqueId val="{00000005-C9F1-4C89-A945-7799CBEA6019}"/>
            </c:ext>
          </c:extLst>
        </c:ser>
        <c:ser>
          <c:idx val="6"/>
          <c:order val="6"/>
          <c:tx>
            <c:strRef>
              <c:f>'BIFUbC-natural-gas'!$A$8</c:f>
              <c:strCache>
                <c:ptCount val="1"/>
                <c:pt idx="0">
                  <c:v>wood products 16</c:v>
                </c:pt>
              </c:strCache>
            </c:strRef>
          </c:tx>
          <c:spPr>
            <a:ln w="28575" cap="rnd">
              <a:solidFill>
                <a:schemeClr val="accent1">
                  <a:lumMod val="6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'BIFUbC-natural-gas'!$B$8:$AF$8</c:f>
              <c:numCache>
                <c:formatCode>0.00E+00</c:formatCode>
                <c:ptCount val="31"/>
                <c:pt idx="0">
                  <c:v>971422586498.49609</c:v>
                </c:pt>
                <c:pt idx="1">
                  <c:v>1118297658869.7156</c:v>
                </c:pt>
                <c:pt idx="2">
                  <c:v>1263659520432.9124</c:v>
                </c:pt>
                <c:pt idx="3">
                  <c:v>1158328504689.3887</c:v>
                </c:pt>
                <c:pt idx="4">
                  <c:v>1238538116667.7063</c:v>
                </c:pt>
                <c:pt idx="5">
                  <c:v>1248343567481.2493</c:v>
                </c:pt>
                <c:pt idx="6">
                  <c:v>1258227229708.2053</c:v>
                </c:pt>
                <c:pt idx="7">
                  <c:v>1268189736588.9788</c:v>
                </c:pt>
                <c:pt idx="8">
                  <c:v>1278231726641.7207</c:v>
                </c:pt>
                <c:pt idx="9">
                  <c:v>1288353843708.6963</c:v>
                </c:pt>
                <c:pt idx="10">
                  <c:v>1298556737003.0964</c:v>
                </c:pt>
                <c:pt idx="11">
                  <c:v>1267068410403.8904</c:v>
                </c:pt>
                <c:pt idx="12">
                  <c:v>1236370157305.3799</c:v>
                </c:pt>
                <c:pt idx="13">
                  <c:v>1206442946934.4685</c:v>
                </c:pt>
                <c:pt idx="14">
                  <c:v>1177268229830.8333</c:v>
                </c:pt>
                <c:pt idx="15">
                  <c:v>1148827926363.5144</c:v>
                </c:pt>
                <c:pt idx="16">
                  <c:v>1121104415541.2495</c:v>
                </c:pt>
                <c:pt idx="17">
                  <c:v>1094080524109.6405</c:v>
                </c:pt>
                <c:pt idx="18">
                  <c:v>1067739515928.4197</c:v>
                </c:pt>
                <c:pt idx="19">
                  <c:v>1042065081622.2535</c:v>
                </c:pt>
                <c:pt idx="20">
                  <c:v>1017041328498.7024</c:v>
                </c:pt>
                <c:pt idx="21">
                  <c:v>995238586430.50415</c:v>
                </c:pt>
                <c:pt idx="22">
                  <c:v>973908144707.25464</c:v>
                </c:pt>
                <c:pt idx="23">
                  <c:v>953039764634.03296</c:v>
                </c:pt>
                <c:pt idx="24">
                  <c:v>932623429485.40503</c:v>
                </c:pt>
                <c:pt idx="25">
                  <c:v>912649339693.22388</c:v>
                </c:pt>
                <c:pt idx="26">
                  <c:v>893107908138.75891</c:v>
                </c:pt>
                <c:pt idx="27">
                  <c:v>873989755546.88806</c:v>
                </c:pt>
                <c:pt idx="28">
                  <c:v>855285705980.14197</c:v>
                </c:pt>
                <c:pt idx="29">
                  <c:v>836986782430.43567</c:v>
                </c:pt>
                <c:pt idx="30">
                  <c:v>819084202506.37012</c:v>
                </c:pt>
              </c:numCache>
            </c:numRef>
          </c:val>
          <c:smooth val="0"/>
          <c:extLst>
            <c:ext xmlns:c16="http://schemas.microsoft.com/office/drawing/2014/chart" uri="{C3380CC4-5D6E-409C-BE32-E72D297353CC}">
              <c16:uniqueId val="{00000006-C9F1-4C89-A945-7799CBEA6019}"/>
            </c:ext>
          </c:extLst>
        </c:ser>
        <c:ser>
          <c:idx val="7"/>
          <c:order val="7"/>
          <c:tx>
            <c:strRef>
              <c:f>'BIFUbC-natural-gas'!$A$9</c:f>
              <c:strCache>
                <c:ptCount val="1"/>
                <c:pt idx="0">
                  <c:v>pulp paper and printing 17T18</c:v>
                </c:pt>
              </c:strCache>
            </c:strRef>
          </c:tx>
          <c:spPr>
            <a:ln w="28575" cap="rnd">
              <a:solidFill>
                <a:schemeClr val="accent2">
                  <a:lumMod val="6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'BIFUbC-natural-gas'!$B$9:$AF$9</c:f>
              <c:numCache>
                <c:formatCode>0.00E+00</c:formatCode>
                <c:ptCount val="31"/>
                <c:pt idx="0">
                  <c:v>12380895448090.828</c:v>
                </c:pt>
                <c:pt idx="1">
                  <c:v>12592094905800.652</c:v>
                </c:pt>
                <c:pt idx="2">
                  <c:v>12351491628778.191</c:v>
                </c:pt>
                <c:pt idx="3">
                  <c:v>11472982897879.904</c:v>
                </c:pt>
                <c:pt idx="4">
                  <c:v>12253463263817.977</c:v>
                </c:pt>
                <c:pt idx="5">
                  <c:v>12352188939348.385</c:v>
                </c:pt>
                <c:pt idx="6">
                  <c:v>12451729789429.646</c:v>
                </c:pt>
                <c:pt idx="7">
                  <c:v>12552092858289.426</c:v>
                </c:pt>
                <c:pt idx="8">
                  <c:v>12653285255879.674</c:v>
                </c:pt>
                <c:pt idx="9">
                  <c:v>12755314158561.666</c:v>
                </c:pt>
                <c:pt idx="10">
                  <c:v>12858186809799.117</c:v>
                </c:pt>
                <c:pt idx="11">
                  <c:v>12558544678561.178</c:v>
                </c:pt>
                <c:pt idx="12">
                  <c:v>12266784196420.643</c:v>
                </c:pt>
                <c:pt idx="13">
                  <c:v>11982726013518.748</c:v>
                </c:pt>
                <c:pt idx="14">
                  <c:v>11706195631961.318</c:v>
                </c:pt>
                <c:pt idx="15">
                  <c:v>11437023299115.652</c:v>
                </c:pt>
                <c:pt idx="16">
                  <c:v>11175043903912.102</c:v>
                </c:pt>
                <c:pt idx="17">
                  <c:v>10920096876087.455</c:v>
                </c:pt>
                <c:pt idx="18">
                  <c:v>10672026088309.021</c:v>
                </c:pt>
                <c:pt idx="19">
                  <c:v>10430679761120.281</c:v>
                </c:pt>
                <c:pt idx="20">
                  <c:v>10195910370650.67</c:v>
                </c:pt>
                <c:pt idx="21">
                  <c:v>9983363575124.1719</c:v>
                </c:pt>
                <c:pt idx="22">
                  <c:v>9775411817481.3789</c:v>
                </c:pt>
                <c:pt idx="23">
                  <c:v>9571955498880.1641</c:v>
                </c:pt>
                <c:pt idx="24">
                  <c:v>9372897179707.3164</c:v>
                </c:pt>
                <c:pt idx="25">
                  <c:v>9178141532767.4551</c:v>
                </c:pt>
                <c:pt idx="26">
                  <c:v>8987595297486.8008</c:v>
                </c:pt>
                <c:pt idx="27">
                  <c:v>8801167235109.791</c:v>
                </c:pt>
                <c:pt idx="28">
                  <c:v>8618768084866.9961</c:v>
                </c:pt>
                <c:pt idx="29">
                  <c:v>8440310521093.3115</c:v>
                </c:pt>
                <c:pt idx="30">
                  <c:v>8265709111275.8018</c:v>
                </c:pt>
              </c:numCache>
            </c:numRef>
          </c:val>
          <c:smooth val="0"/>
          <c:extLst>
            <c:ext xmlns:c16="http://schemas.microsoft.com/office/drawing/2014/chart" uri="{C3380CC4-5D6E-409C-BE32-E72D297353CC}">
              <c16:uniqueId val="{00000007-C9F1-4C89-A945-7799CBEA6019}"/>
            </c:ext>
          </c:extLst>
        </c:ser>
        <c:ser>
          <c:idx val="8"/>
          <c:order val="8"/>
          <c:tx>
            <c:strRef>
              <c:f>'BIFUbC-natural-gas'!$A$10</c:f>
              <c:strCache>
                <c:ptCount val="1"/>
                <c:pt idx="0">
                  <c:v>refined petroleum and coke 19</c:v>
                </c:pt>
              </c:strCache>
            </c:strRef>
          </c:tx>
          <c:spPr>
            <a:ln w="28575" cap="rnd">
              <a:solidFill>
                <a:schemeClr val="accent3">
                  <a:lumMod val="6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'BIFUbC-natural-gas'!$B$10:$AF$10</c:f>
              <c:numCache>
                <c:formatCode>0.00E+00</c:formatCode>
                <c:ptCount val="31"/>
                <c:pt idx="0">
                  <c:v>2432025972540.3945</c:v>
                </c:pt>
                <c:pt idx="1">
                  <c:v>2382572978009.8716</c:v>
                </c:pt>
                <c:pt idx="2">
                  <c:v>2068973366144.2803</c:v>
                </c:pt>
                <c:pt idx="3">
                  <c:v>2796709576065.0898</c:v>
                </c:pt>
                <c:pt idx="4">
                  <c:v>2893526105233.8228</c:v>
                </c:pt>
                <c:pt idx="5">
                  <c:v>2865127513392.2925</c:v>
                </c:pt>
                <c:pt idx="6">
                  <c:v>2836728921550.7617</c:v>
                </c:pt>
                <c:pt idx="7">
                  <c:v>2808330329709.2314</c:v>
                </c:pt>
                <c:pt idx="8">
                  <c:v>2779931737867.689</c:v>
                </c:pt>
                <c:pt idx="9">
                  <c:v>2751533146026.1587</c:v>
                </c:pt>
                <c:pt idx="10">
                  <c:v>2723134554184.6353</c:v>
                </c:pt>
                <c:pt idx="11">
                  <c:v>2694327827809.0693</c:v>
                </c:pt>
                <c:pt idx="12">
                  <c:v>2665521101433.5112</c:v>
                </c:pt>
                <c:pt idx="13">
                  <c:v>2636714375057.9526</c:v>
                </c:pt>
                <c:pt idx="14">
                  <c:v>2607907648682.394</c:v>
                </c:pt>
                <c:pt idx="15">
                  <c:v>2579100922306.8359</c:v>
                </c:pt>
                <c:pt idx="16">
                  <c:v>2550294195931.2769</c:v>
                </c:pt>
                <c:pt idx="17">
                  <c:v>2521487469555.7183</c:v>
                </c:pt>
                <c:pt idx="18">
                  <c:v>2492680743180.1602</c:v>
                </c:pt>
                <c:pt idx="19">
                  <c:v>2463874016804.6016</c:v>
                </c:pt>
                <c:pt idx="20">
                  <c:v>2435067290429.043</c:v>
                </c:pt>
                <c:pt idx="21">
                  <c:v>2407778602908.5396</c:v>
                </c:pt>
                <c:pt idx="22">
                  <c:v>2380489915388.0479</c:v>
                </c:pt>
                <c:pt idx="23">
                  <c:v>2353201227867.5547</c:v>
                </c:pt>
                <c:pt idx="24">
                  <c:v>2325912540347.0513</c:v>
                </c:pt>
                <c:pt idx="25">
                  <c:v>2298623852826.5596</c:v>
                </c:pt>
                <c:pt idx="26">
                  <c:v>2271335165306.0674</c:v>
                </c:pt>
                <c:pt idx="27">
                  <c:v>2244046477785.564</c:v>
                </c:pt>
                <c:pt idx="28">
                  <c:v>2216757790265.0718</c:v>
                </c:pt>
                <c:pt idx="29">
                  <c:v>2189469102744.5801</c:v>
                </c:pt>
                <c:pt idx="30">
                  <c:v>2162180415224.0862</c:v>
                </c:pt>
              </c:numCache>
            </c:numRef>
          </c:val>
          <c:smooth val="0"/>
          <c:extLst>
            <c:ext xmlns:c16="http://schemas.microsoft.com/office/drawing/2014/chart" uri="{C3380CC4-5D6E-409C-BE32-E72D297353CC}">
              <c16:uniqueId val="{00000008-C9F1-4C89-A945-7799CBEA6019}"/>
            </c:ext>
          </c:extLst>
        </c:ser>
        <c:ser>
          <c:idx val="9"/>
          <c:order val="9"/>
          <c:tx>
            <c:strRef>
              <c:f>'BIFUbC-natural-gas'!$A$11</c:f>
              <c:strCache>
                <c:ptCount val="1"/>
                <c:pt idx="0">
                  <c:v>chemicals 20</c:v>
                </c:pt>
              </c:strCache>
            </c:strRef>
          </c:tx>
          <c:spPr>
            <a:ln w="28575" cap="rnd">
              <a:solidFill>
                <a:schemeClr val="accent4">
                  <a:lumMod val="6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'BIFUbC-natural-gas'!$B$11:$AF$11</c:f>
              <c:numCache>
                <c:formatCode>0.00E+00</c:formatCode>
                <c:ptCount val="31"/>
                <c:pt idx="0">
                  <c:v>95971172327407.578</c:v>
                </c:pt>
                <c:pt idx="1">
                  <c:v>105690394237080.72</c:v>
                </c:pt>
                <c:pt idx="2">
                  <c:v>98950563152260.641</c:v>
                </c:pt>
                <c:pt idx="3">
                  <c:v>95121314388707.766</c:v>
                </c:pt>
                <c:pt idx="4">
                  <c:v>120793646791748.05</c:v>
                </c:pt>
                <c:pt idx="5">
                  <c:v>122353645844795.09</c:v>
                </c:pt>
                <c:pt idx="6">
                  <c:v>123934231739752.14</c:v>
                </c:pt>
                <c:pt idx="7">
                  <c:v>125535678969318.5</c:v>
                </c:pt>
                <c:pt idx="8">
                  <c:v>127158265703727.06</c:v>
                </c:pt>
                <c:pt idx="9">
                  <c:v>128802273840123.36</c:v>
                </c:pt>
                <c:pt idx="10">
                  <c:v>130467989052608.28</c:v>
                </c:pt>
                <c:pt idx="11">
                  <c:v>130477164598483.63</c:v>
                </c:pt>
                <c:pt idx="12">
                  <c:v>130487113267803.73</c:v>
                </c:pt>
                <c:pt idx="13">
                  <c:v>130497841524251.2</c:v>
                </c:pt>
                <c:pt idx="14">
                  <c:v>130509355889268.67</c:v>
                </c:pt>
                <c:pt idx="15">
                  <c:v>130521662942572.33</c:v>
                </c:pt>
                <c:pt idx="16">
                  <c:v>130534769322670.39</c:v>
                </c:pt>
                <c:pt idx="17">
                  <c:v>130548681727386.08</c:v>
                </c:pt>
                <c:pt idx="18">
                  <c:v>130563406914385.11</c:v>
                </c:pt>
                <c:pt idx="19">
                  <c:v>130578951701708.09</c:v>
                </c:pt>
                <c:pt idx="20">
                  <c:v>130595322968307.5</c:v>
                </c:pt>
                <c:pt idx="21">
                  <c:v>129190420292154.81</c:v>
                </c:pt>
                <c:pt idx="22">
                  <c:v>127804380286504.17</c:v>
                </c:pt>
                <c:pt idx="23">
                  <c:v>126436983069677.13</c:v>
                </c:pt>
                <c:pt idx="24">
                  <c:v>125088011561193.89</c:v>
                </c:pt>
                <c:pt idx="25">
                  <c:v>123757251448042.88</c:v>
                </c:pt>
                <c:pt idx="26">
                  <c:v>122444491151370.98</c:v>
                </c:pt>
                <c:pt idx="27">
                  <c:v>121149521793589.67</c:v>
                </c:pt>
                <c:pt idx="28">
                  <c:v>119872137165891.73</c:v>
                </c:pt>
                <c:pt idx="29">
                  <c:v>118612133696173.61</c:v>
                </c:pt>
                <c:pt idx="30">
                  <c:v>117369310417358.5</c:v>
                </c:pt>
              </c:numCache>
            </c:numRef>
          </c:val>
          <c:smooth val="0"/>
          <c:extLst>
            <c:ext xmlns:c16="http://schemas.microsoft.com/office/drawing/2014/chart" uri="{C3380CC4-5D6E-409C-BE32-E72D297353CC}">
              <c16:uniqueId val="{00000009-C9F1-4C89-A945-7799CBEA6019}"/>
            </c:ext>
          </c:extLst>
        </c:ser>
        <c:ser>
          <c:idx val="10"/>
          <c:order val="10"/>
          <c:tx>
            <c:strRef>
              <c:f>'BIFUbC-natural-gas'!$A$12</c:f>
              <c:strCache>
                <c:ptCount val="1"/>
                <c:pt idx="0">
                  <c:v>rubber and plastic products 22</c:v>
                </c:pt>
              </c:strCache>
            </c:strRef>
          </c:tx>
          <c:spPr>
            <a:ln w="28575" cap="rnd">
              <a:solidFill>
                <a:schemeClr val="accent5">
                  <a:lumMod val="6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'BIFUbC-natural-gas'!$B$12:$AF$12</c:f>
              <c:numCache>
                <c:formatCode>0.00E+00</c:formatCode>
                <c:ptCount val="31"/>
                <c:pt idx="0">
                  <c:v>21420789312435.059</c:v>
                </c:pt>
                <c:pt idx="1">
                  <c:v>23558527456997.148</c:v>
                </c:pt>
                <c:pt idx="2">
                  <c:v>21973548722526.383</c:v>
                </c:pt>
                <c:pt idx="3">
                  <c:v>21360701205547.703</c:v>
                </c:pt>
                <c:pt idx="4">
                  <c:v>26912090544473.715</c:v>
                </c:pt>
                <c:pt idx="5">
                  <c:v>27253938309600.262</c:v>
                </c:pt>
                <c:pt idx="6">
                  <c:v>27600260821596.535</c:v>
                </c:pt>
                <c:pt idx="7">
                  <c:v>27951117515564.539</c:v>
                </c:pt>
                <c:pt idx="8">
                  <c:v>28306568621476.598</c:v>
                </c:pt>
                <c:pt idx="9">
                  <c:v>28666675174839.465</c:v>
                </c:pt>
                <c:pt idx="10">
                  <c:v>29031499027501.824</c:v>
                </c:pt>
                <c:pt idx="11">
                  <c:v>29041258546858.02</c:v>
                </c:pt>
                <c:pt idx="12">
                  <c:v>29051254135359.496</c:v>
                </c:pt>
                <c:pt idx="13">
                  <c:v>29061487803827.914</c:v>
                </c:pt>
                <c:pt idx="14">
                  <c:v>29071961581030.016</c:v>
                </c:pt>
                <c:pt idx="15">
                  <c:v>29082677513837.25</c:v>
                </c:pt>
                <c:pt idx="16">
                  <c:v>29093637667386.863</c:v>
                </c:pt>
                <c:pt idx="17">
                  <c:v>29104844125244.336</c:v>
                </c:pt>
                <c:pt idx="18">
                  <c:v>29116298989567.344</c:v>
                </c:pt>
                <c:pt idx="19">
                  <c:v>29128004381271.156</c:v>
                </c:pt>
                <c:pt idx="20">
                  <c:v>29139962440195.492</c:v>
                </c:pt>
                <c:pt idx="21">
                  <c:v>28844194815367.859</c:v>
                </c:pt>
                <c:pt idx="22">
                  <c:v>28552555919011.691</c:v>
                </c:pt>
                <c:pt idx="23">
                  <c:v>28264998747137.465</c:v>
                </c:pt>
                <c:pt idx="24">
                  <c:v>27981476903804.223</c:v>
                </c:pt>
                <c:pt idx="25">
                  <c:v>27701944593867.254</c:v>
                </c:pt>
                <c:pt idx="26">
                  <c:v>27426356615816.758</c:v>
                </c:pt>
                <c:pt idx="27">
                  <c:v>27154668354706.445</c:v>
                </c:pt>
                <c:pt idx="28">
                  <c:v>26886835775171.063</c:v>
                </c:pt>
                <c:pt idx="29">
                  <c:v>26622815414531.578</c:v>
                </c:pt>
                <c:pt idx="30">
                  <c:v>26362564375987.102</c:v>
                </c:pt>
              </c:numCache>
            </c:numRef>
          </c:val>
          <c:smooth val="0"/>
          <c:extLst>
            <c:ext xmlns:c16="http://schemas.microsoft.com/office/drawing/2014/chart" uri="{C3380CC4-5D6E-409C-BE32-E72D297353CC}">
              <c16:uniqueId val="{0000000A-C9F1-4C89-A945-7799CBEA6019}"/>
            </c:ext>
          </c:extLst>
        </c:ser>
        <c:ser>
          <c:idx val="11"/>
          <c:order val="11"/>
          <c:tx>
            <c:strRef>
              <c:f>'BIFUbC-natural-gas'!$A$13</c:f>
              <c:strCache>
                <c:ptCount val="1"/>
                <c:pt idx="0">
                  <c:v>glass and glass products 231</c:v>
                </c:pt>
              </c:strCache>
            </c:strRef>
          </c:tx>
          <c:spPr>
            <a:ln w="28575" cap="rnd">
              <a:solidFill>
                <a:schemeClr val="accent6">
                  <a:lumMod val="6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'BIFUbC-natural-gas'!$B$13:$AF$13</c:f>
              <c:numCache>
                <c:formatCode>0.00E+00</c:formatCode>
                <c:ptCount val="31"/>
                <c:pt idx="0">
                  <c:v>8369298950678.5439</c:v>
                </c:pt>
                <c:pt idx="1">
                  <c:v>8719912835803.8135</c:v>
                </c:pt>
                <c:pt idx="2">
                  <c:v>8380644930662.4736</c:v>
                </c:pt>
                <c:pt idx="3">
                  <c:v>7780957766570.832</c:v>
                </c:pt>
                <c:pt idx="4">
                  <c:v>8313243092141.2793</c:v>
                </c:pt>
                <c:pt idx="5">
                  <c:v>8379858262832.4326</c:v>
                </c:pt>
                <c:pt idx="6">
                  <c:v>8447017691288.2334</c:v>
                </c:pt>
                <c:pt idx="7">
                  <c:v>8514725991115.4609</c:v>
                </c:pt>
                <c:pt idx="8">
                  <c:v>8582987817642.2246</c:v>
                </c:pt>
                <c:pt idx="9">
                  <c:v>8651807868334.6514</c:v>
                </c:pt>
                <c:pt idx="10">
                  <c:v>8721190883218.3027</c:v>
                </c:pt>
                <c:pt idx="11">
                  <c:v>8515377281945.9258</c:v>
                </c:pt>
                <c:pt idx="12">
                  <c:v>8314897092001.9102</c:v>
                </c:pt>
                <c:pt idx="13">
                  <c:v>8119626738710.2461</c:v>
                </c:pt>
                <c:pt idx="14">
                  <c:v>7929445920029.6641</c:v>
                </c:pt>
                <c:pt idx="15">
                  <c:v>7744237532695.0381</c:v>
                </c:pt>
                <c:pt idx="16">
                  <c:v>7563887600376.3643</c:v>
                </c:pt>
                <c:pt idx="17">
                  <c:v>7388285203811.4707</c:v>
                </c:pt>
                <c:pt idx="18">
                  <c:v>7217322412869.876</c:v>
                </c:pt>
                <c:pt idx="19">
                  <c:v>7050894220506.4082</c:v>
                </c:pt>
                <c:pt idx="20">
                  <c:v>6888898478564.4141</c:v>
                </c:pt>
                <c:pt idx="21">
                  <c:v>6744027473607.6973</c:v>
                </c:pt>
                <c:pt idx="22">
                  <c:v>6602290418930.8213</c:v>
                </c:pt>
                <c:pt idx="23">
                  <c:v>6463619382180.9785</c:v>
                </c:pt>
                <c:pt idx="24">
                  <c:v>6327947903732.8965</c:v>
                </c:pt>
                <c:pt idx="25">
                  <c:v>6195210964760.79</c:v>
                </c:pt>
                <c:pt idx="26">
                  <c:v>6065344956002.4902</c:v>
                </c:pt>
                <c:pt idx="27">
                  <c:v>5938287647200.7598</c:v>
                </c:pt>
                <c:pt idx="28">
                  <c:v>5813978157207.0996</c:v>
                </c:pt>
                <c:pt idx="29">
                  <c:v>5692356924733.7021</c:v>
                </c:pt>
                <c:pt idx="30">
                  <c:v>5573365679739.4766</c:v>
                </c:pt>
              </c:numCache>
            </c:numRef>
          </c:val>
          <c:smooth val="0"/>
          <c:extLst>
            <c:ext xmlns:c16="http://schemas.microsoft.com/office/drawing/2014/chart" uri="{C3380CC4-5D6E-409C-BE32-E72D297353CC}">
              <c16:uniqueId val="{0000000B-C9F1-4C89-A945-7799CBEA6019}"/>
            </c:ext>
          </c:extLst>
        </c:ser>
        <c:ser>
          <c:idx val="12"/>
          <c:order val="12"/>
          <c:tx>
            <c:strRef>
              <c:f>'BIFUbC-natural-gas'!$A$14</c:f>
              <c:strCache>
                <c:ptCount val="1"/>
                <c:pt idx="0">
                  <c:v>cement and other nonmetallic minerals 239</c:v>
                </c:pt>
              </c:strCache>
            </c:strRef>
          </c:tx>
          <c:spPr>
            <a:ln w="28575" cap="rnd">
              <a:solidFill>
                <a:schemeClr val="accent1">
                  <a:lumMod val="80000"/>
                  <a:lumOff val="2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'BIFUbC-natural-gas'!$B$14:$AF$14</c:f>
              <c:numCache>
                <c:formatCode>0.00E+00</c:formatCode>
                <c:ptCount val="31"/>
                <c:pt idx="0">
                  <c:v>13125252918853.088</c:v>
                </c:pt>
                <c:pt idx="1">
                  <c:v>13674031553325.746</c:v>
                </c:pt>
                <c:pt idx="2">
                  <c:v>13129823093488.727</c:v>
                </c:pt>
                <c:pt idx="3">
                  <c:v>12232611290893.035</c:v>
                </c:pt>
                <c:pt idx="4">
                  <c:v>13059632797846.299</c:v>
                </c:pt>
                <c:pt idx="5">
                  <c:v>13165484663207.838</c:v>
                </c:pt>
                <c:pt idx="6">
                  <c:v>13272220556290.332</c:v>
                </c:pt>
                <c:pt idx="7">
                  <c:v>13379848271354.223</c:v>
                </c:pt>
                <c:pt idx="8">
                  <c:v>13488375677676.373</c:v>
                </c:pt>
                <c:pt idx="9">
                  <c:v>13597810720363.377</c:v>
                </c:pt>
                <c:pt idx="10">
                  <c:v>13708161421174.91</c:v>
                </c:pt>
                <c:pt idx="11">
                  <c:v>13393177158645.418</c:v>
                </c:pt>
                <c:pt idx="12">
                  <c:v>13086617016577.701</c:v>
                </c:pt>
                <c:pt idx="13">
                  <c:v>12788293129904.127</c:v>
                </c:pt>
                <c:pt idx="14">
                  <c:v>12498022837873.957</c:v>
                </c:pt>
                <c:pt idx="15">
                  <c:v>12215628572870.533</c:v>
                </c:pt>
                <c:pt idx="16">
                  <c:v>11940937752467.119</c:v>
                </c:pt>
                <c:pt idx="17">
                  <c:v>11673782674656.299</c:v>
                </c:pt>
                <c:pt idx="18">
                  <c:v>11414000416189.955</c:v>
                </c:pt>
                <c:pt idx="19">
                  <c:v>11161432733968.795</c:v>
                </c:pt>
                <c:pt idx="20">
                  <c:v>10915925969422.4</c:v>
                </c:pt>
                <c:pt idx="21">
                  <c:v>10690557006250.521</c:v>
                </c:pt>
                <c:pt idx="22">
                  <c:v>10470056833408.318</c:v>
                </c:pt>
                <c:pt idx="23">
                  <c:v>10254319923630.877</c:v>
                </c:pt>
                <c:pt idx="24">
                  <c:v>10043243037398.047</c:v>
                </c:pt>
                <c:pt idx="25">
                  <c:v>9836725173337.1953</c:v>
                </c:pt>
                <c:pt idx="26">
                  <c:v>9634667519701.2539</c:v>
                </c:pt>
                <c:pt idx="27">
                  <c:v>9436973406898.6523</c:v>
                </c:pt>
                <c:pt idx="28">
                  <c:v>9243548261052.4004</c:v>
                </c:pt>
                <c:pt idx="29">
                  <c:v>9054299558565.998</c:v>
                </c:pt>
                <c:pt idx="30">
                  <c:v>8869136781674.3242</c:v>
                </c:pt>
              </c:numCache>
            </c:numRef>
          </c:val>
          <c:smooth val="0"/>
          <c:extLst>
            <c:ext xmlns:c16="http://schemas.microsoft.com/office/drawing/2014/chart" uri="{C3380CC4-5D6E-409C-BE32-E72D297353CC}">
              <c16:uniqueId val="{0000000C-C9F1-4C89-A945-7799CBEA6019}"/>
            </c:ext>
          </c:extLst>
        </c:ser>
        <c:ser>
          <c:idx val="13"/>
          <c:order val="13"/>
          <c:tx>
            <c:strRef>
              <c:f>'BIFUbC-natural-gas'!$A$15</c:f>
              <c:strCache>
                <c:ptCount val="1"/>
                <c:pt idx="0">
                  <c:v>iron and steel 241</c:v>
                </c:pt>
              </c:strCache>
            </c:strRef>
          </c:tx>
          <c:spPr>
            <a:ln w="28575" cap="rnd">
              <a:solidFill>
                <a:schemeClr val="accent2">
                  <a:lumMod val="80000"/>
                  <a:lumOff val="2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'BIFUbC-natural-gas'!$B$15:$AF$15</c:f>
              <c:numCache>
                <c:formatCode>0.00E+00</c:formatCode>
                <c:ptCount val="31"/>
                <c:pt idx="0">
                  <c:v>73327014905240.625</c:v>
                </c:pt>
                <c:pt idx="1">
                  <c:v>78014564700932.188</c:v>
                </c:pt>
                <c:pt idx="2">
                  <c:v>73785558084511.984</c:v>
                </c:pt>
                <c:pt idx="3">
                  <c:v>81892569557676.641</c:v>
                </c:pt>
                <c:pt idx="4">
                  <c:v>90045227184229.234</c:v>
                </c:pt>
                <c:pt idx="5">
                  <c:v>90634455355476.516</c:v>
                </c:pt>
                <c:pt idx="6">
                  <c:v>91240587316815.297</c:v>
                </c:pt>
                <c:pt idx="7">
                  <c:v>91864186221226.063</c:v>
                </c:pt>
                <c:pt idx="8">
                  <c:v>92505834090186.5</c:v>
                </c:pt>
                <c:pt idx="9">
                  <c:v>93166132445988.266</c:v>
                </c:pt>
                <c:pt idx="10">
                  <c:v>93845702965244.172</c:v>
                </c:pt>
                <c:pt idx="11">
                  <c:v>92929620940811.125</c:v>
                </c:pt>
                <c:pt idx="12">
                  <c:v>92031233228103.984</c:v>
                </c:pt>
                <c:pt idx="13">
                  <c:v>91150326858702.203</c:v>
                </c:pt>
                <c:pt idx="14">
                  <c:v>90286692385446.781</c:v>
                </c:pt>
                <c:pt idx="15">
                  <c:v>89440123835653.453</c:v>
                </c:pt>
                <c:pt idx="16">
                  <c:v>88610418665046.656</c:v>
                </c:pt>
                <c:pt idx="17">
                  <c:v>87797377712404.625</c:v>
                </c:pt>
                <c:pt idx="18">
                  <c:v>87000805154905.531</c:v>
                </c:pt>
                <c:pt idx="19">
                  <c:v>86220508464164.938</c:v>
                </c:pt>
                <c:pt idx="20">
                  <c:v>85456298362955.047</c:v>
                </c:pt>
                <c:pt idx="21">
                  <c:v>84699404198213.828</c:v>
                </c:pt>
                <c:pt idx="22">
                  <c:v>83950835465430.984</c:v>
                </c:pt>
                <c:pt idx="23">
                  <c:v>83210498509989.313</c:v>
                </c:pt>
                <c:pt idx="24">
                  <c:v>82478300732959.969</c:v>
                </c:pt>
                <c:pt idx="25">
                  <c:v>81754150579200.438</c:v>
                </c:pt>
                <c:pt idx="26">
                  <c:v>81037957525586.719</c:v>
                </c:pt>
                <c:pt idx="27">
                  <c:v>80329632069378.125</c:v>
                </c:pt>
                <c:pt idx="28">
                  <c:v>79629085716713.266</c:v>
                </c:pt>
                <c:pt idx="29">
                  <c:v>78936230971235.766</c:v>
                </c:pt>
                <c:pt idx="30">
                  <c:v>78250981322848.25</c:v>
                </c:pt>
              </c:numCache>
            </c:numRef>
          </c:val>
          <c:smooth val="0"/>
          <c:extLst>
            <c:ext xmlns:c16="http://schemas.microsoft.com/office/drawing/2014/chart" uri="{C3380CC4-5D6E-409C-BE32-E72D297353CC}">
              <c16:uniqueId val="{0000000D-C9F1-4C89-A945-7799CBEA6019}"/>
            </c:ext>
          </c:extLst>
        </c:ser>
        <c:ser>
          <c:idx val="14"/>
          <c:order val="14"/>
          <c:tx>
            <c:strRef>
              <c:f>'BIFUbC-natural-gas'!$A$16</c:f>
              <c:strCache>
                <c:ptCount val="1"/>
                <c:pt idx="0">
                  <c:v>other metals 242</c:v>
                </c:pt>
              </c:strCache>
            </c:strRef>
          </c:tx>
          <c:spPr>
            <a:ln w="28575" cap="rnd">
              <a:solidFill>
                <a:schemeClr val="accent3">
                  <a:lumMod val="80000"/>
                  <a:lumOff val="2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'BIFUbC-natural-gas'!$B$16:$AF$16</c:f>
              <c:numCache>
                <c:formatCode>0.00E+00</c:formatCode>
                <c:ptCount val="31"/>
                <c:pt idx="0">
                  <c:v>9645652490086.0469</c:v>
                </c:pt>
                <c:pt idx="1">
                  <c:v>9920041102653.1406</c:v>
                </c:pt>
                <c:pt idx="2">
                  <c:v>10069456374303.504</c:v>
                </c:pt>
                <c:pt idx="3">
                  <c:v>13640501438478.563</c:v>
                </c:pt>
                <c:pt idx="4">
                  <c:v>12268509747167.277</c:v>
                </c:pt>
                <c:pt idx="5">
                  <c:v>12625266427826.936</c:v>
                </c:pt>
                <c:pt idx="6">
                  <c:v>12993127735058.686</c:v>
                </c:pt>
                <c:pt idx="7">
                  <c:v>13372447148922.203</c:v>
                </c:pt>
                <c:pt idx="8">
                  <c:v>13763589479799.572</c:v>
                </c:pt>
                <c:pt idx="9">
                  <c:v>14166931232341.324</c:v>
                </c:pt>
                <c:pt idx="10">
                  <c:v>14582860981110.436</c:v>
                </c:pt>
                <c:pt idx="11">
                  <c:v>14948631340674.764</c:v>
                </c:pt>
                <c:pt idx="12">
                  <c:v>15324131577722.418</c:v>
                </c:pt>
                <c:pt idx="13">
                  <c:v>15709625684592.418</c:v>
                </c:pt>
                <c:pt idx="14">
                  <c:v>16105384861617.963</c:v>
                </c:pt>
                <c:pt idx="15">
                  <c:v>16511687714321.75</c:v>
                </c:pt>
                <c:pt idx="16">
                  <c:v>16928820456009.43</c:v>
                </c:pt>
                <c:pt idx="17">
                  <c:v>17357077115909.098</c:v>
                </c:pt>
                <c:pt idx="18">
                  <c:v>17796759753008.555</c:v>
                </c:pt>
                <c:pt idx="19">
                  <c:v>18248178675746.41</c:v>
                </c:pt>
                <c:pt idx="20">
                  <c:v>18711652667717.316</c:v>
                </c:pt>
                <c:pt idx="21">
                  <c:v>19069828284698.25</c:v>
                </c:pt>
                <c:pt idx="22">
                  <c:v>19435224864061.125</c:v>
                </c:pt>
                <c:pt idx="23">
                  <c:v>19807990400019.719</c:v>
                </c:pt>
                <c:pt idx="24">
                  <c:v>20188275935142.273</c:v>
                </c:pt>
                <c:pt idx="25">
                  <c:v>20576235623234.914</c:v>
                </c:pt>
                <c:pt idx="26">
                  <c:v>20972026793522.859</c:v>
                </c:pt>
                <c:pt idx="27">
                  <c:v>21375810016156.207</c:v>
                </c:pt>
                <c:pt idx="28">
                  <c:v>21787749169067.594</c:v>
                </c:pt>
                <c:pt idx="29">
                  <c:v>22208011506209.699</c:v>
                </c:pt>
                <c:pt idx="30">
                  <c:v>22636767727201.039</c:v>
                </c:pt>
              </c:numCache>
            </c:numRef>
          </c:val>
          <c:smooth val="0"/>
          <c:extLst>
            <c:ext xmlns:c16="http://schemas.microsoft.com/office/drawing/2014/chart" uri="{C3380CC4-5D6E-409C-BE32-E72D297353CC}">
              <c16:uniqueId val="{0000000E-C9F1-4C89-A945-7799CBEA6019}"/>
            </c:ext>
          </c:extLst>
        </c:ser>
        <c:ser>
          <c:idx val="15"/>
          <c:order val="15"/>
          <c:tx>
            <c:strRef>
              <c:f>'BIFUbC-natural-gas'!$A$17</c:f>
              <c:strCache>
                <c:ptCount val="1"/>
                <c:pt idx="0">
                  <c:v>metal products except machinery and vehicles 25</c:v>
                </c:pt>
              </c:strCache>
            </c:strRef>
          </c:tx>
          <c:spPr>
            <a:ln w="28575" cap="rnd">
              <a:solidFill>
                <a:schemeClr val="accent4">
                  <a:lumMod val="80000"/>
                  <a:lumOff val="2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'BIFUbC-natural-gas'!$B$17:$AF$17</c:f>
              <c:numCache>
                <c:formatCode>0.00E+00</c:formatCode>
                <c:ptCount val="31"/>
                <c:pt idx="0">
                  <c:v>12007551150909.189</c:v>
                </c:pt>
                <c:pt idx="1">
                  <c:v>12348461901226.918</c:v>
                </c:pt>
                <c:pt idx="2">
                  <c:v>12533977677736.488</c:v>
                </c:pt>
                <c:pt idx="3">
                  <c:v>16979499528745.143</c:v>
                </c:pt>
                <c:pt idx="4">
                  <c:v>15271809379987.674</c:v>
                </c:pt>
                <c:pt idx="5">
                  <c:v>15715777490471.34</c:v>
                </c:pt>
                <c:pt idx="6">
                  <c:v>16173563519331.135</c:v>
                </c:pt>
                <c:pt idx="7">
                  <c:v>16645607302477.699</c:v>
                </c:pt>
                <c:pt idx="8">
                  <c:v>17132362774035.479</c:v>
                </c:pt>
                <c:pt idx="9">
                  <c:v>17634298419196.098</c:v>
                </c:pt>
                <c:pt idx="10">
                  <c:v>18151897741627.379</c:v>
                </c:pt>
                <c:pt idx="11">
                  <c:v>18607077250910.172</c:v>
                </c:pt>
                <c:pt idx="12">
                  <c:v>19074363990626.938</c:v>
                </c:pt>
                <c:pt idx="13">
                  <c:v>19554086446787.914</c:v>
                </c:pt>
                <c:pt idx="14">
                  <c:v>20046582074242.586</c:v>
                </c:pt>
                <c:pt idx="15">
                  <c:v>20552197542047.301</c:v>
                </c:pt>
                <c:pt idx="16">
                  <c:v>21071288985549.688</c:v>
                </c:pt>
                <c:pt idx="17">
                  <c:v>21604222265374</c:v>
                </c:pt>
                <c:pt idx="18">
                  <c:v>22151373233496.016</c:v>
                </c:pt>
                <c:pt idx="19">
                  <c:v>22713128006601.887</c:v>
                </c:pt>
                <c:pt idx="20">
                  <c:v>23289883246930.238</c:v>
                </c:pt>
                <c:pt idx="21">
                  <c:v>23735600533800.008</c:v>
                </c:pt>
                <c:pt idx="22">
                  <c:v>24190303034273.762</c:v>
                </c:pt>
                <c:pt idx="23">
                  <c:v>24654174897116.242</c:v>
                </c:pt>
                <c:pt idx="24">
                  <c:v>25127404064126.41</c:v>
                </c:pt>
                <c:pt idx="25">
                  <c:v>25610182348382.438</c:v>
                </c:pt>
                <c:pt idx="26">
                  <c:v>26102705514101.578</c:v>
                </c:pt>
                <c:pt idx="27">
                  <c:v>26605173358148.098</c:v>
                </c:pt>
                <c:pt idx="28">
                  <c:v>27117789793223.395</c:v>
                </c:pt>
                <c:pt idx="29">
                  <c:v>27640762932773.02</c:v>
                </c:pt>
                <c:pt idx="30">
                  <c:v>28174305177645.98</c:v>
                </c:pt>
              </c:numCache>
            </c:numRef>
          </c:val>
          <c:smooth val="0"/>
          <c:extLst>
            <c:ext xmlns:c16="http://schemas.microsoft.com/office/drawing/2014/chart" uri="{C3380CC4-5D6E-409C-BE32-E72D297353CC}">
              <c16:uniqueId val="{0000000F-C9F1-4C89-A945-7799CBEA6019}"/>
            </c:ext>
          </c:extLst>
        </c:ser>
        <c:ser>
          <c:idx val="16"/>
          <c:order val="16"/>
          <c:tx>
            <c:strRef>
              <c:f>'BIFUbC-natural-gas'!$A$18</c:f>
              <c:strCache>
                <c:ptCount val="1"/>
                <c:pt idx="0">
                  <c:v>computers and electronics 26</c:v>
                </c:pt>
              </c:strCache>
            </c:strRef>
          </c:tx>
          <c:spPr>
            <a:ln w="28575" cap="rnd">
              <a:solidFill>
                <a:schemeClr val="accent5">
                  <a:lumMod val="80000"/>
                  <a:lumOff val="2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'BIFUbC-natural-gas'!$B$18:$AF$18</c:f>
              <c:numCache>
                <c:formatCode>0.00E+00</c:formatCode>
                <c:ptCount val="31"/>
                <c:pt idx="0">
                  <c:v>47984543374013.555</c:v>
                </c:pt>
                <c:pt idx="1">
                  <c:v>51825133295205.078</c:v>
                </c:pt>
                <c:pt idx="2">
                  <c:v>51806159518210.852</c:v>
                </c:pt>
                <c:pt idx="3">
                  <c:v>55355797578143.32</c:v>
                </c:pt>
                <c:pt idx="4">
                  <c:v>73648274830451.406</c:v>
                </c:pt>
                <c:pt idx="5">
                  <c:v>74714380857730.203</c:v>
                </c:pt>
                <c:pt idx="6">
                  <c:v>75795926793752.859</c:v>
                </c:pt>
                <c:pt idx="7">
                  <c:v>76893136347285.359</c:v>
                </c:pt>
                <c:pt idx="8">
                  <c:v>78006236469767.422</c:v>
                </c:pt>
                <c:pt idx="9">
                  <c:v>79135457402333.688</c:v>
                </c:pt>
                <c:pt idx="10">
                  <c:v>80281032723517.125</c:v>
                </c:pt>
                <c:pt idx="11">
                  <c:v>79530194811221.844</c:v>
                </c:pt>
                <c:pt idx="12">
                  <c:v>78789889930072.703</c:v>
                </c:pt>
                <c:pt idx="13">
                  <c:v>78060017489001.234</c:v>
                </c:pt>
                <c:pt idx="14">
                  <c:v>77340478280125.469</c:v>
                </c:pt>
                <c:pt idx="15">
                  <c:v>76631174465290.172</c:v>
                </c:pt>
                <c:pt idx="16">
                  <c:v>75932009562788.859</c:v>
                </c:pt>
                <c:pt idx="17">
                  <c:v>75242888434265.688</c:v>
                </c:pt>
                <c:pt idx="18">
                  <c:v>74563717271795.688</c:v>
                </c:pt>
                <c:pt idx="19">
                  <c:v>73894403585141.375</c:v>
                </c:pt>
                <c:pt idx="20">
                  <c:v>73234856189184.125</c:v>
                </c:pt>
                <c:pt idx="21">
                  <c:v>72473173271475.5</c:v>
                </c:pt>
                <c:pt idx="22">
                  <c:v>71720809189931.234</c:v>
                </c:pt>
                <c:pt idx="23">
                  <c:v>70977652456024.484</c:v>
                </c:pt>
                <c:pt idx="24">
                  <c:v>70243592918926.992</c:v>
                </c:pt>
                <c:pt idx="25">
                  <c:v>69518521749464.688</c:v>
                </c:pt>
                <c:pt idx="26">
                  <c:v>68802331424265.82</c:v>
                </c:pt>
                <c:pt idx="27">
                  <c:v>68094915710099.164</c:v>
                </c:pt>
                <c:pt idx="28">
                  <c:v>67396169648400.195</c:v>
                </c:pt>
                <c:pt idx="29">
                  <c:v>66705989539982.727</c:v>
                </c:pt>
                <c:pt idx="30">
                  <c:v>66024272929934.023</c:v>
                </c:pt>
              </c:numCache>
            </c:numRef>
          </c:val>
          <c:smooth val="0"/>
          <c:extLst>
            <c:ext xmlns:c16="http://schemas.microsoft.com/office/drawing/2014/chart" uri="{C3380CC4-5D6E-409C-BE32-E72D297353CC}">
              <c16:uniqueId val="{00000010-C9F1-4C89-A945-7799CBEA6019}"/>
            </c:ext>
          </c:extLst>
        </c:ser>
        <c:ser>
          <c:idx val="17"/>
          <c:order val="17"/>
          <c:tx>
            <c:strRef>
              <c:f>'BIFUbC-natural-gas'!$A$19</c:f>
              <c:strCache>
                <c:ptCount val="1"/>
                <c:pt idx="0">
                  <c:v>appliances and electrical equipment 27</c:v>
                </c:pt>
              </c:strCache>
            </c:strRef>
          </c:tx>
          <c:spPr>
            <a:ln w="28575" cap="rnd">
              <a:solidFill>
                <a:schemeClr val="accent6">
                  <a:lumMod val="80000"/>
                  <a:lumOff val="2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'BIFUbC-natural-gas'!$B$19:$AF$19</c:f>
              <c:numCache>
                <c:formatCode>0.00E+00</c:formatCode>
                <c:ptCount val="31"/>
                <c:pt idx="0">
                  <c:v>6912790885164.8789</c:v>
                </c:pt>
                <c:pt idx="1">
                  <c:v>7464156913442.9189</c:v>
                </c:pt>
                <c:pt idx="2">
                  <c:v>7436326104514.3604</c:v>
                </c:pt>
                <c:pt idx="3">
                  <c:v>7988301854801.1484</c:v>
                </c:pt>
                <c:pt idx="4">
                  <c:v>10563509967351.244</c:v>
                </c:pt>
                <c:pt idx="5">
                  <c:v>10716243297769.725</c:v>
                </c:pt>
                <c:pt idx="6">
                  <c:v>10871186139899.357</c:v>
                </c:pt>
                <c:pt idx="7">
                  <c:v>11028370473984.766</c:v>
                </c:pt>
                <c:pt idx="8">
                  <c:v>11187828743372.844</c:v>
                </c:pt>
                <c:pt idx="9">
                  <c:v>11349593861221.955</c:v>
                </c:pt>
                <c:pt idx="10">
                  <c:v>11513699217308.322</c:v>
                </c:pt>
                <c:pt idx="11">
                  <c:v>11410121330890.678</c:v>
                </c:pt>
                <c:pt idx="12">
                  <c:v>11308051632829.518</c:v>
                </c:pt>
                <c:pt idx="13">
                  <c:v>11207476213939.506</c:v>
                </c:pt>
                <c:pt idx="14">
                  <c:v>11108381362796.314</c:v>
                </c:pt>
                <c:pt idx="15">
                  <c:v>11010753563871.635</c:v>
                </c:pt>
                <c:pt idx="16">
                  <c:v>10914579495694.127</c:v>
                </c:pt>
                <c:pt idx="17">
                  <c:v>10819846029036.076</c:v>
                </c:pt>
                <c:pt idx="18">
                  <c:v>10726540225125.529</c:v>
                </c:pt>
                <c:pt idx="19">
                  <c:v>10634649333883.619</c:v>
                </c:pt>
                <c:pt idx="20">
                  <c:v>10544160792186.879</c:v>
                </c:pt>
                <c:pt idx="21">
                  <c:v>10437197323671.674</c:v>
                </c:pt>
                <c:pt idx="22">
                  <c:v>10331547383091.973</c:v>
                </c:pt>
                <c:pt idx="23">
                  <c:v>10227195263178</c:v>
                </c:pt>
                <c:pt idx="24">
                  <c:v>10124125445135.896</c:v>
                </c:pt>
                <c:pt idx="25">
                  <c:v>10022322596387.176</c:v>
                </c:pt>
                <c:pt idx="26">
                  <c:v>9921771568335.2773</c:v>
                </c:pt>
                <c:pt idx="27">
                  <c:v>9822457394158.9004</c:v>
                </c:pt>
                <c:pt idx="28">
                  <c:v>9724365286631.8359</c:v>
                </c:pt>
                <c:pt idx="29">
                  <c:v>9627480635968.9121</c:v>
                </c:pt>
                <c:pt idx="30">
                  <c:v>9531789007697.8047</c:v>
                </c:pt>
              </c:numCache>
            </c:numRef>
          </c:val>
          <c:smooth val="0"/>
          <c:extLst>
            <c:ext xmlns:c16="http://schemas.microsoft.com/office/drawing/2014/chart" uri="{C3380CC4-5D6E-409C-BE32-E72D297353CC}">
              <c16:uniqueId val="{00000011-C9F1-4C89-A945-7799CBEA6019}"/>
            </c:ext>
          </c:extLst>
        </c:ser>
        <c:ser>
          <c:idx val="18"/>
          <c:order val="18"/>
          <c:tx>
            <c:strRef>
              <c:f>'BIFUbC-natural-gas'!$A$20</c:f>
              <c:strCache>
                <c:ptCount val="1"/>
                <c:pt idx="0">
                  <c:v>other machinery 28</c:v>
                </c:pt>
              </c:strCache>
            </c:strRef>
          </c:tx>
          <c:spPr>
            <a:ln w="28575" cap="rnd">
              <a:solidFill>
                <a:schemeClr val="accent1">
                  <a:lumMod val="8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'BIFUbC-natural-gas'!$B$20:$AF$20</c:f>
              <c:numCache>
                <c:formatCode>0.00E+00</c:formatCode>
                <c:ptCount val="31"/>
                <c:pt idx="0">
                  <c:v>4212678411846.8359</c:v>
                </c:pt>
                <c:pt idx="1">
                  <c:v>4538793132823.1768</c:v>
                </c:pt>
                <c:pt idx="2">
                  <c:v>4392584822401.5923</c:v>
                </c:pt>
                <c:pt idx="3">
                  <c:v>4938069433474.6084</c:v>
                </c:pt>
                <c:pt idx="4">
                  <c:v>6198116515635.7559</c:v>
                </c:pt>
                <c:pt idx="5">
                  <c:v>6286800101408.6211</c:v>
                </c:pt>
                <c:pt idx="6">
                  <c:v>6376753923304.7861</c:v>
                </c:pt>
                <c:pt idx="7">
                  <c:v>6467996193638.7588</c:v>
                </c:pt>
                <c:pt idx="8">
                  <c:v>6560545386101.7852</c:v>
                </c:pt>
                <c:pt idx="9">
                  <c:v>6654420239516.5098</c:v>
                </c:pt>
                <c:pt idx="10">
                  <c:v>6749639761645.6328</c:v>
                </c:pt>
                <c:pt idx="11">
                  <c:v>6710156787838.5254</c:v>
                </c:pt>
                <c:pt idx="12">
                  <c:v>6671545374359.7939</c:v>
                </c:pt>
                <c:pt idx="13">
                  <c:v>6633800043423.999</c:v>
                </c:pt>
                <c:pt idx="14">
                  <c:v>6596915430012.4082</c:v>
                </c:pt>
                <c:pt idx="15">
                  <c:v>6560886281117.8457</c:v>
                </c:pt>
                <c:pt idx="16">
                  <c:v>6525707455004.1611</c:v>
                </c:pt>
                <c:pt idx="17">
                  <c:v>6491373920480.21</c:v>
                </c:pt>
                <c:pt idx="18">
                  <c:v>6457880756188.2598</c:v>
                </c:pt>
                <c:pt idx="19">
                  <c:v>6425223149906.6982</c:v>
                </c:pt>
                <c:pt idx="20">
                  <c:v>6393396397866.9463</c:v>
                </c:pt>
                <c:pt idx="21">
                  <c:v>6342460908792.3643</c:v>
                </c:pt>
                <c:pt idx="22">
                  <c:v>6292176694976.748</c:v>
                </c:pt>
                <c:pt idx="23">
                  <c:v>6242536007855.6289</c:v>
                </c:pt>
                <c:pt idx="24">
                  <c:v>6193531191903.6885</c:v>
                </c:pt>
                <c:pt idx="25">
                  <c:v>6145154683518.9434</c:v>
                </c:pt>
                <c:pt idx="26">
                  <c:v>6097399009920.3369</c:v>
                </c:pt>
                <c:pt idx="27">
                  <c:v>6050256788058.5332</c:v>
                </c:pt>
                <c:pt idx="28">
                  <c:v>6003720723539.7891</c:v>
                </c:pt>
                <c:pt idx="29">
                  <c:v>5957783609562.7305</c:v>
                </c:pt>
                <c:pt idx="30">
                  <c:v>5912438325867.8799</c:v>
                </c:pt>
              </c:numCache>
            </c:numRef>
          </c:val>
          <c:smooth val="0"/>
          <c:extLst>
            <c:ext xmlns:c16="http://schemas.microsoft.com/office/drawing/2014/chart" uri="{C3380CC4-5D6E-409C-BE32-E72D297353CC}">
              <c16:uniqueId val="{00000012-C9F1-4C89-A945-7799CBEA6019}"/>
            </c:ext>
          </c:extLst>
        </c:ser>
        <c:ser>
          <c:idx val="19"/>
          <c:order val="19"/>
          <c:tx>
            <c:strRef>
              <c:f>'BIFUbC-natural-gas'!$A$21</c:f>
              <c:strCache>
                <c:ptCount val="1"/>
                <c:pt idx="0">
                  <c:v>road vehicles 29</c:v>
                </c:pt>
              </c:strCache>
            </c:strRef>
          </c:tx>
          <c:spPr>
            <a:ln w="28575" cap="rnd">
              <a:solidFill>
                <a:schemeClr val="accent2">
                  <a:lumMod val="8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'BIFUbC-natural-gas'!$B$21:$AF$21</c:f>
              <c:numCache>
                <c:formatCode>0.00E+00</c:formatCode>
                <c:ptCount val="31"/>
                <c:pt idx="0">
                  <c:v>24346422014167.199</c:v>
                </c:pt>
                <c:pt idx="1">
                  <c:v>26164400540197.086</c:v>
                </c:pt>
                <c:pt idx="2">
                  <c:v>24685728916101.125</c:v>
                </c:pt>
                <c:pt idx="3">
                  <c:v>24401232892103.461</c:v>
                </c:pt>
                <c:pt idx="4">
                  <c:v>24230570055833.984</c:v>
                </c:pt>
                <c:pt idx="5">
                  <c:v>24127957038531.102</c:v>
                </c:pt>
                <c:pt idx="6">
                  <c:v>24025779533823.836</c:v>
                </c:pt>
                <c:pt idx="7">
                  <c:v>23924035693891.863</c:v>
                </c:pt>
                <c:pt idx="8">
                  <c:v>23822723678755.293</c:v>
                </c:pt>
                <c:pt idx="9">
                  <c:v>23721841656241.371</c:v>
                </c:pt>
                <c:pt idx="10">
                  <c:v>23621387801951.359</c:v>
                </c:pt>
                <c:pt idx="11">
                  <c:v>23075328541564.16</c:v>
                </c:pt>
                <c:pt idx="12">
                  <c:v>22541939417567.152</c:v>
                </c:pt>
                <c:pt idx="13">
                  <c:v>22020926946994.063</c:v>
                </c:pt>
                <c:pt idx="14">
                  <c:v>21512004450262.305</c:v>
                </c:pt>
                <c:pt idx="15">
                  <c:v>21014891893517.066</c:v>
                </c:pt>
                <c:pt idx="16">
                  <c:v>20529315734629.348</c:v>
                </c:pt>
                <c:pt idx="17">
                  <c:v>20055008772763.352</c:v>
                </c:pt>
                <c:pt idx="18">
                  <c:v>19591710001430.414</c:v>
                </c:pt>
                <c:pt idx="19">
                  <c:v>19139164464948.781</c:v>
                </c:pt>
                <c:pt idx="20">
                  <c:v>18697123118230.18</c:v>
                </c:pt>
                <c:pt idx="21">
                  <c:v>18387829482741.785</c:v>
                </c:pt>
                <c:pt idx="22">
                  <c:v>18083665368288.941</c:v>
                </c:pt>
                <c:pt idx="23">
                  <c:v>17784545708836.328</c:v>
                </c:pt>
                <c:pt idx="24">
                  <c:v>17490386849053.615</c:v>
                </c:pt>
                <c:pt idx="25">
                  <c:v>17201106520920.83</c:v>
                </c:pt>
                <c:pt idx="26">
                  <c:v>16916623820721.676</c:v>
                </c:pt>
                <c:pt idx="27">
                  <c:v>16636859186418.406</c:v>
                </c:pt>
                <c:pt idx="28">
                  <c:v>16361734375401.928</c:v>
                </c:pt>
                <c:pt idx="29">
                  <c:v>16091172442610.832</c:v>
                </c:pt>
                <c:pt idx="30">
                  <c:v>15825097719013.35</c:v>
                </c:pt>
              </c:numCache>
            </c:numRef>
          </c:val>
          <c:smooth val="0"/>
          <c:extLst>
            <c:ext xmlns:c16="http://schemas.microsoft.com/office/drawing/2014/chart" uri="{C3380CC4-5D6E-409C-BE32-E72D297353CC}">
              <c16:uniqueId val="{00000013-C9F1-4C89-A945-7799CBEA6019}"/>
            </c:ext>
          </c:extLst>
        </c:ser>
        <c:ser>
          <c:idx val="20"/>
          <c:order val="20"/>
          <c:tx>
            <c:strRef>
              <c:f>'BIFUbC-natural-gas'!$A$22</c:f>
              <c:strCache>
                <c:ptCount val="1"/>
                <c:pt idx="0">
                  <c:v>nonroad vehicles 30</c:v>
                </c:pt>
              </c:strCache>
            </c:strRef>
          </c:tx>
          <c:spPr>
            <a:ln w="28575" cap="rnd">
              <a:solidFill>
                <a:schemeClr val="accent3">
                  <a:lumMod val="8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'BIFUbC-natural-gas'!$B$22:$AF$22</c:f>
              <c:numCache>
                <c:formatCode>0.00E+00</c:formatCode>
                <c:ptCount val="31"/>
                <c:pt idx="0">
                  <c:v>2716142886391.5693</c:v>
                </c:pt>
                <c:pt idx="1">
                  <c:v>2918862703697.0952</c:v>
                </c:pt>
                <c:pt idx="2">
                  <c:v>2753461868691.668</c:v>
                </c:pt>
                <c:pt idx="3">
                  <c:v>2723466159279.7764</c:v>
                </c:pt>
                <c:pt idx="4">
                  <c:v>2704475150444.9556</c:v>
                </c:pt>
                <c:pt idx="5">
                  <c:v>2693050708717.9014</c:v>
                </c:pt>
                <c:pt idx="6">
                  <c:v>2681674772526.0913</c:v>
                </c:pt>
                <c:pt idx="7">
                  <c:v>2670347136078.041</c:v>
                </c:pt>
                <c:pt idx="8">
                  <c:v>2659067594455.4551</c:v>
                </c:pt>
                <c:pt idx="9">
                  <c:v>2647835943609.5254</c:v>
                </c:pt>
                <c:pt idx="10">
                  <c:v>2636651980357.2441</c:v>
                </c:pt>
                <c:pt idx="11">
                  <c:v>2575900213312.0425</c:v>
                </c:pt>
                <c:pt idx="12">
                  <c:v>2516560200881.8696</c:v>
                </c:pt>
                <c:pt idx="13">
                  <c:v>2458599264879.4058</c:v>
                </c:pt>
                <c:pt idx="14">
                  <c:v>2401985484890.9404</c:v>
                </c:pt>
                <c:pt idx="15">
                  <c:v>2346687680718.9482</c:v>
                </c:pt>
                <c:pt idx="16">
                  <c:v>2292675395231.6274</c:v>
                </c:pt>
                <c:pt idx="17">
                  <c:v>2239918877609.9609</c:v>
                </c:pt>
                <c:pt idx="18">
                  <c:v>2188389066983.0925</c:v>
                </c:pt>
                <c:pt idx="19">
                  <c:v>2138057576443.0159</c:v>
                </c:pt>
                <c:pt idx="20">
                  <c:v>2088896677429.7839</c:v>
                </c:pt>
                <c:pt idx="21">
                  <c:v>2054453059935.0078</c:v>
                </c:pt>
                <c:pt idx="22">
                  <c:v>2020580721317.3933</c:v>
                </c:pt>
                <c:pt idx="23">
                  <c:v>1987270187721.7136</c:v>
                </c:pt>
                <c:pt idx="24">
                  <c:v>1954512142403.8057</c:v>
                </c:pt>
                <c:pt idx="25">
                  <c:v>1922297423125.0964</c:v>
                </c:pt>
                <c:pt idx="26">
                  <c:v>1890617019590.3374</c:v>
                </c:pt>
                <c:pt idx="27">
                  <c:v>1859462070927.8284</c:v>
                </c:pt>
                <c:pt idx="28">
                  <c:v>1828823863211.4336</c:v>
                </c:pt>
                <c:pt idx="29">
                  <c:v>1798693827023.686</c:v>
                </c:pt>
                <c:pt idx="30">
                  <c:v>1769063535059.3081</c:v>
                </c:pt>
              </c:numCache>
            </c:numRef>
          </c:val>
          <c:smooth val="0"/>
          <c:extLst>
            <c:ext xmlns:c16="http://schemas.microsoft.com/office/drawing/2014/chart" uri="{C3380CC4-5D6E-409C-BE32-E72D297353CC}">
              <c16:uniqueId val="{00000014-C9F1-4C89-A945-7799CBEA6019}"/>
            </c:ext>
          </c:extLst>
        </c:ser>
        <c:ser>
          <c:idx val="21"/>
          <c:order val="21"/>
          <c:tx>
            <c:strRef>
              <c:f>'BIFUbC-natural-gas'!$A$23</c:f>
              <c:strCache>
                <c:ptCount val="1"/>
                <c:pt idx="0">
                  <c:v>other manufacturing 31T33</c:v>
                </c:pt>
              </c:strCache>
            </c:strRef>
          </c:tx>
          <c:spPr>
            <a:ln w="28575" cap="rnd">
              <a:solidFill>
                <a:schemeClr val="accent4">
                  <a:lumMod val="8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'BIFUbC-natural-gas'!$B$23:$AF$23</c:f>
              <c:numCache>
                <c:formatCode>0.00E+00</c:formatCode>
                <c:ptCount val="31"/>
                <c:pt idx="0">
                  <c:v>13483267225400</c:v>
                </c:pt>
                <c:pt idx="1">
                  <c:v>15620761647309</c:v>
                </c:pt>
                <c:pt idx="2">
                  <c:v>15616795980478</c:v>
                </c:pt>
                <c:pt idx="3">
                  <c:v>14367610928713</c:v>
                </c:pt>
                <c:pt idx="4">
                  <c:v>15369559671616.432</c:v>
                </c:pt>
                <c:pt idx="5">
                  <c:v>15490374606724.43</c:v>
                </c:pt>
                <c:pt idx="6">
                  <c:v>15612139227370.4</c:v>
                </c:pt>
                <c:pt idx="7">
                  <c:v>15734860998712.689</c:v>
                </c:pt>
                <c:pt idx="8">
                  <c:v>15858547444590.74</c:v>
                </c:pt>
                <c:pt idx="9">
                  <c:v>15983206147986.361</c:v>
                </c:pt>
                <c:pt idx="10">
                  <c:v>16108844751488.635</c:v>
                </c:pt>
                <c:pt idx="11">
                  <c:v>15712097436719.313</c:v>
                </c:pt>
                <c:pt idx="12">
                  <c:v>15325121675044.268</c:v>
                </c:pt>
                <c:pt idx="13">
                  <c:v>14947676801318.914</c:v>
                </c:pt>
                <c:pt idx="14">
                  <c:v>14579528077779.012</c:v>
                </c:pt>
                <c:pt idx="15">
                  <c:v>14220446548054.279</c:v>
                </c:pt>
                <c:pt idx="16">
                  <c:v>13870208894777.508</c:v>
                </c:pt>
                <c:pt idx="17">
                  <c:v>13528597300700.656</c:v>
                </c:pt>
                <c:pt idx="18">
                  <c:v>13195399313231.537</c:v>
                </c:pt>
                <c:pt idx="19">
                  <c:v>12870407712306.848</c:v>
                </c:pt>
                <c:pt idx="20">
                  <c:v>12553420381519.377</c:v>
                </c:pt>
                <c:pt idx="21">
                  <c:v>12281267820201.332</c:v>
                </c:pt>
                <c:pt idx="22">
                  <c:v>12015015405168.598</c:v>
                </c:pt>
                <c:pt idx="23">
                  <c:v>11754535223878.227</c:v>
                </c:pt>
                <c:pt idx="24">
                  <c:v>11499702136874.217</c:v>
                </c:pt>
                <c:pt idx="25">
                  <c:v>11250393717668.223</c:v>
                </c:pt>
                <c:pt idx="26">
                  <c:v>11006490193923.623</c:v>
                </c:pt>
                <c:pt idx="27">
                  <c:v>10767874389914.699</c:v>
                </c:pt>
                <c:pt idx="28">
                  <c:v>10534431670233.262</c:v>
                </c:pt>
                <c:pt idx="29">
                  <c:v>10306049884715.703</c:v>
                </c:pt>
                <c:pt idx="30">
                  <c:v>10082619314563.998</c:v>
                </c:pt>
              </c:numCache>
            </c:numRef>
          </c:val>
          <c:smooth val="0"/>
          <c:extLst>
            <c:ext xmlns:c16="http://schemas.microsoft.com/office/drawing/2014/chart" uri="{C3380CC4-5D6E-409C-BE32-E72D297353CC}">
              <c16:uniqueId val="{00000015-C9F1-4C89-A945-7799CBEA6019}"/>
            </c:ext>
          </c:extLst>
        </c:ser>
        <c:ser>
          <c:idx val="22"/>
          <c:order val="22"/>
          <c:tx>
            <c:strRef>
              <c:f>'BIFUbC-natural-gas'!$A$24</c:f>
              <c:strCache>
                <c:ptCount val="1"/>
                <c:pt idx="0">
                  <c:v>energy pipelines and gas processing 352T353</c:v>
                </c:pt>
              </c:strCache>
            </c:strRef>
          </c:tx>
          <c:spPr>
            <a:ln w="28575" cap="rnd">
              <a:solidFill>
                <a:schemeClr val="accent5">
                  <a:lumMod val="8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'BIFUbC-natural-gas'!$B$24:$AF$24</c:f>
              <c:numCache>
                <c:formatCode>0.00E+00</c:formatCode>
                <c:ptCount val="31"/>
                <c:pt idx="0">
                  <c:v>95271179947944</c:v>
                </c:pt>
                <c:pt idx="1">
                  <c:v>93673016215051</c:v>
                </c:pt>
                <c:pt idx="2">
                  <c:v>78052254567742</c:v>
                </c:pt>
                <c:pt idx="3">
                  <c:v>104138410982060</c:v>
                </c:pt>
                <c:pt idx="4">
                  <c:v>110827399857111.05</c:v>
                </c:pt>
                <c:pt idx="5">
                  <c:v>111815505184229.75</c:v>
                </c:pt>
                <c:pt idx="6">
                  <c:v>112803610511348.45</c:v>
                </c:pt>
                <c:pt idx="7">
                  <c:v>113791715838467.5</c:v>
                </c:pt>
                <c:pt idx="8">
                  <c:v>114779821165586.2</c:v>
                </c:pt>
                <c:pt idx="9">
                  <c:v>115767926492704.91</c:v>
                </c:pt>
                <c:pt idx="10">
                  <c:v>116756031819823.69</c:v>
                </c:pt>
                <c:pt idx="11">
                  <c:v>116608623003327.88</c:v>
                </c:pt>
                <c:pt idx="12">
                  <c:v>116461214186832.11</c:v>
                </c:pt>
                <c:pt idx="13">
                  <c:v>116313805370336.36</c:v>
                </c:pt>
                <c:pt idx="14">
                  <c:v>116166396553840.59</c:v>
                </c:pt>
                <c:pt idx="15">
                  <c:v>116018987737344.83</c:v>
                </c:pt>
                <c:pt idx="16">
                  <c:v>115871578920849.08</c:v>
                </c:pt>
                <c:pt idx="17">
                  <c:v>115724170104353.31</c:v>
                </c:pt>
                <c:pt idx="18">
                  <c:v>115576761287857.56</c:v>
                </c:pt>
                <c:pt idx="19">
                  <c:v>115429352471361.8</c:v>
                </c:pt>
                <c:pt idx="20">
                  <c:v>115281943654866.08</c:v>
                </c:pt>
                <c:pt idx="21">
                  <c:v>115186361052442.45</c:v>
                </c:pt>
                <c:pt idx="22">
                  <c:v>115090778450018.8</c:v>
                </c:pt>
                <c:pt idx="23">
                  <c:v>114995195847595.16</c:v>
                </c:pt>
                <c:pt idx="24">
                  <c:v>114899613245171.5</c:v>
                </c:pt>
                <c:pt idx="25">
                  <c:v>114804030642747.86</c:v>
                </c:pt>
                <c:pt idx="26">
                  <c:v>114708448040324.22</c:v>
                </c:pt>
                <c:pt idx="27">
                  <c:v>114612865437900.58</c:v>
                </c:pt>
                <c:pt idx="28">
                  <c:v>114517282835476.92</c:v>
                </c:pt>
                <c:pt idx="29">
                  <c:v>114421700233053.28</c:v>
                </c:pt>
                <c:pt idx="30">
                  <c:v>114326117630629.61</c:v>
                </c:pt>
              </c:numCache>
            </c:numRef>
          </c:val>
          <c:smooth val="0"/>
          <c:extLst>
            <c:ext xmlns:c16="http://schemas.microsoft.com/office/drawing/2014/chart" uri="{C3380CC4-5D6E-409C-BE32-E72D297353CC}">
              <c16:uniqueId val="{00000016-C9F1-4C89-A945-7799CBEA6019}"/>
            </c:ext>
          </c:extLst>
        </c:ser>
        <c:ser>
          <c:idx val="23"/>
          <c:order val="23"/>
          <c:tx>
            <c:strRef>
              <c:f>'BIFUbC-natural-gas'!$A$25</c:f>
              <c:strCache>
                <c:ptCount val="1"/>
                <c:pt idx="0">
                  <c:v>water and waste 36T39</c:v>
                </c:pt>
              </c:strCache>
            </c:strRef>
          </c:tx>
          <c:spPr>
            <a:ln w="28575" cap="rnd">
              <a:solidFill>
                <a:schemeClr val="accent6">
                  <a:lumMod val="8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'BIFUbC-natural-gas'!$B$25:$AF$25</c:f>
              <c:numCache>
                <c:formatCode>0.00E+00</c:formatCode>
                <c:ptCount val="31"/>
                <c:pt idx="0">
                  <c:v>2772001114869</c:v>
                </c:pt>
                <c:pt idx="1">
                  <c:v>2930627788109</c:v>
                </c:pt>
                <c:pt idx="2">
                  <c:v>2625271442122</c:v>
                </c:pt>
                <c:pt idx="3">
                  <c:v>2371468764938</c:v>
                </c:pt>
                <c:pt idx="4">
                  <c:v>2373840233702.9375</c:v>
                </c:pt>
                <c:pt idx="5">
                  <c:v>2376214073936.6401</c:v>
                </c:pt>
                <c:pt idx="6">
                  <c:v>2378590288010.5767</c:v>
                </c:pt>
                <c:pt idx="7">
                  <c:v>2380968878298.5869</c:v>
                </c:pt>
                <c:pt idx="8">
                  <c:v>2383349847176.8853</c:v>
                </c:pt>
                <c:pt idx="9">
                  <c:v>2385733197024.062</c:v>
                </c:pt>
                <c:pt idx="10">
                  <c:v>2388118930221.0859</c:v>
                </c:pt>
                <c:pt idx="11">
                  <c:v>2390507049151.3066</c:v>
                </c:pt>
                <c:pt idx="12">
                  <c:v>2392897556200.4575</c:v>
                </c:pt>
                <c:pt idx="13">
                  <c:v>2395290453756.6577</c:v>
                </c:pt>
                <c:pt idx="14">
                  <c:v>2397685744210.4141</c:v>
                </c:pt>
                <c:pt idx="15">
                  <c:v>2400083429954.624</c:v>
                </c:pt>
                <c:pt idx="16">
                  <c:v>2402483513384.5786</c:v>
                </c:pt>
                <c:pt idx="17">
                  <c:v>2404885996897.9629</c:v>
                </c:pt>
                <c:pt idx="18">
                  <c:v>2407290882894.8604</c:v>
                </c:pt>
                <c:pt idx="19">
                  <c:v>2409698173777.7549</c:v>
                </c:pt>
                <c:pt idx="20">
                  <c:v>2412107871951.5322</c:v>
                </c:pt>
                <c:pt idx="21">
                  <c:v>2400047332591.7744</c:v>
                </c:pt>
                <c:pt idx="22">
                  <c:v>2388047095928.8154</c:v>
                </c:pt>
                <c:pt idx="23">
                  <c:v>2376106860449.1714</c:v>
                </c:pt>
                <c:pt idx="24">
                  <c:v>2364226326146.9253</c:v>
                </c:pt>
                <c:pt idx="25">
                  <c:v>2352405194516.1904</c:v>
                </c:pt>
                <c:pt idx="26">
                  <c:v>2340643168543.6094</c:v>
                </c:pt>
                <c:pt idx="27">
                  <c:v>2328939952700.8911</c:v>
                </c:pt>
                <c:pt idx="28">
                  <c:v>2317295252937.3867</c:v>
                </c:pt>
                <c:pt idx="29">
                  <c:v>2305708776672.6997</c:v>
                </c:pt>
                <c:pt idx="30">
                  <c:v>2294180232789.3359</c:v>
                </c:pt>
              </c:numCache>
            </c:numRef>
          </c:val>
          <c:smooth val="0"/>
          <c:extLst>
            <c:ext xmlns:c16="http://schemas.microsoft.com/office/drawing/2014/chart" uri="{C3380CC4-5D6E-409C-BE32-E72D297353CC}">
              <c16:uniqueId val="{00000017-C9F1-4C89-A945-7799CBEA6019}"/>
            </c:ext>
          </c:extLst>
        </c:ser>
        <c:ser>
          <c:idx val="24"/>
          <c:order val="24"/>
          <c:tx>
            <c:strRef>
              <c:f>'BIFUbC-natural-gas'!$A$26</c:f>
              <c:strCache>
                <c:ptCount val="1"/>
                <c:pt idx="0">
                  <c:v>construction 41T43</c:v>
                </c:pt>
              </c:strCache>
            </c:strRef>
          </c:tx>
          <c:spPr>
            <a:ln w="28575" cap="rnd">
              <a:solidFill>
                <a:schemeClr val="accent1">
                  <a:lumMod val="60000"/>
                  <a:lumOff val="40000"/>
                </a:schemeClr>
              </a:solidFill>
              <a:round/>
            </a:ln>
            <a:effectLst/>
          </c:spPr>
          <c:marker>
            <c:symbol val="none"/>
          </c:marker>
          <c:cat>
            <c:numRef>
              <c:f>'BIFUbC-natural-gas'!$B$1:$AF$1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'BIFUbC-natural-gas'!$B$26:$AF$26</c:f>
              <c:numCache>
                <c:formatCode>0.00E+00</c:formatCode>
                <c:ptCount val="31"/>
                <c:pt idx="0">
                  <c:v>3965666831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C9F1-4C89-A945-7799CBEA6019}"/>
            </c:ext>
          </c:extLst>
        </c:ser>
        <c:dLbls>
          <c:showLegendKey val="0"/>
          <c:showVal val="0"/>
          <c:showCatName val="0"/>
          <c:showSerName val="0"/>
          <c:showPercent val="0"/>
          <c:showBubbleSize val="0"/>
        </c:dLbls>
        <c:smooth val="0"/>
        <c:axId val="685494367"/>
        <c:axId val="685482847"/>
      </c:lineChart>
      <c:catAx>
        <c:axId val="68549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5482847"/>
        <c:crosses val="autoZero"/>
        <c:auto val="1"/>
        <c:lblAlgn val="ctr"/>
        <c:lblOffset val="100"/>
        <c:noMultiLvlLbl val="0"/>
      </c:catAx>
      <c:valAx>
        <c:axId val="68548284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85494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'BIFUbC-biomass'!$A$2</c:f>
              <c:strCache>
                <c:ptCount val="1"/>
                <c:pt idx="0">
                  <c:v>agriculture and forestry 01T03</c:v>
                </c:pt>
              </c:strCache>
            </c:strRef>
          </c:tx>
          <c:spPr>
            <a:ln w="28575" cap="rnd">
              <a:solidFill>
                <a:schemeClr val="accent2"/>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'BIFUbC-biomass'!$B$2:$AF$2</c:f>
              <c:numCache>
                <c:formatCode>0.00E+00</c:formatCode>
                <c:ptCount val="31"/>
                <c:pt idx="0">
                  <c:v>5754182571781.002</c:v>
                </c:pt>
                <c:pt idx="1">
                  <c:v>3953769830507.0015</c:v>
                </c:pt>
                <c:pt idx="2">
                  <c:v>6301444594459.002</c:v>
                </c:pt>
                <c:pt idx="3">
                  <c:v>8347728679255.002</c:v>
                </c:pt>
                <c:pt idx="4">
                  <c:v>8347728679255.002</c:v>
                </c:pt>
                <c:pt idx="5">
                  <c:v>8347728679255.002</c:v>
                </c:pt>
                <c:pt idx="6">
                  <c:v>8347728679255.002</c:v>
                </c:pt>
                <c:pt idx="7">
                  <c:v>8347728679255.002</c:v>
                </c:pt>
                <c:pt idx="8">
                  <c:v>8347728679255.002</c:v>
                </c:pt>
                <c:pt idx="9">
                  <c:v>8347728679255.002</c:v>
                </c:pt>
                <c:pt idx="10">
                  <c:v>8347728679255.002</c:v>
                </c:pt>
                <c:pt idx="11">
                  <c:v>8347728679255.002</c:v>
                </c:pt>
                <c:pt idx="12">
                  <c:v>8347728679255.002</c:v>
                </c:pt>
                <c:pt idx="13">
                  <c:v>8347728679255.002</c:v>
                </c:pt>
                <c:pt idx="14">
                  <c:v>8347728679255.002</c:v>
                </c:pt>
                <c:pt idx="15">
                  <c:v>8347728679255.002</c:v>
                </c:pt>
                <c:pt idx="16">
                  <c:v>8347728679255.0029</c:v>
                </c:pt>
                <c:pt idx="17">
                  <c:v>8347728679255.0029</c:v>
                </c:pt>
                <c:pt idx="18">
                  <c:v>8347728679255.0029</c:v>
                </c:pt>
                <c:pt idx="19">
                  <c:v>8347728679255.0039</c:v>
                </c:pt>
                <c:pt idx="20">
                  <c:v>8347728679255.0039</c:v>
                </c:pt>
                <c:pt idx="21">
                  <c:v>8347728679255.0039</c:v>
                </c:pt>
                <c:pt idx="22">
                  <c:v>8347728679255.0039</c:v>
                </c:pt>
                <c:pt idx="23">
                  <c:v>8347728679255.0039</c:v>
                </c:pt>
                <c:pt idx="24">
                  <c:v>8347728679255.0039</c:v>
                </c:pt>
                <c:pt idx="25">
                  <c:v>8347728679255.0039</c:v>
                </c:pt>
                <c:pt idx="26">
                  <c:v>8347728679255.0039</c:v>
                </c:pt>
                <c:pt idx="27">
                  <c:v>8347728679255.0039</c:v>
                </c:pt>
                <c:pt idx="28">
                  <c:v>8347728679255.0039</c:v>
                </c:pt>
                <c:pt idx="29">
                  <c:v>8347728679255.0039</c:v>
                </c:pt>
                <c:pt idx="30">
                  <c:v>8347728679255.0039</c:v>
                </c:pt>
              </c:numCache>
            </c:numRef>
          </c:val>
          <c:smooth val="0"/>
          <c:extLst>
            <c:ext xmlns:c16="http://schemas.microsoft.com/office/drawing/2014/chart" uri="{C3380CC4-5D6E-409C-BE32-E72D297353CC}">
              <c16:uniqueId val="{00000000-FCAB-403D-A833-78EF1AC8D66A}"/>
            </c:ext>
          </c:extLst>
        </c:ser>
        <c:ser>
          <c:idx val="2"/>
          <c:order val="1"/>
          <c:tx>
            <c:strRef>
              <c:f>'BIFUbC-biomass'!$A$3</c:f>
              <c:strCache>
                <c:ptCount val="1"/>
                <c:pt idx="0">
                  <c:v>coal mining 05</c:v>
                </c:pt>
              </c:strCache>
            </c:strRef>
          </c:tx>
          <c:spPr>
            <a:ln w="28575" cap="rnd">
              <a:solidFill>
                <a:schemeClr val="accent3"/>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FCAB-403D-A833-78EF1AC8D66A}"/>
            </c:ext>
          </c:extLst>
        </c:ser>
        <c:ser>
          <c:idx val="3"/>
          <c:order val="2"/>
          <c:tx>
            <c:strRef>
              <c:f>'BIFUbC-biomass'!$A$4</c:f>
              <c:strCache>
                <c:ptCount val="1"/>
                <c:pt idx="0">
                  <c:v>oil and gas extraction 06</c:v>
                </c:pt>
              </c:strCache>
            </c:strRef>
          </c:tx>
          <c:spPr>
            <a:ln w="28575" cap="rnd">
              <a:solidFill>
                <a:schemeClr val="accent4"/>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FCAB-403D-A833-78EF1AC8D66A}"/>
            </c:ext>
          </c:extLst>
        </c:ser>
        <c:ser>
          <c:idx val="4"/>
          <c:order val="3"/>
          <c:tx>
            <c:strRef>
              <c:f>'BIFUbC-biomass'!$A$5</c:f>
              <c:strCache>
                <c:ptCount val="1"/>
                <c:pt idx="0">
                  <c:v>other mining and quarrying 07T08</c:v>
                </c:pt>
              </c:strCache>
            </c:strRef>
          </c:tx>
          <c:spPr>
            <a:ln w="28575" cap="rnd">
              <a:solidFill>
                <a:schemeClr val="accent5"/>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'BIFUbC-biomass'!$B$5:$AF$5</c:f>
              <c:numCache>
                <c:formatCode>0.00E+00</c:formatCode>
                <c:ptCount val="31"/>
                <c:pt idx="0">
                  <c:v>80278648615.954422</c:v>
                </c:pt>
                <c:pt idx="1">
                  <c:v>87650423110.928604</c:v>
                </c:pt>
                <c:pt idx="2">
                  <c:v>243312936811.28973</c:v>
                </c:pt>
                <c:pt idx="3">
                  <c:v>267154297518.5452</c:v>
                </c:pt>
                <c:pt idx="4">
                  <c:v>267264679751.24347</c:v>
                </c:pt>
                <c:pt idx="5">
                  <c:v>268838277974.68588</c:v>
                </c:pt>
                <c:pt idx="6">
                  <c:v>270437472493.54364</c:v>
                </c:pt>
                <c:pt idx="7">
                  <c:v>272062679659.54443</c:v>
                </c:pt>
                <c:pt idx="8">
                  <c:v>273714322596.83194</c:v>
                </c:pt>
                <c:pt idx="9">
                  <c:v>275392831312.12659</c:v>
                </c:pt>
                <c:pt idx="10">
                  <c:v>277098642806.67828</c:v>
                </c:pt>
                <c:pt idx="11">
                  <c:v>280235794659.146</c:v>
                </c:pt>
                <c:pt idx="12">
                  <c:v>283465292039.18909</c:v>
                </c:pt>
                <c:pt idx="13">
                  <c:v>286789853239.34302</c:v>
                </c:pt>
                <c:pt idx="14">
                  <c:v>290212276568.08453</c:v>
                </c:pt>
                <c:pt idx="15">
                  <c:v>293735442705.18915</c:v>
                </c:pt>
                <c:pt idx="16">
                  <c:v>297362317126.4212</c:v>
                </c:pt>
                <c:pt idx="17">
                  <c:v>301095952599.5976</c:v>
                </c:pt>
                <c:pt idx="18">
                  <c:v>304939491754.12543</c:v>
                </c:pt>
                <c:pt idx="19">
                  <c:v>308896169726.17725</c:v>
                </c:pt>
                <c:pt idx="20">
                  <c:v>312969316881.72998</c:v>
                </c:pt>
                <c:pt idx="21">
                  <c:v>312753335433.89423</c:v>
                </c:pt>
                <c:pt idx="22">
                  <c:v>312537681465.26233</c:v>
                </c:pt>
                <c:pt idx="23">
                  <c:v>312322354479.29797</c:v>
                </c:pt>
                <c:pt idx="24">
                  <c:v>312107353980.21777</c:v>
                </c:pt>
                <c:pt idx="25">
                  <c:v>311892679472.98987</c:v>
                </c:pt>
                <c:pt idx="26">
                  <c:v>311678330463.33325</c:v>
                </c:pt>
                <c:pt idx="27">
                  <c:v>311464306457.71631</c:v>
                </c:pt>
                <c:pt idx="28">
                  <c:v>311250606963.35559</c:v>
                </c:pt>
                <c:pt idx="29">
                  <c:v>311037231488.2149</c:v>
                </c:pt>
                <c:pt idx="30">
                  <c:v>310824179541.00415</c:v>
                </c:pt>
              </c:numCache>
            </c:numRef>
          </c:val>
          <c:smooth val="0"/>
          <c:extLst>
            <c:ext xmlns:c16="http://schemas.microsoft.com/office/drawing/2014/chart" uri="{C3380CC4-5D6E-409C-BE32-E72D297353CC}">
              <c16:uniqueId val="{00000003-FCAB-403D-A833-78EF1AC8D66A}"/>
            </c:ext>
          </c:extLst>
        </c:ser>
        <c:ser>
          <c:idx val="5"/>
          <c:order val="4"/>
          <c:tx>
            <c:strRef>
              <c:f>'BIFUbC-biomass'!$A$6</c:f>
              <c:strCache>
                <c:ptCount val="1"/>
                <c:pt idx="0">
                  <c:v>food beverage and tobacco 10T12</c:v>
                </c:pt>
              </c:strCache>
            </c:strRef>
          </c:tx>
          <c:spPr>
            <a:ln w="28575" cap="rnd">
              <a:solidFill>
                <a:schemeClr val="accent6"/>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'BIFUbC-biomass'!$B$6:$AF$6</c:f>
              <c:numCache>
                <c:formatCode>0.00E+00</c:formatCode>
                <c:ptCount val="31"/>
                <c:pt idx="0">
                  <c:v>2941151681278.811</c:v>
                </c:pt>
                <c:pt idx="1">
                  <c:v>3027312785748.1025</c:v>
                </c:pt>
                <c:pt idx="2">
                  <c:v>2589332031463.0234</c:v>
                </c:pt>
                <c:pt idx="3">
                  <c:v>2116979370928.7119</c:v>
                </c:pt>
                <c:pt idx="4">
                  <c:v>2117594669909.0005</c:v>
                </c:pt>
                <c:pt idx="5">
                  <c:v>2126366311491.1597</c:v>
                </c:pt>
                <c:pt idx="6">
                  <c:v>2135280633413.1094</c:v>
                </c:pt>
                <c:pt idx="7">
                  <c:v>2144339956526.5591</c:v>
                </c:pt>
                <c:pt idx="8">
                  <c:v>2153546639434.4092</c:v>
                </c:pt>
                <c:pt idx="9">
                  <c:v>2162903079104.8145</c:v>
                </c:pt>
                <c:pt idx="10">
                  <c:v>2172411711495.2363</c:v>
                </c:pt>
                <c:pt idx="11">
                  <c:v>2189899003504.5364</c:v>
                </c:pt>
                <c:pt idx="12">
                  <c:v>2207901053256.6577</c:v>
                </c:pt>
                <c:pt idx="13">
                  <c:v>2226433013213.9517</c:v>
                </c:pt>
                <c:pt idx="14">
                  <c:v>2245510481868.2236</c:v>
                </c:pt>
                <c:pt idx="15">
                  <c:v>2265149516870.104</c:v>
                </c:pt>
                <c:pt idx="16">
                  <c:v>2285366648544.8926</c:v>
                </c:pt>
                <c:pt idx="17">
                  <c:v>2306178893806.2617</c:v>
                </c:pt>
                <c:pt idx="18">
                  <c:v>2327603770479.5205</c:v>
                </c:pt>
                <c:pt idx="19">
                  <c:v>2349659312046.5029</c:v>
                </c:pt>
                <c:pt idx="20">
                  <c:v>2372364082824.4849</c:v>
                </c:pt>
                <c:pt idx="21">
                  <c:v>2371160146635.0635</c:v>
                </c:pt>
                <c:pt idx="22">
                  <c:v>2369958035899.0264</c:v>
                </c:pt>
                <c:pt idx="23">
                  <c:v>2368757747848.5518</c:v>
                </c:pt>
                <c:pt idx="24">
                  <c:v>2367559279720.0151</c:v>
                </c:pt>
                <c:pt idx="25">
                  <c:v>2366362628753.9829</c:v>
                </c:pt>
                <c:pt idx="26">
                  <c:v>2365167792195.2041</c:v>
                </c:pt>
                <c:pt idx="27">
                  <c:v>2363974767292.6064</c:v>
                </c:pt>
                <c:pt idx="28">
                  <c:v>2362783551299.2891</c:v>
                </c:pt>
                <c:pt idx="29">
                  <c:v>2361594141472.5146</c:v>
                </c:pt>
                <c:pt idx="30">
                  <c:v>2360406535073.7061</c:v>
                </c:pt>
              </c:numCache>
            </c:numRef>
          </c:val>
          <c:smooth val="0"/>
          <c:extLst>
            <c:ext xmlns:c16="http://schemas.microsoft.com/office/drawing/2014/chart" uri="{C3380CC4-5D6E-409C-BE32-E72D297353CC}">
              <c16:uniqueId val="{00000004-FCAB-403D-A833-78EF1AC8D66A}"/>
            </c:ext>
          </c:extLst>
        </c:ser>
        <c:ser>
          <c:idx val="6"/>
          <c:order val="5"/>
          <c:tx>
            <c:strRef>
              <c:f>'BIFUbC-biomass'!$A$7</c:f>
              <c:strCache>
                <c:ptCount val="1"/>
                <c:pt idx="0">
                  <c:v>textiles apparel and leather 13T15</c:v>
                </c:pt>
              </c:strCache>
            </c:strRef>
          </c:tx>
          <c:spPr>
            <a:ln w="28575" cap="rnd">
              <a:solidFill>
                <a:schemeClr val="accent1">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'BIFUbC-biomass'!$B$7:$AF$7</c:f>
              <c:numCache>
                <c:formatCode>0.00E+00</c:formatCode>
                <c:ptCount val="31"/>
                <c:pt idx="0">
                  <c:v>4886242353538.9365</c:v>
                </c:pt>
                <c:pt idx="1">
                  <c:v>5025192326601.7656</c:v>
                </c:pt>
                <c:pt idx="2">
                  <c:v>3934866204223.0098</c:v>
                </c:pt>
                <c:pt idx="3">
                  <c:v>3608361763437.3242</c:v>
                </c:pt>
                <c:pt idx="4">
                  <c:v>3608936625362.0703</c:v>
                </c:pt>
                <c:pt idx="5">
                  <c:v>3617131800268.3145</c:v>
                </c:pt>
                <c:pt idx="6">
                  <c:v>3625460278653.6528</c:v>
                </c:pt>
                <c:pt idx="7">
                  <c:v>3633924228844.9043</c:v>
                </c:pt>
                <c:pt idx="8">
                  <c:v>3642525854439.0947</c:v>
                </c:pt>
                <c:pt idx="9">
                  <c:v>3651267394877.1641</c:v>
                </c:pt>
                <c:pt idx="10">
                  <c:v>3660151126027.0078</c:v>
                </c:pt>
                <c:pt idx="11">
                  <c:v>3676489164387.3838</c:v>
                </c:pt>
                <c:pt idx="12">
                  <c:v>3693308130940.8755</c:v>
                </c:pt>
                <c:pt idx="13">
                  <c:v>3710622182339.6973</c:v>
                </c:pt>
                <c:pt idx="14">
                  <c:v>3728445891952.7471</c:v>
                </c:pt>
                <c:pt idx="15">
                  <c:v>3746794262132.1235</c:v>
                </c:pt>
                <c:pt idx="16">
                  <c:v>3765682736840.7188</c:v>
                </c:pt>
                <c:pt idx="17">
                  <c:v>3785127214651.5181</c:v>
                </c:pt>
                <c:pt idx="18">
                  <c:v>3805144062129.5542</c:v>
                </c:pt>
                <c:pt idx="19">
                  <c:v>3825750127607.7651</c:v>
                </c:pt>
                <c:pt idx="20">
                  <c:v>3846962755368.3662</c:v>
                </c:pt>
                <c:pt idx="21">
                  <c:v>3845837941095.479</c:v>
                </c:pt>
                <c:pt idx="22">
                  <c:v>3844714832308.3467</c:v>
                </c:pt>
                <c:pt idx="23">
                  <c:v>3843593426421.0469</c:v>
                </c:pt>
                <c:pt idx="24">
                  <c:v>3842473720851.5796</c:v>
                </c:pt>
                <c:pt idx="25">
                  <c:v>3841355713021.8579</c:v>
                </c:pt>
                <c:pt idx="26">
                  <c:v>3840239400357.7061</c:v>
                </c:pt>
                <c:pt idx="27">
                  <c:v>3839124780288.8491</c:v>
                </c:pt>
                <c:pt idx="28">
                  <c:v>3838011850248.9111</c:v>
                </c:pt>
                <c:pt idx="29">
                  <c:v>3836900607675.4063</c:v>
                </c:pt>
                <c:pt idx="30">
                  <c:v>3835791050009.7344</c:v>
                </c:pt>
              </c:numCache>
            </c:numRef>
          </c:val>
          <c:smooth val="0"/>
          <c:extLst>
            <c:ext xmlns:c16="http://schemas.microsoft.com/office/drawing/2014/chart" uri="{C3380CC4-5D6E-409C-BE32-E72D297353CC}">
              <c16:uniqueId val="{00000005-FCAB-403D-A833-78EF1AC8D66A}"/>
            </c:ext>
          </c:extLst>
        </c:ser>
        <c:ser>
          <c:idx val="7"/>
          <c:order val="6"/>
          <c:tx>
            <c:strRef>
              <c:f>'BIFUbC-biomass'!$A$8</c:f>
              <c:strCache>
                <c:ptCount val="1"/>
                <c:pt idx="0">
                  <c:v>wood products 16</c:v>
                </c:pt>
              </c:strCache>
            </c:strRef>
          </c:tx>
          <c:spPr>
            <a:ln w="28575" cap="rnd">
              <a:solidFill>
                <a:schemeClr val="accent2">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'BIFUbC-biomass'!$B$8:$AF$8</c:f>
              <c:numCache>
                <c:formatCode>0.00E+00</c:formatCode>
                <c:ptCount val="31"/>
                <c:pt idx="0">
                  <c:v>2372660554863.3999</c:v>
                </c:pt>
                <c:pt idx="1">
                  <c:v>2543051338096.7217</c:v>
                </c:pt>
                <c:pt idx="2">
                  <c:v>2206150329841.2563</c:v>
                </c:pt>
                <c:pt idx="3">
                  <c:v>1504762495214.1711</c:v>
                </c:pt>
                <c:pt idx="4">
                  <c:v>1504769052574.5291</c:v>
                </c:pt>
                <c:pt idx="5">
                  <c:v>1504862533657.1101</c:v>
                </c:pt>
                <c:pt idx="6">
                  <c:v>1504957535311.6956</c:v>
                </c:pt>
                <c:pt idx="7">
                  <c:v>1505054082272.052</c:v>
                </c:pt>
                <c:pt idx="8">
                  <c:v>1505152199674.2671</c:v>
                </c:pt>
                <c:pt idx="9">
                  <c:v>1505251913063.2947</c:v>
                </c:pt>
                <c:pt idx="10">
                  <c:v>1505353248399.6045</c:v>
                </c:pt>
                <c:pt idx="11">
                  <c:v>1505539613856.1868</c:v>
                </c:pt>
                <c:pt idx="12">
                  <c:v>1505731465185.6943</c:v>
                </c:pt>
                <c:pt idx="13">
                  <c:v>1505928963870.8518</c:v>
                </c:pt>
                <c:pt idx="14">
                  <c:v>1506132276147.8069</c:v>
                </c:pt>
                <c:pt idx="15">
                  <c:v>1506341573146.0508</c:v>
                </c:pt>
                <c:pt idx="16">
                  <c:v>1506557031032.4607</c:v>
                </c:pt>
                <c:pt idx="17">
                  <c:v>1506778831159.5798</c:v>
                </c:pt>
                <c:pt idx="18">
                  <c:v>1507007160218.2646</c:v>
                </c:pt>
                <c:pt idx="19">
                  <c:v>1507242210394.8223</c:v>
                </c:pt>
                <c:pt idx="20">
                  <c:v>1507484179532.7761</c:v>
                </c:pt>
                <c:pt idx="21">
                  <c:v>1507471348951.7166</c:v>
                </c:pt>
                <c:pt idx="22">
                  <c:v>1507458537824.8669</c:v>
                </c:pt>
                <c:pt idx="23">
                  <c:v>1507445746122.7305</c:v>
                </c:pt>
                <c:pt idx="24">
                  <c:v>1507432973815.8545</c:v>
                </c:pt>
                <c:pt idx="25">
                  <c:v>1507420220874.8311</c:v>
                </c:pt>
                <c:pt idx="26">
                  <c:v>1507407487270.2971</c:v>
                </c:pt>
                <c:pt idx="27">
                  <c:v>1507394772972.9336</c:v>
                </c:pt>
                <c:pt idx="28">
                  <c:v>1507382077953.4668</c:v>
                </c:pt>
                <c:pt idx="29">
                  <c:v>1507369402182.6663</c:v>
                </c:pt>
                <c:pt idx="30">
                  <c:v>1507356745631.3467</c:v>
                </c:pt>
              </c:numCache>
            </c:numRef>
          </c:val>
          <c:smooth val="0"/>
          <c:extLst>
            <c:ext xmlns:c16="http://schemas.microsoft.com/office/drawing/2014/chart" uri="{C3380CC4-5D6E-409C-BE32-E72D297353CC}">
              <c16:uniqueId val="{00000006-FCAB-403D-A833-78EF1AC8D66A}"/>
            </c:ext>
          </c:extLst>
        </c:ser>
        <c:ser>
          <c:idx val="8"/>
          <c:order val="7"/>
          <c:tx>
            <c:strRef>
              <c:f>'BIFUbC-biomass'!$A$9</c:f>
              <c:strCache>
                <c:ptCount val="1"/>
                <c:pt idx="0">
                  <c:v>pulp paper and printing 17T18</c:v>
                </c:pt>
              </c:strCache>
            </c:strRef>
          </c:tx>
          <c:spPr>
            <a:ln w="28575" cap="rnd">
              <a:solidFill>
                <a:schemeClr val="accent3">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'BIFUbC-biomass'!$B$9:$AF$9</c:f>
              <c:numCache>
                <c:formatCode>0.00E+00</c:formatCode>
                <c:ptCount val="31"/>
                <c:pt idx="0">
                  <c:v>25517129954257.945</c:v>
                </c:pt>
                <c:pt idx="1">
                  <c:v>28079820295995.387</c:v>
                </c:pt>
                <c:pt idx="2">
                  <c:v>18568189759867.07</c:v>
                </c:pt>
                <c:pt idx="3">
                  <c:v>19447391739491.902</c:v>
                </c:pt>
                <c:pt idx="4">
                  <c:v>19447617968424.262</c:v>
                </c:pt>
                <c:pt idx="5">
                  <c:v>19450843065773.297</c:v>
                </c:pt>
                <c:pt idx="6">
                  <c:v>19454120622856.5</c:v>
                </c:pt>
                <c:pt idx="7">
                  <c:v>19457451492988.801</c:v>
                </c:pt>
                <c:pt idx="8">
                  <c:v>19460836543365.219</c:v>
                </c:pt>
                <c:pt idx="9">
                  <c:v>19464276655286.668</c:v>
                </c:pt>
                <c:pt idx="10">
                  <c:v>19467772724389.359</c:v>
                </c:pt>
                <c:pt idx="11">
                  <c:v>19474202332641.449</c:v>
                </c:pt>
                <c:pt idx="12">
                  <c:v>19480821203509.457</c:v>
                </c:pt>
                <c:pt idx="13">
                  <c:v>19487634908147.398</c:v>
                </c:pt>
                <c:pt idx="14">
                  <c:v>19494649181702.34</c:v>
                </c:pt>
                <c:pt idx="15">
                  <c:v>19501869928141.754</c:v>
                </c:pt>
                <c:pt idx="16">
                  <c:v>19509303225222.895</c:v>
                </c:pt>
                <c:pt idx="17">
                  <c:v>19516955329608.512</c:v>
                </c:pt>
                <c:pt idx="18">
                  <c:v>19524832682133.141</c:v>
                </c:pt>
                <c:pt idx="19">
                  <c:v>19532941913224.375</c:v>
                </c:pt>
                <c:pt idx="20">
                  <c:v>19541289848483.777</c:v>
                </c:pt>
                <c:pt idx="21">
                  <c:v>19540847193437.219</c:v>
                </c:pt>
                <c:pt idx="22">
                  <c:v>19540405209560.914</c:v>
                </c:pt>
                <c:pt idx="23">
                  <c:v>19539963895837.207</c:v>
                </c:pt>
                <c:pt idx="24">
                  <c:v>19539523251249.98</c:v>
                </c:pt>
                <c:pt idx="25">
                  <c:v>19539083274784.672</c:v>
                </c:pt>
                <c:pt idx="26">
                  <c:v>19538643965428.246</c:v>
                </c:pt>
                <c:pt idx="27">
                  <c:v>19538205322169.211</c:v>
                </c:pt>
                <c:pt idx="28">
                  <c:v>19537767343997.598</c:v>
                </c:pt>
                <c:pt idx="29">
                  <c:v>19537330029904.984</c:v>
                </c:pt>
                <c:pt idx="30">
                  <c:v>19536893378884.465</c:v>
                </c:pt>
              </c:numCache>
            </c:numRef>
          </c:val>
          <c:smooth val="0"/>
          <c:extLst>
            <c:ext xmlns:c16="http://schemas.microsoft.com/office/drawing/2014/chart" uri="{C3380CC4-5D6E-409C-BE32-E72D297353CC}">
              <c16:uniqueId val="{00000007-FCAB-403D-A833-78EF1AC8D66A}"/>
            </c:ext>
          </c:extLst>
        </c:ser>
        <c:ser>
          <c:idx val="9"/>
          <c:order val="8"/>
          <c:tx>
            <c:strRef>
              <c:f>'BIFUbC-biomass'!$A$10</c:f>
              <c:strCache>
                <c:ptCount val="1"/>
                <c:pt idx="0">
                  <c:v>refined petroleum and coke 19</c:v>
                </c:pt>
              </c:strCache>
            </c:strRef>
          </c:tx>
          <c:spPr>
            <a:ln w="28575" cap="rnd">
              <a:solidFill>
                <a:schemeClr val="accent4">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'BIFUbC-biomass'!$B$10:$AF$10</c:f>
              <c:numCache>
                <c:formatCode>0.00E+00</c:formatCode>
                <c:ptCount val="31"/>
                <c:pt idx="0">
                  <c:v>1615220342577.0032</c:v>
                </c:pt>
                <c:pt idx="1">
                  <c:v>1513269778657.897</c:v>
                </c:pt>
                <c:pt idx="2">
                  <c:v>1645923566166.4268</c:v>
                </c:pt>
                <c:pt idx="3">
                  <c:v>1937728969816.9785</c:v>
                </c:pt>
                <c:pt idx="4">
                  <c:v>2004809296974.6304</c:v>
                </c:pt>
                <c:pt idx="5">
                  <c:v>1985133040782.6069</c:v>
                </c:pt>
                <c:pt idx="6">
                  <c:v>1965456784590.5835</c:v>
                </c:pt>
                <c:pt idx="7">
                  <c:v>1945780528398.5601</c:v>
                </c:pt>
                <c:pt idx="8">
                  <c:v>1926104272206.5288</c:v>
                </c:pt>
                <c:pt idx="9">
                  <c:v>1906428016014.5054</c:v>
                </c:pt>
                <c:pt idx="10">
                  <c:v>1886751759822.4868</c:v>
                </c:pt>
                <c:pt idx="11">
                  <c:v>1866792723424.4133</c:v>
                </c:pt>
                <c:pt idx="12">
                  <c:v>1846833687026.3442</c:v>
                </c:pt>
                <c:pt idx="13">
                  <c:v>1826874650628.2759</c:v>
                </c:pt>
                <c:pt idx="14">
                  <c:v>1806915614230.2068</c:v>
                </c:pt>
                <c:pt idx="15">
                  <c:v>1786956577832.1382</c:v>
                </c:pt>
                <c:pt idx="16">
                  <c:v>1766997541434.0693</c:v>
                </c:pt>
                <c:pt idx="17">
                  <c:v>1747038505036.0005</c:v>
                </c:pt>
                <c:pt idx="18">
                  <c:v>1727079468637.9316</c:v>
                </c:pt>
                <c:pt idx="19">
                  <c:v>1707120432239.863</c:v>
                </c:pt>
                <c:pt idx="20">
                  <c:v>1687161395841.7944</c:v>
                </c:pt>
                <c:pt idx="21">
                  <c:v>1668254148264.3892</c:v>
                </c:pt>
                <c:pt idx="22">
                  <c:v>1649346900686.9917</c:v>
                </c:pt>
                <c:pt idx="23">
                  <c:v>1630439653109.5942</c:v>
                </c:pt>
                <c:pt idx="24">
                  <c:v>1611532405532.189</c:v>
                </c:pt>
                <c:pt idx="25">
                  <c:v>1592625157954.7917</c:v>
                </c:pt>
                <c:pt idx="26">
                  <c:v>1573717910377.3945</c:v>
                </c:pt>
                <c:pt idx="27">
                  <c:v>1554810662799.9893</c:v>
                </c:pt>
                <c:pt idx="28">
                  <c:v>1535903415222.5918</c:v>
                </c:pt>
                <c:pt idx="29">
                  <c:v>1516996167645.1948</c:v>
                </c:pt>
                <c:pt idx="30">
                  <c:v>1498088920067.7961</c:v>
                </c:pt>
              </c:numCache>
            </c:numRef>
          </c:val>
          <c:smooth val="0"/>
          <c:extLst>
            <c:ext xmlns:c16="http://schemas.microsoft.com/office/drawing/2014/chart" uri="{C3380CC4-5D6E-409C-BE32-E72D297353CC}">
              <c16:uniqueId val="{00000008-FCAB-403D-A833-78EF1AC8D66A}"/>
            </c:ext>
          </c:extLst>
        </c:ser>
        <c:ser>
          <c:idx val="10"/>
          <c:order val="9"/>
          <c:tx>
            <c:strRef>
              <c:f>'BIFUbC-biomass'!$A$11</c:f>
              <c:strCache>
                <c:ptCount val="1"/>
                <c:pt idx="0">
                  <c:v>chemicals 20</c:v>
                </c:pt>
              </c:strCache>
            </c:strRef>
          </c:tx>
          <c:spPr>
            <a:ln w="28575" cap="rnd">
              <a:solidFill>
                <a:schemeClr val="accent5">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'BIFUbC-biomass'!$B$11:$AF$11</c:f>
              <c:numCache>
                <c:formatCode>0.00E+00</c:formatCode>
                <c:ptCount val="31"/>
                <c:pt idx="0">
                  <c:v>23586182578262.008</c:v>
                </c:pt>
                <c:pt idx="1">
                  <c:v>37316362373587.602</c:v>
                </c:pt>
                <c:pt idx="2">
                  <c:v>31284941040650.258</c:v>
                </c:pt>
                <c:pt idx="3">
                  <c:v>12658370277919.695</c:v>
                </c:pt>
                <c:pt idx="4">
                  <c:v>13262017197693.148</c:v>
                </c:pt>
                <c:pt idx="5">
                  <c:v>13366649570292.955</c:v>
                </c:pt>
                <c:pt idx="6">
                  <c:v>13472142643202.238</c:v>
                </c:pt>
                <c:pt idx="7">
                  <c:v>13578503754021.615</c:v>
                </c:pt>
                <c:pt idx="8">
                  <c:v>13685740304713.434</c:v>
                </c:pt>
                <c:pt idx="9">
                  <c:v>13793859762178.547</c:v>
                </c:pt>
                <c:pt idx="10">
                  <c:v>13902869658838.373</c:v>
                </c:pt>
                <c:pt idx="11">
                  <c:v>14004331372533.73</c:v>
                </c:pt>
                <c:pt idx="12">
                  <c:v>14106563746236.762</c:v>
                </c:pt>
                <c:pt idx="13">
                  <c:v>14209572852273.631</c:v>
                </c:pt>
                <c:pt idx="14">
                  <c:v>14313364812338.525</c:v>
                </c:pt>
                <c:pt idx="15">
                  <c:v>14417945797905.242</c:v>
                </c:pt>
                <c:pt idx="16">
                  <c:v>14523322030642.23</c:v>
                </c:pt>
                <c:pt idx="17">
                  <c:v>14629499782831.207</c:v>
                </c:pt>
                <c:pt idx="18">
                  <c:v>14736485377789.305</c:v>
                </c:pt>
                <c:pt idx="19">
                  <c:v>14844285190294.809</c:v>
                </c:pt>
                <c:pt idx="20">
                  <c:v>14952905647016.516</c:v>
                </c:pt>
                <c:pt idx="21">
                  <c:v>15024918400422.77</c:v>
                </c:pt>
                <c:pt idx="22">
                  <c:v>15097392954753.559</c:v>
                </c:pt>
                <c:pt idx="23">
                  <c:v>15170332684462.266</c:v>
                </c:pt>
                <c:pt idx="24">
                  <c:v>15243740989774.105</c:v>
                </c:pt>
                <c:pt idx="25">
                  <c:v>15317621296885.594</c:v>
                </c:pt>
                <c:pt idx="26">
                  <c:v>15391977058165.551</c:v>
                </c:pt>
                <c:pt idx="27">
                  <c:v>15466811752357.699</c:v>
                </c:pt>
                <c:pt idx="28">
                  <c:v>15542128884784.795</c:v>
                </c:pt>
                <c:pt idx="29">
                  <c:v>15617931987554.371</c:v>
                </c:pt>
                <c:pt idx="30">
                  <c:v>15694224619766.086</c:v>
                </c:pt>
              </c:numCache>
            </c:numRef>
          </c:val>
          <c:smooth val="0"/>
          <c:extLst>
            <c:ext xmlns:c16="http://schemas.microsoft.com/office/drawing/2014/chart" uri="{C3380CC4-5D6E-409C-BE32-E72D297353CC}">
              <c16:uniqueId val="{00000009-FCAB-403D-A833-78EF1AC8D66A}"/>
            </c:ext>
          </c:extLst>
        </c:ser>
        <c:ser>
          <c:idx val="11"/>
          <c:order val="10"/>
          <c:tx>
            <c:strRef>
              <c:f>'BIFUbC-biomass'!$A$12</c:f>
              <c:strCache>
                <c:ptCount val="1"/>
                <c:pt idx="0">
                  <c:v>rubber and plastic products 22</c:v>
                </c:pt>
              </c:strCache>
            </c:strRef>
          </c:tx>
          <c:spPr>
            <a:ln w="28575" cap="rnd">
              <a:solidFill>
                <a:schemeClr val="accent6">
                  <a:lumMod val="6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'BIFUbC-biomass'!$B$12:$AF$12</c:f>
              <c:numCache>
                <c:formatCode>0.00E+00</c:formatCode>
                <c:ptCount val="31"/>
                <c:pt idx="0">
                  <c:v>1751102347752.7676</c:v>
                </c:pt>
                <c:pt idx="1">
                  <c:v>1921662551756.2808</c:v>
                </c:pt>
                <c:pt idx="2">
                  <c:v>1905194264945.1299</c:v>
                </c:pt>
                <c:pt idx="3">
                  <c:v>1961632235859.2192</c:v>
                </c:pt>
                <c:pt idx="4">
                  <c:v>1992207946049.5615</c:v>
                </c:pt>
                <c:pt idx="5">
                  <c:v>2004699852640.7654</c:v>
                </c:pt>
                <c:pt idx="6">
                  <c:v>2017270909489.3208</c:v>
                </c:pt>
                <c:pt idx="7">
                  <c:v>2029921625662.7947</c:v>
                </c:pt>
                <c:pt idx="8">
                  <c:v>2042652513571.8083</c:v>
                </c:pt>
                <c:pt idx="9">
                  <c:v>2055464088992.6133</c:v>
                </c:pt>
                <c:pt idx="10">
                  <c:v>2068356871089.8203</c:v>
                </c:pt>
                <c:pt idx="11">
                  <c:v>2086509158273.1428</c:v>
                </c:pt>
                <c:pt idx="12">
                  <c:v>2104821465022.3022</c:v>
                </c:pt>
                <c:pt idx="13">
                  <c:v>2123295206258.5962</c:v>
                </c:pt>
                <c:pt idx="14">
                  <c:v>2141931809439.9993</c:v>
                </c:pt>
                <c:pt idx="15">
                  <c:v>2160732714672.3955</c:v>
                </c:pt>
                <c:pt idx="16">
                  <c:v>2179699374821.802</c:v>
                </c:pt>
                <c:pt idx="17">
                  <c:v>2198833255627.584</c:v>
                </c:pt>
                <c:pt idx="18">
                  <c:v>2218135835816.6772</c:v>
                </c:pt>
                <c:pt idx="19">
                  <c:v>2237608607218.8252</c:v>
                </c:pt>
                <c:pt idx="20">
                  <c:v>2257253074882.8423</c:v>
                </c:pt>
                <c:pt idx="21">
                  <c:v>2274317994718.5215</c:v>
                </c:pt>
                <c:pt idx="22">
                  <c:v>2291514596368.7632</c:v>
                </c:pt>
                <c:pt idx="23">
                  <c:v>2308843902069.2783</c:v>
                </c:pt>
                <c:pt idx="24">
                  <c:v>2326306942005.0107</c:v>
                </c:pt>
                <c:pt idx="25">
                  <c:v>2343904754371.9863</c:v>
                </c:pt>
                <c:pt idx="26">
                  <c:v>2361638385439.6396</c:v>
                </c:pt>
                <c:pt idx="27">
                  <c:v>2379508889613.625</c:v>
                </c:pt>
                <c:pt idx="28">
                  <c:v>2397517329499.1162</c:v>
                </c:pt>
                <c:pt idx="29">
                  <c:v>2415664775964.6084</c:v>
                </c:pt>
                <c:pt idx="30">
                  <c:v>2433952308206.1963</c:v>
                </c:pt>
              </c:numCache>
            </c:numRef>
          </c:val>
          <c:smooth val="0"/>
          <c:extLst>
            <c:ext xmlns:c16="http://schemas.microsoft.com/office/drawing/2014/chart" uri="{C3380CC4-5D6E-409C-BE32-E72D297353CC}">
              <c16:uniqueId val="{0000000A-FCAB-403D-A833-78EF1AC8D66A}"/>
            </c:ext>
          </c:extLst>
        </c:ser>
        <c:ser>
          <c:idx val="12"/>
          <c:order val="11"/>
          <c:tx>
            <c:strRef>
              <c:f>'BIFUbC-biomass'!$A$13</c:f>
              <c:strCache>
                <c:ptCount val="1"/>
                <c:pt idx="0">
                  <c:v>glass and glass products 231</c:v>
                </c:pt>
              </c:strCache>
            </c:strRef>
          </c:tx>
          <c:spPr>
            <a:ln w="28575" cap="rnd">
              <a:solidFill>
                <a:schemeClr val="accent1">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'BIFUbC-biomass'!$B$13:$AF$13</c:f>
              <c:numCache>
                <c:formatCode>0.00E+00</c:formatCode>
                <c:ptCount val="31"/>
                <c:pt idx="0">
                  <c:v>85414636152.407578</c:v>
                </c:pt>
                <c:pt idx="1">
                  <c:v>84399592062.79689</c:v>
                </c:pt>
                <c:pt idx="2">
                  <c:v>91568922251.503479</c:v>
                </c:pt>
                <c:pt idx="3">
                  <c:v>104366270867.37802</c:v>
                </c:pt>
                <c:pt idx="4">
                  <c:v>104485489615.48734</c:v>
                </c:pt>
                <c:pt idx="5">
                  <c:v>106185060331.1716</c:v>
                </c:pt>
                <c:pt idx="6">
                  <c:v>107912276422.57492</c:v>
                </c:pt>
                <c:pt idx="7">
                  <c:v>109667587571.95627</c:v>
                </c:pt>
                <c:pt idx="8">
                  <c:v>111451450776.14809</c:v>
                </c:pt>
                <c:pt idx="9">
                  <c:v>113264330465.53598</c:v>
                </c:pt>
                <c:pt idx="10">
                  <c:v>115106698624.97348</c:v>
                </c:pt>
                <c:pt idx="11">
                  <c:v>118494991354.13329</c:v>
                </c:pt>
                <c:pt idx="12">
                  <c:v>121983022219.784</c:v>
                </c:pt>
                <c:pt idx="13">
                  <c:v>125573727124.06451</c:v>
                </c:pt>
                <c:pt idx="14">
                  <c:v>129270128390.63382</c:v>
                </c:pt>
                <c:pt idx="15">
                  <c:v>133075337308.58389</c:v>
                </c:pt>
                <c:pt idx="16">
                  <c:v>136992556751.23529</c:v>
                </c:pt>
                <c:pt idx="17">
                  <c:v>141025083872.0202</c:v>
                </c:pt>
                <c:pt idx="18">
                  <c:v>145176312879.7215</c:v>
                </c:pt>
                <c:pt idx="19">
                  <c:v>149449737895.40399</c:v>
                </c:pt>
                <c:pt idx="20">
                  <c:v>153848955893.44299</c:v>
                </c:pt>
                <c:pt idx="21">
                  <c:v>153615684313.4397</c:v>
                </c:pt>
                <c:pt idx="22">
                  <c:v>153382766428.58975</c:v>
                </c:pt>
                <c:pt idx="23">
                  <c:v>153150201702.60712</c:v>
                </c:pt>
                <c:pt idx="24">
                  <c:v>152917989600.01917</c:v>
                </c:pt>
                <c:pt idx="25">
                  <c:v>152686129586.16486</c:v>
                </c:pt>
                <c:pt idx="26">
                  <c:v>152454621127.19412</c:v>
                </c:pt>
                <c:pt idx="27">
                  <c:v>152223463690.06616</c:v>
                </c:pt>
                <c:pt idx="28">
                  <c:v>151992656742.54849</c:v>
                </c:pt>
                <c:pt idx="29">
                  <c:v>151762199753.21552</c:v>
                </c:pt>
                <c:pt idx="30">
                  <c:v>151532092191.44739</c:v>
                </c:pt>
              </c:numCache>
            </c:numRef>
          </c:val>
          <c:smooth val="0"/>
          <c:extLst>
            <c:ext xmlns:c16="http://schemas.microsoft.com/office/drawing/2014/chart" uri="{C3380CC4-5D6E-409C-BE32-E72D297353CC}">
              <c16:uniqueId val="{0000000B-FCAB-403D-A833-78EF1AC8D66A}"/>
            </c:ext>
          </c:extLst>
        </c:ser>
        <c:ser>
          <c:idx val="13"/>
          <c:order val="12"/>
          <c:tx>
            <c:strRef>
              <c:f>'BIFUbC-biomass'!$A$14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'BIFUbC-biomass'!$B$14:$AF$14</c:f>
              <c:numCache>
                <c:formatCode>0.00E+00</c:formatCode>
                <c:ptCount val="31"/>
                <c:pt idx="0">
                  <c:v>29239975514563.227</c:v>
                </c:pt>
                <c:pt idx="1">
                  <c:v>34035874289578.172</c:v>
                </c:pt>
                <c:pt idx="2">
                  <c:v>39538459495965.922</c:v>
                </c:pt>
                <c:pt idx="3">
                  <c:v>49897307504083.563</c:v>
                </c:pt>
                <c:pt idx="4">
                  <c:v>49897607956398.391</c:v>
                </c:pt>
                <c:pt idx="5">
                  <c:v>49901891174967.875</c:v>
                </c:pt>
                <c:pt idx="6">
                  <c:v>49906244064769.945</c:v>
                </c:pt>
                <c:pt idx="7">
                  <c:v>49910667759083.375</c:v>
                </c:pt>
                <c:pt idx="8">
                  <c:v>49915163409620.953</c:v>
                </c:pt>
                <c:pt idx="9">
                  <c:v>49919732186829.32</c:v>
                </c:pt>
                <c:pt idx="10">
                  <c:v>49924375280193.727</c:v>
                </c:pt>
                <c:pt idx="11">
                  <c:v>49932914376685.828</c:v>
                </c:pt>
                <c:pt idx="12">
                  <c:v>49941704830908.656</c:v>
                </c:pt>
                <c:pt idx="13">
                  <c:v>49950754041854.469</c:v>
                </c:pt>
                <c:pt idx="14">
                  <c:v>49960069626313.008</c:v>
                </c:pt>
                <c:pt idx="15">
                  <c:v>49969659425282.672</c:v>
                </c:pt>
                <c:pt idx="16">
                  <c:v>49979531510570.242</c:v>
                </c:pt>
                <c:pt idx="17">
                  <c:v>49989694191585.102</c:v>
                </c:pt>
                <c:pt idx="18">
                  <c:v>50000156022333.234</c:v>
                </c:pt>
                <c:pt idx="19">
                  <c:v>50010925808617.227</c:v>
                </c:pt>
                <c:pt idx="20">
                  <c:v>50022012615448.227</c:v>
                </c:pt>
                <c:pt idx="21">
                  <c:v>50021424729840.414</c:v>
                </c:pt>
                <c:pt idx="22">
                  <c:v>50020837735606.906</c:v>
                </c:pt>
                <c:pt idx="23">
                  <c:v>50020251631396.156</c:v>
                </c:pt>
                <c:pt idx="24">
                  <c:v>50019666415858.664</c:v>
                </c:pt>
                <c:pt idx="25">
                  <c:v>50019082087647.023</c:v>
                </c:pt>
                <c:pt idx="26">
                  <c:v>50018498645415.82</c:v>
                </c:pt>
                <c:pt idx="27">
                  <c:v>50017916087821.688</c:v>
                </c:pt>
                <c:pt idx="28">
                  <c:v>50017334413523.32</c:v>
                </c:pt>
                <c:pt idx="29">
                  <c:v>50016753621181.422</c:v>
                </c:pt>
                <c:pt idx="30">
                  <c:v>50016173709458.742</c:v>
                </c:pt>
              </c:numCache>
            </c:numRef>
          </c:val>
          <c:smooth val="0"/>
          <c:extLst>
            <c:ext xmlns:c16="http://schemas.microsoft.com/office/drawing/2014/chart" uri="{C3380CC4-5D6E-409C-BE32-E72D297353CC}">
              <c16:uniqueId val="{0000000C-FCAB-403D-A833-78EF1AC8D66A}"/>
            </c:ext>
          </c:extLst>
        </c:ser>
        <c:ser>
          <c:idx val="14"/>
          <c:order val="13"/>
          <c:tx>
            <c:strRef>
              <c:f>'BIFUbC-biomass'!$A$15</c:f>
              <c:strCache>
                <c:ptCount val="1"/>
                <c:pt idx="0">
                  <c:v>iron and steel 241</c:v>
                </c:pt>
              </c:strCache>
            </c:strRef>
          </c:tx>
          <c:spPr>
            <a:ln w="28575" cap="rnd">
              <a:solidFill>
                <a:schemeClr val="accent3">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'BIFUbC-biomass'!$B$15:$AF$15</c:f>
              <c:numCache>
                <c:formatCode>0.00E+00</c:formatCode>
                <c:ptCount val="31"/>
                <c:pt idx="0">
                  <c:v>10509083762047.934</c:v>
                </c:pt>
                <c:pt idx="1">
                  <c:v>11152320661827.514</c:v>
                </c:pt>
                <c:pt idx="2">
                  <c:v>10463104136237.566</c:v>
                </c:pt>
                <c:pt idx="3">
                  <c:v>12403097921852.449</c:v>
                </c:pt>
                <c:pt idx="4">
                  <c:v>11024696297361.559</c:v>
                </c:pt>
                <c:pt idx="5">
                  <c:v>11382044103319.555</c:v>
                </c:pt>
                <c:pt idx="6">
                  <c:v>11751183899022.73</c:v>
                </c:pt>
                <c:pt idx="7">
                  <c:v>12132508079088.313</c:v>
                </c:pt>
                <c:pt idx="8">
                  <c:v>12526422145979.813</c:v>
                </c:pt>
                <c:pt idx="9">
                  <c:v>12933345148639.906</c:v>
                </c:pt>
                <c:pt idx="10">
                  <c:v>13353710135813.094</c:v>
                </c:pt>
                <c:pt idx="11">
                  <c:v>13478832107246.211</c:v>
                </c:pt>
                <c:pt idx="12">
                  <c:v>13605193435774.865</c:v>
                </c:pt>
                <c:pt idx="13">
                  <c:v>13732806397468.5</c:v>
                </c:pt>
                <c:pt idx="14">
                  <c:v>13861683389993.375</c:v>
                </c:pt>
                <c:pt idx="15">
                  <c:v>13991836933817.02</c:v>
                </c:pt>
                <c:pt idx="16">
                  <c:v>14123279673424.58</c:v>
                </c:pt>
                <c:pt idx="17">
                  <c:v>14256024378547.254</c:v>
                </c:pt>
                <c:pt idx="18">
                  <c:v>14390083945402.883</c:v>
                </c:pt>
                <c:pt idx="19">
                  <c:v>14525471397948.805</c:v>
                </c:pt>
                <c:pt idx="20">
                  <c:v>14662199889147.148</c:v>
                </c:pt>
                <c:pt idx="21">
                  <c:v>14648156809371.91</c:v>
                </c:pt>
                <c:pt idx="22">
                  <c:v>14634127876063.281</c:v>
                </c:pt>
                <c:pt idx="23">
                  <c:v>14620113074970.645</c:v>
                </c:pt>
                <c:pt idx="24">
                  <c:v>14606112391857.742</c:v>
                </c:pt>
                <c:pt idx="25">
                  <c:v>14592125812502.656</c:v>
                </c:pt>
                <c:pt idx="26">
                  <c:v>14578153322697.797</c:v>
                </c:pt>
                <c:pt idx="27">
                  <c:v>14564194908249.879</c:v>
                </c:pt>
                <c:pt idx="28">
                  <c:v>14550250554979.932</c:v>
                </c:pt>
                <c:pt idx="29">
                  <c:v>14536320248723.248</c:v>
                </c:pt>
                <c:pt idx="30">
                  <c:v>14522403975329.402</c:v>
                </c:pt>
              </c:numCache>
            </c:numRef>
          </c:val>
          <c:smooth val="0"/>
          <c:extLst>
            <c:ext xmlns:c16="http://schemas.microsoft.com/office/drawing/2014/chart" uri="{C3380CC4-5D6E-409C-BE32-E72D297353CC}">
              <c16:uniqueId val="{0000000D-FCAB-403D-A833-78EF1AC8D66A}"/>
            </c:ext>
          </c:extLst>
        </c:ser>
        <c:ser>
          <c:idx val="15"/>
          <c:order val="14"/>
          <c:tx>
            <c:strRef>
              <c:f>'BIFUbC-biomass'!$A$16</c:f>
              <c:strCache>
                <c:ptCount val="1"/>
                <c:pt idx="0">
                  <c:v>other metals 242</c:v>
                </c:pt>
              </c:strCache>
            </c:strRef>
          </c:tx>
          <c:spPr>
            <a:ln w="28575" cap="rnd">
              <a:solidFill>
                <a:schemeClr val="accent4">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'BIFUbC-biomass'!$B$16:$AF$16</c:f>
              <c:numCache>
                <c:formatCode>0.00E+00</c:formatCode>
                <c:ptCount val="31"/>
                <c:pt idx="0">
                  <c:v>994881940989.33386</c:v>
                </c:pt>
                <c:pt idx="1">
                  <c:v>865335116722.8844</c:v>
                </c:pt>
                <c:pt idx="2">
                  <c:v>998886654094.93176</c:v>
                </c:pt>
                <c:pt idx="3">
                  <c:v>1262920627608.4441</c:v>
                </c:pt>
                <c:pt idx="4">
                  <c:v>1162811065663.8721</c:v>
                </c:pt>
                <c:pt idx="5">
                  <c:v>1174085330652.8577</c:v>
                </c:pt>
                <c:pt idx="6">
                  <c:v>1185468907510.981</c:v>
                </c:pt>
                <c:pt idx="7">
                  <c:v>1196962856093.1187</c:v>
                </c:pt>
                <c:pt idx="8">
                  <c:v>1208568246530.1819</c:v>
                </c:pt>
                <c:pt idx="9">
                  <c:v>1220286159328.7461</c:v>
                </c:pt>
                <c:pt idx="10">
                  <c:v>1232117685471.6528</c:v>
                </c:pt>
                <c:pt idx="11">
                  <c:v>1242615301243.5251</c:v>
                </c:pt>
                <c:pt idx="12">
                  <c:v>1253202356472.5146</c:v>
                </c:pt>
                <c:pt idx="13">
                  <c:v>1263879613180.8438</c:v>
                </c:pt>
                <c:pt idx="14">
                  <c:v>1274647839883.1458</c:v>
                </c:pt>
                <c:pt idx="15">
                  <c:v>1285507811641.7832</c:v>
                </c:pt>
                <c:pt idx="16">
                  <c:v>1296460310122.6321</c:v>
                </c:pt>
                <c:pt idx="17">
                  <c:v>1307506123651.3452</c:v>
                </c:pt>
                <c:pt idx="18">
                  <c:v>1318646047270.0918</c:v>
                </c:pt>
                <c:pt idx="19">
                  <c:v>1329880882794.7852</c:v>
                </c:pt>
                <c:pt idx="20">
                  <c:v>1341211438872.7891</c:v>
                </c:pt>
                <c:pt idx="21">
                  <c:v>1349450708329.353</c:v>
                </c:pt>
                <c:pt idx="22">
                  <c:v>1357740592893.4316</c:v>
                </c:pt>
                <c:pt idx="23">
                  <c:v>1366081403501.4639</c:v>
                </c:pt>
                <c:pt idx="24">
                  <c:v>1374473453000.0195</c:v>
                </c:pt>
                <c:pt idx="25">
                  <c:v>1382917056157.5347</c:v>
                </c:pt>
                <c:pt idx="26">
                  <c:v>1391412529676.1145</c:v>
                </c:pt>
                <c:pt idx="27">
                  <c:v>1399960192203.416</c:v>
                </c:pt>
                <c:pt idx="28">
                  <c:v>1408560364344.5977</c:v>
                </c:pt>
                <c:pt idx="29">
                  <c:v>1417213368674.3435</c:v>
                </c:pt>
                <c:pt idx="30">
                  <c:v>1425919529748.9663</c:v>
                </c:pt>
              </c:numCache>
            </c:numRef>
          </c:val>
          <c:smooth val="0"/>
          <c:extLst>
            <c:ext xmlns:c16="http://schemas.microsoft.com/office/drawing/2014/chart" uri="{C3380CC4-5D6E-409C-BE32-E72D297353CC}">
              <c16:uniqueId val="{0000000E-FCAB-403D-A833-78EF1AC8D66A}"/>
            </c:ext>
          </c:extLst>
        </c:ser>
        <c:ser>
          <c:idx val="16"/>
          <c:order val="15"/>
          <c:tx>
            <c:strRef>
              <c:f>'BIFUbC-biomass'!$A$17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'BIFUbC-biomass'!$B$17:$AF$17</c:f>
              <c:numCache>
                <c:formatCode>0.00E+00</c:formatCode>
                <c:ptCount val="31"/>
                <c:pt idx="0">
                  <c:v>1241638963621.3494</c:v>
                </c:pt>
                <c:pt idx="1">
                  <c:v>1079961102163.0562</c:v>
                </c:pt>
                <c:pt idx="2">
                  <c:v>1246636951448.0164</c:v>
                </c:pt>
                <c:pt idx="3">
                  <c:v>1576158330545.6584</c:v>
                </c:pt>
                <c:pt idx="4">
                  <c:v>1451218950685.332</c:v>
                </c:pt>
                <c:pt idx="5">
                  <c:v>1465289531444.4878</c:v>
                </c:pt>
                <c:pt idx="6">
                  <c:v>1479496536306.1589</c:v>
                </c:pt>
                <c:pt idx="7">
                  <c:v>1493841287997.25</c:v>
                </c:pt>
                <c:pt idx="8">
                  <c:v>1508325122069.4287</c:v>
                </c:pt>
                <c:pt idx="9">
                  <c:v>1522949387023.4653</c:v>
                </c:pt>
                <c:pt idx="10">
                  <c:v>1537715444434.7891</c:v>
                </c:pt>
                <c:pt idx="11">
                  <c:v>1550816746439.0459</c:v>
                </c:pt>
                <c:pt idx="12">
                  <c:v>1564029671250.2578</c:v>
                </c:pt>
                <c:pt idx="13">
                  <c:v>1577355169892.303</c:v>
                </c:pt>
                <c:pt idx="14">
                  <c:v>1590794201491.7617</c:v>
                </c:pt>
                <c:pt idx="15">
                  <c:v>1604347733346.9507</c:v>
                </c:pt>
                <c:pt idx="16">
                  <c:v>1618016740997.5498</c:v>
                </c:pt>
                <c:pt idx="17">
                  <c:v>1631802208294.8125</c:v>
                </c:pt>
                <c:pt idx="18">
                  <c:v>1645705127472.3857</c:v>
                </c:pt>
                <c:pt idx="19">
                  <c:v>1659726499217.7246</c:v>
                </c:pt>
                <c:pt idx="20">
                  <c:v>1673867332744.1196</c:v>
                </c:pt>
                <c:pt idx="21">
                  <c:v>1684150158843.9404</c:v>
                </c:pt>
                <c:pt idx="22">
                  <c:v>1694496153936.0288</c:v>
                </c:pt>
                <c:pt idx="23">
                  <c:v>1704905706077.281</c:v>
                </c:pt>
                <c:pt idx="24">
                  <c:v>1715379205708.4883</c:v>
                </c:pt>
                <c:pt idx="25">
                  <c:v>1725917045668.9775</c:v>
                </c:pt>
                <c:pt idx="26">
                  <c:v>1736519621211.3511</c:v>
                </c:pt>
                <c:pt idx="27">
                  <c:v>1747187330016.3066</c:v>
                </c:pt>
                <c:pt idx="28">
                  <c:v>1757920572207.5588</c:v>
                </c:pt>
                <c:pt idx="29">
                  <c:v>1768719750366.8423</c:v>
                </c:pt>
                <c:pt idx="30">
                  <c:v>1779585269549.0129</c:v>
                </c:pt>
              </c:numCache>
            </c:numRef>
          </c:val>
          <c:smooth val="0"/>
          <c:extLst>
            <c:ext xmlns:c16="http://schemas.microsoft.com/office/drawing/2014/chart" uri="{C3380CC4-5D6E-409C-BE32-E72D297353CC}">
              <c16:uniqueId val="{0000000F-FCAB-403D-A833-78EF1AC8D66A}"/>
            </c:ext>
          </c:extLst>
        </c:ser>
        <c:ser>
          <c:idx val="17"/>
          <c:order val="16"/>
          <c:tx>
            <c:strRef>
              <c:f>'BIFUbC-biomass'!$A$18</c:f>
              <c:strCache>
                <c:ptCount val="1"/>
                <c:pt idx="0">
                  <c:v>computers and electronics 26</c:v>
                </c:pt>
              </c:strCache>
            </c:strRef>
          </c:tx>
          <c:spPr>
            <a:ln w="28575" cap="rnd">
              <a:solidFill>
                <a:schemeClr val="accent6">
                  <a:lumMod val="80000"/>
                  <a:lumOff val="2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'BIFUbC-biomass'!$B$18:$AF$18</c:f>
              <c:numCache>
                <c:formatCode>0.00E+00</c:formatCode>
                <c:ptCount val="31"/>
                <c:pt idx="0">
                  <c:v>6007167291463.1934</c:v>
                </c:pt>
                <c:pt idx="1">
                  <c:v>6051513543484.8506</c:v>
                </c:pt>
                <c:pt idx="2">
                  <c:v>5721619992350.3047</c:v>
                </c:pt>
                <c:pt idx="3">
                  <c:v>10040505570771.949</c:v>
                </c:pt>
                <c:pt idx="4">
                  <c:v>10310294322607.723</c:v>
                </c:pt>
                <c:pt idx="5">
                  <c:v>10539044181263.156</c:v>
                </c:pt>
                <c:pt idx="6">
                  <c:v>10773582101600.801</c:v>
                </c:pt>
                <c:pt idx="7">
                  <c:v>11014067630938.996</c:v>
                </c:pt>
                <c:pt idx="8">
                  <c:v>11260664925315.018</c:v>
                </c:pt>
                <c:pt idx="9">
                  <c:v>11513542885729.648</c:v>
                </c:pt>
                <c:pt idx="10">
                  <c:v>11772875298463.4</c:v>
                </c:pt>
                <c:pt idx="11">
                  <c:v>12021507369686.779</c:v>
                </c:pt>
                <c:pt idx="12">
                  <c:v>12276411058327.748</c:v>
                </c:pt>
                <c:pt idx="13">
                  <c:v>12537760191600.029</c:v>
                </c:pt>
                <c:pt idx="14">
                  <c:v>12805733614948.059</c:v>
                </c:pt>
                <c:pt idx="15">
                  <c:v>13080515339256.086</c:v>
                </c:pt>
                <c:pt idx="16">
                  <c:v>13362294692401.82</c:v>
                </c:pt>
                <c:pt idx="17">
                  <c:v>13651266475283.129</c:v>
                </c:pt>
                <c:pt idx="18">
                  <c:v>13947631122450.076</c:v>
                </c:pt>
                <c:pt idx="19">
                  <c:v>14251594867478.578</c:v>
                </c:pt>
                <c:pt idx="20">
                  <c:v>14563369913225.889</c:v>
                </c:pt>
                <c:pt idx="21">
                  <c:v>14749872020408.74</c:v>
                </c:pt>
                <c:pt idx="22">
                  <c:v>14940038685254.445</c:v>
                </c:pt>
                <c:pt idx="23">
                  <c:v>15133945127655.988</c:v>
                </c:pt>
                <c:pt idx="24">
                  <c:v>15331668116774.412</c:v>
                </c:pt>
                <c:pt idx="25">
                  <c:v>15533286002956.67</c:v>
                </c:pt>
                <c:pt idx="26">
                  <c:v>15738878750311.037</c:v>
                </c:pt>
                <c:pt idx="27">
                  <c:v>15948527969953.637</c:v>
                </c:pt>
                <c:pt idx="28">
                  <c:v>16162316953939.949</c:v>
                </c:pt>
                <c:pt idx="29">
                  <c:v>16380330709895.367</c:v>
                </c:pt>
                <c:pt idx="30">
                  <c:v>16602655996359.229</c:v>
                </c:pt>
              </c:numCache>
            </c:numRef>
          </c:val>
          <c:smooth val="0"/>
          <c:extLst>
            <c:ext xmlns:c16="http://schemas.microsoft.com/office/drawing/2014/chart" uri="{C3380CC4-5D6E-409C-BE32-E72D297353CC}">
              <c16:uniqueId val="{00000010-FCAB-403D-A833-78EF1AC8D66A}"/>
            </c:ext>
          </c:extLst>
        </c:ser>
        <c:ser>
          <c:idx val="18"/>
          <c:order val="17"/>
          <c:tx>
            <c:strRef>
              <c:f>'BIFUbC-biomass'!$A$19</c:f>
              <c:strCache>
                <c:ptCount val="1"/>
                <c:pt idx="0">
                  <c:v>appliances and electrical equipment 27</c:v>
                </c:pt>
              </c:strCache>
            </c:strRef>
          </c:tx>
          <c:spPr>
            <a:ln w="28575" cap="rnd">
              <a:solidFill>
                <a:schemeClr val="accent1">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'BIFUbC-biomass'!$B$19:$AF$19</c:f>
              <c:numCache>
                <c:formatCode>0.00E+00</c:formatCode>
                <c:ptCount val="31"/>
                <c:pt idx="0">
                  <c:v>643389560725.4917</c:v>
                </c:pt>
                <c:pt idx="1">
                  <c:v>656765460167.13586</c:v>
                </c:pt>
                <c:pt idx="2">
                  <c:v>695080516784.80798</c:v>
                </c:pt>
                <c:pt idx="3">
                  <c:v>834303011433.9624</c:v>
                </c:pt>
                <c:pt idx="4">
                  <c:v>825013275736.08032</c:v>
                </c:pt>
                <c:pt idx="5">
                  <c:v>836160036517.3468</c:v>
                </c:pt>
                <c:pt idx="6">
                  <c:v>847457401270.172</c:v>
                </c:pt>
                <c:pt idx="7">
                  <c:v>858907404805.98657</c:v>
                </c:pt>
                <c:pt idx="8">
                  <c:v>870512109428.5741</c:v>
                </c:pt>
                <c:pt idx="9">
                  <c:v>882273605305.52002</c:v>
                </c:pt>
                <c:pt idx="10">
                  <c:v>894194010844.6814</c:v>
                </c:pt>
                <c:pt idx="11">
                  <c:v>903956486788.2616</c:v>
                </c:pt>
                <c:pt idx="12">
                  <c:v>913825545794.7937</c:v>
                </c:pt>
                <c:pt idx="13">
                  <c:v>923802351498.31616</c:v>
                </c:pt>
                <c:pt idx="14">
                  <c:v>933888080236.98877</c:v>
                </c:pt>
                <c:pt idx="15">
                  <c:v>944083921191.79224</c:v>
                </c:pt>
                <c:pt idx="16">
                  <c:v>954391076526.7395</c:v>
                </c:pt>
                <c:pt idx="17">
                  <c:v>964810761530.62231</c:v>
                </c:pt>
                <c:pt idx="18">
                  <c:v>975344204760.2998</c:v>
                </c:pt>
                <c:pt idx="19">
                  <c:v>985992648185.55652</c:v>
                </c:pt>
                <c:pt idx="20">
                  <c:v>996757347335.53821</c:v>
                </c:pt>
                <c:pt idx="21">
                  <c:v>998318437801.99487</c:v>
                </c:pt>
                <c:pt idx="22">
                  <c:v>999881973199.95923</c:v>
                </c:pt>
                <c:pt idx="23">
                  <c:v>1001447957358.6079</c:v>
                </c:pt>
                <c:pt idx="24">
                  <c:v>1003016394113.1138</c:v>
                </c:pt>
                <c:pt idx="25">
                  <c:v>1004587287304.6564</c:v>
                </c:pt>
                <c:pt idx="26">
                  <c:v>1006160640780.4316</c:v>
                </c:pt>
                <c:pt idx="27">
                  <c:v>1007736458393.6599</c:v>
                </c:pt>
                <c:pt idx="28">
                  <c:v>1009314744003.597</c:v>
                </c:pt>
                <c:pt idx="29">
                  <c:v>1010895501475.5431</c:v>
                </c:pt>
                <c:pt idx="30">
                  <c:v>1012478734680.8521</c:v>
                </c:pt>
              </c:numCache>
            </c:numRef>
          </c:val>
          <c:smooth val="0"/>
          <c:extLst>
            <c:ext xmlns:c16="http://schemas.microsoft.com/office/drawing/2014/chart" uri="{C3380CC4-5D6E-409C-BE32-E72D297353CC}">
              <c16:uniqueId val="{00000011-FCAB-403D-A833-78EF1AC8D66A}"/>
            </c:ext>
          </c:extLst>
        </c:ser>
        <c:ser>
          <c:idx val="19"/>
          <c:order val="18"/>
          <c:tx>
            <c:strRef>
              <c:f>'BIFUbC-biomass'!$A$20</c:f>
              <c:strCache>
                <c:ptCount val="1"/>
                <c:pt idx="0">
                  <c:v>other machinery 28</c:v>
                </c:pt>
              </c:strCache>
            </c:strRef>
          </c:tx>
          <c:spPr>
            <a:ln w="28575" cap="rnd">
              <a:solidFill>
                <a:schemeClr val="accent2">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'BIFUbC-biomass'!$B$20:$AF$20</c:f>
              <c:numCache>
                <c:formatCode>0.00E+00</c:formatCode>
                <c:ptCount val="31"/>
                <c:pt idx="0">
                  <c:v>849236684834.56262</c:v>
                </c:pt>
                <c:pt idx="1">
                  <c:v>866892091748.05603</c:v>
                </c:pt>
                <c:pt idx="2">
                  <c:v>917465731184.40259</c:v>
                </c:pt>
                <c:pt idx="3">
                  <c:v>1101231301886.1172</c:v>
                </c:pt>
                <c:pt idx="4">
                  <c:v>1088969392727.7487</c:v>
                </c:pt>
                <c:pt idx="5">
                  <c:v>1103682466657.4099</c:v>
                </c:pt>
                <c:pt idx="6">
                  <c:v>1118594329043.2991</c:v>
                </c:pt>
                <c:pt idx="7">
                  <c:v>1133707665717.7932</c:v>
                </c:pt>
                <c:pt idx="8">
                  <c:v>1149025198801.5718</c:v>
                </c:pt>
                <c:pt idx="9">
                  <c:v>1164549687193.9077</c:v>
                </c:pt>
                <c:pt idx="10">
                  <c:v>1180283927069.584</c:v>
                </c:pt>
                <c:pt idx="11">
                  <c:v>1193169825772.626</c:v>
                </c:pt>
                <c:pt idx="12">
                  <c:v>1206196407900.7124</c:v>
                </c:pt>
                <c:pt idx="13">
                  <c:v>1219365209382.8872</c:v>
                </c:pt>
                <c:pt idx="14">
                  <c:v>1232677782916.895</c:v>
                </c:pt>
                <c:pt idx="15">
                  <c:v>1246135698152.2524</c:v>
                </c:pt>
                <c:pt idx="16">
                  <c:v>1259740541875.324</c:v>
                </c:pt>
                <c:pt idx="17">
                  <c:v>1273493918196.4126</c:v>
                </c:pt>
                <c:pt idx="18">
                  <c:v>1287397448738.8999</c:v>
                </c:pt>
                <c:pt idx="19">
                  <c:v>1301452772830.4446</c:v>
                </c:pt>
                <c:pt idx="20">
                  <c:v>1315661547696.272</c:v>
                </c:pt>
                <c:pt idx="21">
                  <c:v>1317722096038.0347</c:v>
                </c:pt>
                <c:pt idx="22">
                  <c:v>1319785871546.7505</c:v>
                </c:pt>
                <c:pt idx="23">
                  <c:v>1321852879276.709</c:v>
                </c:pt>
                <c:pt idx="24">
                  <c:v>1323923124290.1152</c:v>
                </c:pt>
                <c:pt idx="25">
                  <c:v>1325996611657.1006</c:v>
                </c:pt>
                <c:pt idx="26">
                  <c:v>1328073346455.7407</c:v>
                </c:pt>
                <c:pt idx="27">
                  <c:v>1330153333772.0608</c:v>
                </c:pt>
                <c:pt idx="28">
                  <c:v>1332236578700.0542</c:v>
                </c:pt>
                <c:pt idx="29">
                  <c:v>1334323086341.6909</c:v>
                </c:pt>
                <c:pt idx="30">
                  <c:v>1336412861806.9321</c:v>
                </c:pt>
              </c:numCache>
            </c:numRef>
          </c:val>
          <c:smooth val="0"/>
          <c:extLst>
            <c:ext xmlns:c16="http://schemas.microsoft.com/office/drawing/2014/chart" uri="{C3380CC4-5D6E-409C-BE32-E72D297353CC}">
              <c16:uniqueId val="{00000012-FCAB-403D-A833-78EF1AC8D66A}"/>
            </c:ext>
          </c:extLst>
        </c:ser>
        <c:ser>
          <c:idx val="20"/>
          <c:order val="19"/>
          <c:tx>
            <c:strRef>
              <c:f>'BIFUbC-biomass'!$A$21</c:f>
              <c:strCache>
                <c:ptCount val="1"/>
                <c:pt idx="0">
                  <c:v>road vehicles 29</c:v>
                </c:pt>
              </c:strCache>
            </c:strRef>
          </c:tx>
          <c:spPr>
            <a:ln w="28575" cap="rnd">
              <a:solidFill>
                <a:schemeClr val="accent3">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'BIFUbC-biomass'!$B$21:$AF$21</c:f>
              <c:numCache>
                <c:formatCode>0.00E+00</c:formatCode>
                <c:ptCount val="31"/>
                <c:pt idx="0">
                  <c:v>21420036809.894432</c:v>
                </c:pt>
                <c:pt idx="1">
                  <c:v>21583819640.60873</c:v>
                </c:pt>
                <c:pt idx="2">
                  <c:v>23074481359.247688</c:v>
                </c:pt>
                <c:pt idx="3">
                  <c:v>28182375168.876236</c:v>
                </c:pt>
                <c:pt idx="4">
                  <c:v>28258091909.24633</c:v>
                </c:pt>
                <c:pt idx="5">
                  <c:v>28275481002.472889</c:v>
                </c:pt>
                <c:pt idx="6">
                  <c:v>28292880796.371109</c:v>
                </c:pt>
                <c:pt idx="7">
                  <c:v>28310291297.525833</c:v>
                </c:pt>
                <c:pt idx="8">
                  <c:v>28327712512.525944</c:v>
                </c:pt>
                <c:pt idx="9">
                  <c:v>28345144447.964382</c:v>
                </c:pt>
                <c:pt idx="10">
                  <c:v>28362587110.438164</c:v>
                </c:pt>
                <c:pt idx="11">
                  <c:v>28665097276.351501</c:v>
                </c:pt>
                <c:pt idx="12">
                  <c:v>28970833960.358017</c:v>
                </c:pt>
                <c:pt idx="13">
                  <c:v>29279831575.90947</c:v>
                </c:pt>
                <c:pt idx="14">
                  <c:v>29592124903.505219</c:v>
                </c:pt>
                <c:pt idx="15">
                  <c:v>29907749094.607071</c:v>
                </c:pt>
                <c:pt idx="16">
                  <c:v>30226739675.595871</c:v>
                </c:pt>
                <c:pt idx="17">
                  <c:v>30549132551.77037</c:v>
                </c:pt>
                <c:pt idx="18">
                  <c:v>30874964011.388657</c:v>
                </c:pt>
                <c:pt idx="19">
                  <c:v>31204270729.752731</c:v>
                </c:pt>
                <c:pt idx="20">
                  <c:v>31537089773.33667</c:v>
                </c:pt>
                <c:pt idx="21">
                  <c:v>31549543829.766273</c:v>
                </c:pt>
                <c:pt idx="22">
                  <c:v>31562002804.326332</c:v>
                </c:pt>
                <c:pt idx="23">
                  <c:v>31574466698.959026</c:v>
                </c:pt>
                <c:pt idx="24">
                  <c:v>31586935515.607285</c:v>
                </c:pt>
                <c:pt idx="25">
                  <c:v>31599409256.214844</c:v>
                </c:pt>
                <c:pt idx="26">
                  <c:v>31611887922.726166</c:v>
                </c:pt>
                <c:pt idx="27">
                  <c:v>31624371517.086502</c:v>
                </c:pt>
                <c:pt idx="28">
                  <c:v>31636860041.24189</c:v>
                </c:pt>
                <c:pt idx="29">
                  <c:v>31649353497.139084</c:v>
                </c:pt>
                <c:pt idx="30">
                  <c:v>31661851886.725666</c:v>
                </c:pt>
              </c:numCache>
            </c:numRef>
          </c:val>
          <c:smooth val="0"/>
          <c:extLst>
            <c:ext xmlns:c16="http://schemas.microsoft.com/office/drawing/2014/chart" uri="{C3380CC4-5D6E-409C-BE32-E72D297353CC}">
              <c16:uniqueId val="{00000013-FCAB-403D-A833-78EF1AC8D66A}"/>
            </c:ext>
          </c:extLst>
        </c:ser>
        <c:ser>
          <c:idx val="21"/>
          <c:order val="20"/>
          <c:tx>
            <c:strRef>
              <c:f>'BIFUbC-biomass'!$A$22</c:f>
              <c:strCache>
                <c:ptCount val="1"/>
                <c:pt idx="0">
                  <c:v>nonroad vehicles 30</c:v>
                </c:pt>
              </c:strCache>
            </c:strRef>
          </c:tx>
          <c:spPr>
            <a:ln w="28575" cap="rnd">
              <a:solidFill>
                <a:schemeClr val="accent4">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'BIFUbC-biomass'!$B$22:$AF$22</c:f>
              <c:numCache>
                <c:formatCode>0.00E+00</c:formatCode>
                <c:ptCount val="31"/>
                <c:pt idx="0">
                  <c:v>5485257941.7186756</c:v>
                </c:pt>
                <c:pt idx="1">
                  <c:v>5527199563.0550966</c:v>
                </c:pt>
                <c:pt idx="2">
                  <c:v>5908929253.9584913</c:v>
                </c:pt>
                <c:pt idx="3">
                  <c:v>7216962257.5142269</c:v>
                </c:pt>
                <c:pt idx="4">
                  <c:v>7236351853.112133</c:v>
                </c:pt>
                <c:pt idx="5">
                  <c:v>7240804864.2141609</c:v>
                </c:pt>
                <c:pt idx="6">
                  <c:v>7245260615.5516367</c:v>
                </c:pt>
                <c:pt idx="7">
                  <c:v>7249719108.8108139</c:v>
                </c:pt>
                <c:pt idx="8">
                  <c:v>7254180345.678978</c:v>
                </c:pt>
                <c:pt idx="9">
                  <c:v>7258644327.8444557</c:v>
                </c:pt>
                <c:pt idx="10">
                  <c:v>7263111056.9966106</c:v>
                </c:pt>
                <c:pt idx="11">
                  <c:v>7340578070.9309807</c:v>
                </c:pt>
                <c:pt idx="12">
                  <c:v>7418871333.8653736</c:v>
                </c:pt>
                <c:pt idx="13">
                  <c:v>7497999658.4204845</c:v>
                </c:pt>
                <c:pt idx="14">
                  <c:v>7577971951.2108059</c:v>
                </c:pt>
                <c:pt idx="15">
                  <c:v>7658797213.8471546</c:v>
                </c:pt>
                <c:pt idx="16">
                  <c:v>7740484543.949873</c:v>
                </c:pt>
                <c:pt idx="17">
                  <c:v>7823043136.1728735</c:v>
                </c:pt>
                <c:pt idx="18">
                  <c:v>7906482283.2385502</c:v>
                </c:pt>
                <c:pt idx="19">
                  <c:v>7990811376.9837799</c:v>
                </c:pt>
                <c:pt idx="20">
                  <c:v>8076039909.4170551</c:v>
                </c:pt>
                <c:pt idx="21">
                  <c:v>8079229152.8596964</c:v>
                </c:pt>
                <c:pt idx="22">
                  <c:v>8082419655.7406101</c:v>
                </c:pt>
                <c:pt idx="23">
                  <c:v>8085611418.5571461</c:v>
                </c:pt>
                <c:pt idx="24">
                  <c:v>8088804441.8068609</c:v>
                </c:pt>
                <c:pt idx="25">
                  <c:v>8091998725.9874992</c:v>
                </c:pt>
                <c:pt idx="26">
                  <c:v>8095194271.5970049</c:v>
                </c:pt>
                <c:pt idx="27">
                  <c:v>8098391079.1335182</c:v>
                </c:pt>
                <c:pt idx="28">
                  <c:v>8101589149.0953789</c:v>
                </c:pt>
                <c:pt idx="29">
                  <c:v>8104788481.9811153</c:v>
                </c:pt>
                <c:pt idx="30">
                  <c:v>8107989078.289465</c:v>
                </c:pt>
              </c:numCache>
            </c:numRef>
          </c:val>
          <c:smooth val="0"/>
          <c:extLst>
            <c:ext xmlns:c16="http://schemas.microsoft.com/office/drawing/2014/chart" uri="{C3380CC4-5D6E-409C-BE32-E72D297353CC}">
              <c16:uniqueId val="{00000014-FCAB-403D-A833-78EF1AC8D66A}"/>
            </c:ext>
          </c:extLst>
        </c:ser>
        <c:ser>
          <c:idx val="22"/>
          <c:order val="21"/>
          <c:tx>
            <c:strRef>
              <c:f>'BIFUbC-biomass'!$A$23</c:f>
              <c:strCache>
                <c:ptCount val="1"/>
                <c:pt idx="0">
                  <c:v>other manufacturing 31T33</c:v>
                </c:pt>
              </c:strCache>
            </c:strRef>
          </c:tx>
          <c:spPr>
            <a:ln w="28575" cap="rnd">
              <a:solidFill>
                <a:schemeClr val="accent5">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'BIFUbC-biomass'!$B$23:$AF$23</c:f>
              <c:numCache>
                <c:formatCode>0.00E+00</c:formatCode>
                <c:ptCount val="31"/>
                <c:pt idx="0">
                  <c:v>12059592833071</c:v>
                </c:pt>
                <c:pt idx="1">
                  <c:v>13975009912444</c:v>
                </c:pt>
                <c:pt idx="2">
                  <c:v>10326596427924</c:v>
                </c:pt>
                <c:pt idx="3">
                  <c:v>12067524166732.998</c:v>
                </c:pt>
                <c:pt idx="4">
                  <c:v>12067524166732.998</c:v>
                </c:pt>
                <c:pt idx="5">
                  <c:v>12067524166732.998</c:v>
                </c:pt>
                <c:pt idx="6">
                  <c:v>12067524166732.998</c:v>
                </c:pt>
                <c:pt idx="7">
                  <c:v>12067524166732.998</c:v>
                </c:pt>
                <c:pt idx="8">
                  <c:v>12067524166732.998</c:v>
                </c:pt>
                <c:pt idx="9">
                  <c:v>12067524166732.998</c:v>
                </c:pt>
                <c:pt idx="10">
                  <c:v>12067524166732.998</c:v>
                </c:pt>
                <c:pt idx="11">
                  <c:v>12067524166732.998</c:v>
                </c:pt>
                <c:pt idx="12">
                  <c:v>12067524166732.998</c:v>
                </c:pt>
                <c:pt idx="13">
                  <c:v>12067524166732.998</c:v>
                </c:pt>
                <c:pt idx="14">
                  <c:v>12067524166732.998</c:v>
                </c:pt>
                <c:pt idx="15">
                  <c:v>12067524166732.998</c:v>
                </c:pt>
                <c:pt idx="16">
                  <c:v>12067524166732.998</c:v>
                </c:pt>
                <c:pt idx="17">
                  <c:v>12067524166732.998</c:v>
                </c:pt>
                <c:pt idx="18">
                  <c:v>12067524166732.998</c:v>
                </c:pt>
                <c:pt idx="19">
                  <c:v>12067524166732.998</c:v>
                </c:pt>
                <c:pt idx="20">
                  <c:v>12067524166732.998</c:v>
                </c:pt>
                <c:pt idx="21">
                  <c:v>12067524166732.998</c:v>
                </c:pt>
                <c:pt idx="22">
                  <c:v>12067524166732.998</c:v>
                </c:pt>
                <c:pt idx="23">
                  <c:v>12067524166732.998</c:v>
                </c:pt>
                <c:pt idx="24">
                  <c:v>12067524166732.998</c:v>
                </c:pt>
                <c:pt idx="25">
                  <c:v>12067524166732.998</c:v>
                </c:pt>
                <c:pt idx="26">
                  <c:v>12067524166732.998</c:v>
                </c:pt>
                <c:pt idx="27">
                  <c:v>12067524166732.998</c:v>
                </c:pt>
                <c:pt idx="28">
                  <c:v>12067524166732.998</c:v>
                </c:pt>
                <c:pt idx="29">
                  <c:v>12067524166732.998</c:v>
                </c:pt>
                <c:pt idx="30">
                  <c:v>12067524166732.998</c:v>
                </c:pt>
              </c:numCache>
            </c:numRef>
          </c:val>
          <c:smooth val="0"/>
          <c:extLst>
            <c:ext xmlns:c16="http://schemas.microsoft.com/office/drawing/2014/chart" uri="{C3380CC4-5D6E-409C-BE32-E72D297353CC}">
              <c16:uniqueId val="{00000015-FCAB-403D-A833-78EF1AC8D66A}"/>
            </c:ext>
          </c:extLst>
        </c:ser>
        <c:ser>
          <c:idx val="23"/>
          <c:order val="22"/>
          <c:tx>
            <c:strRef>
              <c:f>'BIFUbC-biomass'!$A$24</c:f>
              <c:strCache>
                <c:ptCount val="1"/>
                <c:pt idx="0">
                  <c:v>energy pipelines and gas processing 352T353</c:v>
                </c:pt>
              </c:strCache>
            </c:strRef>
          </c:tx>
          <c:spPr>
            <a:ln w="28575" cap="rnd">
              <a:solidFill>
                <a:schemeClr val="accent6">
                  <a:lumMod val="8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FCAB-403D-A833-78EF1AC8D66A}"/>
            </c:ext>
          </c:extLst>
        </c:ser>
        <c:ser>
          <c:idx val="24"/>
          <c:order val="23"/>
          <c:tx>
            <c:strRef>
              <c:f>'BIFUbC-biomass'!$A$25</c:f>
              <c:strCache>
                <c:ptCount val="1"/>
                <c:pt idx="0">
                  <c:v>water and waste 36T39</c:v>
                </c:pt>
              </c:strCache>
            </c:strRef>
          </c:tx>
          <c:spPr>
            <a:ln w="28575" cap="rnd">
              <a:solidFill>
                <a:schemeClr val="accent1">
                  <a:lumMod val="60000"/>
                  <a:lumOff val="4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'BIFUbC-biomass'!$B$25:$AF$25</c:f>
              <c:numCache>
                <c:formatCode>0.00E+00</c:formatCode>
                <c:ptCount val="31"/>
                <c:pt idx="0">
                  <c:v>35302366129562</c:v>
                </c:pt>
                <c:pt idx="1">
                  <c:v>36214469500692</c:v>
                </c:pt>
                <c:pt idx="2">
                  <c:v>29353865883061.996</c:v>
                </c:pt>
                <c:pt idx="3">
                  <c:v>32792099025539.004</c:v>
                </c:pt>
                <c:pt idx="4">
                  <c:v>32824891124564.539</c:v>
                </c:pt>
                <c:pt idx="5">
                  <c:v>32857716015689.102</c:v>
                </c:pt>
                <c:pt idx="6">
                  <c:v>32890573731704.785</c:v>
                </c:pt>
                <c:pt idx="7">
                  <c:v>32923464305436.484</c:v>
                </c:pt>
                <c:pt idx="8">
                  <c:v>32956387769741.918</c:v>
                </c:pt>
                <c:pt idx="9">
                  <c:v>32989344157511.656</c:v>
                </c:pt>
                <c:pt idx="10">
                  <c:v>33022333501669.164</c:v>
                </c:pt>
                <c:pt idx="11">
                  <c:v>33055355835170.828</c:v>
                </c:pt>
                <c:pt idx="12">
                  <c:v>33088411191005.996</c:v>
                </c:pt>
                <c:pt idx="13">
                  <c:v>33121499602197</c:v>
                </c:pt>
                <c:pt idx="14">
                  <c:v>33154621101799.191</c:v>
                </c:pt>
                <c:pt idx="15">
                  <c:v>33187775722900.988</c:v>
                </c:pt>
                <c:pt idx="16">
                  <c:v>33220963498623.887</c:v>
                </c:pt>
                <c:pt idx="17">
                  <c:v>33254184462122.508</c:v>
                </c:pt>
                <c:pt idx="18">
                  <c:v>33287438646584.625</c:v>
                </c:pt>
                <c:pt idx="19">
                  <c:v>33320726085231.207</c:v>
                </c:pt>
                <c:pt idx="20">
                  <c:v>33354046811316.434</c:v>
                </c:pt>
                <c:pt idx="21">
                  <c:v>33187276577259.852</c:v>
                </c:pt>
                <c:pt idx="22">
                  <c:v>33021340194373.551</c:v>
                </c:pt>
                <c:pt idx="23">
                  <c:v>32856233493401.684</c:v>
                </c:pt>
                <c:pt idx="24">
                  <c:v>32691952325934.676</c:v>
                </c:pt>
                <c:pt idx="25">
                  <c:v>32528492564305.004</c:v>
                </c:pt>
                <c:pt idx="26">
                  <c:v>32365850101483.48</c:v>
                </c:pt>
                <c:pt idx="27">
                  <c:v>32204020850976.063</c:v>
                </c:pt>
                <c:pt idx="28">
                  <c:v>32043000746721.184</c:v>
                </c:pt>
                <c:pt idx="29">
                  <c:v>31882785742987.578</c:v>
                </c:pt>
                <c:pt idx="30">
                  <c:v>31723371814272.637</c:v>
                </c:pt>
              </c:numCache>
            </c:numRef>
          </c:val>
          <c:smooth val="0"/>
          <c:extLst>
            <c:ext xmlns:c16="http://schemas.microsoft.com/office/drawing/2014/chart" uri="{C3380CC4-5D6E-409C-BE32-E72D297353CC}">
              <c16:uniqueId val="{00000017-FCAB-403D-A833-78EF1AC8D66A}"/>
            </c:ext>
          </c:extLst>
        </c:ser>
        <c:ser>
          <c:idx val="25"/>
          <c:order val="24"/>
          <c:tx>
            <c:strRef>
              <c:f>'BIFUbC-biomass'!$A$26</c:f>
              <c:strCache>
                <c:ptCount val="1"/>
                <c:pt idx="0">
                  <c:v>construction 41T43</c:v>
                </c:pt>
              </c:strCache>
            </c:strRef>
          </c:tx>
          <c:spPr>
            <a:ln w="28575" cap="rnd">
              <a:solidFill>
                <a:schemeClr val="accent2">
                  <a:lumMod val="60000"/>
                  <a:lumOff val="40000"/>
                </a:schemeClr>
              </a:solidFill>
              <a:round/>
            </a:ln>
            <a:effectLst/>
          </c:spPr>
          <c:marker>
            <c:symbol val="none"/>
          </c:marker>
          <c:cat>
            <c:numRef>
              <c:f>'BIFUbC-biomass'!$B$1:$AF$1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'BIFUbC-biomass'!$B$26:$AF$26</c:f>
              <c:numCache>
                <c:formatCode>0.00E+00</c:formatCode>
                <c:ptCount val="31"/>
                <c:pt idx="0">
                  <c:v>602781358312</c:v>
                </c:pt>
                <c:pt idx="1">
                  <c:v>424326350917</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FCAB-403D-A833-78EF1AC8D66A}"/>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4"/>
          <c:order val="0"/>
          <c:tx>
            <c:strRef>
              <c:f>'BIFUbC-heavy-or-residual-oil'!$A$2</c:f>
              <c:strCache>
                <c:ptCount val="1"/>
                <c:pt idx="0">
                  <c:v>agriculture and forestry 01T03</c:v>
                </c:pt>
              </c:strCache>
            </c:strRef>
          </c:tx>
          <c:spPr>
            <a:ln w="28575" cap="rnd">
              <a:solidFill>
                <a:schemeClr val="accent5"/>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'BIFUbC-heavy-or-residual-oil'!$B$2:$AF$2</c:f>
              <c:numCache>
                <c:formatCode>0.00E+00</c:formatCode>
                <c:ptCount val="31"/>
                <c:pt idx="0">
                  <c:v>1554541397752.001</c:v>
                </c:pt>
                <c:pt idx="1">
                  <c:v>1447468393315.001</c:v>
                </c:pt>
                <c:pt idx="2">
                  <c:v>1415743058667.0017</c:v>
                </c:pt>
                <c:pt idx="3">
                  <c:v>1276944719582.002</c:v>
                </c:pt>
                <c:pt idx="4">
                  <c:v>1317046573619.269</c:v>
                </c:pt>
                <c:pt idx="5">
                  <c:v>1304079589462.6365</c:v>
                </c:pt>
                <c:pt idx="6">
                  <c:v>1291240271769.3516</c:v>
                </c:pt>
                <c:pt idx="7">
                  <c:v>1278527363599.0444</c:v>
                </c:pt>
                <c:pt idx="8">
                  <c:v>1265939620386.5535</c:v>
                </c:pt>
                <c:pt idx="9">
                  <c:v>1253475809820.0857</c:v>
                </c:pt>
                <c:pt idx="10">
                  <c:v>1241134711720.5752</c:v>
                </c:pt>
                <c:pt idx="11">
                  <c:v>1219186858209.7439</c:v>
                </c:pt>
                <c:pt idx="12">
                  <c:v>1197627123949.1306</c:v>
                </c:pt>
                <c:pt idx="13">
                  <c:v>1176448645554.4729</c:v>
                </c:pt>
                <c:pt idx="14">
                  <c:v>1155644681011.5339</c:v>
                </c:pt>
                <c:pt idx="15">
                  <c:v>1135208607529.8318</c:v>
                </c:pt>
                <c:pt idx="16">
                  <c:v>1115133919434.323</c:v>
                </c:pt>
                <c:pt idx="17">
                  <c:v>1095414226094.3674</c:v>
                </c:pt>
                <c:pt idx="18">
                  <c:v>1076043249889.3181</c:v>
                </c:pt>
                <c:pt idx="19">
                  <c:v>1057014824210.0862</c:v>
                </c:pt>
                <c:pt idx="20">
                  <c:v>1038322891496.0464</c:v>
                </c:pt>
                <c:pt idx="21">
                  <c:v>1020509330789.8519</c:v>
                </c:pt>
                <c:pt idx="22">
                  <c:v>1003001381129.7319</c:v>
                </c:pt>
                <c:pt idx="23">
                  <c:v>985793799425.15442</c:v>
                </c:pt>
                <c:pt idx="24">
                  <c:v>968881432536.5188</c:v>
                </c:pt>
                <c:pt idx="25">
                  <c:v>952259215731.95007</c:v>
                </c:pt>
                <c:pt idx="26">
                  <c:v>935922171170.56775</c:v>
                </c:pt>
                <c:pt idx="27">
                  <c:v>919865406411.77612</c:v>
                </c:pt>
                <c:pt idx="28">
                  <c:v>904084112950.12964</c:v>
                </c:pt>
                <c:pt idx="29">
                  <c:v>888573564775.33337</c:v>
                </c:pt>
                <c:pt idx="30">
                  <c:v>873329116956.94934</c:v>
                </c:pt>
              </c:numCache>
            </c:numRef>
          </c:val>
          <c:smooth val="0"/>
          <c:extLst>
            <c:ext xmlns:c16="http://schemas.microsoft.com/office/drawing/2014/chart" uri="{C3380CC4-5D6E-409C-BE32-E72D297353CC}">
              <c16:uniqueId val="{00000000-F13D-45A5-BE0E-E3210E5BA057}"/>
            </c:ext>
          </c:extLst>
        </c:ser>
        <c:ser>
          <c:idx val="5"/>
          <c:order val="1"/>
          <c:tx>
            <c:strRef>
              <c:f>'BIFUbC-heavy-or-residual-oil'!$A$3</c:f>
              <c:strCache>
                <c:ptCount val="1"/>
                <c:pt idx="0">
                  <c:v>coal mining 05</c:v>
                </c:pt>
              </c:strCache>
            </c:strRef>
          </c:tx>
          <c:spPr>
            <a:ln w="28575" cap="rnd">
              <a:solidFill>
                <a:schemeClr val="accent6"/>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'BIFUbC-heavy-or-residual-oil'!$B$3:$AF$3</c:f>
              <c:numCache>
                <c:formatCode>0.00E+00</c:formatCode>
                <c:ptCount val="31"/>
                <c:pt idx="0">
                  <c:v>7931333662</c:v>
                </c:pt>
                <c:pt idx="1">
                  <c:v>11897000493</c:v>
                </c:pt>
                <c:pt idx="2">
                  <c:v>19828334155</c:v>
                </c:pt>
                <c:pt idx="3">
                  <c:v>15862667324</c:v>
                </c:pt>
                <c:pt idx="4">
                  <c:v>14760578944.768299</c:v>
                </c:pt>
                <c:pt idx="5">
                  <c:v>14452458847.175461</c:v>
                </c:pt>
                <c:pt idx="6">
                  <c:v>14144338749.582623</c:v>
                </c:pt>
                <c:pt idx="7">
                  <c:v>13836218651.989872</c:v>
                </c:pt>
                <c:pt idx="8">
                  <c:v>13528098554.397034</c:v>
                </c:pt>
                <c:pt idx="9">
                  <c:v>13219978456.804195</c:v>
                </c:pt>
                <c:pt idx="10">
                  <c:v>12911858359.211424</c:v>
                </c:pt>
                <c:pt idx="11">
                  <c:v>12643001067.645487</c:v>
                </c:pt>
                <c:pt idx="12">
                  <c:v>12374143776.079617</c:v>
                </c:pt>
                <c:pt idx="13">
                  <c:v>12105286484.513657</c:v>
                </c:pt>
                <c:pt idx="14">
                  <c:v>11836429192.947786</c:v>
                </c:pt>
                <c:pt idx="15">
                  <c:v>11567571901.381826</c:v>
                </c:pt>
                <c:pt idx="16">
                  <c:v>11298714609.815954</c:v>
                </c:pt>
                <c:pt idx="17">
                  <c:v>11029857318.249994</c:v>
                </c:pt>
                <c:pt idx="18">
                  <c:v>10761000026.684124</c:v>
                </c:pt>
                <c:pt idx="19">
                  <c:v>10492142735.118164</c:v>
                </c:pt>
                <c:pt idx="20">
                  <c:v>10223285443.552271</c:v>
                </c:pt>
                <c:pt idx="21">
                  <c:v>9967670636.859314</c:v>
                </c:pt>
                <c:pt idx="22">
                  <c:v>9712055830.1664238</c:v>
                </c:pt>
                <c:pt idx="23">
                  <c:v>9456441023.4734459</c:v>
                </c:pt>
                <c:pt idx="24">
                  <c:v>9200826216.7805557</c:v>
                </c:pt>
                <c:pt idx="25">
                  <c:v>8945211410.0875778</c:v>
                </c:pt>
                <c:pt idx="26">
                  <c:v>8689596603.3946877</c:v>
                </c:pt>
                <c:pt idx="27">
                  <c:v>8433981796.7017097</c:v>
                </c:pt>
                <c:pt idx="28">
                  <c:v>8178366990.0088196</c:v>
                </c:pt>
                <c:pt idx="29">
                  <c:v>7922752183.3159294</c:v>
                </c:pt>
                <c:pt idx="30">
                  <c:v>7667137376.6229286</c:v>
                </c:pt>
              </c:numCache>
            </c:numRef>
          </c:val>
          <c:smooth val="0"/>
          <c:extLst>
            <c:ext xmlns:c16="http://schemas.microsoft.com/office/drawing/2014/chart" uri="{C3380CC4-5D6E-409C-BE32-E72D297353CC}">
              <c16:uniqueId val="{00000001-F13D-45A5-BE0E-E3210E5BA057}"/>
            </c:ext>
          </c:extLst>
        </c:ser>
        <c:ser>
          <c:idx val="6"/>
          <c:order val="2"/>
          <c:tx>
            <c:strRef>
              <c:f>'BIFUbC-heavy-or-residual-oil'!$A$4</c:f>
              <c:strCache>
                <c:ptCount val="1"/>
                <c:pt idx="0">
                  <c:v>oil and gas extraction 06</c:v>
                </c:pt>
              </c:strCache>
            </c:strRef>
          </c:tx>
          <c:spPr>
            <a:ln w="28575" cap="rnd">
              <a:solidFill>
                <a:schemeClr val="accent1">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F13D-45A5-BE0E-E3210E5BA057}"/>
            </c:ext>
          </c:extLst>
        </c:ser>
        <c:ser>
          <c:idx val="7"/>
          <c:order val="3"/>
          <c:tx>
            <c:strRef>
              <c:f>'BIFUbC-heavy-or-residual-oil'!$A$5</c:f>
              <c:strCache>
                <c:ptCount val="1"/>
                <c:pt idx="0">
                  <c:v>other mining and quarrying 07T08</c:v>
                </c:pt>
              </c:strCache>
            </c:strRef>
          </c:tx>
          <c:spPr>
            <a:ln w="28575" cap="rnd">
              <a:solidFill>
                <a:schemeClr val="accent2">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'BIFUbC-heavy-or-residual-oil'!$B$5:$AF$5</c:f>
              <c:numCache>
                <c:formatCode>0.00E+00</c:formatCode>
                <c:ptCount val="31"/>
                <c:pt idx="0">
                  <c:v>364657587936.25519</c:v>
                </c:pt>
                <c:pt idx="1">
                  <c:v>498473846852.4931</c:v>
                </c:pt>
                <c:pt idx="2">
                  <c:v>467117546161.40637</c:v>
                </c:pt>
                <c:pt idx="3">
                  <c:v>335163597264.08569</c:v>
                </c:pt>
                <c:pt idx="4">
                  <c:v>342867061902.11218</c:v>
                </c:pt>
                <c:pt idx="5">
                  <c:v>341929258387.5824</c:v>
                </c:pt>
                <c:pt idx="6">
                  <c:v>341040343041.45386</c:v>
                </c:pt>
                <c:pt idx="7">
                  <c:v>340200479567.47748</c:v>
                </c:pt>
                <c:pt idx="8">
                  <c:v>339409840549.81384</c:v>
                </c:pt>
                <c:pt idx="9">
                  <c:v>338668607536.26801</c:v>
                </c:pt>
                <c:pt idx="10">
                  <c:v>337976971123.47974</c:v>
                </c:pt>
                <c:pt idx="11">
                  <c:v>336846803636.4845</c:v>
                </c:pt>
                <c:pt idx="12">
                  <c:v>335879284233.23688</c:v>
                </c:pt>
                <c:pt idx="13">
                  <c:v>335075736123.24451</c:v>
                </c:pt>
                <c:pt idx="14">
                  <c:v>334437582731.6145</c:v>
                </c:pt>
                <c:pt idx="15">
                  <c:v>333966349565.6098</c:v>
                </c:pt>
                <c:pt idx="16">
                  <c:v>333663666155.3092</c:v>
                </c:pt>
                <c:pt idx="17">
                  <c:v>333531268070.21118</c:v>
                </c:pt>
                <c:pt idx="18">
                  <c:v>333570999013.68665</c:v>
                </c:pt>
                <c:pt idx="19">
                  <c:v>333784812997.24408</c:v>
                </c:pt>
                <c:pt idx="20">
                  <c:v>334174776596.63483</c:v>
                </c:pt>
                <c:pt idx="21">
                  <c:v>330591714916.34473</c:v>
                </c:pt>
                <c:pt idx="22">
                  <c:v>327066864545.5177</c:v>
                </c:pt>
                <c:pt idx="23">
                  <c:v>323599231748.66699</c:v>
                </c:pt>
                <c:pt idx="24">
                  <c:v>320187839831.42657</c:v>
                </c:pt>
                <c:pt idx="25">
                  <c:v>316831728848.20306</c:v>
                </c:pt>
                <c:pt idx="26">
                  <c:v>313529955314.84406</c:v>
                </c:pt>
                <c:pt idx="27">
                  <c:v>310281591926.23505</c:v>
                </c:pt>
                <c:pt idx="28">
                  <c:v>307085727278.74207</c:v>
                </c:pt>
                <c:pt idx="29">
                  <c:v>303941465597.41559</c:v>
                </c:pt>
                <c:pt idx="30">
                  <c:v>300847926467.87482</c:v>
                </c:pt>
              </c:numCache>
            </c:numRef>
          </c:val>
          <c:smooth val="0"/>
          <c:extLst>
            <c:ext xmlns:c16="http://schemas.microsoft.com/office/drawing/2014/chart" uri="{C3380CC4-5D6E-409C-BE32-E72D297353CC}">
              <c16:uniqueId val="{00000003-F13D-45A5-BE0E-E3210E5BA057}"/>
            </c:ext>
          </c:extLst>
        </c:ser>
        <c:ser>
          <c:idx val="8"/>
          <c:order val="4"/>
          <c:tx>
            <c:strRef>
              <c:f>'BIFUbC-heavy-or-residual-oil'!$A$6</c:f>
              <c:strCache>
                <c:ptCount val="1"/>
                <c:pt idx="0">
                  <c:v>food beverage and tobacco 10T12</c:v>
                </c:pt>
              </c:strCache>
            </c:strRef>
          </c:tx>
          <c:spPr>
            <a:ln w="28575" cap="rnd">
              <a:solidFill>
                <a:schemeClr val="accent3">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'BIFUbC-heavy-or-residual-oil'!$B$6:$AF$6</c:f>
              <c:numCache>
                <c:formatCode>0.00E+00</c:formatCode>
                <c:ptCount val="31"/>
                <c:pt idx="0">
                  <c:v>1174635188466.5911</c:v>
                </c:pt>
                <c:pt idx="1">
                  <c:v>755198625711.92822</c:v>
                </c:pt>
                <c:pt idx="2">
                  <c:v>818978074226.12891</c:v>
                </c:pt>
                <c:pt idx="3">
                  <c:v>983826675490.83411</c:v>
                </c:pt>
                <c:pt idx="4">
                  <c:v>998991669228.17444</c:v>
                </c:pt>
                <c:pt idx="5">
                  <c:v>1002745547746.6318</c:v>
                </c:pt>
                <c:pt idx="6">
                  <c:v>1006683514751.1421</c:v>
                </c:pt>
                <c:pt idx="7">
                  <c:v>1010807353374.26</c:v>
                </c:pt>
                <c:pt idx="8">
                  <c:v>1015118887678.6819</c:v>
                </c:pt>
                <c:pt idx="9">
                  <c:v>1019619983205.6046</c:v>
                </c:pt>
                <c:pt idx="10">
                  <c:v>1024312547533.1624</c:v>
                </c:pt>
                <c:pt idx="11">
                  <c:v>1033214638583.4534</c:v>
                </c:pt>
                <c:pt idx="12">
                  <c:v>1042754545459.3353</c:v>
                </c:pt>
                <c:pt idx="13">
                  <c:v>1052944397917.6709</c:v>
                </c:pt>
                <c:pt idx="14">
                  <c:v>1063796800277.28</c:v>
                </c:pt>
                <c:pt idx="15">
                  <c:v>1075324843310.1963</c:v>
                </c:pt>
                <c:pt idx="16">
                  <c:v>1087542116519.7061</c:v>
                </c:pt>
                <c:pt idx="17">
                  <c:v>1100462720815.8982</c:v>
                </c:pt>
                <c:pt idx="18">
                  <c:v>1114101281599.7932</c:v>
                </c:pt>
                <c:pt idx="19">
                  <c:v>1128472962267.4509</c:v>
                </c:pt>
                <c:pt idx="20">
                  <c:v>1143593478145.7981</c:v>
                </c:pt>
                <c:pt idx="21">
                  <c:v>1135958933797.1936</c:v>
                </c:pt>
                <c:pt idx="22">
                  <c:v>1128437196195.5117</c:v>
                </c:pt>
                <c:pt idx="23">
                  <c:v>1121026357571.4248</c:v>
                </c:pt>
                <c:pt idx="24">
                  <c:v>1113724542843.6887</c:v>
                </c:pt>
                <c:pt idx="25">
                  <c:v>1106529909058.4065</c:v>
                </c:pt>
                <c:pt idx="26">
                  <c:v>1099440644837.9149</c:v>
                </c:pt>
                <c:pt idx="27">
                  <c:v>1092454969839.1193</c:v>
                </c:pt>
                <c:pt idx="28">
                  <c:v>1085571134221.1266</c:v>
                </c:pt>
                <c:pt idx="29">
                  <c:v>1078787418122.0096</c:v>
                </c:pt>
                <c:pt idx="30">
                  <c:v>1072102131144.5476</c:v>
                </c:pt>
              </c:numCache>
            </c:numRef>
          </c:val>
          <c:smooth val="0"/>
          <c:extLst>
            <c:ext xmlns:c16="http://schemas.microsoft.com/office/drawing/2014/chart" uri="{C3380CC4-5D6E-409C-BE32-E72D297353CC}">
              <c16:uniqueId val="{00000004-F13D-45A5-BE0E-E3210E5BA057}"/>
            </c:ext>
          </c:extLst>
        </c:ser>
        <c:ser>
          <c:idx val="9"/>
          <c:order val="5"/>
          <c:tx>
            <c:strRef>
              <c:f>'BIFUbC-heavy-or-residual-oil'!$A$7</c:f>
              <c:strCache>
                <c:ptCount val="1"/>
                <c:pt idx="0">
                  <c:v>textiles apparel and leather 13T15</c:v>
                </c:pt>
              </c:strCache>
            </c:strRef>
          </c:tx>
          <c:spPr>
            <a:ln w="28575" cap="rnd">
              <a:solidFill>
                <a:schemeClr val="accent4">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'BIFUbC-heavy-or-residual-oil'!$B$7:$AF$7</c:f>
              <c:numCache>
                <c:formatCode>0.00E+00</c:formatCode>
                <c:ptCount val="31"/>
                <c:pt idx="0">
                  <c:v>609218896691.22021</c:v>
                </c:pt>
                <c:pt idx="1">
                  <c:v>441826716223.36096</c:v>
                </c:pt>
                <c:pt idx="2">
                  <c:v>810971825872.87695</c:v>
                </c:pt>
                <c:pt idx="3">
                  <c:v>699825872452.6449</c:v>
                </c:pt>
                <c:pt idx="4">
                  <c:v>707105825590.56128</c:v>
                </c:pt>
                <c:pt idx="5">
                  <c:v>712840376515.98132</c:v>
                </c:pt>
                <c:pt idx="6">
                  <c:v>718724988126.6781</c:v>
                </c:pt>
                <c:pt idx="7">
                  <c:v>724761542277.01587</c:v>
                </c:pt>
                <c:pt idx="8">
                  <c:v>730951956935.87256</c:v>
                </c:pt>
                <c:pt idx="9">
                  <c:v>737298186719.89197</c:v>
                </c:pt>
                <c:pt idx="10">
                  <c:v>743802223435.94238</c:v>
                </c:pt>
                <c:pt idx="11">
                  <c:v>755889318543.6571</c:v>
                </c:pt>
                <c:pt idx="12">
                  <c:v>768505644306.58069</c:v>
                </c:pt>
                <c:pt idx="13">
                  <c:v>781663712264.29871</c:v>
                </c:pt>
                <c:pt idx="14">
                  <c:v>795376456482.37854</c:v>
                </c:pt>
                <c:pt idx="15">
                  <c:v>809657245030.81201</c:v>
                </c:pt>
                <c:pt idx="16">
                  <c:v>824519891817.2998</c:v>
                </c:pt>
                <c:pt idx="17">
                  <c:v>839978668785.52051</c:v>
                </c:pt>
                <c:pt idx="18">
                  <c:v>856048318488.83545</c:v>
                </c:pt>
                <c:pt idx="19">
                  <c:v>872744067050.19043</c:v>
                </c:pt>
                <c:pt idx="20">
                  <c:v>890081637519.2981</c:v>
                </c:pt>
                <c:pt idx="21">
                  <c:v>886008715368.54761</c:v>
                </c:pt>
                <c:pt idx="22">
                  <c:v>881988690718.79041</c:v>
                </c:pt>
                <c:pt idx="23">
                  <c:v>878020681798.30933</c:v>
                </c:pt>
                <c:pt idx="24">
                  <c:v>874103821924.10986</c:v>
                </c:pt>
                <c:pt idx="25">
                  <c:v>870237259243.11694</c:v>
                </c:pt>
                <c:pt idx="26">
                  <c:v>866420156477.80872</c:v>
                </c:pt>
                <c:pt idx="27">
                  <c:v>862651690676.21765</c:v>
                </c:pt>
                <c:pt idx="28">
                  <c:v>858931052966.21814</c:v>
                </c:pt>
                <c:pt idx="29">
                  <c:v>855257448314.03027</c:v>
                </c:pt>
                <c:pt idx="30">
                  <c:v>851630095286.86768</c:v>
                </c:pt>
              </c:numCache>
            </c:numRef>
          </c:val>
          <c:smooth val="0"/>
          <c:extLst>
            <c:ext xmlns:c16="http://schemas.microsoft.com/office/drawing/2014/chart" uri="{C3380CC4-5D6E-409C-BE32-E72D297353CC}">
              <c16:uniqueId val="{00000005-F13D-45A5-BE0E-E3210E5BA057}"/>
            </c:ext>
          </c:extLst>
        </c:ser>
        <c:ser>
          <c:idx val="10"/>
          <c:order val="6"/>
          <c:tx>
            <c:strRef>
              <c:f>'BIFUbC-heavy-or-residual-oil'!$A$8</c:f>
              <c:strCache>
                <c:ptCount val="1"/>
                <c:pt idx="0">
                  <c:v>wood products 16</c:v>
                </c:pt>
              </c:strCache>
            </c:strRef>
          </c:tx>
          <c:spPr>
            <a:ln w="28575" cap="rnd">
              <a:solidFill>
                <a:schemeClr val="accent5">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'BIFUbC-heavy-or-residual-oil'!$B$8:$AF$8</c:f>
              <c:numCache>
                <c:formatCode>0.00E+00</c:formatCode>
                <c:ptCount val="31"/>
                <c:pt idx="0">
                  <c:v>54221364524.442337</c:v>
                </c:pt>
                <c:pt idx="1">
                  <c:v>58066429867.379158</c:v>
                </c:pt>
                <c:pt idx="2">
                  <c:v>84137242474.567078</c:v>
                </c:pt>
                <c:pt idx="3">
                  <c:v>72956410616.490189</c:v>
                </c:pt>
                <c:pt idx="4">
                  <c:v>75079917734.287827</c:v>
                </c:pt>
                <c:pt idx="5">
                  <c:v>74485543710.990295</c:v>
                </c:pt>
                <c:pt idx="6">
                  <c:v>73899377341.998596</c:v>
                </c:pt>
                <c:pt idx="7">
                  <c:v>73321376137.589035</c:v>
                </c:pt>
                <c:pt idx="8">
                  <c:v>72751498649.666992</c:v>
                </c:pt>
                <c:pt idx="9">
                  <c:v>72189704471.649979</c:v>
                </c:pt>
                <c:pt idx="10">
                  <c:v>71635954238.517166</c:v>
                </c:pt>
                <c:pt idx="11">
                  <c:v>70657077365.077393</c:v>
                </c:pt>
                <c:pt idx="12">
                  <c:v>69703985658.750504</c:v>
                </c:pt>
                <c:pt idx="13">
                  <c:v>68776472613.436935</c:v>
                </c:pt>
                <c:pt idx="14">
                  <c:v>67874342718.284729</c:v>
                </c:pt>
                <c:pt idx="15">
                  <c:v>66997411479.415642</c:v>
                </c:pt>
                <c:pt idx="16">
                  <c:v>66145505447.629974</c:v>
                </c:pt>
                <c:pt idx="17">
                  <c:v>65318462252.171844</c:v>
                </c:pt>
                <c:pt idx="18">
                  <c:v>64516130640.640343</c:v>
                </c:pt>
                <c:pt idx="19">
                  <c:v>63738370525.136703</c:v>
                </c:pt>
                <c:pt idx="20">
                  <c:v>62985053034.741112</c:v>
                </c:pt>
                <c:pt idx="21">
                  <c:v>62032202789.356796</c:v>
                </c:pt>
                <c:pt idx="22">
                  <c:v>61095506063.83992</c:v>
                </c:pt>
                <c:pt idx="23">
                  <c:v>60174686020.595352</c:v>
                </c:pt>
                <c:pt idx="24">
                  <c:v>59269470571.033356</c:v>
                </c:pt>
                <c:pt idx="25">
                  <c:v>58379592294.095886</c:v>
                </c:pt>
                <c:pt idx="26">
                  <c:v>57504788356.180717</c:v>
                </c:pt>
                <c:pt idx="27">
                  <c:v>56644800432.439247</c:v>
                </c:pt>
                <c:pt idx="28">
                  <c:v>55799374629.424644</c:v>
                </c:pt>
                <c:pt idx="29">
                  <c:v>54968261409.066963</c:v>
                </c:pt>
                <c:pt idx="30">
                  <c:v>54151215513.952583</c:v>
                </c:pt>
              </c:numCache>
            </c:numRef>
          </c:val>
          <c:smooth val="0"/>
          <c:extLst>
            <c:ext xmlns:c16="http://schemas.microsoft.com/office/drawing/2014/chart" uri="{C3380CC4-5D6E-409C-BE32-E72D297353CC}">
              <c16:uniqueId val="{00000006-F13D-45A5-BE0E-E3210E5BA057}"/>
            </c:ext>
          </c:extLst>
        </c:ser>
        <c:ser>
          <c:idx val="11"/>
          <c:order val="7"/>
          <c:tx>
            <c:strRef>
              <c:f>'BIFUbC-heavy-or-residual-oil'!$A$9</c:f>
              <c:strCache>
                <c:ptCount val="1"/>
                <c:pt idx="0">
                  <c:v>pulp paper and printing 17T18</c:v>
                </c:pt>
              </c:strCache>
            </c:strRef>
          </c:tx>
          <c:spPr>
            <a:ln w="28575" cap="rnd">
              <a:solidFill>
                <a:schemeClr val="accent6">
                  <a:lumMod val="6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'BIFUbC-heavy-or-residual-oil'!$B$9:$AF$9</c:f>
              <c:numCache>
                <c:formatCode>0.00E+00</c:formatCode>
                <c:ptCount val="31"/>
                <c:pt idx="0">
                  <c:v>555287463964.84216</c:v>
                </c:pt>
                <c:pt idx="1">
                  <c:v>482469282560.70801</c:v>
                </c:pt>
                <c:pt idx="2">
                  <c:v>559142000071.4458</c:v>
                </c:pt>
                <c:pt idx="3">
                  <c:v>591664919818.41382</c:v>
                </c:pt>
                <c:pt idx="4">
                  <c:v>604461784528.10596</c:v>
                </c:pt>
                <c:pt idx="5">
                  <c:v>603507032302.12122</c:v>
                </c:pt>
                <c:pt idx="6">
                  <c:v>602642953255.41614</c:v>
                </c:pt>
                <c:pt idx="7">
                  <c:v>601869976661.93298</c:v>
                </c:pt>
                <c:pt idx="8">
                  <c:v>601188549072.92102</c:v>
                </c:pt>
                <c:pt idx="9">
                  <c:v>600599134496.61475</c:v>
                </c:pt>
                <c:pt idx="10">
                  <c:v>600102214581.83154</c:v>
                </c:pt>
                <c:pt idx="11">
                  <c:v>599423145303.77661</c:v>
                </c:pt>
                <c:pt idx="12">
                  <c:v>599048472067.57275</c:v>
                </c:pt>
                <c:pt idx="13">
                  <c:v>598981418776.3241</c:v>
                </c:pt>
                <c:pt idx="14">
                  <c:v>599225405671.82446</c:v>
                </c:pt>
                <c:pt idx="15">
                  <c:v>599784053320.17749</c:v>
                </c:pt>
                <c:pt idx="16">
                  <c:v>600661186746.45898</c:v>
                </c:pt>
                <c:pt idx="17">
                  <c:v>601860839722.24792</c:v>
                </c:pt>
                <c:pt idx="18">
                  <c:v>603387259209.97522</c:v>
                </c:pt>
                <c:pt idx="19">
                  <c:v>605244909968.16516</c:v>
                </c:pt>
                <c:pt idx="20">
                  <c:v>607438479321.77344</c:v>
                </c:pt>
                <c:pt idx="21">
                  <c:v>601423790958.05591</c:v>
                </c:pt>
                <c:pt idx="22">
                  <c:v>595505609704.08447</c:v>
                </c:pt>
                <c:pt idx="23">
                  <c:v>589682290005.8501</c:v>
                </c:pt>
                <c:pt idx="24">
                  <c:v>583952214525.255</c:v>
                </c:pt>
                <c:pt idx="25">
                  <c:v>578313793656.06189</c:v>
                </c:pt>
                <c:pt idx="26">
                  <c:v>572765465048.14734</c:v>
                </c:pt>
                <c:pt idx="27">
                  <c:v>567305693139.91553</c:v>
                </c:pt>
                <c:pt idx="28">
                  <c:v>561932968698.73596</c:v>
                </c:pt>
                <c:pt idx="29">
                  <c:v>556645808369.26416</c:v>
                </c:pt>
                <c:pt idx="30">
                  <c:v>551442754229.51233</c:v>
                </c:pt>
              </c:numCache>
            </c:numRef>
          </c:val>
          <c:smooth val="0"/>
          <c:extLst>
            <c:ext xmlns:c16="http://schemas.microsoft.com/office/drawing/2014/chart" uri="{C3380CC4-5D6E-409C-BE32-E72D297353CC}">
              <c16:uniqueId val="{00000007-F13D-45A5-BE0E-E3210E5BA057}"/>
            </c:ext>
          </c:extLst>
        </c:ser>
        <c:ser>
          <c:idx val="12"/>
          <c:order val="8"/>
          <c:tx>
            <c:strRef>
              <c:f>'BIFUbC-heavy-or-residual-oil'!$A$10</c:f>
              <c:strCache>
                <c:ptCount val="1"/>
                <c:pt idx="0">
                  <c:v>refined petroleum and coke 19</c:v>
                </c:pt>
              </c:strCache>
            </c:strRef>
          </c:tx>
          <c:spPr>
            <a:ln w="28575" cap="rnd">
              <a:solidFill>
                <a:schemeClr val="accent1">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'BIFUbC-heavy-or-residual-oil'!$B$10:$AF$10</c:f>
              <c:numCache>
                <c:formatCode>0.00E+00</c:formatCode>
                <c:ptCount val="31"/>
                <c:pt idx="0">
                  <c:v>835473102461.28394</c:v>
                </c:pt>
                <c:pt idx="1">
                  <c:v>767119096421.52368</c:v>
                </c:pt>
                <c:pt idx="2">
                  <c:v>1525344154578.5356</c:v>
                </c:pt>
                <c:pt idx="3">
                  <c:v>1870096324333.0615</c:v>
                </c:pt>
                <c:pt idx="4">
                  <c:v>1934835343673.0227</c:v>
                </c:pt>
                <c:pt idx="5">
                  <c:v>1915845848777.4519</c:v>
                </c:pt>
                <c:pt idx="6">
                  <c:v>1896856353881.8813</c:v>
                </c:pt>
                <c:pt idx="7">
                  <c:v>1877866858986.311</c:v>
                </c:pt>
                <c:pt idx="8">
                  <c:v>1858877364090.7329</c:v>
                </c:pt>
                <c:pt idx="9">
                  <c:v>1839887869195.1626</c:v>
                </c:pt>
                <c:pt idx="10">
                  <c:v>1820898374299.5964</c:v>
                </c:pt>
                <c:pt idx="11">
                  <c:v>1801635969088.8242</c:v>
                </c:pt>
                <c:pt idx="12">
                  <c:v>1782373563878.0564</c:v>
                </c:pt>
                <c:pt idx="13">
                  <c:v>1763111158667.2886</c:v>
                </c:pt>
                <c:pt idx="14">
                  <c:v>1743848753456.5208</c:v>
                </c:pt>
                <c:pt idx="15">
                  <c:v>1724586348245.7532</c:v>
                </c:pt>
                <c:pt idx="16">
                  <c:v>1705323943034.9854</c:v>
                </c:pt>
                <c:pt idx="17">
                  <c:v>1686061537824.2175</c:v>
                </c:pt>
                <c:pt idx="18">
                  <c:v>1666799132613.45</c:v>
                </c:pt>
                <c:pt idx="19">
                  <c:v>1647536727402.6821</c:v>
                </c:pt>
                <c:pt idx="20">
                  <c:v>1628274322191.9146</c:v>
                </c:pt>
                <c:pt idx="21">
                  <c:v>1610026995167.0728</c:v>
                </c:pt>
                <c:pt idx="22">
                  <c:v>1591779668142.238</c:v>
                </c:pt>
                <c:pt idx="23">
                  <c:v>1573532341117.4033</c:v>
                </c:pt>
                <c:pt idx="24">
                  <c:v>1555285014092.5615</c:v>
                </c:pt>
                <c:pt idx="25">
                  <c:v>1537037687067.7266</c:v>
                </c:pt>
                <c:pt idx="26">
                  <c:v>1518790360042.8923</c:v>
                </c:pt>
                <c:pt idx="27">
                  <c:v>1500543033018.0505</c:v>
                </c:pt>
                <c:pt idx="28">
                  <c:v>1482295705993.2161</c:v>
                </c:pt>
                <c:pt idx="29">
                  <c:v>1464048378968.3818</c:v>
                </c:pt>
                <c:pt idx="30">
                  <c:v>1445801051943.5459</c:v>
                </c:pt>
              </c:numCache>
            </c:numRef>
          </c:val>
          <c:smooth val="0"/>
          <c:extLst>
            <c:ext xmlns:c16="http://schemas.microsoft.com/office/drawing/2014/chart" uri="{C3380CC4-5D6E-409C-BE32-E72D297353CC}">
              <c16:uniqueId val="{00000008-F13D-45A5-BE0E-E3210E5BA057}"/>
            </c:ext>
          </c:extLst>
        </c:ser>
        <c:ser>
          <c:idx val="13"/>
          <c:order val="9"/>
          <c:tx>
            <c:strRef>
              <c:f>'BIFUbC-heavy-or-residual-oil'!$A$11</c:f>
              <c:strCache>
                <c:ptCount val="1"/>
                <c:pt idx="0">
                  <c:v>chemicals 20</c:v>
                </c:pt>
              </c:strCache>
            </c:strRef>
          </c:tx>
          <c:spPr>
            <a:ln w="28575" cap="rnd">
              <a:solidFill>
                <a:schemeClr val="accent2">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'BIFUbC-heavy-or-residual-oil'!$B$11:$AF$11</c:f>
              <c:numCache>
                <c:formatCode>0.00E+00</c:formatCode>
                <c:ptCount val="31"/>
                <c:pt idx="0">
                  <c:v>125702675848685</c:v>
                </c:pt>
                <c:pt idx="1">
                  <c:v>179112996889740.22</c:v>
                </c:pt>
                <c:pt idx="2">
                  <c:v>162481734916938.63</c:v>
                </c:pt>
                <c:pt idx="3">
                  <c:v>147794115833975.28</c:v>
                </c:pt>
                <c:pt idx="4">
                  <c:v>159197796811890.59</c:v>
                </c:pt>
                <c:pt idx="5">
                  <c:v>159865192530588.19</c:v>
                </c:pt>
                <c:pt idx="6">
                  <c:v>160535409510858.59</c:v>
                </c:pt>
                <c:pt idx="7">
                  <c:v>161208459819861.91</c:v>
                </c:pt>
                <c:pt idx="8">
                  <c:v>161884355577214.66</c:v>
                </c:pt>
                <c:pt idx="9">
                  <c:v>162563108955222.84</c:v>
                </c:pt>
                <c:pt idx="10">
                  <c:v>163244732179116.06</c:v>
                </c:pt>
                <c:pt idx="11">
                  <c:v>163671645316992.63</c:v>
                </c:pt>
                <c:pt idx="12">
                  <c:v>164099927604333.97</c:v>
                </c:pt>
                <c:pt idx="13">
                  <c:v>164529585468665.72</c:v>
                </c:pt>
                <c:pt idx="14">
                  <c:v>164960625381071.41</c:v>
                </c:pt>
                <c:pt idx="15">
                  <c:v>165393053856547.59</c:v>
                </c:pt>
                <c:pt idx="16">
                  <c:v>165826877454362.28</c:v>
                </c:pt>
                <c:pt idx="17">
                  <c:v>166262102778416.59</c:v>
                </c:pt>
                <c:pt idx="18">
                  <c:v>166698736477609</c:v>
                </c:pt>
                <c:pt idx="19">
                  <c:v>167136785246203.38</c:v>
                </c:pt>
                <c:pt idx="20">
                  <c:v>167576255824199.75</c:v>
                </c:pt>
                <c:pt idx="21">
                  <c:v>166944113888206.06</c:v>
                </c:pt>
                <c:pt idx="22">
                  <c:v>166315292807315.91</c:v>
                </c:pt>
                <c:pt idx="23">
                  <c:v>165689783355483.75</c:v>
                </c:pt>
                <c:pt idx="24">
                  <c:v>165067576384112.69</c:v>
                </c:pt>
                <c:pt idx="25">
                  <c:v>164448662822021.97</c:v>
                </c:pt>
                <c:pt idx="26">
                  <c:v>163833033675416.78</c:v>
                </c:pt>
                <c:pt idx="27">
                  <c:v>163220680027861.06</c:v>
                </c:pt>
                <c:pt idx="28">
                  <c:v>162611593040251.97</c:v>
                </c:pt>
                <c:pt idx="29">
                  <c:v>162005763950797.59</c:v>
                </c:pt>
                <c:pt idx="30">
                  <c:v>161403184074996.72</c:v>
                </c:pt>
              </c:numCache>
            </c:numRef>
          </c:val>
          <c:smooth val="0"/>
          <c:extLst>
            <c:ext xmlns:c16="http://schemas.microsoft.com/office/drawing/2014/chart" uri="{C3380CC4-5D6E-409C-BE32-E72D297353CC}">
              <c16:uniqueId val="{00000009-F13D-45A5-BE0E-E3210E5BA057}"/>
            </c:ext>
          </c:extLst>
        </c:ser>
        <c:ser>
          <c:idx val="14"/>
          <c:order val="10"/>
          <c:tx>
            <c:strRef>
              <c:f>'BIFUbC-heavy-or-residual-oil'!$A$12</c:f>
              <c:strCache>
                <c:ptCount val="1"/>
                <c:pt idx="0">
                  <c:v>rubber and plastic products 22</c:v>
                </c:pt>
              </c:strCache>
            </c:strRef>
          </c:tx>
          <c:spPr>
            <a:ln w="28575" cap="rnd">
              <a:solidFill>
                <a:schemeClr val="accent3">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'BIFUbC-heavy-or-residual-oil'!$B$12:$AF$12</c:f>
              <c:numCache>
                <c:formatCode>0.00E+00</c:formatCode>
                <c:ptCount val="31"/>
                <c:pt idx="0">
                  <c:v>4037511330363.4189</c:v>
                </c:pt>
                <c:pt idx="1">
                  <c:v>5436021334894.2676</c:v>
                </c:pt>
                <c:pt idx="2">
                  <c:v>5642115688318.9141</c:v>
                </c:pt>
                <c:pt idx="3">
                  <c:v>5556520335109.5615</c:v>
                </c:pt>
                <c:pt idx="4">
                  <c:v>5878401194639.8555</c:v>
                </c:pt>
                <c:pt idx="5">
                  <c:v>5906332733130.7773</c:v>
                </c:pt>
                <c:pt idx="6">
                  <c:v>5934402166369.2988</c:v>
                </c:pt>
                <c:pt idx="7">
                  <c:v>5962610202658.7832</c:v>
                </c:pt>
                <c:pt idx="8">
                  <c:v>5990957554081.7686</c:v>
                </c:pt>
                <c:pt idx="9">
                  <c:v>6019444936520.835</c:v>
                </c:pt>
                <c:pt idx="10">
                  <c:v>6048073069679.582</c:v>
                </c:pt>
                <c:pt idx="11">
                  <c:v>6074897459190.123</c:v>
                </c:pt>
                <c:pt idx="12">
                  <c:v>6101896589473.0215</c:v>
                </c:pt>
                <c:pt idx="13">
                  <c:v>6129071863850.4131</c:v>
                </c:pt>
                <c:pt idx="14">
                  <c:v>6156424697771.7744</c:v>
                </c:pt>
                <c:pt idx="15">
                  <c:v>6183956518920.9756</c:v>
                </c:pt>
                <c:pt idx="16">
                  <c:v>6211668767324.3008</c:v>
                </c:pt>
                <c:pt idx="17">
                  <c:v>6239562895459.3877</c:v>
                </c:pt>
                <c:pt idx="18">
                  <c:v>6267640368365.1768</c:v>
                </c:pt>
                <c:pt idx="19">
                  <c:v>6295902663752.8076</c:v>
                </c:pt>
                <c:pt idx="20">
                  <c:v>6324351272117.5107</c:v>
                </c:pt>
                <c:pt idx="21">
                  <c:v>6322613629764.3896</c:v>
                </c:pt>
                <c:pt idx="22">
                  <c:v>6321079307529.5713</c:v>
                </c:pt>
                <c:pt idx="23">
                  <c:v>6319748964748.459</c:v>
                </c:pt>
                <c:pt idx="24">
                  <c:v>6318623269814.6533</c:v>
                </c:pt>
                <c:pt idx="25">
                  <c:v>6317702900233.7188</c:v>
                </c:pt>
                <c:pt idx="26">
                  <c:v>6316988542677.4492</c:v>
                </c:pt>
                <c:pt idx="27">
                  <c:v>6316480893038.6309</c:v>
                </c:pt>
                <c:pt idx="28">
                  <c:v>6316180656486.2861</c:v>
                </c:pt>
                <c:pt idx="29">
                  <c:v>6316088547521.4316</c:v>
                </c:pt>
                <c:pt idx="30">
                  <c:v>6316205290033.3359</c:v>
                </c:pt>
              </c:numCache>
            </c:numRef>
          </c:val>
          <c:smooth val="0"/>
          <c:extLst>
            <c:ext xmlns:c16="http://schemas.microsoft.com/office/drawing/2014/chart" uri="{C3380CC4-5D6E-409C-BE32-E72D297353CC}">
              <c16:uniqueId val="{0000000A-F13D-45A5-BE0E-E3210E5BA057}"/>
            </c:ext>
          </c:extLst>
        </c:ser>
        <c:ser>
          <c:idx val="15"/>
          <c:order val="11"/>
          <c:tx>
            <c:strRef>
              <c:f>'BIFUbC-heavy-or-residual-oil'!$A$13</c:f>
              <c:strCache>
                <c:ptCount val="1"/>
                <c:pt idx="0">
                  <c:v>glass and glass products 231</c:v>
                </c:pt>
              </c:strCache>
            </c:strRef>
          </c:tx>
          <c:spPr>
            <a:ln w="28575" cap="rnd">
              <a:solidFill>
                <a:schemeClr val="accent4">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'BIFUbC-heavy-or-residual-oil'!$B$13:$AF$13</c:f>
              <c:numCache>
                <c:formatCode>0.00E+00</c:formatCode>
                <c:ptCount val="31"/>
                <c:pt idx="0">
                  <c:v>8991386782978.043</c:v>
                </c:pt>
                <c:pt idx="1">
                  <c:v>7475427227908.6963</c:v>
                </c:pt>
                <c:pt idx="2">
                  <c:v>7339721629989.0869</c:v>
                </c:pt>
                <c:pt idx="3">
                  <c:v>8254749710975.6719</c:v>
                </c:pt>
                <c:pt idx="4">
                  <c:v>8510938160925.0352</c:v>
                </c:pt>
                <c:pt idx="5">
                  <c:v>8429776762976.8594</c:v>
                </c:pt>
                <c:pt idx="6">
                  <c:v>8349457269259.5703</c:v>
                </c:pt>
                <c:pt idx="7">
                  <c:v>8269972087473.2773</c:v>
                </c:pt>
                <c:pt idx="8">
                  <c:v>8191313711400.1816</c:v>
                </c:pt>
                <c:pt idx="9">
                  <c:v>8113474720241.3887</c:v>
                </c:pt>
                <c:pt idx="10">
                  <c:v>8036447777963.2334</c:v>
                </c:pt>
                <c:pt idx="11">
                  <c:v>7899568146620.0479</c:v>
                </c:pt>
                <c:pt idx="12">
                  <c:v>7765263136788.1211</c:v>
                </c:pt>
                <c:pt idx="13">
                  <c:v>7633491755243.4316</c:v>
                </c:pt>
                <c:pt idx="14">
                  <c:v>7504213867184.4971</c:v>
                </c:pt>
                <c:pt idx="15">
                  <c:v>7377390184982.3174</c:v>
                </c:pt>
                <c:pt idx="16">
                  <c:v>7252982257244.9541</c:v>
                </c:pt>
                <c:pt idx="17">
                  <c:v>7130952458194.5752</c:v>
                </c:pt>
                <c:pt idx="18">
                  <c:v>7011263977354.9424</c:v>
                </c:pt>
                <c:pt idx="19">
                  <c:v>6893880809547.4775</c:v>
                </c:pt>
                <c:pt idx="20">
                  <c:v>6778767745194.1455</c:v>
                </c:pt>
                <c:pt idx="21">
                  <c:v>6664792789504.583</c:v>
                </c:pt>
                <c:pt idx="22">
                  <c:v>6552769677387.9404</c:v>
                </c:pt>
                <c:pt idx="23">
                  <c:v>6442664928179.3848</c:v>
                </c:pt>
                <c:pt idx="24">
                  <c:v>6334445635603.2822</c:v>
                </c:pt>
                <c:pt idx="25">
                  <c:v>6228079457918.9316</c:v>
                </c:pt>
                <c:pt idx="26">
                  <c:v>6123534608235.3682</c:v>
                </c:pt>
                <c:pt idx="27">
                  <c:v>6020779844992.3252</c:v>
                </c:pt>
                <c:pt idx="28">
                  <c:v>5919784462604.499</c:v>
                </c:pt>
                <c:pt idx="29">
                  <c:v>5820518282266.332</c:v>
                </c:pt>
                <c:pt idx="30">
                  <c:v>5722951642914.5381</c:v>
                </c:pt>
              </c:numCache>
            </c:numRef>
          </c:val>
          <c:smooth val="0"/>
          <c:extLst>
            <c:ext xmlns:c16="http://schemas.microsoft.com/office/drawing/2014/chart" uri="{C3380CC4-5D6E-409C-BE32-E72D297353CC}">
              <c16:uniqueId val="{0000000B-F13D-45A5-BE0E-E3210E5BA057}"/>
            </c:ext>
          </c:extLst>
        </c:ser>
        <c:ser>
          <c:idx val="16"/>
          <c:order val="12"/>
          <c:tx>
            <c:strRef>
              <c:f>'BIFUbC-heavy-or-residual-oil'!$A$14</c:f>
              <c:strCache>
                <c:ptCount val="1"/>
                <c:pt idx="0">
                  <c:v>cement and other nonmetallic minerals 239</c:v>
                </c:pt>
              </c:strCache>
            </c:strRef>
          </c:tx>
          <c:spPr>
            <a:ln w="28575" cap="rnd">
              <a:solidFill>
                <a:schemeClr val="accent5">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'BIFUbC-heavy-or-residual-oil'!$B$14:$AF$14</c:f>
              <c:numCache>
                <c:formatCode>0.00E+00</c:formatCode>
                <c:ptCount val="31"/>
                <c:pt idx="0">
                  <c:v>1542287328950.9207</c:v>
                </c:pt>
                <c:pt idx="1">
                  <c:v>1296541575567.6243</c:v>
                </c:pt>
                <c:pt idx="2">
                  <c:v>1374147820858.1318</c:v>
                </c:pt>
                <c:pt idx="3">
                  <c:v>1557930448286.7039</c:v>
                </c:pt>
                <c:pt idx="4">
                  <c:v>1599174729299.7922</c:v>
                </c:pt>
                <c:pt idx="5">
                  <c:v>1590065821896.2039</c:v>
                </c:pt>
                <c:pt idx="6">
                  <c:v>1581154534307.991</c:v>
                </c:pt>
                <c:pt idx="7">
                  <c:v>1572440676599.3762</c:v>
                </c:pt>
                <c:pt idx="8">
                  <c:v>1563924089263.4697</c:v>
                </c:pt>
                <c:pt idx="9">
                  <c:v>1555604643387.2231</c:v>
                </c:pt>
                <c:pt idx="10">
                  <c:v>1547482240822.3149</c:v>
                </c:pt>
                <c:pt idx="11">
                  <c:v>1533308888900.2974</c:v>
                </c:pt>
                <c:pt idx="12">
                  <c:v>1519774491216.6968</c:v>
                </c:pt>
                <c:pt idx="13">
                  <c:v>1506879179234.3879</c:v>
                </c:pt>
                <c:pt idx="14">
                  <c:v>1494623418561.9922</c:v>
                </c:pt>
                <c:pt idx="15">
                  <c:v>1483008012949.3213</c:v>
                </c:pt>
                <c:pt idx="16">
                  <c:v>1472034108503.7212</c:v>
                </c:pt>
                <c:pt idx="17">
                  <c:v>1461703198131.9778</c:v>
                </c:pt>
                <c:pt idx="18">
                  <c:v>1452017126212.636</c:v>
                </c:pt>
                <c:pt idx="19">
                  <c:v>1442978093503.7573</c:v>
                </c:pt>
                <c:pt idx="20">
                  <c:v>1434588662291.3057</c:v>
                </c:pt>
                <c:pt idx="21">
                  <c:v>1415829064897.5935</c:v>
                </c:pt>
                <c:pt idx="22">
                  <c:v>1397382435310.425</c:v>
                </c:pt>
                <c:pt idx="23">
                  <c:v>1379243417680.4058</c:v>
                </c:pt>
                <c:pt idx="24">
                  <c:v>1361406748023.1731</c:v>
                </c:pt>
                <c:pt idx="25">
                  <c:v>1343867252643.3848</c:v>
                </c:pt>
                <c:pt idx="26">
                  <c:v>1326619846585.7397</c:v>
                </c:pt>
                <c:pt idx="27">
                  <c:v>1309659532112.5818</c:v>
                </c:pt>
                <c:pt idx="28">
                  <c:v>1292981397207.6118</c:v>
                </c:pt>
                <c:pt idx="29">
                  <c:v>1276580614105.2776</c:v>
                </c:pt>
                <c:pt idx="30">
                  <c:v>1260452437845.3916</c:v>
                </c:pt>
              </c:numCache>
            </c:numRef>
          </c:val>
          <c:smooth val="0"/>
          <c:extLst>
            <c:ext xmlns:c16="http://schemas.microsoft.com/office/drawing/2014/chart" uri="{C3380CC4-5D6E-409C-BE32-E72D297353CC}">
              <c16:uniqueId val="{0000000C-F13D-45A5-BE0E-E3210E5BA057}"/>
            </c:ext>
          </c:extLst>
        </c:ser>
        <c:ser>
          <c:idx val="17"/>
          <c:order val="13"/>
          <c:tx>
            <c:strRef>
              <c:f>'BIFUbC-heavy-or-residual-oil'!$A$15</c:f>
              <c:strCache>
                <c:ptCount val="1"/>
                <c:pt idx="0">
                  <c:v>iron and steel 241</c:v>
                </c:pt>
              </c:strCache>
            </c:strRef>
          </c:tx>
          <c:spPr>
            <a:ln w="28575" cap="rnd">
              <a:solidFill>
                <a:schemeClr val="accent6">
                  <a:lumMod val="80000"/>
                  <a:lumOff val="2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'BIFUbC-heavy-or-residual-oil'!$B$15:$AF$15</c:f>
              <c:numCache>
                <c:formatCode>0.00E+00</c:formatCode>
                <c:ptCount val="31"/>
                <c:pt idx="0">
                  <c:v>5233709785046.3213</c:v>
                </c:pt>
                <c:pt idx="1">
                  <c:v>5422185227068.0869</c:v>
                </c:pt>
                <c:pt idx="2">
                  <c:v>9575303395111.4297</c:v>
                </c:pt>
                <c:pt idx="3">
                  <c:v>11277597636415.156</c:v>
                </c:pt>
                <c:pt idx="4">
                  <c:v>10006443570170.738</c:v>
                </c:pt>
                <c:pt idx="5">
                  <c:v>10341730320628.719</c:v>
                </c:pt>
                <c:pt idx="6">
                  <c:v>10688252357405.992</c:v>
                </c:pt>
                <c:pt idx="7">
                  <c:v>11046386183003.051</c:v>
                </c:pt>
                <c:pt idx="8">
                  <c:v>11416520917027.201</c:v>
                </c:pt>
                <c:pt idx="9">
                  <c:v>11799058719012.939</c:v>
                </c:pt>
                <c:pt idx="10">
                  <c:v>12194415225411.797</c:v>
                </c:pt>
                <c:pt idx="11">
                  <c:v>12315110869282.766</c:v>
                </c:pt>
                <c:pt idx="12">
                  <c:v>12437003658605.238</c:v>
                </c:pt>
                <c:pt idx="13">
                  <c:v>12560105422502.236</c:v>
                </c:pt>
                <c:pt idx="14">
                  <c:v>12684428107775.895</c:v>
                </c:pt>
                <c:pt idx="15">
                  <c:v>12809983780064.061</c:v>
                </c:pt>
                <c:pt idx="16">
                  <c:v>12936784625008.596</c:v>
                </c:pt>
                <c:pt idx="17">
                  <c:v>13064842949435.307</c:v>
                </c:pt>
                <c:pt idx="18">
                  <c:v>13194171182545.797</c:v>
                </c:pt>
                <c:pt idx="19">
                  <c:v>13324781877121.234</c:v>
                </c:pt>
                <c:pt idx="20">
                  <c:v>13456687710738.186</c:v>
                </c:pt>
                <c:pt idx="21">
                  <c:v>13443090771105.211</c:v>
                </c:pt>
                <c:pt idx="22">
                  <c:v>13429508174987.215</c:v>
                </c:pt>
                <c:pt idx="23">
                  <c:v>13415939897786.824</c:v>
                </c:pt>
                <c:pt idx="24">
                  <c:v>13402385915090.75</c:v>
                </c:pt>
                <c:pt idx="25">
                  <c:v>13388846202667.102</c:v>
                </c:pt>
                <c:pt idx="26">
                  <c:v>13375320736462.748</c:v>
                </c:pt>
                <c:pt idx="27">
                  <c:v>13361809492600.695</c:v>
                </c:pt>
                <c:pt idx="28">
                  <c:v>13348312447377.559</c:v>
                </c:pt>
                <c:pt idx="29">
                  <c:v>13334829577261.008</c:v>
                </c:pt>
                <c:pt idx="30">
                  <c:v>13321360858887.299</c:v>
                </c:pt>
              </c:numCache>
            </c:numRef>
          </c:val>
          <c:smooth val="0"/>
          <c:extLst>
            <c:ext xmlns:c16="http://schemas.microsoft.com/office/drawing/2014/chart" uri="{C3380CC4-5D6E-409C-BE32-E72D297353CC}">
              <c16:uniqueId val="{0000000D-F13D-45A5-BE0E-E3210E5BA057}"/>
            </c:ext>
          </c:extLst>
        </c:ser>
        <c:ser>
          <c:idx val="18"/>
          <c:order val="14"/>
          <c:tx>
            <c:strRef>
              <c:f>'BIFUbC-heavy-or-residual-oil'!$A$16</c:f>
              <c:strCache>
                <c:ptCount val="1"/>
                <c:pt idx="0">
                  <c:v>other metals 242</c:v>
                </c:pt>
              </c:strCache>
            </c:strRef>
          </c:tx>
          <c:spPr>
            <a:ln w="28575" cap="rnd">
              <a:solidFill>
                <a:schemeClr val="accent1">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'BIFUbC-heavy-or-residual-oil'!$B$16:$AF$16</c:f>
              <c:numCache>
                <c:formatCode>0.00E+00</c:formatCode>
                <c:ptCount val="31"/>
                <c:pt idx="0">
                  <c:v>1442610810654.3564</c:v>
                </c:pt>
                <c:pt idx="1">
                  <c:v>1207583581948.7173</c:v>
                </c:pt>
                <c:pt idx="2">
                  <c:v>1804475451018.2749</c:v>
                </c:pt>
                <c:pt idx="3">
                  <c:v>2389267130161.5981</c:v>
                </c:pt>
                <c:pt idx="4">
                  <c:v>2145499456652.8569</c:v>
                </c:pt>
                <c:pt idx="5">
                  <c:v>2191040554179.6626</c:v>
                </c:pt>
                <c:pt idx="6">
                  <c:v>2237861163267.123</c:v>
                </c:pt>
                <c:pt idx="7">
                  <c:v>2286002073014.8408</c:v>
                </c:pt>
                <c:pt idx="8">
                  <c:v>2335505429401.7783</c:v>
                </c:pt>
                <c:pt idx="9">
                  <c:v>2386414781006.7119</c:v>
                </c:pt>
                <c:pt idx="10">
                  <c:v>2438775126275.0034</c:v>
                </c:pt>
                <c:pt idx="11">
                  <c:v>2473542071407.2959</c:v>
                </c:pt>
                <c:pt idx="12">
                  <c:v>2508881000852.2891</c:v>
                </c:pt>
                <c:pt idx="13">
                  <c:v>2544802224423.0088</c:v>
                </c:pt>
                <c:pt idx="14">
                  <c:v>2581316246946.9209</c:v>
                </c:pt>
                <c:pt idx="15">
                  <c:v>2618433772040.2905</c:v>
                </c:pt>
                <c:pt idx="16">
                  <c:v>2656165705956.3481</c:v>
                </c:pt>
                <c:pt idx="17">
                  <c:v>2694523161508.7192</c:v>
                </c:pt>
                <c:pt idx="18">
                  <c:v>2733517462071.5884</c:v>
                </c:pt>
                <c:pt idx="19">
                  <c:v>2773160145658.1147</c:v>
                </c:pt>
                <c:pt idx="20">
                  <c:v>2813462969078.6235</c:v>
                </c:pt>
                <c:pt idx="21">
                  <c:v>2847199069780.667</c:v>
                </c:pt>
                <c:pt idx="22">
                  <c:v>2881421680372.2803</c:v>
                </c:pt>
                <c:pt idx="23">
                  <c:v>2916138529749.0059</c:v>
                </c:pt>
                <c:pt idx="24">
                  <c:v>2951357474745.5991</c:v>
                </c:pt>
                <c:pt idx="25">
                  <c:v>2987086502287.6875</c:v>
                </c:pt>
                <c:pt idx="26">
                  <c:v>3023333731579.8276</c:v>
                </c:pt>
                <c:pt idx="27">
                  <c:v>3060107416330.5825</c:v>
                </c:pt>
                <c:pt idx="28">
                  <c:v>3097415947015.2339</c:v>
                </c:pt>
                <c:pt idx="29">
                  <c:v>3135267853176.7925</c:v>
                </c:pt>
                <c:pt idx="30">
                  <c:v>3173671805765.9194</c:v>
                </c:pt>
              </c:numCache>
            </c:numRef>
          </c:val>
          <c:smooth val="0"/>
          <c:extLst>
            <c:ext xmlns:c16="http://schemas.microsoft.com/office/drawing/2014/chart" uri="{C3380CC4-5D6E-409C-BE32-E72D297353CC}">
              <c16:uniqueId val="{0000000E-F13D-45A5-BE0E-E3210E5BA057}"/>
            </c:ext>
          </c:extLst>
        </c:ser>
        <c:ser>
          <c:idx val="19"/>
          <c:order val="15"/>
          <c:tx>
            <c:strRef>
              <c:f>'BIFUbC-heavy-or-residual-oil'!$A$17</c:f>
              <c:strCache>
                <c:ptCount val="1"/>
                <c:pt idx="0">
                  <c:v>metal products except machinery and vehicles 25</c:v>
                </c:pt>
              </c:strCache>
            </c:strRef>
          </c:tx>
          <c:spPr>
            <a:ln w="28575" cap="rnd">
              <a:solidFill>
                <a:schemeClr val="accent2">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'BIFUbC-heavy-or-residual-oil'!$B$17:$AF$17</c:f>
              <c:numCache>
                <c:formatCode>0.00E+00</c:formatCode>
                <c:ptCount val="31"/>
                <c:pt idx="0">
                  <c:v>685818527383.5636</c:v>
                </c:pt>
                <c:pt idx="1">
                  <c:v>583572258701.3927</c:v>
                </c:pt>
                <c:pt idx="2">
                  <c:v>1196577094511.4866</c:v>
                </c:pt>
                <c:pt idx="3">
                  <c:v>1576110372198.8127</c:v>
                </c:pt>
                <c:pt idx="4">
                  <c:v>1448621293072.9492</c:v>
                </c:pt>
                <c:pt idx="5">
                  <c:v>1463828463154.9392</c:v>
                </c:pt>
                <c:pt idx="6">
                  <c:v>1479222429024.0894</c:v>
                </c:pt>
                <c:pt idx="7">
                  <c:v>1494806334715.3188</c:v>
                </c:pt>
                <c:pt idx="8">
                  <c:v>1510583399895.8054</c:v>
                </c:pt>
                <c:pt idx="9">
                  <c:v>1526556922127.5684</c:v>
                </c:pt>
                <c:pt idx="10">
                  <c:v>1542730279203.7871</c:v>
                </c:pt>
                <c:pt idx="11">
                  <c:v>1556531232306.752</c:v>
                </c:pt>
                <c:pt idx="12">
                  <c:v>1570462719786.4629</c:v>
                </c:pt>
                <c:pt idx="13">
                  <c:v>1584526109099.1082</c:v>
                </c:pt>
                <c:pt idx="14">
                  <c:v>1598722784384.6548</c:v>
                </c:pt>
                <c:pt idx="15">
                  <c:v>1613054146708.2185</c:v>
                </c:pt>
                <c:pt idx="16">
                  <c:v>1627521614305.4399</c:v>
                </c:pt>
                <c:pt idx="17">
                  <c:v>1642126622831.9521</c:v>
                </c:pt>
                <c:pt idx="18">
                  <c:v>1656870625617.0034</c:v>
                </c:pt>
                <c:pt idx="19">
                  <c:v>1671755093921.3179</c:v>
                </c:pt>
                <c:pt idx="20">
                  <c:v>1686781517199.2646</c:v>
                </c:pt>
                <c:pt idx="21">
                  <c:v>1697916311270.6851</c:v>
                </c:pt>
                <c:pt idx="22">
                  <c:v>1709132622703.8955</c:v>
                </c:pt>
                <c:pt idx="23">
                  <c:v>1720431174878.2742</c:v>
                </c:pt>
                <c:pt idx="24">
                  <c:v>1731812699395.5117</c:v>
                </c:pt>
                <c:pt idx="25">
                  <c:v>1743277936194.2546</c:v>
                </c:pt>
                <c:pt idx="26">
                  <c:v>1754827633666.551</c:v>
                </c:pt>
                <c:pt idx="27">
                  <c:v>1766462548776.105</c:v>
                </c:pt>
                <c:pt idx="28">
                  <c:v>1778183447178.3975</c:v>
                </c:pt>
                <c:pt idx="29">
                  <c:v>1789991103342.6785</c:v>
                </c:pt>
                <c:pt idx="30">
                  <c:v>1801886300675.8799</c:v>
                </c:pt>
              </c:numCache>
            </c:numRef>
          </c:val>
          <c:smooth val="0"/>
          <c:extLst>
            <c:ext xmlns:c16="http://schemas.microsoft.com/office/drawing/2014/chart" uri="{C3380CC4-5D6E-409C-BE32-E72D297353CC}">
              <c16:uniqueId val="{0000000F-F13D-45A5-BE0E-E3210E5BA057}"/>
            </c:ext>
          </c:extLst>
        </c:ser>
        <c:ser>
          <c:idx val="20"/>
          <c:order val="16"/>
          <c:tx>
            <c:strRef>
              <c:f>'BIFUbC-heavy-or-residual-oil'!$A$18</c:f>
              <c:strCache>
                <c:ptCount val="1"/>
                <c:pt idx="0">
                  <c:v>computers and electronics 26</c:v>
                </c:pt>
              </c:strCache>
            </c:strRef>
          </c:tx>
          <c:spPr>
            <a:ln w="28575" cap="rnd">
              <a:solidFill>
                <a:schemeClr val="accent3">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'BIFUbC-heavy-or-residual-oil'!$B$18:$AF$18</c:f>
              <c:numCache>
                <c:formatCode>0.00E+00</c:formatCode>
                <c:ptCount val="31"/>
                <c:pt idx="0">
                  <c:v>1991332992285.0723</c:v>
                </c:pt>
                <c:pt idx="1">
                  <c:v>1992167827218.4548</c:v>
                </c:pt>
                <c:pt idx="2">
                  <c:v>3854450530334.6719</c:v>
                </c:pt>
                <c:pt idx="3">
                  <c:v>4817968295031.2402</c:v>
                </c:pt>
                <c:pt idx="4">
                  <c:v>4764321536661.415</c:v>
                </c:pt>
                <c:pt idx="5">
                  <c:v>4828692321976.1338</c:v>
                </c:pt>
                <c:pt idx="6">
                  <c:v>4893932821471.5898</c:v>
                </c:pt>
                <c:pt idx="7">
                  <c:v>4960054785862.8418</c:v>
                </c:pt>
                <c:pt idx="8">
                  <c:v>5027070124628.9463</c:v>
                </c:pt>
                <c:pt idx="9">
                  <c:v>5094990908158.0283</c:v>
                </c:pt>
                <c:pt idx="10">
                  <c:v>5163829369921.3174</c:v>
                </c:pt>
                <c:pt idx="11">
                  <c:v>5220206128643.9453</c:v>
                </c:pt>
                <c:pt idx="12">
                  <c:v>5277198387743.5977</c:v>
                </c:pt>
                <c:pt idx="13">
                  <c:v>5334812867023.3027</c:v>
                </c:pt>
                <c:pt idx="14">
                  <c:v>5393056359650.3896</c:v>
                </c:pt>
                <c:pt idx="15">
                  <c:v>5451935732957.4482</c:v>
                </c:pt>
                <c:pt idx="16">
                  <c:v>5511457929252.0371</c:v>
                </c:pt>
                <c:pt idx="17">
                  <c:v>5571629966635.2354</c:v>
                </c:pt>
                <c:pt idx="18">
                  <c:v>5632458939829.125</c:v>
                </c:pt>
                <c:pt idx="19">
                  <c:v>5693952021013.3125</c:v>
                </c:pt>
                <c:pt idx="20">
                  <c:v>5756116460670.5791</c:v>
                </c:pt>
                <c:pt idx="21">
                  <c:v>5765131511880.9717</c:v>
                </c:pt>
                <c:pt idx="22">
                  <c:v>5774160682185.1816</c:v>
                </c:pt>
                <c:pt idx="23">
                  <c:v>5783203993696.0957</c:v>
                </c:pt>
                <c:pt idx="24">
                  <c:v>5792261468561.2305</c:v>
                </c:pt>
                <c:pt idx="25">
                  <c:v>5801333128962.7969</c:v>
                </c:pt>
                <c:pt idx="26">
                  <c:v>5810418997117.7412</c:v>
                </c:pt>
                <c:pt idx="27">
                  <c:v>5819519095277.8047</c:v>
                </c:pt>
                <c:pt idx="28">
                  <c:v>5828633445729.582</c:v>
                </c:pt>
                <c:pt idx="29">
                  <c:v>5837762070794.5693</c:v>
                </c:pt>
                <c:pt idx="30">
                  <c:v>5846904992829.2246</c:v>
                </c:pt>
              </c:numCache>
            </c:numRef>
          </c:val>
          <c:smooth val="0"/>
          <c:extLst>
            <c:ext xmlns:c16="http://schemas.microsoft.com/office/drawing/2014/chart" uri="{C3380CC4-5D6E-409C-BE32-E72D297353CC}">
              <c16:uniqueId val="{00000010-F13D-45A5-BE0E-E3210E5BA057}"/>
            </c:ext>
          </c:extLst>
        </c:ser>
        <c:ser>
          <c:idx val="21"/>
          <c:order val="17"/>
          <c:tx>
            <c:strRef>
              <c:f>'BIFUbC-heavy-or-residual-oil'!$A$19</c:f>
              <c:strCache>
                <c:ptCount val="1"/>
                <c:pt idx="0">
                  <c:v>appliances and electrical equipment 27</c:v>
                </c:pt>
              </c:strCache>
            </c:strRef>
          </c:tx>
          <c:spPr>
            <a:ln w="28575" cap="rnd">
              <a:solidFill>
                <a:schemeClr val="accent4">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'BIFUbC-heavy-or-residual-oil'!$B$19:$AF$19</c:f>
              <c:numCache>
                <c:formatCode>0.00E+00</c:formatCode>
                <c:ptCount val="31"/>
                <c:pt idx="0">
                  <c:v>339862633932.2796</c:v>
                </c:pt>
                <c:pt idx="1">
                  <c:v>340002152314.41907</c:v>
                </c:pt>
                <c:pt idx="2">
                  <c:v>658125362893.75891</c:v>
                </c:pt>
                <c:pt idx="3">
                  <c:v>820701120867.37537</c:v>
                </c:pt>
                <c:pt idx="4">
                  <c:v>810809330364.14026</c:v>
                </c:pt>
                <c:pt idx="5">
                  <c:v>822128717500.85071</c:v>
                </c:pt>
                <c:pt idx="6">
                  <c:v>833615073309.04895</c:v>
                </c:pt>
                <c:pt idx="7">
                  <c:v>845271193860.80371</c:v>
                </c:pt>
                <c:pt idx="8">
                  <c:v>857099933798.58728</c:v>
                </c:pt>
                <c:pt idx="9">
                  <c:v>869104207927.00598</c:v>
                </c:pt>
                <c:pt idx="10">
                  <c:v>881286992856.84888</c:v>
                </c:pt>
                <c:pt idx="11">
                  <c:v>890409062142.17603</c:v>
                </c:pt>
                <c:pt idx="12">
                  <c:v>899638900696.1156</c:v>
                </c:pt>
                <c:pt idx="13">
                  <c:v>908977551210.44458</c:v>
                </c:pt>
                <c:pt idx="14">
                  <c:v>918426069952.8158</c:v>
                </c:pt>
                <c:pt idx="15">
                  <c:v>927985526879.08081</c:v>
                </c:pt>
                <c:pt idx="16">
                  <c:v>937657005747.43066</c:v>
                </c:pt>
                <c:pt idx="17">
                  <c:v>947441604234.3595</c:v>
                </c:pt>
                <c:pt idx="18">
                  <c:v>957340434052.46045</c:v>
                </c:pt>
                <c:pt idx="19">
                  <c:v>967354621070.0719</c:v>
                </c:pt>
                <c:pt idx="20">
                  <c:v>977485305432.77441</c:v>
                </c:pt>
                <c:pt idx="21">
                  <c:v>978757796919.22595</c:v>
                </c:pt>
                <c:pt idx="22">
                  <c:v>980036179972.12622</c:v>
                </c:pt>
                <c:pt idx="23">
                  <c:v>981320405001.36584</c:v>
                </c:pt>
                <c:pt idx="24">
                  <c:v>982610423226.52527</c:v>
                </c:pt>
                <c:pt idx="25">
                  <c:v>983906186664.75513</c:v>
                </c:pt>
                <c:pt idx="26">
                  <c:v>985207648118.84204</c:v>
                </c:pt>
                <c:pt idx="27">
                  <c:v>986514761165.4502</c:v>
                </c:pt>
                <c:pt idx="28">
                  <c:v>987827480143.54492</c:v>
                </c:pt>
                <c:pt idx="29">
                  <c:v>989145760142.98865</c:v>
                </c:pt>
                <c:pt idx="30">
                  <c:v>990469556993.30933</c:v>
                </c:pt>
              </c:numCache>
            </c:numRef>
          </c:val>
          <c:smooth val="0"/>
          <c:extLst>
            <c:ext xmlns:c16="http://schemas.microsoft.com/office/drawing/2014/chart" uri="{C3380CC4-5D6E-409C-BE32-E72D297353CC}">
              <c16:uniqueId val="{00000011-F13D-45A5-BE0E-E3210E5BA057}"/>
            </c:ext>
          </c:extLst>
        </c:ser>
        <c:ser>
          <c:idx val="22"/>
          <c:order val="18"/>
          <c:tx>
            <c:strRef>
              <c:f>'BIFUbC-heavy-or-residual-oil'!$A$20</c:f>
              <c:strCache>
                <c:ptCount val="1"/>
                <c:pt idx="0">
                  <c:v>other machinery 28</c:v>
                </c:pt>
              </c:strCache>
            </c:strRef>
          </c:tx>
          <c:spPr>
            <a:ln w="28575" cap="rnd">
              <a:solidFill>
                <a:schemeClr val="accent5">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'BIFUbC-heavy-or-residual-oil'!$B$20:$AF$20</c:f>
              <c:numCache>
                <c:formatCode>0.00E+00</c:formatCode>
                <c:ptCount val="31"/>
                <c:pt idx="0">
                  <c:v>594790983056.26587</c:v>
                </c:pt>
                <c:pt idx="1">
                  <c:v>594975139181.19263</c:v>
                </c:pt>
                <c:pt idx="2">
                  <c:v>1157505689887.7759</c:v>
                </c:pt>
                <c:pt idx="3">
                  <c:v>1404187161957.8484</c:v>
                </c:pt>
                <c:pt idx="4">
                  <c:v>1371974743258.8374</c:v>
                </c:pt>
                <c:pt idx="5">
                  <c:v>1398531296058.2778</c:v>
                </c:pt>
                <c:pt idx="6">
                  <c:v>1425755366214.7859</c:v>
                </c:pt>
                <c:pt idx="7">
                  <c:v>1453667856015.6707</c:v>
                </c:pt>
                <c:pt idx="8">
                  <c:v>1482290407597.5457</c:v>
                </c:pt>
                <c:pt idx="9">
                  <c:v>1511645430550.9377</c:v>
                </c:pt>
                <c:pt idx="10">
                  <c:v>1541756130575.6829</c:v>
                </c:pt>
                <c:pt idx="11">
                  <c:v>1547599609134.8416</c:v>
                </c:pt>
                <c:pt idx="12">
                  <c:v>1553686798983.9958</c:v>
                </c:pt>
                <c:pt idx="13">
                  <c:v>1560017415230.0701</c:v>
                </c:pt>
                <c:pt idx="14">
                  <c:v>1566591218097.0525</c:v>
                </c:pt>
                <c:pt idx="15">
                  <c:v>1573408012628.9617</c:v>
                </c:pt>
                <c:pt idx="16">
                  <c:v>1580467648402.5044</c:v>
                </c:pt>
                <c:pt idx="17">
                  <c:v>1587770019249.3022</c:v>
                </c:pt>
                <c:pt idx="18">
                  <c:v>1595315062987.6096</c:v>
                </c:pt>
                <c:pt idx="19">
                  <c:v>1603102761163.3879</c:v>
                </c:pt>
                <c:pt idx="20">
                  <c:v>1611133138800.6682</c:v>
                </c:pt>
                <c:pt idx="21">
                  <c:v>1607971300075.9382</c:v>
                </c:pt>
                <c:pt idx="22">
                  <c:v>1604890279231.2112</c:v>
                </c:pt>
                <c:pt idx="23">
                  <c:v>1601888908860.3777</c:v>
                </c:pt>
                <c:pt idx="24">
                  <c:v>1598966039250.8179</c:v>
                </c:pt>
                <c:pt idx="25">
                  <c:v>1596120538116.5908</c:v>
                </c:pt>
                <c:pt idx="26">
                  <c:v>1593351290335.6541</c:v>
                </c:pt>
                <c:pt idx="27">
                  <c:v>1590657197691.0437</c:v>
                </c:pt>
                <c:pt idx="28">
                  <c:v>1588037178615.9622</c:v>
                </c:pt>
                <c:pt idx="29">
                  <c:v>1585490167942.71</c:v>
                </c:pt>
                <c:pt idx="30">
                  <c:v>1583015116655.4072</c:v>
                </c:pt>
              </c:numCache>
            </c:numRef>
          </c:val>
          <c:smooth val="0"/>
          <c:extLst>
            <c:ext xmlns:c16="http://schemas.microsoft.com/office/drawing/2014/chart" uri="{C3380CC4-5D6E-409C-BE32-E72D297353CC}">
              <c16:uniqueId val="{00000012-F13D-45A5-BE0E-E3210E5BA057}"/>
            </c:ext>
          </c:extLst>
        </c:ser>
        <c:ser>
          <c:idx val="23"/>
          <c:order val="19"/>
          <c:tx>
            <c:strRef>
              <c:f>'BIFUbC-heavy-or-residual-oil'!$A$21</c:f>
              <c:strCache>
                <c:ptCount val="1"/>
                <c:pt idx="0">
                  <c:v>road vehicles 29</c:v>
                </c:pt>
              </c:strCache>
            </c:strRef>
          </c:tx>
          <c:spPr>
            <a:ln w="28575" cap="rnd">
              <a:solidFill>
                <a:schemeClr val="accent6">
                  <a:lumMod val="8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'BIFUbC-heavy-or-residual-oil'!$B$21:$AF$21</c:f>
              <c:numCache>
                <c:formatCode>0.00E+00</c:formatCode>
                <c:ptCount val="31"/>
                <c:pt idx="0">
                  <c:v>458062431662.11096</c:v>
                </c:pt>
                <c:pt idx="1">
                  <c:v>430871748071.0127</c:v>
                </c:pt>
                <c:pt idx="2">
                  <c:v>610393178172.4248</c:v>
                </c:pt>
                <c:pt idx="3">
                  <c:v>701054669637.79834</c:v>
                </c:pt>
                <c:pt idx="4">
                  <c:v>716140988097.31702</c:v>
                </c:pt>
                <c:pt idx="5">
                  <c:v>717710609758.50964</c:v>
                </c:pt>
                <c:pt idx="6">
                  <c:v>719283742136.43884</c:v>
                </c:pt>
                <c:pt idx="7">
                  <c:v>720860393127.98987</c:v>
                </c:pt>
                <c:pt idx="8">
                  <c:v>722440570647.83875</c:v>
                </c:pt>
                <c:pt idx="9">
                  <c:v>724024282628.49231</c:v>
                </c:pt>
                <c:pt idx="10">
                  <c:v>725611537020.32751</c:v>
                </c:pt>
                <c:pt idx="11">
                  <c:v>702198008198.0863</c:v>
                </c:pt>
                <c:pt idx="12">
                  <c:v>679592403511.14185</c:v>
                </c:pt>
                <c:pt idx="13">
                  <c:v>657767432553.06384</c:v>
                </c:pt>
                <c:pt idx="14">
                  <c:v>636696732919.08569</c:v>
                </c:pt>
                <c:pt idx="15">
                  <c:v>616354838715.89343</c:v>
                </c:pt>
                <c:pt idx="16">
                  <c:v>596717150140.68835</c:v>
                </c:pt>
                <c:pt idx="17">
                  <c:v>577759904093.22327</c:v>
                </c:pt>
                <c:pt idx="18">
                  <c:v>559460145785.7417</c:v>
                </c:pt>
                <c:pt idx="19">
                  <c:v>541795701316.94708</c:v>
                </c:pt>
                <c:pt idx="20">
                  <c:v>524745151177.27063</c:v>
                </c:pt>
                <c:pt idx="21">
                  <c:v>510667551705.81525</c:v>
                </c:pt>
                <c:pt idx="22">
                  <c:v>496991562937.22034</c:v>
                </c:pt>
                <c:pt idx="23">
                  <c:v>483705737626.5611</c:v>
                </c:pt>
                <c:pt idx="24">
                  <c:v>470798954817.54858</c:v>
                </c:pt>
                <c:pt idx="25">
                  <c:v>458260410542.10297</c:v>
                </c:pt>
                <c:pt idx="26">
                  <c:v>446079608785.02448</c:v>
                </c:pt>
                <c:pt idx="27">
                  <c:v>434246352706.20331</c:v>
                </c:pt>
                <c:pt idx="28">
                  <c:v>422750736113.02942</c:v>
                </c:pt>
                <c:pt idx="29">
                  <c:v>411583135175.86975</c:v>
                </c:pt>
                <c:pt idx="30">
                  <c:v>400734200379.68512</c:v>
                </c:pt>
              </c:numCache>
            </c:numRef>
          </c:val>
          <c:smooth val="0"/>
          <c:extLst>
            <c:ext xmlns:c16="http://schemas.microsoft.com/office/drawing/2014/chart" uri="{C3380CC4-5D6E-409C-BE32-E72D297353CC}">
              <c16:uniqueId val="{00000013-F13D-45A5-BE0E-E3210E5BA057}"/>
            </c:ext>
          </c:extLst>
        </c:ser>
        <c:ser>
          <c:idx val="24"/>
          <c:order val="20"/>
          <c:tx>
            <c:strRef>
              <c:f>'BIFUbC-heavy-or-residual-oil'!$A$22</c:f>
              <c:strCache>
                <c:ptCount val="1"/>
                <c:pt idx="0">
                  <c:v>nonroad vehicles 30</c:v>
                </c:pt>
              </c:strCache>
            </c:strRef>
          </c:tx>
          <c:spPr>
            <a:ln w="28575" cap="rnd">
              <a:solidFill>
                <a:schemeClr val="accent1">
                  <a:lumMod val="60000"/>
                  <a:lumOff val="4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'BIFUbC-heavy-or-residual-oil'!$B$22:$AF$22</c:f>
              <c:numCache>
                <c:formatCode>0.00E+00</c:formatCode>
                <c:ptCount val="31"/>
                <c:pt idx="0">
                  <c:v>2438894124519.3413</c:v>
                </c:pt>
                <c:pt idx="1">
                  <c:v>2291422037154.8984</c:v>
                </c:pt>
                <c:pt idx="2">
                  <c:v>3215575748586.0981</c:v>
                </c:pt>
                <c:pt idx="3">
                  <c:v>3679479969823.395</c:v>
                </c:pt>
                <c:pt idx="4">
                  <c:v>3761320864992.3887</c:v>
                </c:pt>
                <c:pt idx="5">
                  <c:v>3769788137856.5005</c:v>
                </c:pt>
                <c:pt idx="6">
                  <c:v>3778274490488.2578</c:v>
                </c:pt>
                <c:pt idx="7">
                  <c:v>3786779965892.6797</c:v>
                </c:pt>
                <c:pt idx="8">
                  <c:v>3795304607171.7207</c:v>
                </c:pt>
                <c:pt idx="9">
                  <c:v>3803848457524.4941</c:v>
                </c:pt>
                <c:pt idx="10">
                  <c:v>3812411560247.4888</c:v>
                </c:pt>
                <c:pt idx="11">
                  <c:v>3683291454910.9326</c:v>
                </c:pt>
                <c:pt idx="12">
                  <c:v>3558558362751.9839</c:v>
                </c:pt>
                <c:pt idx="13">
                  <c:v>3438063378553.501</c:v>
                </c:pt>
                <c:pt idx="14">
                  <c:v>3321662652867.5327</c:v>
                </c:pt>
                <c:pt idx="15">
                  <c:v>3209217220374.0464</c:v>
                </c:pt>
                <c:pt idx="16">
                  <c:v>3100592834066.9849</c:v>
                </c:pt>
                <c:pt idx="17">
                  <c:v>2995659805069.8179</c:v>
                </c:pt>
                <c:pt idx="18">
                  <c:v>2894292847889.4546</c:v>
                </c:pt>
                <c:pt idx="19">
                  <c:v>2796370930923.9028</c:v>
                </c:pt>
                <c:pt idx="20">
                  <c:v>2701777132045.2793</c:v>
                </c:pt>
                <c:pt idx="21">
                  <c:v>2624991787278.0581</c:v>
                </c:pt>
                <c:pt idx="22">
                  <c:v>2550395196188.6299</c:v>
                </c:pt>
                <c:pt idx="23">
                  <c:v>2477924971282.4204</c:v>
                </c:pt>
                <c:pt idx="24">
                  <c:v>2407520503337.9131</c:v>
                </c:pt>
                <c:pt idx="25">
                  <c:v>2339122910719.3325</c:v>
                </c:pt>
                <c:pt idx="26">
                  <c:v>2272674990134.0913</c:v>
                </c:pt>
                <c:pt idx="27">
                  <c:v>2208121168793.8403</c:v>
                </c:pt>
                <c:pt idx="28">
                  <c:v>2145407457939.1006</c:v>
                </c:pt>
                <c:pt idx="29">
                  <c:v>2084481407688.6135</c:v>
                </c:pt>
                <c:pt idx="30">
                  <c:v>2025292063175.6526</c:v>
                </c:pt>
              </c:numCache>
            </c:numRef>
          </c:val>
          <c:smooth val="0"/>
          <c:extLst>
            <c:ext xmlns:c16="http://schemas.microsoft.com/office/drawing/2014/chart" uri="{C3380CC4-5D6E-409C-BE32-E72D297353CC}">
              <c16:uniqueId val="{00000014-F13D-45A5-BE0E-E3210E5BA057}"/>
            </c:ext>
          </c:extLst>
        </c:ser>
        <c:ser>
          <c:idx val="25"/>
          <c:order val="21"/>
          <c:tx>
            <c:strRef>
              <c:f>'BIFUbC-heavy-or-residual-oil'!$A$23</c:f>
              <c:strCache>
                <c:ptCount val="1"/>
                <c:pt idx="0">
                  <c:v>other manufacturing 31T33</c:v>
                </c:pt>
              </c:strCache>
            </c:strRef>
          </c:tx>
          <c:spPr>
            <a:ln w="28575" cap="rnd">
              <a:solidFill>
                <a:schemeClr val="accent2">
                  <a:lumMod val="60000"/>
                  <a:lumOff val="40000"/>
                </a:schemeClr>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'BIFUbC-heavy-or-residual-oil'!$B$23:$AF$23</c:f>
              <c:numCache>
                <c:formatCode>0.00E+00</c:formatCode>
                <c:ptCount val="31"/>
                <c:pt idx="0">
                  <c:v>2712516112403.9995</c:v>
                </c:pt>
                <c:pt idx="1">
                  <c:v>1249185051765</c:v>
                </c:pt>
                <c:pt idx="2">
                  <c:v>555193356340</c:v>
                </c:pt>
                <c:pt idx="3">
                  <c:v>448120351903</c:v>
                </c:pt>
                <c:pt idx="4">
                  <c:v>462193362791.85461</c:v>
                </c:pt>
                <c:pt idx="5">
                  <c:v>457642837295.89343</c:v>
                </c:pt>
                <c:pt idx="6">
                  <c:v>453137114006.01392</c:v>
                </c:pt>
                <c:pt idx="7">
                  <c:v>448675751822.02417</c:v>
                </c:pt>
                <c:pt idx="8">
                  <c:v>444258313986.58484</c:v>
                </c:pt>
                <c:pt idx="9">
                  <c:v>439884368042.45172</c:v>
                </c:pt>
                <c:pt idx="10">
                  <c:v>435553485790.13904</c:v>
                </c:pt>
                <c:pt idx="11">
                  <c:v>427851288750.6236</c:v>
                </c:pt>
                <c:pt idx="12">
                  <c:v>420285295050.47052</c:v>
                </c:pt>
                <c:pt idx="13">
                  <c:v>412853096110.73035</c:v>
                </c:pt>
                <c:pt idx="14">
                  <c:v>405552325945.04053</c:v>
                </c:pt>
                <c:pt idx="15">
                  <c:v>398380660406.43079</c:v>
                </c:pt>
                <c:pt idx="16">
                  <c:v>391335816447.44788</c:v>
                </c:pt>
                <c:pt idx="17">
                  <c:v>384415551393.36407</c:v>
                </c:pt>
                <c:pt idx="18">
                  <c:v>377617662228.23804</c:v>
                </c:pt>
                <c:pt idx="19">
                  <c:v>370939984893.60077</c:v>
                </c:pt>
                <c:pt idx="20">
                  <c:v>364380393599.54327</c:v>
                </c:pt>
                <c:pt idx="21">
                  <c:v>358129050867.24518</c:v>
                </c:pt>
                <c:pt idx="22">
                  <c:v>351984956731.86145</c:v>
                </c:pt>
                <c:pt idx="23">
                  <c:v>345946271226.83887</c:v>
                </c:pt>
                <c:pt idx="24">
                  <c:v>340011185952.25555</c:v>
                </c:pt>
                <c:pt idx="25">
                  <c:v>334177923533.26093</c:v>
                </c:pt>
                <c:pt idx="26">
                  <c:v>328444737087.80688</c:v>
                </c:pt>
                <c:pt idx="27">
                  <c:v>322809909703.51044</c:v>
                </c:pt>
                <c:pt idx="28">
                  <c:v>317271753923.49164</c:v>
                </c:pt>
                <c:pt idx="29">
                  <c:v>311828611241.0321</c:v>
                </c:pt>
                <c:pt idx="30">
                  <c:v>306478851602.90356</c:v>
                </c:pt>
              </c:numCache>
            </c:numRef>
          </c:val>
          <c:smooth val="0"/>
          <c:extLst>
            <c:ext xmlns:c16="http://schemas.microsoft.com/office/drawing/2014/chart" uri="{C3380CC4-5D6E-409C-BE32-E72D297353CC}">
              <c16:uniqueId val="{00000015-F13D-45A5-BE0E-E3210E5BA057}"/>
            </c:ext>
          </c:extLst>
        </c:ser>
        <c:ser>
          <c:idx val="0"/>
          <c:order val="22"/>
          <c:tx>
            <c:strRef>
              <c:f>'BIFUbC-heavy-or-residual-oil'!$A$24</c:f>
              <c:strCache>
                <c:ptCount val="1"/>
                <c:pt idx="0">
                  <c:v>energy pipelines and gas processing 352T353</c:v>
                </c:pt>
              </c:strCache>
            </c:strRef>
          </c:tx>
          <c:spPr>
            <a:ln w="28575" cap="rnd">
              <a:solidFill>
                <a:schemeClr val="accent1"/>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'BIFUbC-heavy-or-residual-oil'!$B$24:$AF$24</c:f>
              <c:numCache>
                <c:formatCode>0.00E+00</c:formatCode>
                <c:ptCount val="31"/>
                <c:pt idx="0">
                  <c:v>0</c:v>
                </c:pt>
                <c:pt idx="1">
                  <c:v>0</c:v>
                </c:pt>
                <c:pt idx="2">
                  <c:v>15862667324</c:v>
                </c:pt>
                <c:pt idx="3">
                  <c:v>39656668310</c:v>
                </c:pt>
                <c:pt idx="4">
                  <c:v>42203884180.164146</c:v>
                </c:pt>
                <c:pt idx="5">
                  <c:v>42580161913.263428</c:v>
                </c:pt>
                <c:pt idx="6">
                  <c:v>42956439646.362709</c:v>
                </c:pt>
                <c:pt idx="7">
                  <c:v>43332717379.46212</c:v>
                </c:pt>
                <c:pt idx="8">
                  <c:v>43708995112.561394</c:v>
                </c:pt>
                <c:pt idx="9">
                  <c:v>44085272845.660667</c:v>
                </c:pt>
                <c:pt idx="10">
                  <c:v>44461550578.759972</c:v>
                </c:pt>
                <c:pt idx="11">
                  <c:v>44405416223.658745</c:v>
                </c:pt>
                <c:pt idx="12">
                  <c:v>44349281868.557541</c:v>
                </c:pt>
                <c:pt idx="13">
                  <c:v>44293147513.456337</c:v>
                </c:pt>
                <c:pt idx="14">
                  <c:v>44237013158.355133</c:v>
                </c:pt>
                <c:pt idx="15">
                  <c:v>44180878803.253929</c:v>
                </c:pt>
                <c:pt idx="16">
                  <c:v>44124744448.152725</c:v>
                </c:pt>
                <c:pt idx="17">
                  <c:v>44068610093.051521</c:v>
                </c:pt>
                <c:pt idx="18">
                  <c:v>44012475737.950317</c:v>
                </c:pt>
                <c:pt idx="19">
                  <c:v>43956341382.849113</c:v>
                </c:pt>
                <c:pt idx="20">
                  <c:v>43900207027.747925</c:v>
                </c:pt>
                <c:pt idx="21">
                  <c:v>43863808473.892769</c:v>
                </c:pt>
                <c:pt idx="22">
                  <c:v>43827409920.037605</c:v>
                </c:pt>
                <c:pt idx="23">
                  <c:v>43791011366.182449</c:v>
                </c:pt>
                <c:pt idx="24">
                  <c:v>43754612812.327293</c:v>
                </c:pt>
                <c:pt idx="25">
                  <c:v>43718214258.472137</c:v>
                </c:pt>
                <c:pt idx="26">
                  <c:v>43681815704.616982</c:v>
                </c:pt>
                <c:pt idx="27">
                  <c:v>43645417150.761826</c:v>
                </c:pt>
                <c:pt idx="28">
                  <c:v>43609018596.906662</c:v>
                </c:pt>
                <c:pt idx="29">
                  <c:v>43572620043.051506</c:v>
                </c:pt>
                <c:pt idx="30">
                  <c:v>43536221489.196335</c:v>
                </c:pt>
              </c:numCache>
            </c:numRef>
          </c:val>
          <c:smooth val="0"/>
          <c:extLst>
            <c:ext xmlns:c16="http://schemas.microsoft.com/office/drawing/2014/chart" uri="{C3380CC4-5D6E-409C-BE32-E72D297353CC}">
              <c16:uniqueId val="{00000016-F13D-45A5-BE0E-E3210E5BA057}"/>
            </c:ext>
          </c:extLst>
        </c:ser>
        <c:ser>
          <c:idx val="1"/>
          <c:order val="23"/>
          <c:tx>
            <c:strRef>
              <c:f>'BIFUbC-heavy-or-residual-oil'!$A$25</c:f>
              <c:strCache>
                <c:ptCount val="1"/>
                <c:pt idx="0">
                  <c:v>water and waste 36T39</c:v>
                </c:pt>
              </c:strCache>
            </c:strRef>
          </c:tx>
          <c:spPr>
            <a:ln w="28575" cap="rnd">
              <a:solidFill>
                <a:schemeClr val="accent2"/>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'BIFUbC-heavy-or-residual-oil'!$B$25:$AF$25</c:f>
              <c:numCache>
                <c:formatCode>0.00E+00</c:formatCode>
                <c:ptCount val="31"/>
                <c:pt idx="0">
                  <c:v>479845686551</c:v>
                </c:pt>
                <c:pt idx="1">
                  <c:v>341047347466</c:v>
                </c:pt>
                <c:pt idx="2">
                  <c:v>237940009860</c:v>
                </c:pt>
                <c:pt idx="3">
                  <c:v>218111675705</c:v>
                </c:pt>
                <c:pt idx="4">
                  <c:v>218329787380.70499</c:v>
                </c:pt>
                <c:pt idx="5">
                  <c:v>218548117168.08566</c:v>
                </c:pt>
                <c:pt idx="6">
                  <c:v>218766665285.25372</c:v>
                </c:pt>
                <c:pt idx="7">
                  <c:v>218985431950.53894</c:v>
                </c:pt>
                <c:pt idx="8">
                  <c:v>219204417382.48944</c:v>
                </c:pt>
                <c:pt idx="9">
                  <c:v>219423621799.87192</c:v>
                </c:pt>
                <c:pt idx="10">
                  <c:v>219643045421.67175</c:v>
                </c:pt>
                <c:pt idx="11">
                  <c:v>219862688467.09341</c:v>
                </c:pt>
                <c:pt idx="12">
                  <c:v>220082551155.56049</c:v>
                </c:pt>
                <c:pt idx="13">
                  <c:v>220302633706.71603</c:v>
                </c:pt>
                <c:pt idx="14">
                  <c:v>220522936340.42273</c:v>
                </c:pt>
                <c:pt idx="15">
                  <c:v>220743459276.76312</c:v>
                </c:pt>
                <c:pt idx="16">
                  <c:v>220964202736.03986</c:v>
                </c:pt>
                <c:pt idx="17">
                  <c:v>221185166938.77588</c:v>
                </c:pt>
                <c:pt idx="18">
                  <c:v>221406352105.71463</c:v>
                </c:pt>
                <c:pt idx="19">
                  <c:v>221627758457.82031</c:v>
                </c:pt>
                <c:pt idx="20">
                  <c:v>221849386216.27811</c:v>
                </c:pt>
                <c:pt idx="21">
                  <c:v>220740139285.19672</c:v>
                </c:pt>
                <c:pt idx="22">
                  <c:v>219636438588.77072</c:v>
                </c:pt>
                <c:pt idx="23">
                  <c:v>218538256395.82687</c:v>
                </c:pt>
                <c:pt idx="24">
                  <c:v>217445565113.84775</c:v>
                </c:pt>
                <c:pt idx="25">
                  <c:v>216358337288.2785</c:v>
                </c:pt>
                <c:pt idx="26">
                  <c:v>215276545601.8371</c:v>
                </c:pt>
                <c:pt idx="27">
                  <c:v>214200162873.82791</c:v>
                </c:pt>
                <c:pt idx="28">
                  <c:v>213129162059.45877</c:v>
                </c:pt>
                <c:pt idx="29">
                  <c:v>212063516249.16147</c:v>
                </c:pt>
                <c:pt idx="30">
                  <c:v>211003198667.91565</c:v>
                </c:pt>
              </c:numCache>
            </c:numRef>
          </c:val>
          <c:smooth val="0"/>
          <c:extLst>
            <c:ext xmlns:c16="http://schemas.microsoft.com/office/drawing/2014/chart" uri="{C3380CC4-5D6E-409C-BE32-E72D297353CC}">
              <c16:uniqueId val="{00000017-F13D-45A5-BE0E-E3210E5BA057}"/>
            </c:ext>
          </c:extLst>
        </c:ser>
        <c:ser>
          <c:idx val="2"/>
          <c:order val="24"/>
          <c:tx>
            <c:strRef>
              <c:f>'BIFUbC-heavy-or-residual-oil'!$A$26</c:f>
              <c:strCache>
                <c:ptCount val="1"/>
                <c:pt idx="0">
                  <c:v>construction 41T43</c:v>
                </c:pt>
              </c:strCache>
            </c:strRef>
          </c:tx>
          <c:spPr>
            <a:ln w="28575" cap="rnd">
              <a:solidFill>
                <a:schemeClr val="accent3"/>
              </a:solidFill>
              <a:round/>
            </a:ln>
            <a:effectLst/>
          </c:spPr>
          <c:marker>
            <c:symbol val="none"/>
          </c:marker>
          <c:cat>
            <c:numRef>
              <c:f>'BIFUbC-heavy-or-residual-oil'!$B$1:$AF$1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'BIFUbC-heavy-or-residual-oil'!$B$26:$AF$26</c:f>
              <c:numCache>
                <c:formatCode>0.00E+00</c:formatCode>
                <c:ptCount val="31"/>
                <c:pt idx="0">
                  <c:v>1578335398738.0002</c:v>
                </c:pt>
                <c:pt idx="1">
                  <c:v>1122283713173</c:v>
                </c:pt>
                <c:pt idx="2">
                  <c:v>1538678730428</c:v>
                </c:pt>
                <c:pt idx="3">
                  <c:v>797099033031</c:v>
                </c:pt>
                <c:pt idx="4">
                  <c:v>822131556824.44934</c:v>
                </c:pt>
                <c:pt idx="5">
                  <c:v>814037259260.83691</c:v>
                </c:pt>
                <c:pt idx="6">
                  <c:v>806022654116.89197</c:v>
                </c:pt>
                <c:pt idx="7">
                  <c:v>798086956780.76855</c:v>
                </c:pt>
                <c:pt idx="8">
                  <c:v>790229390365.51807</c:v>
                </c:pt>
                <c:pt idx="9">
                  <c:v>782449185633.03345</c:v>
                </c:pt>
                <c:pt idx="10">
                  <c:v>774745580918.7428</c:v>
                </c:pt>
                <c:pt idx="11">
                  <c:v>761045212733.41003</c:v>
                </c:pt>
                <c:pt idx="12">
                  <c:v>747587117744.64209</c:v>
                </c:pt>
                <c:pt idx="13">
                  <c:v>734367011665.98926</c:v>
                </c:pt>
                <c:pt idx="14">
                  <c:v>721380685973.03662</c:v>
                </c:pt>
                <c:pt idx="15">
                  <c:v>708624006563.65112</c:v>
                </c:pt>
                <c:pt idx="16">
                  <c:v>696092912441.92041</c:v>
                </c:pt>
                <c:pt idx="17">
                  <c:v>683783414425.36426</c:v>
                </c:pt>
                <c:pt idx="18">
                  <c:v>671691593875.00732</c:v>
                </c:pt>
                <c:pt idx="19">
                  <c:v>659813601447.90918</c:v>
                </c:pt>
                <c:pt idx="20">
                  <c:v>648145655871.75378</c:v>
                </c:pt>
                <c:pt idx="21">
                  <c:v>637026010834.65723</c:v>
                </c:pt>
                <c:pt idx="22">
                  <c:v>626097135425.70032</c:v>
                </c:pt>
                <c:pt idx="23">
                  <c:v>615355756784.02307</c:v>
                </c:pt>
                <c:pt idx="24">
                  <c:v>604798658198.25989</c:v>
                </c:pt>
                <c:pt idx="25">
                  <c:v>594422678143.23401</c:v>
                </c:pt>
                <c:pt idx="26">
                  <c:v>584224709333.17859</c:v>
                </c:pt>
                <c:pt idx="27">
                  <c:v>574201697791.19995</c:v>
                </c:pt>
                <c:pt idx="28">
                  <c:v>564350641934.7063</c:v>
                </c:pt>
                <c:pt idx="29">
                  <c:v>554668591676.526</c:v>
                </c:pt>
                <c:pt idx="30">
                  <c:v>545152647541.44781</c:v>
                </c:pt>
              </c:numCache>
            </c:numRef>
          </c:val>
          <c:smooth val="0"/>
          <c:extLst>
            <c:ext xmlns:c16="http://schemas.microsoft.com/office/drawing/2014/chart" uri="{C3380CC4-5D6E-409C-BE32-E72D297353CC}">
              <c16:uniqueId val="{00000018-F13D-45A5-BE0E-E3210E5BA057}"/>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5"/>
          <c:order val="0"/>
          <c:tx>
            <c:strRef>
              <c:f>'BIFUbC-LPG-propane-or-butane'!$A$2</c:f>
              <c:strCache>
                <c:ptCount val="1"/>
                <c:pt idx="0">
                  <c:v>agriculture and forestry 01T03</c:v>
                </c:pt>
              </c:strCache>
            </c:strRef>
          </c:tx>
          <c:spPr>
            <a:ln w="28575" cap="rnd">
              <a:solidFill>
                <a:schemeClr val="accent6"/>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'BIFUbC-LPG-propane-or-butane'!$B$2:$AF$2</c:f>
              <c:numCache>
                <c:formatCode>0.00E+00</c:formatCode>
                <c:ptCount val="31"/>
                <c:pt idx="0">
                  <c:v>237940009860.0015</c:v>
                </c:pt>
                <c:pt idx="1">
                  <c:v>245871343522.00278</c:v>
                </c:pt>
                <c:pt idx="2">
                  <c:v>257768344015.00192</c:v>
                </c:pt>
                <c:pt idx="3">
                  <c:v>241905676691.00095</c:v>
                </c:pt>
                <c:pt idx="4">
                  <c:v>249502611772.59503</c:v>
                </c:pt>
                <c:pt idx="5">
                  <c:v>247046133407.51865</c:v>
                </c:pt>
                <c:pt idx="6">
                  <c:v>244613840304.13239</c:v>
                </c:pt>
                <c:pt idx="7">
                  <c:v>242205494346.40344</c:v>
                </c:pt>
                <c:pt idx="8">
                  <c:v>239820859762.67072</c:v>
                </c:pt>
                <c:pt idx="9">
                  <c:v>237459703102.56348</c:v>
                </c:pt>
                <c:pt idx="10">
                  <c:v>235121793214.14691</c:v>
                </c:pt>
                <c:pt idx="11">
                  <c:v>230963970033.52356</c:v>
                </c:pt>
                <c:pt idx="12">
                  <c:v>226879672549.37015</c:v>
                </c:pt>
                <c:pt idx="13">
                  <c:v>222867600555.35117</c:v>
                </c:pt>
                <c:pt idx="14">
                  <c:v>218926476837.58945</c:v>
                </c:pt>
                <c:pt idx="15">
                  <c:v>215055046768.07446</c:v>
                </c:pt>
                <c:pt idx="16">
                  <c:v>211252077905.26071</c:v>
                </c:pt>
                <c:pt idx="17">
                  <c:v>207516359601.72879</c:v>
                </c:pt>
                <c:pt idx="18">
                  <c:v>203846702618.78467</c:v>
                </c:pt>
                <c:pt idx="19">
                  <c:v>200241938747.8743</c:v>
                </c:pt>
                <c:pt idx="20">
                  <c:v>196700920438.69287</c:v>
                </c:pt>
                <c:pt idx="21">
                  <c:v>193326301795.5939</c:v>
                </c:pt>
                <c:pt idx="22">
                  <c:v>190009578412.77615</c:v>
                </c:pt>
                <c:pt idx="23">
                  <c:v>186749757033.95865</c:v>
                </c:pt>
                <c:pt idx="24">
                  <c:v>183545861443.25439</c:v>
                </c:pt>
                <c:pt idx="25">
                  <c:v>180396932172.82367</c:v>
                </c:pt>
                <c:pt idx="26">
                  <c:v>177302026215.54315</c:v>
                </c:pt>
                <c:pt idx="27">
                  <c:v>174260216742.60437</c:v>
                </c:pt>
                <c:pt idx="28">
                  <c:v>171270592825.95706</c:v>
                </c:pt>
                <c:pt idx="29">
                  <c:v>168332259165.51428</c:v>
                </c:pt>
                <c:pt idx="30">
                  <c:v>165444335821.03781</c:v>
                </c:pt>
              </c:numCache>
            </c:numRef>
          </c:val>
          <c:smooth val="0"/>
          <c:extLst>
            <c:ext xmlns:c16="http://schemas.microsoft.com/office/drawing/2014/chart" uri="{C3380CC4-5D6E-409C-BE32-E72D297353CC}">
              <c16:uniqueId val="{00000000-8026-46F5-B45E-B4BB1B170863}"/>
            </c:ext>
          </c:extLst>
        </c:ser>
        <c:ser>
          <c:idx val="6"/>
          <c:order val="1"/>
          <c:tx>
            <c:strRef>
              <c:f>'BIFUbC-LPG-propane-or-butane'!$A$3</c:f>
              <c:strCache>
                <c:ptCount val="1"/>
                <c:pt idx="0">
                  <c:v>coal mining 05</c:v>
                </c:pt>
              </c:strCache>
            </c:strRef>
          </c:tx>
          <c:spPr>
            <a:ln w="28575" cap="rnd">
              <a:solidFill>
                <a:schemeClr val="accent1">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8026-46F5-B45E-B4BB1B170863}"/>
            </c:ext>
          </c:extLst>
        </c:ser>
        <c:ser>
          <c:idx val="7"/>
          <c:order val="2"/>
          <c:tx>
            <c:strRef>
              <c:f>'BIFUbC-LPG-propane-or-butane'!$A$4</c:f>
              <c:strCache>
                <c:ptCount val="1"/>
                <c:pt idx="0">
                  <c:v>oil and gas extraction 06</c:v>
                </c:pt>
              </c:strCache>
            </c:strRef>
          </c:tx>
          <c:spPr>
            <a:ln w="28575" cap="rnd">
              <a:solidFill>
                <a:schemeClr val="accent2">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'BIFUbC-LPG-propane-or-butane'!$B$4:$AF$4</c:f>
              <c:numCache>
                <c:formatCode>0.00E+00</c:formatCode>
                <c:ptCount val="31"/>
                <c:pt idx="0">
                  <c:v>146729672747</c:v>
                </c:pt>
                <c:pt idx="1">
                  <c:v>150695339578</c:v>
                </c:pt>
                <c:pt idx="2">
                  <c:v>154661006409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8026-46F5-B45E-B4BB1B170863}"/>
            </c:ext>
          </c:extLst>
        </c:ser>
        <c:ser>
          <c:idx val="8"/>
          <c:order val="3"/>
          <c:tx>
            <c:strRef>
              <c:f>'BIFUbC-LPG-propane-or-butane'!$A$5</c:f>
              <c:strCache>
                <c:ptCount val="1"/>
                <c:pt idx="0">
                  <c:v>other mining and quarrying 07T08</c:v>
                </c:pt>
              </c:strCache>
            </c:strRef>
          </c:tx>
          <c:spPr>
            <a:ln w="28575" cap="rnd">
              <a:solidFill>
                <a:schemeClr val="accent3">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'BIFUbC-LPG-propane-or-butane'!$B$5:$AF$5</c:f>
              <c:numCache>
                <c:formatCode>0.00E+00</c:formatCode>
                <c:ptCount val="31"/>
                <c:pt idx="0">
                  <c:v>138607461614.55176</c:v>
                </c:pt>
                <c:pt idx="1">
                  <c:v>203907364947.36002</c:v>
                </c:pt>
                <c:pt idx="2">
                  <c:v>161055426206.91461</c:v>
                </c:pt>
                <c:pt idx="3">
                  <c:v>117364974662.58807</c:v>
                </c:pt>
                <c:pt idx="4">
                  <c:v>119779229963.74347</c:v>
                </c:pt>
                <c:pt idx="5">
                  <c:v>119698335477.70493</c:v>
                </c:pt>
                <c:pt idx="6">
                  <c:v>119636103987.00896</c:v>
                </c:pt>
                <c:pt idx="7">
                  <c:v>119592642364.04945</c:v>
                </c:pt>
                <c:pt idx="8">
                  <c:v>119568061156.24275</c:v>
                </c:pt>
                <c:pt idx="9">
                  <c:v>119562474626.73898</c:v>
                </c:pt>
                <c:pt idx="10">
                  <c:v>119576000795.98309</c:v>
                </c:pt>
                <c:pt idx="11">
                  <c:v>119645049725.98961</c:v>
                </c:pt>
                <c:pt idx="12">
                  <c:v>119777154145.05722</c:v>
                </c:pt>
                <c:pt idx="13">
                  <c:v>119973091049.45135</c:v>
                </c:pt>
                <c:pt idx="14">
                  <c:v>120233679389.86665</c:v>
                </c:pt>
                <c:pt idx="15">
                  <c:v>120559780968.94934</c:v>
                </c:pt>
                <c:pt idx="16">
                  <c:v>120952301371.20665</c:v>
                </c:pt>
                <c:pt idx="17">
                  <c:v>121412190926.15108</c:v>
                </c:pt>
                <c:pt idx="18">
                  <c:v>121940445705.55391</c:v>
                </c:pt>
                <c:pt idx="19">
                  <c:v>122538108555.71062</c:v>
                </c:pt>
                <c:pt idx="20">
                  <c:v>123206270165.64833</c:v>
                </c:pt>
                <c:pt idx="21">
                  <c:v>122061245544.87137</c:v>
                </c:pt>
                <c:pt idx="22">
                  <c:v>120934396269.80324</c:v>
                </c:pt>
                <c:pt idx="23">
                  <c:v>119825412749.63094</c:v>
                </c:pt>
                <c:pt idx="24">
                  <c:v>118733990701.53247</c:v>
                </c:pt>
                <c:pt idx="25">
                  <c:v>117659831059.61758</c:v>
                </c:pt>
                <c:pt idx="26">
                  <c:v>116602639885.43088</c:v>
                </c:pt>
                <c:pt idx="27">
                  <c:v>115562128279.98999</c:v>
                </c:pt>
                <c:pt idx="28">
                  <c:v>114538012297.33315</c:v>
                </c:pt>
                <c:pt idx="29">
                  <c:v>113530012859.54974</c:v>
                </c:pt>
                <c:pt idx="30">
                  <c:v>112537855673.26875</c:v>
                </c:pt>
              </c:numCache>
            </c:numRef>
          </c:val>
          <c:smooth val="0"/>
          <c:extLst>
            <c:ext xmlns:c16="http://schemas.microsoft.com/office/drawing/2014/chart" uri="{C3380CC4-5D6E-409C-BE32-E72D297353CC}">
              <c16:uniqueId val="{00000003-8026-46F5-B45E-B4BB1B170863}"/>
            </c:ext>
          </c:extLst>
        </c:ser>
        <c:ser>
          <c:idx val="9"/>
          <c:order val="4"/>
          <c:tx>
            <c:strRef>
              <c:f>'BIFUbC-LPG-propane-or-butane'!$A$6</c:f>
              <c:strCache>
                <c:ptCount val="1"/>
                <c:pt idx="0">
                  <c:v>food beverage and tobacco 10T12</c:v>
                </c:pt>
              </c:strCache>
            </c:strRef>
          </c:tx>
          <c:spPr>
            <a:ln w="28575" cap="rnd">
              <a:solidFill>
                <a:schemeClr val="accent4">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'BIFUbC-LPG-propane-or-butane'!$B$6:$AF$6</c:f>
              <c:numCache>
                <c:formatCode>0.00E+00</c:formatCode>
                <c:ptCount val="31"/>
                <c:pt idx="0">
                  <c:v>1263917566848.8525</c:v>
                </c:pt>
                <c:pt idx="1">
                  <c:v>1499222655542.5559</c:v>
                </c:pt>
                <c:pt idx="2">
                  <c:v>1294091248419.4897</c:v>
                </c:pt>
                <c:pt idx="3">
                  <c:v>1055108307718.2878</c:v>
                </c:pt>
                <c:pt idx="4">
                  <c:v>1081155617731.379</c:v>
                </c:pt>
                <c:pt idx="5">
                  <c:v>1076633818763.4435</c:v>
                </c:pt>
                <c:pt idx="6">
                  <c:v>1072256131915.4407</c:v>
                </c:pt>
                <c:pt idx="7">
                  <c:v>1068022758316.0718</c:v>
                </c:pt>
                <c:pt idx="8">
                  <c:v>1063933923464.6487</c:v>
                </c:pt>
                <c:pt idx="9">
                  <c:v>1059989877419.7791</c:v>
                </c:pt>
                <c:pt idx="10">
                  <c:v>1056190894993.1628</c:v>
                </c:pt>
                <c:pt idx="11">
                  <c:v>1049685453137.79</c:v>
                </c:pt>
                <c:pt idx="12">
                  <c:v>1043653345484.9467</c:v>
                </c:pt>
                <c:pt idx="13">
                  <c:v>1038096748511.8374</c:v>
                </c:pt>
                <c:pt idx="14">
                  <c:v>1033018110663.5229</c:v>
                </c:pt>
                <c:pt idx="15">
                  <c:v>1028420156682.1382</c:v>
                </c:pt>
                <c:pt idx="16">
                  <c:v>1024305892128.5583</c:v>
                </c:pt>
                <c:pt idx="17">
                  <c:v>1020678608101.0295</c:v>
                </c:pt>
                <c:pt idx="18">
                  <c:v>1017541886155.4315</c:v>
                </c:pt>
                <c:pt idx="19">
                  <c:v>1014899603431.9999</c:v>
                </c:pt>
                <c:pt idx="20">
                  <c:v>1012755937993.4912</c:v>
                </c:pt>
                <c:pt idx="21">
                  <c:v>1000780863022.3203</c:v>
                </c:pt>
                <c:pt idx="22">
                  <c:v>989003046045.81738</c:v>
                </c:pt>
                <c:pt idx="23">
                  <c:v>977419115302.26868</c:v>
                </c:pt>
                <c:pt idx="24">
                  <c:v>966025756857.38379</c:v>
                </c:pt>
                <c:pt idx="25">
                  <c:v>954819713612.23206</c:v>
                </c:pt>
                <c:pt idx="26">
                  <c:v>943797784328.19885</c:v>
                </c:pt>
                <c:pt idx="27">
                  <c:v>932956822668.66943</c:v>
                </c:pt>
                <c:pt idx="28">
                  <c:v>922293736257.15295</c:v>
                </c:pt>
                <c:pt idx="29">
                  <c:v>911805485751.56677</c:v>
                </c:pt>
                <c:pt idx="30">
                  <c:v>901489083934.40186</c:v>
                </c:pt>
              </c:numCache>
            </c:numRef>
          </c:val>
          <c:smooth val="0"/>
          <c:extLst>
            <c:ext xmlns:c16="http://schemas.microsoft.com/office/drawing/2014/chart" uri="{C3380CC4-5D6E-409C-BE32-E72D297353CC}">
              <c16:uniqueId val="{00000004-8026-46F5-B45E-B4BB1B170863}"/>
            </c:ext>
          </c:extLst>
        </c:ser>
        <c:ser>
          <c:idx val="10"/>
          <c:order val="5"/>
          <c:tx>
            <c:strRef>
              <c:f>'BIFUbC-LPG-propane-or-butane'!$A$7</c:f>
              <c:strCache>
                <c:ptCount val="1"/>
                <c:pt idx="0">
                  <c:v>textiles apparel and leather 13T15</c:v>
                </c:pt>
              </c:strCache>
            </c:strRef>
          </c:tx>
          <c:spPr>
            <a:ln w="28575" cap="rnd">
              <a:solidFill>
                <a:schemeClr val="accent5">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'BIFUbC-LPG-propane-or-butane'!$B$7:$AF$7</c:f>
              <c:numCache>
                <c:formatCode>0.00E+00</c:formatCode>
                <c:ptCount val="31"/>
                <c:pt idx="0">
                  <c:v>570855142685.32837</c:v>
                </c:pt>
                <c:pt idx="1">
                  <c:v>911024798314.24841</c:v>
                </c:pt>
                <c:pt idx="2">
                  <c:v>645100492252.99475</c:v>
                </c:pt>
                <c:pt idx="3">
                  <c:v>385380802580.29059</c:v>
                </c:pt>
                <c:pt idx="4">
                  <c:v>390861442898.99567</c:v>
                </c:pt>
                <c:pt idx="5">
                  <c:v>392733555068.59265</c:v>
                </c:pt>
                <c:pt idx="6">
                  <c:v>394680282924.4939</c:v>
                </c:pt>
                <c:pt idx="7">
                  <c:v>396702405358.28351</c:v>
                </c:pt>
                <c:pt idx="8">
                  <c:v>398800718212.03217</c:v>
                </c:pt>
                <c:pt idx="9">
                  <c:v>400976034511.86646</c:v>
                </c:pt>
                <c:pt idx="10">
                  <c:v>403229184705.75366</c:v>
                </c:pt>
                <c:pt idx="11">
                  <c:v>407470590792.93652</c:v>
                </c:pt>
                <c:pt idx="12">
                  <c:v>411971740203.59283</c:v>
                </c:pt>
                <c:pt idx="13">
                  <c:v>416737893364.44141</c:v>
                </c:pt>
                <c:pt idx="14">
                  <c:v>421774507731.44849</c:v>
                </c:pt>
                <c:pt idx="15">
                  <c:v>427087242843.65393</c:v>
                </c:pt>
                <c:pt idx="16">
                  <c:v>432681965538.95227</c:v>
                </c:pt>
                <c:pt idx="17">
                  <c:v>438564755336.36554</c:v>
                </c:pt>
                <c:pt idx="18">
                  <c:v>444741909989.47607</c:v>
                </c:pt>
                <c:pt idx="19">
                  <c:v>451219951215.83612</c:v>
                </c:pt>
                <c:pt idx="20">
                  <c:v>458005630607.31055</c:v>
                </c:pt>
                <c:pt idx="21">
                  <c:v>455193026558.10675</c:v>
                </c:pt>
                <c:pt idx="22">
                  <c:v>452421026405.2309</c:v>
                </c:pt>
                <c:pt idx="23">
                  <c:v>449688945142.88867</c:v>
                </c:pt>
                <c:pt idx="24">
                  <c:v>446996109499.72083</c:v>
                </c:pt>
                <c:pt idx="25">
                  <c:v>444341857737.51294</c:v>
                </c:pt>
                <c:pt idx="26">
                  <c:v>441725539453.35828</c:v>
                </c:pt>
                <c:pt idx="27">
                  <c:v>439146515385.21466</c:v>
                </c:pt>
                <c:pt idx="28">
                  <c:v>436604157220.79785</c:v>
                </c:pt>
                <c:pt idx="29">
                  <c:v>434097847409.75232</c:v>
                </c:pt>
                <c:pt idx="30">
                  <c:v>431626978979.04578</c:v>
                </c:pt>
              </c:numCache>
            </c:numRef>
          </c:val>
          <c:smooth val="0"/>
          <c:extLst>
            <c:ext xmlns:c16="http://schemas.microsoft.com/office/drawing/2014/chart" uri="{C3380CC4-5D6E-409C-BE32-E72D297353CC}">
              <c16:uniqueId val="{00000005-8026-46F5-B45E-B4BB1B170863}"/>
            </c:ext>
          </c:extLst>
        </c:ser>
        <c:ser>
          <c:idx val="11"/>
          <c:order val="6"/>
          <c:tx>
            <c:strRef>
              <c:f>'BIFUbC-LPG-propane-or-butane'!$A$8</c:f>
              <c:strCache>
                <c:ptCount val="1"/>
                <c:pt idx="0">
                  <c:v>wood products 16</c:v>
                </c:pt>
              </c:strCache>
            </c:strRef>
          </c:tx>
          <c:spPr>
            <a:ln w="28575" cap="rnd">
              <a:solidFill>
                <a:schemeClr val="accent6">
                  <a:lumMod val="6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'BIFUbC-LPG-propane-or-butane'!$B$8:$AF$8</c:f>
              <c:numCache>
                <c:formatCode>0.00E+00</c:formatCode>
                <c:ptCount val="31"/>
                <c:pt idx="0">
                  <c:v>12474628758.59742</c:v>
                </c:pt>
                <c:pt idx="1">
                  <c:v>19854034624.570816</c:v>
                </c:pt>
                <c:pt idx="2">
                  <c:v>17165025156.265858</c:v>
                </c:pt>
                <c:pt idx="3">
                  <c:v>14393078010.242834</c:v>
                </c:pt>
                <c:pt idx="4">
                  <c:v>14769549065.370922</c:v>
                </c:pt>
                <c:pt idx="5">
                  <c:v>14689386463.051567</c:v>
                </c:pt>
                <c:pt idx="6">
                  <c:v>14611074480.883944</c:v>
                </c:pt>
                <c:pt idx="7">
                  <c:v>14534612163.076126</c:v>
                </c:pt>
                <c:pt idx="8">
                  <c:v>14459998844.072273</c:v>
                </c:pt>
                <c:pt idx="9">
                  <c:v>14387234150.263046</c:v>
                </c:pt>
                <c:pt idx="10">
                  <c:v>14316318001.753487</c:v>
                </c:pt>
                <c:pt idx="11">
                  <c:v>14192871049.512705</c:v>
                </c:pt>
                <c:pt idx="12">
                  <c:v>14075425503.801577</c:v>
                </c:pt>
                <c:pt idx="13">
                  <c:v>13963987636.594736</c:v>
                </c:pt>
                <c:pt idx="14">
                  <c:v>13858566917.545071</c:v>
                </c:pt>
                <c:pt idx="15">
                  <c:v>13759176054.828941</c:v>
                </c:pt>
                <c:pt idx="16">
                  <c:v>13665831038.135931</c:v>
                </c:pt>
                <c:pt idx="17">
                  <c:v>13578551183.849632</c:v>
                </c:pt>
                <c:pt idx="18">
                  <c:v>13497359182.467548</c:v>
                </c:pt>
                <c:pt idx="19">
                  <c:v>13422281148.30999</c:v>
                </c:pt>
                <c:pt idx="20">
                  <c:v>13353346671.56951</c:v>
                </c:pt>
                <c:pt idx="21">
                  <c:v>13181802776.950117</c:v>
                </c:pt>
                <c:pt idx="22">
                  <c:v>13013114649.368963</c:v>
                </c:pt>
                <c:pt idx="23">
                  <c:v>12847233427.330404</c:v>
                </c:pt>
                <c:pt idx="24">
                  <c:v>12684111087.4104</c:v>
                </c:pt>
                <c:pt idx="25">
                  <c:v>12523700429.87879</c:v>
                </c:pt>
                <c:pt idx="26">
                  <c:v>12365955064.568233</c:v>
                </c:pt>
                <c:pt idx="27">
                  <c:v>12210829396.985569</c:v>
                </c:pt>
                <c:pt idx="28">
                  <c:v>12058278614.661476</c:v>
                </c:pt>
                <c:pt idx="29">
                  <c:v>11908258673.734285</c:v>
                </c:pt>
                <c:pt idx="30">
                  <c:v>11760726285.764008</c:v>
                </c:pt>
              </c:numCache>
            </c:numRef>
          </c:val>
          <c:smooth val="0"/>
          <c:extLst>
            <c:ext xmlns:c16="http://schemas.microsoft.com/office/drawing/2014/chart" uri="{C3380CC4-5D6E-409C-BE32-E72D297353CC}">
              <c16:uniqueId val="{00000006-8026-46F5-B45E-B4BB1B170863}"/>
            </c:ext>
          </c:extLst>
        </c:ser>
        <c:ser>
          <c:idx val="12"/>
          <c:order val="7"/>
          <c:tx>
            <c:strRef>
              <c:f>'BIFUbC-LPG-propane-or-butane'!$A$9</c:f>
              <c:strCache>
                <c:ptCount val="1"/>
                <c:pt idx="0">
                  <c:v>pulp paper and printing 17T18</c:v>
                </c:pt>
              </c:strCache>
            </c:strRef>
          </c:tx>
          <c:spPr>
            <a:ln w="28575" cap="rnd">
              <a:solidFill>
                <a:schemeClr val="accent1">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'BIFUbC-LPG-propane-or-butane'!$B$9:$AF$9</c:f>
              <c:numCache>
                <c:formatCode>0.00E+00</c:formatCode>
                <c:ptCount val="31"/>
                <c:pt idx="0">
                  <c:v>361713307511.30414</c:v>
                </c:pt>
                <c:pt idx="1">
                  <c:v>478537086344.79602</c:v>
                </c:pt>
                <c:pt idx="2">
                  <c:v>387723354959.1803</c:v>
                </c:pt>
                <c:pt idx="3">
                  <c:v>296295016387.87878</c:v>
                </c:pt>
                <c:pt idx="4">
                  <c:v>302994001861.59283</c:v>
                </c:pt>
                <c:pt idx="5">
                  <c:v>302262034006.76129</c:v>
                </c:pt>
                <c:pt idx="6">
                  <c:v>301573890322.32269</c:v>
                </c:pt>
                <c:pt idx="7">
                  <c:v>300929734962.30237</c:v>
                </c:pt>
                <c:pt idx="8">
                  <c:v>300329740153.03833</c:v>
                </c:pt>
                <c:pt idx="9">
                  <c:v>299774086271.29895</c:v>
                </c:pt>
                <c:pt idx="10">
                  <c:v>299262961924.19525</c:v>
                </c:pt>
                <c:pt idx="11">
                  <c:v>298446174377.15857</c:v>
                </c:pt>
                <c:pt idx="12">
                  <c:v>297775565721.43195</c:v>
                </c:pt>
                <c:pt idx="13">
                  <c:v>297252428740.46747</c:v>
                </c:pt>
                <c:pt idx="14">
                  <c:v>296878147502.87659</c:v>
                </c:pt>
                <c:pt idx="15">
                  <c:v>296654199108.19482</c:v>
                </c:pt>
                <c:pt idx="16">
                  <c:v>296582155500.68109</c:v>
                </c:pt>
                <c:pt idx="17">
                  <c:v>296663685352.85889</c:v>
                </c:pt>
                <c:pt idx="18">
                  <c:v>296900556020.56531</c:v>
                </c:pt>
                <c:pt idx="19">
                  <c:v>297294635571.32593</c:v>
                </c:pt>
                <c:pt idx="20">
                  <c:v>297847894887.93781</c:v>
                </c:pt>
                <c:pt idx="21">
                  <c:v>294723372187.11792</c:v>
                </c:pt>
                <c:pt idx="22">
                  <c:v>291649443766.42542</c:v>
                </c:pt>
                <c:pt idx="23">
                  <c:v>288625246190.19806</c:v>
                </c:pt>
                <c:pt idx="24">
                  <c:v>285649930829.03271</c:v>
                </c:pt>
                <c:pt idx="25">
                  <c:v>282722663605.77832</c:v>
                </c:pt>
                <c:pt idx="26">
                  <c:v>279842624745.88647</c:v>
                </c:pt>
                <c:pt idx="27">
                  <c:v>277009008532.04535</c:v>
                </c:pt>
                <c:pt idx="28">
                  <c:v>274221023063.02292</c:v>
                </c:pt>
                <c:pt idx="29">
                  <c:v>271477890016.64734</c:v>
                </c:pt>
                <c:pt idx="30">
                  <c:v>268778844416.85406</c:v>
                </c:pt>
              </c:numCache>
            </c:numRef>
          </c:val>
          <c:smooth val="0"/>
          <c:extLst>
            <c:ext xmlns:c16="http://schemas.microsoft.com/office/drawing/2014/chart" uri="{C3380CC4-5D6E-409C-BE32-E72D297353CC}">
              <c16:uniqueId val="{00000007-8026-46F5-B45E-B4BB1B170863}"/>
            </c:ext>
          </c:extLst>
        </c:ser>
        <c:ser>
          <c:idx val="13"/>
          <c:order val="8"/>
          <c:tx>
            <c:strRef>
              <c:f>'BIFUbC-LPG-propane-or-butane'!$A$10</c:f>
              <c:strCache>
                <c:ptCount val="1"/>
                <c:pt idx="0">
                  <c:v>refined petroleum and coke 19</c:v>
                </c:pt>
              </c:strCache>
            </c:strRef>
          </c:tx>
          <c:spPr>
            <a:ln w="28575" cap="rnd">
              <a:solidFill>
                <a:schemeClr val="accent2">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'BIFUbC-LPG-propane-or-butane'!$B$10:$AF$10</c:f>
              <c:numCache>
                <c:formatCode>0.00E+00</c:formatCode>
                <c:ptCount val="31"/>
                <c:pt idx="0">
                  <c:v>1422876237061.6699</c:v>
                </c:pt>
                <c:pt idx="1">
                  <c:v>2396453477540.8867</c:v>
                </c:pt>
                <c:pt idx="2">
                  <c:v>1665776834902.447</c:v>
                </c:pt>
                <c:pt idx="3">
                  <c:v>842570871402.80811</c:v>
                </c:pt>
                <c:pt idx="4">
                  <c:v>871739000995.53772</c:v>
                </c:pt>
                <c:pt idx="5">
                  <c:v>863183294504.12695</c:v>
                </c:pt>
                <c:pt idx="6">
                  <c:v>854627588012.71594</c:v>
                </c:pt>
                <c:pt idx="7">
                  <c:v>846071881521.30518</c:v>
                </c:pt>
                <c:pt idx="8">
                  <c:v>837516175029.89087</c:v>
                </c:pt>
                <c:pt idx="9">
                  <c:v>828960468538.47998</c:v>
                </c:pt>
                <c:pt idx="10">
                  <c:v>820404762047.07117</c:v>
                </c:pt>
                <c:pt idx="11">
                  <c:v>811726095963.0968</c:v>
                </c:pt>
                <c:pt idx="12">
                  <c:v>803047429879.12451</c:v>
                </c:pt>
                <c:pt idx="13">
                  <c:v>794368763795.15222</c:v>
                </c:pt>
                <c:pt idx="14">
                  <c:v>785690097711.17993</c:v>
                </c:pt>
                <c:pt idx="15">
                  <c:v>777011431627.20764</c:v>
                </c:pt>
                <c:pt idx="16">
                  <c:v>768332765543.23535</c:v>
                </c:pt>
                <c:pt idx="17">
                  <c:v>759654099459.26294</c:v>
                </c:pt>
                <c:pt idx="18">
                  <c:v>750975433375.29077</c:v>
                </c:pt>
                <c:pt idx="19">
                  <c:v>742296767291.31836</c:v>
                </c:pt>
                <c:pt idx="20">
                  <c:v>733618101207.34619</c:v>
                </c:pt>
                <c:pt idx="21">
                  <c:v>725396778042.30762</c:v>
                </c:pt>
                <c:pt idx="22">
                  <c:v>717175454877.27234</c:v>
                </c:pt>
                <c:pt idx="23">
                  <c:v>708954131712.23682</c:v>
                </c:pt>
                <c:pt idx="24">
                  <c:v>700732808547.19812</c:v>
                </c:pt>
                <c:pt idx="25">
                  <c:v>692511485382.16284</c:v>
                </c:pt>
                <c:pt idx="26">
                  <c:v>684290162217.12744</c:v>
                </c:pt>
                <c:pt idx="27">
                  <c:v>676068839052.08887</c:v>
                </c:pt>
                <c:pt idx="28">
                  <c:v>667847515887.05347</c:v>
                </c:pt>
                <c:pt idx="29">
                  <c:v>659626192722.01831</c:v>
                </c:pt>
                <c:pt idx="30">
                  <c:v>651404869556.98242</c:v>
                </c:pt>
              </c:numCache>
            </c:numRef>
          </c:val>
          <c:smooth val="0"/>
          <c:extLst>
            <c:ext xmlns:c16="http://schemas.microsoft.com/office/drawing/2014/chart" uri="{C3380CC4-5D6E-409C-BE32-E72D297353CC}">
              <c16:uniqueId val="{00000008-8026-46F5-B45E-B4BB1B170863}"/>
            </c:ext>
          </c:extLst>
        </c:ser>
        <c:ser>
          <c:idx val="14"/>
          <c:order val="9"/>
          <c:tx>
            <c:strRef>
              <c:f>'BIFUbC-LPG-propane-or-butane'!$A$11</c:f>
              <c:strCache>
                <c:ptCount val="1"/>
                <c:pt idx="0">
                  <c:v>chemicals 20</c:v>
                </c:pt>
              </c:strCache>
            </c:strRef>
          </c:tx>
          <c:spPr>
            <a:ln w="28575" cap="rnd">
              <a:solidFill>
                <a:schemeClr val="accent3">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'BIFUbC-LPG-propane-or-butane'!$B$11:$AF$11</c:f>
              <c:numCache>
                <c:formatCode>0.00E+00</c:formatCode>
                <c:ptCount val="31"/>
                <c:pt idx="0">
                  <c:v>2071249022591576.5</c:v>
                </c:pt>
                <c:pt idx="1">
                  <c:v>2298344660722173</c:v>
                </c:pt>
                <c:pt idx="2">
                  <c:v>2306887906438734.5</c:v>
                </c:pt>
                <c:pt idx="3">
                  <c:v>2182232606656525</c:v>
                </c:pt>
                <c:pt idx="4">
                  <c:v>2356212688224851.5</c:v>
                </c:pt>
                <c:pt idx="5">
                  <c:v>2365918174803179</c:v>
                </c:pt>
                <c:pt idx="6">
                  <c:v>2375663650224400.5</c:v>
                </c:pt>
                <c:pt idx="7">
                  <c:v>2385449279318818.5</c:v>
                </c:pt>
                <c:pt idx="8">
                  <c:v>2395275227596565</c:v>
                </c:pt>
                <c:pt idx="9">
                  <c:v>2405141661250404.5</c:v>
                </c:pt>
                <c:pt idx="10">
                  <c:v>2415048747158551.5</c:v>
                </c:pt>
                <c:pt idx="11">
                  <c:v>2420787569136954</c:v>
                </c:pt>
                <c:pt idx="12">
                  <c:v>2426540146321733</c:v>
                </c:pt>
                <c:pt idx="13">
                  <c:v>2432306512730527</c:v>
                </c:pt>
                <c:pt idx="14">
                  <c:v>2438086702474320.5</c:v>
                </c:pt>
                <c:pt idx="15">
                  <c:v>2443880749757778.5</c:v>
                </c:pt>
                <c:pt idx="16">
                  <c:v>2449688688879581.5</c:v>
                </c:pt>
                <c:pt idx="17">
                  <c:v>2455510554232765</c:v>
                </c:pt>
                <c:pt idx="18">
                  <c:v>2461346380305059</c:v>
                </c:pt>
                <c:pt idx="19">
                  <c:v>2467196201679232</c:v>
                </c:pt>
                <c:pt idx="20">
                  <c:v>2473060053033430.5</c:v>
                </c:pt>
                <c:pt idx="21">
                  <c:v>2462571660343781.5</c:v>
                </c:pt>
                <c:pt idx="22">
                  <c:v>2452128188484119.5</c:v>
                </c:pt>
                <c:pt idx="23">
                  <c:v>2441729448490224.5</c:v>
                </c:pt>
                <c:pt idx="24">
                  <c:v>2431375252219279.5</c:v>
                </c:pt>
                <c:pt idx="25">
                  <c:v>2421065412346506.5</c:v>
                </c:pt>
                <c:pt idx="26">
                  <c:v>2410799742361822</c:v>
                </c:pt>
                <c:pt idx="27">
                  <c:v>2400578056566502.5</c:v>
                </c:pt>
                <c:pt idx="28">
                  <c:v>2390400170069873</c:v>
                </c:pt>
                <c:pt idx="29">
                  <c:v>2380265898786003.5</c:v>
                </c:pt>
                <c:pt idx="30">
                  <c:v>2370175059430422.5</c:v>
                </c:pt>
              </c:numCache>
            </c:numRef>
          </c:val>
          <c:smooth val="0"/>
          <c:extLst>
            <c:ext xmlns:c16="http://schemas.microsoft.com/office/drawing/2014/chart" uri="{C3380CC4-5D6E-409C-BE32-E72D297353CC}">
              <c16:uniqueId val="{00000009-8026-46F5-B45E-B4BB1B170863}"/>
            </c:ext>
          </c:extLst>
        </c:ser>
        <c:ser>
          <c:idx val="15"/>
          <c:order val="10"/>
          <c:tx>
            <c:strRef>
              <c:f>'BIFUbC-LPG-propane-or-butane'!$A$12</c:f>
              <c:strCache>
                <c:ptCount val="1"/>
                <c:pt idx="0">
                  <c:v>rubber and plastic products 22</c:v>
                </c:pt>
              </c:strCache>
            </c:strRef>
          </c:tx>
          <c:spPr>
            <a:ln w="28575" cap="rnd">
              <a:solidFill>
                <a:schemeClr val="accent4">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'BIFUbC-LPG-propane-or-butane'!$B$12:$AF$12</c:f>
              <c:numCache>
                <c:formatCode>0.00E+00</c:formatCode>
                <c:ptCount val="31"/>
                <c:pt idx="0">
                  <c:v>13424035887918.85</c:v>
                </c:pt>
                <c:pt idx="1">
                  <c:v>15837553799603.539</c:v>
                </c:pt>
                <c:pt idx="2">
                  <c:v>15067278727569.346</c:v>
                </c:pt>
                <c:pt idx="3">
                  <c:v>13545271032832.902</c:v>
                </c:pt>
                <c:pt idx="4">
                  <c:v>14571500465603.434</c:v>
                </c:pt>
                <c:pt idx="5">
                  <c:v>14633169669375.262</c:v>
                </c:pt>
                <c:pt idx="6">
                  <c:v>14695103073704.309</c:v>
                </c:pt>
                <c:pt idx="7">
                  <c:v>14757301829608.586</c:v>
                </c:pt>
                <c:pt idx="8">
                  <c:v>14819767093233.557</c:v>
                </c:pt>
                <c:pt idx="9">
                  <c:v>14882500025875.631</c:v>
                </c:pt>
                <c:pt idx="10">
                  <c:v>14945501794005.775</c:v>
                </c:pt>
                <c:pt idx="11">
                  <c:v>14986535191599.67</c:v>
                </c:pt>
                <c:pt idx="12">
                  <c:v>15027715889007.746</c:v>
                </c:pt>
                <c:pt idx="13">
                  <c:v>15069044680923.77</c:v>
                </c:pt>
                <c:pt idx="14">
                  <c:v>15110522367890.244</c:v>
                </c:pt>
                <c:pt idx="15">
                  <c:v>15152149756347.525</c:v>
                </c:pt>
                <c:pt idx="16">
                  <c:v>15193927658683.422</c:v>
                </c:pt>
                <c:pt idx="17">
                  <c:v>15235856893283.186</c:v>
                </c:pt>
                <c:pt idx="18">
                  <c:v>15277938284579.973</c:v>
                </c:pt>
                <c:pt idx="19">
                  <c:v>15320172663105.721</c:v>
                </c:pt>
                <c:pt idx="20">
                  <c:v>15362560865542.49</c:v>
                </c:pt>
                <c:pt idx="21">
                  <c:v>15308524334230.883</c:v>
                </c:pt>
                <c:pt idx="22">
                  <c:v>15254806046657.467</c:v>
                </c:pt>
                <c:pt idx="23">
                  <c:v>15201405335354.713</c:v>
                </c:pt>
                <c:pt idx="24">
                  <c:v>15148321541041.135</c:v>
                </c:pt>
                <c:pt idx="25">
                  <c:v>15095554012628.039</c:v>
                </c:pt>
                <c:pt idx="26">
                  <c:v>15043102107226.576</c:v>
                </c:pt>
                <c:pt idx="27">
                  <c:v>14990965190155.09</c:v>
                </c:pt>
                <c:pt idx="28">
                  <c:v>14939142634946.77</c:v>
                </c:pt>
                <c:pt idx="29">
                  <c:v>14887633823357.584</c:v>
                </c:pt>
                <c:pt idx="30">
                  <c:v>14836438145374.545</c:v>
                </c:pt>
              </c:numCache>
            </c:numRef>
          </c:val>
          <c:smooth val="0"/>
          <c:extLst>
            <c:ext xmlns:c16="http://schemas.microsoft.com/office/drawing/2014/chart" uri="{C3380CC4-5D6E-409C-BE32-E72D297353CC}">
              <c16:uniqueId val="{0000000A-8026-46F5-B45E-B4BB1B170863}"/>
            </c:ext>
          </c:extLst>
        </c:ser>
        <c:ser>
          <c:idx val="16"/>
          <c:order val="11"/>
          <c:tx>
            <c:strRef>
              <c:f>'BIFUbC-LPG-propane-or-butane'!$A$13</c:f>
              <c:strCache>
                <c:ptCount val="1"/>
                <c:pt idx="0">
                  <c:v>glass and glass products 231</c:v>
                </c:pt>
              </c:strCache>
            </c:strRef>
          </c:tx>
          <c:spPr>
            <a:ln w="28575" cap="rnd">
              <a:solidFill>
                <a:schemeClr val="accent5">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'BIFUbC-LPG-propane-or-butane'!$B$13:$AF$13</c:f>
              <c:numCache>
                <c:formatCode>0.00E+00</c:formatCode>
                <c:ptCount val="31"/>
                <c:pt idx="0">
                  <c:v>95993849613.187714</c:v>
                </c:pt>
                <c:pt idx="1">
                  <c:v>158696430494.60928</c:v>
                </c:pt>
                <c:pt idx="2">
                  <c:v>129609470721.3566</c:v>
                </c:pt>
                <c:pt idx="3">
                  <c:v>85222067051.168396</c:v>
                </c:pt>
                <c:pt idx="4">
                  <c:v>86525097960.48941</c:v>
                </c:pt>
                <c:pt idx="5">
                  <c:v>86859537529.61203</c:v>
                </c:pt>
                <c:pt idx="6">
                  <c:v>87209981206.787827</c:v>
                </c:pt>
                <c:pt idx="7">
                  <c:v>87576585307.635986</c:v>
                </c:pt>
                <c:pt idx="8">
                  <c:v>87959509714.437805</c:v>
                </c:pt>
                <c:pt idx="9">
                  <c:v>88358917924.070587</c:v>
                </c:pt>
                <c:pt idx="10">
                  <c:v>88774977096.820053</c:v>
                </c:pt>
                <c:pt idx="11">
                  <c:v>89563507123.745193</c:v>
                </c:pt>
                <c:pt idx="12">
                  <c:v>90407515131.499847</c:v>
                </c:pt>
                <c:pt idx="13">
                  <c:v>91308063580.53923</c:v>
                </c:pt>
                <c:pt idx="14">
                  <c:v>92266256296.24794</c:v>
                </c:pt>
                <c:pt idx="15">
                  <c:v>93283239508.129822</c:v>
                </c:pt>
                <c:pt idx="16">
                  <c:v>94360202922.742615</c:v>
                </c:pt>
                <c:pt idx="17">
                  <c:v>95498380831.315308</c:v>
                </c:pt>
                <c:pt idx="18">
                  <c:v>96699053253.014114</c:v>
                </c:pt>
                <c:pt idx="19">
                  <c:v>97963547114.852722</c:v>
                </c:pt>
                <c:pt idx="20">
                  <c:v>99293237469.272324</c:v>
                </c:pt>
                <c:pt idx="21">
                  <c:v>98636016141.192688</c:v>
                </c:pt>
                <c:pt idx="22">
                  <c:v>97988483778.803528</c:v>
                </c:pt>
                <c:pt idx="23">
                  <c:v>97350476562.672699</c:v>
                </c:pt>
                <c:pt idx="24">
                  <c:v>96721833480.221848</c:v>
                </c:pt>
                <c:pt idx="25">
                  <c:v>96102396277.577393</c:v>
                </c:pt>
                <c:pt idx="26">
                  <c:v>95492009412.247314</c:v>
                </c:pt>
                <c:pt idx="27">
                  <c:v>94890520006.610153</c:v>
                </c:pt>
                <c:pt idx="28">
                  <c:v>94297777802.201569</c:v>
                </c:pt>
                <c:pt idx="29">
                  <c:v>93713635114.785477</c:v>
                </c:pt>
                <c:pt idx="30">
                  <c:v>93137946790.195801</c:v>
                </c:pt>
              </c:numCache>
            </c:numRef>
          </c:val>
          <c:smooth val="0"/>
          <c:extLst>
            <c:ext xmlns:c16="http://schemas.microsoft.com/office/drawing/2014/chart" uri="{C3380CC4-5D6E-409C-BE32-E72D297353CC}">
              <c16:uniqueId val="{0000000B-8026-46F5-B45E-B4BB1B170863}"/>
            </c:ext>
          </c:extLst>
        </c:ser>
        <c:ser>
          <c:idx val="17"/>
          <c:order val="12"/>
          <c:tx>
            <c:strRef>
              <c:f>'BIFUbC-LPG-propane-or-butane'!$A$14</c:f>
              <c:strCache>
                <c:ptCount val="1"/>
                <c:pt idx="0">
                  <c:v>cement and other nonmetallic minerals 239</c:v>
                </c:pt>
              </c:strCache>
            </c:strRef>
          </c:tx>
          <c:spPr>
            <a:ln w="28575" cap="rnd">
              <a:solidFill>
                <a:schemeClr val="accent6">
                  <a:lumMod val="80000"/>
                  <a:lumOff val="2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'BIFUbC-LPG-propane-or-butane'!$B$14:$AF$14</c:f>
              <c:numCache>
                <c:formatCode>0.00E+00</c:formatCode>
                <c:ptCount val="31"/>
                <c:pt idx="0">
                  <c:v>763725773916.02356</c:v>
                </c:pt>
                <c:pt idx="1">
                  <c:v>1029586916150.6919</c:v>
                </c:pt>
                <c:pt idx="2">
                  <c:v>1255450440137.5188</c:v>
                </c:pt>
                <c:pt idx="3">
                  <c:v>1216638941380.3745</c:v>
                </c:pt>
                <c:pt idx="4">
                  <c:v>1251385890258.8091</c:v>
                </c:pt>
                <c:pt idx="5">
                  <c:v>1242055110976.5374</c:v>
                </c:pt>
                <c:pt idx="6">
                  <c:v>1232864829327.1077</c:v>
                </c:pt>
                <c:pt idx="7">
                  <c:v>1223814453084.2317</c:v>
                </c:pt>
                <c:pt idx="8">
                  <c:v>1214903408719.571</c:v>
                </c:pt>
                <c:pt idx="9">
                  <c:v>1206131141427.946</c:v>
                </c:pt>
                <c:pt idx="10">
                  <c:v>1197497115155.6997</c:v>
                </c:pt>
                <c:pt idx="11">
                  <c:v>1182264520753.564</c:v>
                </c:pt>
                <c:pt idx="12">
                  <c:v>1167476250959.99</c:v>
                </c:pt>
                <c:pt idx="13">
                  <c:v>1153129598494.5354</c:v>
                </c:pt>
                <c:pt idx="14">
                  <c:v>1139222055548.0889</c:v>
                </c:pt>
                <c:pt idx="15">
                  <c:v>1125751314717.8921</c:v>
                </c:pt>
                <c:pt idx="16">
                  <c:v>1112715270057.3838</c:v>
                </c:pt>
                <c:pt idx="17">
                  <c:v>1100112018242.7</c:v>
                </c:pt>
                <c:pt idx="18">
                  <c:v>1087939859857.7507</c:v>
                </c:pt>
                <c:pt idx="19">
                  <c:v>1076197300799.871</c:v>
                </c:pt>
                <c:pt idx="20">
                  <c:v>1064883053808.1359</c:v>
                </c:pt>
                <c:pt idx="21">
                  <c:v>1049250590638.976</c:v>
                </c:pt>
                <c:pt idx="22">
                  <c:v>1033882321446.8187</c:v>
                </c:pt>
                <c:pt idx="23">
                  <c:v>1018773719757.9493</c:v>
                </c:pt>
                <c:pt idx="24">
                  <c:v>1003920336746.0509</c:v>
                </c:pt>
                <c:pt idx="25">
                  <c:v>989317799900.09277</c:v>
                </c:pt>
                <c:pt idx="26">
                  <c:v>974961811715.07288</c:v>
                </c:pt>
                <c:pt idx="27">
                  <c:v>960848148405.22083</c:v>
                </c:pt>
                <c:pt idx="28">
                  <c:v>946972658639.27856</c:v>
                </c:pt>
                <c:pt idx="29">
                  <c:v>933331262297.47729</c:v>
                </c:pt>
                <c:pt idx="30">
                  <c:v>919919949249.84229</c:v>
                </c:pt>
              </c:numCache>
            </c:numRef>
          </c:val>
          <c:smooth val="0"/>
          <c:extLst>
            <c:ext xmlns:c16="http://schemas.microsoft.com/office/drawing/2014/chart" uri="{C3380CC4-5D6E-409C-BE32-E72D297353CC}">
              <c16:uniqueId val="{0000000C-8026-46F5-B45E-B4BB1B170863}"/>
            </c:ext>
          </c:extLst>
        </c:ser>
        <c:ser>
          <c:idx val="18"/>
          <c:order val="13"/>
          <c:tx>
            <c:strRef>
              <c:f>'BIFUbC-LPG-propane-or-butane'!$A$15</c:f>
              <c:strCache>
                <c:ptCount val="1"/>
                <c:pt idx="0">
                  <c:v>iron and steel 241</c:v>
                </c:pt>
              </c:strCache>
            </c:strRef>
          </c:tx>
          <c:spPr>
            <a:ln w="28575" cap="rnd">
              <a:solidFill>
                <a:schemeClr val="accent1">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'BIFUbC-LPG-propane-or-butane'!$B$15:$AF$15</c:f>
              <c:numCache>
                <c:formatCode>0.00E+00</c:formatCode>
                <c:ptCount val="31"/>
                <c:pt idx="0">
                  <c:v>11389483057277.426</c:v>
                </c:pt>
                <c:pt idx="1">
                  <c:v>19400906274456.93</c:v>
                </c:pt>
                <c:pt idx="2">
                  <c:v>12507115197278.883</c:v>
                </c:pt>
                <c:pt idx="3">
                  <c:v>7224754445163.8613</c:v>
                </c:pt>
                <c:pt idx="4">
                  <c:v>6143292003181.5352</c:v>
                </c:pt>
                <c:pt idx="5">
                  <c:v>6322470302897.4814</c:v>
                </c:pt>
                <c:pt idx="6">
                  <c:v>6507194144887.9395</c:v>
                </c:pt>
                <c:pt idx="7">
                  <c:v>6697641476657.6807</c:v>
                </c:pt>
                <c:pt idx="8">
                  <c:v>6893996073325.4316</c:v>
                </c:pt>
                <c:pt idx="9">
                  <c:v>7096447730584.2217</c:v>
                </c:pt>
                <c:pt idx="10">
                  <c:v>7305192464088.0762</c:v>
                </c:pt>
                <c:pt idx="11">
                  <c:v>7327576967847.916</c:v>
                </c:pt>
                <c:pt idx="12">
                  <c:v>7351066094710.6768</c:v>
                </c:pt>
                <c:pt idx="13">
                  <c:v>7375655188067.7871</c:v>
                </c:pt>
                <c:pt idx="14">
                  <c:v>7401339820756.374</c:v>
                </c:pt>
                <c:pt idx="15">
                  <c:v>7428115792463.4863</c:v>
                </c:pt>
                <c:pt idx="16">
                  <c:v>7455979127190.6377</c:v>
                </c:pt>
                <c:pt idx="17">
                  <c:v>7484926070777.6934</c:v>
                </c:pt>
                <c:pt idx="18">
                  <c:v>7514953088485.2676</c:v>
                </c:pt>
                <c:pt idx="19">
                  <c:v>7546056862634.6836</c:v>
                </c:pt>
                <c:pt idx="20">
                  <c:v>7578234290304.6416</c:v>
                </c:pt>
                <c:pt idx="21">
                  <c:v>7548320705913.2744</c:v>
                </c:pt>
                <c:pt idx="22">
                  <c:v>7518786997252.7285</c:v>
                </c:pt>
                <c:pt idx="23">
                  <c:v>7489627291442.5352</c:v>
                </c:pt>
                <c:pt idx="24">
                  <c:v>7460835807702.9883</c:v>
                </c:pt>
                <c:pt idx="25">
                  <c:v>7432406855909.4561</c:v>
                </c:pt>
                <c:pt idx="26">
                  <c:v>7404334835169.374</c:v>
                </c:pt>
                <c:pt idx="27">
                  <c:v>7376614232421.583</c:v>
                </c:pt>
                <c:pt idx="28">
                  <c:v>7349239621057.6563</c:v>
                </c:pt>
                <c:pt idx="29">
                  <c:v>7322205659564.8652</c:v>
                </c:pt>
                <c:pt idx="30">
                  <c:v>7295507090190.4414</c:v>
                </c:pt>
              </c:numCache>
            </c:numRef>
          </c:val>
          <c:smooth val="0"/>
          <c:extLst>
            <c:ext xmlns:c16="http://schemas.microsoft.com/office/drawing/2014/chart" uri="{C3380CC4-5D6E-409C-BE32-E72D297353CC}">
              <c16:uniqueId val="{0000000D-8026-46F5-B45E-B4BB1B170863}"/>
            </c:ext>
          </c:extLst>
        </c:ser>
        <c:ser>
          <c:idx val="19"/>
          <c:order val="14"/>
          <c:tx>
            <c:strRef>
              <c:f>'BIFUbC-LPG-propane-or-butane'!$A$16</c:f>
              <c:strCache>
                <c:ptCount val="1"/>
                <c:pt idx="0">
                  <c:v>other metals 242</c:v>
                </c:pt>
              </c:strCache>
            </c:strRef>
          </c:tx>
          <c:spPr>
            <a:ln w="28575" cap="rnd">
              <a:solidFill>
                <a:schemeClr val="accent2">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'BIFUbC-LPG-propane-or-butane'!$B$16:$AF$16</c:f>
              <c:numCache>
                <c:formatCode>0.00E+00</c:formatCode>
                <c:ptCount val="31"/>
                <c:pt idx="0">
                  <c:v>1149385271300.4792</c:v>
                </c:pt>
                <c:pt idx="1">
                  <c:v>1647782019901.3108</c:v>
                </c:pt>
                <c:pt idx="2">
                  <c:v>1405973937070.8308</c:v>
                </c:pt>
                <c:pt idx="3">
                  <c:v>831001478153.1106</c:v>
                </c:pt>
                <c:pt idx="4">
                  <c:v>752035333303.07202</c:v>
                </c:pt>
                <c:pt idx="5">
                  <c:v>765284299702.78113</c:v>
                </c:pt>
                <c:pt idx="6">
                  <c:v>778863515130.04285</c:v>
                </c:pt>
                <c:pt idx="7">
                  <c:v>792783016646.23718</c:v>
                </c:pt>
                <c:pt idx="8">
                  <c:v>807053170146.43787</c:v>
                </c:pt>
                <c:pt idx="9">
                  <c:v>821684681389.63953</c:v>
                </c:pt>
                <c:pt idx="10">
                  <c:v>836688607401.55615</c:v>
                </c:pt>
                <c:pt idx="11">
                  <c:v>847185815552.34656</c:v>
                </c:pt>
                <c:pt idx="12">
                  <c:v>857838868748.2041</c:v>
                </c:pt>
                <c:pt idx="13">
                  <c:v>868650403967.86047</c:v>
                </c:pt>
                <c:pt idx="14">
                  <c:v>879623106466.15369</c:v>
                </c:pt>
                <c:pt idx="15">
                  <c:v>890759710694.13806</c:v>
                </c:pt>
                <c:pt idx="16">
                  <c:v>902063001237.06287</c:v>
                </c:pt>
                <c:pt idx="17">
                  <c:v>913535813770.57275</c:v>
                </c:pt>
                <c:pt idx="18">
                  <c:v>925181036035.48254</c:v>
                </c:pt>
                <c:pt idx="19">
                  <c:v>937001608831.49438</c:v>
                </c:pt>
                <c:pt idx="20">
                  <c:v>949000527030.224</c:v>
                </c:pt>
                <c:pt idx="21">
                  <c:v>958792368540.12964</c:v>
                </c:pt>
                <c:pt idx="22">
                  <c:v>968711613091.8335</c:v>
                </c:pt>
                <c:pt idx="23">
                  <c:v>978760184839.44653</c:v>
                </c:pt>
                <c:pt idx="24">
                  <c:v>988940039133.09558</c:v>
                </c:pt>
                <c:pt idx="25">
                  <c:v>999253163039.44824</c:v>
                </c:pt>
                <c:pt idx="26">
                  <c:v>1009701575871.011</c:v>
                </c:pt>
                <c:pt idx="27">
                  <c:v>1020287329724.3625</c:v>
                </c:pt>
                <c:pt idx="28">
                  <c:v>1031012510027.4626</c:v>
                </c:pt>
                <c:pt idx="29">
                  <c:v>1041879236096.1959</c:v>
                </c:pt>
                <c:pt idx="30">
                  <c:v>1052889661700.3077</c:v>
                </c:pt>
              </c:numCache>
            </c:numRef>
          </c:val>
          <c:smooth val="0"/>
          <c:extLst>
            <c:ext xmlns:c16="http://schemas.microsoft.com/office/drawing/2014/chart" uri="{C3380CC4-5D6E-409C-BE32-E72D297353CC}">
              <c16:uniqueId val="{0000000E-8026-46F5-B45E-B4BB1B170863}"/>
            </c:ext>
          </c:extLst>
        </c:ser>
        <c:ser>
          <c:idx val="20"/>
          <c:order val="15"/>
          <c:tx>
            <c:strRef>
              <c:f>'BIFUbC-LPG-propane-or-butane'!$A$17</c:f>
              <c:strCache>
                <c:ptCount val="1"/>
                <c:pt idx="0">
                  <c:v>metal products except machinery and vehicles 25</c:v>
                </c:pt>
              </c:strCache>
            </c:strRef>
          </c:tx>
          <c:spPr>
            <a:ln w="28575" cap="rnd">
              <a:solidFill>
                <a:schemeClr val="accent3">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'BIFUbC-LPG-propane-or-butane'!$B$17:$AF$17</c:f>
              <c:numCache>
                <c:formatCode>0.00E+00</c:formatCode>
                <c:ptCount val="31"/>
                <c:pt idx="0">
                  <c:v>1308582666508.9534</c:v>
                </c:pt>
                <c:pt idx="1">
                  <c:v>1928548146649.3259</c:v>
                </c:pt>
                <c:pt idx="2">
                  <c:v>1572524059321.7212</c:v>
                </c:pt>
                <c:pt idx="3">
                  <c:v>907137599656.83301</c:v>
                </c:pt>
                <c:pt idx="4">
                  <c:v>824926815328.5813</c:v>
                </c:pt>
                <c:pt idx="5">
                  <c:v>837612893144.50928</c:v>
                </c:pt>
                <c:pt idx="6">
                  <c:v>850580757740.28796</c:v>
                </c:pt>
                <c:pt idx="7">
                  <c:v>863838519648.45471</c:v>
                </c:pt>
                <c:pt idx="8">
                  <c:v>877394550216.42981</c:v>
                </c:pt>
                <c:pt idx="9">
                  <c:v>891257490306.01746</c:v>
                </c:pt>
                <c:pt idx="10">
                  <c:v>905436259286.27075</c:v>
                </c:pt>
                <c:pt idx="11">
                  <c:v>915801289153.54541</c:v>
                </c:pt>
                <c:pt idx="12">
                  <c:v>926306885159.12085</c:v>
                </c:pt>
                <c:pt idx="13">
                  <c:v>936955275099.70154</c:v>
                </c:pt>
                <c:pt idx="14">
                  <c:v>947748726061.57593</c:v>
                </c:pt>
                <c:pt idx="15">
                  <c:v>958689545155.72778</c:v>
                </c:pt>
                <c:pt idx="16">
                  <c:v>969780080267.10486</c:v>
                </c:pt>
                <c:pt idx="17">
                  <c:v>981022720818.31909</c:v>
                </c:pt>
                <c:pt idx="18">
                  <c:v>992419898548.06055</c:v>
                </c:pt>
                <c:pt idx="19">
                  <c:v>1003974088304.5137</c:v>
                </c:pt>
                <c:pt idx="20">
                  <c:v>1015687808854.0642</c:v>
                </c:pt>
                <c:pt idx="21">
                  <c:v>1025044963328.8646</c:v>
                </c:pt>
                <c:pt idx="22">
                  <c:v>1034512518476.5447</c:v>
                </c:pt>
                <c:pt idx="23">
                  <c:v>1044092050733.0702</c:v>
                </c:pt>
                <c:pt idx="24">
                  <c:v>1053785161465.1042</c:v>
                </c:pt>
                <c:pt idx="25">
                  <c:v>1063593477381.9484</c:v>
                </c:pt>
                <c:pt idx="26">
                  <c:v>1073518650954.411</c:v>
                </c:pt>
                <c:pt idx="27">
                  <c:v>1083562360840.7157</c:v>
                </c:pt>
                <c:pt idx="28">
                  <c:v>1093726312319.5664</c:v>
                </c:pt>
                <c:pt idx="29">
                  <c:v>1104012237730.4958</c:v>
                </c:pt>
                <c:pt idx="30">
                  <c:v>1114421896921.6167</c:v>
                </c:pt>
              </c:numCache>
            </c:numRef>
          </c:val>
          <c:smooth val="0"/>
          <c:extLst>
            <c:ext xmlns:c16="http://schemas.microsoft.com/office/drawing/2014/chart" uri="{C3380CC4-5D6E-409C-BE32-E72D297353CC}">
              <c16:uniqueId val="{0000000F-8026-46F5-B45E-B4BB1B170863}"/>
            </c:ext>
          </c:extLst>
        </c:ser>
        <c:ser>
          <c:idx val="21"/>
          <c:order val="16"/>
          <c:tx>
            <c:strRef>
              <c:f>'BIFUbC-LPG-propane-or-butane'!$A$18</c:f>
              <c:strCache>
                <c:ptCount val="1"/>
                <c:pt idx="0">
                  <c:v>computers and electronics 26</c:v>
                </c:pt>
              </c:strCache>
            </c:strRef>
          </c:tx>
          <c:spPr>
            <a:ln w="28575" cap="rnd">
              <a:solidFill>
                <a:schemeClr val="accent4">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'BIFUbC-LPG-propane-or-butane'!$B$18:$AF$18</c:f>
              <c:numCache>
                <c:formatCode>0.00E+00</c:formatCode>
                <c:ptCount val="31"/>
                <c:pt idx="0">
                  <c:v>3620940257231.832</c:v>
                </c:pt>
                <c:pt idx="1">
                  <c:v>6453007215819.957</c:v>
                </c:pt>
                <c:pt idx="2">
                  <c:v>4411967017054.3682</c:v>
                </c:pt>
                <c:pt idx="3">
                  <c:v>2348413431183.0684</c:v>
                </c:pt>
                <c:pt idx="4">
                  <c:v>2313636756801.9814</c:v>
                </c:pt>
                <c:pt idx="5">
                  <c:v>2349070289527.4678</c:v>
                </c:pt>
                <c:pt idx="6">
                  <c:v>2385143236544.7573</c:v>
                </c:pt>
                <c:pt idx="7">
                  <c:v>2421870421830.4326</c:v>
                </c:pt>
                <c:pt idx="8">
                  <c:v>2459267107725.606</c:v>
                </c:pt>
                <c:pt idx="9">
                  <c:v>2497349010023.1602</c:v>
                </c:pt>
                <c:pt idx="10">
                  <c:v>2536132313611.6069</c:v>
                </c:pt>
                <c:pt idx="11">
                  <c:v>2558101623832.5117</c:v>
                </c:pt>
                <c:pt idx="12">
                  <c:v>2580404424734.2666</c:v>
                </c:pt>
                <c:pt idx="13">
                  <c:v>2603042824159.1533</c:v>
                </c:pt>
                <c:pt idx="14">
                  <c:v>2626018978062.4609</c:v>
                </c:pt>
                <c:pt idx="15">
                  <c:v>2649335090626.8032</c:v>
                </c:pt>
                <c:pt idx="16">
                  <c:v>2672993414384.4253</c:v>
                </c:pt>
                <c:pt idx="17">
                  <c:v>2696996250347.4561</c:v>
                </c:pt>
                <c:pt idx="18">
                  <c:v>2721345948146.0967</c:v>
                </c:pt>
                <c:pt idx="19">
                  <c:v>2746044906174.7163</c:v>
                </c:pt>
                <c:pt idx="20">
                  <c:v>2771095571745.8477</c:v>
                </c:pt>
                <c:pt idx="21">
                  <c:v>2772476693493.1123</c:v>
                </c:pt>
                <c:pt idx="22">
                  <c:v>2773904617959.1641</c:v>
                </c:pt>
                <c:pt idx="23">
                  <c:v>2775378744981.7944</c:v>
                </c:pt>
                <c:pt idx="24">
                  <c:v>2776898483619.1514</c:v>
                </c:pt>
                <c:pt idx="25">
                  <c:v>2778463252010.8931</c:v>
                </c:pt>
                <c:pt idx="26">
                  <c:v>2780072477241.4365</c:v>
                </c:pt>
                <c:pt idx="27">
                  <c:v>2781725595205.272</c:v>
                </c:pt>
                <c:pt idx="28">
                  <c:v>2783422050474.3135</c:v>
                </c:pt>
                <c:pt idx="29">
                  <c:v>2785161296167.2407</c:v>
                </c:pt>
                <c:pt idx="30">
                  <c:v>2786942793820.8242</c:v>
                </c:pt>
              </c:numCache>
            </c:numRef>
          </c:val>
          <c:smooth val="0"/>
          <c:extLst>
            <c:ext xmlns:c16="http://schemas.microsoft.com/office/drawing/2014/chart" uri="{C3380CC4-5D6E-409C-BE32-E72D297353CC}">
              <c16:uniqueId val="{00000010-8026-46F5-B45E-B4BB1B170863}"/>
            </c:ext>
          </c:extLst>
        </c:ser>
        <c:ser>
          <c:idx val="22"/>
          <c:order val="17"/>
          <c:tx>
            <c:strRef>
              <c:f>'BIFUbC-LPG-propane-or-butane'!$A$19</c:f>
              <c:strCache>
                <c:ptCount val="1"/>
                <c:pt idx="0">
                  <c:v>appliances and electrical equipment 27</c:v>
                </c:pt>
              </c:strCache>
            </c:strRef>
          </c:tx>
          <c:spPr>
            <a:ln w="28575" cap="rnd">
              <a:solidFill>
                <a:schemeClr val="accent5">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'BIFUbC-LPG-propane-or-butane'!$B$19:$AF$19</c:f>
              <c:numCache>
                <c:formatCode>0.00E+00</c:formatCode>
                <c:ptCount val="31"/>
                <c:pt idx="0">
                  <c:v>737080072440.69653</c:v>
                </c:pt>
                <c:pt idx="1">
                  <c:v>1210377708144.3826</c:v>
                </c:pt>
                <c:pt idx="2">
                  <c:v>853819176628.51965</c:v>
                </c:pt>
                <c:pt idx="3">
                  <c:v>494602331123.82397</c:v>
                </c:pt>
                <c:pt idx="4">
                  <c:v>482693847868.24677</c:v>
                </c:pt>
                <c:pt idx="5">
                  <c:v>492312343552.69434</c:v>
                </c:pt>
                <c:pt idx="6">
                  <c:v>502180002735.53998</c:v>
                </c:pt>
                <c:pt idx="7">
                  <c:v>512304780622.80115</c:v>
                </c:pt>
                <c:pt idx="8">
                  <c:v>522694916541.61487</c:v>
                </c:pt>
                <c:pt idx="9">
                  <c:v>533358944578.46277</c:v>
                </c:pt>
                <c:pt idx="10">
                  <c:v>544305704622.8678</c:v>
                </c:pt>
                <c:pt idx="11">
                  <c:v>546004927948.2533</c:v>
                </c:pt>
                <c:pt idx="12">
                  <c:v>547792176087.13324</c:v>
                </c:pt>
                <c:pt idx="13">
                  <c:v>549667272611.87067</c:v>
                </c:pt>
                <c:pt idx="14">
                  <c:v>551630057791.51196</c:v>
                </c:pt>
                <c:pt idx="15">
                  <c:v>553680388469.17358</c:v>
                </c:pt>
                <c:pt idx="16">
                  <c:v>555818137943.08081</c:v>
                </c:pt>
                <c:pt idx="17">
                  <c:v>558043195851.2196</c:v>
                </c:pt>
                <c:pt idx="18">
                  <c:v>560355468059.55688</c:v>
                </c:pt>
                <c:pt idx="19">
                  <c:v>562754876553.79395</c:v>
                </c:pt>
                <c:pt idx="20">
                  <c:v>565241359334.60803</c:v>
                </c:pt>
                <c:pt idx="21">
                  <c:v>563931323094.91125</c:v>
                </c:pt>
                <c:pt idx="22">
                  <c:v>562652354856.41968</c:v>
                </c:pt>
                <c:pt idx="23">
                  <c:v>561404003610.64856</c:v>
                </c:pt>
                <c:pt idx="24">
                  <c:v>560185825181.05066</c:v>
                </c:pt>
                <c:pt idx="25">
                  <c:v>558997382119.99036</c:v>
                </c:pt>
                <c:pt idx="26">
                  <c:v>557838243607.26965</c:v>
                </c:pt>
                <c:pt idx="27">
                  <c:v>556707985350.1853</c:v>
                </c:pt>
                <c:pt idx="28">
                  <c:v>555606189485.0957</c:v>
                </c:pt>
                <c:pt idx="29">
                  <c:v>554532444480.46997</c:v>
                </c:pt>
                <c:pt idx="30">
                  <c:v>553486345041.40283</c:v>
                </c:pt>
              </c:numCache>
            </c:numRef>
          </c:val>
          <c:smooth val="0"/>
          <c:extLst>
            <c:ext xmlns:c16="http://schemas.microsoft.com/office/drawing/2014/chart" uri="{C3380CC4-5D6E-409C-BE32-E72D297353CC}">
              <c16:uniqueId val="{00000011-8026-46F5-B45E-B4BB1B170863}"/>
            </c:ext>
          </c:extLst>
        </c:ser>
        <c:ser>
          <c:idx val="23"/>
          <c:order val="18"/>
          <c:tx>
            <c:strRef>
              <c:f>'BIFUbC-LPG-propane-or-butane'!$A$20</c:f>
              <c:strCache>
                <c:ptCount val="1"/>
                <c:pt idx="0">
                  <c:v>other machinery 28</c:v>
                </c:pt>
              </c:strCache>
            </c:strRef>
          </c:tx>
          <c:spPr>
            <a:ln w="28575" cap="rnd">
              <a:solidFill>
                <a:schemeClr val="accent6">
                  <a:lumMod val="8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'BIFUbC-LPG-propane-or-butane'!$B$20:$AF$20</c:f>
              <c:numCache>
                <c:formatCode>0.00E+00</c:formatCode>
                <c:ptCount val="31"/>
                <c:pt idx="0">
                  <c:v>1296051274001.5054</c:v>
                </c:pt>
                <c:pt idx="1">
                  <c:v>1920776540963.8755</c:v>
                </c:pt>
                <c:pt idx="2">
                  <c:v>1412281669974.8135</c:v>
                </c:pt>
                <c:pt idx="3">
                  <c:v>902982151820.69019</c:v>
                </c:pt>
                <c:pt idx="4">
                  <c:v>872332457776.14905</c:v>
                </c:pt>
                <c:pt idx="5">
                  <c:v>894082215184.70374</c:v>
                </c:pt>
                <c:pt idx="6">
                  <c:v>916509372287.04175</c:v>
                </c:pt>
                <c:pt idx="7">
                  <c:v>939637845259.51697</c:v>
                </c:pt>
                <c:pt idx="8">
                  <c:v>963492441724.55835</c:v>
                </c:pt>
                <c:pt idx="9">
                  <c:v>988098894671.53845</c:v>
                </c:pt>
                <c:pt idx="10">
                  <c:v>1013483897678.0564</c:v>
                </c:pt>
                <c:pt idx="11">
                  <c:v>1010896370206.7386</c:v>
                </c:pt>
                <c:pt idx="12">
                  <c:v>1008504115960.5316</c:v>
                </c:pt>
                <c:pt idx="13">
                  <c:v>1006305607238.9115</c:v>
                </c:pt>
                <c:pt idx="14">
                  <c:v>1004299359579.5021</c:v>
                </c:pt>
                <c:pt idx="15">
                  <c:v>1002483931249.1429</c:v>
                </c:pt>
                <c:pt idx="16">
                  <c:v>1000857922745.4644</c:v>
                </c:pt>
                <c:pt idx="17">
                  <c:v>999419976308.8147</c:v>
                </c:pt>
                <c:pt idx="18">
                  <c:v>998168775444.40515</c:v>
                </c:pt>
                <c:pt idx="19">
                  <c:v>997103044454.51782</c:v>
                </c:pt>
                <c:pt idx="20">
                  <c:v>996221547980.64148</c:v>
                </c:pt>
                <c:pt idx="21">
                  <c:v>990718661003.91016</c:v>
                </c:pt>
                <c:pt idx="22">
                  <c:v>985313714737.57068</c:v>
                </c:pt>
                <c:pt idx="23">
                  <c:v>980005254951.55786</c:v>
                </c:pt>
                <c:pt idx="24">
                  <c:v>974791849391.87854</c:v>
                </c:pt>
                <c:pt idx="25">
                  <c:v>969672087449.12305</c:v>
                </c:pt>
                <c:pt idx="26">
                  <c:v>964644579831.97839</c:v>
                </c:pt>
                <c:pt idx="27">
                  <c:v>959707958245.66724</c:v>
                </c:pt>
                <c:pt idx="28">
                  <c:v>954860875075.23743</c:v>
                </c:pt>
                <c:pt idx="29">
                  <c:v>950102003073.63062</c:v>
                </c:pt>
                <c:pt idx="30">
                  <c:v>945430035054.45605</c:v>
                </c:pt>
              </c:numCache>
            </c:numRef>
          </c:val>
          <c:smooth val="0"/>
          <c:extLst>
            <c:ext xmlns:c16="http://schemas.microsoft.com/office/drawing/2014/chart" uri="{C3380CC4-5D6E-409C-BE32-E72D297353CC}">
              <c16:uniqueId val="{00000012-8026-46F5-B45E-B4BB1B170863}"/>
            </c:ext>
          </c:extLst>
        </c:ser>
        <c:ser>
          <c:idx val="24"/>
          <c:order val="19"/>
          <c:tx>
            <c:strRef>
              <c:f>'BIFUbC-LPG-propane-or-butane'!$A$21</c:f>
              <c:strCache>
                <c:ptCount val="1"/>
                <c:pt idx="0">
                  <c:v>road vehicles 29</c:v>
                </c:pt>
              </c:strCache>
            </c:strRef>
          </c:tx>
          <c:spPr>
            <a:ln w="28575" cap="rnd">
              <a:solidFill>
                <a:schemeClr val="accent1">
                  <a:lumMod val="60000"/>
                  <a:lumOff val="4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'BIFUbC-LPG-propane-or-butane'!$B$21:$AF$21</c:f>
              <c:numCache>
                <c:formatCode>0.00E+00</c:formatCode>
                <c:ptCount val="31"/>
                <c:pt idx="0">
                  <c:v>655303223110.76758</c:v>
                </c:pt>
                <c:pt idx="1">
                  <c:v>830377883110.76331</c:v>
                </c:pt>
                <c:pt idx="2">
                  <c:v>837883479041.80627</c:v>
                </c:pt>
                <c:pt idx="3">
                  <c:v>1303455723944.5671</c:v>
                </c:pt>
                <c:pt idx="4">
                  <c:v>1332256103866.7361</c:v>
                </c:pt>
                <c:pt idx="5">
                  <c:v>1335239120688.1299</c:v>
                </c:pt>
                <c:pt idx="6">
                  <c:v>1338228849393.7893</c:v>
                </c:pt>
                <c:pt idx="7">
                  <c:v>1341225305105.9268</c:v>
                </c:pt>
                <c:pt idx="8">
                  <c:v>1344228502980.8379</c:v>
                </c:pt>
                <c:pt idx="9">
                  <c:v>1347238458208.9797</c:v>
                </c:pt>
                <c:pt idx="10">
                  <c:v>1350255186015.0459</c:v>
                </c:pt>
                <c:pt idx="11">
                  <c:v>1304963739714.2158</c:v>
                </c:pt>
                <c:pt idx="12">
                  <c:v>1261215824292.2878</c:v>
                </c:pt>
                <c:pt idx="13">
                  <c:v>1218959098873.8533</c:v>
                </c:pt>
                <c:pt idx="14">
                  <c:v>1178143000244.1006</c:v>
                </c:pt>
                <c:pt idx="15">
                  <c:v>1138718682503.6702</c:v>
                </c:pt>
                <c:pt idx="16">
                  <c:v>1100638958772.3284</c:v>
                </c:pt>
                <c:pt idx="17">
                  <c:v>1063858244871.8983</c:v>
                </c:pt>
                <c:pt idx="18">
                  <c:v>1028332504921.257</c:v>
                </c:pt>
                <c:pt idx="19">
                  <c:v>994019198778.48145</c:v>
                </c:pt>
                <c:pt idx="20">
                  <c:v>960877231267.43127</c:v>
                </c:pt>
                <c:pt idx="21">
                  <c:v>933884984772.53748</c:v>
                </c:pt>
                <c:pt idx="22">
                  <c:v>907662273070.98657</c:v>
                </c:pt>
                <c:pt idx="23">
                  <c:v>882187161652.74329</c:v>
                </c:pt>
                <c:pt idx="24">
                  <c:v>857438341222.00452</c:v>
                </c:pt>
                <c:pt idx="25">
                  <c:v>833395109876.29407</c:v>
                </c:pt>
                <c:pt idx="26">
                  <c:v>810037355793.51855</c:v>
                </c:pt>
                <c:pt idx="27">
                  <c:v>787345540412.50745</c:v>
                </c:pt>
                <c:pt idx="28">
                  <c:v>765300682092.96729</c:v>
                </c:pt>
                <c:pt idx="29">
                  <c:v>743884340241.18896</c:v>
                </c:pt>
                <c:pt idx="30">
                  <c:v>723078599888.22986</c:v>
                </c:pt>
              </c:numCache>
            </c:numRef>
          </c:val>
          <c:smooth val="0"/>
          <c:extLst>
            <c:ext xmlns:c16="http://schemas.microsoft.com/office/drawing/2014/chart" uri="{C3380CC4-5D6E-409C-BE32-E72D297353CC}">
              <c16:uniqueId val="{00000013-8026-46F5-B45E-B4BB1B170863}"/>
            </c:ext>
          </c:extLst>
        </c:ser>
        <c:ser>
          <c:idx val="25"/>
          <c:order val="20"/>
          <c:tx>
            <c:strRef>
              <c:f>'BIFUbC-LPG-propane-or-butane'!$A$22</c:f>
              <c:strCache>
                <c:ptCount val="1"/>
                <c:pt idx="0">
                  <c:v>nonroad vehicles 30</c:v>
                </c:pt>
              </c:strCache>
            </c:strRef>
          </c:tx>
          <c:spPr>
            <a:ln w="28575" cap="rnd">
              <a:solidFill>
                <a:schemeClr val="accent2">
                  <a:lumMod val="60000"/>
                  <a:lumOff val="40000"/>
                </a:schemeClr>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'BIFUbC-LPG-propane-or-butane'!$B$22:$AF$22</c:f>
              <c:numCache>
                <c:formatCode>0.00E+00</c:formatCode>
                <c:ptCount val="31"/>
                <c:pt idx="0">
                  <c:v>332055167990.2915</c:v>
                </c:pt>
                <c:pt idx="1">
                  <c:v>418118550400.0694</c:v>
                </c:pt>
                <c:pt idx="2">
                  <c:v>424771916353.27771</c:v>
                </c:pt>
                <c:pt idx="3">
                  <c:v>667010501761.43164</c:v>
                </c:pt>
                <c:pt idx="4">
                  <c:v>681809747706.1001</c:v>
                </c:pt>
                <c:pt idx="5">
                  <c:v>683341517299.94629</c:v>
                </c:pt>
                <c:pt idx="6">
                  <c:v>684876736614.64258</c:v>
                </c:pt>
                <c:pt idx="7">
                  <c:v>686415413424.54956</c:v>
                </c:pt>
                <c:pt idx="8">
                  <c:v>687957555521.55225</c:v>
                </c:pt>
                <c:pt idx="9">
                  <c:v>689503170715.0979</c:v>
                </c:pt>
                <c:pt idx="10">
                  <c:v>691052266832.23718</c:v>
                </c:pt>
                <c:pt idx="11">
                  <c:v>667731680776.80261</c:v>
                </c:pt>
                <c:pt idx="12">
                  <c:v>645204340514.828</c:v>
                </c:pt>
                <c:pt idx="13">
                  <c:v>623443331074.13477</c:v>
                </c:pt>
                <c:pt idx="14">
                  <c:v>602422651427.22888</c:v>
                </c:pt>
                <c:pt idx="15">
                  <c:v>582117183464.34827</c:v>
                </c:pt>
                <c:pt idx="16">
                  <c:v>562502662019.90784</c:v>
                </c:pt>
                <c:pt idx="17">
                  <c:v>543555645916.57715</c:v>
                </c:pt>
                <c:pt idx="18">
                  <c:v>525253489992.44263</c:v>
                </c:pt>
                <c:pt idx="19">
                  <c:v>507574318077.87897</c:v>
                </c:pt>
                <c:pt idx="20">
                  <c:v>490496996889.88623</c:v>
                </c:pt>
                <c:pt idx="21">
                  <c:v>476617510356.81866</c:v>
                </c:pt>
                <c:pt idx="22">
                  <c:v>463133680311.836</c:v>
                </c:pt>
                <c:pt idx="23">
                  <c:v>450034229105.69287</c:v>
                </c:pt>
                <c:pt idx="24">
                  <c:v>437308200543.63074</c:v>
                </c:pt>
                <c:pt idx="25">
                  <c:v>424944950722.74335</c:v>
                </c:pt>
                <c:pt idx="26">
                  <c:v>412934139130.50989</c:v>
                </c:pt>
                <c:pt idx="27">
                  <c:v>401265719997.05341</c:v>
                </c:pt>
                <c:pt idx="28">
                  <c:v>389929933893.8916</c:v>
                </c:pt>
                <c:pt idx="29">
                  <c:v>378917299572.15356</c:v>
                </c:pt>
                <c:pt idx="30">
                  <c:v>368218606033.43817</c:v>
                </c:pt>
              </c:numCache>
            </c:numRef>
          </c:val>
          <c:smooth val="0"/>
          <c:extLst>
            <c:ext xmlns:c16="http://schemas.microsoft.com/office/drawing/2014/chart" uri="{C3380CC4-5D6E-409C-BE32-E72D297353CC}">
              <c16:uniqueId val="{00000014-8026-46F5-B45E-B4BB1B170863}"/>
            </c:ext>
          </c:extLst>
        </c:ser>
        <c:ser>
          <c:idx val="0"/>
          <c:order val="21"/>
          <c:tx>
            <c:strRef>
              <c:f>'BIFUbC-LPG-propane-or-butane'!$A$23</c:f>
              <c:strCache>
                <c:ptCount val="1"/>
                <c:pt idx="0">
                  <c:v>other manufacturing 31T33</c:v>
                </c:pt>
              </c:strCache>
            </c:strRef>
          </c:tx>
          <c:spPr>
            <a:ln w="28575" cap="rnd">
              <a:solidFill>
                <a:schemeClr val="accent1"/>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'BIFUbC-LPG-propane-or-butane'!$B$23:$AF$23</c:f>
              <c:numCache>
                <c:formatCode>0.00E+00</c:formatCode>
                <c:ptCount val="31"/>
                <c:pt idx="0">
                  <c:v>30634776269475</c:v>
                </c:pt>
                <c:pt idx="1">
                  <c:v>30448389928418</c:v>
                </c:pt>
                <c:pt idx="2">
                  <c:v>30063720245811</c:v>
                </c:pt>
                <c:pt idx="3">
                  <c:v>29913024906233.004</c:v>
                </c:pt>
                <c:pt idx="4">
                  <c:v>30852429518043.895</c:v>
                </c:pt>
                <c:pt idx="5">
                  <c:v>30548671873654.203</c:v>
                </c:pt>
                <c:pt idx="6">
                  <c:v>30247904875640.387</c:v>
                </c:pt>
                <c:pt idx="7">
                  <c:v>29950099079588.75</c:v>
                </c:pt>
                <c:pt idx="8">
                  <c:v>29655225330980.617</c:v>
                </c:pt>
                <c:pt idx="9">
                  <c:v>29363254762338.172</c:v>
                </c:pt>
                <c:pt idx="10">
                  <c:v>29074158790398.398</c:v>
                </c:pt>
                <c:pt idx="11">
                  <c:v>28560020097751.805</c:v>
                </c:pt>
                <c:pt idx="12">
                  <c:v>28054973279342.469</c:v>
                </c:pt>
                <c:pt idx="13">
                  <c:v>27558857557196.805</c:v>
                </c:pt>
                <c:pt idx="14">
                  <c:v>27071514996490.625</c:v>
                </c:pt>
                <c:pt idx="15">
                  <c:v>26592790455271.746</c:v>
                </c:pt>
                <c:pt idx="16">
                  <c:v>26122531535071.672</c:v>
                </c:pt>
                <c:pt idx="17">
                  <c:v>25660588532390.66</c:v>
                </c:pt>
                <c:pt idx="18">
                  <c:v>25206814391040.699</c:v>
                </c:pt>
                <c:pt idx="19">
                  <c:v>24761064655331.238</c:v>
                </c:pt>
                <c:pt idx="20">
                  <c:v>24323197424082.781</c:v>
                </c:pt>
                <c:pt idx="21">
                  <c:v>23905906466297.609</c:v>
                </c:pt>
                <c:pt idx="22">
                  <c:v>23495774589632.129</c:v>
                </c:pt>
                <c:pt idx="23">
                  <c:v>23092678972248.191</c:v>
                </c:pt>
                <c:pt idx="24">
                  <c:v>22696498899450.121</c:v>
                </c:pt>
                <c:pt idx="25">
                  <c:v>22307115727534.402</c:v>
                </c:pt>
                <c:pt idx="26">
                  <c:v>21924412848259.535</c:v>
                </c:pt>
                <c:pt idx="27">
                  <c:v>21548275653925.484</c:v>
                </c:pt>
                <c:pt idx="28">
                  <c:v>21178591503052.195</c:v>
                </c:pt>
                <c:pt idx="29">
                  <c:v>20815249686646.953</c:v>
                </c:pt>
                <c:pt idx="30">
                  <c:v>20458141395050.461</c:v>
                </c:pt>
              </c:numCache>
            </c:numRef>
          </c:val>
          <c:smooth val="0"/>
          <c:extLst>
            <c:ext xmlns:c16="http://schemas.microsoft.com/office/drawing/2014/chart" uri="{C3380CC4-5D6E-409C-BE32-E72D297353CC}">
              <c16:uniqueId val="{00000015-8026-46F5-B45E-B4BB1B170863}"/>
            </c:ext>
          </c:extLst>
        </c:ser>
        <c:ser>
          <c:idx val="1"/>
          <c:order val="22"/>
          <c:tx>
            <c:strRef>
              <c:f>'BIFUbC-LPG-propane-or-butane'!$A$24</c:f>
              <c:strCache>
                <c:ptCount val="1"/>
                <c:pt idx="0">
                  <c:v>energy pipelines and gas processing 352T353</c:v>
                </c:pt>
              </c:strCache>
            </c:strRef>
          </c:tx>
          <c:spPr>
            <a:ln w="28575" cap="rnd">
              <a:solidFill>
                <a:schemeClr val="accent2"/>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'BIFUbC-LPG-propane-or-butane'!$B$24:$AF$24</c:f>
              <c:numCache>
                <c:formatCode>0.00E+00</c:formatCode>
                <c:ptCount val="31"/>
                <c:pt idx="0">
                  <c:v>4401890182410</c:v>
                </c:pt>
                <c:pt idx="1">
                  <c:v>10873858450602</c:v>
                </c:pt>
                <c:pt idx="2">
                  <c:v>17825672405345</c:v>
                </c:pt>
                <c:pt idx="3">
                  <c:v>14918838618222</c:v>
                </c:pt>
                <c:pt idx="4">
                  <c:v>15877101228577.752</c:v>
                </c:pt>
                <c:pt idx="5">
                  <c:v>16018656911769.701</c:v>
                </c:pt>
                <c:pt idx="6">
                  <c:v>16160212594961.65</c:v>
                </c:pt>
                <c:pt idx="7">
                  <c:v>16301768278153.648</c:v>
                </c:pt>
                <c:pt idx="8">
                  <c:v>16443323961345.596</c:v>
                </c:pt>
                <c:pt idx="9">
                  <c:v>16584879644537.543</c:v>
                </c:pt>
                <c:pt idx="10">
                  <c:v>16726435327729.502</c:v>
                </c:pt>
                <c:pt idx="11">
                  <c:v>16705317583340.422</c:v>
                </c:pt>
                <c:pt idx="12">
                  <c:v>16684199838951.348</c:v>
                </c:pt>
                <c:pt idx="13">
                  <c:v>16663082094562.275</c:v>
                </c:pt>
                <c:pt idx="14">
                  <c:v>16641964350173.203</c:v>
                </c:pt>
                <c:pt idx="15">
                  <c:v>16620846605784.131</c:v>
                </c:pt>
                <c:pt idx="16">
                  <c:v>16599728861395.059</c:v>
                </c:pt>
                <c:pt idx="17">
                  <c:v>16578611117005.984</c:v>
                </c:pt>
                <c:pt idx="18">
                  <c:v>16557493372616.912</c:v>
                </c:pt>
                <c:pt idx="19">
                  <c:v>16536375628227.84</c:v>
                </c:pt>
                <c:pt idx="20">
                  <c:v>16515257883838.773</c:v>
                </c:pt>
                <c:pt idx="21">
                  <c:v>16501564747878.465</c:v>
                </c:pt>
                <c:pt idx="22">
                  <c:v>16487871611918.154</c:v>
                </c:pt>
                <c:pt idx="23">
                  <c:v>16474178475957.844</c:v>
                </c:pt>
                <c:pt idx="24">
                  <c:v>16460485339997.533</c:v>
                </c:pt>
                <c:pt idx="25">
                  <c:v>16446792204037.223</c:v>
                </c:pt>
                <c:pt idx="26">
                  <c:v>16433099068076.912</c:v>
                </c:pt>
                <c:pt idx="27">
                  <c:v>16419405932116.602</c:v>
                </c:pt>
                <c:pt idx="28">
                  <c:v>16405712796156.291</c:v>
                </c:pt>
                <c:pt idx="29">
                  <c:v>16392019660195.98</c:v>
                </c:pt>
                <c:pt idx="30">
                  <c:v>16378326524235.666</c:v>
                </c:pt>
              </c:numCache>
            </c:numRef>
          </c:val>
          <c:smooth val="0"/>
          <c:extLst>
            <c:ext xmlns:c16="http://schemas.microsoft.com/office/drawing/2014/chart" uri="{C3380CC4-5D6E-409C-BE32-E72D297353CC}">
              <c16:uniqueId val="{00000016-8026-46F5-B45E-B4BB1B170863}"/>
            </c:ext>
          </c:extLst>
        </c:ser>
        <c:ser>
          <c:idx val="2"/>
          <c:order val="23"/>
          <c:tx>
            <c:strRef>
              <c:f>'BIFUbC-LPG-propane-or-butane'!$A$25</c:f>
              <c:strCache>
                <c:ptCount val="1"/>
                <c:pt idx="0">
                  <c:v>water and waste 36T39</c:v>
                </c:pt>
              </c:strCache>
            </c:strRef>
          </c:tx>
          <c:spPr>
            <a:ln w="28575" cap="rnd">
              <a:solidFill>
                <a:schemeClr val="accent3"/>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'BIFUbC-LPG-propane-or-butane'!$B$25:$AF$25</c:f>
              <c:numCache>
                <c:formatCode>0.00E+00</c:formatCode>
                <c:ptCount val="31"/>
                <c:pt idx="0">
                  <c:v>943828705778</c:v>
                </c:pt>
                <c:pt idx="1">
                  <c:v>975554040425.99988</c:v>
                </c:pt>
                <c:pt idx="2">
                  <c:v>1011245041905</c:v>
                </c:pt>
                <c:pt idx="3">
                  <c:v>1003313708243</c:v>
                </c:pt>
                <c:pt idx="4">
                  <c:v>1004317021951.2429</c:v>
                </c:pt>
                <c:pt idx="5">
                  <c:v>1005321338973.1941</c:v>
                </c:pt>
                <c:pt idx="6">
                  <c:v>1006326660312.1671</c:v>
                </c:pt>
                <c:pt idx="7">
                  <c:v>1007332986972.4791</c:v>
                </c:pt>
                <c:pt idx="8">
                  <c:v>1008340319959.4515</c:v>
                </c:pt>
                <c:pt idx="9">
                  <c:v>1009348660279.4109</c:v>
                </c:pt>
                <c:pt idx="10">
                  <c:v>1010358008939.6902</c:v>
                </c:pt>
                <c:pt idx="11">
                  <c:v>1011368366948.6298</c:v>
                </c:pt>
                <c:pt idx="12">
                  <c:v>1012379735315.5782</c:v>
                </c:pt>
                <c:pt idx="13">
                  <c:v>1013392115050.8937</c:v>
                </c:pt>
                <c:pt idx="14">
                  <c:v>1014405507165.9445</c:v>
                </c:pt>
                <c:pt idx="15">
                  <c:v>1015419912673.1104</c:v>
                </c:pt>
                <c:pt idx="16">
                  <c:v>1016435332585.7833</c:v>
                </c:pt>
                <c:pt idx="17">
                  <c:v>1017451767918.369</c:v>
                </c:pt>
                <c:pt idx="18">
                  <c:v>1018469219686.2872</c:v>
                </c:pt>
                <c:pt idx="19">
                  <c:v>1019487688905.9734</c:v>
                </c:pt>
                <c:pt idx="20">
                  <c:v>1020507176594.8793</c:v>
                </c:pt>
                <c:pt idx="21">
                  <c:v>1015404640711.9049</c:v>
                </c:pt>
                <c:pt idx="22">
                  <c:v>1010327617508.3453</c:v>
                </c:pt>
                <c:pt idx="23">
                  <c:v>1005275979420.8036</c:v>
                </c:pt>
                <c:pt idx="24">
                  <c:v>1000249599523.6996</c:v>
                </c:pt>
                <c:pt idx="25">
                  <c:v>995248351526.08105</c:v>
                </c:pt>
                <c:pt idx="26">
                  <c:v>990272109768.45068</c:v>
                </c:pt>
                <c:pt idx="27">
                  <c:v>985320749219.6084</c:v>
                </c:pt>
                <c:pt idx="28">
                  <c:v>980394145473.51038</c:v>
                </c:pt>
                <c:pt idx="29">
                  <c:v>975492174746.14282</c:v>
                </c:pt>
                <c:pt idx="30">
                  <c:v>970614713872.41199</c:v>
                </c:pt>
              </c:numCache>
            </c:numRef>
          </c:val>
          <c:smooth val="0"/>
          <c:extLst>
            <c:ext xmlns:c16="http://schemas.microsoft.com/office/drawing/2014/chart" uri="{C3380CC4-5D6E-409C-BE32-E72D297353CC}">
              <c16:uniqueId val="{00000017-8026-46F5-B45E-B4BB1B170863}"/>
            </c:ext>
          </c:extLst>
        </c:ser>
        <c:ser>
          <c:idx val="3"/>
          <c:order val="24"/>
          <c:tx>
            <c:strRef>
              <c:f>'BIFUbC-LPG-propane-or-butane'!$A$26</c:f>
              <c:strCache>
                <c:ptCount val="1"/>
                <c:pt idx="0">
                  <c:v>construction 41T43</c:v>
                </c:pt>
              </c:strCache>
            </c:strRef>
          </c:tx>
          <c:spPr>
            <a:ln w="28575" cap="rnd">
              <a:solidFill>
                <a:schemeClr val="accent4"/>
              </a:solidFill>
              <a:round/>
            </a:ln>
            <a:effectLst/>
          </c:spPr>
          <c:marker>
            <c:symbol val="none"/>
          </c:marker>
          <c:cat>
            <c:numRef>
              <c:f>'BIFUbC-LPG-propane-or-butane'!$B$1:$AF$1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'BIFUbC-LPG-propane-or-butane'!$B$26:$AF$26</c:f>
              <c:numCache>
                <c:formatCode>0.00E+00</c:formatCode>
                <c:ptCount val="31"/>
                <c:pt idx="0">
                  <c:v>836755701341</c:v>
                </c:pt>
                <c:pt idx="1">
                  <c:v>325184680142</c:v>
                </c:pt>
                <c:pt idx="2">
                  <c:v>321219013311</c:v>
                </c:pt>
                <c:pt idx="3">
                  <c:v>337081680635</c:v>
                </c:pt>
                <c:pt idx="4">
                  <c:v>347667573781.48358</c:v>
                </c:pt>
                <c:pt idx="5">
                  <c:v>344244612125.22955</c:v>
                </c:pt>
                <c:pt idx="6">
                  <c:v>340855351243.46179</c:v>
                </c:pt>
                <c:pt idx="7">
                  <c:v>337499459335.15088</c:v>
                </c:pt>
                <c:pt idx="8">
                  <c:v>334176607866.01508</c:v>
                </c:pt>
                <c:pt idx="9">
                  <c:v>330886471536.35742</c:v>
                </c:pt>
                <c:pt idx="10">
                  <c:v>327628728249.21954</c:v>
                </c:pt>
                <c:pt idx="11">
                  <c:v>321835040210.646</c:v>
                </c:pt>
                <c:pt idx="12">
                  <c:v>316143806011.41577</c:v>
                </c:pt>
                <c:pt idx="13">
                  <c:v>310553213888.60236</c:v>
                </c:pt>
                <c:pt idx="14">
                  <c:v>305061484117.95074</c:v>
                </c:pt>
                <c:pt idx="15">
                  <c:v>299666868447.31512</c:v>
                </c:pt>
                <c:pt idx="16">
                  <c:v>294367649540.1156</c:v>
                </c:pt>
                <c:pt idx="17">
                  <c:v>289162140428.63666</c:v>
                </c:pt>
                <c:pt idx="18">
                  <c:v>284048683976.99316</c:v>
                </c:pt>
                <c:pt idx="19">
                  <c:v>279025652353.59344</c:v>
                </c:pt>
                <c:pt idx="20">
                  <c:v>274091446512.93073</c:v>
                </c:pt>
                <c:pt idx="21">
                  <c:v>269389109059.43216</c:v>
                </c:pt>
                <c:pt idx="22">
                  <c:v>264767445329.27628</c:v>
                </c:pt>
                <c:pt idx="23">
                  <c:v>260225071276.82568</c:v>
                </c:pt>
                <c:pt idx="24">
                  <c:v>255760626601.25418</c:v>
                </c:pt>
                <c:pt idx="25">
                  <c:v>251372774339.17859</c:v>
                </c:pt>
                <c:pt idx="26">
                  <c:v>247060200464.27951</c:v>
                </c:pt>
                <c:pt idx="27">
                  <c:v>242821613493.79105</c:v>
                </c:pt>
                <c:pt idx="28">
                  <c:v>238655744101.74152</c:v>
                </c:pt>
                <c:pt idx="29">
                  <c:v>234561344738.82947</c:v>
                </c:pt>
                <c:pt idx="30">
                  <c:v>230537189258.82126</c:v>
                </c:pt>
              </c:numCache>
            </c:numRef>
          </c:val>
          <c:smooth val="0"/>
          <c:extLst>
            <c:ext xmlns:c16="http://schemas.microsoft.com/office/drawing/2014/chart" uri="{C3380CC4-5D6E-409C-BE32-E72D297353CC}">
              <c16:uniqueId val="{00000018-8026-46F5-B45E-B4BB1B170863}"/>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'BIFUbC-heat'!$A$2</c:f>
              <c:strCache>
                <c:ptCount val="1"/>
                <c:pt idx="0">
                  <c:v>agriculture and forestry 01T03</c:v>
                </c:pt>
              </c:strCache>
            </c:strRef>
          </c:tx>
          <c:spPr>
            <a:ln w="28575" cap="rnd">
              <a:solidFill>
                <a:schemeClr val="accent3"/>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'BIFUbC-heat'!$B$2:$AF$2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0-2473-4052-B082-A409EF5C8958}"/>
            </c:ext>
          </c:extLst>
        </c:ser>
        <c:ser>
          <c:idx val="3"/>
          <c:order val="1"/>
          <c:tx>
            <c:strRef>
              <c:f>'BIFUbC-heat'!$A$3</c:f>
              <c:strCache>
                <c:ptCount val="1"/>
                <c:pt idx="0">
                  <c:v>coal mining 05</c:v>
                </c:pt>
              </c:strCache>
            </c:strRef>
          </c:tx>
          <c:spPr>
            <a:ln w="28575" cap="rnd">
              <a:solidFill>
                <a:schemeClr val="accent4"/>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2473-4052-B082-A409EF5C8958}"/>
            </c:ext>
          </c:extLst>
        </c:ser>
        <c:ser>
          <c:idx val="4"/>
          <c:order val="2"/>
          <c:tx>
            <c:strRef>
              <c:f>'BIFUbC-heat'!$A$4</c:f>
              <c:strCache>
                <c:ptCount val="1"/>
                <c:pt idx="0">
                  <c:v>oil and gas extraction 06</c:v>
                </c:pt>
              </c:strCache>
            </c:strRef>
          </c:tx>
          <c:spPr>
            <a:ln w="28575" cap="rnd">
              <a:solidFill>
                <a:schemeClr val="accent5"/>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2473-4052-B082-A409EF5C8958}"/>
            </c:ext>
          </c:extLst>
        </c:ser>
        <c:ser>
          <c:idx val="5"/>
          <c:order val="3"/>
          <c:tx>
            <c:strRef>
              <c:f>'BIFUbC-heat'!$A$5</c:f>
              <c:strCache>
                <c:ptCount val="1"/>
                <c:pt idx="0">
                  <c:v>other mining and quarrying 07T08</c:v>
                </c:pt>
              </c:strCache>
            </c:strRef>
          </c:tx>
          <c:spPr>
            <a:ln w="28575" cap="rnd">
              <a:solidFill>
                <a:schemeClr val="accent6"/>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'BIFUbC-heat'!$B$5:$AF$5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2473-4052-B082-A409EF5C8958}"/>
            </c:ext>
          </c:extLst>
        </c:ser>
        <c:ser>
          <c:idx val="6"/>
          <c:order val="4"/>
          <c:tx>
            <c:strRef>
              <c:f>'BIFUbC-heat'!$A$6</c:f>
              <c:strCache>
                <c:ptCount val="1"/>
                <c:pt idx="0">
                  <c:v>food beverage and tobacco 10T12</c:v>
                </c:pt>
              </c:strCache>
            </c:strRef>
          </c:tx>
          <c:spPr>
            <a:ln w="28575" cap="rnd">
              <a:solidFill>
                <a:schemeClr val="accent1">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'BIFUbC-heat'!$B$6:$AF$6</c:f>
              <c:numCache>
                <c:formatCode>0.00E+00</c:formatCode>
                <c:ptCount val="31"/>
                <c:pt idx="0">
                  <c:v>4695349527904</c:v>
                </c:pt>
                <c:pt idx="1">
                  <c:v>4643795859101</c:v>
                </c:pt>
                <c:pt idx="2">
                  <c:v>4766731530862</c:v>
                </c:pt>
                <c:pt idx="3">
                  <c:v>4267057510156</c:v>
                </c:pt>
                <c:pt idx="4">
                  <c:v>4432025082595.5459</c:v>
                </c:pt>
                <c:pt idx="5">
                  <c:v>4457765041237.833</c:v>
                </c:pt>
                <c:pt idx="6">
                  <c:v>4483654490340.7021</c:v>
                </c:pt>
                <c:pt idx="7">
                  <c:v>4509694298102.8203</c:v>
                </c:pt>
                <c:pt idx="8">
                  <c:v>4535885337765.1104</c:v>
                </c:pt>
                <c:pt idx="9">
                  <c:v>4562228487640.0332</c:v>
                </c:pt>
                <c:pt idx="10">
                  <c:v>4588724631141.042</c:v>
                </c:pt>
                <c:pt idx="11">
                  <c:v>4560914484189.1904</c:v>
                </c:pt>
                <c:pt idx="12">
                  <c:v>4533272881731.8662</c:v>
                </c:pt>
                <c:pt idx="13">
                  <c:v>4505798802298.501</c:v>
                </c:pt>
                <c:pt idx="14">
                  <c:v>4478491230609.1885</c:v>
                </c:pt>
                <c:pt idx="15">
                  <c:v>4451349157537.166</c:v>
                </c:pt>
                <c:pt idx="16">
                  <c:v>4424371580071.5234</c:v>
                </c:pt>
                <c:pt idx="17">
                  <c:v>4397557501280.1382</c:v>
                </c:pt>
                <c:pt idx="18">
                  <c:v>4370905930272.8345</c:v>
                </c:pt>
                <c:pt idx="19">
                  <c:v>4344415882164.7651</c:v>
                </c:pt>
                <c:pt idx="20">
                  <c:v>4318086378040.0171</c:v>
                </c:pt>
                <c:pt idx="21">
                  <c:v>4264065006390.6597</c:v>
                </c:pt>
                <c:pt idx="22">
                  <c:v>4210719468511.0293</c:v>
                </c:pt>
                <c:pt idx="23">
                  <c:v>4158041309390.2598</c:v>
                </c:pt>
                <c:pt idx="24">
                  <c:v>4106022179793.8047</c:v>
                </c:pt>
                <c:pt idx="25">
                  <c:v>4054653834940.123</c:v>
                </c:pt>
                <c:pt idx="26">
                  <c:v>4003928133193.9219</c:v>
                </c:pt>
                <c:pt idx="27">
                  <c:v>3953837034775.7461</c:v>
                </c:pt>
                <c:pt idx="28">
                  <c:v>3904372600487.7124</c:v>
                </c:pt>
                <c:pt idx="29">
                  <c:v>3855526990455.1841</c:v>
                </c:pt>
                <c:pt idx="30">
                  <c:v>3807292462884.1895</c:v>
                </c:pt>
              </c:numCache>
            </c:numRef>
          </c:val>
          <c:smooth val="0"/>
          <c:extLst>
            <c:ext xmlns:c16="http://schemas.microsoft.com/office/drawing/2014/chart" uri="{C3380CC4-5D6E-409C-BE32-E72D297353CC}">
              <c16:uniqueId val="{00000004-2473-4052-B082-A409EF5C8958}"/>
            </c:ext>
          </c:extLst>
        </c:ser>
        <c:ser>
          <c:idx val="7"/>
          <c:order val="5"/>
          <c:tx>
            <c:strRef>
              <c:f>'BIFUbC-heat'!$A$7</c:f>
              <c:strCache>
                <c:ptCount val="1"/>
                <c:pt idx="0">
                  <c:v>textiles apparel and leather 13T15</c:v>
                </c:pt>
              </c:strCache>
            </c:strRef>
          </c:tx>
          <c:spPr>
            <a:ln w="28575" cap="rnd">
              <a:solidFill>
                <a:schemeClr val="accent2">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'BIFUbC-heat'!$B$7:$AF$7</c:f>
              <c:numCache>
                <c:formatCode>0.00E+00</c:formatCode>
                <c:ptCount val="31"/>
                <c:pt idx="0">
                  <c:v>8700673027214</c:v>
                </c:pt>
                <c:pt idx="1">
                  <c:v>9692089734964</c:v>
                </c:pt>
                <c:pt idx="2">
                  <c:v>9085342709821</c:v>
                </c:pt>
                <c:pt idx="3">
                  <c:v>8577737355453</c:v>
                </c:pt>
                <c:pt idx="4">
                  <c:v>8909358971797.5527</c:v>
                </c:pt>
                <c:pt idx="5">
                  <c:v>8961102029923.2656</c:v>
                </c:pt>
                <c:pt idx="6">
                  <c:v>9013145597218.3457</c:v>
                </c:pt>
                <c:pt idx="7">
                  <c:v>9065491418955.7637</c:v>
                </c:pt>
                <c:pt idx="8">
                  <c:v>9118141250544.5508</c:v>
                </c:pt>
                <c:pt idx="9">
                  <c:v>9171096857588.6563</c:v>
                </c:pt>
                <c:pt idx="10">
                  <c:v>9224360015946.166</c:v>
                </c:pt>
                <c:pt idx="11">
                  <c:v>9168455417566.1895</c:v>
                </c:pt>
                <c:pt idx="12">
                  <c:v>9112889631213.7813</c:v>
                </c:pt>
                <c:pt idx="13">
                  <c:v>9057660603505.2598</c:v>
                </c:pt>
                <c:pt idx="14">
                  <c:v>9002766293501.5586</c:v>
                </c:pt>
                <c:pt idx="15">
                  <c:v>8948204672632.7988</c:v>
                </c:pt>
                <c:pt idx="16">
                  <c:v>8893973724623.334</c:v>
                </c:pt>
                <c:pt idx="17">
                  <c:v>8840071445417.2324</c:v>
                </c:pt>
                <c:pt idx="18">
                  <c:v>8786495843104.2236</c:v>
                </c:pt>
                <c:pt idx="19">
                  <c:v>8733244937846.0879</c:v>
                </c:pt>
                <c:pt idx="20">
                  <c:v>8680316761803.4951</c:v>
                </c:pt>
                <c:pt idx="21">
                  <c:v>8571721755411.7109</c:v>
                </c:pt>
                <c:pt idx="22">
                  <c:v>8464485325640.6699</c:v>
                </c:pt>
                <c:pt idx="23">
                  <c:v>8358590476032.6553</c:v>
                </c:pt>
                <c:pt idx="24">
                  <c:v>8254020422763.9443</c:v>
                </c:pt>
                <c:pt idx="25">
                  <c:v>8150758591984.6563</c:v>
                </c:pt>
                <c:pt idx="26">
                  <c:v>8048788617191.874</c:v>
                </c:pt>
                <c:pt idx="27">
                  <c:v>7948094336635.6338</c:v>
                </c:pt>
                <c:pt idx="28">
                  <c:v>7848659790757.3652</c:v>
                </c:pt>
                <c:pt idx="29">
                  <c:v>7750469219660.3779</c:v>
                </c:pt>
                <c:pt idx="30">
                  <c:v>7653507060611.9941</c:v>
                </c:pt>
              </c:numCache>
            </c:numRef>
          </c:val>
          <c:smooth val="0"/>
          <c:extLst>
            <c:ext xmlns:c16="http://schemas.microsoft.com/office/drawing/2014/chart" uri="{C3380CC4-5D6E-409C-BE32-E72D297353CC}">
              <c16:uniqueId val="{00000005-2473-4052-B082-A409EF5C8958}"/>
            </c:ext>
          </c:extLst>
        </c:ser>
        <c:ser>
          <c:idx val="8"/>
          <c:order val="6"/>
          <c:tx>
            <c:strRef>
              <c:f>'BIFUbC-heat'!$A$8</c:f>
              <c:strCache>
                <c:ptCount val="1"/>
                <c:pt idx="0">
                  <c:v>wood products 16</c:v>
                </c:pt>
              </c:strCache>
            </c:strRef>
          </c:tx>
          <c:spPr>
            <a:ln w="28575" cap="rnd">
              <a:solidFill>
                <a:schemeClr val="accent3">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'BIFUbC-heat'!$B$8:$AF$8</c:f>
              <c:numCache>
                <c:formatCode>0.00E+00</c:formatCode>
                <c:ptCount val="31"/>
                <c:pt idx="0">
                  <c:v>321219013311</c:v>
                </c:pt>
                <c:pt idx="1">
                  <c:v>301390679156</c:v>
                </c:pt>
                <c:pt idx="2">
                  <c:v>348978681128</c:v>
                </c:pt>
                <c:pt idx="3">
                  <c:v>313287679649</c:v>
                </c:pt>
                <c:pt idx="4">
                  <c:v>325399611082.75848</c:v>
                </c:pt>
                <c:pt idx="5">
                  <c:v>327289440760.02679</c:v>
                </c:pt>
                <c:pt idx="6">
                  <c:v>329190246038.02557</c:v>
                </c:pt>
                <c:pt idx="7">
                  <c:v>331102090659.96552</c:v>
                </c:pt>
                <c:pt idx="8">
                  <c:v>333025038739.26007</c:v>
                </c:pt>
                <c:pt idx="9">
                  <c:v>334959154761.67542</c:v>
                </c:pt>
                <c:pt idx="10">
                  <c:v>336904503587.49292</c:v>
                </c:pt>
                <c:pt idx="11">
                  <c:v>334862680530.61902</c:v>
                </c:pt>
                <c:pt idx="12">
                  <c:v>332833232023.06458</c:v>
                </c:pt>
                <c:pt idx="13">
                  <c:v>330816083068.3844</c:v>
                </c:pt>
                <c:pt idx="14">
                  <c:v>328811159124.65234</c:v>
                </c:pt>
                <c:pt idx="15">
                  <c:v>326818386101.70642</c:v>
                </c:pt>
                <c:pt idx="16">
                  <c:v>324837690358.41107</c:v>
                </c:pt>
                <c:pt idx="17">
                  <c:v>322868998699.93579</c:v>
                </c:pt>
                <c:pt idx="18">
                  <c:v>320912238375.05011</c:v>
                </c:pt>
                <c:pt idx="19">
                  <c:v>318967337073.43536</c:v>
                </c:pt>
                <c:pt idx="20">
                  <c:v>317034222923.01239</c:v>
                </c:pt>
                <c:pt idx="21">
                  <c:v>313067969800.05774</c:v>
                </c:pt>
                <c:pt idx="22">
                  <c:v>309151336442.7243</c:v>
                </c:pt>
                <c:pt idx="23">
                  <c:v>305283702083.48566</c:v>
                </c:pt>
                <c:pt idx="24">
                  <c:v>301464453720.92065</c:v>
                </c:pt>
                <c:pt idx="25">
                  <c:v>297692986022.55554</c:v>
                </c:pt>
                <c:pt idx="26">
                  <c:v>293968701228.92181</c:v>
                </c:pt>
                <c:pt idx="27">
                  <c:v>290291009058.81415</c:v>
                </c:pt>
                <c:pt idx="28">
                  <c:v>286659326615.73364</c:v>
                </c:pt>
                <c:pt idx="29">
                  <c:v>283073078295.50159</c:v>
                </c:pt>
                <c:pt idx="30">
                  <c:v>279531695695.02893</c:v>
                </c:pt>
              </c:numCache>
            </c:numRef>
          </c:val>
          <c:smooth val="0"/>
          <c:extLst>
            <c:ext xmlns:c16="http://schemas.microsoft.com/office/drawing/2014/chart" uri="{C3380CC4-5D6E-409C-BE32-E72D297353CC}">
              <c16:uniqueId val="{00000006-2473-4052-B082-A409EF5C8958}"/>
            </c:ext>
          </c:extLst>
        </c:ser>
        <c:ser>
          <c:idx val="9"/>
          <c:order val="7"/>
          <c:tx>
            <c:strRef>
              <c:f>'BIFUbC-heat'!$A$9</c:f>
              <c:strCache>
                <c:ptCount val="1"/>
                <c:pt idx="0">
                  <c:v>pulp paper and printing 17T18</c:v>
                </c:pt>
              </c:strCache>
            </c:strRef>
          </c:tx>
          <c:spPr>
            <a:ln w="28575" cap="rnd">
              <a:solidFill>
                <a:schemeClr val="accent4">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'BIFUbC-heat'!$B$9:$AF$9</c:f>
              <c:numCache>
                <c:formatCode>0.00E+00</c:formatCode>
                <c:ptCount val="31"/>
                <c:pt idx="0">
                  <c:v>9366905054822</c:v>
                </c:pt>
                <c:pt idx="1">
                  <c:v>9592948064189</c:v>
                </c:pt>
                <c:pt idx="2">
                  <c:v>10921446452574</c:v>
                </c:pt>
                <c:pt idx="3">
                  <c:v>8740329695524</c:v>
                </c:pt>
                <c:pt idx="4">
                  <c:v>9078237250967.0859</c:v>
                </c:pt>
                <c:pt idx="5">
                  <c:v>9130961106773.4063</c:v>
                </c:pt>
                <c:pt idx="6">
                  <c:v>9183991167946.9414</c:v>
                </c:pt>
                <c:pt idx="7">
                  <c:v>9237329212842.582</c:v>
                </c:pt>
                <c:pt idx="8">
                  <c:v>9290977030143.4082</c:v>
                </c:pt>
                <c:pt idx="9">
                  <c:v>9344936418920.666</c:v>
                </c:pt>
                <c:pt idx="10">
                  <c:v>9399209188694.1074</c:v>
                </c:pt>
                <c:pt idx="11">
                  <c:v>9342244909993.4746</c:v>
                </c:pt>
                <c:pt idx="12">
                  <c:v>9285625865554.8672</c:v>
                </c:pt>
                <c:pt idx="13">
                  <c:v>9229349963072.3984</c:v>
                </c:pt>
                <c:pt idx="14">
                  <c:v>9173415122920.6836</c:v>
                </c:pt>
                <c:pt idx="15">
                  <c:v>9117819278077.9902</c:v>
                </c:pt>
                <c:pt idx="16">
                  <c:v>9062560374049.8516</c:v>
                </c:pt>
                <c:pt idx="17">
                  <c:v>9007636368793.1484</c:v>
                </c:pt>
                <c:pt idx="18">
                  <c:v>8953045232640.6426</c:v>
                </c:pt>
                <c:pt idx="19">
                  <c:v>8898784948225.9727</c:v>
                </c:pt>
                <c:pt idx="20">
                  <c:v>8844853510409.1094</c:v>
                </c:pt>
                <c:pt idx="21">
                  <c:v>8734200068852.2471</c:v>
                </c:pt>
                <c:pt idx="22">
                  <c:v>8624930955946.3877</c:v>
                </c:pt>
                <c:pt idx="23">
                  <c:v>8517028853063.3252</c:v>
                </c:pt>
                <c:pt idx="24">
                  <c:v>8410476658239.3594</c:v>
                </c:pt>
                <c:pt idx="25">
                  <c:v>8305257483464.7178</c:v>
                </c:pt>
                <c:pt idx="26">
                  <c:v>8201354652006.8857</c:v>
                </c:pt>
                <c:pt idx="27">
                  <c:v>8098751695767.4258</c:v>
                </c:pt>
                <c:pt idx="28">
                  <c:v>7997432352671.8623</c:v>
                </c:pt>
                <c:pt idx="29">
                  <c:v>7897380564092.2227</c:v>
                </c:pt>
                <c:pt idx="30">
                  <c:v>7798580472301.8213</c:v>
                </c:pt>
              </c:numCache>
            </c:numRef>
          </c:val>
          <c:smooth val="0"/>
          <c:extLst>
            <c:ext xmlns:c16="http://schemas.microsoft.com/office/drawing/2014/chart" uri="{C3380CC4-5D6E-409C-BE32-E72D297353CC}">
              <c16:uniqueId val="{00000007-2473-4052-B082-A409EF5C8958}"/>
            </c:ext>
          </c:extLst>
        </c:ser>
        <c:ser>
          <c:idx val="10"/>
          <c:order val="8"/>
          <c:tx>
            <c:strRef>
              <c:f>'BIFUbC-heat'!$A$10</c:f>
              <c:strCache>
                <c:ptCount val="1"/>
                <c:pt idx="0">
                  <c:v>refined petroleum and coke 19</c:v>
                </c:pt>
              </c:strCache>
            </c:strRef>
          </c:tx>
          <c:spPr>
            <a:ln w="28575" cap="rnd">
              <a:solidFill>
                <a:schemeClr val="accent5">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'BIFUbC-heat'!$B$10:$AF$10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2473-4052-B082-A409EF5C8958}"/>
            </c:ext>
          </c:extLst>
        </c:ser>
        <c:ser>
          <c:idx val="11"/>
          <c:order val="9"/>
          <c:tx>
            <c:strRef>
              <c:f>'BIFUbC-heat'!$A$11</c:f>
              <c:strCache>
                <c:ptCount val="1"/>
                <c:pt idx="0">
                  <c:v>chemicals 20</c:v>
                </c:pt>
              </c:strCache>
            </c:strRef>
          </c:tx>
          <c:spPr>
            <a:ln w="28575" cap="rnd">
              <a:solidFill>
                <a:schemeClr val="accent6">
                  <a:lumMod val="6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'BIFUbC-heat'!$B$11:$AF$11</c:f>
              <c:numCache>
                <c:formatCode>0.00E+00</c:formatCode>
                <c:ptCount val="31"/>
                <c:pt idx="0">
                  <c:v>98094370392079.531</c:v>
                </c:pt>
                <c:pt idx="1">
                  <c:v>102800213274241.69</c:v>
                </c:pt>
                <c:pt idx="2">
                  <c:v>95807489248061.672</c:v>
                </c:pt>
                <c:pt idx="3">
                  <c:v>89244970585607.781</c:v>
                </c:pt>
                <c:pt idx="4">
                  <c:v>96060349289397.531</c:v>
                </c:pt>
                <c:pt idx="5">
                  <c:v>96546210348808.344</c:v>
                </c:pt>
                <c:pt idx="6">
                  <c:v>97034528831815.859</c:v>
                </c:pt>
                <c:pt idx="7">
                  <c:v>97525317167756.859</c:v>
                </c:pt>
                <c:pt idx="8">
                  <c:v>98018587848834.141</c:v>
                </c:pt>
                <c:pt idx="9">
                  <c:v>98514353430434.438</c:v>
                </c:pt>
                <c:pt idx="10">
                  <c:v>99012626531448.078</c:v>
                </c:pt>
                <c:pt idx="11">
                  <c:v>99256995150278.813</c:v>
                </c:pt>
                <c:pt idx="12">
                  <c:v>99501966884327.875</c:v>
                </c:pt>
                <c:pt idx="13">
                  <c:v>99747543222116.891</c:v>
                </c:pt>
                <c:pt idx="14">
                  <c:v>99993725655841.188</c:v>
                </c:pt>
                <c:pt idx="15">
                  <c:v>100240515681378.94</c:v>
                </c:pt>
                <c:pt idx="16">
                  <c:v>100487914798300.25</c:v>
                </c:pt>
                <c:pt idx="17">
                  <c:v>100735924509876.19</c:v>
                </c:pt>
                <c:pt idx="18">
                  <c:v>100984546323088.03</c:v>
                </c:pt>
                <c:pt idx="19">
                  <c:v>101233781748636.33</c:v>
                </c:pt>
                <c:pt idx="20">
                  <c:v>101483632300950.16</c:v>
                </c:pt>
                <c:pt idx="21">
                  <c:v>101127078535774.72</c:v>
                </c:pt>
                <c:pt idx="22">
                  <c:v>100771777490713.63</c:v>
                </c:pt>
                <c:pt idx="23">
                  <c:v>100417724764445.58</c:v>
                </c:pt>
                <c:pt idx="24">
                  <c:v>100064915971112.91</c:v>
                </c:pt>
                <c:pt idx="25">
                  <c:v>99713346740267.297</c:v>
                </c:pt>
                <c:pt idx="26">
                  <c:v>99363012716815.578</c:v>
                </c:pt>
                <c:pt idx="27">
                  <c:v>99013909560965.828</c:v>
                </c:pt>
                <c:pt idx="28">
                  <c:v>98666032948173.641</c:v>
                </c:pt>
                <c:pt idx="29">
                  <c:v>98319378569088.453</c:v>
                </c:pt>
                <c:pt idx="30">
                  <c:v>97973942129500.25</c:v>
                </c:pt>
              </c:numCache>
            </c:numRef>
          </c:val>
          <c:smooth val="0"/>
          <c:extLst>
            <c:ext xmlns:c16="http://schemas.microsoft.com/office/drawing/2014/chart" uri="{C3380CC4-5D6E-409C-BE32-E72D297353CC}">
              <c16:uniqueId val="{00000009-2473-4052-B082-A409EF5C8958}"/>
            </c:ext>
          </c:extLst>
        </c:ser>
        <c:ser>
          <c:idx val="12"/>
          <c:order val="10"/>
          <c:tx>
            <c:strRef>
              <c:f>'BIFUbC-heat'!$A$12</c:f>
              <c:strCache>
                <c:ptCount val="1"/>
                <c:pt idx="0">
                  <c:v>rubber and plastic products 22</c:v>
                </c:pt>
              </c:strCache>
            </c:strRef>
          </c:tx>
          <c:spPr>
            <a:ln w="28575" cap="rnd">
              <a:solidFill>
                <a:schemeClr val="accent1">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'BIFUbC-heat'!$B$12:$AF$12</c:f>
              <c:numCache>
                <c:formatCode>0.00E+00</c:formatCode>
                <c:ptCount val="31"/>
                <c:pt idx="0">
                  <c:v>4989173212934.4717</c:v>
                </c:pt>
                <c:pt idx="1">
                  <c:v>5228516869029.3115</c:v>
                </c:pt>
                <c:pt idx="2">
                  <c:v>4872860257366.3291</c:v>
                </c:pt>
                <c:pt idx="3">
                  <c:v>4539084300711.2148</c:v>
                </c:pt>
                <c:pt idx="4">
                  <c:v>4885720960175.3887</c:v>
                </c:pt>
                <c:pt idx="5">
                  <c:v>4910432316934.5137</c:v>
                </c:pt>
                <c:pt idx="6">
                  <c:v>4935268660600.9658</c:v>
                </c:pt>
                <c:pt idx="7">
                  <c:v>4960230623342.665</c:v>
                </c:pt>
                <c:pt idx="8">
                  <c:v>4985318840524.9561</c:v>
                </c:pt>
                <c:pt idx="9">
                  <c:v>5010533950726.7832</c:v>
                </c:pt>
                <c:pt idx="10">
                  <c:v>5035876595756.9385</c:v>
                </c:pt>
                <c:pt idx="11">
                  <c:v>5048305416720.6592</c:v>
                </c:pt>
                <c:pt idx="12">
                  <c:v>5060764912699.4668</c:v>
                </c:pt>
                <c:pt idx="13">
                  <c:v>5073255159400.9873</c:v>
                </c:pt>
                <c:pt idx="14">
                  <c:v>5085776232719.7012</c:v>
                </c:pt>
                <c:pt idx="15">
                  <c:v>5098328208737.3975</c:v>
                </c:pt>
                <c:pt idx="16">
                  <c:v>5110911163723.6406</c:v>
                </c:pt>
                <c:pt idx="17">
                  <c:v>5123525174136.2324</c:v>
                </c:pt>
                <c:pt idx="18">
                  <c:v>5136170316621.6758</c:v>
                </c:pt>
                <c:pt idx="19">
                  <c:v>5148846668015.6426</c:v>
                </c:pt>
                <c:pt idx="20">
                  <c:v>5161554305343.4385</c:v>
                </c:pt>
                <c:pt idx="21">
                  <c:v>5143419640866.0176</c:v>
                </c:pt>
                <c:pt idx="22">
                  <c:v>5125348690928.1035</c:v>
                </c:pt>
                <c:pt idx="23">
                  <c:v>5107341231674.2988</c:v>
                </c:pt>
                <c:pt idx="24">
                  <c:v>5089397040035.7012</c:v>
                </c:pt>
                <c:pt idx="25">
                  <c:v>5071515893727.1406</c:v>
                </c:pt>
                <c:pt idx="26">
                  <c:v>5053697571244.4268</c:v>
                </c:pt>
                <c:pt idx="27">
                  <c:v>5035941851861.6035</c:v>
                </c:pt>
                <c:pt idx="28">
                  <c:v>5018248515628.2197</c:v>
                </c:pt>
                <c:pt idx="29">
                  <c:v>5000617343366.5957</c:v>
                </c:pt>
                <c:pt idx="30">
                  <c:v>4983048116669.1172</c:v>
                </c:pt>
              </c:numCache>
            </c:numRef>
          </c:val>
          <c:smooth val="0"/>
          <c:extLst>
            <c:ext xmlns:c16="http://schemas.microsoft.com/office/drawing/2014/chart" uri="{C3380CC4-5D6E-409C-BE32-E72D297353CC}">
              <c16:uniqueId val="{0000000A-2473-4052-B082-A409EF5C8958}"/>
            </c:ext>
          </c:extLst>
        </c:ser>
        <c:ser>
          <c:idx val="13"/>
          <c:order val="11"/>
          <c:tx>
            <c:strRef>
              <c:f>'BIFUbC-heat'!$A$13</c:f>
              <c:strCache>
                <c:ptCount val="1"/>
                <c:pt idx="0">
                  <c:v>glass and glass products 231</c:v>
                </c:pt>
              </c:strCache>
            </c:strRef>
          </c:tx>
          <c:spPr>
            <a:ln w="28575" cap="rnd">
              <a:solidFill>
                <a:schemeClr val="accent2">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'BIFUbC-heat'!$B$13:$AF$13</c:f>
              <c:numCache>
                <c:formatCode>0.00E+00</c:formatCode>
                <c:ptCount val="31"/>
                <c:pt idx="0">
                  <c:v>904027393.08510637</c:v>
                </c:pt>
                <c:pt idx="1">
                  <c:v>904027393.08510637</c:v>
                </c:pt>
                <c:pt idx="2">
                  <c:v>904027393.08510637</c:v>
                </c:pt>
                <c:pt idx="3">
                  <c:v>542416435.85106385</c:v>
                </c:pt>
                <c:pt idx="4">
                  <c:v>563386653.02312851</c:v>
                </c:pt>
                <c:pt idx="5">
                  <c:v>566658644.69243991</c:v>
                </c:pt>
                <c:pt idx="6">
                  <c:v>569949639.17168057</c:v>
                </c:pt>
                <c:pt idx="7">
                  <c:v>573259746.82384074</c:v>
                </c:pt>
                <c:pt idx="8">
                  <c:v>576589078.65286839</c:v>
                </c:pt>
                <c:pt idx="9">
                  <c:v>579937746.30739081</c:v>
                </c:pt>
                <c:pt idx="10">
                  <c:v>583305862.0844593</c:v>
                </c:pt>
                <c:pt idx="11">
                  <c:v>579770713.85779142</c:v>
                </c:pt>
                <c:pt idx="12">
                  <c:v>576256990.53664374</c:v>
                </c:pt>
                <c:pt idx="13">
                  <c:v>572764562.2745297</c:v>
                </c:pt>
                <c:pt idx="14">
                  <c:v>569293300.01190245</c:v>
                </c:pt>
                <c:pt idx="15">
                  <c:v>565843075.47138596</c:v>
                </c:pt>
                <c:pt idx="16">
                  <c:v>562413761.15303373</c:v>
                </c:pt>
                <c:pt idx="17">
                  <c:v>559005230.32961845</c:v>
                </c:pt>
                <c:pt idx="18">
                  <c:v>555617357.04194748</c:v>
                </c:pt>
                <c:pt idx="19">
                  <c:v>552250016.09420931</c:v>
                </c:pt>
                <c:pt idx="20">
                  <c:v>548903083.04934633</c:v>
                </c:pt>
                <c:pt idx="21">
                  <c:v>542036037.12833679</c:v>
                </c:pt>
                <c:pt idx="22">
                  <c:v>535254901.3090145</c:v>
                </c:pt>
                <c:pt idx="23">
                  <c:v>528558600.81400704</c:v>
                </c:pt>
                <c:pt idx="24">
                  <c:v>521946074.31193221</c:v>
                </c:pt>
                <c:pt idx="25">
                  <c:v>515416273.7491824</c:v>
                </c:pt>
                <c:pt idx="26">
                  <c:v>508968164.18381292</c:v>
                </c:pt>
                <c:pt idx="27">
                  <c:v>502600723.62150878</c:v>
                </c:pt>
                <c:pt idx="28">
                  <c:v>496312942.85360354</c:v>
                </c:pt>
                <c:pt idx="29">
                  <c:v>490103825.29712468</c:v>
                </c:pt>
                <c:pt idx="30">
                  <c:v>483972386.83683962</c:v>
                </c:pt>
              </c:numCache>
            </c:numRef>
          </c:val>
          <c:smooth val="0"/>
          <c:extLst>
            <c:ext xmlns:c16="http://schemas.microsoft.com/office/drawing/2014/chart" uri="{C3380CC4-5D6E-409C-BE32-E72D297353CC}">
              <c16:uniqueId val="{0000000B-2473-4052-B082-A409EF5C8958}"/>
            </c:ext>
          </c:extLst>
        </c:ser>
        <c:ser>
          <c:idx val="14"/>
          <c:order val="12"/>
          <c:tx>
            <c:strRef>
              <c:f>'BIFUbC-heat'!$A$14</c:f>
              <c:strCache>
                <c:ptCount val="1"/>
                <c:pt idx="0">
                  <c:v>cement and other nonmetallic minerals 239</c:v>
                </c:pt>
              </c:strCache>
            </c:strRef>
          </c:tx>
          <c:spPr>
            <a:ln w="28575" cap="rnd">
              <a:solidFill>
                <a:schemeClr val="accent3">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'BIFUbC-heat'!$B$14:$AF$14</c:f>
              <c:numCache>
                <c:formatCode>0.00E+00</c:formatCode>
                <c:ptCount val="31"/>
                <c:pt idx="0">
                  <c:v>18924306761.914894</c:v>
                </c:pt>
                <c:pt idx="1">
                  <c:v>18924306761.914894</c:v>
                </c:pt>
                <c:pt idx="2">
                  <c:v>18924306761.914894</c:v>
                </c:pt>
                <c:pt idx="3">
                  <c:v>11354584057.148935</c:v>
                </c:pt>
                <c:pt idx="4">
                  <c:v>11793560603.284157</c:v>
                </c:pt>
                <c:pt idx="5">
                  <c:v>11862054295.561743</c:v>
                </c:pt>
                <c:pt idx="6">
                  <c:v>11930945779.993847</c:v>
                </c:pt>
                <c:pt idx="7">
                  <c:v>12000237366.845734</c:v>
                </c:pt>
                <c:pt idx="8">
                  <c:v>12069931379.800045</c:v>
                </c:pt>
                <c:pt idx="9">
                  <c:v>12140030156.034712</c:v>
                </c:pt>
                <c:pt idx="10">
                  <c:v>12210536046.301348</c:v>
                </c:pt>
                <c:pt idx="11">
                  <c:v>12136533610.089767</c:v>
                </c:pt>
                <c:pt idx="12">
                  <c:v>12062979668.567076</c:v>
                </c:pt>
                <c:pt idx="13">
                  <c:v>11989871503.613487</c:v>
                </c:pt>
                <c:pt idx="14">
                  <c:v>11917206413.582491</c:v>
                </c:pt>
                <c:pt idx="15">
                  <c:v>11844981713.201012</c:v>
                </c:pt>
                <c:pt idx="16">
                  <c:v>11773194733.470173</c:v>
                </c:pt>
                <c:pt idx="17">
                  <c:v>11701842821.566679</c:v>
                </c:pt>
                <c:pt idx="18">
                  <c:v>11630923340.744766</c:v>
                </c:pt>
                <c:pt idx="19">
                  <c:v>11560433670.238781</c:v>
                </c:pt>
                <c:pt idx="20">
                  <c:v>11490371205.166317</c:v>
                </c:pt>
                <c:pt idx="21">
                  <c:v>11346621043.886517</c:v>
                </c:pt>
                <c:pt idx="22">
                  <c:v>11204669267.402037</c:v>
                </c:pt>
                <c:pt idx="23">
                  <c:v>11064493377.039881</c:v>
                </c:pt>
                <c:pt idx="24">
                  <c:v>10926071155.596447</c:v>
                </c:pt>
                <c:pt idx="25">
                  <c:v>10789380663.816217</c:v>
                </c:pt>
                <c:pt idx="26">
                  <c:v>10654400236.914484</c:v>
                </c:pt>
                <c:pt idx="27">
                  <c:v>10521108481.143583</c:v>
                </c:pt>
                <c:pt idx="28">
                  <c:v>10389484270.402102</c:v>
                </c:pt>
                <c:pt idx="29">
                  <c:v>10259506742.886477</c:v>
                </c:pt>
                <c:pt idx="30">
                  <c:v>10131155297.78451</c:v>
                </c:pt>
              </c:numCache>
            </c:numRef>
          </c:val>
          <c:smooth val="0"/>
          <c:extLst>
            <c:ext xmlns:c16="http://schemas.microsoft.com/office/drawing/2014/chart" uri="{C3380CC4-5D6E-409C-BE32-E72D297353CC}">
              <c16:uniqueId val="{0000000C-2473-4052-B082-A409EF5C8958}"/>
            </c:ext>
          </c:extLst>
        </c:ser>
        <c:ser>
          <c:idx val="15"/>
          <c:order val="13"/>
          <c:tx>
            <c:strRef>
              <c:f>'BIFUbC-heat'!$A$15</c:f>
              <c:strCache>
                <c:ptCount val="1"/>
                <c:pt idx="0">
                  <c:v>iron and steel 241</c:v>
                </c:pt>
              </c:strCache>
            </c:strRef>
          </c:tx>
          <c:spPr>
            <a:ln w="28575" cap="rnd">
              <a:solidFill>
                <a:schemeClr val="accent4">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'BIFUbC-heat'!$B$15:$AF$15</c:f>
              <c:numCache>
                <c:formatCode>0.00E+00</c:formatCode>
                <c:ptCount val="31"/>
                <c:pt idx="0">
                  <c:v>230008676198</c:v>
                </c:pt>
                <c:pt idx="1">
                  <c:v>222077342536</c:v>
                </c:pt>
                <c:pt idx="2">
                  <c:v>253802677184</c:v>
                </c:pt>
                <c:pt idx="3">
                  <c:v>222077342536</c:v>
                </c:pt>
                <c:pt idx="4">
                  <c:v>217016804809.0954</c:v>
                </c:pt>
                <c:pt idx="5">
                  <c:v>220657003893.63483</c:v>
                </c:pt>
                <c:pt idx="6">
                  <c:v>224358262993.25806</c:v>
                </c:pt>
                <c:pt idx="7">
                  <c:v>228121606317.17877</c:v>
                </c:pt>
                <c:pt idx="8">
                  <c:v>231948075254.50345</c:v>
                </c:pt>
                <c:pt idx="9">
                  <c:v>235838728662.40369</c:v>
                </c:pt>
                <c:pt idx="10">
                  <c:v>239794643159.12216</c:v>
                </c:pt>
                <c:pt idx="11">
                  <c:v>239740546766.55151</c:v>
                </c:pt>
                <c:pt idx="12">
                  <c:v>239686462577.8385</c:v>
                </c:pt>
                <c:pt idx="13">
                  <c:v>239632390590.23001</c:v>
                </c:pt>
                <c:pt idx="14">
                  <c:v>239578330800.97354</c:v>
                </c:pt>
                <c:pt idx="15">
                  <c:v>239524283207.3172</c:v>
                </c:pt>
                <c:pt idx="16">
                  <c:v>239470247806.50974</c:v>
                </c:pt>
                <c:pt idx="17">
                  <c:v>239416224595.80051</c:v>
                </c:pt>
                <c:pt idx="18">
                  <c:v>239362213572.43948</c:v>
                </c:pt>
                <c:pt idx="19">
                  <c:v>239308214733.67725</c:v>
                </c:pt>
                <c:pt idx="20">
                  <c:v>239254228076.76505</c:v>
                </c:pt>
                <c:pt idx="21">
                  <c:v>238523434042.93423</c:v>
                </c:pt>
                <c:pt idx="22">
                  <c:v>237794872195.02621</c:v>
                </c:pt>
                <c:pt idx="23">
                  <c:v>237068535714.90378</c:v>
                </c:pt>
                <c:pt idx="24">
                  <c:v>236344417805.25549</c:v>
                </c:pt>
                <c:pt idx="25">
                  <c:v>235622511689.5321</c:v>
                </c:pt>
                <c:pt idx="26">
                  <c:v>234902810611.88306</c:v>
                </c:pt>
                <c:pt idx="27">
                  <c:v>234185307837.09332</c:v>
                </c:pt>
                <c:pt idx="28">
                  <c:v>233469996650.52042</c:v>
                </c:pt>
                <c:pt idx="29">
                  <c:v>232756870358.03143</c:v>
                </c:pt>
                <c:pt idx="30">
                  <c:v>232045922285.94049</c:v>
                </c:pt>
              </c:numCache>
            </c:numRef>
          </c:val>
          <c:smooth val="0"/>
          <c:extLst>
            <c:ext xmlns:c16="http://schemas.microsoft.com/office/drawing/2014/chart" uri="{C3380CC4-5D6E-409C-BE32-E72D297353CC}">
              <c16:uniqueId val="{0000000D-2473-4052-B082-A409EF5C8958}"/>
            </c:ext>
          </c:extLst>
        </c:ser>
        <c:ser>
          <c:idx val="16"/>
          <c:order val="14"/>
          <c:tx>
            <c:strRef>
              <c:f>'BIFUbC-heat'!$A$16</c:f>
              <c:strCache>
                <c:ptCount val="1"/>
                <c:pt idx="0">
                  <c:v>other metals 242</c:v>
                </c:pt>
              </c:strCache>
            </c:strRef>
          </c:tx>
          <c:spPr>
            <a:ln w="28575" cap="rnd">
              <a:solidFill>
                <a:schemeClr val="accent5">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'BIFUbC-heat'!$B$16:$AF$16</c:f>
              <c:numCache>
                <c:formatCode>0.00E+00</c:formatCode>
                <c:ptCount val="31"/>
                <c:pt idx="0">
                  <c:v>1793087273377.8472</c:v>
                </c:pt>
                <c:pt idx="1">
                  <c:v>1669022488144.1321</c:v>
                </c:pt>
                <c:pt idx="2">
                  <c:v>1708816853219.0972</c:v>
                </c:pt>
                <c:pt idx="3">
                  <c:v>891861946680.10413</c:v>
                </c:pt>
                <c:pt idx="4">
                  <c:v>772984111824.22009</c:v>
                </c:pt>
                <c:pt idx="5">
                  <c:v>789480559695.9425</c:v>
                </c:pt>
                <c:pt idx="6">
                  <c:v>806329062400.6449</c:v>
                </c:pt>
                <c:pt idx="7">
                  <c:v>823537133228.84827</c:v>
                </c:pt>
                <c:pt idx="8">
                  <c:v>841112445814.0918</c:v>
                </c:pt>
                <c:pt idx="9">
                  <c:v>859062837554.85303</c:v>
                </c:pt>
                <c:pt idx="10">
                  <c:v>877396313109.49719</c:v>
                </c:pt>
                <c:pt idx="11">
                  <c:v>880732505998.0636</c:v>
                </c:pt>
                <c:pt idx="12">
                  <c:v>884081384354.78552</c:v>
                </c:pt>
                <c:pt idx="13">
                  <c:v>887442996414.61462</c:v>
                </c:pt>
                <c:pt idx="14">
                  <c:v>890817390595.90979</c:v>
                </c:pt>
                <c:pt idx="15">
                  <c:v>894204615501.13501</c:v>
                </c:pt>
                <c:pt idx="16">
                  <c:v>897604719917.55945</c:v>
                </c:pt>
                <c:pt idx="17">
                  <c:v>901017752817.95984</c:v>
                </c:pt>
                <c:pt idx="18">
                  <c:v>904443763361.32544</c:v>
                </c:pt>
                <c:pt idx="19">
                  <c:v>907882800893.5675</c:v>
                </c:pt>
                <c:pt idx="20">
                  <c:v>911334914948.22827</c:v>
                </c:pt>
                <c:pt idx="21">
                  <c:v>912771248401.78406</c:v>
                </c:pt>
                <c:pt idx="22">
                  <c:v>914209845626.60095</c:v>
                </c:pt>
                <c:pt idx="23">
                  <c:v>915650710190.55566</c:v>
                </c:pt>
                <c:pt idx="24">
                  <c:v>917093845667.14771</c:v>
                </c:pt>
                <c:pt idx="25">
                  <c:v>918539255635.50891</c:v>
                </c:pt>
                <c:pt idx="26">
                  <c:v>919986943680.41223</c:v>
                </c:pt>
                <c:pt idx="27">
                  <c:v>921436913392.28015</c:v>
                </c:pt>
                <c:pt idx="28">
                  <c:v>922889168367.19434</c:v>
                </c:pt>
                <c:pt idx="29">
                  <c:v>924343712206.90381</c:v>
                </c:pt>
                <c:pt idx="30">
                  <c:v>925800548518.83435</c:v>
                </c:pt>
              </c:numCache>
            </c:numRef>
          </c:val>
          <c:smooth val="0"/>
          <c:extLst>
            <c:ext xmlns:c16="http://schemas.microsoft.com/office/drawing/2014/chart" uri="{C3380CC4-5D6E-409C-BE32-E72D297353CC}">
              <c16:uniqueId val="{0000000E-2473-4052-B082-A409EF5C8958}"/>
            </c:ext>
          </c:extLst>
        </c:ser>
        <c:ser>
          <c:idx val="17"/>
          <c:order val="15"/>
          <c:tx>
            <c:strRef>
              <c:f>'BIFUbC-heat'!$A$17</c:f>
              <c:strCache>
                <c:ptCount val="1"/>
                <c:pt idx="0">
                  <c:v>metal products except machinery and vehicles 25</c:v>
                </c:pt>
              </c:strCache>
            </c:strRef>
          </c:tx>
          <c:spPr>
            <a:ln w="28575" cap="rnd">
              <a:solidFill>
                <a:schemeClr val="accent6">
                  <a:lumMod val="80000"/>
                  <a:lumOff val="2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'BIFUbC-heat'!$B$17:$AF$17</c:f>
              <c:numCache>
                <c:formatCode>0.00E+00</c:formatCode>
                <c:ptCount val="31"/>
                <c:pt idx="0">
                  <c:v>1244613519168.1528</c:v>
                </c:pt>
                <c:pt idx="1">
                  <c:v>1158497962358.8679</c:v>
                </c:pt>
                <c:pt idx="2">
                  <c:v>1186119933410.9028</c:v>
                </c:pt>
                <c:pt idx="3">
                  <c:v>619057115930.89587</c:v>
                </c:pt>
                <c:pt idx="4">
                  <c:v>536541912913.2821</c:v>
                </c:pt>
                <c:pt idx="5">
                  <c:v>547992388494.83069</c:v>
                </c:pt>
                <c:pt idx="6">
                  <c:v>559687231548.68298</c:v>
                </c:pt>
                <c:pt idx="7">
                  <c:v>571631657182.37708</c:v>
                </c:pt>
                <c:pt idx="8">
                  <c:v>583830991800.36963</c:v>
                </c:pt>
                <c:pt idx="9">
                  <c:v>596290675479.25098</c:v>
                </c:pt>
                <c:pt idx="10">
                  <c:v>609016264393.651</c:v>
                </c:pt>
                <c:pt idx="11">
                  <c:v>611331974751.59705</c:v>
                </c:pt>
                <c:pt idx="12">
                  <c:v>613656490316.8512</c:v>
                </c:pt>
                <c:pt idx="13">
                  <c:v>615989844570.14417</c:v>
                </c:pt>
                <c:pt idx="14">
                  <c:v>618332071119.51379</c:v>
                </c:pt>
                <c:pt idx="15">
                  <c:v>620683203700.78784</c:v>
                </c:pt>
                <c:pt idx="16">
                  <c:v>623043276178.07068</c:v>
                </c:pt>
                <c:pt idx="17">
                  <c:v>625412322544.23083</c:v>
                </c:pt>
                <c:pt idx="18">
                  <c:v>627790376921.39063</c:v>
                </c:pt>
                <c:pt idx="19">
                  <c:v>630177473561.41736</c:v>
                </c:pt>
                <c:pt idx="20">
                  <c:v>632573646846.41724</c:v>
                </c:pt>
                <c:pt idx="21">
                  <c:v>633570631243.59119</c:v>
                </c:pt>
                <c:pt idx="22">
                  <c:v>634569186964.34656</c:v>
                </c:pt>
                <c:pt idx="23">
                  <c:v>635569316485.20923</c:v>
                </c:pt>
                <c:pt idx="24">
                  <c:v>636571022286.6084</c:v>
                </c:pt>
                <c:pt idx="25">
                  <c:v>637574306852.88269</c:v>
                </c:pt>
                <c:pt idx="26">
                  <c:v>638579172672.28601</c:v>
                </c:pt>
                <c:pt idx="27">
                  <c:v>639585622236.99451</c:v>
                </c:pt>
                <c:pt idx="28">
                  <c:v>640593658043.11133</c:v>
                </c:pt>
                <c:pt idx="29">
                  <c:v>641603282590.67432</c:v>
                </c:pt>
                <c:pt idx="30">
                  <c:v>642614498383.6615</c:v>
                </c:pt>
              </c:numCache>
            </c:numRef>
          </c:val>
          <c:smooth val="0"/>
          <c:extLst>
            <c:ext xmlns:c16="http://schemas.microsoft.com/office/drawing/2014/chart" uri="{C3380CC4-5D6E-409C-BE32-E72D297353CC}">
              <c16:uniqueId val="{0000000F-2473-4052-B082-A409EF5C8958}"/>
            </c:ext>
          </c:extLst>
        </c:ser>
        <c:ser>
          <c:idx val="18"/>
          <c:order val="16"/>
          <c:tx>
            <c:strRef>
              <c:f>'BIFUbC-heat'!$A$18</c:f>
              <c:strCache>
                <c:ptCount val="1"/>
                <c:pt idx="0">
                  <c:v>computers and electronics 26</c:v>
                </c:pt>
              </c:strCache>
            </c:strRef>
          </c:tx>
          <c:spPr>
            <a:ln w="28575" cap="rnd">
              <a:solidFill>
                <a:schemeClr val="accent1">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'BIFUbC-heat'!$B$18:$AF$18</c:f>
              <c:numCache>
                <c:formatCode>0.00E+00</c:formatCode>
                <c:ptCount val="31"/>
                <c:pt idx="0">
                  <c:v>9567485375456.3945</c:v>
                </c:pt>
                <c:pt idx="1">
                  <c:v>9668849711286.5898</c:v>
                </c:pt>
                <c:pt idx="2">
                  <c:v>9806182037250.0781</c:v>
                </c:pt>
                <c:pt idx="3">
                  <c:v>8975648446899.4551</c:v>
                </c:pt>
                <c:pt idx="4">
                  <c:v>9509223394640.082</c:v>
                </c:pt>
                <c:pt idx="5">
                  <c:v>9646758234233.4844</c:v>
                </c:pt>
                <c:pt idx="6">
                  <c:v>9786282282757.7285</c:v>
                </c:pt>
                <c:pt idx="7">
                  <c:v>9927824310756.9355</c:v>
                </c:pt>
                <c:pt idx="8">
                  <c:v>10071413504892.502</c:v>
                </c:pt>
                <c:pt idx="9">
                  <c:v>10217079473961.541</c:v>
                </c:pt>
                <c:pt idx="10">
                  <c:v>10364852255002.359</c:v>
                </c:pt>
                <c:pt idx="11">
                  <c:v>10434834212653.883</c:v>
                </c:pt>
                <c:pt idx="12">
                  <c:v>10505288678188.42</c:v>
                </c:pt>
                <c:pt idx="13">
                  <c:v>10576218841909.682</c:v>
                </c:pt>
                <c:pt idx="14">
                  <c:v>10647627915661.848</c:v>
                </c:pt>
                <c:pt idx="15">
                  <c:v>10719519132974.996</c:v>
                </c:pt>
                <c:pt idx="16">
                  <c:v>10791895749211.52</c:v>
                </c:pt>
                <c:pt idx="17">
                  <c:v>10864761041713.539</c:v>
                </c:pt>
                <c:pt idx="18">
                  <c:v>10938118309951.316</c:v>
                </c:pt>
                <c:pt idx="19">
                  <c:v>11011970875672.641</c:v>
                </c:pt>
                <c:pt idx="20">
                  <c:v>11086322083053.258</c:v>
                </c:pt>
                <c:pt idx="21">
                  <c:v>11085793420298.861</c:v>
                </c:pt>
                <c:pt idx="22">
                  <c:v>11085264782754.299</c:v>
                </c:pt>
                <c:pt idx="23">
                  <c:v>11084736170418.365</c:v>
                </c:pt>
                <c:pt idx="24">
                  <c:v>11084207583289.857</c:v>
                </c:pt>
                <c:pt idx="25">
                  <c:v>11083679021367.574</c:v>
                </c:pt>
                <c:pt idx="26">
                  <c:v>11083150484650.314</c:v>
                </c:pt>
                <c:pt idx="27">
                  <c:v>11082621973136.875</c:v>
                </c:pt>
                <c:pt idx="28">
                  <c:v>11082093486826.055</c:v>
                </c:pt>
                <c:pt idx="29">
                  <c:v>11081565025716.652</c:v>
                </c:pt>
                <c:pt idx="30">
                  <c:v>11081036589807.465</c:v>
                </c:pt>
              </c:numCache>
            </c:numRef>
          </c:val>
          <c:smooth val="0"/>
          <c:extLst>
            <c:ext xmlns:c16="http://schemas.microsoft.com/office/drawing/2014/chart" uri="{C3380CC4-5D6E-409C-BE32-E72D297353CC}">
              <c16:uniqueId val="{00000010-2473-4052-B082-A409EF5C8958}"/>
            </c:ext>
          </c:extLst>
        </c:ser>
        <c:ser>
          <c:idx val="19"/>
          <c:order val="17"/>
          <c:tx>
            <c:strRef>
              <c:f>'BIFUbC-heat'!$A$19</c:f>
              <c:strCache>
                <c:ptCount val="1"/>
                <c:pt idx="0">
                  <c:v>appliances and electrical equipment 27</c:v>
                </c:pt>
              </c:strCache>
            </c:strRef>
          </c:tx>
          <c:spPr>
            <a:ln w="28575" cap="rnd">
              <a:solidFill>
                <a:schemeClr val="accent2">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'BIFUbC-heat'!$B$19:$AF$19</c:f>
              <c:numCache>
                <c:formatCode>0.00E+00</c:formatCode>
                <c:ptCount val="31"/>
                <c:pt idx="0">
                  <c:v>1950396467723.8938</c:v>
                </c:pt>
                <c:pt idx="1">
                  <c:v>1971060271722.3357</c:v>
                </c:pt>
                <c:pt idx="2">
                  <c:v>1999056393268.6116</c:v>
                </c:pt>
                <c:pt idx="3">
                  <c:v>1829746515345.8948</c:v>
                </c:pt>
                <c:pt idx="4">
                  <c:v>1938519369706.2432</c:v>
                </c:pt>
                <c:pt idx="5">
                  <c:v>1966556775022.8047</c:v>
                </c:pt>
                <c:pt idx="6">
                  <c:v>1994999694005.7085</c:v>
                </c:pt>
                <c:pt idx="7">
                  <c:v>2023853991724.5549</c:v>
                </c:pt>
                <c:pt idx="8">
                  <c:v>2053125618077.2603</c:v>
                </c:pt>
                <c:pt idx="9">
                  <c:v>2082820609016.9541</c:v>
                </c:pt>
                <c:pt idx="10">
                  <c:v>2112945087796.6248</c:v>
                </c:pt>
                <c:pt idx="11">
                  <c:v>2127211382193.9053</c:v>
                </c:pt>
                <c:pt idx="12">
                  <c:v>2141574000512.2405</c:v>
                </c:pt>
                <c:pt idx="13">
                  <c:v>2156033593116.575</c:v>
                </c:pt>
                <c:pt idx="14">
                  <c:v>2170590814763.0222</c:v>
                </c:pt>
                <c:pt idx="15">
                  <c:v>2185246324628.5122</c:v>
                </c:pt>
                <c:pt idx="16">
                  <c:v>2200000786340.6406</c:v>
                </c:pt>
                <c:pt idx="17">
                  <c:v>2214854868007.7197</c:v>
                </c:pt>
                <c:pt idx="18">
                  <c:v>2229809242249.0293</c:v>
                </c:pt>
                <c:pt idx="19">
                  <c:v>2244864586225.2773</c:v>
                </c:pt>
                <c:pt idx="20">
                  <c:v>2260021581669.2598</c:v>
                </c:pt>
                <c:pt idx="21">
                  <c:v>2259913810198.667</c:v>
                </c:pt>
                <c:pt idx="22">
                  <c:v>2259806043867.2681</c:v>
                </c:pt>
                <c:pt idx="23">
                  <c:v>2259698282674.8188</c:v>
                </c:pt>
                <c:pt idx="24">
                  <c:v>2259590526621.0737</c:v>
                </c:pt>
                <c:pt idx="25">
                  <c:v>2259482775705.7871</c:v>
                </c:pt>
                <c:pt idx="26">
                  <c:v>2259375029928.7148</c:v>
                </c:pt>
                <c:pt idx="27">
                  <c:v>2259267289289.6118</c:v>
                </c:pt>
                <c:pt idx="28">
                  <c:v>2259159553788.2324</c:v>
                </c:pt>
                <c:pt idx="29">
                  <c:v>2259051823424.332</c:v>
                </c:pt>
                <c:pt idx="30">
                  <c:v>2258944098197.6655</c:v>
                </c:pt>
              </c:numCache>
            </c:numRef>
          </c:val>
          <c:smooth val="0"/>
          <c:extLst>
            <c:ext xmlns:c16="http://schemas.microsoft.com/office/drawing/2014/chart" uri="{C3380CC4-5D6E-409C-BE32-E72D297353CC}">
              <c16:uniqueId val="{00000011-2473-4052-B082-A409EF5C8958}"/>
            </c:ext>
          </c:extLst>
        </c:ser>
        <c:ser>
          <c:idx val="20"/>
          <c:order val="18"/>
          <c:tx>
            <c:strRef>
              <c:f>'BIFUbC-heat'!$A$20</c:f>
              <c:strCache>
                <c:ptCount val="1"/>
                <c:pt idx="0">
                  <c:v>other machinery 28</c:v>
                </c:pt>
              </c:strCache>
            </c:strRef>
          </c:tx>
          <c:spPr>
            <a:ln w="28575" cap="rnd">
              <a:solidFill>
                <a:schemeClr val="accent3">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'BIFUbC-heat'!$B$20:$AF$20</c:f>
              <c:numCache>
                <c:formatCode>0.00E+00</c:formatCode>
                <c:ptCount val="31"/>
                <c:pt idx="0">
                  <c:v>85659304325.711594</c:v>
                </c:pt>
                <c:pt idx="1">
                  <c:v>86566836258.075592</c:v>
                </c:pt>
                <c:pt idx="2">
                  <c:v>87796395650.310684</c:v>
                </c:pt>
                <c:pt idx="3">
                  <c:v>80360488849.650833</c:v>
                </c:pt>
                <c:pt idx="4">
                  <c:v>85137675020.882339</c:v>
                </c:pt>
                <c:pt idx="5">
                  <c:v>86369047551.677277</c:v>
                </c:pt>
                <c:pt idx="6">
                  <c:v>87618229804.30481</c:v>
                </c:pt>
                <c:pt idx="7">
                  <c:v>88885479366.281174</c:v>
                </c:pt>
                <c:pt idx="8">
                  <c:v>90171057550.690521</c:v>
                </c:pt>
                <c:pt idx="9">
                  <c:v>91475229450.06897</c:v>
                </c:pt>
                <c:pt idx="10">
                  <c:v>92798263991.068024</c:v>
                </c:pt>
                <c:pt idx="11">
                  <c:v>93424824217.975616</c:v>
                </c:pt>
                <c:pt idx="12">
                  <c:v>94055614887.361954</c:v>
                </c:pt>
                <c:pt idx="13">
                  <c:v>94690664562.552322</c:v>
                </c:pt>
                <c:pt idx="14">
                  <c:v>95330001999.727371</c:v>
                </c:pt>
                <c:pt idx="15">
                  <c:v>95973656149.22525</c:v>
                </c:pt>
                <c:pt idx="16">
                  <c:v>96621656156.852524</c:v>
                </c:pt>
                <c:pt idx="17">
                  <c:v>97274031365.203949</c:v>
                </c:pt>
                <c:pt idx="18">
                  <c:v>97930811314.991196</c:v>
                </c:pt>
                <c:pt idx="19">
                  <c:v>98592025746.380463</c:v>
                </c:pt>
                <c:pt idx="20">
                  <c:v>99257704600.339157</c:v>
                </c:pt>
                <c:pt idx="21">
                  <c:v>99252971393.860413</c:v>
                </c:pt>
                <c:pt idx="22">
                  <c:v>99248238413.089539</c:v>
                </c:pt>
                <c:pt idx="23">
                  <c:v>99243505658.015747</c:v>
                </c:pt>
                <c:pt idx="24">
                  <c:v>99238773128.628281</c:v>
                </c:pt>
                <c:pt idx="25">
                  <c:v>99234040824.916382</c:v>
                </c:pt>
                <c:pt idx="26">
                  <c:v>99229308746.869293</c:v>
                </c:pt>
                <c:pt idx="27">
                  <c:v>99224576894.476242</c:v>
                </c:pt>
                <c:pt idx="28">
                  <c:v>99219845267.726471</c:v>
                </c:pt>
                <c:pt idx="29">
                  <c:v>99215113866.609238</c:v>
                </c:pt>
                <c:pt idx="30">
                  <c:v>99210382691.113754</c:v>
                </c:pt>
              </c:numCache>
            </c:numRef>
          </c:val>
          <c:smooth val="0"/>
          <c:extLst>
            <c:ext xmlns:c16="http://schemas.microsoft.com/office/drawing/2014/chart" uri="{C3380CC4-5D6E-409C-BE32-E72D297353CC}">
              <c16:uniqueId val="{00000012-2473-4052-B082-A409EF5C8958}"/>
            </c:ext>
          </c:extLst>
        </c:ser>
        <c:ser>
          <c:idx val="21"/>
          <c:order val="19"/>
          <c:tx>
            <c:strRef>
              <c:f>'BIFUbC-heat'!$A$21</c:f>
              <c:strCache>
                <c:ptCount val="1"/>
                <c:pt idx="0">
                  <c:v>road vehicles 29</c:v>
                </c:pt>
              </c:strCache>
            </c:strRef>
          </c:tx>
          <c:spPr>
            <a:ln w="28575" cap="rnd">
              <a:solidFill>
                <a:schemeClr val="accent4">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'BIFUbC-heat'!$B$21:$AF$21</c:f>
              <c:numCache>
                <c:formatCode>0.00E+00</c:formatCode>
                <c:ptCount val="31"/>
                <c:pt idx="0">
                  <c:v>1610060733386</c:v>
                </c:pt>
                <c:pt idx="1">
                  <c:v>1915417079373</c:v>
                </c:pt>
                <c:pt idx="2">
                  <c:v>1899554412049</c:v>
                </c:pt>
                <c:pt idx="3">
                  <c:v>1851966410077</c:v>
                </c:pt>
                <c:pt idx="4">
                  <c:v>1860503335801.7124</c:v>
                </c:pt>
                <c:pt idx="5">
                  <c:v>1859275845622.2856</c:v>
                </c:pt>
                <c:pt idx="6">
                  <c:v>1858049165294.7478</c:v>
                </c:pt>
                <c:pt idx="7">
                  <c:v>1856823294284.7888</c:v>
                </c:pt>
                <c:pt idx="8">
                  <c:v>1855598232058.4514</c:v>
                </c:pt>
                <c:pt idx="9">
                  <c:v>1854373978082.1306</c:v>
                </c:pt>
                <c:pt idx="10">
                  <c:v>1853150531822.5735</c:v>
                </c:pt>
                <c:pt idx="11">
                  <c:v>1855680790371.4219</c:v>
                </c:pt>
                <c:pt idx="12">
                  <c:v>1858214503689.9795</c:v>
                </c:pt>
                <c:pt idx="13">
                  <c:v>1860751676495.3271</c:v>
                </c:pt>
                <c:pt idx="14">
                  <c:v>1863292313510.9861</c:v>
                </c:pt>
                <c:pt idx="15">
                  <c:v>1865836419466.927</c:v>
                </c:pt>
                <c:pt idx="16">
                  <c:v>1868383999099.5786</c:v>
                </c:pt>
                <c:pt idx="17">
                  <c:v>1870935057151.8372</c:v>
                </c:pt>
                <c:pt idx="18">
                  <c:v>1873489598373.0745</c:v>
                </c:pt>
                <c:pt idx="19">
                  <c:v>1876047627519.147</c:v>
                </c:pt>
                <c:pt idx="20">
                  <c:v>1878609149352.4048</c:v>
                </c:pt>
                <c:pt idx="21">
                  <c:v>1871931465983.1396</c:v>
                </c:pt>
                <c:pt idx="22">
                  <c:v>1865277519033.5527</c:v>
                </c:pt>
                <c:pt idx="23">
                  <c:v>1858647224130.4282</c:v>
                </c:pt>
                <c:pt idx="24">
                  <c:v>1852040497200.4624</c:v>
                </c:pt>
                <c:pt idx="25">
                  <c:v>1845457254469.198</c:v>
                </c:pt>
                <c:pt idx="26">
                  <c:v>1838897412459.9612</c:v>
                </c:pt>
                <c:pt idx="27">
                  <c:v>1832360887992.8032</c:v>
                </c:pt>
                <c:pt idx="28">
                  <c:v>1825847598183.4465</c:v>
                </c:pt>
                <c:pt idx="29">
                  <c:v>1819357460442.2324</c:v>
                </c:pt>
                <c:pt idx="30">
                  <c:v>1812890392473.0747</c:v>
                </c:pt>
              </c:numCache>
            </c:numRef>
          </c:val>
          <c:smooth val="0"/>
          <c:extLst>
            <c:ext xmlns:c16="http://schemas.microsoft.com/office/drawing/2014/chart" uri="{C3380CC4-5D6E-409C-BE32-E72D297353CC}">
              <c16:uniqueId val="{00000013-2473-4052-B082-A409EF5C8958}"/>
            </c:ext>
          </c:extLst>
        </c:ser>
        <c:ser>
          <c:idx val="22"/>
          <c:order val="20"/>
          <c:tx>
            <c:strRef>
              <c:f>'BIFUbC-heat'!$A$22</c:f>
              <c:strCache>
                <c:ptCount val="1"/>
                <c:pt idx="0">
                  <c:v>nonroad vehicles 30</c:v>
                </c:pt>
              </c:strCache>
            </c:strRef>
          </c:tx>
          <c:spPr>
            <a:ln w="28575" cap="rnd">
              <a:solidFill>
                <a:schemeClr val="accent5">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2473-4052-B082-A409EF5C8958}"/>
            </c:ext>
          </c:extLst>
        </c:ser>
        <c:ser>
          <c:idx val="23"/>
          <c:order val="21"/>
          <c:tx>
            <c:strRef>
              <c:f>'BIFUbC-heat'!$A$23</c:f>
              <c:strCache>
                <c:ptCount val="1"/>
                <c:pt idx="0">
                  <c:v>other manufacturing 31T33</c:v>
                </c:pt>
              </c:strCache>
            </c:strRef>
          </c:tx>
          <c:spPr>
            <a:ln w="28575" cap="rnd">
              <a:solidFill>
                <a:schemeClr val="accent6">
                  <a:lumMod val="8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'BIFUbC-heat'!$B$23:$AF$23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2473-4052-B082-A409EF5C8958}"/>
            </c:ext>
          </c:extLst>
        </c:ser>
        <c:ser>
          <c:idx val="24"/>
          <c:order val="22"/>
          <c:tx>
            <c:strRef>
              <c:f>'BIFUbC-heat'!$A$24</c:f>
              <c:strCache>
                <c:ptCount val="1"/>
                <c:pt idx="0">
                  <c:v>energy pipelines and gas processing 352T353</c:v>
                </c:pt>
              </c:strCache>
            </c:strRef>
          </c:tx>
          <c:spPr>
            <a:ln w="28575" cap="rnd">
              <a:solidFill>
                <a:schemeClr val="accent1">
                  <a:lumMod val="60000"/>
                  <a:lumOff val="4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2473-4052-B082-A409EF5C8958}"/>
            </c:ext>
          </c:extLst>
        </c:ser>
        <c:ser>
          <c:idx val="25"/>
          <c:order val="23"/>
          <c:tx>
            <c:strRef>
              <c:f>'BIFUbC-heat'!$A$25</c:f>
              <c:strCache>
                <c:ptCount val="1"/>
                <c:pt idx="0">
                  <c:v>water and waste 36T39</c:v>
                </c:pt>
              </c:strCache>
            </c:strRef>
          </c:tx>
          <c:spPr>
            <a:ln w="28575" cap="rnd">
              <a:solidFill>
                <a:schemeClr val="accent2">
                  <a:lumMod val="60000"/>
                  <a:lumOff val="40000"/>
                </a:schemeClr>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'BIFUbC-heat'!$B$25:$AF$25</c:f>
              <c:numCache>
                <c:formatCode>0.00E+00</c:formatCode>
                <c:ptCount val="31"/>
                <c:pt idx="0">
                  <c:v>2518198437685</c:v>
                </c:pt>
                <c:pt idx="1">
                  <c:v>3101151461842</c:v>
                </c:pt>
                <c:pt idx="2">
                  <c:v>3136842463321</c:v>
                </c:pt>
                <c:pt idx="3">
                  <c:v>3132876796490</c:v>
                </c:pt>
                <c:pt idx="4">
                  <c:v>3136009673286.4897</c:v>
                </c:pt>
                <c:pt idx="5">
                  <c:v>3139145682959.7759</c:v>
                </c:pt>
                <c:pt idx="6">
                  <c:v>3142284828642.7354</c:v>
                </c:pt>
                <c:pt idx="7">
                  <c:v>3145427113471.3779</c:v>
                </c:pt>
                <c:pt idx="8">
                  <c:v>3148572540584.8491</c:v>
                </c:pt>
                <c:pt idx="9">
                  <c:v>3151721113125.4336</c:v>
                </c:pt>
                <c:pt idx="10">
                  <c:v>3154872834238.5586</c:v>
                </c:pt>
                <c:pt idx="11">
                  <c:v>3158027707072.7969</c:v>
                </c:pt>
                <c:pt idx="12">
                  <c:v>3161185734779.8691</c:v>
                </c:pt>
                <c:pt idx="13">
                  <c:v>3164346920514.6484</c:v>
                </c:pt>
                <c:pt idx="14">
                  <c:v>3167511267435.1626</c:v>
                </c:pt>
                <c:pt idx="15">
                  <c:v>3170678778702.5972</c:v>
                </c:pt>
                <c:pt idx="16">
                  <c:v>3173849457481.2993</c:v>
                </c:pt>
                <c:pt idx="17">
                  <c:v>3177023306938.7803</c:v>
                </c:pt>
                <c:pt idx="18">
                  <c:v>3180200330245.7188</c:v>
                </c:pt>
                <c:pt idx="19">
                  <c:v>3183380530575.9644</c:v>
                </c:pt>
                <c:pt idx="20">
                  <c:v>3186563911106.54</c:v>
                </c:pt>
                <c:pt idx="21">
                  <c:v>3170631091551.0073</c:v>
                </c:pt>
                <c:pt idx="22">
                  <c:v>3154777936093.2524</c:v>
                </c:pt>
                <c:pt idx="23">
                  <c:v>3139004046412.7861</c:v>
                </c:pt>
                <c:pt idx="24">
                  <c:v>3123309026180.7222</c:v>
                </c:pt>
                <c:pt idx="25">
                  <c:v>3107692481049.8184</c:v>
                </c:pt>
                <c:pt idx="26">
                  <c:v>3092154018644.5693</c:v>
                </c:pt>
                <c:pt idx="27">
                  <c:v>3076693248551.3467</c:v>
                </c:pt>
                <c:pt idx="28">
                  <c:v>3061309782308.5898</c:v>
                </c:pt>
                <c:pt idx="29">
                  <c:v>3046003233397.0469</c:v>
                </c:pt>
                <c:pt idx="30">
                  <c:v>3030773217230.0615</c:v>
                </c:pt>
              </c:numCache>
            </c:numRef>
          </c:val>
          <c:smooth val="0"/>
          <c:extLst>
            <c:ext xmlns:c16="http://schemas.microsoft.com/office/drawing/2014/chart" uri="{C3380CC4-5D6E-409C-BE32-E72D297353CC}">
              <c16:uniqueId val="{00000017-2473-4052-B082-A409EF5C8958}"/>
            </c:ext>
          </c:extLst>
        </c:ser>
        <c:ser>
          <c:idx val="0"/>
          <c:order val="24"/>
          <c:tx>
            <c:strRef>
              <c:f>'BIFUbC-heat'!$A$26</c:f>
              <c:strCache>
                <c:ptCount val="1"/>
                <c:pt idx="0">
                  <c:v>construction 41T43</c:v>
                </c:pt>
              </c:strCache>
            </c:strRef>
          </c:tx>
          <c:spPr>
            <a:ln w="28575" cap="rnd">
              <a:solidFill>
                <a:schemeClr val="accent1"/>
              </a:solidFill>
              <a:round/>
            </a:ln>
            <a:effectLst/>
          </c:spPr>
          <c:marker>
            <c:symbol val="none"/>
          </c:marker>
          <c:cat>
            <c:numRef>
              <c:f>'BIFUbC-heat'!$B$1:$AF$1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'BIFUbC-heat'!$B$26:$AF$26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2473-4052-B082-A409EF5C8958}"/>
            </c:ext>
          </c:extLst>
        </c:ser>
        <c:dLbls>
          <c:showLegendKey val="0"/>
          <c:showVal val="0"/>
          <c:showCatName val="0"/>
          <c:showSerName val="0"/>
          <c:showPercent val="0"/>
          <c:showBubbleSize val="0"/>
        </c:dLbls>
        <c:smooth val="0"/>
        <c:axId val="1554324768"/>
        <c:axId val="1331715072"/>
        <c:extLst/>
      </c:lineChart>
      <c:catAx>
        <c:axId val="155432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15072"/>
        <c:crosses val="autoZero"/>
        <c:auto val="1"/>
        <c:lblAlgn val="ctr"/>
        <c:lblOffset val="100"/>
        <c:noMultiLvlLbl val="0"/>
      </c:catAx>
      <c:valAx>
        <c:axId val="1331715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32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'BIFUbC-crude-oil'!$A$1</c:f>
              <c:strCache>
                <c:ptCount val="1"/>
                <c:pt idx="0">
                  <c:v>Unit: BTU</c:v>
                </c:pt>
              </c:strCache>
            </c:strRef>
          </c:tx>
          <c:spPr>
            <a:ln w="28575" cap="rnd">
              <a:solidFill>
                <a:schemeClr val="accent1"/>
              </a:solidFill>
              <a:round/>
            </a:ln>
            <a:effectLst/>
          </c:spPr>
          <c:marker>
            <c:symbol val="none"/>
          </c:marker>
          <c:val>
            <c:numRef>
              <c:f>'BIFUbC-crude-oil'!$B$1:$AF$1</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val>
          <c:smooth val="0"/>
          <c:extLst>
            <c:ext xmlns:c16="http://schemas.microsoft.com/office/drawing/2014/chart" uri="{C3380CC4-5D6E-409C-BE32-E72D297353CC}">
              <c16:uniqueId val="{00000000-DA1F-4683-B51E-4568B758CA03}"/>
            </c:ext>
          </c:extLst>
        </c:ser>
        <c:ser>
          <c:idx val="1"/>
          <c:order val="1"/>
          <c:tx>
            <c:strRef>
              <c:f>'BIFUbC-crude-oil'!$A$2</c:f>
              <c:strCache>
                <c:ptCount val="1"/>
                <c:pt idx="0">
                  <c:v>agriculture and forestry 01T03</c:v>
                </c:pt>
              </c:strCache>
            </c:strRef>
          </c:tx>
          <c:spPr>
            <a:ln w="28575" cap="rnd">
              <a:solidFill>
                <a:schemeClr val="accent2"/>
              </a:solidFill>
              <a:round/>
            </a:ln>
            <a:effectLst/>
          </c:spPr>
          <c:marker>
            <c:symbol val="none"/>
          </c:marker>
          <c:val>
            <c:numRef>
              <c:f>'BIFUbC-crude-oil'!$B$2:$AF$2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1-DA1F-4683-B51E-4568B758CA03}"/>
            </c:ext>
          </c:extLst>
        </c:ser>
        <c:ser>
          <c:idx val="2"/>
          <c:order val="2"/>
          <c:tx>
            <c:strRef>
              <c:f>'BIFUbC-crude-oil'!$A$3</c:f>
              <c:strCache>
                <c:ptCount val="1"/>
                <c:pt idx="0">
                  <c:v>coal mining 05</c:v>
                </c:pt>
              </c:strCache>
            </c:strRef>
          </c:tx>
          <c:spPr>
            <a:ln w="28575" cap="rnd">
              <a:solidFill>
                <a:schemeClr val="accent3"/>
              </a:solidFill>
              <a:round/>
            </a:ln>
            <a:effectLst/>
          </c:spPr>
          <c:marker>
            <c:symbol val="none"/>
          </c:marker>
          <c:val>
            <c:numRef>
              <c:f>'BIFUbC-crude-oil'!$B$3:$AF$3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2-DA1F-4683-B51E-4568B758CA03}"/>
            </c:ext>
          </c:extLst>
        </c:ser>
        <c:ser>
          <c:idx val="3"/>
          <c:order val="3"/>
          <c:tx>
            <c:strRef>
              <c:f>'BIFUbC-crude-oil'!$A$4</c:f>
              <c:strCache>
                <c:ptCount val="1"/>
                <c:pt idx="0">
                  <c:v>oil and gas extraction 06</c:v>
                </c:pt>
              </c:strCache>
            </c:strRef>
          </c:tx>
          <c:spPr>
            <a:ln w="28575" cap="rnd">
              <a:solidFill>
                <a:schemeClr val="accent4"/>
              </a:solidFill>
              <a:round/>
            </a:ln>
            <a:effectLst/>
          </c:spPr>
          <c:marker>
            <c:symbol val="none"/>
          </c:marker>
          <c:val>
            <c:numRef>
              <c:f>'BIFUbC-crude-oil'!$B$4:$AF$4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DA1F-4683-B51E-4568B758CA03}"/>
            </c:ext>
          </c:extLst>
        </c:ser>
        <c:ser>
          <c:idx val="4"/>
          <c:order val="4"/>
          <c:tx>
            <c:strRef>
              <c:f>'BIFUbC-crude-oil'!$A$5</c:f>
              <c:strCache>
                <c:ptCount val="1"/>
                <c:pt idx="0">
                  <c:v>other mining and quarrying 07T08</c:v>
                </c:pt>
              </c:strCache>
            </c:strRef>
          </c:tx>
          <c:spPr>
            <a:ln w="28575" cap="rnd">
              <a:solidFill>
                <a:schemeClr val="accent5"/>
              </a:solidFill>
              <a:round/>
            </a:ln>
            <a:effectLst/>
          </c:spPr>
          <c:marker>
            <c:symbol val="none"/>
          </c:marker>
          <c:val>
            <c:numRef>
              <c:f>'BIFUbC-crude-oil'!$B$5:$AF$5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4-DA1F-4683-B51E-4568B758CA03}"/>
            </c:ext>
          </c:extLst>
        </c:ser>
        <c:ser>
          <c:idx val="5"/>
          <c:order val="5"/>
          <c:tx>
            <c:strRef>
              <c:f>'BIFUbC-crude-oil'!$A$6</c:f>
              <c:strCache>
                <c:ptCount val="1"/>
                <c:pt idx="0">
                  <c:v>food beverage and tobacco 10T12</c:v>
                </c:pt>
              </c:strCache>
            </c:strRef>
          </c:tx>
          <c:spPr>
            <a:ln w="28575" cap="rnd">
              <a:solidFill>
                <a:schemeClr val="accent6"/>
              </a:solidFill>
              <a:round/>
            </a:ln>
            <a:effectLst/>
          </c:spPr>
          <c:marker>
            <c:symbol val="none"/>
          </c:marker>
          <c:val>
            <c:numRef>
              <c:f>'BIFUbC-crude-oil'!$B$6:$AF$6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5-DA1F-4683-B51E-4568B758CA03}"/>
            </c:ext>
          </c:extLst>
        </c:ser>
        <c:ser>
          <c:idx val="6"/>
          <c:order val="6"/>
          <c:tx>
            <c:strRef>
              <c:f>'BIFUbC-crude-oil'!$A$7</c:f>
              <c:strCache>
                <c:ptCount val="1"/>
                <c:pt idx="0">
                  <c:v>textiles apparel and leather 13T15</c:v>
                </c:pt>
              </c:strCache>
            </c:strRef>
          </c:tx>
          <c:spPr>
            <a:ln w="28575" cap="rnd">
              <a:solidFill>
                <a:schemeClr val="accent1">
                  <a:lumMod val="60000"/>
                </a:schemeClr>
              </a:solidFill>
              <a:round/>
            </a:ln>
            <a:effectLst/>
          </c:spPr>
          <c:marker>
            <c:symbol val="none"/>
          </c:marker>
          <c:val>
            <c:numRef>
              <c:f>'BIFUbC-crude-oil'!$B$7:$AF$7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6-DA1F-4683-B51E-4568B758CA03}"/>
            </c:ext>
          </c:extLst>
        </c:ser>
        <c:ser>
          <c:idx val="7"/>
          <c:order val="7"/>
          <c:tx>
            <c:strRef>
              <c:f>'BIFUbC-crude-oil'!$A$8</c:f>
              <c:strCache>
                <c:ptCount val="1"/>
                <c:pt idx="0">
                  <c:v>wood products 16</c:v>
                </c:pt>
              </c:strCache>
            </c:strRef>
          </c:tx>
          <c:spPr>
            <a:ln w="28575" cap="rnd">
              <a:solidFill>
                <a:schemeClr val="accent2">
                  <a:lumMod val="60000"/>
                </a:schemeClr>
              </a:solidFill>
              <a:round/>
            </a:ln>
            <a:effectLst/>
          </c:spPr>
          <c:marker>
            <c:symbol val="none"/>
          </c:marker>
          <c:val>
            <c:numRef>
              <c:f>'BIFUbC-crude-oil'!$B$8:$AF$8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7-DA1F-4683-B51E-4568B758CA03}"/>
            </c:ext>
          </c:extLst>
        </c:ser>
        <c:ser>
          <c:idx val="8"/>
          <c:order val="8"/>
          <c:tx>
            <c:strRef>
              <c:f>'BIFUbC-crude-oil'!$A$9</c:f>
              <c:strCache>
                <c:ptCount val="1"/>
                <c:pt idx="0">
                  <c:v>pulp paper and printing 17T18</c:v>
                </c:pt>
              </c:strCache>
            </c:strRef>
          </c:tx>
          <c:spPr>
            <a:ln w="28575" cap="rnd">
              <a:solidFill>
                <a:schemeClr val="accent3">
                  <a:lumMod val="60000"/>
                </a:schemeClr>
              </a:solidFill>
              <a:round/>
            </a:ln>
            <a:effectLst/>
          </c:spPr>
          <c:marker>
            <c:symbol val="none"/>
          </c:marker>
          <c:val>
            <c:numRef>
              <c:f>'BIFUbC-crude-oil'!$B$9:$AF$9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8-DA1F-4683-B51E-4568B758CA03}"/>
            </c:ext>
          </c:extLst>
        </c:ser>
        <c:ser>
          <c:idx val="9"/>
          <c:order val="9"/>
          <c:tx>
            <c:strRef>
              <c:f>'BIFUbC-crude-oil'!$A$10</c:f>
              <c:strCache>
                <c:ptCount val="1"/>
                <c:pt idx="0">
                  <c:v>refined petroleum and coke 19</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o-K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'BIFUbC-crude-oil'!$B$10:$AF$10</c:f>
              <c:numCache>
                <c:formatCode>0.00E+00</c:formatCode>
                <c:ptCount val="31"/>
                <c:pt idx="0">
                  <c:v>5701831803944969</c:v>
                </c:pt>
                <c:pt idx="1">
                  <c:v>5591360223033802</c:v>
                </c:pt>
                <c:pt idx="2">
                  <c:v>6062136429542305</c:v>
                </c:pt>
                <c:pt idx="3">
                  <c:v>5947068640774009</c:v>
                </c:pt>
                <c:pt idx="4">
                  <c:v>6152944341796228</c:v>
                </c:pt>
                <c:pt idx="5">
                  <c:v>6092556099689041</c:v>
                </c:pt>
                <c:pt idx="6">
                  <c:v>6032167857581854</c:v>
                </c:pt>
                <c:pt idx="7">
                  <c:v>5971779615474667</c:v>
                </c:pt>
                <c:pt idx="8">
                  <c:v>5911391373367456</c:v>
                </c:pt>
                <c:pt idx="9">
                  <c:v>5851003131260269</c:v>
                </c:pt>
                <c:pt idx="10">
                  <c:v>5790614889153097</c:v>
                </c:pt>
                <c:pt idx="11">
                  <c:v>5729358768554218</c:v>
                </c:pt>
                <c:pt idx="12">
                  <c:v>5668102647955354</c:v>
                </c:pt>
                <c:pt idx="13">
                  <c:v>5606846527356489</c:v>
                </c:pt>
                <c:pt idx="14">
                  <c:v>5545590406757625</c:v>
                </c:pt>
                <c:pt idx="15">
                  <c:v>5484334286158761</c:v>
                </c:pt>
                <c:pt idx="16">
                  <c:v>5423078165559897</c:v>
                </c:pt>
                <c:pt idx="17">
                  <c:v>5361822044961033</c:v>
                </c:pt>
                <c:pt idx="18">
                  <c:v>5300565924362169</c:v>
                </c:pt>
                <c:pt idx="19">
                  <c:v>5239309803763305</c:v>
                </c:pt>
                <c:pt idx="20">
                  <c:v>5178053683164440</c:v>
                </c:pt>
                <c:pt idx="21">
                  <c:v>5120025599308339</c:v>
                </c:pt>
                <c:pt idx="22">
                  <c:v>5061997515452261</c:v>
                </c:pt>
                <c:pt idx="23">
                  <c:v>5003969431596183</c:v>
                </c:pt>
                <c:pt idx="24">
                  <c:v>4945941347740082</c:v>
                </c:pt>
                <c:pt idx="25">
                  <c:v>4887913263884005</c:v>
                </c:pt>
                <c:pt idx="26">
                  <c:v>4829885180027928</c:v>
                </c:pt>
                <c:pt idx="27">
                  <c:v>4771857096171827</c:v>
                </c:pt>
                <c:pt idx="28">
                  <c:v>4713829012315750</c:v>
                </c:pt>
                <c:pt idx="29">
                  <c:v>4655800928459672</c:v>
                </c:pt>
                <c:pt idx="30">
                  <c:v>4597772844603591</c:v>
                </c:pt>
              </c:numCache>
            </c:numRef>
          </c:val>
          <c:smooth val="0"/>
          <c:extLst>
            <c:ext xmlns:c16="http://schemas.microsoft.com/office/drawing/2014/chart" uri="{C3380CC4-5D6E-409C-BE32-E72D297353CC}">
              <c16:uniqueId val="{00000009-DA1F-4683-B51E-4568B758CA03}"/>
            </c:ext>
          </c:extLst>
        </c:ser>
        <c:ser>
          <c:idx val="10"/>
          <c:order val="10"/>
          <c:tx>
            <c:strRef>
              <c:f>'BIFUbC-crude-oil'!$A$11</c:f>
              <c:strCache>
                <c:ptCount val="1"/>
                <c:pt idx="0">
                  <c:v>chemicals 20</c:v>
                </c:pt>
              </c:strCache>
            </c:strRef>
          </c:tx>
          <c:spPr>
            <a:ln w="28575" cap="rnd">
              <a:solidFill>
                <a:schemeClr val="accent5">
                  <a:lumMod val="60000"/>
                </a:schemeClr>
              </a:solidFill>
              <a:round/>
            </a:ln>
            <a:effectLst/>
          </c:spPr>
          <c:marker>
            <c:symbol val="none"/>
          </c:marker>
          <c:val>
            <c:numRef>
              <c:f>'BIFUbC-crude-oil'!$B$11:$AF$11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A-DA1F-4683-B51E-4568B758CA03}"/>
            </c:ext>
          </c:extLst>
        </c:ser>
        <c:ser>
          <c:idx val="11"/>
          <c:order val="11"/>
          <c:tx>
            <c:strRef>
              <c:f>'BIFUbC-crude-oil'!$A$12</c:f>
              <c:strCache>
                <c:ptCount val="1"/>
                <c:pt idx="0">
                  <c:v>rubber and plastic products 22</c:v>
                </c:pt>
              </c:strCache>
            </c:strRef>
          </c:tx>
          <c:spPr>
            <a:ln w="28575" cap="rnd">
              <a:solidFill>
                <a:schemeClr val="accent6">
                  <a:lumMod val="60000"/>
                </a:schemeClr>
              </a:solidFill>
              <a:round/>
            </a:ln>
            <a:effectLst/>
          </c:spPr>
          <c:marker>
            <c:symbol val="none"/>
          </c:marker>
          <c:val>
            <c:numRef>
              <c:f>'BIFUbC-crude-oil'!$B$12:$AF$12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DA1F-4683-B51E-4568B758CA03}"/>
            </c:ext>
          </c:extLst>
        </c:ser>
        <c:ser>
          <c:idx val="12"/>
          <c:order val="12"/>
          <c:tx>
            <c:strRef>
              <c:f>'BIFUbC-crude-oil'!$A$13</c:f>
              <c:strCache>
                <c:ptCount val="1"/>
                <c:pt idx="0">
                  <c:v>glass and glass products 231</c:v>
                </c:pt>
              </c:strCache>
            </c:strRef>
          </c:tx>
          <c:spPr>
            <a:ln w="28575" cap="rnd">
              <a:solidFill>
                <a:schemeClr val="accent1">
                  <a:lumMod val="80000"/>
                  <a:lumOff val="20000"/>
                </a:schemeClr>
              </a:solidFill>
              <a:round/>
            </a:ln>
            <a:effectLst/>
          </c:spPr>
          <c:marker>
            <c:symbol val="none"/>
          </c:marker>
          <c:val>
            <c:numRef>
              <c:f>'BIFUbC-crude-oil'!$B$13:$AF$13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C-DA1F-4683-B51E-4568B758CA03}"/>
            </c:ext>
          </c:extLst>
        </c:ser>
        <c:ser>
          <c:idx val="13"/>
          <c:order val="13"/>
          <c:tx>
            <c:strRef>
              <c:f>'BIFUbC-crude-oil'!$A$14</c:f>
              <c:strCache>
                <c:ptCount val="1"/>
                <c:pt idx="0">
                  <c:v>cement and other nonmetallic minerals 239</c:v>
                </c:pt>
              </c:strCache>
            </c:strRef>
          </c:tx>
          <c:spPr>
            <a:ln w="28575" cap="rnd">
              <a:solidFill>
                <a:schemeClr val="accent2">
                  <a:lumMod val="80000"/>
                  <a:lumOff val="20000"/>
                </a:schemeClr>
              </a:solidFill>
              <a:round/>
            </a:ln>
            <a:effectLst/>
          </c:spPr>
          <c:marker>
            <c:symbol val="none"/>
          </c:marker>
          <c:val>
            <c:numRef>
              <c:f>'BIFUbC-crude-oil'!$B$14:$AF$14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D-DA1F-4683-B51E-4568B758CA03}"/>
            </c:ext>
          </c:extLst>
        </c:ser>
        <c:ser>
          <c:idx val="14"/>
          <c:order val="14"/>
          <c:tx>
            <c:strRef>
              <c:f>'BIFUbC-crude-oil'!$A$15</c:f>
              <c:strCache>
                <c:ptCount val="1"/>
                <c:pt idx="0">
                  <c:v>iron and steel 241</c:v>
                </c:pt>
              </c:strCache>
            </c:strRef>
          </c:tx>
          <c:spPr>
            <a:ln w="28575" cap="rnd">
              <a:solidFill>
                <a:schemeClr val="accent3">
                  <a:lumMod val="80000"/>
                  <a:lumOff val="20000"/>
                </a:schemeClr>
              </a:solidFill>
              <a:round/>
            </a:ln>
            <a:effectLst/>
          </c:spPr>
          <c:marker>
            <c:symbol val="none"/>
          </c:marker>
          <c:val>
            <c:numRef>
              <c:f>'BIFUbC-crude-oil'!$B$15:$AF$15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DA1F-4683-B51E-4568B758CA03}"/>
            </c:ext>
          </c:extLst>
        </c:ser>
        <c:ser>
          <c:idx val="15"/>
          <c:order val="15"/>
          <c:tx>
            <c:strRef>
              <c:f>'BIFUbC-crude-oil'!$A$16</c:f>
              <c:strCache>
                <c:ptCount val="1"/>
                <c:pt idx="0">
                  <c:v>other metals 242</c:v>
                </c:pt>
              </c:strCache>
            </c:strRef>
          </c:tx>
          <c:spPr>
            <a:ln w="28575" cap="rnd">
              <a:solidFill>
                <a:schemeClr val="accent4">
                  <a:lumMod val="80000"/>
                  <a:lumOff val="20000"/>
                </a:schemeClr>
              </a:solidFill>
              <a:round/>
            </a:ln>
            <a:effectLst/>
          </c:spPr>
          <c:marker>
            <c:symbol val="none"/>
          </c:marker>
          <c:val>
            <c:numRef>
              <c:f>'BIFUbC-crude-oil'!$B$16:$AF$16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F-DA1F-4683-B51E-4568B758CA03}"/>
            </c:ext>
          </c:extLst>
        </c:ser>
        <c:ser>
          <c:idx val="16"/>
          <c:order val="16"/>
          <c:tx>
            <c:strRef>
              <c:f>'BIFUbC-crude-oil'!$A$17</c:f>
              <c:strCache>
                <c:ptCount val="1"/>
                <c:pt idx="0">
                  <c:v>metal products except machinery and vehicles 25</c:v>
                </c:pt>
              </c:strCache>
            </c:strRef>
          </c:tx>
          <c:spPr>
            <a:ln w="28575" cap="rnd">
              <a:solidFill>
                <a:schemeClr val="accent5">
                  <a:lumMod val="80000"/>
                  <a:lumOff val="20000"/>
                </a:schemeClr>
              </a:solidFill>
              <a:round/>
            </a:ln>
            <a:effectLst/>
          </c:spPr>
          <c:marker>
            <c:symbol val="none"/>
          </c:marker>
          <c:val>
            <c:numRef>
              <c:f>'BIFUbC-crude-oil'!$B$17:$AF$17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0-DA1F-4683-B51E-4568B758CA03}"/>
            </c:ext>
          </c:extLst>
        </c:ser>
        <c:ser>
          <c:idx val="17"/>
          <c:order val="17"/>
          <c:tx>
            <c:strRef>
              <c:f>'BIFUbC-crude-oil'!$A$18</c:f>
              <c:strCache>
                <c:ptCount val="1"/>
                <c:pt idx="0">
                  <c:v>computers and electronics 26</c:v>
                </c:pt>
              </c:strCache>
            </c:strRef>
          </c:tx>
          <c:spPr>
            <a:ln w="28575" cap="rnd">
              <a:solidFill>
                <a:schemeClr val="accent6">
                  <a:lumMod val="80000"/>
                  <a:lumOff val="20000"/>
                </a:schemeClr>
              </a:solidFill>
              <a:round/>
            </a:ln>
            <a:effectLst/>
          </c:spPr>
          <c:marker>
            <c:symbol val="none"/>
          </c:marker>
          <c:val>
            <c:numRef>
              <c:f>'BIFUbC-crude-oil'!$B$18:$AF$18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1-DA1F-4683-B51E-4568B758CA03}"/>
            </c:ext>
          </c:extLst>
        </c:ser>
        <c:ser>
          <c:idx val="18"/>
          <c:order val="18"/>
          <c:tx>
            <c:strRef>
              <c:f>'BIFUbC-crude-oil'!$A$19</c:f>
              <c:strCache>
                <c:ptCount val="1"/>
                <c:pt idx="0">
                  <c:v>appliances and electrical equipment 27</c:v>
                </c:pt>
              </c:strCache>
            </c:strRef>
          </c:tx>
          <c:spPr>
            <a:ln w="28575" cap="rnd">
              <a:solidFill>
                <a:schemeClr val="accent1">
                  <a:lumMod val="80000"/>
                </a:schemeClr>
              </a:solidFill>
              <a:round/>
            </a:ln>
            <a:effectLst/>
          </c:spPr>
          <c:marker>
            <c:symbol val="none"/>
          </c:marker>
          <c:val>
            <c:numRef>
              <c:f>'BIFUbC-crude-oil'!$B$19:$AF$19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2-DA1F-4683-B51E-4568B758CA03}"/>
            </c:ext>
          </c:extLst>
        </c:ser>
        <c:ser>
          <c:idx val="19"/>
          <c:order val="19"/>
          <c:tx>
            <c:strRef>
              <c:f>'BIFUbC-crude-oil'!$A$20</c:f>
              <c:strCache>
                <c:ptCount val="1"/>
                <c:pt idx="0">
                  <c:v>other machinery 28</c:v>
                </c:pt>
              </c:strCache>
            </c:strRef>
          </c:tx>
          <c:spPr>
            <a:ln w="28575" cap="rnd">
              <a:solidFill>
                <a:schemeClr val="accent2">
                  <a:lumMod val="80000"/>
                </a:schemeClr>
              </a:solidFill>
              <a:round/>
            </a:ln>
            <a:effectLst/>
          </c:spPr>
          <c:marker>
            <c:symbol val="none"/>
          </c:marker>
          <c:val>
            <c:numRef>
              <c:f>'BIFUbC-crude-oil'!$B$20:$AF$20</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3-DA1F-4683-B51E-4568B758CA03}"/>
            </c:ext>
          </c:extLst>
        </c:ser>
        <c:ser>
          <c:idx val="20"/>
          <c:order val="20"/>
          <c:tx>
            <c:strRef>
              <c:f>'BIFUbC-crude-oil'!$A$21</c:f>
              <c:strCache>
                <c:ptCount val="1"/>
                <c:pt idx="0">
                  <c:v>road vehicles 29</c:v>
                </c:pt>
              </c:strCache>
            </c:strRef>
          </c:tx>
          <c:spPr>
            <a:ln w="28575" cap="rnd">
              <a:solidFill>
                <a:schemeClr val="accent3">
                  <a:lumMod val="80000"/>
                </a:schemeClr>
              </a:solidFill>
              <a:round/>
            </a:ln>
            <a:effectLst/>
          </c:spPr>
          <c:marker>
            <c:symbol val="none"/>
          </c:marker>
          <c:val>
            <c:numRef>
              <c:f>'BIFUbC-crude-oil'!$B$21:$AF$21</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4-DA1F-4683-B51E-4568B758CA03}"/>
            </c:ext>
          </c:extLst>
        </c:ser>
        <c:ser>
          <c:idx val="21"/>
          <c:order val="21"/>
          <c:tx>
            <c:strRef>
              <c:f>'BIFUbC-crude-oil'!$A$22</c:f>
              <c:strCache>
                <c:ptCount val="1"/>
                <c:pt idx="0">
                  <c:v>nonroad vehicles 30</c:v>
                </c:pt>
              </c:strCache>
            </c:strRef>
          </c:tx>
          <c:spPr>
            <a:ln w="28575" cap="rnd">
              <a:solidFill>
                <a:schemeClr val="accent4">
                  <a:lumMod val="80000"/>
                </a:schemeClr>
              </a:solidFill>
              <a:round/>
            </a:ln>
            <a:effectLst/>
          </c:spPr>
          <c:marker>
            <c:symbol val="none"/>
          </c:marker>
          <c:val>
            <c:numRef>
              <c:f>'BIFUbC-crude-oil'!$B$22:$AF$22</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5-DA1F-4683-B51E-4568B758CA03}"/>
            </c:ext>
          </c:extLst>
        </c:ser>
        <c:ser>
          <c:idx val="22"/>
          <c:order val="22"/>
          <c:tx>
            <c:strRef>
              <c:f>'BIFUbC-crude-oil'!$A$23</c:f>
              <c:strCache>
                <c:ptCount val="1"/>
                <c:pt idx="0">
                  <c:v>other manufacturing 31T33</c:v>
                </c:pt>
              </c:strCache>
            </c:strRef>
          </c:tx>
          <c:spPr>
            <a:ln w="28575" cap="rnd">
              <a:solidFill>
                <a:schemeClr val="accent5">
                  <a:lumMod val="80000"/>
                </a:schemeClr>
              </a:solidFill>
              <a:round/>
            </a:ln>
            <a:effectLst/>
          </c:spPr>
          <c:marker>
            <c:symbol val="none"/>
          </c:marker>
          <c:val>
            <c:numRef>
              <c:f>'BIFUbC-crude-oil'!$B$23:$AF$23</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DA1F-4683-B51E-4568B758CA03}"/>
            </c:ext>
          </c:extLst>
        </c:ser>
        <c:ser>
          <c:idx val="23"/>
          <c:order val="23"/>
          <c:tx>
            <c:strRef>
              <c:f>'BIFUbC-crude-oil'!$A$24</c:f>
              <c:strCache>
                <c:ptCount val="1"/>
                <c:pt idx="0">
                  <c:v>energy pipelines and gas processing 352T353</c:v>
                </c:pt>
              </c:strCache>
            </c:strRef>
          </c:tx>
          <c:spPr>
            <a:ln w="28575" cap="rnd">
              <a:solidFill>
                <a:schemeClr val="accent6">
                  <a:lumMod val="80000"/>
                </a:schemeClr>
              </a:solidFill>
              <a:round/>
            </a:ln>
            <a:effectLst/>
          </c:spPr>
          <c:marker>
            <c:symbol val="none"/>
          </c:marker>
          <c:val>
            <c:numRef>
              <c:f>'BIFUbC-crude-oil'!$B$24:$AF$24</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7-DA1F-4683-B51E-4568B758CA03}"/>
            </c:ext>
          </c:extLst>
        </c:ser>
        <c:ser>
          <c:idx val="24"/>
          <c:order val="24"/>
          <c:tx>
            <c:strRef>
              <c:f>'BIFUbC-crude-oil'!$A$25</c:f>
              <c:strCache>
                <c:ptCount val="1"/>
                <c:pt idx="0">
                  <c:v>water and waste 36T39</c:v>
                </c:pt>
              </c:strCache>
            </c:strRef>
          </c:tx>
          <c:spPr>
            <a:ln w="28575" cap="rnd">
              <a:solidFill>
                <a:schemeClr val="accent1">
                  <a:lumMod val="60000"/>
                  <a:lumOff val="40000"/>
                </a:schemeClr>
              </a:solidFill>
              <a:round/>
            </a:ln>
            <a:effectLst/>
          </c:spPr>
          <c:marker>
            <c:symbol val="none"/>
          </c:marker>
          <c:val>
            <c:numRef>
              <c:f>'BIFUbC-crude-oil'!$B$25:$AF$25</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DA1F-4683-B51E-4568B758CA03}"/>
            </c:ext>
          </c:extLst>
        </c:ser>
        <c:ser>
          <c:idx val="25"/>
          <c:order val="25"/>
          <c:tx>
            <c:strRef>
              <c:f>'BIFUbC-crude-oil'!$A$26</c:f>
              <c:strCache>
                <c:ptCount val="1"/>
                <c:pt idx="0">
                  <c:v>construction 41T43</c:v>
                </c:pt>
              </c:strCache>
            </c:strRef>
          </c:tx>
          <c:spPr>
            <a:ln w="28575" cap="rnd">
              <a:solidFill>
                <a:schemeClr val="accent2">
                  <a:lumMod val="60000"/>
                  <a:lumOff val="40000"/>
                </a:schemeClr>
              </a:solidFill>
              <a:round/>
            </a:ln>
            <a:effectLst/>
          </c:spPr>
          <c:marker>
            <c:symbol val="none"/>
          </c:marker>
          <c:val>
            <c:numRef>
              <c:f>'BIFUbC-crude-oil'!$B$26:$AF$26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9-DA1F-4683-B51E-4568B758CA03}"/>
            </c:ext>
          </c:extLst>
        </c:ser>
        <c:dLbls>
          <c:showLegendKey val="0"/>
          <c:showVal val="0"/>
          <c:showCatName val="0"/>
          <c:showSerName val="0"/>
          <c:showPercent val="0"/>
          <c:showBubbleSize val="0"/>
        </c:dLbls>
        <c:smooth val="0"/>
        <c:axId val="568560864"/>
        <c:axId val="568561824"/>
      </c:lineChart>
      <c:catAx>
        <c:axId val="5685608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68561824"/>
        <c:crosses val="autoZero"/>
        <c:auto val="1"/>
        <c:lblAlgn val="ctr"/>
        <c:lblOffset val="100"/>
        <c:noMultiLvlLbl val="0"/>
      </c:catAx>
      <c:valAx>
        <c:axId val="56856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68560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13</xdr:col>
      <xdr:colOff>137160</xdr:colOff>
      <xdr:row>40</xdr:row>
      <xdr:rowOff>195284</xdr:rowOff>
    </xdr:from>
    <xdr:to>
      <xdr:col>23</xdr:col>
      <xdr:colOff>623887</xdr:colOff>
      <xdr:row>65</xdr:row>
      <xdr:rowOff>114300</xdr:rowOff>
    </xdr:to>
    <xdr:pic>
      <xdr:nvPicPr>
        <xdr:cNvPr id="2" name="그림 1">
          <a:extLst>
            <a:ext uri="{FF2B5EF4-FFF2-40B4-BE49-F238E27FC236}">
              <a16:creationId xmlns:a16="http://schemas.microsoft.com/office/drawing/2014/main" id="{CCCEA34C-55CB-4FD3-B895-7AACCD75D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19360" y="8348684"/>
          <a:ext cx="7525702" cy="4014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257175</xdr:colOff>
      <xdr:row>1</xdr:row>
      <xdr:rowOff>9525</xdr:rowOff>
    </xdr:from>
    <xdr:to>
      <xdr:col>25</xdr:col>
      <xdr:colOff>505636</xdr:colOff>
      <xdr:row>25</xdr:row>
      <xdr:rowOff>105454</xdr:rowOff>
    </xdr:to>
    <xdr:pic>
      <xdr:nvPicPr>
        <xdr:cNvPr id="3" name="그림 2">
          <a:extLst>
            <a:ext uri="{FF2B5EF4-FFF2-40B4-BE49-F238E27FC236}">
              <a16:creationId xmlns:a16="http://schemas.microsoft.com/office/drawing/2014/main" id="{767CD5E3-423A-424F-A501-2CBB93918AE2}"/>
            </a:ext>
          </a:extLst>
        </xdr:cNvPr>
        <xdr:cNvPicPr>
          <a:picLocks noChangeAspect="1"/>
        </xdr:cNvPicPr>
      </xdr:nvPicPr>
      <xdr:blipFill>
        <a:blip xmlns:r="http://schemas.openxmlformats.org/officeDocument/2006/relationships" r:embed="rId2"/>
        <a:stretch>
          <a:fillRect/>
        </a:stretch>
      </xdr:blipFill>
      <xdr:spPr>
        <a:xfrm>
          <a:off x="13106400" y="219075"/>
          <a:ext cx="5811061" cy="4867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198471</xdr:colOff>
      <xdr:row>31</xdr:row>
      <xdr:rowOff>158785</xdr:rowOff>
    </xdr:from>
    <xdr:to>
      <xdr:col>33</xdr:col>
      <xdr:colOff>337343</xdr:colOff>
      <xdr:row>69</xdr:row>
      <xdr:rowOff>19844</xdr:rowOff>
    </xdr:to>
    <xdr:graphicFrame macro="">
      <xdr:nvGraphicFramePr>
        <xdr:cNvPr id="2" name="차트 1">
          <a:extLst>
            <a:ext uri="{FF2B5EF4-FFF2-40B4-BE49-F238E27FC236}">
              <a16:creationId xmlns:a16="http://schemas.microsoft.com/office/drawing/2014/main" id="{6AA2BD7E-986B-42C6-8F75-4675F7CAA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2846087</xdr:colOff>
      <xdr:row>28</xdr:row>
      <xdr:rowOff>187637</xdr:rowOff>
    </xdr:from>
    <xdr:to>
      <xdr:col>15</xdr:col>
      <xdr:colOff>522919</xdr:colOff>
      <xdr:row>60</xdr:row>
      <xdr:rowOff>198614</xdr:rowOff>
    </xdr:to>
    <xdr:graphicFrame macro="">
      <xdr:nvGraphicFramePr>
        <xdr:cNvPr id="2" name="차트 1">
          <a:extLst>
            <a:ext uri="{FF2B5EF4-FFF2-40B4-BE49-F238E27FC236}">
              <a16:creationId xmlns:a16="http://schemas.microsoft.com/office/drawing/2014/main" id="{13177E03-F2A3-4A26-BFDF-08BBAE129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1326694</xdr:colOff>
      <xdr:row>28</xdr:row>
      <xdr:rowOff>43543</xdr:rowOff>
    </xdr:from>
    <xdr:to>
      <xdr:col>21</xdr:col>
      <xdr:colOff>707572</xdr:colOff>
      <xdr:row>59</xdr:row>
      <xdr:rowOff>136072</xdr:rowOff>
    </xdr:to>
    <xdr:graphicFrame macro="">
      <xdr:nvGraphicFramePr>
        <xdr:cNvPr id="2" name="차트 1">
          <a:extLst>
            <a:ext uri="{FF2B5EF4-FFF2-40B4-BE49-F238E27FC236}">
              <a16:creationId xmlns:a16="http://schemas.microsoft.com/office/drawing/2014/main" id="{553D9764-0B15-49FA-B5AB-2823255DD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29</xdr:row>
      <xdr:rowOff>0</xdr:rowOff>
    </xdr:from>
    <xdr:to>
      <xdr:col>15</xdr:col>
      <xdr:colOff>776152</xdr:colOff>
      <xdr:row>61</xdr:row>
      <xdr:rowOff>14152</xdr:rowOff>
    </xdr:to>
    <xdr:graphicFrame macro="">
      <xdr:nvGraphicFramePr>
        <xdr:cNvPr id="2" name="차트 1">
          <a:extLst>
            <a:ext uri="{FF2B5EF4-FFF2-40B4-BE49-F238E27FC236}">
              <a16:creationId xmlns:a16="http://schemas.microsoft.com/office/drawing/2014/main" id="{44949D2F-2BBA-49B6-932F-9AB428DFA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27</xdr:row>
      <xdr:rowOff>0</xdr:rowOff>
    </xdr:from>
    <xdr:to>
      <xdr:col>16</xdr:col>
      <xdr:colOff>578032</xdr:colOff>
      <xdr:row>59</xdr:row>
      <xdr:rowOff>14152</xdr:rowOff>
    </xdr:to>
    <xdr:graphicFrame macro="">
      <xdr:nvGraphicFramePr>
        <xdr:cNvPr id="2" name="차트 1">
          <a:extLst>
            <a:ext uri="{FF2B5EF4-FFF2-40B4-BE49-F238E27FC236}">
              <a16:creationId xmlns:a16="http://schemas.microsoft.com/office/drawing/2014/main" id="{04557F0D-7B7D-4D58-8DC6-68579944B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27</xdr:row>
      <xdr:rowOff>0</xdr:rowOff>
    </xdr:from>
    <xdr:to>
      <xdr:col>13</xdr:col>
      <xdr:colOff>913312</xdr:colOff>
      <xdr:row>59</xdr:row>
      <xdr:rowOff>14152</xdr:rowOff>
    </xdr:to>
    <xdr:graphicFrame macro="">
      <xdr:nvGraphicFramePr>
        <xdr:cNvPr id="2" name="차트 1">
          <a:extLst>
            <a:ext uri="{FF2B5EF4-FFF2-40B4-BE49-F238E27FC236}">
              <a16:creationId xmlns:a16="http://schemas.microsoft.com/office/drawing/2014/main" id="{FF14B26F-1424-415C-A73A-F46BC165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28</xdr:row>
      <xdr:rowOff>0</xdr:rowOff>
    </xdr:from>
    <xdr:to>
      <xdr:col>19</xdr:col>
      <xdr:colOff>669472</xdr:colOff>
      <xdr:row>60</xdr:row>
      <xdr:rowOff>14152</xdr:rowOff>
    </xdr:to>
    <xdr:graphicFrame macro="">
      <xdr:nvGraphicFramePr>
        <xdr:cNvPr id="2" name="차트 1">
          <a:extLst>
            <a:ext uri="{FF2B5EF4-FFF2-40B4-BE49-F238E27FC236}">
              <a16:creationId xmlns:a16="http://schemas.microsoft.com/office/drawing/2014/main" id="{3209480E-6100-4B01-B73D-B8A6BBA81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122355</xdr:colOff>
      <xdr:row>28</xdr:row>
      <xdr:rowOff>122971</xdr:rowOff>
    </xdr:from>
    <xdr:to>
      <xdr:col>31</xdr:col>
      <xdr:colOff>635000</xdr:colOff>
      <xdr:row>71</xdr:row>
      <xdr:rowOff>108414</xdr:rowOff>
    </xdr:to>
    <xdr:graphicFrame macro="">
      <xdr:nvGraphicFramePr>
        <xdr:cNvPr id="2" name="차트 1">
          <a:extLst>
            <a:ext uri="{FF2B5EF4-FFF2-40B4-BE49-F238E27FC236}">
              <a16:creationId xmlns:a16="http://schemas.microsoft.com/office/drawing/2014/main" id="{353E0662-5B97-489F-93E5-9CF230AF5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45236;%20&#46300;&#46972;&#51060;&#48652;\2026\01.EPS\05.EPS&#44256;&#46020;&#54868;\indst\BIFUbC\BAU%20Industrial%20Fuel%20Use%20before%20CCS_260210.xlsx" TargetMode="External"/><Relationship Id="rId1" Type="http://schemas.openxmlformats.org/officeDocument/2006/relationships/externalLinkPath" Target="https://energyinnovation.sharepoint.com/&#45236;%20&#46300;&#46972;&#51060;&#48652;/2026/01.EPS/05.EPS&#44256;&#46020;&#54868;/indst/BIFUbC/BAU%20Industrial%20Fuel%20Use%20before%20CCS_2602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KEEI BAU - Overview"/>
      <sheetName val="KEEI BAU - Industry"/>
      <sheetName val="KEEI BAU - Oil Supply"/>
      <sheetName val="KEEI BAU - Coal Supply"/>
      <sheetName val="KEEI BAU - Gas Supply"/>
      <sheetName val="2019 KESIS Energy Balance"/>
      <sheetName val="2022 KESIS Energy Balance"/>
      <sheetName val="BAU Energy Forecast_Transport"/>
      <sheetName val="Energy BAU_Residential"/>
      <sheetName val="Energy BAU_Service"/>
      <sheetName val="Steel Split"/>
      <sheetName val="Petrochemicals Split"/>
      <sheetName val="Non-ferrous Metals Split"/>
      <sheetName val="Others Split"/>
      <sheetName val="Machinery Split"/>
      <sheetName val="Water and Waste"/>
      <sheetName val="CHP"/>
      <sheetName val="BIFUbC-coal pre-CHP"/>
      <sheetName val="BIFUbC-natural-gas pre-CHP"/>
      <sheetName val="BIFUbC-biomass pre-CHP"/>
      <sheetName val="BIFUbC-petroleum-diesel pre-CHP"/>
      <sheetName val="sum_all"/>
      <sheetName val="BIFUbC-coal"/>
      <sheetName val="BIFUbC-natural-gas"/>
      <sheetName val="BIFUbC-biomass"/>
      <sheetName val="BIFUbC-petroleum-diesel"/>
      <sheetName val="BIFUbC-electricity"/>
      <sheetName val="BIFUbC-heat"/>
      <sheetName val="BIFUbC-crude-oil"/>
      <sheetName val="BIFUbC-heavy-or-residual-oil"/>
      <sheetName val="BIFUbC-LPG-propane-or-butane"/>
      <sheetName val="BIFUbC-hydrogen"/>
    </sheetNames>
    <sheetDataSet>
      <sheetData sheetId="0">
        <row r="47">
          <cell r="B47" t="str">
            <v>agriculture and forestry 01T03</v>
          </cell>
          <cell r="C47" t="str">
            <v xml:space="preserve">Industry&gt;other </v>
          </cell>
          <cell r="D47" t="str">
            <v>EndUse&gt;Industry&gt;agriculture and fishery</v>
          </cell>
          <cell r="E47"/>
        </row>
        <row r="48">
          <cell r="B48" t="str">
            <v>coal mining 05</v>
          </cell>
          <cell r="C48" t="str">
            <v>Not included</v>
          </cell>
          <cell r="D48" t="str">
            <v>Energy Industry internal consumption&gt;coal mining</v>
          </cell>
          <cell r="E48"/>
        </row>
        <row r="49">
          <cell r="B49" t="str">
            <v>oil and gas extraction 06</v>
          </cell>
          <cell r="C49" t="str">
            <v>Not included</v>
          </cell>
          <cell r="D49" t="str">
            <v>Energy Industry internal consumption&gt;crude petroleum and natural gas production</v>
          </cell>
          <cell r="E49"/>
        </row>
        <row r="50">
          <cell r="B50" t="str">
            <v>other mining and quarrying 07T08</v>
          </cell>
          <cell r="C50" t="str">
            <v xml:space="preserve">Industry&gt;other </v>
          </cell>
          <cell r="D50" t="str">
            <v>EndUse&gt;Industry&gt;mining(exc. Coal mining)</v>
          </cell>
          <cell r="E50"/>
        </row>
        <row r="51">
          <cell r="B51" t="str">
            <v>food beverage and tobacco 10T12</v>
          </cell>
          <cell r="C51" t="str">
            <v xml:space="preserve">Industry&gt;other </v>
          </cell>
          <cell r="D51" t="str">
            <v>EndUse&gt;Industry&gt;food and tobacco</v>
          </cell>
          <cell r="E51"/>
        </row>
        <row r="52">
          <cell r="B52" t="str">
            <v>textiles apparel and leather 13T15</v>
          </cell>
          <cell r="C52" t="str">
            <v xml:space="preserve">Industry&gt;other </v>
          </cell>
          <cell r="D52" t="str">
            <v>EndUse&gt;Industry&gt;fiber and leather</v>
          </cell>
          <cell r="E52"/>
        </row>
        <row r="53">
          <cell r="B53" t="str">
            <v>wood products 16</v>
          </cell>
          <cell r="C53" t="str">
            <v xml:space="preserve">Industry&gt;other </v>
          </cell>
          <cell r="D53" t="str">
            <v>EndUse&gt;Industry&gt;wood and wood products</v>
          </cell>
          <cell r="E53"/>
        </row>
        <row r="54">
          <cell r="B54" t="str">
            <v>pulp paper and printing 17T18</v>
          </cell>
          <cell r="C54" t="str">
            <v xml:space="preserve">Industry&gt;other </v>
          </cell>
          <cell r="D54" t="str">
            <v>EndUse&gt;Industry&gt;paper and printing</v>
          </cell>
          <cell r="E54"/>
        </row>
        <row r="55">
          <cell r="B55" t="str">
            <v>refined petroleum and coke 19</v>
          </cell>
          <cell r="C55" t="str">
            <v>Not included</v>
          </cell>
          <cell r="D55" t="str">
            <v>conversion process&gt;petroleum refining
Energy Industry internal consumption&gt;petroleum refining</v>
          </cell>
          <cell r="E55"/>
        </row>
        <row r="56">
          <cell r="B56" t="str">
            <v>chemicals 20</v>
          </cell>
          <cell r="C56" t="str">
            <v>Industry&gt;Petro-chemical</v>
          </cell>
          <cell r="D56" t="str">
            <v>EndUse&gt;Industry&gt;chemical and Petro-chemical</v>
          </cell>
          <cell r="E56" t="str">
            <v>Basic chemical substance manufacturing, fertilizer, pesticide and sterilization, pesticide manufacturing, other chemical product manufacturing, chemical fiber manufacturing, basic pharmaceutical and biological product manufacturing, pharmaceutical manufacturing, medical supplies and other pharmaceutical related product manufacturing</v>
          </cell>
        </row>
        <row r="57">
          <cell r="B57" t="str">
            <v>rubber and plastic products 22</v>
          </cell>
          <cell r="C57" t="str">
            <v>Industry&gt;Petro-chemical</v>
          </cell>
          <cell r="D57" t="str">
            <v>EndUse&gt;Industry&gt;chemical and Petro-chemical</v>
          </cell>
          <cell r="E57" t="str">
            <v>Synthetic rubber and plastic material manufacturing, rubber product manufacturing, plastic product manufacturing</v>
          </cell>
        </row>
        <row r="58">
          <cell r="B58" t="str">
            <v>glass and glass products 231</v>
          </cell>
          <cell r="C58" t="str">
            <v xml:space="preserve">Industry&gt;other </v>
          </cell>
          <cell r="D58" t="str">
            <v>EndUse&gt;Industry&gt;non-metallic minerals</v>
          </cell>
          <cell r="E58" t="str">
            <v>Glass and glassware manufacturing</v>
          </cell>
        </row>
        <row r="59">
          <cell r="B59" t="str">
            <v>cement and other nonmetallic minerals 239</v>
          </cell>
          <cell r="C59" t="str">
            <v xml:space="preserve">Industry&gt;other </v>
          </cell>
          <cell r="D59" t="str">
            <v>EndUse&gt;Industry&gt;non-metallic minerals</v>
          </cell>
          <cell r="E59" t="str">
            <v>Refractory and non-refractory ceramic products manufacturing business, cement, lime, plaster and its products manufacturing business, cement manufacturing business, other non-metallic minerals product manufacturing business</v>
          </cell>
        </row>
        <row r="60">
          <cell r="B60" t="str">
            <v>iron and steel 241</v>
          </cell>
          <cell r="C60" t="str">
            <v>Industry&gt;Steel</v>
          </cell>
          <cell r="D60" t="str">
            <v>EndUse&gt;Industry&gt;Steel</v>
          </cell>
          <cell r="E60"/>
        </row>
        <row r="61">
          <cell r="B61" t="str">
            <v>other metals 242</v>
          </cell>
          <cell r="C61" t="str">
            <v>Industry&gt;non-ferrous metals</v>
          </cell>
          <cell r="D61" t="str">
            <v>EndUse&gt;Industry&gt;non-ferrous metals</v>
          </cell>
          <cell r="E61" t="str">
            <v>Primary non-ferrous metals manufacturing</v>
          </cell>
        </row>
        <row r="62">
          <cell r="B62" t="str">
            <v>metal products except machinery and vehicles 25</v>
          </cell>
          <cell r="C62" t="str">
            <v>Industry&gt;non-ferrous metals</v>
          </cell>
          <cell r="D62" t="str">
            <v>EndUse&gt;Industry&gt;non-ferrous metals</v>
          </cell>
          <cell r="E62" t="str">
            <v>Metal Foundry, Structural Metal Products, Tank and Steam Generator Manufacturing, Weapons and Gun Ammunition Manufacturing, other Metalworking Products Manufacturing</v>
          </cell>
        </row>
        <row r="63">
          <cell r="B63" t="str">
            <v>computers and electronics 26</v>
          </cell>
          <cell r="C63" t="str">
            <v>Industry&gt;fabricated metals</v>
          </cell>
          <cell r="D63" t="str">
            <v>EndUse&gt;Industry&gt;machinery</v>
          </cell>
          <cell r="E63" t="str">
            <v>Semiconductor manufacturing business, electronic component manufacturing business, computer and peripheral device manufacturing business, communication and broadcasting equipment manufacturing business, video and audio equipment manufacturing business</v>
          </cell>
        </row>
        <row r="64">
          <cell r="B64" t="str">
            <v>appliances and electrical equipment 27</v>
          </cell>
          <cell r="C64" t="str">
            <v>Industry&gt;fabricated metals</v>
          </cell>
          <cell r="D64" t="str">
            <v>EndUse&gt;Industry&gt;machinery</v>
          </cell>
          <cell r="E64" t="str">
            <v>Motor, generator and electric conversion supply control device manufacturing, primary battery and storage battery manufacturing, insulated wire and cable manufacturing, light bulb and lighting device manufacturing, household appliance manufacturing, other electrical equipment manufacturing</v>
          </cell>
        </row>
        <row r="65">
          <cell r="B65" t="str">
            <v>other machinery 28</v>
          </cell>
          <cell r="C65" t="str">
            <v>Industry&gt;fabricated metals</v>
          </cell>
          <cell r="D65" t="str">
            <v>EndUse&gt;Industry&gt;machinery</v>
          </cell>
          <cell r="E65" t="str">
            <v>Magnetic and optical media manufacturing, medical equipment manufacturing, measurement, testing, navigation, control and other precision equipment manufacturing; excluding optical instruments, photographic equipment and optical equipment manufacturing, watches and watch parts manufacturing, general purpose machinery manufacturing, special purpose machinery manufacturing</v>
          </cell>
        </row>
        <row r="66">
          <cell r="B66" t="str">
            <v>road vehicles 29</v>
          </cell>
          <cell r="C66" t="str">
            <v>Industry&gt;fabricated metals</v>
          </cell>
          <cell r="D66" t="str">
            <v>EndUse&gt;Industry&gt;transportation equiment</v>
          </cell>
          <cell r="E66" t="str">
            <v>Automobile engine and automobile manufacturing business, automobile body and trailer manufacturing business, new automobile parts manufacturing business, automobile remanufactured parts manufacturing business</v>
          </cell>
        </row>
        <row r="67">
          <cell r="B67" t="str">
            <v>nonroad vehicles 30</v>
          </cell>
          <cell r="C67" t="str">
            <v>Industry&gt;fabricated metals</v>
          </cell>
          <cell r="D67" t="str">
            <v>EndUse&gt;Industry&gt;transportation equiment</v>
          </cell>
          <cell r="E67" t="str">
            <v>Ship and boat construction business, railway equipment manufacturing business, aircraft, spaceship and parts manufacturing business, and other transportation equipment manufacturing business</v>
          </cell>
        </row>
        <row r="68">
          <cell r="B68" t="str">
            <v>other manufacturing 31T33</v>
          </cell>
          <cell r="C68" t="str">
            <v xml:space="preserve">Industry&gt;other </v>
          </cell>
          <cell r="D68" t="str">
            <v>EndUse&gt;Industry&gt;other manufacturing</v>
          </cell>
          <cell r="E68"/>
        </row>
        <row r="69">
          <cell r="B69" t="str">
            <v>energy pipelines and gas processing 352T353</v>
          </cell>
          <cell r="C69" t="str">
            <v>Not included</v>
          </cell>
          <cell r="D69" t="str">
            <v>conversion process&gt;gas process
Energy Industry internal consumption&gt;gas process</v>
          </cell>
          <cell r="E69"/>
        </row>
        <row r="70">
          <cell r="B70" t="str">
            <v>water and waste 36T39</v>
          </cell>
          <cell r="C70" t="str">
            <v>Service&gt;Public</v>
          </cell>
          <cell r="D70" t="str">
            <v>EndUse&gt;Public</v>
          </cell>
          <cell r="E70"/>
        </row>
        <row r="71">
          <cell r="B71" t="str">
            <v>construction 41T43</v>
          </cell>
          <cell r="C71" t="str">
            <v xml:space="preserve">Industry&gt;other </v>
          </cell>
          <cell r="D71" t="str">
            <v>EndUse&gt;Industry&gt;construction</v>
          </cell>
          <cell r="E71"/>
        </row>
        <row r="86">
          <cell r="C86">
            <v>39656668310000</v>
          </cell>
        </row>
      </sheetData>
      <sheetData sheetId="1"/>
      <sheetData sheetId="2"/>
      <sheetData sheetId="3"/>
      <sheetData sheetId="4"/>
      <sheetData sheetId="5"/>
      <sheetData sheetId="6">
        <row r="59">
          <cell r="W59">
            <v>673.02599999999995</v>
          </cell>
          <cell r="X59">
            <v>32.597000000000001</v>
          </cell>
          <cell r="Y59">
            <v>83.509</v>
          </cell>
          <cell r="Z59">
            <v>23.651</v>
          </cell>
          <cell r="AA59">
            <v>0</v>
          </cell>
          <cell r="AB59">
            <v>0</v>
          </cell>
          <cell r="AC59">
            <v>0</v>
          </cell>
          <cell r="AD59">
            <v>9.4329999999999998</v>
          </cell>
          <cell r="AE59">
            <v>17.648</v>
          </cell>
          <cell r="AF59">
            <v>11.587999999999999</v>
          </cell>
          <cell r="AG59">
            <v>1.4870000000000001</v>
          </cell>
          <cell r="AH59">
            <v>161.374</v>
          </cell>
        </row>
        <row r="62">
          <cell r="W62">
            <v>0</v>
          </cell>
          <cell r="X62">
            <v>12.01</v>
          </cell>
          <cell r="Y62">
            <v>0.158</v>
          </cell>
          <cell r="Z62">
            <v>0</v>
          </cell>
          <cell r="AA62">
            <v>0</v>
          </cell>
          <cell r="AB62">
            <v>0</v>
          </cell>
          <cell r="AC62">
            <v>0</v>
          </cell>
          <cell r="AD62">
            <v>0.10299999999999999</v>
          </cell>
          <cell r="AE62">
            <v>3.1560000000000001</v>
          </cell>
          <cell r="AF62">
            <v>0.06</v>
          </cell>
          <cell r="AG62">
            <v>4.5999999999999999E-2</v>
          </cell>
          <cell r="AH62">
            <v>12.161</v>
          </cell>
        </row>
      </sheetData>
      <sheetData sheetId="7">
        <row r="59">
          <cell r="W59">
            <v>293.34500000000003</v>
          </cell>
          <cell r="X59">
            <v>4.6669999999999998</v>
          </cell>
          <cell r="Y59">
            <v>9.5630000000000006</v>
          </cell>
          <cell r="Z59">
            <v>0.155</v>
          </cell>
          <cell r="AA59">
            <v>0</v>
          </cell>
          <cell r="AB59">
            <v>0</v>
          </cell>
          <cell r="AC59">
            <v>0</v>
          </cell>
          <cell r="AD59">
            <v>7.8170000000000002</v>
          </cell>
          <cell r="AE59">
            <v>7.6</v>
          </cell>
          <cell r="AF59">
            <v>2.028</v>
          </cell>
          <cell r="AG59">
            <v>3.3809999999999998</v>
          </cell>
          <cell r="AH59">
            <v>180.613</v>
          </cell>
        </row>
        <row r="62">
          <cell r="W62">
            <v>0</v>
          </cell>
          <cell r="X62">
            <v>17.731999999999999</v>
          </cell>
          <cell r="Y62">
            <v>0.13100000000000001</v>
          </cell>
          <cell r="Z62">
            <v>0</v>
          </cell>
          <cell r="AA62">
            <v>0</v>
          </cell>
          <cell r="AB62">
            <v>0</v>
          </cell>
          <cell r="AC62">
            <v>0</v>
          </cell>
          <cell r="AD62">
            <v>6.5000000000000002E-2</v>
          </cell>
          <cell r="AE62">
            <v>3.1179999999999999</v>
          </cell>
          <cell r="AF62">
            <v>6.0000000000000001E-3</v>
          </cell>
          <cell r="AG62">
            <v>1.2999999999999999E-2</v>
          </cell>
          <cell r="AH62">
            <v>23.225000000000001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ersons/person.xml><?xml version="1.0" encoding="utf-8"?>
<personList xmlns="http://schemas.microsoft.com/office/spreadsheetml/2018/threadedcomments" xmlns:x="http://schemas.openxmlformats.org/spreadsheetml/2006/main">
  <person displayName="공용계정2" id="{5BF69957-AFC8-4FAA-A487-8958BDC47DAF}" userId="S::admin@nextgroup0901.onmicrosoft.com::a5dc61c0-e950-4cf7-8608-44cec833c9ee"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I3" dT="2026-02-25T05:38:38.53" personId="{5BF69957-AFC8-4FAA-A487-8958BDC47DAF}" id="{CF31477E-23A8-42B7-B3F9-FD4B8CC88626}">
    <text>나프타 수요량 산출 방법:
한국석유공사의 ‘석유류수급통계’ 데이터를 재산출하여 적용
산출 공식: 
나프타 확정 수요량 = (수요/내수량) - (공급/타산업유입량)</text>
  </threadedComment>
</ThreadedComments>
</file>

<file path=xl/threadedComments/threadedComment2.xml><?xml version="1.0" encoding="utf-8"?>
<ThreadedComments xmlns="http://schemas.microsoft.com/office/spreadsheetml/2018/threadedcomments" xmlns:x="http://schemas.openxmlformats.org/spreadsheetml/2006/main">
  <threadedComment ref="AI3" dT="2026-02-25T05:38:38.53" personId="{5BF69957-AFC8-4FAA-A487-8958BDC47DAF}" id="{6409ED7B-A427-4BE4-823E-DBB23EECA202}">
    <text>나프타 수요량 산출 방법:
한국석유공사의 ‘석유류수급통계’ 데이터를 재산출하여 적용
산출 공식: 
나프타 확정 수요량 = (수요/내수량) - (공급/타산업유입량)</text>
  </threadedComment>
</ThreadedComments>
</file>

<file path=xl/threadedComments/threadedComment3.xml><?xml version="1.0" encoding="utf-8"?>
<ThreadedComments xmlns="http://schemas.microsoft.com/office/spreadsheetml/2018/threadedcomments" xmlns:x="http://schemas.openxmlformats.org/spreadsheetml/2006/main">
  <threadedComment ref="AI3" dT="2026-02-25T05:38:38.53" personId="{5BF69957-AFC8-4FAA-A487-8958BDC47DAF}" id="{42DA03A9-04EA-4B5B-AB57-152768646AB7}">
    <text>나프타 수요량 산출 방법:
한국석유공사의 ‘석유류수급통계’ 데이터를 재산출하여 적용
산출 공식: 
나프타 확정 수요량 = (수요/내수량) - (공급/타산업유입량)</text>
  </threadedComment>
</ThreadedComments>
</file>

<file path=xl/threadedComments/threadedComment4.xml><?xml version="1.0" encoding="utf-8"?>
<ThreadedComments xmlns="http://schemas.microsoft.com/office/spreadsheetml/2018/threadedcomments" xmlns:x="http://schemas.openxmlformats.org/spreadsheetml/2006/main">
  <threadedComment ref="AI3" dT="2026-02-25T05:38:38.53" personId="{5BF69957-AFC8-4FAA-A487-8958BDC47DAF}" id="{7EA6916B-39BD-470F-BB28-71AD38AD9A82}">
    <text>나프타 수요량 산출 방법:
한국석유공사의 ‘석유류수급통계’ 데이터를 재산출하여 적용
산출 공식: 
나프타 확정 수요량 = (수요/내수량) - (공급/타산업유입량)</text>
  </threadedComment>
</ThreadedComments>
</file>

<file path=xl/threadedComments/threadedComment5.xml><?xml version="1.0" encoding="utf-8"?>
<ThreadedComments xmlns="http://schemas.microsoft.com/office/spreadsheetml/2018/threadedcomments" xmlns:x="http://schemas.openxmlformats.org/spreadsheetml/2006/main">
  <threadedComment ref="AI3" dT="2026-02-25T05:38:38.53" personId="{5BF69957-AFC8-4FAA-A487-8958BDC47DAF}" id="{44C7C854-56B7-495F-ACF4-18C00EE8FAC6}">
    <text>나프타 수요량 산출 방법:
한국석유공사의 ‘석유류수급통계’ 데이터를 재산출하여 적용
산출 공식: 
나프타 확정 수요량 = (수요/내수량) - (공급/타산업유입량)</text>
  </threadedComment>
</ThreadedComments>
</file>

<file path=xl/threadedComments/threadedComment6.xml><?xml version="1.0" encoding="utf-8"?>
<ThreadedComments xmlns="http://schemas.microsoft.com/office/spreadsheetml/2018/threadedcomments" xmlns:x="http://schemas.openxmlformats.org/spreadsheetml/2006/main">
  <threadedComment ref="H6" dT="2026-02-25T04:50:16.03" personId="{00000000-0000-0000-0000-000000000000}" id="{B72C412B-D342-4637-A48A-D5E778AB431C}">
    <text>정의 : 석유화학사에서 생산된 부산물이 정유사로 유입된 물량을 의미</text>
  </threadedComment>
  <threadedComment ref="W11" dT="2026-02-25T05:49:12.38" personId="{5BF69957-AFC8-4FAA-A487-8958BDC47DAF}" id="{4CB43BAB-00B8-4CF0-BA7F-DF779C8BF0D0}">
    <text>추정치(KESIS납사 수요량 증감율 활용)</text>
  </threadedComment>
</ThreadedComments>
</file>

<file path=xl/threadedComments/threadedComment7.xml><?xml version="1.0" encoding="utf-8"?>
<ThreadedComments xmlns="http://schemas.microsoft.com/office/spreadsheetml/2018/threadedcomments" xmlns:x="http://schemas.openxmlformats.org/spreadsheetml/2006/main">
  <threadedComment ref="B5" dT="2026-02-10T00:08:01.02" personId="{5BF69957-AFC8-4FAA-A487-8958BDC47DAF}" id="{16B7A9A4-F493-4795-B7E1-6565A5535E4A}">
    <text>기준년도 2000의 값은 연도마다 조금씩 다른데, 가장 최근 자료 기준으로 작성(The values for the base year 2000 vary slightly by year; please prepare the report based on the most recent data)</text>
  </threadedComment>
  <threadedComment ref="F6" dT="2026-02-10T00:13:31.47" personId="{5BF69957-AFC8-4FAA-A487-8958BDC47DAF}" id="{D0699172-63E0-4F1D-8A60-FAD24CD256F7}">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 ref="A43" dT="2026-02-09T08:50:34.46" personId="{5BF69957-AFC8-4FAA-A487-8958BDC47DAF}" id="{85516A1A-EC53-4ED4-AAA7-AC53A483494A}">
    <text>별도 계산하여 산출 항목</text>
  </threadedComment>
  <threadedComment ref="G79" dT="2026-02-10T00:13:31.47" personId="{5BF69957-AFC8-4FAA-A487-8958BDC47DAF}" id="{68057DB6-1310-4AE9-98F8-1E85FB49E223}">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 ref="A111" dT="2026-02-09T08:50:34.46" personId="{5BF69957-AFC8-4FAA-A487-8958BDC47DAF}" id="{74D943CF-665F-4EF0-8DED-6B3C84B5C51C}">
    <text>별도 계산하여 산출 항목</text>
  </threadedComment>
  <threadedComment ref="B111" dT="2026-02-09T08:50:34.46" personId="{5BF69957-AFC8-4FAA-A487-8958BDC47DAF}" id="{13D4EEE8-3ADA-4718-82DC-BB6C17136AA9}">
    <text>별도 계산하여 산출 항목</text>
  </threadedComment>
</ThreadedComments>
</file>

<file path=xl/threadedComments/threadedComment8.xml><?xml version="1.0" encoding="utf-8"?>
<ThreadedComments xmlns="http://schemas.microsoft.com/office/spreadsheetml/2018/threadedcomments" xmlns:x="http://schemas.openxmlformats.org/spreadsheetml/2006/main">
  <threadedComment ref="E16" dT="2026-02-19T05:50:27.11" personId="{5BF69957-AFC8-4FAA-A487-8958BDC47DAF}" id="{57A681D4-0D78-4A55-B1F6-73396BA3D83F}">
    <text>22 -&gt; 20 로 수정</text>
  </threadedComment>
</ThreadedComments>
</file>

<file path=xl/threadedComments/threadedComment9.xml><?xml version="1.0" encoding="utf-8"?>
<ThreadedComments xmlns="http://schemas.microsoft.com/office/spreadsheetml/2018/threadedcomments" xmlns:x="http://schemas.openxmlformats.org/spreadsheetml/2006/main">
  <threadedComment ref="E16" dT="2026-02-19T05:54:21.32" personId="{5BF69957-AFC8-4FAA-A487-8958BDC47DAF}" id="{F129D279-C417-4FBD-ACA5-6F1AAD02BF3E}">
    <text>25 -&gt; 242</text>
  </threadedComment>
</ThreadedComments>
</file>

<file path=xl/threadedComments/threadedComment10.xml><?xml version="1.0" encoding="utf-8"?>
<ThreadedComments xmlns="http://schemas.microsoft.com/office/spreadsheetml/2018/threadedcomments" xmlns:x="http://schemas.openxmlformats.org/spreadsheetml/2006/main">
  <threadedComment ref="E60" dT="2026-02-10T00:13:31.47" personId="{5BF69957-AFC8-4FAA-A487-8958BDC47DAF}" id="{FB8F8198-C32A-41E3-A9C3-6806B8BC09A3}">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1.xml><?xml version="1.0" encoding="utf-8"?>
<ThreadedComments xmlns="http://schemas.microsoft.com/office/spreadsheetml/2018/threadedcomments" xmlns:x="http://schemas.openxmlformats.org/spreadsheetml/2006/main">
  <threadedComment ref="E60" dT="2026-02-10T00:13:31.47" personId="{5BF69957-AFC8-4FAA-A487-8958BDC47DAF}" id="{7D8F2B64-A74B-48E1-BD27-4DDF72CBBC34}">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2.xml><?xml version="1.0" encoding="utf-8"?>
<ThreadedComments xmlns="http://schemas.microsoft.com/office/spreadsheetml/2018/threadedcomments" xmlns:x="http://schemas.openxmlformats.org/spreadsheetml/2006/main">
  <threadedComment ref="E60" dT="2026-02-10T00:13:31.47" personId="{5BF69957-AFC8-4FAA-A487-8958BDC47DAF}" id="{41CE15DF-60B9-4999-A0BC-244BCDA6E6F1}">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3.xml><?xml version="1.0" encoding="utf-8"?>
<ThreadedComments xmlns="http://schemas.microsoft.com/office/spreadsheetml/2018/threadedcomments" xmlns:x="http://schemas.openxmlformats.org/spreadsheetml/2006/main">
  <threadedComment ref="E60" dT="2026-02-10T00:13:31.47" personId="{5BF69957-AFC8-4FAA-A487-8958BDC47DAF}" id="{8F284139-B29B-4C70-821F-24F074BBC6E5}">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4.xml><?xml version="1.0" encoding="utf-8"?>
<ThreadedComments xmlns="http://schemas.microsoft.com/office/spreadsheetml/2018/threadedcomments" xmlns:x="http://schemas.openxmlformats.org/spreadsheetml/2006/main">
  <threadedComment ref="E60" dT="2026-02-10T00:13:31.47" personId="{5BF69957-AFC8-4FAA-A487-8958BDC47DAF}" id="{83163C97-FE08-4671-A970-874B111145B1}">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5.xml><?xml version="1.0" encoding="utf-8"?>
<ThreadedComments xmlns="http://schemas.microsoft.com/office/spreadsheetml/2018/threadedcomments" xmlns:x="http://schemas.openxmlformats.org/spreadsheetml/2006/main">
  <threadedComment ref="E60" dT="2026-02-10T00:13:31.47" personId="{5BF69957-AFC8-4FAA-A487-8958BDC47DAF}" id="{2209DB11-4E98-4AAD-910B-4233ADE0ED33}">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6.xml><?xml version="1.0" encoding="utf-8"?>
<ThreadedComments xmlns="http://schemas.microsoft.com/office/spreadsheetml/2018/threadedcomments" xmlns:x="http://schemas.openxmlformats.org/spreadsheetml/2006/main">
  <threadedComment ref="E60" dT="2026-02-10T00:13:31.47" personId="{5BF69957-AFC8-4FAA-A487-8958BDC47DAF}" id="{4F4AC56D-EFC6-47C2-B41D-7C429B86B69F}">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7.xml><?xml version="1.0" encoding="utf-8"?>
<ThreadedComments xmlns="http://schemas.microsoft.com/office/spreadsheetml/2018/threadedcomments" xmlns:x="http://schemas.openxmlformats.org/spreadsheetml/2006/main">
  <threadedComment ref="E32" dT="2026-02-10T00:13:31.47" personId="{5BF69957-AFC8-4FAA-A487-8958BDC47DAF}" id="{D320C584-ADA7-4DDD-A2E8-1DBB75561132}">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threadedComments/threadedComment18.xml><?xml version="1.0" encoding="utf-8"?>
<ThreadedComments xmlns="http://schemas.microsoft.com/office/spreadsheetml/2018/threadedcomments" xmlns:x="http://schemas.openxmlformats.org/spreadsheetml/2006/main">
  <threadedComment ref="E60" dT="2026-02-10T00:13:31.47" personId="{5BF69957-AFC8-4FAA-A487-8958BDC47DAF}" id="{37053F6C-910E-4E7A-9585-F248374CD116}">
    <text>2022년도 장기에너지 수요전망부터 조립금속 -&gt; ‘기계류 및 수송장비' 로 세분화됨(Starting with the 2022 Long-term Energy Demand Outlook, the 'Fabricated Metal' category has been subdivided into 'Machinery and Transport Equipment.)</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0" row="7">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9D73EB2-B88B-4827-B2FC-F2DFE7655643}">
  <we:reference id="WA200009404" version="1.0.0.5" store="Omex" storeType="OMEX"/>
  <we:alternateReferences>
    <we:reference id="WA200009404" version="1.0.0.5" store="WA200009404" storeType="OMEX"/>
  </we:alternateReferences>
  <we:properties>
    <we:property name="claude.fileId" value="&quot;ee3e8e1e-facc-412f-84a9-5a5964ad17a3&quot;"/>
  </we:properties>
  <we:bindings/>
  <we:snapshot xmlns:r="http://schemas.openxmlformats.org/officeDocument/2006/relationships"/>
</we:webextension>
</file>

<file path=xl/webextensions/webextension2.xml><?xml version="1.0" encoding="utf-8"?>
<we:webextension xmlns:we="http://schemas.microsoft.com/office/webextensions/webextension/2010/11" id="{0C221731-795D-42B3-AB94-E5365F68103A}">
  <we:reference id="11d7cf85-ae5a-43b8-bc58-1e1a151cce24" version="1.0.0.1" store="EXCatalog" storeType="EXCatalog"/>
  <we:alternateReferences>
    <we:reference id="WA200010725" version="1.0.0.1" store="ko-KR" storeType="OMEX"/>
  </we:alternateReferences>
  <we:properties>
    <we:property name="claude.fileId" value="&quot;1c97d2fc-07e9-4cc6-be03-cba2a7877f9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ww.iea.org/data-and-statistics/data-tables?country=KOREA&amp;energy=Balances&amp;year=2019" TargetMode="External"/><Relationship Id="rId2" Type="http://schemas.openxmlformats.org/officeDocument/2006/relationships/hyperlink" Target="https://kosis.kr/statHtml/statHtml.do?orgId=337&amp;tblId=DT_337_2019_H1017&amp;vw_cd=MT_ZTITLE&amp;list_id=337_33703_002&amp;seqNo=&amp;lang_mode=ko&amp;language=kor&amp;obj_var_id=&amp;itm_id=&amp;conn_path=MT_ZTITLE" TargetMode="External"/><Relationship Id="rId1" Type="http://schemas.openxmlformats.org/officeDocument/2006/relationships/hyperlink" Target="http://www.kesis.net/FileDownloadAction.do?file=/admin/admin_RegList.jsp/20210706/976071625505008233_01.xlsx&amp;oldFile=BAL_EXTEND_(1990~2019).xlsx" TargetMode="External"/><Relationship Id="rId5" Type="http://schemas.openxmlformats.org/officeDocument/2006/relationships/printerSettings" Target="../printerSettings/printerSettings1.bin"/><Relationship Id="rId4" Type="http://schemas.openxmlformats.org/officeDocument/2006/relationships/hyperlink" Target="https://kosis.kr/statHtml/statHtml.do?orgId=339&amp;tblId=DT_F_M180&amp;vw_cd=MT_ZTITLE&amp;list_id=339_33901_03&amp;seqNo=&amp;lang_mode=ko&amp;language=kor&amp;obj_var_id=&amp;itm_id=&amp;conn_path=MT_ZTITLE"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bin"/><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kosis.kr/statHtml/statHtml.do?orgId=337&amp;tblId=DT_337_2019_H1017&amp;conn_path=I3" TargetMode="External"/><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2.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4EEF-C210-4898-84E3-7D17297EEC2C}">
  <dimension ref="A1:F121"/>
  <sheetViews>
    <sheetView tabSelected="1" workbookViewId="0">
      <selection activeCell="A2" sqref="A2"/>
    </sheetView>
  </sheetViews>
  <sheetFormatPr defaultColWidth="8.625" defaultRowHeight="16.5"/>
  <cols>
    <col min="1" max="1" width="8.625" style="20"/>
    <col min="2" max="2" width="34.375" style="20" customWidth="1"/>
    <col min="3" max="3" width="28.125" style="20" customWidth="1"/>
    <col min="4" max="4" width="26.625" style="20" customWidth="1"/>
    <col min="5" max="5" width="41.25" style="20" customWidth="1"/>
    <col min="6" max="6" width="41.375" style="20" customWidth="1"/>
    <col min="7" max="7" width="45" style="20" bestFit="1" customWidth="1"/>
    <col min="8" max="8" width="19.375" style="20" customWidth="1"/>
    <col min="9" max="16384" width="8.625" style="20"/>
  </cols>
  <sheetData>
    <row r="1" spans="1:4">
      <c r="A1" s="19" t="s">
        <v>286</v>
      </c>
    </row>
    <row r="3" spans="1:4">
      <c r="A3" s="19" t="s">
        <v>287</v>
      </c>
      <c r="B3" s="21" t="s">
        <v>982</v>
      </c>
    </row>
    <row r="4" spans="1:4">
      <c r="B4" s="20" t="s">
        <v>289</v>
      </c>
    </row>
    <row r="5" spans="1:4">
      <c r="B5" s="22" t="s">
        <v>980</v>
      </c>
    </row>
    <row r="6" spans="1:4">
      <c r="B6" s="20" t="s">
        <v>1090</v>
      </c>
      <c r="D6" s="20" t="s">
        <v>1082</v>
      </c>
    </row>
    <row r="7" spans="1:4">
      <c r="B7" s="23" t="s">
        <v>290</v>
      </c>
      <c r="C7" s="23"/>
    </row>
    <row r="9" spans="1:4">
      <c r="B9" s="21" t="s">
        <v>288</v>
      </c>
    </row>
    <row r="10" spans="1:4">
      <c r="B10" s="20" t="s">
        <v>289</v>
      </c>
      <c r="D10" s="24"/>
    </row>
    <row r="11" spans="1:4">
      <c r="B11" s="22" t="s">
        <v>981</v>
      </c>
      <c r="D11" s="24"/>
    </row>
    <row r="12" spans="1:4">
      <c r="B12" s="20" t="s">
        <v>291</v>
      </c>
      <c r="D12" s="25"/>
    </row>
    <row r="13" spans="1:4">
      <c r="B13" s="23" t="s">
        <v>292</v>
      </c>
      <c r="D13" s="24"/>
    </row>
    <row r="14" spans="1:4">
      <c r="B14" s="23"/>
      <c r="D14" s="25"/>
    </row>
    <row r="15" spans="1:4">
      <c r="B15" s="20" t="s">
        <v>293</v>
      </c>
      <c r="D15" s="24"/>
    </row>
    <row r="16" spans="1:4">
      <c r="B16" s="22" t="s">
        <v>981</v>
      </c>
      <c r="D16" s="24"/>
    </row>
    <row r="17" spans="2:4">
      <c r="B17" s="20" t="s">
        <v>294</v>
      </c>
      <c r="D17" s="25"/>
    </row>
    <row r="18" spans="2:4">
      <c r="B18" s="23" t="s">
        <v>295</v>
      </c>
      <c r="D18" s="24"/>
    </row>
    <row r="19" spans="2:4">
      <c r="D19" s="25"/>
    </row>
    <row r="20" spans="2:4">
      <c r="B20" s="20" t="s">
        <v>293</v>
      </c>
    </row>
    <row r="21" spans="2:4">
      <c r="B21" s="22" t="s">
        <v>981</v>
      </c>
    </row>
    <row r="22" spans="2:4">
      <c r="B22" s="20" t="s">
        <v>296</v>
      </c>
    </row>
    <row r="23" spans="2:4">
      <c r="B23" s="23" t="s">
        <v>297</v>
      </c>
    </row>
    <row r="25" spans="2:4">
      <c r="B25" s="21" t="s">
        <v>298</v>
      </c>
    </row>
    <row r="26" spans="2:4">
      <c r="B26" s="20" t="s">
        <v>299</v>
      </c>
    </row>
    <row r="27" spans="2:4">
      <c r="B27" s="22">
        <v>2022</v>
      </c>
    </row>
    <row r="28" spans="2:4">
      <c r="B28" s="20" t="s">
        <v>300</v>
      </c>
    </row>
    <row r="29" spans="2:4">
      <c r="B29" s="23" t="s">
        <v>301</v>
      </c>
    </row>
    <row r="30" spans="2:4">
      <c r="B30" s="23"/>
    </row>
    <row r="32" spans="2:4">
      <c r="B32" s="520" t="s">
        <v>302</v>
      </c>
    </row>
    <row r="33" spans="2:6">
      <c r="B33" s="673" t="s">
        <v>979</v>
      </c>
      <c r="C33" s="673" t="s">
        <v>924</v>
      </c>
      <c r="D33" s="673" t="s">
        <v>925</v>
      </c>
      <c r="E33" s="673" t="s">
        <v>926</v>
      </c>
      <c r="F33" s="673" t="s">
        <v>927</v>
      </c>
    </row>
    <row r="34" spans="2:6">
      <c r="B34" s="671" t="s">
        <v>246</v>
      </c>
      <c r="C34" s="671" t="s">
        <v>928</v>
      </c>
      <c r="D34" s="671" t="s">
        <v>929</v>
      </c>
      <c r="E34" s="671" t="s">
        <v>930</v>
      </c>
      <c r="F34" s="671"/>
    </row>
    <row r="35" spans="2:6">
      <c r="B35" s="671" t="s">
        <v>247</v>
      </c>
      <c r="C35" s="671" t="s">
        <v>931</v>
      </c>
      <c r="D35" s="671" t="s">
        <v>304</v>
      </c>
      <c r="E35" s="671"/>
      <c r="F35" s="671" t="s">
        <v>932</v>
      </c>
    </row>
    <row r="36" spans="2:6">
      <c r="B36" s="671" t="s">
        <v>248</v>
      </c>
      <c r="C36" s="671" t="s">
        <v>933</v>
      </c>
      <c r="D36" s="671" t="s">
        <v>304</v>
      </c>
      <c r="E36" s="671"/>
      <c r="F36" s="671" t="s">
        <v>934</v>
      </c>
    </row>
    <row r="37" spans="2:6">
      <c r="B37" s="671" t="s">
        <v>249</v>
      </c>
      <c r="C37" s="671" t="s">
        <v>935</v>
      </c>
      <c r="D37" s="671" t="s">
        <v>929</v>
      </c>
      <c r="E37" s="671"/>
      <c r="F37" s="671"/>
    </row>
    <row r="38" spans="2:6">
      <c r="B38" s="671" t="s">
        <v>250</v>
      </c>
      <c r="C38" s="671" t="s">
        <v>936</v>
      </c>
      <c r="D38" s="671" t="s">
        <v>929</v>
      </c>
      <c r="E38" s="671" t="s">
        <v>937</v>
      </c>
      <c r="F38" s="671"/>
    </row>
    <row r="39" spans="2:6">
      <c r="B39" s="671" t="s">
        <v>251</v>
      </c>
      <c r="C39" s="671" t="s">
        <v>938</v>
      </c>
      <c r="D39" s="671" t="s">
        <v>929</v>
      </c>
      <c r="E39" s="671" t="s">
        <v>939</v>
      </c>
      <c r="F39" s="671"/>
    </row>
    <row r="40" spans="2:6">
      <c r="B40" s="671" t="s">
        <v>252</v>
      </c>
      <c r="C40" s="671" t="s">
        <v>940</v>
      </c>
      <c r="D40" s="671" t="s">
        <v>929</v>
      </c>
      <c r="E40" s="671" t="s">
        <v>941</v>
      </c>
      <c r="F40" s="671"/>
    </row>
    <row r="41" spans="2:6">
      <c r="B41" s="671" t="s">
        <v>253</v>
      </c>
      <c r="C41" s="671" t="s">
        <v>942</v>
      </c>
      <c r="D41" s="671" t="s">
        <v>929</v>
      </c>
      <c r="E41" s="671" t="s">
        <v>943</v>
      </c>
      <c r="F41" s="671"/>
    </row>
    <row r="42" spans="2:6">
      <c r="B42" s="671" t="s">
        <v>254</v>
      </c>
      <c r="C42" s="671" t="s">
        <v>944</v>
      </c>
      <c r="D42" s="671" t="s">
        <v>304</v>
      </c>
      <c r="E42" s="671" t="s">
        <v>945</v>
      </c>
      <c r="F42" s="671" t="s">
        <v>934</v>
      </c>
    </row>
    <row r="43" spans="2:6" ht="95.25">
      <c r="B43" s="671" t="s">
        <v>255</v>
      </c>
      <c r="C43" s="672" t="s">
        <v>946</v>
      </c>
      <c r="D43" s="671" t="s">
        <v>947</v>
      </c>
      <c r="E43" s="671" t="s">
        <v>948</v>
      </c>
      <c r="F43" s="671" t="s">
        <v>949</v>
      </c>
    </row>
    <row r="44" spans="2:6" ht="95.25">
      <c r="B44" s="671" t="s">
        <v>305</v>
      </c>
      <c r="C44" s="672" t="s">
        <v>946</v>
      </c>
      <c r="D44" s="671" t="s">
        <v>947</v>
      </c>
      <c r="E44" s="671" t="s">
        <v>950</v>
      </c>
      <c r="F44" s="671"/>
    </row>
    <row r="45" spans="2:6">
      <c r="B45" s="671" t="s">
        <v>258</v>
      </c>
      <c r="C45" s="671" t="s">
        <v>951</v>
      </c>
      <c r="D45" s="671" t="s">
        <v>929</v>
      </c>
      <c r="E45" s="671" t="s">
        <v>952</v>
      </c>
      <c r="F45" s="671"/>
    </row>
    <row r="46" spans="2:6">
      <c r="B46" s="671" t="s">
        <v>306</v>
      </c>
      <c r="C46" s="671" t="s">
        <v>951</v>
      </c>
      <c r="D46" s="671" t="s">
        <v>929</v>
      </c>
      <c r="E46" s="671" t="s">
        <v>953</v>
      </c>
      <c r="F46" s="671"/>
    </row>
    <row r="47" spans="2:6" ht="162.75">
      <c r="B47" s="671" t="s">
        <v>259</v>
      </c>
      <c r="C47" s="672" t="s">
        <v>954</v>
      </c>
      <c r="D47" s="671" t="s">
        <v>955</v>
      </c>
      <c r="E47" s="671" t="s">
        <v>956</v>
      </c>
      <c r="F47" s="672" t="s">
        <v>957</v>
      </c>
    </row>
    <row r="48" spans="2:6">
      <c r="B48" s="671" t="s">
        <v>260</v>
      </c>
      <c r="C48" s="671" t="s">
        <v>958</v>
      </c>
      <c r="D48" s="671" t="s">
        <v>959</v>
      </c>
      <c r="E48" s="671" t="s">
        <v>960</v>
      </c>
      <c r="F48" s="671"/>
    </row>
    <row r="49" spans="2:6">
      <c r="B49" s="671" t="s">
        <v>307</v>
      </c>
      <c r="C49" s="671" t="s">
        <v>958</v>
      </c>
      <c r="D49" s="671" t="s">
        <v>959</v>
      </c>
      <c r="E49" s="671" t="s">
        <v>961</v>
      </c>
      <c r="F49" s="671"/>
    </row>
    <row r="50" spans="2:6">
      <c r="B50" s="671" t="s">
        <v>308</v>
      </c>
      <c r="C50" s="671" t="s">
        <v>962</v>
      </c>
      <c r="D50" s="671" t="s">
        <v>963</v>
      </c>
      <c r="E50" s="671" t="s">
        <v>964</v>
      </c>
      <c r="F50" s="671"/>
    </row>
    <row r="51" spans="2:6">
      <c r="B51" s="671" t="s">
        <v>309</v>
      </c>
      <c r="C51" s="671" t="s">
        <v>962</v>
      </c>
      <c r="D51" s="671" t="s">
        <v>963</v>
      </c>
      <c r="E51" s="671" t="s">
        <v>965</v>
      </c>
      <c r="F51" s="671"/>
    </row>
    <row r="52" spans="2:6">
      <c r="B52" s="671" t="s">
        <v>310</v>
      </c>
      <c r="C52" s="671" t="s">
        <v>962</v>
      </c>
      <c r="D52" s="671" t="s">
        <v>963</v>
      </c>
      <c r="E52" s="671" t="s">
        <v>966</v>
      </c>
      <c r="F52" s="671"/>
    </row>
    <row r="53" spans="2:6">
      <c r="B53" s="671" t="s">
        <v>263</v>
      </c>
      <c r="C53" s="671" t="s">
        <v>967</v>
      </c>
      <c r="D53" s="671" t="s">
        <v>968</v>
      </c>
      <c r="E53" s="671" t="s">
        <v>969</v>
      </c>
      <c r="F53" s="671"/>
    </row>
    <row r="54" spans="2:6">
      <c r="B54" s="671" t="s">
        <v>311</v>
      </c>
      <c r="C54" s="671" t="s">
        <v>967</v>
      </c>
      <c r="D54" s="671" t="s">
        <v>968</v>
      </c>
      <c r="E54" s="671" t="s">
        <v>970</v>
      </c>
      <c r="F54" s="671"/>
    </row>
    <row r="55" spans="2:6">
      <c r="B55" s="671" t="s">
        <v>266</v>
      </c>
      <c r="C55" s="671" t="s">
        <v>971</v>
      </c>
      <c r="D55" s="671" t="s">
        <v>929</v>
      </c>
      <c r="E55" s="671" t="s">
        <v>972</v>
      </c>
      <c r="F55" s="671"/>
    </row>
    <row r="56" spans="2:6" ht="54.75">
      <c r="B56" s="671" t="s">
        <v>267</v>
      </c>
      <c r="C56" s="672" t="s">
        <v>973</v>
      </c>
      <c r="D56" s="671" t="s">
        <v>304</v>
      </c>
      <c r="E56" s="671"/>
      <c r="F56" s="671" t="s">
        <v>974</v>
      </c>
    </row>
    <row r="57" spans="2:6">
      <c r="B57" s="671" t="s">
        <v>268</v>
      </c>
      <c r="C57" s="671" t="s">
        <v>975</v>
      </c>
      <c r="D57" s="671" t="s">
        <v>976</v>
      </c>
      <c r="E57" s="671"/>
      <c r="F57" s="671" t="s">
        <v>977</v>
      </c>
    </row>
    <row r="58" spans="2:6">
      <c r="B58" s="671" t="s">
        <v>269</v>
      </c>
      <c r="C58" s="671" t="s">
        <v>978</v>
      </c>
      <c r="D58" s="671" t="s">
        <v>929</v>
      </c>
      <c r="E58" s="671"/>
      <c r="F58" s="671"/>
    </row>
    <row r="59" spans="2:6">
      <c r="B59" s="520"/>
    </row>
    <row r="61" spans="2:6" s="652" customFormat="1" ht="13.5">
      <c r="B61" s="651" t="s">
        <v>312</v>
      </c>
    </row>
    <row r="62" spans="2:6" s="652" customFormat="1" ht="13.5">
      <c r="B62" s="653" t="s">
        <v>313</v>
      </c>
      <c r="C62" s="653" t="s">
        <v>367</v>
      </c>
      <c r="D62" s="653" t="s">
        <v>366</v>
      </c>
      <c r="E62" s="653" t="s">
        <v>303</v>
      </c>
      <c r="F62" s="653" t="s">
        <v>314</v>
      </c>
    </row>
    <row r="63" spans="2:6" s="652" customFormat="1" ht="13.5">
      <c r="B63" s="654" t="s">
        <v>315</v>
      </c>
      <c r="C63" s="654" t="s">
        <v>315</v>
      </c>
      <c r="D63" s="654" t="s">
        <v>315</v>
      </c>
      <c r="E63" s="655"/>
      <c r="F63" s="655"/>
    </row>
    <row r="64" spans="2:6" s="652" customFormat="1" ht="175.5">
      <c r="B64" s="654" t="s">
        <v>316</v>
      </c>
      <c r="C64" s="656" t="s">
        <v>317</v>
      </c>
      <c r="D64" s="654" t="s">
        <v>316</v>
      </c>
      <c r="E64" s="655"/>
      <c r="F64" s="655"/>
    </row>
    <row r="65" spans="2:6" s="652" customFormat="1" ht="135">
      <c r="B65" s="654" t="s">
        <v>318</v>
      </c>
      <c r="C65" s="656" t="s">
        <v>319</v>
      </c>
      <c r="D65" s="654" t="s">
        <v>318</v>
      </c>
      <c r="E65" s="655"/>
      <c r="F65" s="657" t="s">
        <v>911</v>
      </c>
    </row>
    <row r="66" spans="2:6" s="652" customFormat="1" ht="121.5">
      <c r="B66" s="654" t="s">
        <v>320</v>
      </c>
      <c r="C66" s="656" t="s">
        <v>321</v>
      </c>
      <c r="D66" s="655" t="s">
        <v>322</v>
      </c>
      <c r="E66" s="655"/>
      <c r="F66" s="655" t="s">
        <v>323</v>
      </c>
    </row>
    <row r="67" spans="2:6" s="652" customFormat="1" ht="13.5">
      <c r="B67" s="654" t="s">
        <v>324</v>
      </c>
      <c r="C67" s="654" t="s">
        <v>58</v>
      </c>
      <c r="D67" s="655" t="s">
        <v>304</v>
      </c>
      <c r="E67" s="655"/>
      <c r="F67" s="655" t="s">
        <v>325</v>
      </c>
    </row>
    <row r="68" spans="2:6" s="652" customFormat="1" ht="13.5">
      <c r="B68" s="654" t="s">
        <v>326</v>
      </c>
      <c r="C68" s="654" t="s">
        <v>327</v>
      </c>
      <c r="D68" s="655" t="s">
        <v>328</v>
      </c>
      <c r="E68" s="655" t="s">
        <v>329</v>
      </c>
      <c r="F68" s="655"/>
    </row>
    <row r="69" spans="2:6" s="652" customFormat="1" ht="121.5">
      <c r="B69" s="654" t="s">
        <v>330</v>
      </c>
      <c r="C69" s="656" t="s">
        <v>914</v>
      </c>
      <c r="D69" s="655" t="s">
        <v>328</v>
      </c>
      <c r="E69" s="775"/>
      <c r="F69" s="655"/>
    </row>
    <row r="70" spans="2:6" s="652" customFormat="1" ht="81">
      <c r="B70" s="654" t="s">
        <v>331</v>
      </c>
      <c r="C70" s="656" t="s">
        <v>915</v>
      </c>
      <c r="D70" s="655" t="s">
        <v>328</v>
      </c>
      <c r="E70" s="776"/>
      <c r="F70" s="655"/>
    </row>
    <row r="71" spans="2:6" s="652" customFormat="1" ht="121.5">
      <c r="B71" s="654" t="s">
        <v>332</v>
      </c>
      <c r="C71" s="656" t="s">
        <v>916</v>
      </c>
      <c r="D71" s="655" t="s">
        <v>328</v>
      </c>
      <c r="E71" s="777"/>
      <c r="F71" s="658" t="s">
        <v>896</v>
      </c>
    </row>
    <row r="72" spans="2:6" s="652" customFormat="1" ht="13.5">
      <c r="B72" s="654" t="s">
        <v>333</v>
      </c>
      <c r="C72" s="655" t="s">
        <v>304</v>
      </c>
      <c r="D72" s="655" t="s">
        <v>304</v>
      </c>
      <c r="E72" s="655"/>
      <c r="F72" s="655"/>
    </row>
    <row r="73" spans="2:6">
      <c r="D73" s="24"/>
    </row>
    <row r="74" spans="2:6">
      <c r="B74" s="27" t="s">
        <v>334</v>
      </c>
      <c r="C74" s="28">
        <f>39656668.31*(10^6)</f>
        <v>39656668310000</v>
      </c>
      <c r="D74" s="29" t="s">
        <v>335</v>
      </c>
    </row>
    <row r="75" spans="2:6">
      <c r="B75" s="30"/>
      <c r="C75" s="31"/>
    </row>
    <row r="77" spans="2:6">
      <c r="B77" s="19" t="s">
        <v>336</v>
      </c>
    </row>
    <row r="78" spans="2:6" s="661" customFormat="1" ht="13.5">
      <c r="B78" s="659" t="s">
        <v>270</v>
      </c>
      <c r="C78" s="659" t="s">
        <v>365</v>
      </c>
      <c r="D78" s="659" t="s">
        <v>366</v>
      </c>
      <c r="E78" s="659" t="s">
        <v>839</v>
      </c>
      <c r="F78" s="660" t="s">
        <v>840</v>
      </c>
    </row>
    <row r="79" spans="2:6" s="661" customFormat="1" ht="67.5">
      <c r="B79" s="662" t="s">
        <v>246</v>
      </c>
      <c r="C79" s="663" t="s">
        <v>338</v>
      </c>
      <c r="D79" s="655" t="s">
        <v>337</v>
      </c>
      <c r="E79" s="664" t="s">
        <v>400</v>
      </c>
      <c r="F79" s="665"/>
    </row>
    <row r="80" spans="2:6" s="661" customFormat="1" ht="13.5">
      <c r="B80" s="662" t="s">
        <v>247</v>
      </c>
      <c r="C80" s="655" t="s">
        <v>340</v>
      </c>
      <c r="D80" s="666" t="s">
        <v>339</v>
      </c>
      <c r="E80" s="664"/>
      <c r="F80" s="663" t="s">
        <v>341</v>
      </c>
    </row>
    <row r="81" spans="2:6" s="661" customFormat="1" ht="13.5">
      <c r="B81" s="662" t="s">
        <v>248</v>
      </c>
      <c r="C81" s="663" t="s">
        <v>342</v>
      </c>
      <c r="D81" s="666" t="s">
        <v>339</v>
      </c>
      <c r="E81" s="664"/>
      <c r="F81" s="663" t="s">
        <v>348</v>
      </c>
    </row>
    <row r="82" spans="2:6" s="661" customFormat="1" ht="13.5">
      <c r="B82" s="662" t="s">
        <v>249</v>
      </c>
      <c r="C82" s="663" t="s">
        <v>343</v>
      </c>
      <c r="D82" s="655" t="s">
        <v>337</v>
      </c>
      <c r="E82" s="664"/>
      <c r="F82" s="665"/>
    </row>
    <row r="83" spans="2:6" s="661" customFormat="1" ht="27">
      <c r="B83" s="662" t="s">
        <v>250</v>
      </c>
      <c r="C83" s="663" t="s">
        <v>344</v>
      </c>
      <c r="D83" s="655" t="s">
        <v>337</v>
      </c>
      <c r="E83" s="664" t="s">
        <v>401</v>
      </c>
      <c r="F83" s="665"/>
    </row>
    <row r="84" spans="2:6" s="661" customFormat="1" ht="81">
      <c r="B84" s="662" t="s">
        <v>251</v>
      </c>
      <c r="C84" s="663" t="s">
        <v>345</v>
      </c>
      <c r="D84" s="655" t="s">
        <v>337</v>
      </c>
      <c r="E84" s="664" t="s">
        <v>402</v>
      </c>
      <c r="F84" s="26"/>
    </row>
    <row r="85" spans="2:6" s="661" customFormat="1" ht="27">
      <c r="B85" s="662" t="s">
        <v>252</v>
      </c>
      <c r="C85" s="663" t="s">
        <v>346</v>
      </c>
      <c r="D85" s="655" t="s">
        <v>337</v>
      </c>
      <c r="E85" s="664" t="s">
        <v>403</v>
      </c>
      <c r="F85" s="26"/>
    </row>
    <row r="86" spans="2:6" s="661" customFormat="1" ht="40.5">
      <c r="B86" s="662" t="s">
        <v>253</v>
      </c>
      <c r="C86" s="663" t="s">
        <v>347</v>
      </c>
      <c r="D86" s="655" t="s">
        <v>337</v>
      </c>
      <c r="E86" s="664" t="s">
        <v>404</v>
      </c>
      <c r="F86" s="26"/>
    </row>
    <row r="87" spans="2:6" s="661" customFormat="1" ht="67.5">
      <c r="B87" s="662" t="s">
        <v>254</v>
      </c>
      <c r="C87" s="664" t="s">
        <v>1003</v>
      </c>
      <c r="D87" s="666" t="s">
        <v>339</v>
      </c>
      <c r="E87" s="664" t="s">
        <v>405</v>
      </c>
      <c r="F87" s="664" t="s">
        <v>1004</v>
      </c>
    </row>
    <row r="88" spans="2:6" s="661" customFormat="1" ht="81">
      <c r="B88" s="667" t="s">
        <v>255</v>
      </c>
      <c r="C88" s="664" t="s">
        <v>917</v>
      </c>
      <c r="D88" s="663" t="s">
        <v>349</v>
      </c>
      <c r="E88" s="664" t="s">
        <v>918</v>
      </c>
      <c r="F88" s="640" t="s">
        <v>1002</v>
      </c>
    </row>
    <row r="89" spans="2:6" s="661" customFormat="1" ht="54">
      <c r="B89" s="667" t="s">
        <v>305</v>
      </c>
      <c r="C89" s="664" t="s">
        <v>919</v>
      </c>
      <c r="D89" s="663" t="s">
        <v>349</v>
      </c>
      <c r="E89" s="664" t="s">
        <v>406</v>
      </c>
      <c r="F89" s="26"/>
    </row>
    <row r="90" spans="2:6" s="661" customFormat="1" ht="13.5">
      <c r="B90" s="667" t="s">
        <v>258</v>
      </c>
      <c r="C90" s="663" t="s">
        <v>350</v>
      </c>
      <c r="D90" s="655" t="s">
        <v>337</v>
      </c>
      <c r="E90" s="664" t="s">
        <v>407</v>
      </c>
      <c r="F90" s="26"/>
    </row>
    <row r="91" spans="2:6" s="661" customFormat="1" ht="40.5">
      <c r="B91" s="667" t="s">
        <v>306</v>
      </c>
      <c r="C91" s="663" t="s">
        <v>350</v>
      </c>
      <c r="D91" s="655" t="s">
        <v>337</v>
      </c>
      <c r="E91" s="664" t="s">
        <v>408</v>
      </c>
      <c r="F91" s="26"/>
    </row>
    <row r="92" spans="2:6" s="661" customFormat="1" ht="135">
      <c r="B92" s="662" t="s">
        <v>351</v>
      </c>
      <c r="C92" s="664" t="s">
        <v>920</v>
      </c>
      <c r="D92" s="663" t="s">
        <v>352</v>
      </c>
      <c r="E92" s="664" t="s">
        <v>409</v>
      </c>
      <c r="F92" s="640" t="s">
        <v>913</v>
      </c>
    </row>
    <row r="93" spans="2:6" s="661" customFormat="1" ht="14.25" thickBot="1">
      <c r="B93" s="667" t="s">
        <v>260</v>
      </c>
      <c r="C93" s="663" t="s">
        <v>354</v>
      </c>
      <c r="D93" s="663" t="s">
        <v>353</v>
      </c>
      <c r="E93" s="664" t="s">
        <v>921</v>
      </c>
      <c r="F93" s="26"/>
    </row>
    <row r="94" spans="2:6" s="661" customFormat="1" ht="14.25" thickBot="1">
      <c r="B94" s="667" t="s">
        <v>307</v>
      </c>
      <c r="C94" s="663" t="s">
        <v>354</v>
      </c>
      <c r="D94" s="663" t="s">
        <v>353</v>
      </c>
      <c r="E94" s="668" t="s">
        <v>410</v>
      </c>
      <c r="F94" s="26"/>
    </row>
    <row r="95" spans="2:6" s="661" customFormat="1" ht="81">
      <c r="B95" s="667" t="s">
        <v>308</v>
      </c>
      <c r="C95" s="663" t="s">
        <v>355</v>
      </c>
      <c r="D95" s="669" t="s">
        <v>837</v>
      </c>
      <c r="E95" s="664" t="s">
        <v>411</v>
      </c>
      <c r="F95" s="26"/>
    </row>
    <row r="96" spans="2:6" s="661" customFormat="1" ht="54">
      <c r="B96" s="667" t="s">
        <v>309</v>
      </c>
      <c r="C96" s="663" t="s">
        <v>355</v>
      </c>
      <c r="D96" s="670" t="s">
        <v>837</v>
      </c>
      <c r="E96" s="664" t="s">
        <v>412</v>
      </c>
      <c r="F96" s="665"/>
    </row>
    <row r="97" spans="1:6" s="661" customFormat="1" ht="13.5">
      <c r="B97" s="667" t="s">
        <v>310</v>
      </c>
      <c r="C97" s="663" t="s">
        <v>355</v>
      </c>
      <c r="D97" s="670" t="s">
        <v>837</v>
      </c>
      <c r="E97" s="664" t="s">
        <v>413</v>
      </c>
      <c r="F97" s="665"/>
    </row>
    <row r="98" spans="1:6" s="661" customFormat="1" ht="40.5">
      <c r="B98" s="667" t="s">
        <v>263</v>
      </c>
      <c r="C98" s="663" t="s">
        <v>356</v>
      </c>
      <c r="D98" s="670" t="s">
        <v>838</v>
      </c>
      <c r="E98" s="664" t="s">
        <v>414</v>
      </c>
      <c r="F98" s="665"/>
    </row>
    <row r="99" spans="1:6" s="661" customFormat="1" ht="27">
      <c r="B99" s="667" t="s">
        <v>311</v>
      </c>
      <c r="C99" s="663" t="s">
        <v>356</v>
      </c>
      <c r="D99" s="670" t="s">
        <v>838</v>
      </c>
      <c r="E99" s="664" t="s">
        <v>415</v>
      </c>
      <c r="F99" s="665"/>
    </row>
    <row r="100" spans="1:6" s="661" customFormat="1" ht="54">
      <c r="B100" s="662" t="s">
        <v>266</v>
      </c>
      <c r="C100" s="663" t="s">
        <v>357</v>
      </c>
      <c r="D100" s="655" t="s">
        <v>337</v>
      </c>
      <c r="E100" s="664" t="s">
        <v>416</v>
      </c>
      <c r="F100" s="665"/>
    </row>
    <row r="101" spans="1:6" s="661" customFormat="1" ht="121.5">
      <c r="B101" s="662" t="s">
        <v>910</v>
      </c>
      <c r="C101" s="664" t="s">
        <v>358</v>
      </c>
      <c r="D101" s="666" t="s">
        <v>339</v>
      </c>
      <c r="E101" s="664"/>
      <c r="F101" s="664" t="s">
        <v>901</v>
      </c>
    </row>
    <row r="102" spans="1:6" s="661" customFormat="1" ht="13.5">
      <c r="B102" s="662" t="s">
        <v>268</v>
      </c>
      <c r="C102" s="663" t="s">
        <v>360</v>
      </c>
      <c r="D102" s="666" t="s">
        <v>359</v>
      </c>
      <c r="E102" s="664"/>
      <c r="F102" s="663" t="s">
        <v>361</v>
      </c>
    </row>
    <row r="103" spans="1:6" s="661" customFormat="1" ht="13.5">
      <c r="B103" s="662" t="s">
        <v>269</v>
      </c>
      <c r="C103" s="663" t="s">
        <v>362</v>
      </c>
      <c r="D103" s="655" t="s">
        <v>337</v>
      </c>
      <c r="E103" s="664"/>
      <c r="F103" s="665"/>
    </row>
    <row r="104" spans="1:6" ht="17.100000000000001" customHeight="1"/>
    <row r="105" spans="1:6">
      <c r="A105" s="19" t="s">
        <v>363</v>
      </c>
    </row>
    <row r="106" spans="1:6">
      <c r="A106" s="778" t="s">
        <v>922</v>
      </c>
      <c r="B106" s="778"/>
      <c r="C106" s="778"/>
      <c r="D106" s="778"/>
      <c r="E106" s="778"/>
      <c r="F106" s="778"/>
    </row>
    <row r="107" spans="1:6">
      <c r="A107" s="778"/>
      <c r="B107" s="778"/>
      <c r="C107" s="778"/>
      <c r="D107" s="778"/>
      <c r="E107" s="778"/>
      <c r="F107" s="778"/>
    </row>
    <row r="108" spans="1:6" ht="16.5" customHeight="1">
      <c r="A108" s="779" t="s">
        <v>923</v>
      </c>
      <c r="B108" s="779"/>
      <c r="C108" s="779"/>
      <c r="D108" s="779"/>
      <c r="E108" s="779"/>
      <c r="F108" s="779"/>
    </row>
    <row r="109" spans="1:6">
      <c r="A109" s="779"/>
      <c r="B109" s="779"/>
      <c r="C109" s="779"/>
      <c r="D109" s="779"/>
      <c r="E109" s="779"/>
      <c r="F109" s="779"/>
    </row>
    <row r="110" spans="1:6">
      <c r="A110" s="779"/>
      <c r="B110" s="779"/>
      <c r="C110" s="779"/>
      <c r="D110" s="779"/>
      <c r="E110" s="779"/>
      <c r="F110" s="779"/>
    </row>
    <row r="113" spans="1:1" ht="16.5" customHeight="1">
      <c r="A113" s="759" t="s">
        <v>1049</v>
      </c>
    </row>
    <row r="114" spans="1:1">
      <c r="A114" s="760"/>
    </row>
    <row r="115" spans="1:1" ht="16.5" customHeight="1">
      <c r="A115" s="761" t="s">
        <v>1050</v>
      </c>
    </row>
    <row r="116" spans="1:1" ht="16.5" customHeight="1">
      <c r="A116" s="761" t="s">
        <v>1051</v>
      </c>
    </row>
    <row r="117" spans="1:1" ht="16.5" customHeight="1">
      <c r="A117" s="761" t="s">
        <v>1052</v>
      </c>
    </row>
    <row r="118" spans="1:1" ht="16.5" customHeight="1">
      <c r="A118" s="761" t="s">
        <v>1055</v>
      </c>
    </row>
    <row r="119" spans="1:1" ht="16.5" customHeight="1">
      <c r="A119" s="761" t="s">
        <v>1056</v>
      </c>
    </row>
    <row r="120" spans="1:1" ht="16.5" customHeight="1">
      <c r="A120" s="761" t="s">
        <v>1053</v>
      </c>
    </row>
    <row r="121" spans="1:1">
      <c r="A121" s="761" t="s">
        <v>1054</v>
      </c>
    </row>
  </sheetData>
  <mergeCells count="3">
    <mergeCell ref="E69:E71"/>
    <mergeCell ref="A106:F107"/>
    <mergeCell ref="A108:F110"/>
  </mergeCells>
  <phoneticPr fontId="5" type="noConversion"/>
  <hyperlinks>
    <hyperlink ref="B13" r:id="rId1" xr:uid="{D659B2CC-4E48-4FBF-AABE-C65D8F8A7298}"/>
    <hyperlink ref="B18" r:id="rId2" xr:uid="{A39CA08E-8257-4E2B-8A27-8FFA3E81C9E2}"/>
    <hyperlink ref="B29" r:id="rId3" display="https://www.iea.org/data-and-statistics/data-tables?country=KOREA&amp;energy=Balances&amp;year=2019" xr:uid="{B538846C-4D56-4CCD-AA4A-B6E67D8D39F5}"/>
    <hyperlink ref="B23" r:id="rId4" xr:uid="{D31F39CA-85E1-4D24-ABE3-5B918FFF8C65}"/>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2D41-F549-4F37-A11D-183D71CA91E1}">
  <dimension ref="A1:M87"/>
  <sheetViews>
    <sheetView workbookViewId="0"/>
  </sheetViews>
  <sheetFormatPr defaultColWidth="9" defaultRowHeight="13.5"/>
  <cols>
    <col min="1" max="1" width="44.875" style="644" customWidth="1"/>
    <col min="2" max="2" width="24" style="644" customWidth="1"/>
    <col min="3" max="3" width="4.375" style="644" customWidth="1"/>
    <col min="4" max="4" width="8.875" style="644" customWidth="1"/>
    <col min="5" max="5" width="12.375" style="644" customWidth="1"/>
    <col min="6" max="6" width="31.375" style="644" bestFit="1" customWidth="1"/>
    <col min="7" max="7" width="31.875" style="644" bestFit="1" customWidth="1"/>
    <col min="8" max="8" width="9" style="644"/>
    <col min="9" max="9" width="28.625" style="644" bestFit="1" customWidth="1"/>
    <col min="10" max="10" width="9" style="644"/>
    <col min="11" max="11" width="39.375" style="644" bestFit="1" customWidth="1"/>
    <col min="12" max="12" width="27.625" style="644" customWidth="1"/>
    <col min="13" max="16384" width="9" style="644"/>
  </cols>
  <sheetData>
    <row r="1" spans="1:13">
      <c r="A1" s="645" t="s">
        <v>270</v>
      </c>
      <c r="B1" s="645" t="s">
        <v>365</v>
      </c>
      <c r="C1" s="645" t="s">
        <v>389</v>
      </c>
      <c r="D1" s="645" t="s">
        <v>391</v>
      </c>
      <c r="F1" s="645" t="s">
        <v>270</v>
      </c>
      <c r="G1" s="645" t="s">
        <v>365</v>
      </c>
      <c r="I1" s="648" t="s">
        <v>388</v>
      </c>
      <c r="K1" s="650" t="s">
        <v>417</v>
      </c>
      <c r="L1" s="650" t="s">
        <v>399</v>
      </c>
      <c r="M1" s="648" t="s">
        <v>841</v>
      </c>
    </row>
    <row r="2" spans="1:13">
      <c r="A2" s="646" t="s">
        <v>254</v>
      </c>
      <c r="B2" s="646" t="s">
        <v>88</v>
      </c>
      <c r="C2" s="646" t="s">
        <v>390</v>
      </c>
      <c r="D2" s="646"/>
      <c r="F2" s="646" t="s">
        <v>378</v>
      </c>
      <c r="G2" s="646" t="s">
        <v>39</v>
      </c>
      <c r="I2" s="37" t="s">
        <v>271</v>
      </c>
      <c r="K2" s="649" t="s">
        <v>422</v>
      </c>
      <c r="L2" s="649" t="s">
        <v>246</v>
      </c>
      <c r="M2" s="646" t="s">
        <v>842</v>
      </c>
    </row>
    <row r="3" spans="1:13">
      <c r="A3" s="646" t="s">
        <v>267</v>
      </c>
      <c r="B3" s="646" t="s">
        <v>90</v>
      </c>
      <c r="C3" s="646" t="s">
        <v>390</v>
      </c>
      <c r="D3" s="646" t="s">
        <v>390</v>
      </c>
      <c r="F3" s="646" t="s">
        <v>378</v>
      </c>
      <c r="G3" s="646" t="s">
        <v>40</v>
      </c>
      <c r="I3" s="37" t="s">
        <v>272</v>
      </c>
      <c r="K3" s="649" t="s">
        <v>423</v>
      </c>
      <c r="L3" s="649" t="s">
        <v>246</v>
      </c>
      <c r="M3" s="646" t="s">
        <v>842</v>
      </c>
    </row>
    <row r="4" spans="1:13">
      <c r="A4" s="646" t="s">
        <v>247</v>
      </c>
      <c r="B4" s="646" t="s">
        <v>94</v>
      </c>
      <c r="C4" s="646" t="s">
        <v>390</v>
      </c>
      <c r="D4" s="646" t="s">
        <v>390</v>
      </c>
      <c r="F4" s="646" t="s">
        <v>378</v>
      </c>
      <c r="G4" s="646" t="s">
        <v>41</v>
      </c>
      <c r="I4" s="37" t="s">
        <v>273</v>
      </c>
      <c r="K4" s="649" t="s">
        <v>424</v>
      </c>
      <c r="L4" s="649" t="s">
        <v>246</v>
      </c>
      <c r="M4" s="646" t="s">
        <v>842</v>
      </c>
    </row>
    <row r="5" spans="1:13">
      <c r="A5" s="646" t="s">
        <v>248</v>
      </c>
      <c r="B5" s="646" t="s">
        <v>95</v>
      </c>
      <c r="C5" s="646" t="s">
        <v>390</v>
      </c>
      <c r="D5" s="646" t="s">
        <v>390</v>
      </c>
      <c r="F5" s="646" t="s">
        <v>378</v>
      </c>
      <c r="G5" s="646" t="s">
        <v>42</v>
      </c>
      <c r="I5" s="37" t="s">
        <v>275</v>
      </c>
      <c r="K5" s="649" t="s">
        <v>425</v>
      </c>
      <c r="L5" s="649" t="s">
        <v>246</v>
      </c>
      <c r="M5" s="646" t="s">
        <v>842</v>
      </c>
    </row>
    <row r="6" spans="1:13">
      <c r="A6" s="646" t="s">
        <v>254</v>
      </c>
      <c r="B6" s="646" t="s">
        <v>101</v>
      </c>
      <c r="C6" s="646" t="s">
        <v>390</v>
      </c>
      <c r="D6" s="646"/>
      <c r="F6" s="646" t="s">
        <v>378</v>
      </c>
      <c r="G6" s="646" t="s">
        <v>43</v>
      </c>
      <c r="I6" s="37" t="s">
        <v>276</v>
      </c>
      <c r="K6" s="649" t="s">
        <v>426</v>
      </c>
      <c r="L6" s="649" t="s">
        <v>246</v>
      </c>
      <c r="M6" s="646" t="s">
        <v>842</v>
      </c>
    </row>
    <row r="7" spans="1:13">
      <c r="A7" s="646" t="s">
        <v>267</v>
      </c>
      <c r="B7" s="646" t="s">
        <v>102</v>
      </c>
      <c r="C7" s="646" t="s">
        <v>390</v>
      </c>
      <c r="D7" s="646" t="s">
        <v>390</v>
      </c>
      <c r="F7" s="646" t="s">
        <v>378</v>
      </c>
      <c r="G7" s="646" t="s">
        <v>44</v>
      </c>
      <c r="I7" s="37" t="s">
        <v>277</v>
      </c>
      <c r="K7" s="649" t="s">
        <v>427</v>
      </c>
      <c r="L7" s="649" t="s">
        <v>246</v>
      </c>
      <c r="M7" s="646" t="s">
        <v>842</v>
      </c>
    </row>
    <row r="8" spans="1:13">
      <c r="A8" s="646" t="s">
        <v>246</v>
      </c>
      <c r="B8" s="646" t="s">
        <v>109</v>
      </c>
      <c r="C8" s="646"/>
      <c r="D8" s="646" t="s">
        <v>390</v>
      </c>
      <c r="F8" s="646" t="s">
        <v>378</v>
      </c>
      <c r="G8" s="646" t="s">
        <v>45</v>
      </c>
      <c r="I8" s="37" t="s">
        <v>278</v>
      </c>
      <c r="K8" s="649" t="s">
        <v>428</v>
      </c>
      <c r="L8" s="649" t="s">
        <v>246</v>
      </c>
      <c r="M8" s="646" t="s">
        <v>842</v>
      </c>
    </row>
    <row r="9" spans="1:13">
      <c r="A9" s="646" t="s">
        <v>246</v>
      </c>
      <c r="B9" s="646" t="s">
        <v>110</v>
      </c>
      <c r="C9" s="646"/>
      <c r="D9" s="646" t="s">
        <v>390</v>
      </c>
      <c r="F9" s="646" t="s">
        <v>378</v>
      </c>
      <c r="G9" s="646" t="s">
        <v>46</v>
      </c>
      <c r="I9" s="37" t="s">
        <v>280</v>
      </c>
      <c r="K9" s="649" t="s">
        <v>429</v>
      </c>
      <c r="L9" s="649" t="s">
        <v>246</v>
      </c>
      <c r="M9" s="646" t="s">
        <v>842</v>
      </c>
    </row>
    <row r="10" spans="1:13">
      <c r="A10" s="646" t="s">
        <v>249</v>
      </c>
      <c r="B10" s="646" t="s">
        <v>111</v>
      </c>
      <c r="C10" s="646"/>
      <c r="D10" s="646"/>
      <c r="F10" s="646" t="s">
        <v>378</v>
      </c>
      <c r="G10" s="646" t="s">
        <v>47</v>
      </c>
      <c r="I10" s="37" t="s">
        <v>281</v>
      </c>
      <c r="K10" s="649" t="s">
        <v>430</v>
      </c>
      <c r="L10" s="649" t="s">
        <v>250</v>
      </c>
      <c r="M10" s="646" t="s">
        <v>842</v>
      </c>
    </row>
    <row r="11" spans="1:13">
      <c r="A11" s="646" t="s">
        <v>250</v>
      </c>
      <c r="B11" s="646" t="s">
        <v>113</v>
      </c>
      <c r="C11" s="646"/>
      <c r="D11" s="646"/>
      <c r="F11" s="646" t="s">
        <v>379</v>
      </c>
      <c r="G11" s="646" t="s">
        <v>1</v>
      </c>
      <c r="K11" s="649" t="s">
        <v>431</v>
      </c>
      <c r="L11" s="649" t="s">
        <v>250</v>
      </c>
      <c r="M11" s="646" t="s">
        <v>842</v>
      </c>
    </row>
    <row r="12" spans="1:13">
      <c r="A12" s="646" t="s">
        <v>251</v>
      </c>
      <c r="B12" s="646" t="s">
        <v>114</v>
      </c>
      <c r="C12" s="646"/>
      <c r="D12" s="646"/>
      <c r="F12" s="646" t="s">
        <v>379</v>
      </c>
      <c r="G12" s="646" t="s">
        <v>2</v>
      </c>
      <c r="K12" s="649" t="s">
        <v>432</v>
      </c>
      <c r="L12" s="649" t="s">
        <v>250</v>
      </c>
      <c r="M12" s="646" t="s">
        <v>842</v>
      </c>
    </row>
    <row r="13" spans="1:13">
      <c r="A13" s="646" t="s">
        <v>252</v>
      </c>
      <c r="B13" s="646" t="s">
        <v>115</v>
      </c>
      <c r="C13" s="646"/>
      <c r="D13" s="646"/>
      <c r="F13" s="646" t="s">
        <v>379</v>
      </c>
      <c r="G13" s="646" t="s">
        <v>3</v>
      </c>
      <c r="K13" s="649" t="s">
        <v>433</v>
      </c>
      <c r="L13" s="649" t="s">
        <v>251</v>
      </c>
      <c r="M13" s="646" t="s">
        <v>842</v>
      </c>
    </row>
    <row r="14" spans="1:13">
      <c r="A14" s="646" t="s">
        <v>253</v>
      </c>
      <c r="B14" s="646" t="s">
        <v>116</v>
      </c>
      <c r="C14" s="646"/>
      <c r="D14" s="646"/>
      <c r="F14" s="646" t="s">
        <v>379</v>
      </c>
      <c r="G14" s="646" t="s">
        <v>4</v>
      </c>
      <c r="K14" s="649" t="s">
        <v>434</v>
      </c>
      <c r="L14" s="649" t="s">
        <v>251</v>
      </c>
      <c r="M14" s="646" t="s">
        <v>842</v>
      </c>
    </row>
    <row r="15" spans="1:13">
      <c r="A15" s="646" t="s">
        <v>368</v>
      </c>
      <c r="B15" s="646" t="s">
        <v>117</v>
      </c>
      <c r="C15" s="646"/>
      <c r="D15" s="646" t="s">
        <v>390</v>
      </c>
      <c r="F15" s="646" t="s">
        <v>379</v>
      </c>
      <c r="G15" s="646" t="s">
        <v>5</v>
      </c>
      <c r="K15" s="649" t="s">
        <v>435</v>
      </c>
      <c r="L15" s="649" t="s">
        <v>251</v>
      </c>
      <c r="M15" s="646" t="s">
        <v>842</v>
      </c>
    </row>
    <row r="16" spans="1:13">
      <c r="A16" s="646" t="s">
        <v>369</v>
      </c>
      <c r="B16" s="646" t="s">
        <v>117</v>
      </c>
      <c r="C16" s="646"/>
      <c r="D16" s="646"/>
      <c r="F16" s="646" t="s">
        <v>379</v>
      </c>
      <c r="G16" s="646" t="s">
        <v>6</v>
      </c>
      <c r="K16" s="649" t="s">
        <v>436</v>
      </c>
      <c r="L16" s="649" t="s">
        <v>251</v>
      </c>
      <c r="M16" s="646" t="s">
        <v>842</v>
      </c>
    </row>
    <row r="17" spans="1:13">
      <c r="A17" s="646" t="s">
        <v>370</v>
      </c>
      <c r="B17" s="646" t="s">
        <v>118</v>
      </c>
      <c r="C17" s="646"/>
      <c r="D17" s="646"/>
      <c r="F17" s="646" t="s">
        <v>379</v>
      </c>
      <c r="G17" s="646" t="s">
        <v>7</v>
      </c>
      <c r="K17" s="649" t="s">
        <v>437</v>
      </c>
      <c r="L17" s="649" t="s">
        <v>251</v>
      </c>
      <c r="M17" s="646" t="s">
        <v>842</v>
      </c>
    </row>
    <row r="18" spans="1:13">
      <c r="A18" s="646" t="s">
        <v>371</v>
      </c>
      <c r="B18" s="646" t="s">
        <v>118</v>
      </c>
      <c r="C18" s="646"/>
      <c r="D18" s="646" t="s">
        <v>390</v>
      </c>
      <c r="F18" s="646" t="s">
        <v>379</v>
      </c>
      <c r="G18" s="646" t="s">
        <v>8</v>
      </c>
      <c r="K18" s="649" t="s">
        <v>438</v>
      </c>
      <c r="L18" s="649" t="s">
        <v>251</v>
      </c>
      <c r="M18" s="646" t="s">
        <v>842</v>
      </c>
    </row>
    <row r="19" spans="1:13">
      <c r="A19" s="646" t="s">
        <v>259</v>
      </c>
      <c r="B19" s="646" t="s">
        <v>119</v>
      </c>
      <c r="C19" s="646"/>
      <c r="D19" s="646"/>
      <c r="F19" s="646" t="s">
        <v>379</v>
      </c>
      <c r="G19" s="646" t="s">
        <v>9</v>
      </c>
      <c r="K19" s="649" t="s">
        <v>439</v>
      </c>
      <c r="L19" s="649" t="s">
        <v>251</v>
      </c>
      <c r="M19" s="646" t="s">
        <v>842</v>
      </c>
    </row>
    <row r="20" spans="1:13">
      <c r="A20" s="646" t="s">
        <v>372</v>
      </c>
      <c r="B20" s="646" t="s">
        <v>120</v>
      </c>
      <c r="C20" s="646"/>
      <c r="D20" s="646" t="s">
        <v>390</v>
      </c>
      <c r="F20" s="646" t="s">
        <v>379</v>
      </c>
      <c r="G20" s="646" t="s">
        <v>10</v>
      </c>
      <c r="K20" s="649" t="s">
        <v>440</v>
      </c>
      <c r="L20" s="649" t="s">
        <v>251</v>
      </c>
      <c r="M20" s="646" t="s">
        <v>842</v>
      </c>
    </row>
    <row r="21" spans="1:13">
      <c r="A21" s="646" t="s">
        <v>373</v>
      </c>
      <c r="B21" s="646" t="s">
        <v>120</v>
      </c>
      <c r="C21" s="646"/>
      <c r="D21" s="646"/>
      <c r="F21" s="646" t="s">
        <v>379</v>
      </c>
      <c r="G21" s="646" t="s">
        <v>11</v>
      </c>
      <c r="K21" s="649" t="s">
        <v>441</v>
      </c>
      <c r="L21" s="649" t="s">
        <v>251</v>
      </c>
      <c r="M21" s="646" t="s">
        <v>842</v>
      </c>
    </row>
    <row r="22" spans="1:13">
      <c r="A22" s="646" t="s">
        <v>374</v>
      </c>
      <c r="B22" s="646" t="s">
        <v>121</v>
      </c>
      <c r="C22" s="646"/>
      <c r="D22" s="646"/>
      <c r="F22" s="646" t="s">
        <v>379</v>
      </c>
      <c r="G22" s="646" t="s">
        <v>12</v>
      </c>
      <c r="K22" s="649" t="s">
        <v>442</v>
      </c>
      <c r="L22" s="649" t="s">
        <v>251</v>
      </c>
      <c r="M22" s="646" t="s">
        <v>842</v>
      </c>
    </row>
    <row r="23" spans="1:13">
      <c r="A23" s="646" t="s">
        <v>375</v>
      </c>
      <c r="B23" s="646" t="s">
        <v>121</v>
      </c>
      <c r="C23" s="646"/>
      <c r="D23" s="646"/>
      <c r="F23" s="646" t="s">
        <v>379</v>
      </c>
      <c r="G23" s="646" t="s">
        <v>13</v>
      </c>
      <c r="K23" s="649" t="s">
        <v>443</v>
      </c>
      <c r="L23" s="649" t="s">
        <v>251</v>
      </c>
      <c r="M23" s="646" t="s">
        <v>842</v>
      </c>
    </row>
    <row r="24" spans="1:13">
      <c r="A24" s="646" t="s">
        <v>376</v>
      </c>
      <c r="B24" s="646" t="s">
        <v>121</v>
      </c>
      <c r="C24" s="646"/>
      <c r="D24" s="646"/>
      <c r="F24" s="646" t="s">
        <v>380</v>
      </c>
      <c r="G24" s="646" t="s">
        <v>16</v>
      </c>
      <c r="K24" s="649" t="s">
        <v>444</v>
      </c>
      <c r="L24" s="649" t="s">
        <v>252</v>
      </c>
      <c r="M24" s="646" t="s">
        <v>842</v>
      </c>
    </row>
    <row r="25" spans="1:13">
      <c r="A25" s="646" t="s">
        <v>264</v>
      </c>
      <c r="B25" s="646" t="s">
        <v>122</v>
      </c>
      <c r="C25" s="646"/>
      <c r="D25" s="646"/>
      <c r="F25" s="646" t="s">
        <v>381</v>
      </c>
      <c r="G25" s="646" t="s">
        <v>57</v>
      </c>
      <c r="K25" s="649" t="s">
        <v>445</v>
      </c>
      <c r="L25" s="649" t="s">
        <v>252</v>
      </c>
      <c r="M25" s="646" t="s">
        <v>842</v>
      </c>
    </row>
    <row r="26" spans="1:13">
      <c r="A26" s="646" t="s">
        <v>377</v>
      </c>
      <c r="B26" s="646" t="s">
        <v>122</v>
      </c>
      <c r="C26" s="646"/>
      <c r="D26" s="646"/>
      <c r="F26" s="646" t="s">
        <v>382</v>
      </c>
      <c r="G26" s="646" t="s">
        <v>58</v>
      </c>
      <c r="K26" s="649" t="s">
        <v>446</v>
      </c>
      <c r="L26" s="649" t="s">
        <v>252</v>
      </c>
      <c r="M26" s="646" t="s">
        <v>842</v>
      </c>
    </row>
    <row r="27" spans="1:13">
      <c r="A27" s="646" t="s">
        <v>266</v>
      </c>
      <c r="B27" s="646" t="s">
        <v>123</v>
      </c>
      <c r="C27" s="646"/>
      <c r="D27" s="646"/>
      <c r="F27" s="646" t="s">
        <v>285</v>
      </c>
      <c r="G27" s="646" t="s">
        <v>29</v>
      </c>
      <c r="K27" s="649" t="s">
        <v>447</v>
      </c>
      <c r="L27" s="649" t="s">
        <v>253</v>
      </c>
      <c r="M27" s="646" t="s">
        <v>842</v>
      </c>
    </row>
    <row r="28" spans="1:13">
      <c r="A28" s="646" t="s">
        <v>269</v>
      </c>
      <c r="B28" s="646" t="s">
        <v>124</v>
      </c>
      <c r="C28" s="646"/>
      <c r="D28" s="646"/>
      <c r="F28" s="646" t="s">
        <v>285</v>
      </c>
      <c r="G28" s="646" t="s">
        <v>30</v>
      </c>
      <c r="K28" s="649" t="s">
        <v>448</v>
      </c>
      <c r="L28" s="649" t="s">
        <v>253</v>
      </c>
      <c r="M28" s="646" t="s">
        <v>842</v>
      </c>
    </row>
    <row r="29" spans="1:13">
      <c r="A29" s="646" t="s">
        <v>268</v>
      </c>
      <c r="B29" s="646" t="s">
        <v>132</v>
      </c>
      <c r="C29" s="646"/>
      <c r="D29" s="646" t="s">
        <v>390</v>
      </c>
      <c r="F29" s="646" t="s">
        <v>285</v>
      </c>
      <c r="G29" s="646" t="s">
        <v>31</v>
      </c>
      <c r="K29" s="649" t="s">
        <v>449</v>
      </c>
      <c r="L29" s="649" t="s">
        <v>253</v>
      </c>
      <c r="M29" s="646" t="s">
        <v>842</v>
      </c>
    </row>
    <row r="30" spans="1:13">
      <c r="A30" s="646" t="s">
        <v>368</v>
      </c>
      <c r="B30" s="646" t="s">
        <v>139</v>
      </c>
      <c r="C30" s="646"/>
      <c r="D30" s="646" t="s">
        <v>390</v>
      </c>
      <c r="F30" s="646" t="s">
        <v>285</v>
      </c>
      <c r="G30" s="647" t="s">
        <v>34</v>
      </c>
      <c r="K30" s="649" t="s">
        <v>450</v>
      </c>
      <c r="L30" s="649" t="s">
        <v>253</v>
      </c>
      <c r="M30" s="646" t="s">
        <v>842</v>
      </c>
    </row>
    <row r="31" spans="1:13">
      <c r="A31" s="646" t="s">
        <v>369</v>
      </c>
      <c r="B31" s="646" t="s">
        <v>139</v>
      </c>
      <c r="C31" s="646"/>
      <c r="D31" s="646"/>
      <c r="F31" s="646" t="s">
        <v>285</v>
      </c>
      <c r="G31" s="647" t="s">
        <v>36</v>
      </c>
      <c r="K31" s="649" t="s">
        <v>451</v>
      </c>
      <c r="L31" s="649" t="s">
        <v>253</v>
      </c>
      <c r="M31" s="646" t="s">
        <v>842</v>
      </c>
    </row>
    <row r="32" spans="1:13">
      <c r="F32" s="646" t="s">
        <v>285</v>
      </c>
      <c r="G32" s="647" t="s">
        <v>38</v>
      </c>
      <c r="K32" s="649" t="s">
        <v>452</v>
      </c>
      <c r="L32" s="649" t="s">
        <v>254</v>
      </c>
      <c r="M32" s="646"/>
    </row>
    <row r="33" spans="6:13">
      <c r="F33" s="646" t="s">
        <v>383</v>
      </c>
      <c r="G33" s="646" t="s">
        <v>20</v>
      </c>
      <c r="K33" s="649" t="s">
        <v>453</v>
      </c>
      <c r="L33" s="649" t="s">
        <v>254</v>
      </c>
      <c r="M33" s="646"/>
    </row>
    <row r="34" spans="6:13">
      <c r="F34" s="646" t="s">
        <v>383</v>
      </c>
      <c r="G34" s="646" t="s">
        <v>21</v>
      </c>
      <c r="K34" s="649" t="s">
        <v>454</v>
      </c>
      <c r="L34" s="649" t="s">
        <v>255</v>
      </c>
      <c r="M34" s="646" t="s">
        <v>843</v>
      </c>
    </row>
    <row r="35" spans="6:13">
      <c r="F35" s="646" t="s">
        <v>383</v>
      </c>
      <c r="G35" s="646" t="s">
        <v>22</v>
      </c>
      <c r="K35" s="649" t="s">
        <v>455</v>
      </c>
      <c r="L35" s="649" t="s">
        <v>255</v>
      </c>
      <c r="M35" s="646" t="s">
        <v>843</v>
      </c>
    </row>
    <row r="36" spans="6:13">
      <c r="F36" s="646" t="s">
        <v>383</v>
      </c>
      <c r="G36" s="647" t="s">
        <v>32</v>
      </c>
      <c r="K36" s="649" t="s">
        <v>456</v>
      </c>
      <c r="L36" s="649" t="s">
        <v>255</v>
      </c>
      <c r="M36" s="646" t="s">
        <v>843</v>
      </c>
    </row>
    <row r="37" spans="6:13">
      <c r="F37" s="646" t="s">
        <v>384</v>
      </c>
      <c r="G37" s="646" t="s">
        <v>17</v>
      </c>
      <c r="K37" s="649" t="s">
        <v>457</v>
      </c>
      <c r="L37" s="649" t="s">
        <v>255</v>
      </c>
      <c r="M37" s="646" t="s">
        <v>843</v>
      </c>
    </row>
    <row r="38" spans="6:13">
      <c r="F38" s="646" t="s">
        <v>384</v>
      </c>
      <c r="G38" s="646" t="s">
        <v>18</v>
      </c>
      <c r="K38" s="649" t="s">
        <v>458</v>
      </c>
      <c r="L38" s="649" t="s">
        <v>255</v>
      </c>
      <c r="M38" s="646" t="s">
        <v>843</v>
      </c>
    </row>
    <row r="39" spans="6:13">
      <c r="F39" s="646" t="s">
        <v>384</v>
      </c>
      <c r="G39" s="646" t="s">
        <v>19</v>
      </c>
      <c r="K39" s="649" t="s">
        <v>459</v>
      </c>
      <c r="L39" s="649" t="s">
        <v>418</v>
      </c>
      <c r="M39" s="646" t="s">
        <v>843</v>
      </c>
    </row>
    <row r="40" spans="6:13">
      <c r="F40" s="646" t="s">
        <v>385</v>
      </c>
      <c r="G40" s="646" t="s">
        <v>14</v>
      </c>
      <c r="K40" s="649" t="s">
        <v>460</v>
      </c>
      <c r="L40" s="649" t="s">
        <v>418</v>
      </c>
      <c r="M40" s="646" t="s">
        <v>843</v>
      </c>
    </row>
    <row r="41" spans="6:13">
      <c r="F41" s="646" t="s">
        <v>385</v>
      </c>
      <c r="G41" s="646" t="s">
        <v>15</v>
      </c>
      <c r="K41" s="649" t="s">
        <v>461</v>
      </c>
      <c r="L41" s="649" t="s">
        <v>418</v>
      </c>
      <c r="M41" s="646" t="s">
        <v>843</v>
      </c>
    </row>
    <row r="42" spans="6:13">
      <c r="F42" s="646" t="s">
        <v>284</v>
      </c>
      <c r="G42" s="646" t="s">
        <v>23</v>
      </c>
      <c r="K42" s="649" t="s">
        <v>462</v>
      </c>
      <c r="L42" s="649" t="s">
        <v>305</v>
      </c>
      <c r="M42" s="646" t="s">
        <v>843</v>
      </c>
    </row>
    <row r="43" spans="6:13">
      <c r="F43" s="646" t="s">
        <v>284</v>
      </c>
      <c r="G43" s="646" t="s">
        <v>24</v>
      </c>
      <c r="K43" s="649" t="s">
        <v>463</v>
      </c>
      <c r="L43" s="649" t="s">
        <v>305</v>
      </c>
      <c r="M43" s="646" t="s">
        <v>843</v>
      </c>
    </row>
    <row r="44" spans="6:13">
      <c r="F44" s="646" t="s">
        <v>284</v>
      </c>
      <c r="G44" s="646" t="s">
        <v>25</v>
      </c>
      <c r="K44" s="649" t="s">
        <v>464</v>
      </c>
      <c r="L44" s="649" t="s">
        <v>258</v>
      </c>
      <c r="M44" s="646" t="s">
        <v>842</v>
      </c>
    </row>
    <row r="45" spans="6:13">
      <c r="F45" s="646" t="s">
        <v>284</v>
      </c>
      <c r="G45" s="646" t="s">
        <v>26</v>
      </c>
      <c r="K45" s="649" t="s">
        <v>465</v>
      </c>
      <c r="L45" s="649" t="s">
        <v>306</v>
      </c>
      <c r="M45" s="646" t="s">
        <v>842</v>
      </c>
    </row>
    <row r="46" spans="6:13">
      <c r="F46" s="646" t="s">
        <v>284</v>
      </c>
      <c r="G46" s="646" t="s">
        <v>27</v>
      </c>
      <c r="K46" s="649" t="s">
        <v>466</v>
      </c>
      <c r="L46" s="649" t="s">
        <v>306</v>
      </c>
      <c r="M46" s="646" t="s">
        <v>842</v>
      </c>
    </row>
    <row r="47" spans="6:13">
      <c r="F47" s="646" t="s">
        <v>284</v>
      </c>
      <c r="G47" s="646" t="s">
        <v>28</v>
      </c>
      <c r="K47" s="649" t="s">
        <v>467</v>
      </c>
      <c r="L47" s="649" t="s">
        <v>306</v>
      </c>
      <c r="M47" s="646" t="s">
        <v>842</v>
      </c>
    </row>
    <row r="48" spans="6:13">
      <c r="F48" s="646" t="s">
        <v>284</v>
      </c>
      <c r="G48" s="647" t="s">
        <v>33</v>
      </c>
      <c r="K48" s="649" t="s">
        <v>468</v>
      </c>
      <c r="L48" s="649" t="s">
        <v>306</v>
      </c>
      <c r="M48" s="646" t="s">
        <v>842</v>
      </c>
    </row>
    <row r="49" spans="6:13">
      <c r="F49" s="646" t="s">
        <v>284</v>
      </c>
      <c r="G49" s="647" t="s">
        <v>35</v>
      </c>
      <c r="K49" s="649" t="s">
        <v>469</v>
      </c>
      <c r="L49" s="649" t="s">
        <v>259</v>
      </c>
      <c r="M49" s="646" t="s">
        <v>844</v>
      </c>
    </row>
    <row r="50" spans="6:13">
      <c r="F50" s="646" t="s">
        <v>284</v>
      </c>
      <c r="G50" s="647" t="s">
        <v>37</v>
      </c>
      <c r="K50" s="649" t="s">
        <v>470</v>
      </c>
      <c r="L50" s="649" t="s">
        <v>260</v>
      </c>
      <c r="M50" s="646" t="s">
        <v>845</v>
      </c>
    </row>
    <row r="51" spans="6:13">
      <c r="F51" s="646" t="s">
        <v>386</v>
      </c>
      <c r="G51" s="646" t="s">
        <v>48</v>
      </c>
      <c r="K51" s="649" t="s">
        <v>419</v>
      </c>
      <c r="L51" s="649" t="s">
        <v>260</v>
      </c>
      <c r="M51" s="646" t="s">
        <v>845</v>
      </c>
    </row>
    <row r="52" spans="6:13">
      <c r="F52" s="646" t="s">
        <v>386</v>
      </c>
      <c r="G52" s="646" t="s">
        <v>49</v>
      </c>
      <c r="K52" s="649" t="s">
        <v>471</v>
      </c>
      <c r="L52" s="649" t="s">
        <v>307</v>
      </c>
      <c r="M52" s="646" t="s">
        <v>845</v>
      </c>
    </row>
    <row r="53" spans="6:13">
      <c r="F53" s="646" t="s">
        <v>386</v>
      </c>
      <c r="G53" s="646" t="s">
        <v>50</v>
      </c>
      <c r="K53" s="649" t="s">
        <v>472</v>
      </c>
      <c r="L53" s="649" t="s">
        <v>307</v>
      </c>
      <c r="M53" s="646" t="s">
        <v>845</v>
      </c>
    </row>
    <row r="54" spans="6:13">
      <c r="F54" s="646" t="s">
        <v>386</v>
      </c>
      <c r="G54" s="646" t="s">
        <v>51</v>
      </c>
      <c r="K54" s="649" t="s">
        <v>473</v>
      </c>
      <c r="L54" s="649" t="s">
        <v>307</v>
      </c>
      <c r="M54" s="646" t="s">
        <v>845</v>
      </c>
    </row>
    <row r="55" spans="6:13">
      <c r="F55" s="646" t="s">
        <v>386</v>
      </c>
      <c r="G55" s="646" t="s">
        <v>52</v>
      </c>
      <c r="K55" s="649" t="s">
        <v>474</v>
      </c>
      <c r="L55" s="649" t="s">
        <v>308</v>
      </c>
      <c r="M55" s="646" t="s">
        <v>846</v>
      </c>
    </row>
    <row r="56" spans="6:13">
      <c r="F56" s="646" t="s">
        <v>386</v>
      </c>
      <c r="G56" s="646" t="s">
        <v>53</v>
      </c>
      <c r="K56" s="649" t="s">
        <v>475</v>
      </c>
      <c r="L56" s="649" t="s">
        <v>308</v>
      </c>
      <c r="M56" s="646" t="s">
        <v>846</v>
      </c>
    </row>
    <row r="57" spans="6:13">
      <c r="F57" s="646" t="s">
        <v>386</v>
      </c>
      <c r="G57" s="646" t="s">
        <v>54</v>
      </c>
      <c r="K57" s="649" t="s">
        <v>476</v>
      </c>
      <c r="L57" s="649" t="s">
        <v>308</v>
      </c>
      <c r="M57" s="646" t="s">
        <v>846</v>
      </c>
    </row>
    <row r="58" spans="6:13">
      <c r="F58" s="646" t="s">
        <v>386</v>
      </c>
      <c r="G58" s="646" t="s">
        <v>55</v>
      </c>
      <c r="K58" s="649" t="s">
        <v>477</v>
      </c>
      <c r="L58" s="649" t="s">
        <v>308</v>
      </c>
      <c r="M58" s="646" t="s">
        <v>846</v>
      </c>
    </row>
    <row r="59" spans="6:13">
      <c r="F59" s="646" t="s">
        <v>386</v>
      </c>
      <c r="G59" s="646" t="s">
        <v>56</v>
      </c>
      <c r="K59" s="649" t="s">
        <v>478</v>
      </c>
      <c r="L59" s="649" t="s">
        <v>308</v>
      </c>
      <c r="M59" s="646" t="s">
        <v>846</v>
      </c>
    </row>
    <row r="60" spans="6:13">
      <c r="K60" s="649" t="s">
        <v>479</v>
      </c>
      <c r="L60" s="649" t="s">
        <v>308</v>
      </c>
      <c r="M60" s="646" t="s">
        <v>846</v>
      </c>
    </row>
    <row r="61" spans="6:13">
      <c r="K61" s="649" t="s">
        <v>480</v>
      </c>
      <c r="L61" s="649" t="s">
        <v>308</v>
      </c>
      <c r="M61" s="646" t="s">
        <v>846</v>
      </c>
    </row>
    <row r="62" spans="6:13">
      <c r="K62" s="649" t="s">
        <v>481</v>
      </c>
      <c r="L62" s="649" t="s">
        <v>308</v>
      </c>
      <c r="M62" s="646" t="s">
        <v>846</v>
      </c>
    </row>
    <row r="63" spans="6:13">
      <c r="K63" s="649" t="s">
        <v>482</v>
      </c>
      <c r="L63" s="649" t="s">
        <v>308</v>
      </c>
      <c r="M63" s="646" t="s">
        <v>846</v>
      </c>
    </row>
    <row r="64" spans="6:13">
      <c r="K64" s="649" t="s">
        <v>483</v>
      </c>
      <c r="L64" s="649" t="s">
        <v>308</v>
      </c>
      <c r="M64" s="646" t="s">
        <v>846</v>
      </c>
    </row>
    <row r="65" spans="11:13">
      <c r="K65" s="649" t="s">
        <v>484</v>
      </c>
      <c r="L65" s="649" t="s">
        <v>309</v>
      </c>
      <c r="M65" s="646" t="s">
        <v>846</v>
      </c>
    </row>
    <row r="66" spans="11:13">
      <c r="K66" s="649" t="s">
        <v>485</v>
      </c>
      <c r="L66" s="649" t="s">
        <v>309</v>
      </c>
      <c r="M66" s="646" t="s">
        <v>846</v>
      </c>
    </row>
    <row r="67" spans="11:13">
      <c r="K67" s="649" t="s">
        <v>486</v>
      </c>
      <c r="L67" s="649" t="s">
        <v>309</v>
      </c>
      <c r="M67" s="646" t="s">
        <v>846</v>
      </c>
    </row>
    <row r="68" spans="11:13">
      <c r="K68" s="649" t="s">
        <v>487</v>
      </c>
      <c r="L68" s="649" t="s">
        <v>309</v>
      </c>
      <c r="M68" s="646" t="s">
        <v>846</v>
      </c>
    </row>
    <row r="69" spans="11:13">
      <c r="K69" s="649" t="s">
        <v>488</v>
      </c>
      <c r="L69" s="649" t="s">
        <v>309</v>
      </c>
      <c r="M69" s="646" t="s">
        <v>846</v>
      </c>
    </row>
    <row r="70" spans="11:13">
      <c r="K70" s="649" t="s">
        <v>489</v>
      </c>
      <c r="L70" s="649" t="s">
        <v>309</v>
      </c>
      <c r="M70" s="646" t="s">
        <v>846</v>
      </c>
    </row>
    <row r="71" spans="11:13">
      <c r="K71" s="649" t="s">
        <v>490</v>
      </c>
      <c r="L71" s="649" t="s">
        <v>310</v>
      </c>
      <c r="M71" s="646" t="s">
        <v>846</v>
      </c>
    </row>
    <row r="72" spans="11:13">
      <c r="K72" s="649" t="s">
        <v>491</v>
      </c>
      <c r="L72" s="649" t="s">
        <v>310</v>
      </c>
      <c r="M72" s="646" t="s">
        <v>846</v>
      </c>
    </row>
    <row r="73" spans="11:13">
      <c r="K73" s="649" t="s">
        <v>492</v>
      </c>
      <c r="L73" s="649" t="s">
        <v>263</v>
      </c>
      <c r="M73" s="646" t="s">
        <v>847</v>
      </c>
    </row>
    <row r="74" spans="11:13">
      <c r="K74" s="649" t="s">
        <v>493</v>
      </c>
      <c r="L74" s="649" t="s">
        <v>263</v>
      </c>
      <c r="M74" s="646" t="s">
        <v>847</v>
      </c>
    </row>
    <row r="75" spans="11:13">
      <c r="K75" s="649" t="s">
        <v>494</v>
      </c>
      <c r="L75" s="649" t="s">
        <v>263</v>
      </c>
      <c r="M75" s="646" t="s">
        <v>847</v>
      </c>
    </row>
    <row r="76" spans="11:13">
      <c r="K76" s="649" t="s">
        <v>495</v>
      </c>
      <c r="L76" s="649" t="s">
        <v>263</v>
      </c>
      <c r="M76" s="646" t="s">
        <v>847</v>
      </c>
    </row>
    <row r="77" spans="11:13">
      <c r="K77" s="649" t="s">
        <v>496</v>
      </c>
      <c r="L77" s="649" t="s">
        <v>311</v>
      </c>
      <c r="M77" s="646" t="s">
        <v>847</v>
      </c>
    </row>
    <row r="78" spans="11:13">
      <c r="K78" s="649" t="s">
        <v>497</v>
      </c>
      <c r="L78" s="649" t="s">
        <v>311</v>
      </c>
      <c r="M78" s="646" t="s">
        <v>847</v>
      </c>
    </row>
    <row r="79" spans="11:13">
      <c r="K79" s="649" t="s">
        <v>498</v>
      </c>
      <c r="L79" s="649" t="s">
        <v>311</v>
      </c>
      <c r="M79" s="646" t="s">
        <v>847</v>
      </c>
    </row>
    <row r="80" spans="11:13">
      <c r="K80" s="649" t="s">
        <v>499</v>
      </c>
      <c r="L80" s="649" t="s">
        <v>311</v>
      </c>
      <c r="M80" s="646" t="s">
        <v>847</v>
      </c>
    </row>
    <row r="81" spans="11:13">
      <c r="K81" s="649" t="s">
        <v>420</v>
      </c>
      <c r="L81" s="649" t="s">
        <v>266</v>
      </c>
      <c r="M81" s="646" t="s">
        <v>842</v>
      </c>
    </row>
    <row r="82" spans="11:13">
      <c r="K82" s="649" t="s">
        <v>500</v>
      </c>
      <c r="L82" s="649" t="s">
        <v>266</v>
      </c>
      <c r="M82" s="646" t="s">
        <v>842</v>
      </c>
    </row>
    <row r="83" spans="11:13">
      <c r="K83" s="649" t="s">
        <v>421</v>
      </c>
      <c r="L83" s="649" t="s">
        <v>266</v>
      </c>
      <c r="M83" s="646" t="s">
        <v>842</v>
      </c>
    </row>
    <row r="84" spans="11:13">
      <c r="K84" s="649" t="s">
        <v>501</v>
      </c>
      <c r="L84" s="649" t="s">
        <v>266</v>
      </c>
      <c r="M84" s="646" t="s">
        <v>842</v>
      </c>
    </row>
    <row r="85" spans="11:13">
      <c r="K85" s="649" t="s">
        <v>502</v>
      </c>
      <c r="L85" s="649" t="s">
        <v>266</v>
      </c>
      <c r="M85" s="646" t="s">
        <v>842</v>
      </c>
    </row>
    <row r="86" spans="11:13">
      <c r="K86" s="649" t="s">
        <v>503</v>
      </c>
      <c r="L86" s="649" t="s">
        <v>266</v>
      </c>
      <c r="M86" s="646" t="s">
        <v>842</v>
      </c>
    </row>
    <row r="87" spans="11:13">
      <c r="K87" s="649" t="s">
        <v>504</v>
      </c>
      <c r="L87" s="649" t="s">
        <v>266</v>
      </c>
      <c r="M87" s="646" t="s">
        <v>842</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91"/>
  <sheetViews>
    <sheetView zoomScale="85" zoomScaleNormal="85" workbookViewId="0">
      <pane xSplit="3" ySplit="3" topLeftCell="D4" activePane="bottomRight" state="frozen"/>
      <selection pane="topRight" activeCell="D1" sqref="D1"/>
      <selection pane="bottomLeft" activeCell="A4" sqref="A4"/>
      <selection pane="bottomRight" activeCell="D20" sqref="D20:BK20"/>
    </sheetView>
  </sheetViews>
  <sheetFormatPr defaultRowHeight="16.5"/>
  <cols>
    <col min="1" max="1" width="17.5" customWidth="1"/>
    <col min="2" max="2" width="12.875" customWidth="1"/>
    <col min="3" max="3" width="11.375" customWidth="1"/>
    <col min="4" max="5" width="14.625" customWidth="1"/>
    <col min="6" max="6" width="8.75" customWidth="1"/>
    <col min="7" max="7" width="14.625" customWidth="1"/>
    <col min="8" max="8" width="11.75" customWidth="1"/>
    <col min="9" max="10" width="5.875" customWidth="1"/>
    <col min="11" max="11" width="11.75" customWidth="1"/>
    <col min="12" max="13" width="8.75" customWidth="1"/>
    <col min="14" max="14" width="17.625" customWidth="1"/>
    <col min="15" max="15" width="11.75" customWidth="1"/>
    <col min="16" max="16" width="17.625" customWidth="1"/>
    <col min="17" max="17" width="11.75" style="505" customWidth="1"/>
    <col min="18" max="18" width="11.75" style="506" customWidth="1"/>
    <col min="19" max="19" width="9.75" customWidth="1"/>
    <col min="20" max="20" width="11.75" customWidth="1"/>
    <col min="21" max="21" width="8.75" customWidth="1"/>
    <col min="22" max="22" width="17.625" customWidth="1"/>
    <col min="23" max="23" width="11.75" customWidth="1"/>
    <col min="24" max="24" width="8.75" customWidth="1"/>
    <col min="25" max="25" width="6.875" customWidth="1"/>
    <col min="26" max="26" width="8.75" customWidth="1"/>
    <col min="27" max="27" width="14.625" customWidth="1"/>
    <col min="28" max="28" width="20.375" customWidth="1"/>
    <col min="29" max="29" width="17.625" customWidth="1"/>
    <col min="30" max="30" width="6.875" customWidth="1"/>
    <col min="31" max="31" width="8.75" customWidth="1"/>
    <col min="32" max="32" width="16.125" customWidth="1"/>
    <col min="33" max="33" width="5.875" customWidth="1"/>
    <col min="34" max="35" width="7.875" customWidth="1"/>
    <col min="36" max="36" width="11.125" customWidth="1"/>
    <col min="37" max="37" width="8.75" customWidth="1"/>
    <col min="38" max="38" width="11.75" customWidth="1"/>
    <col min="39" max="39" width="14.625" customWidth="1"/>
    <col min="40" max="40" width="11.75" customWidth="1"/>
    <col min="41" max="41" width="17.625" customWidth="1"/>
    <col min="42" max="42" width="14.625" customWidth="1"/>
    <col min="43" max="43" width="21.375" customWidth="1"/>
    <col min="44" max="44" width="24.375" customWidth="1"/>
    <col min="45" max="45" width="20.375" customWidth="1"/>
    <col min="46" max="47" width="14.625" customWidth="1"/>
    <col min="48" max="48" width="17.625" customWidth="1"/>
    <col min="49" max="49" width="14.625" customWidth="1"/>
    <col min="50" max="50" width="20.375" customWidth="1"/>
    <col min="51" max="51" width="5.875" customWidth="1"/>
    <col min="52" max="52" width="8.75" customWidth="1"/>
    <col min="53" max="53" width="6.875" customWidth="1"/>
    <col min="54" max="54" width="5.875" customWidth="1"/>
    <col min="55" max="56" width="8.75" customWidth="1"/>
    <col min="57" max="57" width="5.875" customWidth="1"/>
    <col min="58" max="58" width="6.875" customWidth="1"/>
    <col min="59" max="59" width="11.375" customWidth="1"/>
    <col min="60" max="61" width="7.875" customWidth="1"/>
    <col min="62" max="62" width="11.75" customWidth="1"/>
    <col min="63" max="63" width="16.625" customWidth="1"/>
    <col min="64" max="64" width="9.625" bestFit="1" customWidth="1"/>
  </cols>
  <sheetData>
    <row r="1" spans="1:63" ht="17.25" thickBot="1">
      <c r="D1" s="398" t="s">
        <v>271</v>
      </c>
      <c r="E1" s="399" t="s">
        <v>271</v>
      </c>
      <c r="F1" s="399" t="s">
        <v>271</v>
      </c>
      <c r="G1" s="399" t="s">
        <v>271</v>
      </c>
      <c r="H1" s="399" t="s">
        <v>271</v>
      </c>
      <c r="I1" s="399" t="s">
        <v>271</v>
      </c>
      <c r="J1" s="399" t="s">
        <v>271</v>
      </c>
      <c r="K1" s="399" t="s">
        <v>271</v>
      </c>
      <c r="L1" s="399"/>
      <c r="M1" s="399"/>
      <c r="N1" s="399"/>
      <c r="O1" s="399"/>
      <c r="P1" s="399"/>
      <c r="Q1" s="495" t="s">
        <v>272</v>
      </c>
      <c r="R1" s="496" t="s">
        <v>272</v>
      </c>
      <c r="S1" s="401" t="s">
        <v>273</v>
      </c>
      <c r="T1" s="402" t="s">
        <v>274</v>
      </c>
      <c r="U1" s="402" t="s">
        <v>274</v>
      </c>
      <c r="V1" s="402" t="s">
        <v>274</v>
      </c>
      <c r="W1" s="400" t="s">
        <v>275</v>
      </c>
      <c r="X1" s="400" t="s">
        <v>275</v>
      </c>
      <c r="Y1" s="400" t="s">
        <v>275</v>
      </c>
      <c r="Z1" s="399" t="s">
        <v>276</v>
      </c>
      <c r="AA1" s="399" t="s">
        <v>276</v>
      </c>
      <c r="AB1" s="399" t="s">
        <v>276</v>
      </c>
      <c r="AC1" s="399" t="s">
        <v>276</v>
      </c>
      <c r="AD1" s="399" t="s">
        <v>276</v>
      </c>
      <c r="AE1" s="399" t="s">
        <v>276</v>
      </c>
      <c r="AF1" s="403" t="s">
        <v>277</v>
      </c>
      <c r="AG1" s="403" t="s">
        <v>277</v>
      </c>
      <c r="AH1" s="403" t="s">
        <v>277</v>
      </c>
      <c r="AI1" s="400"/>
      <c r="AJ1" s="399" t="s">
        <v>276</v>
      </c>
      <c r="AK1" s="403" t="s">
        <v>277</v>
      </c>
      <c r="AL1" s="399" t="s">
        <v>276</v>
      </c>
      <c r="AM1" s="403" t="s">
        <v>277</v>
      </c>
      <c r="AN1" s="399" t="s">
        <v>276</v>
      </c>
      <c r="AO1" s="403" t="s">
        <v>277</v>
      </c>
      <c r="AP1" s="400" t="s">
        <v>278</v>
      </c>
      <c r="AQ1" s="400" t="s">
        <v>278</v>
      </c>
      <c r="AR1" s="400" t="s">
        <v>278</v>
      </c>
      <c r="AS1" s="400" t="s">
        <v>278</v>
      </c>
      <c r="AT1" s="400" t="s">
        <v>278</v>
      </c>
      <c r="AU1" s="400" t="s">
        <v>278</v>
      </c>
      <c r="AV1" s="400" t="s">
        <v>278</v>
      </c>
      <c r="AW1" s="400" t="s">
        <v>278</v>
      </c>
      <c r="AX1" s="400" t="s">
        <v>278</v>
      </c>
      <c r="AY1" s="399" t="s">
        <v>279</v>
      </c>
      <c r="AZ1" s="399" t="s">
        <v>279</v>
      </c>
      <c r="BA1" s="399" t="s">
        <v>279</v>
      </c>
      <c r="BB1" s="399" t="s">
        <v>279</v>
      </c>
      <c r="BC1" s="399" t="s">
        <v>279</v>
      </c>
      <c r="BD1" s="399" t="s">
        <v>279</v>
      </c>
      <c r="BE1" s="399" t="s">
        <v>279</v>
      </c>
      <c r="BF1" s="399" t="s">
        <v>279</v>
      </c>
      <c r="BG1" s="399" t="s">
        <v>279</v>
      </c>
      <c r="BH1" s="404" t="s">
        <v>280</v>
      </c>
      <c r="BI1" s="405" t="s">
        <v>281</v>
      </c>
      <c r="BJ1" s="406">
        <v>1</v>
      </c>
      <c r="BK1" s="407"/>
    </row>
    <row r="2" spans="1:63" ht="20.100000000000001" customHeight="1" thickBot="1">
      <c r="A2" s="374" t="s">
        <v>807</v>
      </c>
      <c r="D2" s="780" t="s">
        <v>0</v>
      </c>
      <c r="E2" s="781" t="s">
        <v>0</v>
      </c>
      <c r="F2" s="781" t="s">
        <v>0</v>
      </c>
      <c r="G2" s="781" t="s">
        <v>0</v>
      </c>
      <c r="H2" s="781" t="s">
        <v>0</v>
      </c>
      <c r="I2" s="781" t="s">
        <v>0</v>
      </c>
      <c r="J2" s="781" t="s">
        <v>0</v>
      </c>
      <c r="K2" s="781" t="s">
        <v>0</v>
      </c>
      <c r="L2" s="781" t="s">
        <v>0</v>
      </c>
      <c r="M2" s="781" t="s">
        <v>0</v>
      </c>
      <c r="N2" s="781" t="s">
        <v>0</v>
      </c>
      <c r="O2" s="781" t="s">
        <v>0</v>
      </c>
      <c r="P2" s="781" t="s">
        <v>0</v>
      </c>
      <c r="Q2" s="782" t="s">
        <v>0</v>
      </c>
      <c r="R2" s="782" t="s">
        <v>0</v>
      </c>
      <c r="S2" s="782" t="s">
        <v>0</v>
      </c>
      <c r="T2" s="782" t="s">
        <v>0</v>
      </c>
      <c r="U2" s="782" t="s">
        <v>0</v>
      </c>
      <c r="V2" s="782" t="s">
        <v>0</v>
      </c>
      <c r="W2" s="782" t="s">
        <v>0</v>
      </c>
      <c r="X2" s="782" t="s">
        <v>0</v>
      </c>
      <c r="Y2" s="782" t="s">
        <v>0</v>
      </c>
      <c r="Z2" s="782" t="s">
        <v>0</v>
      </c>
      <c r="AA2" s="782" t="s">
        <v>0</v>
      </c>
      <c r="AB2" s="782" t="s">
        <v>0</v>
      </c>
      <c r="AC2" s="782" t="s">
        <v>0</v>
      </c>
      <c r="AD2" s="782" t="s">
        <v>0</v>
      </c>
      <c r="AE2" s="782" t="s">
        <v>0</v>
      </c>
      <c r="AF2" s="782" t="s">
        <v>0</v>
      </c>
      <c r="AG2" s="782" t="s">
        <v>0</v>
      </c>
      <c r="AH2" s="782" t="s">
        <v>0</v>
      </c>
      <c r="AI2" s="782" t="s">
        <v>0</v>
      </c>
      <c r="AJ2" s="782" t="s">
        <v>0</v>
      </c>
      <c r="AK2" s="782" t="s">
        <v>0</v>
      </c>
      <c r="AL2" s="782" t="s">
        <v>0</v>
      </c>
      <c r="AM2" s="782" t="s">
        <v>0</v>
      </c>
      <c r="AN2" s="782" t="s">
        <v>0</v>
      </c>
      <c r="AO2" s="782" t="s">
        <v>0</v>
      </c>
      <c r="AP2" s="782" t="s">
        <v>0</v>
      </c>
      <c r="AQ2" s="782" t="s">
        <v>0</v>
      </c>
      <c r="AR2" s="782" t="s">
        <v>0</v>
      </c>
      <c r="AS2" s="782" t="s">
        <v>0</v>
      </c>
      <c r="AT2" s="782" t="s">
        <v>0</v>
      </c>
      <c r="AU2" s="782" t="s">
        <v>0</v>
      </c>
      <c r="AV2" s="782" t="s">
        <v>0</v>
      </c>
      <c r="AW2" s="782" t="s">
        <v>0</v>
      </c>
      <c r="AX2" s="782" t="s">
        <v>0</v>
      </c>
      <c r="AY2" s="782" t="s">
        <v>0</v>
      </c>
      <c r="AZ2" s="782" t="s">
        <v>0</v>
      </c>
      <c r="BA2" s="782" t="s">
        <v>0</v>
      </c>
      <c r="BB2" s="782" t="s">
        <v>0</v>
      </c>
      <c r="BC2" s="782" t="s">
        <v>0</v>
      </c>
      <c r="BD2" s="782" t="s">
        <v>0</v>
      </c>
      <c r="BE2" s="782" t="s">
        <v>0</v>
      </c>
      <c r="BF2" s="782" t="s">
        <v>0</v>
      </c>
      <c r="BG2" s="782" t="s">
        <v>0</v>
      </c>
      <c r="BH2" s="782" t="s">
        <v>0</v>
      </c>
      <c r="BI2" s="782" t="s">
        <v>0</v>
      </c>
      <c r="BJ2" s="782" t="s">
        <v>0</v>
      </c>
      <c r="BK2" s="783" t="s">
        <v>0</v>
      </c>
    </row>
    <row r="3" spans="1:63" ht="20.100000000000001" customHeight="1">
      <c r="A3" s="110" t="s">
        <v>270</v>
      </c>
      <c r="B3" s="111" t="s">
        <v>282</v>
      </c>
      <c r="C3" s="375" t="s">
        <v>283</v>
      </c>
      <c r="D3" s="421" t="s">
        <v>1</v>
      </c>
      <c r="E3" s="422" t="s">
        <v>2</v>
      </c>
      <c r="F3" s="422" t="s">
        <v>3</v>
      </c>
      <c r="G3" s="422" t="s">
        <v>4</v>
      </c>
      <c r="H3" s="422" t="s">
        <v>5</v>
      </c>
      <c r="I3" s="422" t="s">
        <v>6</v>
      </c>
      <c r="J3" s="422" t="s">
        <v>7</v>
      </c>
      <c r="K3" s="422" t="s">
        <v>8</v>
      </c>
      <c r="L3" s="422" t="s">
        <v>9</v>
      </c>
      <c r="M3" s="422" t="s">
        <v>10</v>
      </c>
      <c r="N3" s="422" t="s">
        <v>11</v>
      </c>
      <c r="O3" s="422" t="s">
        <v>12</v>
      </c>
      <c r="P3" s="491" t="s">
        <v>13</v>
      </c>
      <c r="Q3" s="497" t="s">
        <v>14</v>
      </c>
      <c r="R3" s="498" t="s">
        <v>15</v>
      </c>
      <c r="S3" s="417" t="s">
        <v>16</v>
      </c>
      <c r="T3" s="1" t="s">
        <v>17</v>
      </c>
      <c r="U3" s="1" t="s">
        <v>18</v>
      </c>
      <c r="V3" s="1" t="s">
        <v>19</v>
      </c>
      <c r="W3" s="1" t="s">
        <v>20</v>
      </c>
      <c r="X3" s="1" t="s">
        <v>21</v>
      </c>
      <c r="Y3" s="1" t="s">
        <v>22</v>
      </c>
      <c r="Z3" s="1" t="s">
        <v>23</v>
      </c>
      <c r="AA3" s="1" t="s">
        <v>24</v>
      </c>
      <c r="AB3" s="1" t="s">
        <v>25</v>
      </c>
      <c r="AC3" s="1" t="s">
        <v>26</v>
      </c>
      <c r="AD3" s="1" t="s">
        <v>27</v>
      </c>
      <c r="AE3" s="569" t="s">
        <v>28</v>
      </c>
      <c r="AF3" s="569" t="s">
        <v>29</v>
      </c>
      <c r="AG3" s="569" t="s">
        <v>30</v>
      </c>
      <c r="AH3" s="569" t="s">
        <v>31</v>
      </c>
      <c r="AI3" s="569" t="s">
        <v>32</v>
      </c>
      <c r="AJ3" s="569" t="s">
        <v>33</v>
      </c>
      <c r="AK3" s="569" t="s">
        <v>34</v>
      </c>
      <c r="AL3" s="569" t="s">
        <v>35</v>
      </c>
      <c r="AM3" s="569" t="s">
        <v>36</v>
      </c>
      <c r="AN3" s="569" t="s">
        <v>37</v>
      </c>
      <c r="AO3" s="569" t="s">
        <v>38</v>
      </c>
      <c r="AP3" s="1" t="s">
        <v>39</v>
      </c>
      <c r="AQ3" s="1" t="s">
        <v>40</v>
      </c>
      <c r="AR3" s="1" t="s">
        <v>41</v>
      </c>
      <c r="AS3" s="1" t="s">
        <v>42</v>
      </c>
      <c r="AT3" s="1" t="s">
        <v>43</v>
      </c>
      <c r="AU3" s="1" t="s">
        <v>44</v>
      </c>
      <c r="AV3" s="1" t="s">
        <v>45</v>
      </c>
      <c r="AW3" s="1" t="s">
        <v>46</v>
      </c>
      <c r="AX3" s="1" t="s">
        <v>47</v>
      </c>
      <c r="AY3" s="1" t="s">
        <v>48</v>
      </c>
      <c r="AZ3" s="1" t="s">
        <v>49</v>
      </c>
      <c r="BA3" s="1" t="s">
        <v>50</v>
      </c>
      <c r="BB3" s="1" t="s">
        <v>51</v>
      </c>
      <c r="BC3" s="1" t="s">
        <v>52</v>
      </c>
      <c r="BD3" s="1" t="s">
        <v>53</v>
      </c>
      <c r="BE3" s="1" t="s">
        <v>54</v>
      </c>
      <c r="BF3" s="1" t="s">
        <v>55</v>
      </c>
      <c r="BG3" s="1" t="s">
        <v>56</v>
      </c>
      <c r="BH3" s="1" t="s">
        <v>57</v>
      </c>
      <c r="BI3" s="1" t="s">
        <v>58</v>
      </c>
      <c r="BJ3" s="1" t="s">
        <v>59</v>
      </c>
      <c r="BK3" s="408" t="s">
        <v>60</v>
      </c>
    </row>
    <row r="4" spans="1:63" ht="20.100000000000001" customHeight="1">
      <c r="A4" s="106"/>
      <c r="B4" s="66" t="s">
        <v>61</v>
      </c>
      <c r="C4" s="376" t="s">
        <v>159</v>
      </c>
      <c r="D4" s="409">
        <v>512.70000000000005</v>
      </c>
      <c r="E4" s="2" t="s">
        <v>63</v>
      </c>
      <c r="F4" s="2" t="s">
        <v>63</v>
      </c>
      <c r="G4" s="2" t="s">
        <v>63</v>
      </c>
      <c r="H4" s="2" t="s">
        <v>63</v>
      </c>
      <c r="I4" s="2" t="s">
        <v>63</v>
      </c>
      <c r="J4" s="2" t="s">
        <v>63</v>
      </c>
      <c r="K4" s="2" t="s">
        <v>63</v>
      </c>
      <c r="L4" s="2" t="s">
        <v>63</v>
      </c>
      <c r="M4" s="2" t="s">
        <v>63</v>
      </c>
      <c r="N4" s="2" t="s">
        <v>63</v>
      </c>
      <c r="O4" s="2" t="s">
        <v>63</v>
      </c>
      <c r="P4" s="492" t="s">
        <v>63</v>
      </c>
      <c r="Q4" s="499">
        <v>259</v>
      </c>
      <c r="R4" s="500" t="s">
        <v>63</v>
      </c>
      <c r="S4" s="418">
        <v>22.7</v>
      </c>
      <c r="T4" s="2" t="s">
        <v>63</v>
      </c>
      <c r="U4" s="2" t="s">
        <v>63</v>
      </c>
      <c r="V4" s="2" t="s">
        <v>63</v>
      </c>
      <c r="W4" s="2" t="s">
        <v>63</v>
      </c>
      <c r="X4" s="2" t="s">
        <v>63</v>
      </c>
      <c r="Y4" s="2" t="s">
        <v>63</v>
      </c>
      <c r="Z4" s="2" t="s">
        <v>63</v>
      </c>
      <c r="AA4" s="2" t="s">
        <v>63</v>
      </c>
      <c r="AB4" s="2" t="s">
        <v>63</v>
      </c>
      <c r="AC4" s="2" t="s">
        <v>63</v>
      </c>
      <c r="AD4" s="2" t="s">
        <v>63</v>
      </c>
      <c r="AE4" s="2" t="s">
        <v>63</v>
      </c>
      <c r="AF4" s="2" t="s">
        <v>63</v>
      </c>
      <c r="AG4" s="2" t="s">
        <v>63</v>
      </c>
      <c r="AH4" s="2" t="s">
        <v>63</v>
      </c>
      <c r="AI4" s="2" t="s">
        <v>63</v>
      </c>
      <c r="AJ4" s="2" t="s">
        <v>63</v>
      </c>
      <c r="AK4" s="2" t="s">
        <v>63</v>
      </c>
      <c r="AL4" s="2" t="s">
        <v>63</v>
      </c>
      <c r="AM4" s="2" t="s">
        <v>63</v>
      </c>
      <c r="AN4" s="2" t="s">
        <v>63</v>
      </c>
      <c r="AO4" s="2" t="s">
        <v>63</v>
      </c>
      <c r="AP4" s="3">
        <v>1806.9</v>
      </c>
      <c r="AQ4" s="3">
        <v>974.1</v>
      </c>
      <c r="AR4" s="3">
        <v>669.9</v>
      </c>
      <c r="AS4" s="3">
        <v>2804.4</v>
      </c>
      <c r="AT4" s="3">
        <v>96.3</v>
      </c>
      <c r="AU4" s="3">
        <v>75.5</v>
      </c>
      <c r="AV4" s="2" t="s">
        <v>63</v>
      </c>
      <c r="AW4" s="3">
        <v>687.8</v>
      </c>
      <c r="AX4" s="3">
        <v>488.9</v>
      </c>
      <c r="AY4" s="2" t="s">
        <v>63</v>
      </c>
      <c r="AZ4" s="3">
        <v>31078.799999999999</v>
      </c>
      <c r="BA4" s="3">
        <v>594.5</v>
      </c>
      <c r="BB4" s="3">
        <v>224.7</v>
      </c>
      <c r="BC4" s="3">
        <v>3016.7</v>
      </c>
      <c r="BD4" s="3">
        <v>26.9</v>
      </c>
      <c r="BE4" s="3">
        <v>101</v>
      </c>
      <c r="BF4" s="3">
        <v>570.70000000000005</v>
      </c>
      <c r="BG4" s="2" t="s">
        <v>63</v>
      </c>
      <c r="BH4" s="2" t="s">
        <v>63</v>
      </c>
      <c r="BI4" s="3">
        <v>66.3</v>
      </c>
      <c r="BJ4" s="3">
        <v>44077.9</v>
      </c>
      <c r="BK4" s="410">
        <v>12138.4</v>
      </c>
    </row>
    <row r="5" spans="1:63" ht="20.100000000000001" customHeight="1">
      <c r="A5" s="106"/>
      <c r="B5" s="66" t="s">
        <v>64</v>
      </c>
      <c r="C5" s="376" t="s">
        <v>160</v>
      </c>
      <c r="D5" s="411" t="s">
        <v>63</v>
      </c>
      <c r="E5" s="3">
        <v>3470.3</v>
      </c>
      <c r="F5" s="3">
        <v>15767.8</v>
      </c>
      <c r="G5" s="3">
        <v>65146.6</v>
      </c>
      <c r="H5" s="3">
        <v>955.6</v>
      </c>
      <c r="I5" s="3">
        <v>0</v>
      </c>
      <c r="J5" s="3">
        <v>15.4</v>
      </c>
      <c r="K5" s="3">
        <v>2.2000000000000002</v>
      </c>
      <c r="L5" s="3">
        <v>227.6</v>
      </c>
      <c r="M5" s="2" t="s">
        <v>63</v>
      </c>
      <c r="N5" s="2" t="s">
        <v>63</v>
      </c>
      <c r="O5" s="2" t="s">
        <v>63</v>
      </c>
      <c r="P5" s="492" t="s">
        <v>63</v>
      </c>
      <c r="Q5" s="499">
        <v>53217.3</v>
      </c>
      <c r="R5" s="500" t="s">
        <v>63</v>
      </c>
      <c r="S5" s="418">
        <v>157205.70000000001</v>
      </c>
      <c r="T5" s="3">
        <v>687.5</v>
      </c>
      <c r="U5" s="2" t="s">
        <v>63</v>
      </c>
      <c r="V5" s="3">
        <v>62.2</v>
      </c>
      <c r="W5" s="2" t="s">
        <v>63</v>
      </c>
      <c r="X5" s="3">
        <v>7255.1</v>
      </c>
      <c r="Y5" s="3">
        <v>2117.6999999999998</v>
      </c>
      <c r="Z5" s="3">
        <v>16.2</v>
      </c>
      <c r="AA5" s="3">
        <v>0.5</v>
      </c>
      <c r="AB5" s="2" t="s">
        <v>63</v>
      </c>
      <c r="AC5" s="2" t="s">
        <v>63</v>
      </c>
      <c r="AD5" s="3">
        <v>4.9000000000000004</v>
      </c>
      <c r="AE5" s="3">
        <v>19.8</v>
      </c>
      <c r="AF5" s="2" t="s">
        <v>63</v>
      </c>
      <c r="AG5" s="2" t="s">
        <v>63</v>
      </c>
      <c r="AH5" s="3">
        <v>5001.3999999999996</v>
      </c>
      <c r="AI5" s="3">
        <v>27713.1</v>
      </c>
      <c r="AJ5" s="3">
        <v>0.4</v>
      </c>
      <c r="AK5" s="3">
        <v>5.2</v>
      </c>
      <c r="AL5" s="2" t="s">
        <v>63</v>
      </c>
      <c r="AM5" s="2" t="s">
        <v>63</v>
      </c>
      <c r="AN5" s="2" t="s">
        <v>63</v>
      </c>
      <c r="AO5" s="3">
        <v>6.2</v>
      </c>
      <c r="AP5" s="2" t="s">
        <v>63</v>
      </c>
      <c r="AQ5" s="2" t="s">
        <v>63</v>
      </c>
      <c r="AR5" s="2" t="s">
        <v>63</v>
      </c>
      <c r="AS5" s="2" t="s">
        <v>63</v>
      </c>
      <c r="AT5" s="2" t="s">
        <v>63</v>
      </c>
      <c r="AU5" s="2" t="s">
        <v>63</v>
      </c>
      <c r="AV5" s="2" t="s">
        <v>63</v>
      </c>
      <c r="AW5" s="2" t="s">
        <v>63</v>
      </c>
      <c r="AX5" s="2" t="s">
        <v>63</v>
      </c>
      <c r="AY5" s="2" t="s">
        <v>63</v>
      </c>
      <c r="AZ5" s="2" t="s">
        <v>63</v>
      </c>
      <c r="BA5" s="2" t="s">
        <v>63</v>
      </c>
      <c r="BB5" s="2" t="s">
        <v>63</v>
      </c>
      <c r="BC5" s="2" t="s">
        <v>63</v>
      </c>
      <c r="BD5" s="2" t="s">
        <v>63</v>
      </c>
      <c r="BE5" s="2" t="s">
        <v>63</v>
      </c>
      <c r="BF5" s="2" t="s">
        <v>63</v>
      </c>
      <c r="BG5" s="2" t="s">
        <v>63</v>
      </c>
      <c r="BH5" s="2" t="s">
        <v>63</v>
      </c>
      <c r="BI5" s="2" t="s">
        <v>63</v>
      </c>
      <c r="BJ5" s="3">
        <v>338898.7</v>
      </c>
      <c r="BK5" s="412" t="s">
        <v>63</v>
      </c>
    </row>
    <row r="6" spans="1:63" ht="20.100000000000001" customHeight="1">
      <c r="A6" s="106"/>
      <c r="B6" s="66" t="s">
        <v>65</v>
      </c>
      <c r="C6" s="377" t="s">
        <v>161</v>
      </c>
      <c r="D6" s="411" t="s">
        <v>63</v>
      </c>
      <c r="E6" s="3">
        <v>-0.2</v>
      </c>
      <c r="F6" s="2" t="s">
        <v>63</v>
      </c>
      <c r="G6" s="2" t="s">
        <v>63</v>
      </c>
      <c r="H6" s="3">
        <v>0</v>
      </c>
      <c r="I6" s="2" t="s">
        <v>63</v>
      </c>
      <c r="J6" s="3">
        <v>0</v>
      </c>
      <c r="K6" s="2" t="s">
        <v>63</v>
      </c>
      <c r="L6" s="3">
        <v>-11.7</v>
      </c>
      <c r="M6" s="2" t="s">
        <v>63</v>
      </c>
      <c r="N6" s="2" t="s">
        <v>63</v>
      </c>
      <c r="O6" s="2" t="s">
        <v>63</v>
      </c>
      <c r="P6" s="492" t="s">
        <v>63</v>
      </c>
      <c r="Q6" s="501" t="s">
        <v>63</v>
      </c>
      <c r="R6" s="500" t="s">
        <v>63</v>
      </c>
      <c r="S6" s="419" t="s">
        <v>63</v>
      </c>
      <c r="T6" s="3">
        <v>-64.599999999999994</v>
      </c>
      <c r="U6" s="2" t="s">
        <v>63</v>
      </c>
      <c r="V6" s="3">
        <v>-73.5</v>
      </c>
      <c r="W6" s="2" t="s">
        <v>63</v>
      </c>
      <c r="X6" s="3">
        <v>-498.5</v>
      </c>
      <c r="Y6" s="3">
        <v>-74</v>
      </c>
      <c r="Z6" s="3">
        <v>-10910.8</v>
      </c>
      <c r="AA6" s="3">
        <v>-26.1</v>
      </c>
      <c r="AB6" s="2" t="s">
        <v>63</v>
      </c>
      <c r="AC6" s="3">
        <v>-15896.1</v>
      </c>
      <c r="AD6" s="3">
        <v>-581.6</v>
      </c>
      <c r="AE6" s="3">
        <v>-28027.9</v>
      </c>
      <c r="AF6" s="3">
        <v>-33.299999999999997</v>
      </c>
      <c r="AG6" s="2" t="s">
        <v>63</v>
      </c>
      <c r="AH6" s="3">
        <v>-2731.6</v>
      </c>
      <c r="AI6" s="3">
        <v>-5808</v>
      </c>
      <c r="AJ6" s="3">
        <v>-156.9</v>
      </c>
      <c r="AK6" s="3">
        <v>-2416.3000000000002</v>
      </c>
      <c r="AL6" s="3">
        <v>-3324.6</v>
      </c>
      <c r="AM6" s="2" t="s">
        <v>63</v>
      </c>
      <c r="AN6" s="2" t="s">
        <v>63</v>
      </c>
      <c r="AO6" s="3">
        <v>-1888.5</v>
      </c>
      <c r="AP6" s="2" t="s">
        <v>63</v>
      </c>
      <c r="AQ6" s="2" t="s">
        <v>63</v>
      </c>
      <c r="AR6" s="2" t="s">
        <v>63</v>
      </c>
      <c r="AS6" s="2" t="s">
        <v>63</v>
      </c>
      <c r="AT6" s="2" t="s">
        <v>63</v>
      </c>
      <c r="AU6" s="2" t="s">
        <v>63</v>
      </c>
      <c r="AV6" s="2" t="s">
        <v>63</v>
      </c>
      <c r="AW6" s="2" t="s">
        <v>63</v>
      </c>
      <c r="AX6" s="2" t="s">
        <v>63</v>
      </c>
      <c r="AY6" s="2" t="s">
        <v>63</v>
      </c>
      <c r="AZ6" s="2" t="s">
        <v>63</v>
      </c>
      <c r="BA6" s="2" t="s">
        <v>63</v>
      </c>
      <c r="BB6" s="2" t="s">
        <v>63</v>
      </c>
      <c r="BC6" s="2" t="s">
        <v>63</v>
      </c>
      <c r="BD6" s="2" t="s">
        <v>63</v>
      </c>
      <c r="BE6" s="2" t="s">
        <v>63</v>
      </c>
      <c r="BF6" s="2" t="s">
        <v>63</v>
      </c>
      <c r="BG6" s="2" t="s">
        <v>63</v>
      </c>
      <c r="BH6" s="2" t="s">
        <v>63</v>
      </c>
      <c r="BI6" s="2" t="s">
        <v>63</v>
      </c>
      <c r="BJ6" s="3">
        <v>-72524.100000000006</v>
      </c>
      <c r="BK6" s="412" t="s">
        <v>63</v>
      </c>
    </row>
    <row r="7" spans="1:63" ht="20.100000000000001" customHeight="1">
      <c r="A7" s="106"/>
      <c r="B7" s="66" t="s">
        <v>66</v>
      </c>
      <c r="C7" s="378" t="s">
        <v>162</v>
      </c>
      <c r="D7" s="411" t="s">
        <v>63</v>
      </c>
      <c r="E7" s="2" t="s">
        <v>63</v>
      </c>
      <c r="F7" s="2" t="s">
        <v>63</v>
      </c>
      <c r="G7" s="2" t="s">
        <v>63</v>
      </c>
      <c r="H7" s="2" t="s">
        <v>63</v>
      </c>
      <c r="I7" s="2" t="s">
        <v>63</v>
      </c>
      <c r="J7" s="2" t="s">
        <v>63</v>
      </c>
      <c r="K7" s="2" t="s">
        <v>63</v>
      </c>
      <c r="L7" s="2" t="s">
        <v>63</v>
      </c>
      <c r="M7" s="2" t="s">
        <v>63</v>
      </c>
      <c r="N7" s="2" t="s">
        <v>63</v>
      </c>
      <c r="O7" s="2" t="s">
        <v>63</v>
      </c>
      <c r="P7" s="492" t="s">
        <v>63</v>
      </c>
      <c r="Q7" s="501" t="s">
        <v>63</v>
      </c>
      <c r="R7" s="500" t="s">
        <v>63</v>
      </c>
      <c r="S7" s="419" t="s">
        <v>63</v>
      </c>
      <c r="T7" s="2" t="s">
        <v>63</v>
      </c>
      <c r="U7" s="2" t="s">
        <v>63</v>
      </c>
      <c r="V7" s="2" t="s">
        <v>63</v>
      </c>
      <c r="W7" s="2" t="s">
        <v>63</v>
      </c>
      <c r="X7" s="3">
        <v>0</v>
      </c>
      <c r="Y7" s="2" t="s">
        <v>63</v>
      </c>
      <c r="Z7" s="2" t="s">
        <v>63</v>
      </c>
      <c r="AA7" s="2" t="s">
        <v>63</v>
      </c>
      <c r="AB7" s="2" t="s">
        <v>63</v>
      </c>
      <c r="AC7" s="2" t="s">
        <v>63</v>
      </c>
      <c r="AD7" s="2" t="s">
        <v>63</v>
      </c>
      <c r="AE7" s="3">
        <v>-1290.5</v>
      </c>
      <c r="AF7" s="3">
        <v>-54.3</v>
      </c>
      <c r="AG7" s="3">
        <v>-2</v>
      </c>
      <c r="AH7" s="3">
        <v>-7111.6</v>
      </c>
      <c r="AI7" s="2" t="s">
        <v>63</v>
      </c>
      <c r="AJ7" s="3">
        <v>0</v>
      </c>
      <c r="AK7" s="2" t="s">
        <v>63</v>
      </c>
      <c r="AL7" s="2" t="s">
        <v>63</v>
      </c>
      <c r="AM7" s="2" t="s">
        <v>63</v>
      </c>
      <c r="AN7" s="2" t="s">
        <v>63</v>
      </c>
      <c r="AO7" s="2" t="s">
        <v>63</v>
      </c>
      <c r="AP7" s="2" t="s">
        <v>63</v>
      </c>
      <c r="AQ7" s="2" t="s">
        <v>63</v>
      </c>
      <c r="AR7" s="2" t="s">
        <v>63</v>
      </c>
      <c r="AS7" s="2" t="s">
        <v>63</v>
      </c>
      <c r="AT7" s="2" t="s">
        <v>63</v>
      </c>
      <c r="AU7" s="2" t="s">
        <v>63</v>
      </c>
      <c r="AV7" s="2" t="s">
        <v>63</v>
      </c>
      <c r="AW7" s="2" t="s">
        <v>63</v>
      </c>
      <c r="AX7" s="2" t="s">
        <v>63</v>
      </c>
      <c r="AY7" s="2" t="s">
        <v>63</v>
      </c>
      <c r="AZ7" s="2" t="s">
        <v>63</v>
      </c>
      <c r="BA7" s="2" t="s">
        <v>63</v>
      </c>
      <c r="BB7" s="2" t="s">
        <v>63</v>
      </c>
      <c r="BC7" s="2" t="s">
        <v>63</v>
      </c>
      <c r="BD7" s="2" t="s">
        <v>63</v>
      </c>
      <c r="BE7" s="2" t="s">
        <v>63</v>
      </c>
      <c r="BF7" s="2" t="s">
        <v>63</v>
      </c>
      <c r="BG7" s="2" t="s">
        <v>63</v>
      </c>
      <c r="BH7" s="2" t="s">
        <v>63</v>
      </c>
      <c r="BI7" s="2" t="s">
        <v>63</v>
      </c>
      <c r="BJ7" s="3">
        <v>-8458.4</v>
      </c>
      <c r="BK7" s="412" t="s">
        <v>63</v>
      </c>
    </row>
    <row r="8" spans="1:63" ht="20.100000000000001" customHeight="1">
      <c r="A8" s="106"/>
      <c r="B8" s="66" t="s">
        <v>67</v>
      </c>
      <c r="C8" s="378" t="s">
        <v>163</v>
      </c>
      <c r="D8" s="411" t="s">
        <v>63</v>
      </c>
      <c r="E8" s="2" t="s">
        <v>63</v>
      </c>
      <c r="F8" s="2" t="s">
        <v>63</v>
      </c>
      <c r="G8" s="2" t="s">
        <v>63</v>
      </c>
      <c r="H8" s="2" t="s">
        <v>63</v>
      </c>
      <c r="I8" s="2" t="s">
        <v>63</v>
      </c>
      <c r="J8" s="2" t="s">
        <v>63</v>
      </c>
      <c r="K8" s="2" t="s">
        <v>63</v>
      </c>
      <c r="L8" s="2" t="s">
        <v>63</v>
      </c>
      <c r="M8" s="2" t="s">
        <v>63</v>
      </c>
      <c r="N8" s="2" t="s">
        <v>63</v>
      </c>
      <c r="O8" s="2" t="s">
        <v>63</v>
      </c>
      <c r="P8" s="492" t="s">
        <v>63</v>
      </c>
      <c r="Q8" s="501" t="s">
        <v>63</v>
      </c>
      <c r="R8" s="500" t="s">
        <v>63</v>
      </c>
      <c r="S8" s="419" t="s">
        <v>63</v>
      </c>
      <c r="T8" s="2" t="s">
        <v>63</v>
      </c>
      <c r="U8" s="2" t="s">
        <v>63</v>
      </c>
      <c r="V8" s="2" t="s">
        <v>63</v>
      </c>
      <c r="W8" s="2" t="s">
        <v>63</v>
      </c>
      <c r="X8" s="2" t="s">
        <v>63</v>
      </c>
      <c r="Y8" s="2" t="s">
        <v>63</v>
      </c>
      <c r="Z8" s="2" t="s">
        <v>63</v>
      </c>
      <c r="AA8" s="3">
        <v>-0.5</v>
      </c>
      <c r="AB8" s="2" t="s">
        <v>63</v>
      </c>
      <c r="AC8" s="3">
        <v>-5596.8</v>
      </c>
      <c r="AD8" s="2" t="s">
        <v>63</v>
      </c>
      <c r="AE8" s="2" t="s">
        <v>63</v>
      </c>
      <c r="AF8" s="2" t="s">
        <v>63</v>
      </c>
      <c r="AG8" s="2" t="s">
        <v>63</v>
      </c>
      <c r="AH8" s="2" t="s">
        <v>63</v>
      </c>
      <c r="AI8" s="2" t="s">
        <v>63</v>
      </c>
      <c r="AJ8" s="2" t="s">
        <v>63</v>
      </c>
      <c r="AK8" s="2" t="s">
        <v>63</v>
      </c>
      <c r="AL8" s="2" t="s">
        <v>63</v>
      </c>
      <c r="AM8" s="2" t="s">
        <v>63</v>
      </c>
      <c r="AN8" s="2" t="s">
        <v>63</v>
      </c>
      <c r="AO8" s="2" t="s">
        <v>63</v>
      </c>
      <c r="AP8" s="2" t="s">
        <v>63</v>
      </c>
      <c r="AQ8" s="2" t="s">
        <v>63</v>
      </c>
      <c r="AR8" s="2" t="s">
        <v>63</v>
      </c>
      <c r="AS8" s="2" t="s">
        <v>63</v>
      </c>
      <c r="AT8" s="2" t="s">
        <v>63</v>
      </c>
      <c r="AU8" s="2" t="s">
        <v>63</v>
      </c>
      <c r="AV8" s="2" t="s">
        <v>63</v>
      </c>
      <c r="AW8" s="2" t="s">
        <v>63</v>
      </c>
      <c r="AX8" s="2" t="s">
        <v>63</v>
      </c>
      <c r="AY8" s="2" t="s">
        <v>63</v>
      </c>
      <c r="AZ8" s="2" t="s">
        <v>63</v>
      </c>
      <c r="BA8" s="2" t="s">
        <v>63</v>
      </c>
      <c r="BB8" s="2" t="s">
        <v>63</v>
      </c>
      <c r="BC8" s="2" t="s">
        <v>63</v>
      </c>
      <c r="BD8" s="2" t="s">
        <v>63</v>
      </c>
      <c r="BE8" s="2" t="s">
        <v>63</v>
      </c>
      <c r="BF8" s="2" t="s">
        <v>63</v>
      </c>
      <c r="BG8" s="2" t="s">
        <v>63</v>
      </c>
      <c r="BH8" s="2" t="s">
        <v>63</v>
      </c>
      <c r="BI8" s="2" t="s">
        <v>63</v>
      </c>
      <c r="BJ8" s="3">
        <v>-5597.4</v>
      </c>
      <c r="BK8" s="412" t="s">
        <v>63</v>
      </c>
    </row>
    <row r="9" spans="1:63" ht="20.100000000000001" customHeight="1">
      <c r="A9" s="106"/>
      <c r="B9" s="66" t="s">
        <v>68</v>
      </c>
      <c r="C9" s="376" t="s">
        <v>164</v>
      </c>
      <c r="D9" s="409">
        <v>-55.8</v>
      </c>
      <c r="E9" s="3">
        <v>28.8</v>
      </c>
      <c r="F9" s="3">
        <v>-547.20000000000005</v>
      </c>
      <c r="G9" s="3">
        <v>-509.5</v>
      </c>
      <c r="H9" s="2" t="s">
        <v>63</v>
      </c>
      <c r="I9" s="2" t="s">
        <v>63</v>
      </c>
      <c r="J9" s="2" t="s">
        <v>63</v>
      </c>
      <c r="K9" s="2" t="s">
        <v>63</v>
      </c>
      <c r="L9" s="3">
        <v>-47.4</v>
      </c>
      <c r="M9" s="2" t="s">
        <v>63</v>
      </c>
      <c r="N9" s="2" t="s">
        <v>63</v>
      </c>
      <c r="O9" s="2" t="s">
        <v>63</v>
      </c>
      <c r="P9" s="492" t="s">
        <v>63</v>
      </c>
      <c r="Q9" s="499">
        <v>398.8</v>
      </c>
      <c r="R9" s="500" t="s">
        <v>63</v>
      </c>
      <c r="S9" s="418">
        <v>955</v>
      </c>
      <c r="T9" s="3">
        <v>-140.4</v>
      </c>
      <c r="U9" s="3">
        <v>-0.1</v>
      </c>
      <c r="V9" s="3">
        <v>0.3</v>
      </c>
      <c r="W9" s="2" t="s">
        <v>63</v>
      </c>
      <c r="X9" s="3">
        <v>56.9</v>
      </c>
      <c r="Y9" s="3">
        <v>56.6</v>
      </c>
      <c r="Z9" s="3">
        <v>129.69999999999999</v>
      </c>
      <c r="AA9" s="3">
        <v>2.5</v>
      </c>
      <c r="AB9" s="2" t="s">
        <v>63</v>
      </c>
      <c r="AC9" s="3">
        <v>12.5</v>
      </c>
      <c r="AD9" s="3">
        <v>-32.700000000000003</v>
      </c>
      <c r="AE9" s="3">
        <v>97</v>
      </c>
      <c r="AF9" s="3">
        <v>21.8</v>
      </c>
      <c r="AG9" s="3">
        <v>-0.7</v>
      </c>
      <c r="AH9" s="3">
        <v>299.10000000000002</v>
      </c>
      <c r="AI9" s="3">
        <v>429.1</v>
      </c>
      <c r="AJ9" s="3">
        <v>0.9</v>
      </c>
      <c r="AK9" s="3">
        <v>-20.9</v>
      </c>
      <c r="AL9" s="3">
        <v>19.8</v>
      </c>
      <c r="AM9" s="3">
        <v>0.6</v>
      </c>
      <c r="AN9" s="3">
        <v>-3.1</v>
      </c>
      <c r="AO9" s="3">
        <v>-24.8</v>
      </c>
      <c r="AP9" s="2" t="s">
        <v>63</v>
      </c>
      <c r="AQ9" s="2" t="s">
        <v>63</v>
      </c>
      <c r="AR9" s="2" t="s">
        <v>63</v>
      </c>
      <c r="AS9" s="2" t="s">
        <v>63</v>
      </c>
      <c r="AT9" s="2" t="s">
        <v>63</v>
      </c>
      <c r="AU9" s="2" t="s">
        <v>63</v>
      </c>
      <c r="AV9" s="2" t="s">
        <v>63</v>
      </c>
      <c r="AW9" s="3">
        <v>-2.5</v>
      </c>
      <c r="AX9" s="2" t="s">
        <v>63</v>
      </c>
      <c r="AY9" s="2" t="s">
        <v>63</v>
      </c>
      <c r="AZ9" s="2" t="s">
        <v>63</v>
      </c>
      <c r="BA9" s="2" t="s">
        <v>63</v>
      </c>
      <c r="BB9" s="2" t="s">
        <v>63</v>
      </c>
      <c r="BC9" s="2" t="s">
        <v>63</v>
      </c>
      <c r="BD9" s="2" t="s">
        <v>63</v>
      </c>
      <c r="BE9" s="2" t="s">
        <v>63</v>
      </c>
      <c r="BF9" s="2" t="s">
        <v>63</v>
      </c>
      <c r="BG9" s="2" t="s">
        <v>63</v>
      </c>
      <c r="BH9" s="2" t="s">
        <v>63</v>
      </c>
      <c r="BI9" s="2" t="s">
        <v>63</v>
      </c>
      <c r="BJ9" s="3">
        <v>1124</v>
      </c>
      <c r="BK9" s="410">
        <v>-2.5</v>
      </c>
    </row>
    <row r="10" spans="1:63" s="710" customFormat="1" ht="20.100000000000001" customHeight="1">
      <c r="A10" s="699"/>
      <c r="B10" s="700" t="s">
        <v>69</v>
      </c>
      <c r="C10" s="701" t="s">
        <v>165</v>
      </c>
      <c r="D10" s="702">
        <v>456.9</v>
      </c>
      <c r="E10" s="703">
        <v>3499</v>
      </c>
      <c r="F10" s="703">
        <v>15220.5</v>
      </c>
      <c r="G10" s="703">
        <v>64637</v>
      </c>
      <c r="H10" s="703">
        <v>955.6</v>
      </c>
      <c r="I10" s="703">
        <v>0</v>
      </c>
      <c r="J10" s="703">
        <v>15.4</v>
      </c>
      <c r="K10" s="703">
        <v>2.2000000000000002</v>
      </c>
      <c r="L10" s="703">
        <v>168.6</v>
      </c>
      <c r="M10" s="704" t="s">
        <v>63</v>
      </c>
      <c r="N10" s="704" t="s">
        <v>63</v>
      </c>
      <c r="O10" s="704" t="s">
        <v>63</v>
      </c>
      <c r="P10" s="705" t="s">
        <v>63</v>
      </c>
      <c r="Q10" s="706">
        <v>53875.1</v>
      </c>
      <c r="R10" s="707" t="s">
        <v>63</v>
      </c>
      <c r="S10" s="708">
        <v>158183.29999999999</v>
      </c>
      <c r="T10" s="703">
        <v>482.5</v>
      </c>
      <c r="U10" s="703">
        <v>-0.1</v>
      </c>
      <c r="V10" s="703">
        <v>-11</v>
      </c>
      <c r="W10" s="704" t="s">
        <v>63</v>
      </c>
      <c r="X10" s="703">
        <v>6813.4</v>
      </c>
      <c r="Y10" s="703">
        <v>2100.3000000000002</v>
      </c>
      <c r="Z10" s="703">
        <v>-10764.9</v>
      </c>
      <c r="AA10" s="703">
        <v>-23.7</v>
      </c>
      <c r="AB10" s="704" t="s">
        <v>63</v>
      </c>
      <c r="AC10" s="703">
        <v>-21480.400000000001</v>
      </c>
      <c r="AD10" s="703">
        <v>-609.4</v>
      </c>
      <c r="AE10" s="703">
        <v>-29201.599999999999</v>
      </c>
      <c r="AF10" s="703">
        <v>-65.8</v>
      </c>
      <c r="AG10" s="703">
        <v>-2.7</v>
      </c>
      <c r="AH10" s="703">
        <v>-4542.7</v>
      </c>
      <c r="AI10" s="703">
        <v>22334.2</v>
      </c>
      <c r="AJ10" s="703">
        <v>-155.6</v>
      </c>
      <c r="AK10" s="703">
        <v>-2432</v>
      </c>
      <c r="AL10" s="703">
        <v>-3304.8</v>
      </c>
      <c r="AM10" s="703">
        <v>0.6</v>
      </c>
      <c r="AN10" s="703">
        <v>-3.1</v>
      </c>
      <c r="AO10" s="703">
        <v>-1907.1</v>
      </c>
      <c r="AP10" s="703">
        <v>1806.9</v>
      </c>
      <c r="AQ10" s="703">
        <v>974.1</v>
      </c>
      <c r="AR10" s="703">
        <v>669.9</v>
      </c>
      <c r="AS10" s="703">
        <v>2804.4</v>
      </c>
      <c r="AT10" s="703">
        <v>96.3</v>
      </c>
      <c r="AU10" s="703">
        <v>75.5</v>
      </c>
      <c r="AV10" s="704" t="s">
        <v>63</v>
      </c>
      <c r="AW10" s="703">
        <v>685.3</v>
      </c>
      <c r="AX10" s="703">
        <v>488.9</v>
      </c>
      <c r="AY10" s="704" t="s">
        <v>63</v>
      </c>
      <c r="AZ10" s="703">
        <v>31078.799999999999</v>
      </c>
      <c r="BA10" s="703">
        <v>594.5</v>
      </c>
      <c r="BB10" s="703">
        <v>224.7</v>
      </c>
      <c r="BC10" s="703">
        <v>3016.7</v>
      </c>
      <c r="BD10" s="703">
        <v>26.9</v>
      </c>
      <c r="BE10" s="703">
        <v>101</v>
      </c>
      <c r="BF10" s="703">
        <v>570.70000000000005</v>
      </c>
      <c r="BG10" s="704" t="s">
        <v>63</v>
      </c>
      <c r="BH10" s="704" t="s">
        <v>63</v>
      </c>
      <c r="BI10" s="703">
        <v>66.3</v>
      </c>
      <c r="BJ10" s="703">
        <v>297520.7</v>
      </c>
      <c r="BK10" s="709">
        <v>12135.9</v>
      </c>
    </row>
    <row r="11" spans="1:63" ht="20.100000000000001" customHeight="1">
      <c r="A11" s="106"/>
      <c r="B11" s="66" t="s">
        <v>70</v>
      </c>
      <c r="C11" s="379" t="s">
        <v>166</v>
      </c>
      <c r="D11" s="411" t="s">
        <v>63</v>
      </c>
      <c r="E11" s="2" t="s">
        <v>63</v>
      </c>
      <c r="F11" s="2" t="s">
        <v>63</v>
      </c>
      <c r="G11" s="2" t="s">
        <v>63</v>
      </c>
      <c r="H11" s="2" t="s">
        <v>63</v>
      </c>
      <c r="I11" s="2" t="s">
        <v>63</v>
      </c>
      <c r="J11" s="2" t="s">
        <v>63</v>
      </c>
      <c r="K11" s="2" t="s">
        <v>63</v>
      </c>
      <c r="L11" s="2" t="s">
        <v>63</v>
      </c>
      <c r="M11" s="2" t="s">
        <v>63</v>
      </c>
      <c r="N11" s="2" t="s">
        <v>63</v>
      </c>
      <c r="O11" s="2" t="s">
        <v>63</v>
      </c>
      <c r="P11" s="492" t="s">
        <v>63</v>
      </c>
      <c r="Q11" s="501" t="s">
        <v>63</v>
      </c>
      <c r="R11" s="500" t="s">
        <v>63</v>
      </c>
      <c r="S11" s="419" t="s">
        <v>63</v>
      </c>
      <c r="T11" s="3">
        <v>17202.900000000001</v>
      </c>
      <c r="U11" s="3">
        <v>0</v>
      </c>
      <c r="V11" s="2" t="s">
        <v>63</v>
      </c>
      <c r="W11" s="3">
        <v>0</v>
      </c>
      <c r="X11" s="3">
        <v>-561.29999999999995</v>
      </c>
      <c r="Y11" s="3">
        <v>173.3</v>
      </c>
      <c r="Z11" s="3">
        <v>-77.099999999999994</v>
      </c>
      <c r="AA11" s="3">
        <v>12.8</v>
      </c>
      <c r="AB11" s="2" t="s">
        <v>63</v>
      </c>
      <c r="AC11" s="3">
        <v>-241</v>
      </c>
      <c r="AD11" s="3">
        <v>118.6</v>
      </c>
      <c r="AE11" s="3">
        <v>95.7</v>
      </c>
      <c r="AF11" s="3">
        <v>-39.9</v>
      </c>
      <c r="AG11" s="3">
        <v>46.7</v>
      </c>
      <c r="AH11" s="3">
        <v>-2479.6</v>
      </c>
      <c r="AI11" s="3">
        <v>-8719</v>
      </c>
      <c r="AJ11" s="3">
        <v>-173.9</v>
      </c>
      <c r="AK11" s="3">
        <v>-13.6</v>
      </c>
      <c r="AL11" s="2" t="s">
        <v>63</v>
      </c>
      <c r="AM11" s="2" t="s">
        <v>63</v>
      </c>
      <c r="AN11" s="2" t="s">
        <v>63</v>
      </c>
      <c r="AO11" s="3">
        <v>0.1</v>
      </c>
      <c r="AP11" s="2" t="s">
        <v>63</v>
      </c>
      <c r="AQ11" s="2" t="s">
        <v>63</v>
      </c>
      <c r="AR11" s="2" t="s">
        <v>63</v>
      </c>
      <c r="AS11" s="2" t="s">
        <v>63</v>
      </c>
      <c r="AT11" s="2" t="s">
        <v>63</v>
      </c>
      <c r="AU11" s="2" t="s">
        <v>63</v>
      </c>
      <c r="AV11" s="2" t="s">
        <v>63</v>
      </c>
      <c r="AW11" s="2" t="s">
        <v>63</v>
      </c>
      <c r="AX11" s="2" t="s">
        <v>63</v>
      </c>
      <c r="AY11" s="2" t="s">
        <v>63</v>
      </c>
      <c r="AZ11" s="2" t="s">
        <v>63</v>
      </c>
      <c r="BA11" s="2" t="s">
        <v>63</v>
      </c>
      <c r="BB11" s="2" t="s">
        <v>63</v>
      </c>
      <c r="BC11" s="2" t="s">
        <v>63</v>
      </c>
      <c r="BD11" s="2" t="s">
        <v>63</v>
      </c>
      <c r="BE11" s="2" t="s">
        <v>63</v>
      </c>
      <c r="BF11" s="2" t="s">
        <v>63</v>
      </c>
      <c r="BG11" s="2" t="s">
        <v>63</v>
      </c>
      <c r="BH11" s="2" t="s">
        <v>63</v>
      </c>
      <c r="BI11" s="2" t="s">
        <v>63</v>
      </c>
      <c r="BJ11" s="3">
        <v>5344.6</v>
      </c>
      <c r="BK11" s="410">
        <v>0</v>
      </c>
    </row>
    <row r="12" spans="1:63" ht="20.100000000000001" customHeight="1">
      <c r="A12" s="106"/>
      <c r="B12" s="66" t="s">
        <v>71</v>
      </c>
      <c r="C12" s="376" t="s">
        <v>167</v>
      </c>
      <c r="D12" s="409">
        <v>19.8</v>
      </c>
      <c r="E12" s="3">
        <v>-28.6</v>
      </c>
      <c r="F12" s="3">
        <v>3000.4</v>
      </c>
      <c r="G12" s="3">
        <v>-2257.4</v>
      </c>
      <c r="H12" s="2" t="s">
        <v>63</v>
      </c>
      <c r="I12" s="2" t="s">
        <v>63</v>
      </c>
      <c r="J12" s="2" t="s">
        <v>63</v>
      </c>
      <c r="K12" s="2" t="s">
        <v>63</v>
      </c>
      <c r="L12" s="3">
        <v>10</v>
      </c>
      <c r="M12" s="2" t="s">
        <v>63</v>
      </c>
      <c r="N12" s="2" t="s">
        <v>63</v>
      </c>
      <c r="O12" s="2" t="s">
        <v>63</v>
      </c>
      <c r="P12" s="492" t="s">
        <v>63</v>
      </c>
      <c r="Q12" s="499">
        <v>-341.9</v>
      </c>
      <c r="R12" s="502">
        <v>490.5</v>
      </c>
      <c r="S12" s="418">
        <v>-2107.8000000000002</v>
      </c>
      <c r="T12" s="3">
        <v>-24.1</v>
      </c>
      <c r="U12" s="3">
        <v>0.1</v>
      </c>
      <c r="V12" s="3">
        <v>0.3</v>
      </c>
      <c r="W12" s="3">
        <v>0.5</v>
      </c>
      <c r="X12" s="3">
        <v>-6.1</v>
      </c>
      <c r="Y12" s="3">
        <v>4.3</v>
      </c>
      <c r="Z12" s="3">
        <v>-25.9</v>
      </c>
      <c r="AA12" s="2" t="s">
        <v>63</v>
      </c>
      <c r="AB12" s="2" t="s">
        <v>63</v>
      </c>
      <c r="AC12" s="3">
        <v>-122.8</v>
      </c>
      <c r="AD12" s="3">
        <v>6.1</v>
      </c>
      <c r="AE12" s="3">
        <v>-2.1</v>
      </c>
      <c r="AF12" s="3">
        <v>0.5</v>
      </c>
      <c r="AG12" s="3">
        <v>0</v>
      </c>
      <c r="AH12" s="3">
        <v>-5.3</v>
      </c>
      <c r="AI12" s="3">
        <v>1.7</v>
      </c>
      <c r="AJ12" s="3">
        <v>0.1</v>
      </c>
      <c r="AK12" s="3">
        <v>-0.4</v>
      </c>
      <c r="AL12" s="3">
        <v>0.9</v>
      </c>
      <c r="AM12" s="2" t="s">
        <v>63</v>
      </c>
      <c r="AN12" s="2" t="s">
        <v>63</v>
      </c>
      <c r="AO12" s="3">
        <v>-1</v>
      </c>
      <c r="AP12" s="2" t="s">
        <v>63</v>
      </c>
      <c r="AQ12" s="2" t="s">
        <v>63</v>
      </c>
      <c r="AR12" s="2" t="s">
        <v>63</v>
      </c>
      <c r="AS12" s="2" t="s">
        <v>63</v>
      </c>
      <c r="AT12" s="2" t="s">
        <v>63</v>
      </c>
      <c r="AU12" s="3">
        <v>2</v>
      </c>
      <c r="AV12" s="2" t="s">
        <v>63</v>
      </c>
      <c r="AW12" s="3">
        <v>0.1</v>
      </c>
      <c r="AX12" s="2" t="s">
        <v>63</v>
      </c>
      <c r="AY12" s="2" t="s">
        <v>63</v>
      </c>
      <c r="AZ12" s="2" t="s">
        <v>63</v>
      </c>
      <c r="BA12" s="2" t="s">
        <v>63</v>
      </c>
      <c r="BB12" s="2" t="s">
        <v>63</v>
      </c>
      <c r="BC12" s="2" t="s">
        <v>63</v>
      </c>
      <c r="BD12" s="2" t="s">
        <v>63</v>
      </c>
      <c r="BE12" s="3">
        <v>0.1</v>
      </c>
      <c r="BF12" s="2" t="s">
        <v>63</v>
      </c>
      <c r="BG12" s="2" t="s">
        <v>63</v>
      </c>
      <c r="BH12" s="2" t="s">
        <v>63</v>
      </c>
      <c r="BI12" s="2" t="s">
        <v>63</v>
      </c>
      <c r="BJ12" s="3">
        <v>-1386.1</v>
      </c>
      <c r="BK12" s="410">
        <v>2.6</v>
      </c>
    </row>
    <row r="13" spans="1:63" s="698" customFormat="1" ht="20.100000000000001" customHeight="1">
      <c r="A13" s="689"/>
      <c r="B13" s="690" t="s">
        <v>72</v>
      </c>
      <c r="C13" s="691" t="s">
        <v>168</v>
      </c>
      <c r="D13" s="692">
        <v>476.7</v>
      </c>
      <c r="E13" s="685">
        <v>3470.3</v>
      </c>
      <c r="F13" s="685">
        <v>18220.900000000001</v>
      </c>
      <c r="G13" s="685">
        <v>62379.6</v>
      </c>
      <c r="H13" s="685">
        <v>955.6</v>
      </c>
      <c r="I13" s="685">
        <v>0</v>
      </c>
      <c r="J13" s="685">
        <v>15.4</v>
      </c>
      <c r="K13" s="685">
        <v>2.2000000000000002</v>
      </c>
      <c r="L13" s="685">
        <v>178.6</v>
      </c>
      <c r="M13" s="693" t="s">
        <v>63</v>
      </c>
      <c r="N13" s="693" t="s">
        <v>63</v>
      </c>
      <c r="O13" s="693" t="s">
        <v>63</v>
      </c>
      <c r="P13" s="694" t="s">
        <v>63</v>
      </c>
      <c r="Q13" s="695">
        <v>53533.2</v>
      </c>
      <c r="R13" s="711">
        <v>490.5</v>
      </c>
      <c r="S13" s="696">
        <v>156075.5</v>
      </c>
      <c r="T13" s="685">
        <v>17661.3</v>
      </c>
      <c r="U13" s="685">
        <v>0</v>
      </c>
      <c r="V13" s="685">
        <v>-10.8</v>
      </c>
      <c r="W13" s="685">
        <v>0.5</v>
      </c>
      <c r="X13" s="685">
        <v>6246.1</v>
      </c>
      <c r="Y13" s="685">
        <v>2277.9</v>
      </c>
      <c r="Z13" s="685">
        <v>-10868</v>
      </c>
      <c r="AA13" s="685">
        <v>-10.9</v>
      </c>
      <c r="AB13" s="693" t="s">
        <v>63</v>
      </c>
      <c r="AC13" s="685">
        <v>-21844.3</v>
      </c>
      <c r="AD13" s="685">
        <v>-484.7</v>
      </c>
      <c r="AE13" s="685">
        <v>-29108</v>
      </c>
      <c r="AF13" s="685">
        <v>-105.2</v>
      </c>
      <c r="AG13" s="685">
        <v>44</v>
      </c>
      <c r="AH13" s="685">
        <v>-7027.6</v>
      </c>
      <c r="AI13" s="685">
        <v>13617</v>
      </c>
      <c r="AJ13" s="685">
        <v>-329.3</v>
      </c>
      <c r="AK13" s="685">
        <v>-2446.1</v>
      </c>
      <c r="AL13" s="685">
        <v>-3303.9</v>
      </c>
      <c r="AM13" s="685">
        <v>0.6</v>
      </c>
      <c r="AN13" s="685">
        <v>-3.1</v>
      </c>
      <c r="AO13" s="685">
        <v>-1908</v>
      </c>
      <c r="AP13" s="685">
        <v>1806.9</v>
      </c>
      <c r="AQ13" s="685">
        <v>974.1</v>
      </c>
      <c r="AR13" s="685">
        <v>669.9</v>
      </c>
      <c r="AS13" s="685">
        <v>2804.4</v>
      </c>
      <c r="AT13" s="685">
        <v>96.3</v>
      </c>
      <c r="AU13" s="685">
        <v>77.5</v>
      </c>
      <c r="AV13" s="693" t="s">
        <v>63</v>
      </c>
      <c r="AW13" s="685">
        <v>685.4</v>
      </c>
      <c r="AX13" s="685">
        <v>488.9</v>
      </c>
      <c r="AY13" s="693" t="s">
        <v>63</v>
      </c>
      <c r="AZ13" s="685">
        <v>31078.799999999999</v>
      </c>
      <c r="BA13" s="685">
        <v>594.5</v>
      </c>
      <c r="BB13" s="685">
        <v>224.7</v>
      </c>
      <c r="BC13" s="685">
        <v>3016.7</v>
      </c>
      <c r="BD13" s="685">
        <v>26.9</v>
      </c>
      <c r="BE13" s="685">
        <v>101.1</v>
      </c>
      <c r="BF13" s="685">
        <v>570.70000000000005</v>
      </c>
      <c r="BG13" s="693" t="s">
        <v>63</v>
      </c>
      <c r="BH13" s="693" t="s">
        <v>63</v>
      </c>
      <c r="BI13" s="685">
        <v>66.3</v>
      </c>
      <c r="BJ13" s="685">
        <v>301479.2</v>
      </c>
      <c r="BK13" s="697">
        <v>12138.5</v>
      </c>
    </row>
    <row r="14" spans="1:63" s="13" customFormat="1" ht="20.100000000000001" customHeight="1">
      <c r="A14" s="109"/>
      <c r="B14" s="678" t="s">
        <v>73</v>
      </c>
      <c r="C14" s="679" t="s">
        <v>169</v>
      </c>
      <c r="D14" s="687">
        <v>-476.7</v>
      </c>
      <c r="E14" s="12">
        <v>-405.1</v>
      </c>
      <c r="F14" s="12">
        <v>-18220.900000000001</v>
      </c>
      <c r="G14" s="12">
        <v>-58811.6</v>
      </c>
      <c r="H14" s="12">
        <v>-955.6</v>
      </c>
      <c r="I14" s="11" t="s">
        <v>63</v>
      </c>
      <c r="J14" s="11" t="s">
        <v>63</v>
      </c>
      <c r="K14" s="12">
        <v>296.10000000000002</v>
      </c>
      <c r="L14" s="12">
        <v>555.70000000000005</v>
      </c>
      <c r="M14" s="12">
        <v>560.70000000000005</v>
      </c>
      <c r="N14" s="12">
        <v>2799</v>
      </c>
      <c r="O14" s="12">
        <v>2324.5</v>
      </c>
      <c r="P14" s="681">
        <v>371.1</v>
      </c>
      <c r="Q14" s="682">
        <v>-50941.4</v>
      </c>
      <c r="R14" s="683">
        <v>23288.5</v>
      </c>
      <c r="S14" s="688">
        <v>-156075.5</v>
      </c>
      <c r="T14" s="12">
        <v>-17661.3</v>
      </c>
      <c r="U14" s="12">
        <v>0</v>
      </c>
      <c r="V14" s="12">
        <v>10.8</v>
      </c>
      <c r="W14" s="12">
        <v>2809.9</v>
      </c>
      <c r="X14" s="12">
        <v>487.2</v>
      </c>
      <c r="Y14" s="12">
        <v>2412.9</v>
      </c>
      <c r="Z14" s="12">
        <v>21143</v>
      </c>
      <c r="AA14" s="12">
        <v>14</v>
      </c>
      <c r="AB14" s="11" t="s">
        <v>63</v>
      </c>
      <c r="AC14" s="12">
        <v>23660</v>
      </c>
      <c r="AD14" s="12">
        <v>2806.7</v>
      </c>
      <c r="AE14" s="12">
        <v>52624.9</v>
      </c>
      <c r="AF14" s="12">
        <v>294.3</v>
      </c>
      <c r="AG14" s="12">
        <v>20.2</v>
      </c>
      <c r="AH14" s="12">
        <v>8173.8</v>
      </c>
      <c r="AI14" s="12">
        <v>31177.7</v>
      </c>
      <c r="AJ14" s="12">
        <v>544.5</v>
      </c>
      <c r="AK14" s="12">
        <v>3169.3</v>
      </c>
      <c r="AL14" s="12">
        <v>4988</v>
      </c>
      <c r="AM14" s="12">
        <v>20</v>
      </c>
      <c r="AN14" s="12">
        <v>286.89999999999998</v>
      </c>
      <c r="AO14" s="12">
        <v>2929.7</v>
      </c>
      <c r="AP14" s="12">
        <v>-248.7</v>
      </c>
      <c r="AQ14" s="12">
        <v>-136.19999999999999</v>
      </c>
      <c r="AR14" s="12">
        <v>-242.5</v>
      </c>
      <c r="AS14" s="12">
        <v>-1980.3</v>
      </c>
      <c r="AT14" s="12">
        <v>-43.5</v>
      </c>
      <c r="AU14" s="12">
        <v>-70.8</v>
      </c>
      <c r="AV14" s="11" t="s">
        <v>63</v>
      </c>
      <c r="AW14" s="11" t="s">
        <v>63</v>
      </c>
      <c r="AX14" s="12">
        <v>-488.9</v>
      </c>
      <c r="AY14" s="11" t="s">
        <v>63</v>
      </c>
      <c r="AZ14" s="12">
        <v>-31078.799999999999</v>
      </c>
      <c r="BA14" s="12">
        <v>-594.5</v>
      </c>
      <c r="BB14" s="11" t="s">
        <v>63</v>
      </c>
      <c r="BC14" s="12">
        <v>-3016.7</v>
      </c>
      <c r="BD14" s="11" t="s">
        <v>63</v>
      </c>
      <c r="BE14" s="12">
        <v>-101.1</v>
      </c>
      <c r="BF14" s="12">
        <v>-570.70000000000005</v>
      </c>
      <c r="BG14" s="11" t="s">
        <v>63</v>
      </c>
      <c r="BH14" s="685">
        <v>50908.800000000003</v>
      </c>
      <c r="BI14" s="12">
        <v>7003.8</v>
      </c>
      <c r="BJ14" s="12">
        <v>-96438.8</v>
      </c>
      <c r="BK14" s="686">
        <v>810.6</v>
      </c>
    </row>
    <row r="15" spans="1:63" ht="20.100000000000001" customHeight="1">
      <c r="A15" s="106"/>
      <c r="B15" s="71" t="s">
        <v>75</v>
      </c>
      <c r="C15" s="380" t="s">
        <v>170</v>
      </c>
      <c r="D15" s="409">
        <v>-189.3</v>
      </c>
      <c r="E15" s="3">
        <v>-386.9</v>
      </c>
      <c r="F15" s="2" t="s">
        <v>63</v>
      </c>
      <c r="G15" s="3">
        <v>-50087.199999999997</v>
      </c>
      <c r="H15" s="3">
        <v>-955.6</v>
      </c>
      <c r="I15" s="2" t="s">
        <v>63</v>
      </c>
      <c r="J15" s="2" t="s">
        <v>63</v>
      </c>
      <c r="K15" s="2" t="s">
        <v>63</v>
      </c>
      <c r="L15" s="2" t="s">
        <v>63</v>
      </c>
      <c r="M15" s="2" t="s">
        <v>63</v>
      </c>
      <c r="N15" s="3">
        <v>-779.4</v>
      </c>
      <c r="O15" s="3">
        <v>-3068.2</v>
      </c>
      <c r="P15" s="493">
        <v>-1295.3</v>
      </c>
      <c r="Q15" s="499">
        <v>-18981.7</v>
      </c>
      <c r="R15" s="502">
        <v>-14.1</v>
      </c>
      <c r="S15" s="419" t="s">
        <v>63</v>
      </c>
      <c r="T15" s="2" t="s">
        <v>63</v>
      </c>
      <c r="U15" s="2" t="s">
        <v>63</v>
      </c>
      <c r="V15" s="2" t="s">
        <v>63</v>
      </c>
      <c r="W15" s="3">
        <v>-261.5</v>
      </c>
      <c r="X15" s="3">
        <v>-5.0999999999999996</v>
      </c>
      <c r="Y15" s="3">
        <v>-0.6</v>
      </c>
      <c r="Z15" s="3">
        <v>0</v>
      </c>
      <c r="AA15" s="2" t="s">
        <v>63</v>
      </c>
      <c r="AB15" s="2" t="s">
        <v>63</v>
      </c>
      <c r="AC15" s="2" t="s">
        <v>63</v>
      </c>
      <c r="AD15" s="3">
        <v>-184.6</v>
      </c>
      <c r="AE15" s="3">
        <v>-139.69999999999999</v>
      </c>
      <c r="AF15" s="2" t="s">
        <v>63</v>
      </c>
      <c r="AG15" s="2" t="s">
        <v>63</v>
      </c>
      <c r="AH15" s="3">
        <v>-519.20000000000005</v>
      </c>
      <c r="AI15" s="2" t="s">
        <v>63</v>
      </c>
      <c r="AJ15" s="2" t="s">
        <v>63</v>
      </c>
      <c r="AK15" s="2" t="s">
        <v>63</v>
      </c>
      <c r="AL15" s="2" t="s">
        <v>63</v>
      </c>
      <c r="AM15" s="2" t="s">
        <v>63</v>
      </c>
      <c r="AN15" s="2" t="s">
        <v>63</v>
      </c>
      <c r="AO15" s="2" t="s">
        <v>63</v>
      </c>
      <c r="AP15" s="3">
        <v>-62.2</v>
      </c>
      <c r="AQ15" s="3">
        <v>-12.4</v>
      </c>
      <c r="AR15" s="3">
        <v>-45.9</v>
      </c>
      <c r="AS15" s="3">
        <v>-917.2</v>
      </c>
      <c r="AT15" s="3">
        <v>-38.799999999999997</v>
      </c>
      <c r="AU15" s="3">
        <v>-51</v>
      </c>
      <c r="AV15" s="2" t="s">
        <v>63</v>
      </c>
      <c r="AW15" s="2" t="s">
        <v>63</v>
      </c>
      <c r="AX15" s="3">
        <v>-488.9</v>
      </c>
      <c r="AY15" s="2" t="s">
        <v>63</v>
      </c>
      <c r="AZ15" s="3">
        <v>-31078.799999999999</v>
      </c>
      <c r="BA15" s="3">
        <v>-594.5</v>
      </c>
      <c r="BB15" s="2" t="s">
        <v>63</v>
      </c>
      <c r="BC15" s="3">
        <v>-3016.7</v>
      </c>
      <c r="BD15" s="2" t="s">
        <v>63</v>
      </c>
      <c r="BE15" s="3">
        <v>-101.1</v>
      </c>
      <c r="BF15" s="3">
        <v>-570.70000000000005</v>
      </c>
      <c r="BG15" s="3">
        <v>-487.2</v>
      </c>
      <c r="BH15" s="677">
        <v>45602.1</v>
      </c>
      <c r="BI15" s="2" t="s">
        <v>63</v>
      </c>
      <c r="BJ15" s="3">
        <v>-68731.600000000006</v>
      </c>
      <c r="BK15" s="410">
        <v>-12010.5</v>
      </c>
    </row>
    <row r="16" spans="1:63" ht="20.100000000000001" customHeight="1">
      <c r="A16" s="106"/>
      <c r="B16" s="73" t="s">
        <v>76</v>
      </c>
      <c r="C16" s="381" t="s">
        <v>171</v>
      </c>
      <c r="D16" s="409">
        <v>-189.3</v>
      </c>
      <c r="E16" s="3">
        <v>-386.9</v>
      </c>
      <c r="F16" s="2" t="s">
        <v>63</v>
      </c>
      <c r="G16" s="3">
        <v>-49976.7</v>
      </c>
      <c r="H16" s="3">
        <v>-955.6</v>
      </c>
      <c r="I16" s="2" t="s">
        <v>63</v>
      </c>
      <c r="J16" s="2" t="s">
        <v>63</v>
      </c>
      <c r="K16" s="2" t="s">
        <v>63</v>
      </c>
      <c r="L16" s="2" t="s">
        <v>63</v>
      </c>
      <c r="M16" s="2" t="s">
        <v>63</v>
      </c>
      <c r="N16" s="2" t="s">
        <v>63</v>
      </c>
      <c r="O16" s="2" t="s">
        <v>63</v>
      </c>
      <c r="P16" s="493">
        <v>-219.7</v>
      </c>
      <c r="Q16" s="499">
        <v>-18304.400000000001</v>
      </c>
      <c r="R16" s="500" t="s">
        <v>63</v>
      </c>
      <c r="S16" s="419" t="s">
        <v>63</v>
      </c>
      <c r="T16" s="2" t="s">
        <v>63</v>
      </c>
      <c r="U16" s="2" t="s">
        <v>63</v>
      </c>
      <c r="V16" s="2" t="s">
        <v>63</v>
      </c>
      <c r="W16" s="2" t="s">
        <v>63</v>
      </c>
      <c r="X16" s="3">
        <v>-5.0999999999999996</v>
      </c>
      <c r="Y16" s="3">
        <v>-0.6</v>
      </c>
      <c r="Z16" s="3">
        <v>0</v>
      </c>
      <c r="AA16" s="2" t="s">
        <v>63</v>
      </c>
      <c r="AB16" s="2" t="s">
        <v>63</v>
      </c>
      <c r="AC16" s="2" t="s">
        <v>63</v>
      </c>
      <c r="AD16" s="3">
        <v>-184.6</v>
      </c>
      <c r="AE16" s="3">
        <v>-139.5</v>
      </c>
      <c r="AF16" s="2" t="s">
        <v>63</v>
      </c>
      <c r="AG16" s="2" t="s">
        <v>63</v>
      </c>
      <c r="AH16" s="3">
        <v>-464.7</v>
      </c>
      <c r="AI16" s="2" t="s">
        <v>63</v>
      </c>
      <c r="AJ16" s="2" t="s">
        <v>63</v>
      </c>
      <c r="AK16" s="2" t="s">
        <v>63</v>
      </c>
      <c r="AL16" s="2" t="s">
        <v>63</v>
      </c>
      <c r="AM16" s="2" t="s">
        <v>63</v>
      </c>
      <c r="AN16" s="2" t="s">
        <v>63</v>
      </c>
      <c r="AO16" s="2" t="s">
        <v>63</v>
      </c>
      <c r="AP16" s="3">
        <v>-61.3</v>
      </c>
      <c r="AQ16" s="3">
        <v>-5.3</v>
      </c>
      <c r="AR16" s="3">
        <v>-43.1</v>
      </c>
      <c r="AS16" s="3">
        <v>-916.2</v>
      </c>
      <c r="AT16" s="3">
        <v>-35.9</v>
      </c>
      <c r="AU16" s="3">
        <v>-51</v>
      </c>
      <c r="AV16" s="2" t="s">
        <v>63</v>
      </c>
      <c r="AW16" s="2" t="s">
        <v>63</v>
      </c>
      <c r="AX16" s="3">
        <v>-488.9</v>
      </c>
      <c r="AY16" s="2" t="s">
        <v>63</v>
      </c>
      <c r="AZ16" s="3">
        <v>-31078.799999999999</v>
      </c>
      <c r="BA16" s="3">
        <v>-594</v>
      </c>
      <c r="BB16" s="2" t="s">
        <v>63</v>
      </c>
      <c r="BC16" s="3">
        <v>-2513.6</v>
      </c>
      <c r="BD16" s="2" t="s">
        <v>63</v>
      </c>
      <c r="BE16" s="3">
        <v>-101.1</v>
      </c>
      <c r="BF16" s="3">
        <v>-568.6</v>
      </c>
      <c r="BG16" s="3">
        <v>-480.6</v>
      </c>
      <c r="BH16" s="3">
        <v>43036.7</v>
      </c>
      <c r="BI16" s="2" t="s">
        <v>63</v>
      </c>
      <c r="BJ16" s="3">
        <v>-64728.9</v>
      </c>
      <c r="BK16" s="410">
        <v>-6299</v>
      </c>
    </row>
    <row r="17" spans="1:63" ht="20.100000000000001" customHeight="1">
      <c r="A17" s="106"/>
      <c r="B17" s="73" t="s">
        <v>77</v>
      </c>
      <c r="C17" s="381" t="s">
        <v>172</v>
      </c>
      <c r="D17" s="411" t="s">
        <v>63</v>
      </c>
      <c r="E17" s="2" t="s">
        <v>63</v>
      </c>
      <c r="F17" s="2" t="s">
        <v>63</v>
      </c>
      <c r="G17" s="3">
        <v>-110.4</v>
      </c>
      <c r="H17" s="2" t="s">
        <v>63</v>
      </c>
      <c r="I17" s="2" t="s">
        <v>63</v>
      </c>
      <c r="J17" s="2" t="s">
        <v>63</v>
      </c>
      <c r="K17" s="2" t="s">
        <v>63</v>
      </c>
      <c r="L17" s="2" t="s">
        <v>63</v>
      </c>
      <c r="M17" s="2" t="s">
        <v>63</v>
      </c>
      <c r="N17" s="3">
        <v>-779.4</v>
      </c>
      <c r="O17" s="3">
        <v>-3068.2</v>
      </c>
      <c r="P17" s="493">
        <v>-1075.7</v>
      </c>
      <c r="Q17" s="499">
        <v>-677.3</v>
      </c>
      <c r="R17" s="502">
        <v>-14.1</v>
      </c>
      <c r="S17" s="419" t="s">
        <v>63</v>
      </c>
      <c r="T17" s="2" t="s">
        <v>63</v>
      </c>
      <c r="U17" s="2" t="s">
        <v>63</v>
      </c>
      <c r="V17" s="2" t="s">
        <v>63</v>
      </c>
      <c r="W17" s="3">
        <v>-261.5</v>
      </c>
      <c r="X17" s="2" t="s">
        <v>63</v>
      </c>
      <c r="Y17" s="2" t="s">
        <v>63</v>
      </c>
      <c r="Z17" s="2" t="s">
        <v>63</v>
      </c>
      <c r="AA17" s="2" t="s">
        <v>63</v>
      </c>
      <c r="AB17" s="2" t="s">
        <v>63</v>
      </c>
      <c r="AC17" s="2" t="s">
        <v>63</v>
      </c>
      <c r="AD17" s="2" t="s">
        <v>63</v>
      </c>
      <c r="AE17" s="3">
        <v>-0.2</v>
      </c>
      <c r="AF17" s="2" t="s">
        <v>63</v>
      </c>
      <c r="AG17" s="2" t="s">
        <v>63</v>
      </c>
      <c r="AH17" s="3">
        <v>-54.5</v>
      </c>
      <c r="AI17" s="2" t="s">
        <v>63</v>
      </c>
      <c r="AJ17" s="2" t="s">
        <v>63</v>
      </c>
      <c r="AK17" s="2" t="s">
        <v>63</v>
      </c>
      <c r="AL17" s="2" t="s">
        <v>63</v>
      </c>
      <c r="AM17" s="2" t="s">
        <v>63</v>
      </c>
      <c r="AN17" s="2" t="s">
        <v>63</v>
      </c>
      <c r="AO17" s="2" t="s">
        <v>63</v>
      </c>
      <c r="AP17" s="3">
        <v>-0.9</v>
      </c>
      <c r="AQ17" s="3">
        <v>-7.1</v>
      </c>
      <c r="AR17" s="3">
        <v>-2.7</v>
      </c>
      <c r="AS17" s="3">
        <v>-1</v>
      </c>
      <c r="AT17" s="3">
        <v>-2.9</v>
      </c>
      <c r="AU17" s="2" t="s">
        <v>63</v>
      </c>
      <c r="AV17" s="2" t="s">
        <v>63</v>
      </c>
      <c r="AW17" s="2" t="s">
        <v>63</v>
      </c>
      <c r="AX17" s="2" t="s">
        <v>63</v>
      </c>
      <c r="AY17" s="2" t="s">
        <v>63</v>
      </c>
      <c r="AZ17" s="2" t="s">
        <v>63</v>
      </c>
      <c r="BA17" s="3">
        <v>-0.5</v>
      </c>
      <c r="BB17" s="2" t="s">
        <v>63</v>
      </c>
      <c r="BC17" s="3">
        <v>-503.1</v>
      </c>
      <c r="BD17" s="2" t="s">
        <v>63</v>
      </c>
      <c r="BE17" s="2" t="s">
        <v>63</v>
      </c>
      <c r="BF17" s="3">
        <v>-2.1</v>
      </c>
      <c r="BG17" s="3">
        <v>-6.5</v>
      </c>
      <c r="BH17" s="3">
        <v>2565.4</v>
      </c>
      <c r="BI17" s="2" t="s">
        <v>63</v>
      </c>
      <c r="BJ17" s="3">
        <v>-4002.6</v>
      </c>
      <c r="BK17" s="410">
        <v>-5711.5</v>
      </c>
    </row>
    <row r="18" spans="1:63" s="723" customFormat="1" ht="20.100000000000001" customHeight="1">
      <c r="A18" s="712"/>
      <c r="B18" s="713" t="s">
        <v>78</v>
      </c>
      <c r="C18" s="714" t="s">
        <v>173</v>
      </c>
      <c r="D18" s="715" t="s">
        <v>63</v>
      </c>
      <c r="E18" s="716" t="s">
        <v>63</v>
      </c>
      <c r="F18" s="716" t="s">
        <v>63</v>
      </c>
      <c r="G18" s="717">
        <v>-3703.4</v>
      </c>
      <c r="H18" s="716" t="s">
        <v>63</v>
      </c>
      <c r="I18" s="716" t="s">
        <v>63</v>
      </c>
      <c r="J18" s="716" t="s">
        <v>63</v>
      </c>
      <c r="K18" s="716" t="s">
        <v>63</v>
      </c>
      <c r="L18" s="716" t="s">
        <v>63</v>
      </c>
      <c r="M18" s="716" t="s">
        <v>63</v>
      </c>
      <c r="N18" s="716" t="s">
        <v>63</v>
      </c>
      <c r="O18" s="716" t="s">
        <v>63</v>
      </c>
      <c r="P18" s="718" t="s">
        <v>63</v>
      </c>
      <c r="Q18" s="719">
        <v>-7584.6</v>
      </c>
      <c r="R18" s="720">
        <v>-561.1</v>
      </c>
      <c r="S18" s="721" t="s">
        <v>63</v>
      </c>
      <c r="T18" s="716" t="s">
        <v>63</v>
      </c>
      <c r="U18" s="716" t="s">
        <v>63</v>
      </c>
      <c r="V18" s="716" t="s">
        <v>63</v>
      </c>
      <c r="W18" s="717">
        <v>-625.4</v>
      </c>
      <c r="X18" s="717">
        <v>-76.400000000000006</v>
      </c>
      <c r="Y18" s="716" t="s">
        <v>63</v>
      </c>
      <c r="Z18" s="716" t="s">
        <v>63</v>
      </c>
      <c r="AA18" s="716" t="s">
        <v>63</v>
      </c>
      <c r="AB18" s="716" t="s">
        <v>63</v>
      </c>
      <c r="AC18" s="716" t="s">
        <v>63</v>
      </c>
      <c r="AD18" s="717">
        <v>-4.5</v>
      </c>
      <c r="AE18" s="717">
        <v>0</v>
      </c>
      <c r="AF18" s="716" t="s">
        <v>63</v>
      </c>
      <c r="AG18" s="716" t="s">
        <v>63</v>
      </c>
      <c r="AH18" s="717">
        <v>-187.9</v>
      </c>
      <c r="AI18" s="716" t="s">
        <v>63</v>
      </c>
      <c r="AJ18" s="716" t="s">
        <v>63</v>
      </c>
      <c r="AK18" s="716" t="s">
        <v>63</v>
      </c>
      <c r="AL18" s="716" t="s">
        <v>63</v>
      </c>
      <c r="AM18" s="716" t="s">
        <v>63</v>
      </c>
      <c r="AN18" s="717">
        <v>-316.89999999999998</v>
      </c>
      <c r="AO18" s="717">
        <v>-670.5</v>
      </c>
      <c r="AP18" s="717">
        <v>-71.599999999999994</v>
      </c>
      <c r="AQ18" s="717">
        <v>-123.8</v>
      </c>
      <c r="AR18" s="717">
        <v>-172.5</v>
      </c>
      <c r="AS18" s="717">
        <v>-1046.5999999999999</v>
      </c>
      <c r="AT18" s="717">
        <v>-0.8</v>
      </c>
      <c r="AU18" s="716" t="s">
        <v>63</v>
      </c>
      <c r="AV18" s="716" t="s">
        <v>63</v>
      </c>
      <c r="AW18" s="716" t="s">
        <v>63</v>
      </c>
      <c r="AX18" s="716" t="s">
        <v>63</v>
      </c>
      <c r="AY18" s="716" t="s">
        <v>63</v>
      </c>
      <c r="AZ18" s="716" t="s">
        <v>63</v>
      </c>
      <c r="BA18" s="716" t="s">
        <v>63</v>
      </c>
      <c r="BB18" s="716" t="s">
        <v>63</v>
      </c>
      <c r="BC18" s="716" t="s">
        <v>63</v>
      </c>
      <c r="BD18" s="716" t="s">
        <v>63</v>
      </c>
      <c r="BE18" s="716" t="s">
        <v>63</v>
      </c>
      <c r="BF18" s="716" t="s">
        <v>63</v>
      </c>
      <c r="BG18" s="716" t="s">
        <v>63</v>
      </c>
      <c r="BH18" s="717">
        <v>5292.8</v>
      </c>
      <c r="BI18" s="717">
        <v>6593.6</v>
      </c>
      <c r="BJ18" s="717">
        <v>-3259.7</v>
      </c>
      <c r="BK18" s="722">
        <v>-2040.7</v>
      </c>
    </row>
    <row r="19" spans="1:63" ht="20.100000000000001" customHeight="1">
      <c r="A19" s="106"/>
      <c r="B19" s="73" t="s">
        <v>79</v>
      </c>
      <c r="C19" s="381" t="s">
        <v>174</v>
      </c>
      <c r="D19" s="411" t="s">
        <v>63</v>
      </c>
      <c r="E19" s="2" t="s">
        <v>63</v>
      </c>
      <c r="F19" s="2" t="s">
        <v>63</v>
      </c>
      <c r="G19" s="2" t="s">
        <v>63</v>
      </c>
      <c r="H19" s="2" t="s">
        <v>63</v>
      </c>
      <c r="I19" s="2" t="s">
        <v>63</v>
      </c>
      <c r="J19" s="2" t="s">
        <v>63</v>
      </c>
      <c r="K19" s="2" t="s">
        <v>63</v>
      </c>
      <c r="L19" s="2" t="s">
        <v>63</v>
      </c>
      <c r="M19" s="2" t="s">
        <v>63</v>
      </c>
      <c r="N19" s="2" t="s">
        <v>63</v>
      </c>
      <c r="O19" s="2" t="s">
        <v>63</v>
      </c>
      <c r="P19" s="492" t="s">
        <v>63</v>
      </c>
      <c r="Q19" s="499">
        <v>-6998.7</v>
      </c>
      <c r="R19" s="502">
        <v>-422</v>
      </c>
      <c r="S19" s="419" t="s">
        <v>63</v>
      </c>
      <c r="T19" s="2" t="s">
        <v>63</v>
      </c>
      <c r="U19" s="2" t="s">
        <v>63</v>
      </c>
      <c r="V19" s="2" t="s">
        <v>63</v>
      </c>
      <c r="W19" s="2" t="s">
        <v>63</v>
      </c>
      <c r="X19" s="3">
        <v>-15.5</v>
      </c>
      <c r="Y19" s="2" t="s">
        <v>63</v>
      </c>
      <c r="Z19" s="2" t="s">
        <v>63</v>
      </c>
      <c r="AA19" s="2" t="s">
        <v>63</v>
      </c>
      <c r="AB19" s="2" t="s">
        <v>63</v>
      </c>
      <c r="AC19" s="2" t="s">
        <v>63</v>
      </c>
      <c r="AD19" s="3">
        <v>-0.4</v>
      </c>
      <c r="AE19" s="3">
        <v>0</v>
      </c>
      <c r="AF19" s="2" t="s">
        <v>63</v>
      </c>
      <c r="AG19" s="2" t="s">
        <v>63</v>
      </c>
      <c r="AH19" s="3">
        <v>-37.1</v>
      </c>
      <c r="AI19" s="2" t="s">
        <v>63</v>
      </c>
      <c r="AJ19" s="2" t="s">
        <v>63</v>
      </c>
      <c r="AK19" s="2" t="s">
        <v>63</v>
      </c>
      <c r="AL19" s="2" t="s">
        <v>63</v>
      </c>
      <c r="AM19" s="2" t="s">
        <v>63</v>
      </c>
      <c r="AN19" s="2" t="s">
        <v>63</v>
      </c>
      <c r="AO19" s="2" t="s">
        <v>63</v>
      </c>
      <c r="AP19" s="3">
        <v>-71.5</v>
      </c>
      <c r="AQ19" s="3">
        <v>-78.2</v>
      </c>
      <c r="AR19" s="3">
        <v>-10.9</v>
      </c>
      <c r="AS19" s="3">
        <v>-66</v>
      </c>
      <c r="AT19" s="2" t="s">
        <v>63</v>
      </c>
      <c r="AU19" s="2" t="s">
        <v>63</v>
      </c>
      <c r="AV19" s="2" t="s">
        <v>63</v>
      </c>
      <c r="AW19" s="2" t="s">
        <v>63</v>
      </c>
      <c r="AX19" s="2" t="s">
        <v>63</v>
      </c>
      <c r="AY19" s="2" t="s">
        <v>63</v>
      </c>
      <c r="AZ19" s="2" t="s">
        <v>63</v>
      </c>
      <c r="BA19" s="2" t="s">
        <v>63</v>
      </c>
      <c r="BB19" s="2" t="s">
        <v>63</v>
      </c>
      <c r="BC19" s="2" t="s">
        <v>63</v>
      </c>
      <c r="BD19" s="2" t="s">
        <v>63</v>
      </c>
      <c r="BE19" s="2" t="s">
        <v>63</v>
      </c>
      <c r="BF19" s="2" t="s">
        <v>63</v>
      </c>
      <c r="BG19" s="2" t="s">
        <v>63</v>
      </c>
      <c r="BH19" s="3">
        <v>3252.2</v>
      </c>
      <c r="BI19" s="3">
        <v>2920.3</v>
      </c>
      <c r="BJ19" s="3">
        <v>-1527.9</v>
      </c>
      <c r="BK19" s="410">
        <v>-226.6</v>
      </c>
    </row>
    <row r="20" spans="1:63" ht="20.100000000000001" customHeight="1">
      <c r="A20" s="106"/>
      <c r="B20" s="73" t="s">
        <v>80</v>
      </c>
      <c r="C20" s="381" t="s">
        <v>175</v>
      </c>
      <c r="D20" s="411" t="s">
        <v>63</v>
      </c>
      <c r="E20" s="2" t="s">
        <v>63</v>
      </c>
      <c r="F20" s="2" t="s">
        <v>63</v>
      </c>
      <c r="G20" s="3">
        <v>-3703.4</v>
      </c>
      <c r="H20" s="2" t="s">
        <v>63</v>
      </c>
      <c r="I20" s="2" t="s">
        <v>63</v>
      </c>
      <c r="J20" s="2" t="s">
        <v>63</v>
      </c>
      <c r="K20" s="2" t="s">
        <v>63</v>
      </c>
      <c r="L20" s="2" t="s">
        <v>63</v>
      </c>
      <c r="M20" s="2" t="s">
        <v>63</v>
      </c>
      <c r="N20" s="2" t="s">
        <v>63</v>
      </c>
      <c r="O20" s="2" t="s">
        <v>63</v>
      </c>
      <c r="P20" s="492" t="s">
        <v>63</v>
      </c>
      <c r="Q20" s="499">
        <v>-585.9</v>
      </c>
      <c r="R20" s="502">
        <v>-139.1</v>
      </c>
      <c r="S20" s="419" t="s">
        <v>63</v>
      </c>
      <c r="T20" s="2" t="s">
        <v>63</v>
      </c>
      <c r="U20" s="2" t="s">
        <v>63</v>
      </c>
      <c r="V20" s="2" t="s">
        <v>63</v>
      </c>
      <c r="W20" s="3">
        <v>-625.4</v>
      </c>
      <c r="X20" s="3">
        <v>-60.9</v>
      </c>
      <c r="Y20" s="2" t="s">
        <v>63</v>
      </c>
      <c r="Z20" s="2" t="s">
        <v>63</v>
      </c>
      <c r="AA20" s="2" t="s">
        <v>63</v>
      </c>
      <c r="AB20" s="2" t="s">
        <v>63</v>
      </c>
      <c r="AC20" s="2" t="s">
        <v>63</v>
      </c>
      <c r="AD20" s="3">
        <v>-4.2</v>
      </c>
      <c r="AE20" s="2" t="s">
        <v>63</v>
      </c>
      <c r="AF20" s="2" t="s">
        <v>63</v>
      </c>
      <c r="AG20" s="2" t="s">
        <v>63</v>
      </c>
      <c r="AH20" s="3">
        <v>-150.80000000000001</v>
      </c>
      <c r="AI20" s="2" t="s">
        <v>63</v>
      </c>
      <c r="AJ20" s="2" t="s">
        <v>63</v>
      </c>
      <c r="AK20" s="2" t="s">
        <v>63</v>
      </c>
      <c r="AL20" s="2" t="s">
        <v>63</v>
      </c>
      <c r="AM20" s="2" t="s">
        <v>63</v>
      </c>
      <c r="AN20" s="3">
        <v>-316.89999999999998</v>
      </c>
      <c r="AO20" s="3">
        <v>-670.5</v>
      </c>
      <c r="AP20" s="3">
        <v>-0.1</v>
      </c>
      <c r="AQ20" s="3">
        <v>-45.6</v>
      </c>
      <c r="AR20" s="3">
        <v>-161.69999999999999</v>
      </c>
      <c r="AS20" s="3">
        <v>-980.6</v>
      </c>
      <c r="AT20" s="3">
        <v>-0.8</v>
      </c>
      <c r="AU20" s="2" t="s">
        <v>63</v>
      </c>
      <c r="AV20" s="2" t="s">
        <v>63</v>
      </c>
      <c r="AW20" s="2" t="s">
        <v>63</v>
      </c>
      <c r="AX20" s="2" t="s">
        <v>63</v>
      </c>
      <c r="AY20" s="2" t="s">
        <v>63</v>
      </c>
      <c r="AZ20" s="2" t="s">
        <v>63</v>
      </c>
      <c r="BA20" s="2" t="s">
        <v>63</v>
      </c>
      <c r="BB20" s="2" t="s">
        <v>63</v>
      </c>
      <c r="BC20" s="2" t="s">
        <v>63</v>
      </c>
      <c r="BD20" s="2" t="s">
        <v>63</v>
      </c>
      <c r="BE20" s="2" t="s">
        <v>63</v>
      </c>
      <c r="BF20" s="2" t="s">
        <v>63</v>
      </c>
      <c r="BG20" s="2" t="s">
        <v>63</v>
      </c>
      <c r="BH20" s="3">
        <v>2040.6</v>
      </c>
      <c r="BI20" s="3">
        <v>3673.3</v>
      </c>
      <c r="BJ20" s="3">
        <v>-1731.8</v>
      </c>
      <c r="BK20" s="410">
        <v>-1814.1</v>
      </c>
    </row>
    <row r="21" spans="1:63" ht="20.100000000000001" customHeight="1">
      <c r="A21" s="106"/>
      <c r="B21" s="71" t="s">
        <v>81</v>
      </c>
      <c r="C21" s="380" t="s">
        <v>176</v>
      </c>
      <c r="D21" s="411" t="s">
        <v>63</v>
      </c>
      <c r="E21" s="2" t="s">
        <v>63</v>
      </c>
      <c r="F21" s="2" t="s">
        <v>63</v>
      </c>
      <c r="G21" s="2" t="s">
        <v>63</v>
      </c>
      <c r="H21" s="2" t="s">
        <v>63</v>
      </c>
      <c r="I21" s="2" t="s">
        <v>63</v>
      </c>
      <c r="J21" s="2" t="s">
        <v>63</v>
      </c>
      <c r="K21" s="2" t="s">
        <v>63</v>
      </c>
      <c r="L21" s="2" t="s">
        <v>63</v>
      </c>
      <c r="M21" s="2" t="s">
        <v>63</v>
      </c>
      <c r="N21" s="2" t="s">
        <v>63</v>
      </c>
      <c r="O21" s="2" t="s">
        <v>63</v>
      </c>
      <c r="P21" s="492" t="s">
        <v>63</v>
      </c>
      <c r="Q21" s="499">
        <v>-40.9</v>
      </c>
      <c r="R21" s="502">
        <v>-296.8</v>
      </c>
      <c r="S21" s="419" t="s">
        <v>63</v>
      </c>
      <c r="T21" s="2" t="s">
        <v>63</v>
      </c>
      <c r="U21" s="2" t="s">
        <v>63</v>
      </c>
      <c r="V21" s="2" t="s">
        <v>63</v>
      </c>
      <c r="W21" s="2" t="s">
        <v>63</v>
      </c>
      <c r="X21" s="3">
        <v>-72.2</v>
      </c>
      <c r="Y21" s="2" t="s">
        <v>63</v>
      </c>
      <c r="Z21" s="2" t="s">
        <v>63</v>
      </c>
      <c r="AA21" s="2" t="s">
        <v>63</v>
      </c>
      <c r="AB21" s="2" t="s">
        <v>63</v>
      </c>
      <c r="AC21" s="2" t="s">
        <v>63</v>
      </c>
      <c r="AD21" s="3">
        <v>-0.9</v>
      </c>
      <c r="AE21" s="3">
        <v>-0.3</v>
      </c>
      <c r="AF21" s="3">
        <v>0</v>
      </c>
      <c r="AG21" s="2" t="s">
        <v>63</v>
      </c>
      <c r="AH21" s="3">
        <v>-197</v>
      </c>
      <c r="AI21" s="2" t="s">
        <v>63</v>
      </c>
      <c r="AJ21" s="2" t="s">
        <v>63</v>
      </c>
      <c r="AK21" s="2" t="s">
        <v>63</v>
      </c>
      <c r="AL21" s="2" t="s">
        <v>63</v>
      </c>
      <c r="AM21" s="2" t="s">
        <v>63</v>
      </c>
      <c r="AN21" s="2" t="s">
        <v>63</v>
      </c>
      <c r="AO21" s="3">
        <v>-16.3</v>
      </c>
      <c r="AP21" s="3">
        <v>-114.9</v>
      </c>
      <c r="AQ21" s="2" t="s">
        <v>63</v>
      </c>
      <c r="AR21" s="3">
        <v>-24.1</v>
      </c>
      <c r="AS21" s="3">
        <v>-16.600000000000001</v>
      </c>
      <c r="AT21" s="3">
        <v>-3.9</v>
      </c>
      <c r="AU21" s="3">
        <v>-19.8</v>
      </c>
      <c r="AV21" s="2" t="s">
        <v>63</v>
      </c>
      <c r="AW21" s="2" t="s">
        <v>63</v>
      </c>
      <c r="AX21" s="2" t="s">
        <v>63</v>
      </c>
      <c r="AY21" s="2" t="s">
        <v>63</v>
      </c>
      <c r="AZ21" s="2" t="s">
        <v>63</v>
      </c>
      <c r="BA21" s="2" t="s">
        <v>63</v>
      </c>
      <c r="BB21" s="2" t="s">
        <v>63</v>
      </c>
      <c r="BC21" s="2" t="s">
        <v>63</v>
      </c>
      <c r="BD21" s="2" t="s">
        <v>63</v>
      </c>
      <c r="BE21" s="2" t="s">
        <v>63</v>
      </c>
      <c r="BF21" s="2" t="s">
        <v>63</v>
      </c>
      <c r="BG21" s="2" t="s">
        <v>63</v>
      </c>
      <c r="BH21" s="2" t="s">
        <v>63</v>
      </c>
      <c r="BI21" s="3">
        <v>447.3</v>
      </c>
      <c r="BJ21" s="3">
        <v>-356.4</v>
      </c>
      <c r="BK21" s="410">
        <v>-179.2</v>
      </c>
    </row>
    <row r="22" spans="1:63" ht="20.100000000000001" customHeight="1">
      <c r="A22" s="106"/>
      <c r="B22" s="73" t="s">
        <v>82</v>
      </c>
      <c r="C22" s="381" t="s">
        <v>177</v>
      </c>
      <c r="D22" s="411" t="s">
        <v>63</v>
      </c>
      <c r="E22" s="2" t="s">
        <v>63</v>
      </c>
      <c r="F22" s="2" t="s">
        <v>63</v>
      </c>
      <c r="G22" s="2" t="s">
        <v>63</v>
      </c>
      <c r="H22" s="2" t="s">
        <v>63</v>
      </c>
      <c r="I22" s="2" t="s">
        <v>63</v>
      </c>
      <c r="J22" s="2" t="s">
        <v>63</v>
      </c>
      <c r="K22" s="2" t="s">
        <v>63</v>
      </c>
      <c r="L22" s="2" t="s">
        <v>63</v>
      </c>
      <c r="M22" s="2" t="s">
        <v>63</v>
      </c>
      <c r="N22" s="2" t="s">
        <v>63</v>
      </c>
      <c r="O22" s="2" t="s">
        <v>63</v>
      </c>
      <c r="P22" s="492" t="s">
        <v>63</v>
      </c>
      <c r="Q22" s="499">
        <v>-40.9</v>
      </c>
      <c r="R22" s="502">
        <v>-286</v>
      </c>
      <c r="S22" s="419" t="s">
        <v>63</v>
      </c>
      <c r="T22" s="2" t="s">
        <v>63</v>
      </c>
      <c r="U22" s="2" t="s">
        <v>63</v>
      </c>
      <c r="V22" s="2" t="s">
        <v>63</v>
      </c>
      <c r="W22" s="2" t="s">
        <v>63</v>
      </c>
      <c r="X22" s="3">
        <v>-71</v>
      </c>
      <c r="Y22" s="2" t="s">
        <v>63</v>
      </c>
      <c r="Z22" s="2" t="s">
        <v>63</v>
      </c>
      <c r="AA22" s="2" t="s">
        <v>63</v>
      </c>
      <c r="AB22" s="2" t="s">
        <v>63</v>
      </c>
      <c r="AC22" s="2" t="s">
        <v>63</v>
      </c>
      <c r="AD22" s="3">
        <v>-0.9</v>
      </c>
      <c r="AE22" s="3">
        <v>0</v>
      </c>
      <c r="AF22" s="3">
        <v>0</v>
      </c>
      <c r="AG22" s="2" t="s">
        <v>63</v>
      </c>
      <c r="AH22" s="3">
        <v>-154.30000000000001</v>
      </c>
      <c r="AI22" s="2" t="s">
        <v>63</v>
      </c>
      <c r="AJ22" s="2" t="s">
        <v>63</v>
      </c>
      <c r="AK22" s="2" t="s">
        <v>63</v>
      </c>
      <c r="AL22" s="2" t="s">
        <v>63</v>
      </c>
      <c r="AM22" s="2" t="s">
        <v>63</v>
      </c>
      <c r="AN22" s="2" t="s">
        <v>63</v>
      </c>
      <c r="AO22" s="2" t="s">
        <v>63</v>
      </c>
      <c r="AP22" s="2" t="s">
        <v>63</v>
      </c>
      <c r="AQ22" s="2" t="s">
        <v>63</v>
      </c>
      <c r="AR22" s="2" t="s">
        <v>63</v>
      </c>
      <c r="AS22" s="2" t="s">
        <v>63</v>
      </c>
      <c r="AT22" s="3">
        <v>-3.9</v>
      </c>
      <c r="AU22" s="3">
        <v>-19.8</v>
      </c>
      <c r="AV22" s="2" t="s">
        <v>63</v>
      </c>
      <c r="AW22" s="2" t="s">
        <v>63</v>
      </c>
      <c r="AX22" s="2" t="s">
        <v>63</v>
      </c>
      <c r="AY22" s="2" t="s">
        <v>63</v>
      </c>
      <c r="AZ22" s="2" t="s">
        <v>63</v>
      </c>
      <c r="BA22" s="2" t="s">
        <v>63</v>
      </c>
      <c r="BB22" s="2" t="s">
        <v>63</v>
      </c>
      <c r="BC22" s="2" t="s">
        <v>63</v>
      </c>
      <c r="BD22" s="2" t="s">
        <v>63</v>
      </c>
      <c r="BE22" s="2" t="s">
        <v>63</v>
      </c>
      <c r="BF22" s="2" t="s">
        <v>63</v>
      </c>
      <c r="BG22" s="2" t="s">
        <v>63</v>
      </c>
      <c r="BH22" s="2" t="s">
        <v>63</v>
      </c>
      <c r="BI22" s="3">
        <v>241</v>
      </c>
      <c r="BJ22" s="3">
        <v>-335.8</v>
      </c>
      <c r="BK22" s="410">
        <v>-23.7</v>
      </c>
    </row>
    <row r="23" spans="1:63" ht="20.100000000000001" customHeight="1">
      <c r="A23" s="106"/>
      <c r="B23" s="73" t="s">
        <v>83</v>
      </c>
      <c r="C23" s="381" t="s">
        <v>178</v>
      </c>
      <c r="D23" s="411" t="s">
        <v>63</v>
      </c>
      <c r="E23" s="2" t="s">
        <v>63</v>
      </c>
      <c r="F23" s="2" t="s">
        <v>63</v>
      </c>
      <c r="G23" s="2" t="s">
        <v>63</v>
      </c>
      <c r="H23" s="2" t="s">
        <v>63</v>
      </c>
      <c r="I23" s="2" t="s">
        <v>63</v>
      </c>
      <c r="J23" s="2" t="s">
        <v>63</v>
      </c>
      <c r="K23" s="2" t="s">
        <v>63</v>
      </c>
      <c r="L23" s="2" t="s">
        <v>63</v>
      </c>
      <c r="M23" s="2" t="s">
        <v>63</v>
      </c>
      <c r="N23" s="2" t="s">
        <v>63</v>
      </c>
      <c r="O23" s="2" t="s">
        <v>63</v>
      </c>
      <c r="P23" s="492" t="s">
        <v>63</v>
      </c>
      <c r="Q23" s="501" t="s">
        <v>63</v>
      </c>
      <c r="R23" s="502">
        <v>-10.8</v>
      </c>
      <c r="S23" s="419" t="s">
        <v>63</v>
      </c>
      <c r="T23" s="2" t="s">
        <v>63</v>
      </c>
      <c r="U23" s="2" t="s">
        <v>63</v>
      </c>
      <c r="V23" s="2" t="s">
        <v>63</v>
      </c>
      <c r="W23" s="2" t="s">
        <v>63</v>
      </c>
      <c r="X23" s="3">
        <v>-1.2</v>
      </c>
      <c r="Y23" s="2" t="s">
        <v>63</v>
      </c>
      <c r="Z23" s="2" t="s">
        <v>63</v>
      </c>
      <c r="AA23" s="2" t="s">
        <v>63</v>
      </c>
      <c r="AB23" s="2" t="s">
        <v>63</v>
      </c>
      <c r="AC23" s="2" t="s">
        <v>63</v>
      </c>
      <c r="AD23" s="2" t="s">
        <v>63</v>
      </c>
      <c r="AE23" s="3">
        <v>-0.3</v>
      </c>
      <c r="AF23" s="2" t="s">
        <v>63</v>
      </c>
      <c r="AG23" s="2" t="s">
        <v>63</v>
      </c>
      <c r="AH23" s="3">
        <v>-42.8</v>
      </c>
      <c r="AI23" s="2" t="s">
        <v>63</v>
      </c>
      <c r="AJ23" s="2" t="s">
        <v>63</v>
      </c>
      <c r="AK23" s="2" t="s">
        <v>63</v>
      </c>
      <c r="AL23" s="2" t="s">
        <v>63</v>
      </c>
      <c r="AM23" s="2" t="s">
        <v>63</v>
      </c>
      <c r="AN23" s="2" t="s">
        <v>63</v>
      </c>
      <c r="AO23" s="3">
        <v>-16.3</v>
      </c>
      <c r="AP23" s="3">
        <v>-114.9</v>
      </c>
      <c r="AQ23" s="2" t="s">
        <v>63</v>
      </c>
      <c r="AR23" s="3">
        <v>-24.1</v>
      </c>
      <c r="AS23" s="3">
        <v>-16.600000000000001</v>
      </c>
      <c r="AT23" s="2" t="s">
        <v>63</v>
      </c>
      <c r="AU23" s="2" t="s">
        <v>63</v>
      </c>
      <c r="AV23" s="2" t="s">
        <v>63</v>
      </c>
      <c r="AW23" s="2" t="s">
        <v>63</v>
      </c>
      <c r="AX23" s="2" t="s">
        <v>63</v>
      </c>
      <c r="AY23" s="2" t="s">
        <v>63</v>
      </c>
      <c r="AZ23" s="2" t="s">
        <v>63</v>
      </c>
      <c r="BA23" s="2" t="s">
        <v>63</v>
      </c>
      <c r="BB23" s="2" t="s">
        <v>63</v>
      </c>
      <c r="BC23" s="2" t="s">
        <v>63</v>
      </c>
      <c r="BD23" s="2" t="s">
        <v>63</v>
      </c>
      <c r="BE23" s="2" t="s">
        <v>63</v>
      </c>
      <c r="BF23" s="2" t="s">
        <v>63</v>
      </c>
      <c r="BG23" s="2" t="s">
        <v>63</v>
      </c>
      <c r="BH23" s="2" t="s">
        <v>63</v>
      </c>
      <c r="BI23" s="3">
        <v>206.2</v>
      </c>
      <c r="BJ23" s="3">
        <v>-20.6</v>
      </c>
      <c r="BK23" s="410">
        <v>-155.5</v>
      </c>
    </row>
    <row r="24" spans="1:63" ht="20.100000000000001" customHeight="1">
      <c r="A24" s="106"/>
      <c r="B24" s="71" t="s">
        <v>84</v>
      </c>
      <c r="C24" s="380" t="s">
        <v>179</v>
      </c>
      <c r="D24" s="411" t="s">
        <v>63</v>
      </c>
      <c r="E24" s="2" t="s">
        <v>63</v>
      </c>
      <c r="F24" s="2" t="s">
        <v>63</v>
      </c>
      <c r="G24" s="2" t="s">
        <v>63</v>
      </c>
      <c r="H24" s="2" t="s">
        <v>63</v>
      </c>
      <c r="I24" s="2" t="s">
        <v>63</v>
      </c>
      <c r="J24" s="2" t="s">
        <v>63</v>
      </c>
      <c r="K24" s="2" t="s">
        <v>63</v>
      </c>
      <c r="L24" s="2" t="s">
        <v>63</v>
      </c>
      <c r="M24" s="2" t="s">
        <v>63</v>
      </c>
      <c r="N24" s="2" t="s">
        <v>63</v>
      </c>
      <c r="O24" s="2" t="s">
        <v>63</v>
      </c>
      <c r="P24" s="492" t="s">
        <v>63</v>
      </c>
      <c r="Q24" s="501" t="s">
        <v>63</v>
      </c>
      <c r="R24" s="500" t="s">
        <v>63</v>
      </c>
      <c r="S24" s="419" t="s">
        <v>63</v>
      </c>
      <c r="T24" s="2" t="s">
        <v>63</v>
      </c>
      <c r="U24" s="2" t="s">
        <v>63</v>
      </c>
      <c r="V24" s="2" t="s">
        <v>63</v>
      </c>
      <c r="W24" s="2" t="s">
        <v>63</v>
      </c>
      <c r="X24" s="2" t="s">
        <v>63</v>
      </c>
      <c r="Y24" s="2" t="s">
        <v>63</v>
      </c>
      <c r="Z24" s="2" t="s">
        <v>63</v>
      </c>
      <c r="AA24" s="2" t="s">
        <v>63</v>
      </c>
      <c r="AB24" s="2" t="s">
        <v>63</v>
      </c>
      <c r="AC24" s="2" t="s">
        <v>63</v>
      </c>
      <c r="AD24" s="2" t="s">
        <v>63</v>
      </c>
      <c r="AE24" s="2" t="s">
        <v>63</v>
      </c>
      <c r="AF24" s="2" t="s">
        <v>63</v>
      </c>
      <c r="AG24" s="2" t="s">
        <v>63</v>
      </c>
      <c r="AH24" s="2" t="s">
        <v>63</v>
      </c>
      <c r="AI24" s="2" t="s">
        <v>63</v>
      </c>
      <c r="AJ24" s="2" t="s">
        <v>63</v>
      </c>
      <c r="AK24" s="2" t="s">
        <v>63</v>
      </c>
      <c r="AL24" s="2" t="s">
        <v>63</v>
      </c>
      <c r="AM24" s="2" t="s">
        <v>63</v>
      </c>
      <c r="AN24" s="2" t="s">
        <v>63</v>
      </c>
      <c r="AO24" s="2" t="s">
        <v>63</v>
      </c>
      <c r="AP24" s="2" t="s">
        <v>63</v>
      </c>
      <c r="AQ24" s="2" t="s">
        <v>63</v>
      </c>
      <c r="AR24" s="2" t="s">
        <v>63</v>
      </c>
      <c r="AS24" s="2" t="s">
        <v>63</v>
      </c>
      <c r="AT24" s="2" t="s">
        <v>63</v>
      </c>
      <c r="AU24" s="2" t="s">
        <v>63</v>
      </c>
      <c r="AV24" s="2" t="s">
        <v>63</v>
      </c>
      <c r="AW24" s="2" t="s">
        <v>63</v>
      </c>
      <c r="AX24" s="2" t="s">
        <v>63</v>
      </c>
      <c r="AY24" s="2" t="s">
        <v>63</v>
      </c>
      <c r="AZ24" s="2" t="s">
        <v>63</v>
      </c>
      <c r="BA24" s="2" t="s">
        <v>63</v>
      </c>
      <c r="BB24" s="2" t="s">
        <v>63</v>
      </c>
      <c r="BC24" s="2" t="s">
        <v>63</v>
      </c>
      <c r="BD24" s="2" t="s">
        <v>63</v>
      </c>
      <c r="BE24" s="2" t="s">
        <v>63</v>
      </c>
      <c r="BF24" s="2" t="s">
        <v>63</v>
      </c>
      <c r="BG24" s="2" t="s">
        <v>63</v>
      </c>
      <c r="BH24" s="677">
        <v>13.9</v>
      </c>
      <c r="BI24" s="3">
        <v>-37.1</v>
      </c>
      <c r="BJ24" s="3">
        <v>-23.1</v>
      </c>
      <c r="BK24" s="412" t="s">
        <v>63</v>
      </c>
    </row>
    <row r="25" spans="1:63" ht="20.100000000000001" customHeight="1">
      <c r="A25" s="107" t="s">
        <v>351</v>
      </c>
      <c r="B25" s="516" t="s">
        <v>85</v>
      </c>
      <c r="C25" s="517" t="s">
        <v>180</v>
      </c>
      <c r="D25" s="411" t="s">
        <v>63</v>
      </c>
      <c r="E25" s="2" t="s">
        <v>63</v>
      </c>
      <c r="F25" s="3">
        <v>-17195.599999999999</v>
      </c>
      <c r="G25" s="2" t="s">
        <v>63</v>
      </c>
      <c r="H25" s="2" t="s">
        <v>63</v>
      </c>
      <c r="I25" s="2" t="s">
        <v>63</v>
      </c>
      <c r="J25" s="2" t="s">
        <v>63</v>
      </c>
      <c r="K25" s="2" t="s">
        <v>63</v>
      </c>
      <c r="L25" s="3">
        <v>11619.7</v>
      </c>
      <c r="M25" s="3">
        <v>560.70000000000005</v>
      </c>
      <c r="N25" s="3">
        <v>3578.4</v>
      </c>
      <c r="O25" s="2" t="s">
        <v>63</v>
      </c>
      <c r="P25" s="492" t="s">
        <v>63</v>
      </c>
      <c r="Q25" s="501" t="s">
        <v>63</v>
      </c>
      <c r="R25" s="500" t="s">
        <v>63</v>
      </c>
      <c r="S25" s="419" t="s">
        <v>63</v>
      </c>
      <c r="T25" s="2" t="s">
        <v>63</v>
      </c>
      <c r="U25" s="2" t="s">
        <v>63</v>
      </c>
      <c r="V25" s="2" t="s">
        <v>63</v>
      </c>
      <c r="W25" s="2" t="s">
        <v>63</v>
      </c>
      <c r="X25" s="2" t="s">
        <v>63</v>
      </c>
      <c r="Y25" s="2" t="s">
        <v>63</v>
      </c>
      <c r="Z25" s="2" t="s">
        <v>63</v>
      </c>
      <c r="AA25" s="2" t="s">
        <v>63</v>
      </c>
      <c r="AB25" s="2" t="s">
        <v>63</v>
      </c>
      <c r="AC25" s="2" t="s">
        <v>63</v>
      </c>
      <c r="AD25" s="2" t="s">
        <v>63</v>
      </c>
      <c r="AE25" s="2" t="s">
        <v>63</v>
      </c>
      <c r="AF25" s="2" t="s">
        <v>63</v>
      </c>
      <c r="AG25" s="2" t="s">
        <v>63</v>
      </c>
      <c r="AH25" s="2" t="s">
        <v>63</v>
      </c>
      <c r="AI25" s="2" t="s">
        <v>63</v>
      </c>
      <c r="AJ25" s="2" t="s">
        <v>63</v>
      </c>
      <c r="AK25" s="2" t="s">
        <v>63</v>
      </c>
      <c r="AL25" s="2" t="s">
        <v>63</v>
      </c>
      <c r="AM25" s="2" t="s">
        <v>63</v>
      </c>
      <c r="AN25" s="2" t="s">
        <v>63</v>
      </c>
      <c r="AO25" s="2" t="s">
        <v>63</v>
      </c>
      <c r="AP25" s="2" t="s">
        <v>63</v>
      </c>
      <c r="AQ25" s="2" t="s">
        <v>63</v>
      </c>
      <c r="AR25" s="2" t="s">
        <v>63</v>
      </c>
      <c r="AS25" s="2" t="s">
        <v>63</v>
      </c>
      <c r="AT25" s="2" t="s">
        <v>63</v>
      </c>
      <c r="AU25" s="2" t="s">
        <v>63</v>
      </c>
      <c r="AV25" s="2" t="s">
        <v>63</v>
      </c>
      <c r="AW25" s="2" t="s">
        <v>63</v>
      </c>
      <c r="AX25" s="2" t="s">
        <v>63</v>
      </c>
      <c r="AY25" s="2" t="s">
        <v>63</v>
      </c>
      <c r="AZ25" s="2" t="s">
        <v>63</v>
      </c>
      <c r="BA25" s="2" t="s">
        <v>63</v>
      </c>
      <c r="BB25" s="2" t="s">
        <v>63</v>
      </c>
      <c r="BC25" s="2" t="s">
        <v>63</v>
      </c>
      <c r="BD25" s="2" t="s">
        <v>63</v>
      </c>
      <c r="BE25" s="2" t="s">
        <v>63</v>
      </c>
      <c r="BF25" s="2" t="s">
        <v>63</v>
      </c>
      <c r="BG25" s="2" t="s">
        <v>63</v>
      </c>
      <c r="BH25" s="2" t="s">
        <v>63</v>
      </c>
      <c r="BI25" s="2" t="s">
        <v>63</v>
      </c>
      <c r="BJ25" s="3">
        <v>-1436.7</v>
      </c>
      <c r="BK25" s="412" t="s">
        <v>63</v>
      </c>
    </row>
    <row r="26" spans="1:63" ht="20.100000000000001" customHeight="1">
      <c r="A26" s="107" t="s">
        <v>351</v>
      </c>
      <c r="B26" s="516" t="s">
        <v>86</v>
      </c>
      <c r="C26" s="517" t="s">
        <v>181</v>
      </c>
      <c r="D26" s="411" t="s">
        <v>63</v>
      </c>
      <c r="E26" s="2" t="s">
        <v>63</v>
      </c>
      <c r="F26" s="3">
        <v>-1025.3</v>
      </c>
      <c r="G26" s="3">
        <v>-4839.2</v>
      </c>
      <c r="H26" s="2" t="s">
        <v>63</v>
      </c>
      <c r="I26" s="2" t="s">
        <v>63</v>
      </c>
      <c r="J26" s="2" t="s">
        <v>63</v>
      </c>
      <c r="K26" s="2" t="s">
        <v>63</v>
      </c>
      <c r="L26" s="3">
        <v>-11064.1</v>
      </c>
      <c r="M26" s="2" t="s">
        <v>63</v>
      </c>
      <c r="N26" s="2" t="s">
        <v>63</v>
      </c>
      <c r="O26" s="3">
        <v>5392.6</v>
      </c>
      <c r="P26" s="493">
        <v>1446.8</v>
      </c>
      <c r="Q26" s="501" t="s">
        <v>63</v>
      </c>
      <c r="R26" s="500" t="s">
        <v>63</v>
      </c>
      <c r="S26" s="419" t="s">
        <v>63</v>
      </c>
      <c r="T26" s="2" t="s">
        <v>63</v>
      </c>
      <c r="U26" s="2" t="s">
        <v>63</v>
      </c>
      <c r="V26" s="2" t="s">
        <v>63</v>
      </c>
      <c r="W26" s="2" t="s">
        <v>63</v>
      </c>
      <c r="X26" s="2" t="s">
        <v>63</v>
      </c>
      <c r="Y26" s="2" t="s">
        <v>63</v>
      </c>
      <c r="Z26" s="2" t="s">
        <v>63</v>
      </c>
      <c r="AA26" s="2" t="s">
        <v>63</v>
      </c>
      <c r="AB26" s="2" t="s">
        <v>63</v>
      </c>
      <c r="AC26" s="2" t="s">
        <v>63</v>
      </c>
      <c r="AD26" s="2" t="s">
        <v>63</v>
      </c>
      <c r="AE26" s="2" t="s">
        <v>63</v>
      </c>
      <c r="AF26" s="2" t="s">
        <v>63</v>
      </c>
      <c r="AG26" s="2" t="s">
        <v>63</v>
      </c>
      <c r="AH26" s="2" t="s">
        <v>63</v>
      </c>
      <c r="AI26" s="2" t="s">
        <v>63</v>
      </c>
      <c r="AJ26" s="2" t="s">
        <v>63</v>
      </c>
      <c r="AK26" s="2" t="s">
        <v>63</v>
      </c>
      <c r="AL26" s="2" t="s">
        <v>63</v>
      </c>
      <c r="AM26" s="2" t="s">
        <v>63</v>
      </c>
      <c r="AN26" s="2" t="s">
        <v>63</v>
      </c>
      <c r="AO26" s="2" t="s">
        <v>63</v>
      </c>
      <c r="AP26" s="2" t="s">
        <v>63</v>
      </c>
      <c r="AQ26" s="2" t="s">
        <v>63</v>
      </c>
      <c r="AR26" s="2" t="s">
        <v>63</v>
      </c>
      <c r="AS26" s="2" t="s">
        <v>63</v>
      </c>
      <c r="AT26" s="2" t="s">
        <v>63</v>
      </c>
      <c r="AU26" s="2" t="s">
        <v>63</v>
      </c>
      <c r="AV26" s="2" t="s">
        <v>63</v>
      </c>
      <c r="AW26" s="2" t="s">
        <v>63</v>
      </c>
      <c r="AX26" s="2" t="s">
        <v>63</v>
      </c>
      <c r="AY26" s="2" t="s">
        <v>63</v>
      </c>
      <c r="AZ26" s="2" t="s">
        <v>63</v>
      </c>
      <c r="BA26" s="2" t="s">
        <v>63</v>
      </c>
      <c r="BB26" s="2" t="s">
        <v>63</v>
      </c>
      <c r="BC26" s="2" t="s">
        <v>63</v>
      </c>
      <c r="BD26" s="2" t="s">
        <v>63</v>
      </c>
      <c r="BE26" s="2" t="s">
        <v>63</v>
      </c>
      <c r="BF26" s="2" t="s">
        <v>63</v>
      </c>
      <c r="BG26" s="2" t="s">
        <v>63</v>
      </c>
      <c r="BH26" s="2" t="s">
        <v>63</v>
      </c>
      <c r="BI26" s="2" t="s">
        <v>63</v>
      </c>
      <c r="BJ26" s="3">
        <v>-10089.200000000001</v>
      </c>
      <c r="BK26" s="412" t="s">
        <v>63</v>
      </c>
    </row>
    <row r="27" spans="1:63" ht="20.100000000000001" customHeight="1">
      <c r="A27" s="106"/>
      <c r="B27" s="71" t="s">
        <v>87</v>
      </c>
      <c r="C27" s="380" t="s">
        <v>182</v>
      </c>
      <c r="D27" s="409">
        <v>-287.39999999999998</v>
      </c>
      <c r="E27" s="3">
        <v>-18.2</v>
      </c>
      <c r="F27" s="2" t="s">
        <v>63</v>
      </c>
      <c r="G27" s="2" t="s">
        <v>63</v>
      </c>
      <c r="H27" s="2" t="s">
        <v>63</v>
      </c>
      <c r="I27" s="2" t="s">
        <v>63</v>
      </c>
      <c r="J27" s="2" t="s">
        <v>63</v>
      </c>
      <c r="K27" s="3">
        <v>296.10000000000002</v>
      </c>
      <c r="L27" s="2" t="s">
        <v>63</v>
      </c>
      <c r="M27" s="2" t="s">
        <v>63</v>
      </c>
      <c r="N27" s="2" t="s">
        <v>63</v>
      </c>
      <c r="O27" s="2" t="s">
        <v>63</v>
      </c>
      <c r="P27" s="492" t="s">
        <v>63</v>
      </c>
      <c r="Q27" s="501" t="s">
        <v>63</v>
      </c>
      <c r="R27" s="500" t="s">
        <v>63</v>
      </c>
      <c r="S27" s="419" t="s">
        <v>63</v>
      </c>
      <c r="T27" s="2" t="s">
        <v>63</v>
      </c>
      <c r="U27" s="2" t="s">
        <v>63</v>
      </c>
      <c r="V27" s="2" t="s">
        <v>63</v>
      </c>
      <c r="W27" s="2" t="s">
        <v>63</v>
      </c>
      <c r="X27" s="2" t="s">
        <v>63</v>
      </c>
      <c r="Y27" s="2" t="s">
        <v>63</v>
      </c>
      <c r="Z27" s="2" t="s">
        <v>63</v>
      </c>
      <c r="AA27" s="2" t="s">
        <v>63</v>
      </c>
      <c r="AB27" s="2" t="s">
        <v>63</v>
      </c>
      <c r="AC27" s="2" t="s">
        <v>63</v>
      </c>
      <c r="AD27" s="2" t="s">
        <v>63</v>
      </c>
      <c r="AE27" s="2" t="s">
        <v>63</v>
      </c>
      <c r="AF27" s="2" t="s">
        <v>63</v>
      </c>
      <c r="AG27" s="2" t="s">
        <v>63</v>
      </c>
      <c r="AH27" s="2" t="s">
        <v>63</v>
      </c>
      <c r="AI27" s="2" t="s">
        <v>63</v>
      </c>
      <c r="AJ27" s="2" t="s">
        <v>63</v>
      </c>
      <c r="AK27" s="2" t="s">
        <v>63</v>
      </c>
      <c r="AL27" s="2" t="s">
        <v>63</v>
      </c>
      <c r="AM27" s="2" t="s">
        <v>63</v>
      </c>
      <c r="AN27" s="2" t="s">
        <v>63</v>
      </c>
      <c r="AO27" s="2" t="s">
        <v>63</v>
      </c>
      <c r="AP27" s="2" t="s">
        <v>63</v>
      </c>
      <c r="AQ27" s="2" t="s">
        <v>63</v>
      </c>
      <c r="AR27" s="2" t="s">
        <v>63</v>
      </c>
      <c r="AS27" s="2" t="s">
        <v>63</v>
      </c>
      <c r="AT27" s="2" t="s">
        <v>63</v>
      </c>
      <c r="AU27" s="2" t="s">
        <v>63</v>
      </c>
      <c r="AV27" s="2" t="s">
        <v>63</v>
      </c>
      <c r="AW27" s="2" t="s">
        <v>63</v>
      </c>
      <c r="AX27" s="2" t="s">
        <v>63</v>
      </c>
      <c r="AY27" s="2" t="s">
        <v>63</v>
      </c>
      <c r="AZ27" s="2" t="s">
        <v>63</v>
      </c>
      <c r="BA27" s="2" t="s">
        <v>63</v>
      </c>
      <c r="BB27" s="2" t="s">
        <v>63</v>
      </c>
      <c r="BC27" s="2" t="s">
        <v>63</v>
      </c>
      <c r="BD27" s="2" t="s">
        <v>63</v>
      </c>
      <c r="BE27" s="2" t="s">
        <v>63</v>
      </c>
      <c r="BF27" s="2" t="s">
        <v>63</v>
      </c>
      <c r="BG27" s="2" t="s">
        <v>63</v>
      </c>
      <c r="BH27" s="2" t="s">
        <v>63</v>
      </c>
      <c r="BI27" s="2" t="s">
        <v>63</v>
      </c>
      <c r="BJ27" s="3">
        <v>-9.6</v>
      </c>
      <c r="BK27" s="412" t="s">
        <v>63</v>
      </c>
    </row>
    <row r="28" spans="1:63" ht="20.100000000000001" customHeight="1">
      <c r="A28" s="107" t="s">
        <v>392</v>
      </c>
      <c r="B28" s="75" t="s">
        <v>88</v>
      </c>
      <c r="C28" s="382" t="s">
        <v>183</v>
      </c>
      <c r="D28" s="411" t="s">
        <v>63</v>
      </c>
      <c r="E28" s="2" t="s">
        <v>63</v>
      </c>
      <c r="F28" s="2" t="s">
        <v>63</v>
      </c>
      <c r="G28" s="2" t="s">
        <v>63</v>
      </c>
      <c r="H28" s="2" t="s">
        <v>63</v>
      </c>
      <c r="I28" s="2" t="s">
        <v>63</v>
      </c>
      <c r="J28" s="2" t="s">
        <v>63</v>
      </c>
      <c r="K28" s="2" t="s">
        <v>63</v>
      </c>
      <c r="L28" s="2" t="s">
        <v>63</v>
      </c>
      <c r="M28" s="2" t="s">
        <v>63</v>
      </c>
      <c r="N28" s="2" t="s">
        <v>63</v>
      </c>
      <c r="O28" s="2" t="s">
        <v>63</v>
      </c>
      <c r="P28" s="492" t="s">
        <v>63</v>
      </c>
      <c r="Q28" s="501" t="s">
        <v>63</v>
      </c>
      <c r="R28" s="500" t="s">
        <v>63</v>
      </c>
      <c r="S28" s="418">
        <v>-156075.5</v>
      </c>
      <c r="T28" s="3">
        <v>-33101.5</v>
      </c>
      <c r="U28" s="3">
        <v>0</v>
      </c>
      <c r="V28" s="3">
        <v>106.9</v>
      </c>
      <c r="W28" s="3">
        <v>3696.7</v>
      </c>
      <c r="X28" s="3">
        <v>1425.9</v>
      </c>
      <c r="Y28" s="3">
        <v>2562.5</v>
      </c>
      <c r="Z28" s="3">
        <v>21143</v>
      </c>
      <c r="AA28" s="3">
        <v>14</v>
      </c>
      <c r="AB28" s="2" t="s">
        <v>63</v>
      </c>
      <c r="AC28" s="3">
        <v>23660</v>
      </c>
      <c r="AD28" s="3">
        <v>2996.8</v>
      </c>
      <c r="AE28" s="3">
        <v>52765</v>
      </c>
      <c r="AF28" s="3">
        <v>294.3</v>
      </c>
      <c r="AG28" s="3">
        <v>20.2</v>
      </c>
      <c r="AH28" s="3">
        <v>9078</v>
      </c>
      <c r="AI28" s="3">
        <v>40146.800000000003</v>
      </c>
      <c r="AJ28" s="3">
        <v>544.5</v>
      </c>
      <c r="AK28" s="3">
        <v>3169.3</v>
      </c>
      <c r="AL28" s="3">
        <v>4988</v>
      </c>
      <c r="AM28" s="3">
        <v>20</v>
      </c>
      <c r="AN28" s="3">
        <v>603.70000000000005</v>
      </c>
      <c r="AO28" s="3">
        <v>3616.5</v>
      </c>
      <c r="AP28" s="2" t="s">
        <v>63</v>
      </c>
      <c r="AQ28" s="2" t="s">
        <v>63</v>
      </c>
      <c r="AR28" s="2" t="s">
        <v>63</v>
      </c>
      <c r="AS28" s="2" t="s">
        <v>63</v>
      </c>
      <c r="AT28" s="2" t="s">
        <v>63</v>
      </c>
      <c r="AU28" s="2" t="s">
        <v>63</v>
      </c>
      <c r="AV28" s="2" t="s">
        <v>63</v>
      </c>
      <c r="AW28" s="2" t="s">
        <v>63</v>
      </c>
      <c r="AX28" s="2" t="s">
        <v>63</v>
      </c>
      <c r="AY28" s="2" t="s">
        <v>63</v>
      </c>
      <c r="AZ28" s="2" t="s">
        <v>63</v>
      </c>
      <c r="BA28" s="2" t="s">
        <v>63</v>
      </c>
      <c r="BB28" s="2" t="s">
        <v>63</v>
      </c>
      <c r="BC28" s="2" t="s">
        <v>63</v>
      </c>
      <c r="BD28" s="2" t="s">
        <v>63</v>
      </c>
      <c r="BE28" s="2" t="s">
        <v>63</v>
      </c>
      <c r="BF28" s="2" t="s">
        <v>63</v>
      </c>
      <c r="BG28" s="2" t="s">
        <v>63</v>
      </c>
      <c r="BH28" s="2" t="s">
        <v>63</v>
      </c>
      <c r="BI28" s="2" t="s">
        <v>63</v>
      </c>
      <c r="BJ28" s="3">
        <v>-18325</v>
      </c>
      <c r="BK28" s="412" t="s">
        <v>63</v>
      </c>
    </row>
    <row r="29" spans="1:63" ht="20.100000000000001" customHeight="1">
      <c r="A29" s="106"/>
      <c r="B29" s="71" t="s">
        <v>89</v>
      </c>
      <c r="C29" s="380" t="s">
        <v>184</v>
      </c>
      <c r="D29" s="411" t="s">
        <v>63</v>
      </c>
      <c r="E29" s="2" t="s">
        <v>63</v>
      </c>
      <c r="F29" s="2" t="s">
        <v>63</v>
      </c>
      <c r="G29" s="2" t="s">
        <v>63</v>
      </c>
      <c r="H29" s="2" t="s">
        <v>63</v>
      </c>
      <c r="I29" s="2" t="s">
        <v>63</v>
      </c>
      <c r="J29" s="2" t="s">
        <v>63</v>
      </c>
      <c r="K29" s="2" t="s">
        <v>63</v>
      </c>
      <c r="L29" s="2" t="s">
        <v>63</v>
      </c>
      <c r="M29" s="2" t="s">
        <v>63</v>
      </c>
      <c r="N29" s="2" t="s">
        <v>63</v>
      </c>
      <c r="O29" s="2" t="s">
        <v>63</v>
      </c>
      <c r="P29" s="492" t="s">
        <v>63</v>
      </c>
      <c r="Q29" s="501" t="s">
        <v>63</v>
      </c>
      <c r="R29" s="500" t="s">
        <v>63</v>
      </c>
      <c r="S29" s="419" t="s">
        <v>63</v>
      </c>
      <c r="T29" s="3">
        <v>15440.2</v>
      </c>
      <c r="U29" s="2" t="s">
        <v>63</v>
      </c>
      <c r="V29" s="3">
        <v>-96.1</v>
      </c>
      <c r="W29" s="2" t="s">
        <v>63</v>
      </c>
      <c r="X29" s="3">
        <v>-761.4</v>
      </c>
      <c r="Y29" s="3">
        <v>-149</v>
      </c>
      <c r="Z29" s="2" t="s">
        <v>63</v>
      </c>
      <c r="AA29" s="2" t="s">
        <v>63</v>
      </c>
      <c r="AB29" s="2" t="s">
        <v>63</v>
      </c>
      <c r="AC29" s="2" t="s">
        <v>63</v>
      </c>
      <c r="AD29" s="2" t="s">
        <v>63</v>
      </c>
      <c r="AE29" s="2" t="s">
        <v>63</v>
      </c>
      <c r="AF29" s="2" t="s">
        <v>63</v>
      </c>
      <c r="AG29" s="2" t="s">
        <v>63</v>
      </c>
      <c r="AH29" s="2" t="s">
        <v>63</v>
      </c>
      <c r="AI29" s="3">
        <v>-8969.1</v>
      </c>
      <c r="AJ29" s="2" t="s">
        <v>63</v>
      </c>
      <c r="AK29" s="2" t="s">
        <v>63</v>
      </c>
      <c r="AL29" s="2" t="s">
        <v>63</v>
      </c>
      <c r="AM29" s="2" t="s">
        <v>63</v>
      </c>
      <c r="AN29" s="2" t="s">
        <v>63</v>
      </c>
      <c r="AO29" s="2" t="s">
        <v>63</v>
      </c>
      <c r="AP29" s="2" t="s">
        <v>63</v>
      </c>
      <c r="AQ29" s="2" t="s">
        <v>63</v>
      </c>
      <c r="AR29" s="2" t="s">
        <v>63</v>
      </c>
      <c r="AS29" s="2" t="s">
        <v>63</v>
      </c>
      <c r="AT29" s="2" t="s">
        <v>63</v>
      </c>
      <c r="AU29" s="2" t="s">
        <v>63</v>
      </c>
      <c r="AV29" s="2" t="s">
        <v>63</v>
      </c>
      <c r="AW29" s="2" t="s">
        <v>63</v>
      </c>
      <c r="AX29" s="2" t="s">
        <v>63</v>
      </c>
      <c r="AY29" s="2" t="s">
        <v>63</v>
      </c>
      <c r="AZ29" s="2" t="s">
        <v>63</v>
      </c>
      <c r="BA29" s="2" t="s">
        <v>63</v>
      </c>
      <c r="BB29" s="2" t="s">
        <v>63</v>
      </c>
      <c r="BC29" s="2" t="s">
        <v>63</v>
      </c>
      <c r="BD29" s="2" t="s">
        <v>63</v>
      </c>
      <c r="BE29" s="2" t="s">
        <v>63</v>
      </c>
      <c r="BF29" s="2" t="s">
        <v>63</v>
      </c>
      <c r="BG29" s="2" t="s">
        <v>63</v>
      </c>
      <c r="BH29" s="2" t="s">
        <v>63</v>
      </c>
      <c r="BI29" s="2" t="s">
        <v>63</v>
      </c>
      <c r="BJ29" s="3">
        <v>5464.7</v>
      </c>
      <c r="BK29" s="412" t="s">
        <v>63</v>
      </c>
    </row>
    <row r="30" spans="1:63" ht="20.100000000000001" customHeight="1">
      <c r="A30" s="107" t="s">
        <v>267</v>
      </c>
      <c r="B30" s="77" t="s">
        <v>90</v>
      </c>
      <c r="C30" s="383" t="s">
        <v>185</v>
      </c>
      <c r="D30" s="411" t="s">
        <v>63</v>
      </c>
      <c r="E30" s="2" t="s">
        <v>63</v>
      </c>
      <c r="F30" s="2" t="s">
        <v>63</v>
      </c>
      <c r="G30" s="2" t="s">
        <v>63</v>
      </c>
      <c r="H30" s="2" t="s">
        <v>63</v>
      </c>
      <c r="I30" s="2" t="s">
        <v>63</v>
      </c>
      <c r="J30" s="2" t="s">
        <v>63</v>
      </c>
      <c r="K30" s="2" t="s">
        <v>63</v>
      </c>
      <c r="L30" s="2" t="s">
        <v>63</v>
      </c>
      <c r="M30" s="2" t="s">
        <v>63</v>
      </c>
      <c r="N30" s="2" t="s">
        <v>63</v>
      </c>
      <c r="O30" s="2" t="s">
        <v>63</v>
      </c>
      <c r="P30" s="492" t="s">
        <v>63</v>
      </c>
      <c r="Q30" s="499">
        <v>-24334.2</v>
      </c>
      <c r="R30" s="502">
        <v>24357.8</v>
      </c>
      <c r="S30" s="419" t="s">
        <v>63</v>
      </c>
      <c r="T30" s="2" t="s">
        <v>63</v>
      </c>
      <c r="U30" s="2" t="s">
        <v>63</v>
      </c>
      <c r="V30" s="2" t="s">
        <v>63</v>
      </c>
      <c r="W30" s="2" t="s">
        <v>63</v>
      </c>
      <c r="X30" s="3">
        <v>-23.6</v>
      </c>
      <c r="Y30" s="2" t="s">
        <v>63</v>
      </c>
      <c r="Z30" s="2" t="s">
        <v>63</v>
      </c>
      <c r="AA30" s="2" t="s">
        <v>63</v>
      </c>
      <c r="AB30" s="2" t="s">
        <v>63</v>
      </c>
      <c r="AC30" s="2" t="s">
        <v>63</v>
      </c>
      <c r="AD30" s="2" t="s">
        <v>63</v>
      </c>
      <c r="AE30" s="2" t="s">
        <v>63</v>
      </c>
      <c r="AF30" s="2" t="s">
        <v>63</v>
      </c>
      <c r="AG30" s="2" t="s">
        <v>63</v>
      </c>
      <c r="AH30" s="2" t="s">
        <v>63</v>
      </c>
      <c r="AI30" s="2" t="s">
        <v>63</v>
      </c>
      <c r="AJ30" s="2" t="s">
        <v>63</v>
      </c>
      <c r="AK30" s="2" t="s">
        <v>63</v>
      </c>
      <c r="AL30" s="2" t="s">
        <v>63</v>
      </c>
      <c r="AM30" s="2" t="s">
        <v>63</v>
      </c>
      <c r="AN30" s="2" t="s">
        <v>63</v>
      </c>
      <c r="AO30" s="2" t="s">
        <v>63</v>
      </c>
      <c r="AP30" s="2" t="s">
        <v>63</v>
      </c>
      <c r="AQ30" s="2" t="s">
        <v>63</v>
      </c>
      <c r="AR30" s="2" t="s">
        <v>63</v>
      </c>
      <c r="AS30" s="2" t="s">
        <v>63</v>
      </c>
      <c r="AT30" s="2" t="s">
        <v>63</v>
      </c>
      <c r="AU30" s="2" t="s">
        <v>63</v>
      </c>
      <c r="AV30" s="2" t="s">
        <v>63</v>
      </c>
      <c r="AW30" s="2" t="s">
        <v>63</v>
      </c>
      <c r="AX30" s="2" t="s">
        <v>63</v>
      </c>
      <c r="AY30" s="2" t="s">
        <v>63</v>
      </c>
      <c r="AZ30" s="2" t="s">
        <v>63</v>
      </c>
      <c r="BA30" s="2" t="s">
        <v>63</v>
      </c>
      <c r="BB30" s="2" t="s">
        <v>63</v>
      </c>
      <c r="BC30" s="2" t="s">
        <v>63</v>
      </c>
      <c r="BD30" s="2" t="s">
        <v>63</v>
      </c>
      <c r="BE30" s="2" t="s">
        <v>63</v>
      </c>
      <c r="BF30" s="2" t="s">
        <v>63</v>
      </c>
      <c r="BG30" s="2" t="s">
        <v>63</v>
      </c>
      <c r="BH30" s="2" t="s">
        <v>63</v>
      </c>
      <c r="BI30" s="2" t="s">
        <v>63</v>
      </c>
      <c r="BJ30" s="3">
        <v>0</v>
      </c>
      <c r="BK30" s="412" t="s">
        <v>63</v>
      </c>
    </row>
    <row r="31" spans="1:63" ht="20.100000000000001" customHeight="1">
      <c r="A31" s="106"/>
      <c r="B31" s="71" t="s">
        <v>91</v>
      </c>
      <c r="C31" s="380" t="s">
        <v>186</v>
      </c>
      <c r="D31" s="411" t="s">
        <v>63</v>
      </c>
      <c r="E31" s="2" t="s">
        <v>63</v>
      </c>
      <c r="F31" s="2" t="s">
        <v>63</v>
      </c>
      <c r="G31" s="3">
        <v>-181.8</v>
      </c>
      <c r="H31" s="2" t="s">
        <v>63</v>
      </c>
      <c r="I31" s="2" t="s">
        <v>63</v>
      </c>
      <c r="J31" s="2" t="s">
        <v>63</v>
      </c>
      <c r="K31" s="2" t="s">
        <v>63</v>
      </c>
      <c r="L31" s="2" t="s">
        <v>63</v>
      </c>
      <c r="M31" s="2" t="s">
        <v>63</v>
      </c>
      <c r="N31" s="2" t="s">
        <v>63</v>
      </c>
      <c r="O31" s="2" t="s">
        <v>63</v>
      </c>
      <c r="P31" s="493">
        <v>219.7</v>
      </c>
      <c r="Q31" s="501" t="s">
        <v>63</v>
      </c>
      <c r="R31" s="500" t="s">
        <v>63</v>
      </c>
      <c r="S31" s="419" t="s">
        <v>63</v>
      </c>
      <c r="T31" s="2" t="s">
        <v>63</v>
      </c>
      <c r="U31" s="2" t="s">
        <v>63</v>
      </c>
      <c r="V31" s="2" t="s">
        <v>63</v>
      </c>
      <c r="W31" s="2" t="s">
        <v>63</v>
      </c>
      <c r="X31" s="2" t="s">
        <v>63</v>
      </c>
      <c r="Y31" s="2" t="s">
        <v>63</v>
      </c>
      <c r="Z31" s="2" t="s">
        <v>63</v>
      </c>
      <c r="AA31" s="2" t="s">
        <v>63</v>
      </c>
      <c r="AB31" s="2" t="s">
        <v>63</v>
      </c>
      <c r="AC31" s="2" t="s">
        <v>63</v>
      </c>
      <c r="AD31" s="2" t="s">
        <v>63</v>
      </c>
      <c r="AE31" s="2" t="s">
        <v>63</v>
      </c>
      <c r="AF31" s="2" t="s">
        <v>63</v>
      </c>
      <c r="AG31" s="2" t="s">
        <v>63</v>
      </c>
      <c r="AH31" s="2" t="s">
        <v>63</v>
      </c>
      <c r="AI31" s="2" t="s">
        <v>63</v>
      </c>
      <c r="AJ31" s="2" t="s">
        <v>63</v>
      </c>
      <c r="AK31" s="2" t="s">
        <v>63</v>
      </c>
      <c r="AL31" s="2" t="s">
        <v>63</v>
      </c>
      <c r="AM31" s="2" t="s">
        <v>63</v>
      </c>
      <c r="AN31" s="2" t="s">
        <v>63</v>
      </c>
      <c r="AO31" s="2" t="s">
        <v>63</v>
      </c>
      <c r="AP31" s="2" t="s">
        <v>63</v>
      </c>
      <c r="AQ31" s="2" t="s">
        <v>63</v>
      </c>
      <c r="AR31" s="2" t="s">
        <v>63</v>
      </c>
      <c r="AS31" s="2" t="s">
        <v>63</v>
      </c>
      <c r="AT31" s="2" t="s">
        <v>63</v>
      </c>
      <c r="AU31" s="2" t="s">
        <v>63</v>
      </c>
      <c r="AV31" s="2" t="s">
        <v>63</v>
      </c>
      <c r="AW31" s="2" t="s">
        <v>63</v>
      </c>
      <c r="AX31" s="2" t="s">
        <v>63</v>
      </c>
      <c r="AY31" s="2" t="s">
        <v>63</v>
      </c>
      <c r="AZ31" s="2" t="s">
        <v>63</v>
      </c>
      <c r="BA31" s="2" t="s">
        <v>63</v>
      </c>
      <c r="BB31" s="2" t="s">
        <v>63</v>
      </c>
      <c r="BC31" s="2" t="s">
        <v>63</v>
      </c>
      <c r="BD31" s="2" t="s">
        <v>63</v>
      </c>
      <c r="BE31" s="2" t="s">
        <v>63</v>
      </c>
      <c r="BF31" s="2" t="s">
        <v>63</v>
      </c>
      <c r="BG31" s="2" t="s">
        <v>63</v>
      </c>
      <c r="BH31" s="2" t="s">
        <v>63</v>
      </c>
      <c r="BI31" s="2" t="s">
        <v>63</v>
      </c>
      <c r="BJ31" s="3">
        <v>37.799999999999997</v>
      </c>
      <c r="BK31" s="410">
        <v>439.3</v>
      </c>
    </row>
    <row r="32" spans="1:63" ht="20.100000000000001" customHeight="1">
      <c r="A32" s="106"/>
      <c r="B32" s="71" t="s">
        <v>92</v>
      </c>
      <c r="C32" s="380" t="s">
        <v>187</v>
      </c>
      <c r="D32" s="411" t="s">
        <v>63</v>
      </c>
      <c r="E32" s="2" t="s">
        <v>63</v>
      </c>
      <c r="F32" s="2" t="s">
        <v>63</v>
      </c>
      <c r="G32" s="2" t="s">
        <v>63</v>
      </c>
      <c r="H32" s="2" t="s">
        <v>63</v>
      </c>
      <c r="I32" s="2" t="s">
        <v>63</v>
      </c>
      <c r="J32" s="2" t="s">
        <v>63</v>
      </c>
      <c r="K32" s="2" t="s">
        <v>63</v>
      </c>
      <c r="L32" s="2" t="s">
        <v>63</v>
      </c>
      <c r="M32" s="2" t="s">
        <v>63</v>
      </c>
      <c r="N32" s="2" t="s">
        <v>63</v>
      </c>
      <c r="O32" s="2" t="s">
        <v>63</v>
      </c>
      <c r="P32" s="492" t="s">
        <v>63</v>
      </c>
      <c r="Q32" s="501" t="s">
        <v>63</v>
      </c>
      <c r="R32" s="502">
        <v>-197.3</v>
      </c>
      <c r="S32" s="419" t="s">
        <v>63</v>
      </c>
      <c r="T32" s="2" t="s">
        <v>63</v>
      </c>
      <c r="U32" s="2" t="s">
        <v>63</v>
      </c>
      <c r="V32" s="2" t="s">
        <v>63</v>
      </c>
      <c r="W32" s="2" t="s">
        <v>63</v>
      </c>
      <c r="X32" s="2" t="s">
        <v>63</v>
      </c>
      <c r="Y32" s="2" t="s">
        <v>63</v>
      </c>
      <c r="Z32" s="2" t="s">
        <v>63</v>
      </c>
      <c r="AA32" s="2" t="s">
        <v>63</v>
      </c>
      <c r="AB32" s="2" t="s">
        <v>63</v>
      </c>
      <c r="AC32" s="2" t="s">
        <v>63</v>
      </c>
      <c r="AD32" s="2" t="s">
        <v>63</v>
      </c>
      <c r="AE32" s="2" t="s">
        <v>63</v>
      </c>
      <c r="AF32" s="2" t="s">
        <v>63</v>
      </c>
      <c r="AG32" s="2" t="s">
        <v>63</v>
      </c>
      <c r="AH32" s="2" t="s">
        <v>63</v>
      </c>
      <c r="AI32" s="2" t="s">
        <v>63</v>
      </c>
      <c r="AJ32" s="2" t="s">
        <v>63</v>
      </c>
      <c r="AK32" s="2" t="s">
        <v>63</v>
      </c>
      <c r="AL32" s="2" t="s">
        <v>63</v>
      </c>
      <c r="AM32" s="2" t="s">
        <v>63</v>
      </c>
      <c r="AN32" s="2" t="s">
        <v>63</v>
      </c>
      <c r="AO32" s="2" t="s">
        <v>63</v>
      </c>
      <c r="AP32" s="2" t="s">
        <v>63</v>
      </c>
      <c r="AQ32" s="2" t="s">
        <v>63</v>
      </c>
      <c r="AR32" s="2" t="s">
        <v>63</v>
      </c>
      <c r="AS32" s="2" t="s">
        <v>63</v>
      </c>
      <c r="AT32" s="2" t="s">
        <v>63</v>
      </c>
      <c r="AU32" s="2" t="s">
        <v>63</v>
      </c>
      <c r="AV32" s="2" t="s">
        <v>63</v>
      </c>
      <c r="AW32" s="2" t="s">
        <v>63</v>
      </c>
      <c r="AX32" s="2" t="s">
        <v>63</v>
      </c>
      <c r="AY32" s="2" t="s">
        <v>63</v>
      </c>
      <c r="AZ32" s="2" t="s">
        <v>63</v>
      </c>
      <c r="BA32" s="2" t="s">
        <v>63</v>
      </c>
      <c r="BB32" s="2" t="s">
        <v>63</v>
      </c>
      <c r="BC32" s="2" t="s">
        <v>63</v>
      </c>
      <c r="BD32" s="2" t="s">
        <v>63</v>
      </c>
      <c r="BE32" s="2" t="s">
        <v>63</v>
      </c>
      <c r="BF32" s="2" t="s">
        <v>63</v>
      </c>
      <c r="BG32" s="3">
        <v>487.2</v>
      </c>
      <c r="BH32" s="2" t="s">
        <v>63</v>
      </c>
      <c r="BI32" s="2" t="s">
        <v>63</v>
      </c>
      <c r="BJ32" s="3">
        <v>289.89999999999998</v>
      </c>
      <c r="BK32" s="410">
        <v>487.2</v>
      </c>
    </row>
    <row r="33" spans="1:63" s="13" customFormat="1" ht="20.100000000000001" customHeight="1">
      <c r="A33" s="109"/>
      <c r="B33" s="678" t="s">
        <v>93</v>
      </c>
      <c r="C33" s="679" t="s">
        <v>188</v>
      </c>
      <c r="D33" s="680" t="s">
        <v>63</v>
      </c>
      <c r="E33" s="11" t="s">
        <v>63</v>
      </c>
      <c r="F33" s="11" t="s">
        <v>63</v>
      </c>
      <c r="G33" s="11" t="s">
        <v>63</v>
      </c>
      <c r="H33" s="11" t="s">
        <v>63</v>
      </c>
      <c r="I33" s="11" t="s">
        <v>63</v>
      </c>
      <c r="J33" s="11" t="s">
        <v>63</v>
      </c>
      <c r="K33" s="11" t="s">
        <v>63</v>
      </c>
      <c r="L33" s="11" t="s">
        <v>63</v>
      </c>
      <c r="M33" s="11" t="s">
        <v>63</v>
      </c>
      <c r="N33" s="12">
        <v>-956.9</v>
      </c>
      <c r="O33" s="12">
        <v>-2279.6999999999998</v>
      </c>
      <c r="P33" s="681">
        <v>-37.9</v>
      </c>
      <c r="Q33" s="682">
        <v>-1587.5</v>
      </c>
      <c r="R33" s="683">
        <v>-848.5</v>
      </c>
      <c r="S33" s="684" t="s">
        <v>63</v>
      </c>
      <c r="T33" s="11" t="s">
        <v>63</v>
      </c>
      <c r="U33" s="11" t="s">
        <v>63</v>
      </c>
      <c r="V33" s="11" t="s">
        <v>63</v>
      </c>
      <c r="W33" s="12">
        <v>-2685.5</v>
      </c>
      <c r="X33" s="12">
        <v>-286.3</v>
      </c>
      <c r="Y33" s="12">
        <v>-19.600000000000001</v>
      </c>
      <c r="Z33" s="12">
        <v>-0.4</v>
      </c>
      <c r="AA33" s="11" t="s">
        <v>63</v>
      </c>
      <c r="AB33" s="11" t="s">
        <v>63</v>
      </c>
      <c r="AC33" s="11" t="s">
        <v>63</v>
      </c>
      <c r="AD33" s="12">
        <v>-2.1</v>
      </c>
      <c r="AE33" s="12">
        <v>-19.3</v>
      </c>
      <c r="AF33" s="12">
        <v>-0.5</v>
      </c>
      <c r="AG33" s="12">
        <v>-0.4</v>
      </c>
      <c r="AH33" s="12">
        <v>-241.3</v>
      </c>
      <c r="AI33" s="11" t="s">
        <v>63</v>
      </c>
      <c r="AJ33" s="11" t="s">
        <v>63</v>
      </c>
      <c r="AK33" s="11" t="s">
        <v>63</v>
      </c>
      <c r="AL33" s="11" t="s">
        <v>63</v>
      </c>
      <c r="AM33" s="11" t="s">
        <v>63</v>
      </c>
      <c r="AN33" s="11" t="s">
        <v>63</v>
      </c>
      <c r="AO33" s="11" t="s">
        <v>63</v>
      </c>
      <c r="AP33" s="11" t="s">
        <v>63</v>
      </c>
      <c r="AQ33" s="11" t="s">
        <v>63</v>
      </c>
      <c r="AR33" s="12">
        <v>-14.2</v>
      </c>
      <c r="AS33" s="11" t="s">
        <v>63</v>
      </c>
      <c r="AT33" s="11" t="s">
        <v>63</v>
      </c>
      <c r="AU33" s="11" t="s">
        <v>63</v>
      </c>
      <c r="AV33" s="11" t="s">
        <v>63</v>
      </c>
      <c r="AW33" s="11" t="s">
        <v>63</v>
      </c>
      <c r="AX33" s="11" t="s">
        <v>63</v>
      </c>
      <c r="AY33" s="11" t="s">
        <v>63</v>
      </c>
      <c r="AZ33" s="11" t="s">
        <v>63</v>
      </c>
      <c r="BA33" s="11" t="s">
        <v>63</v>
      </c>
      <c r="BB33" s="11" t="s">
        <v>63</v>
      </c>
      <c r="BC33" s="11" t="s">
        <v>63</v>
      </c>
      <c r="BD33" s="11" t="s">
        <v>63</v>
      </c>
      <c r="BE33" s="11" t="s">
        <v>63</v>
      </c>
      <c r="BF33" s="11" t="s">
        <v>63</v>
      </c>
      <c r="BG33" s="11" t="s">
        <v>63</v>
      </c>
      <c r="BH33" s="685">
        <v>-3271.1</v>
      </c>
      <c r="BI33" s="12">
        <v>-183.1</v>
      </c>
      <c r="BJ33" s="12">
        <v>-12434.5</v>
      </c>
      <c r="BK33" s="686">
        <v>-5974.3</v>
      </c>
    </row>
    <row r="34" spans="1:63" ht="20.100000000000001" customHeight="1">
      <c r="A34" s="107" t="s">
        <v>247</v>
      </c>
      <c r="B34" s="79" t="s">
        <v>94</v>
      </c>
      <c r="C34" s="384" t="s">
        <v>189</v>
      </c>
      <c r="D34" s="411" t="s">
        <v>63</v>
      </c>
      <c r="E34" s="2" t="s">
        <v>63</v>
      </c>
      <c r="F34" s="2" t="s">
        <v>63</v>
      </c>
      <c r="G34" s="2" t="s">
        <v>63</v>
      </c>
      <c r="H34" s="2" t="s">
        <v>63</v>
      </c>
      <c r="I34" s="2" t="s">
        <v>63</v>
      </c>
      <c r="J34" s="2" t="s">
        <v>63</v>
      </c>
      <c r="K34" s="2" t="s">
        <v>63</v>
      </c>
      <c r="L34" s="2" t="s">
        <v>63</v>
      </c>
      <c r="M34" s="2" t="s">
        <v>63</v>
      </c>
      <c r="N34" s="2" t="s">
        <v>63</v>
      </c>
      <c r="O34" s="2" t="s">
        <v>63</v>
      </c>
      <c r="P34" s="492" t="s">
        <v>63</v>
      </c>
      <c r="Q34" s="501" t="s">
        <v>63</v>
      </c>
      <c r="R34" s="500" t="s">
        <v>63</v>
      </c>
      <c r="S34" s="419" t="s">
        <v>63</v>
      </c>
      <c r="T34" s="2" t="s">
        <v>63</v>
      </c>
      <c r="U34" s="2" t="s">
        <v>63</v>
      </c>
      <c r="V34" s="2" t="s">
        <v>63</v>
      </c>
      <c r="W34" s="2" t="s">
        <v>63</v>
      </c>
      <c r="X34" s="2" t="s">
        <v>63</v>
      </c>
      <c r="Y34" s="2" t="s">
        <v>63</v>
      </c>
      <c r="Z34" s="3">
        <v>0</v>
      </c>
      <c r="AA34" s="2" t="s">
        <v>63</v>
      </c>
      <c r="AB34" s="2" t="s">
        <v>63</v>
      </c>
      <c r="AC34" s="2" t="s">
        <v>63</v>
      </c>
      <c r="AD34" s="3">
        <v>-0.1</v>
      </c>
      <c r="AE34" s="3">
        <v>-9.6</v>
      </c>
      <c r="AF34" s="2" t="s">
        <v>63</v>
      </c>
      <c r="AG34" s="2" t="s">
        <v>63</v>
      </c>
      <c r="AH34" s="3">
        <v>-0.3</v>
      </c>
      <c r="AI34" s="2" t="s">
        <v>63</v>
      </c>
      <c r="AJ34" s="2" t="s">
        <v>63</v>
      </c>
      <c r="AK34" s="2" t="s">
        <v>63</v>
      </c>
      <c r="AL34" s="2" t="s">
        <v>63</v>
      </c>
      <c r="AM34" s="2" t="s">
        <v>63</v>
      </c>
      <c r="AN34" s="2" t="s">
        <v>63</v>
      </c>
      <c r="AO34" s="2" t="s">
        <v>63</v>
      </c>
      <c r="AP34" s="2" t="s">
        <v>63</v>
      </c>
      <c r="AQ34" s="2" t="s">
        <v>63</v>
      </c>
      <c r="AR34" s="2" t="s">
        <v>63</v>
      </c>
      <c r="AS34" s="2" t="s">
        <v>63</v>
      </c>
      <c r="AT34" s="2" t="s">
        <v>63</v>
      </c>
      <c r="AU34" s="2" t="s">
        <v>63</v>
      </c>
      <c r="AV34" s="2" t="s">
        <v>63</v>
      </c>
      <c r="AW34" s="2" t="s">
        <v>63</v>
      </c>
      <c r="AX34" s="2" t="s">
        <v>63</v>
      </c>
      <c r="AY34" s="2" t="s">
        <v>63</v>
      </c>
      <c r="AZ34" s="2" t="s">
        <v>63</v>
      </c>
      <c r="BA34" s="2" t="s">
        <v>63</v>
      </c>
      <c r="BB34" s="2" t="s">
        <v>63</v>
      </c>
      <c r="BC34" s="2" t="s">
        <v>63</v>
      </c>
      <c r="BD34" s="2" t="s">
        <v>63</v>
      </c>
      <c r="BE34" s="2" t="s">
        <v>63</v>
      </c>
      <c r="BF34" s="2" t="s">
        <v>63</v>
      </c>
      <c r="BG34" s="2" t="s">
        <v>63</v>
      </c>
      <c r="BH34" s="2" t="s">
        <v>63</v>
      </c>
      <c r="BI34" s="2" t="s">
        <v>63</v>
      </c>
      <c r="BJ34" s="3">
        <v>-9.9</v>
      </c>
      <c r="BK34" s="412" t="s">
        <v>63</v>
      </c>
    </row>
    <row r="35" spans="1:63" ht="20.100000000000001" customHeight="1">
      <c r="A35" s="107" t="s">
        <v>806</v>
      </c>
      <c r="B35" s="81" t="s">
        <v>190</v>
      </c>
      <c r="C35" s="385" t="s">
        <v>191</v>
      </c>
      <c r="D35" s="411" t="s">
        <v>63</v>
      </c>
      <c r="E35" s="2" t="s">
        <v>63</v>
      </c>
      <c r="F35" s="2" t="s">
        <v>63</v>
      </c>
      <c r="G35" s="2" t="s">
        <v>63</v>
      </c>
      <c r="H35" s="2" t="s">
        <v>63</v>
      </c>
      <c r="I35" s="2" t="s">
        <v>63</v>
      </c>
      <c r="J35" s="2" t="s">
        <v>63</v>
      </c>
      <c r="K35" s="2" t="s">
        <v>63</v>
      </c>
      <c r="L35" s="2" t="s">
        <v>63</v>
      </c>
      <c r="M35" s="2" t="s">
        <v>63</v>
      </c>
      <c r="N35" s="2" t="s">
        <v>63</v>
      </c>
      <c r="O35" s="2" t="s">
        <v>63</v>
      </c>
      <c r="P35" s="492" t="s">
        <v>63</v>
      </c>
      <c r="Q35" s="501" t="s">
        <v>63</v>
      </c>
      <c r="R35" s="500" t="s">
        <v>63</v>
      </c>
      <c r="S35" s="419" t="s">
        <v>63</v>
      </c>
      <c r="T35" s="2" t="s">
        <v>63</v>
      </c>
      <c r="U35" s="2" t="s">
        <v>63</v>
      </c>
      <c r="V35" s="2" t="s">
        <v>63</v>
      </c>
      <c r="W35" s="2" t="s">
        <v>63</v>
      </c>
      <c r="X35" s="3">
        <v>-3.7</v>
      </c>
      <c r="Y35" s="3">
        <v>0</v>
      </c>
      <c r="Z35" s="2" t="s">
        <v>63</v>
      </c>
      <c r="AA35" s="2" t="s">
        <v>63</v>
      </c>
      <c r="AB35" s="2" t="s">
        <v>63</v>
      </c>
      <c r="AC35" s="2" t="s">
        <v>63</v>
      </c>
      <c r="AD35" s="2" t="s">
        <v>63</v>
      </c>
      <c r="AE35" s="3">
        <v>0</v>
      </c>
      <c r="AF35" s="2" t="s">
        <v>63</v>
      </c>
      <c r="AG35" s="2" t="s">
        <v>63</v>
      </c>
      <c r="AH35" s="2" t="s">
        <v>63</v>
      </c>
      <c r="AI35" s="2" t="s">
        <v>63</v>
      </c>
      <c r="AJ35" s="2" t="s">
        <v>63</v>
      </c>
      <c r="AK35" s="2" t="s">
        <v>63</v>
      </c>
      <c r="AL35" s="2" t="s">
        <v>63</v>
      </c>
      <c r="AM35" s="2" t="s">
        <v>63</v>
      </c>
      <c r="AN35" s="2" t="s">
        <v>63</v>
      </c>
      <c r="AO35" s="2" t="s">
        <v>63</v>
      </c>
      <c r="AP35" s="2" t="s">
        <v>63</v>
      </c>
      <c r="AQ35" s="2" t="s">
        <v>63</v>
      </c>
      <c r="AR35" s="2" t="s">
        <v>63</v>
      </c>
      <c r="AS35" s="2" t="s">
        <v>63</v>
      </c>
      <c r="AT35" s="2" t="s">
        <v>63</v>
      </c>
      <c r="AU35" s="2" t="s">
        <v>63</v>
      </c>
      <c r="AV35" s="2" t="s">
        <v>63</v>
      </c>
      <c r="AW35" s="2" t="s">
        <v>63</v>
      </c>
      <c r="AX35" s="2" t="s">
        <v>63</v>
      </c>
      <c r="AY35" s="2" t="s">
        <v>63</v>
      </c>
      <c r="AZ35" s="2" t="s">
        <v>63</v>
      </c>
      <c r="BA35" s="2" t="s">
        <v>63</v>
      </c>
      <c r="BB35" s="2" t="s">
        <v>63</v>
      </c>
      <c r="BC35" s="2" t="s">
        <v>63</v>
      </c>
      <c r="BD35" s="2" t="s">
        <v>63</v>
      </c>
      <c r="BE35" s="2" t="s">
        <v>63</v>
      </c>
      <c r="BF35" s="2" t="s">
        <v>63</v>
      </c>
      <c r="BG35" s="2" t="s">
        <v>63</v>
      </c>
      <c r="BH35" s="2" t="s">
        <v>63</v>
      </c>
      <c r="BI35" s="2" t="s">
        <v>63</v>
      </c>
      <c r="BJ35" s="3">
        <v>-3.7</v>
      </c>
      <c r="BK35" s="412" t="s">
        <v>63</v>
      </c>
    </row>
    <row r="36" spans="1:63" ht="20.100000000000001" customHeight="1">
      <c r="A36" s="106"/>
      <c r="B36" s="71" t="s">
        <v>96</v>
      </c>
      <c r="C36" s="380" t="s">
        <v>192</v>
      </c>
      <c r="D36" s="411" t="s">
        <v>63</v>
      </c>
      <c r="E36" s="2" t="s">
        <v>63</v>
      </c>
      <c r="F36" s="2" t="s">
        <v>63</v>
      </c>
      <c r="G36" s="2" t="s">
        <v>63</v>
      </c>
      <c r="H36" s="2" t="s">
        <v>63</v>
      </c>
      <c r="I36" s="2" t="s">
        <v>63</v>
      </c>
      <c r="J36" s="2" t="s">
        <v>63</v>
      </c>
      <c r="K36" s="2" t="s">
        <v>63</v>
      </c>
      <c r="L36" s="2" t="s">
        <v>63</v>
      </c>
      <c r="M36" s="2" t="s">
        <v>63</v>
      </c>
      <c r="N36" s="2" t="s">
        <v>63</v>
      </c>
      <c r="O36" s="2" t="s">
        <v>63</v>
      </c>
      <c r="P36" s="492" t="s">
        <v>63</v>
      </c>
      <c r="Q36" s="501" t="s">
        <v>63</v>
      </c>
      <c r="R36" s="500" t="s">
        <v>63</v>
      </c>
      <c r="S36" s="419" t="s">
        <v>63</v>
      </c>
      <c r="T36" s="2" t="s">
        <v>63</v>
      </c>
      <c r="U36" s="2" t="s">
        <v>63</v>
      </c>
      <c r="V36" s="2" t="s">
        <v>63</v>
      </c>
      <c r="W36" s="2" t="s">
        <v>63</v>
      </c>
      <c r="X36" s="2" t="s">
        <v>63</v>
      </c>
      <c r="Y36" s="2" t="s">
        <v>63</v>
      </c>
      <c r="Z36" s="2" t="s">
        <v>63</v>
      </c>
      <c r="AA36" s="2" t="s">
        <v>63</v>
      </c>
      <c r="AB36" s="2" t="s">
        <v>63</v>
      </c>
      <c r="AC36" s="2" t="s">
        <v>63</v>
      </c>
      <c r="AD36" s="2" t="s">
        <v>63</v>
      </c>
      <c r="AE36" s="2" t="s">
        <v>63</v>
      </c>
      <c r="AF36" s="2" t="s">
        <v>63</v>
      </c>
      <c r="AG36" s="2" t="s">
        <v>63</v>
      </c>
      <c r="AH36" s="2" t="s">
        <v>63</v>
      </c>
      <c r="AI36" s="2" t="s">
        <v>63</v>
      </c>
      <c r="AJ36" s="2" t="s">
        <v>63</v>
      </c>
      <c r="AK36" s="2" t="s">
        <v>63</v>
      </c>
      <c r="AL36" s="2" t="s">
        <v>63</v>
      </c>
      <c r="AM36" s="2" t="s">
        <v>63</v>
      </c>
      <c r="AN36" s="2" t="s">
        <v>63</v>
      </c>
      <c r="AO36" s="2" t="s">
        <v>63</v>
      </c>
      <c r="AP36" s="2" t="s">
        <v>63</v>
      </c>
      <c r="AQ36" s="2" t="s">
        <v>63</v>
      </c>
      <c r="AR36" s="2" t="s">
        <v>63</v>
      </c>
      <c r="AS36" s="2" t="s">
        <v>63</v>
      </c>
      <c r="AT36" s="2" t="s">
        <v>63</v>
      </c>
      <c r="AU36" s="2" t="s">
        <v>63</v>
      </c>
      <c r="AV36" s="2" t="s">
        <v>63</v>
      </c>
      <c r="AW36" s="2" t="s">
        <v>63</v>
      </c>
      <c r="AX36" s="2" t="s">
        <v>63</v>
      </c>
      <c r="AY36" s="2" t="s">
        <v>63</v>
      </c>
      <c r="AZ36" s="2" t="s">
        <v>63</v>
      </c>
      <c r="BA36" s="2" t="s">
        <v>63</v>
      </c>
      <c r="BB36" s="2" t="s">
        <v>63</v>
      </c>
      <c r="BC36" s="2" t="s">
        <v>63</v>
      </c>
      <c r="BD36" s="2" t="s">
        <v>63</v>
      </c>
      <c r="BE36" s="2" t="s">
        <v>63</v>
      </c>
      <c r="BF36" s="2" t="s">
        <v>63</v>
      </c>
      <c r="BG36" s="2" t="s">
        <v>63</v>
      </c>
      <c r="BH36" s="3">
        <v>-1855.3</v>
      </c>
      <c r="BI36" s="2" t="s">
        <v>63</v>
      </c>
      <c r="BJ36" s="3">
        <v>-1855.3</v>
      </c>
      <c r="BK36" s="412" t="s">
        <v>63</v>
      </c>
    </row>
    <row r="37" spans="1:63" ht="20.100000000000001" customHeight="1">
      <c r="A37" s="106"/>
      <c r="B37" s="71" t="s">
        <v>97</v>
      </c>
      <c r="C37" s="380" t="s">
        <v>193</v>
      </c>
      <c r="D37" s="411" t="s">
        <v>63</v>
      </c>
      <c r="E37" s="2" t="s">
        <v>63</v>
      </c>
      <c r="F37" s="2" t="s">
        <v>63</v>
      </c>
      <c r="G37" s="2" t="s">
        <v>63</v>
      </c>
      <c r="H37" s="2" t="s">
        <v>63</v>
      </c>
      <c r="I37" s="2" t="s">
        <v>63</v>
      </c>
      <c r="J37" s="2" t="s">
        <v>63</v>
      </c>
      <c r="K37" s="2" t="s">
        <v>63</v>
      </c>
      <c r="L37" s="2" t="s">
        <v>63</v>
      </c>
      <c r="M37" s="2" t="s">
        <v>63</v>
      </c>
      <c r="N37" s="2" t="s">
        <v>63</v>
      </c>
      <c r="O37" s="2" t="s">
        <v>63</v>
      </c>
      <c r="P37" s="492" t="s">
        <v>63</v>
      </c>
      <c r="Q37" s="501" t="s">
        <v>63</v>
      </c>
      <c r="R37" s="500" t="s">
        <v>63</v>
      </c>
      <c r="S37" s="419" t="s">
        <v>63</v>
      </c>
      <c r="T37" s="2" t="s">
        <v>63</v>
      </c>
      <c r="U37" s="2" t="s">
        <v>63</v>
      </c>
      <c r="V37" s="2" t="s">
        <v>63</v>
      </c>
      <c r="W37" s="2" t="s">
        <v>63</v>
      </c>
      <c r="X37" s="2" t="s">
        <v>63</v>
      </c>
      <c r="Y37" s="2" t="s">
        <v>63</v>
      </c>
      <c r="Z37" s="2" t="s">
        <v>63</v>
      </c>
      <c r="AA37" s="2" t="s">
        <v>63</v>
      </c>
      <c r="AB37" s="2" t="s">
        <v>63</v>
      </c>
      <c r="AC37" s="2" t="s">
        <v>63</v>
      </c>
      <c r="AD37" s="2" t="s">
        <v>63</v>
      </c>
      <c r="AE37" s="2" t="s">
        <v>63</v>
      </c>
      <c r="AF37" s="2" t="s">
        <v>63</v>
      </c>
      <c r="AG37" s="2" t="s">
        <v>63</v>
      </c>
      <c r="AH37" s="2" t="s">
        <v>63</v>
      </c>
      <c r="AI37" s="2" t="s">
        <v>63</v>
      </c>
      <c r="AJ37" s="2" t="s">
        <v>63</v>
      </c>
      <c r="AK37" s="2" t="s">
        <v>63</v>
      </c>
      <c r="AL37" s="2" t="s">
        <v>63</v>
      </c>
      <c r="AM37" s="2" t="s">
        <v>63</v>
      </c>
      <c r="AN37" s="2" t="s">
        <v>63</v>
      </c>
      <c r="AO37" s="2" t="s">
        <v>63</v>
      </c>
      <c r="AP37" s="2" t="s">
        <v>63</v>
      </c>
      <c r="AQ37" s="2" t="s">
        <v>63</v>
      </c>
      <c r="AR37" s="2" t="s">
        <v>63</v>
      </c>
      <c r="AS37" s="2" t="s">
        <v>63</v>
      </c>
      <c r="AT37" s="2" t="s">
        <v>63</v>
      </c>
      <c r="AU37" s="2" t="s">
        <v>63</v>
      </c>
      <c r="AV37" s="2" t="s">
        <v>63</v>
      </c>
      <c r="AW37" s="2" t="s">
        <v>63</v>
      </c>
      <c r="AX37" s="2" t="s">
        <v>63</v>
      </c>
      <c r="AY37" s="2" t="s">
        <v>63</v>
      </c>
      <c r="AZ37" s="2" t="s">
        <v>63</v>
      </c>
      <c r="BA37" s="2" t="s">
        <v>63</v>
      </c>
      <c r="BB37" s="2" t="s">
        <v>63</v>
      </c>
      <c r="BC37" s="2" t="s">
        <v>63</v>
      </c>
      <c r="BD37" s="2" t="s">
        <v>63</v>
      </c>
      <c r="BE37" s="2" t="s">
        <v>63</v>
      </c>
      <c r="BF37" s="2" t="s">
        <v>63</v>
      </c>
      <c r="BG37" s="2" t="s">
        <v>63</v>
      </c>
      <c r="BH37" s="3">
        <v>-97.1</v>
      </c>
      <c r="BI37" s="2" t="s">
        <v>63</v>
      </c>
      <c r="BJ37" s="3">
        <v>-97.1</v>
      </c>
      <c r="BK37" s="412" t="s">
        <v>63</v>
      </c>
    </row>
    <row r="38" spans="1:63" ht="20.100000000000001" customHeight="1">
      <c r="A38" s="107"/>
      <c r="B38" s="71" t="s">
        <v>98</v>
      </c>
      <c r="C38" s="380" t="s">
        <v>194</v>
      </c>
      <c r="D38" s="411" t="s">
        <v>63</v>
      </c>
      <c r="E38" s="2" t="s">
        <v>63</v>
      </c>
      <c r="F38" s="2" t="s">
        <v>63</v>
      </c>
      <c r="G38" s="2" t="s">
        <v>63</v>
      </c>
      <c r="H38" s="2" t="s">
        <v>63</v>
      </c>
      <c r="I38" s="2" t="s">
        <v>63</v>
      </c>
      <c r="J38" s="2" t="s">
        <v>63</v>
      </c>
      <c r="K38" s="2" t="s">
        <v>63</v>
      </c>
      <c r="L38" s="2" t="s">
        <v>63</v>
      </c>
      <c r="M38" s="2" t="s">
        <v>63</v>
      </c>
      <c r="N38" s="3">
        <v>-355.5</v>
      </c>
      <c r="O38" s="3">
        <v>-1076.5999999999999</v>
      </c>
      <c r="P38" s="493">
        <v>-16.8</v>
      </c>
      <c r="Q38" s="501" t="s">
        <v>63</v>
      </c>
      <c r="R38" s="500" t="s">
        <v>63</v>
      </c>
      <c r="S38" s="419" t="s">
        <v>63</v>
      </c>
      <c r="T38" s="2" t="s">
        <v>63</v>
      </c>
      <c r="U38" s="2" t="s">
        <v>63</v>
      </c>
      <c r="V38" s="2" t="s">
        <v>63</v>
      </c>
      <c r="W38" s="2" t="s">
        <v>63</v>
      </c>
      <c r="X38" s="2" t="s">
        <v>63</v>
      </c>
      <c r="Y38" s="2" t="s">
        <v>63</v>
      </c>
      <c r="Z38" s="2" t="s">
        <v>63</v>
      </c>
      <c r="AA38" s="2" t="s">
        <v>63</v>
      </c>
      <c r="AB38" s="2" t="s">
        <v>63</v>
      </c>
      <c r="AC38" s="2" t="s">
        <v>63</v>
      </c>
      <c r="AD38" s="2" t="s">
        <v>63</v>
      </c>
      <c r="AE38" s="2" t="s">
        <v>63</v>
      </c>
      <c r="AF38" s="2" t="s">
        <v>63</v>
      </c>
      <c r="AG38" s="2" t="s">
        <v>63</v>
      </c>
      <c r="AH38" s="2" t="s">
        <v>63</v>
      </c>
      <c r="AI38" s="2" t="s">
        <v>63</v>
      </c>
      <c r="AJ38" s="2" t="s">
        <v>63</v>
      </c>
      <c r="AK38" s="2" t="s">
        <v>63</v>
      </c>
      <c r="AL38" s="2" t="s">
        <v>63</v>
      </c>
      <c r="AM38" s="2" t="s">
        <v>63</v>
      </c>
      <c r="AN38" s="2" t="s">
        <v>63</v>
      </c>
      <c r="AO38" s="2" t="s">
        <v>63</v>
      </c>
      <c r="AP38" s="2" t="s">
        <v>63</v>
      </c>
      <c r="AQ38" s="2" t="s">
        <v>63</v>
      </c>
      <c r="AR38" s="2" t="s">
        <v>63</v>
      </c>
      <c r="AS38" s="2" t="s">
        <v>63</v>
      </c>
      <c r="AT38" s="2" t="s">
        <v>63</v>
      </c>
      <c r="AU38" s="2" t="s">
        <v>63</v>
      </c>
      <c r="AV38" s="2" t="s">
        <v>63</v>
      </c>
      <c r="AW38" s="2" t="s">
        <v>63</v>
      </c>
      <c r="AX38" s="2" t="s">
        <v>63</v>
      </c>
      <c r="AY38" s="2" t="s">
        <v>63</v>
      </c>
      <c r="AZ38" s="2" t="s">
        <v>63</v>
      </c>
      <c r="BA38" s="2" t="s">
        <v>63</v>
      </c>
      <c r="BB38" s="2" t="s">
        <v>63</v>
      </c>
      <c r="BC38" s="2" t="s">
        <v>63</v>
      </c>
      <c r="BD38" s="2" t="s">
        <v>63</v>
      </c>
      <c r="BE38" s="2" t="s">
        <v>63</v>
      </c>
      <c r="BF38" s="2" t="s">
        <v>63</v>
      </c>
      <c r="BG38" s="2" t="s">
        <v>63</v>
      </c>
      <c r="BH38" s="2" t="s">
        <v>63</v>
      </c>
      <c r="BI38" s="2" t="s">
        <v>63</v>
      </c>
      <c r="BJ38" s="3">
        <v>-1448.9</v>
      </c>
      <c r="BK38" s="410">
        <v>-1448.9</v>
      </c>
    </row>
    <row r="39" spans="1:63" ht="20.100000000000001" customHeight="1">
      <c r="A39" s="107"/>
      <c r="B39" s="71" t="s">
        <v>99</v>
      </c>
      <c r="C39" s="380" t="s">
        <v>195</v>
      </c>
      <c r="D39" s="411" t="s">
        <v>63</v>
      </c>
      <c r="E39" s="2" t="s">
        <v>63</v>
      </c>
      <c r="F39" s="2" t="s">
        <v>63</v>
      </c>
      <c r="G39" s="2" t="s">
        <v>63</v>
      </c>
      <c r="H39" s="2" t="s">
        <v>63</v>
      </c>
      <c r="I39" s="2" t="s">
        <v>63</v>
      </c>
      <c r="J39" s="2" t="s">
        <v>63</v>
      </c>
      <c r="K39" s="2" t="s">
        <v>63</v>
      </c>
      <c r="L39" s="2" t="s">
        <v>63</v>
      </c>
      <c r="M39" s="2" t="s">
        <v>63</v>
      </c>
      <c r="N39" s="3">
        <v>-601.4</v>
      </c>
      <c r="O39" s="3">
        <v>-1203.0999999999999</v>
      </c>
      <c r="P39" s="493">
        <v>-21.1</v>
      </c>
      <c r="Q39" s="501" t="s">
        <v>63</v>
      </c>
      <c r="R39" s="500" t="s">
        <v>63</v>
      </c>
      <c r="S39" s="419" t="s">
        <v>63</v>
      </c>
      <c r="T39" s="2" t="s">
        <v>63</v>
      </c>
      <c r="U39" s="2" t="s">
        <v>63</v>
      </c>
      <c r="V39" s="2" t="s">
        <v>63</v>
      </c>
      <c r="W39" s="2" t="s">
        <v>63</v>
      </c>
      <c r="X39" s="2" t="s">
        <v>63</v>
      </c>
      <c r="Y39" s="2" t="s">
        <v>63</v>
      </c>
      <c r="Z39" s="2" t="s">
        <v>63</v>
      </c>
      <c r="AA39" s="2" t="s">
        <v>63</v>
      </c>
      <c r="AB39" s="2" t="s">
        <v>63</v>
      </c>
      <c r="AC39" s="2" t="s">
        <v>63</v>
      </c>
      <c r="AD39" s="2" t="s">
        <v>63</v>
      </c>
      <c r="AE39" s="2" t="s">
        <v>63</v>
      </c>
      <c r="AF39" s="2" t="s">
        <v>63</v>
      </c>
      <c r="AG39" s="2" t="s">
        <v>63</v>
      </c>
      <c r="AH39" s="2" t="s">
        <v>63</v>
      </c>
      <c r="AI39" s="2" t="s">
        <v>63</v>
      </c>
      <c r="AJ39" s="2" t="s">
        <v>63</v>
      </c>
      <c r="AK39" s="2" t="s">
        <v>63</v>
      </c>
      <c r="AL39" s="2" t="s">
        <v>63</v>
      </c>
      <c r="AM39" s="2" t="s">
        <v>63</v>
      </c>
      <c r="AN39" s="2" t="s">
        <v>63</v>
      </c>
      <c r="AO39" s="2" t="s">
        <v>63</v>
      </c>
      <c r="AP39" s="2" t="s">
        <v>63</v>
      </c>
      <c r="AQ39" s="2" t="s">
        <v>63</v>
      </c>
      <c r="AR39" s="2" t="s">
        <v>63</v>
      </c>
      <c r="AS39" s="2" t="s">
        <v>63</v>
      </c>
      <c r="AT39" s="2" t="s">
        <v>63</v>
      </c>
      <c r="AU39" s="2" t="s">
        <v>63</v>
      </c>
      <c r="AV39" s="2" t="s">
        <v>63</v>
      </c>
      <c r="AW39" s="2" t="s">
        <v>63</v>
      </c>
      <c r="AX39" s="2" t="s">
        <v>63</v>
      </c>
      <c r="AY39" s="2" t="s">
        <v>63</v>
      </c>
      <c r="AZ39" s="2" t="s">
        <v>63</v>
      </c>
      <c r="BA39" s="2" t="s">
        <v>63</v>
      </c>
      <c r="BB39" s="2" t="s">
        <v>63</v>
      </c>
      <c r="BC39" s="2" t="s">
        <v>63</v>
      </c>
      <c r="BD39" s="2" t="s">
        <v>63</v>
      </c>
      <c r="BE39" s="2" t="s">
        <v>63</v>
      </c>
      <c r="BF39" s="2" t="s">
        <v>63</v>
      </c>
      <c r="BG39" s="2" t="s">
        <v>63</v>
      </c>
      <c r="BH39" s="2" t="s">
        <v>63</v>
      </c>
      <c r="BI39" s="2" t="s">
        <v>63</v>
      </c>
      <c r="BJ39" s="3">
        <v>-1825.7</v>
      </c>
      <c r="BK39" s="410">
        <v>-1825.7</v>
      </c>
    </row>
    <row r="40" spans="1:63" ht="20.100000000000001" customHeight="1">
      <c r="A40" s="106"/>
      <c r="B40" s="71" t="s">
        <v>100</v>
      </c>
      <c r="C40" s="380" t="s">
        <v>196</v>
      </c>
      <c r="D40" s="411" t="s">
        <v>63</v>
      </c>
      <c r="E40" s="2" t="s">
        <v>63</v>
      </c>
      <c r="F40" s="2" t="s">
        <v>63</v>
      </c>
      <c r="G40" s="2" t="s">
        <v>63</v>
      </c>
      <c r="H40" s="2" t="s">
        <v>63</v>
      </c>
      <c r="I40" s="2" t="s">
        <v>63</v>
      </c>
      <c r="J40" s="2" t="s">
        <v>63</v>
      </c>
      <c r="K40" s="2" t="s">
        <v>63</v>
      </c>
      <c r="L40" s="2" t="s">
        <v>63</v>
      </c>
      <c r="M40" s="2" t="s">
        <v>63</v>
      </c>
      <c r="N40" s="2" t="s">
        <v>63</v>
      </c>
      <c r="O40" s="2" t="s">
        <v>63</v>
      </c>
      <c r="P40" s="492" t="s">
        <v>63</v>
      </c>
      <c r="Q40" s="501" t="s">
        <v>63</v>
      </c>
      <c r="R40" s="500" t="s">
        <v>63</v>
      </c>
      <c r="S40" s="419" t="s">
        <v>63</v>
      </c>
      <c r="T40" s="2" t="s">
        <v>63</v>
      </c>
      <c r="U40" s="2" t="s">
        <v>63</v>
      </c>
      <c r="V40" s="2" t="s">
        <v>63</v>
      </c>
      <c r="W40" s="2" t="s">
        <v>63</v>
      </c>
      <c r="X40" s="2" t="s">
        <v>63</v>
      </c>
      <c r="Y40" s="2" t="s">
        <v>63</v>
      </c>
      <c r="Z40" s="2" t="s">
        <v>63</v>
      </c>
      <c r="AA40" s="2" t="s">
        <v>63</v>
      </c>
      <c r="AB40" s="2" t="s">
        <v>63</v>
      </c>
      <c r="AC40" s="2" t="s">
        <v>63</v>
      </c>
      <c r="AD40" s="2" t="s">
        <v>63</v>
      </c>
      <c r="AE40" s="2" t="s">
        <v>63</v>
      </c>
      <c r="AF40" s="2" t="s">
        <v>63</v>
      </c>
      <c r="AG40" s="2" t="s">
        <v>63</v>
      </c>
      <c r="AH40" s="2" t="s">
        <v>63</v>
      </c>
      <c r="AI40" s="2" t="s">
        <v>63</v>
      </c>
      <c r="AJ40" s="2" t="s">
        <v>63</v>
      </c>
      <c r="AK40" s="2" t="s">
        <v>63</v>
      </c>
      <c r="AL40" s="2" t="s">
        <v>63</v>
      </c>
      <c r="AM40" s="2" t="s">
        <v>63</v>
      </c>
      <c r="AN40" s="2" t="s">
        <v>63</v>
      </c>
      <c r="AO40" s="2" t="s">
        <v>63</v>
      </c>
      <c r="AP40" s="2" t="s">
        <v>63</v>
      </c>
      <c r="AQ40" s="2" t="s">
        <v>63</v>
      </c>
      <c r="AR40" s="2" t="s">
        <v>63</v>
      </c>
      <c r="AS40" s="2" t="s">
        <v>63</v>
      </c>
      <c r="AT40" s="2" t="s">
        <v>63</v>
      </c>
      <c r="AU40" s="2" t="s">
        <v>63</v>
      </c>
      <c r="AV40" s="2" t="s">
        <v>63</v>
      </c>
      <c r="AW40" s="2" t="s">
        <v>63</v>
      </c>
      <c r="AX40" s="2" t="s">
        <v>63</v>
      </c>
      <c r="AY40" s="2" t="s">
        <v>63</v>
      </c>
      <c r="AZ40" s="2" t="s">
        <v>63</v>
      </c>
      <c r="BA40" s="2" t="s">
        <v>63</v>
      </c>
      <c r="BB40" s="2" t="s">
        <v>63</v>
      </c>
      <c r="BC40" s="2" t="s">
        <v>63</v>
      </c>
      <c r="BD40" s="2" t="s">
        <v>63</v>
      </c>
      <c r="BE40" s="2" t="s">
        <v>63</v>
      </c>
      <c r="BF40" s="2" t="s">
        <v>63</v>
      </c>
      <c r="BG40" s="2" t="s">
        <v>63</v>
      </c>
      <c r="BH40" s="2" t="s">
        <v>63</v>
      </c>
      <c r="BI40" s="2" t="s">
        <v>63</v>
      </c>
      <c r="BJ40" s="2" t="s">
        <v>63</v>
      </c>
      <c r="BK40" s="412" t="s">
        <v>63</v>
      </c>
    </row>
    <row r="41" spans="1:63" ht="20.100000000000001" customHeight="1">
      <c r="A41" s="108" t="s">
        <v>257</v>
      </c>
      <c r="B41" s="75" t="s">
        <v>101</v>
      </c>
      <c r="C41" s="382" t="s">
        <v>197</v>
      </c>
      <c r="D41" s="411" t="s">
        <v>63</v>
      </c>
      <c r="E41" s="2" t="s">
        <v>63</v>
      </c>
      <c r="F41" s="2" t="s">
        <v>63</v>
      </c>
      <c r="G41" s="2" t="s">
        <v>63</v>
      </c>
      <c r="H41" s="2" t="s">
        <v>63</v>
      </c>
      <c r="I41" s="2" t="s">
        <v>63</v>
      </c>
      <c r="J41" s="2" t="s">
        <v>63</v>
      </c>
      <c r="K41" s="2" t="s">
        <v>63</v>
      </c>
      <c r="L41" s="2" t="s">
        <v>63</v>
      </c>
      <c r="M41" s="2" t="s">
        <v>63</v>
      </c>
      <c r="N41" s="2" t="s">
        <v>63</v>
      </c>
      <c r="O41" s="2" t="s">
        <v>63</v>
      </c>
      <c r="P41" s="492" t="s">
        <v>63</v>
      </c>
      <c r="Q41" s="499">
        <v>-1471.9</v>
      </c>
      <c r="R41" s="502">
        <v>-848.5</v>
      </c>
      <c r="S41" s="419" t="s">
        <v>63</v>
      </c>
      <c r="T41" s="2" t="s">
        <v>63</v>
      </c>
      <c r="U41" s="2" t="s">
        <v>63</v>
      </c>
      <c r="V41" s="2" t="s">
        <v>63</v>
      </c>
      <c r="W41" s="3">
        <v>-2675.7</v>
      </c>
      <c r="X41" s="3">
        <v>-124.6</v>
      </c>
      <c r="Y41" s="3">
        <v>-0.1</v>
      </c>
      <c r="Z41" s="3">
        <v>-0.3</v>
      </c>
      <c r="AA41" s="2" t="s">
        <v>63</v>
      </c>
      <c r="AB41" s="2" t="s">
        <v>63</v>
      </c>
      <c r="AC41" s="2" t="s">
        <v>63</v>
      </c>
      <c r="AD41" s="3">
        <v>-1.3</v>
      </c>
      <c r="AE41" s="3">
        <v>-4.5</v>
      </c>
      <c r="AF41" s="3">
        <v>-0.5</v>
      </c>
      <c r="AG41" s="3">
        <v>-0.1</v>
      </c>
      <c r="AH41" s="3">
        <v>-229</v>
      </c>
      <c r="AI41" s="2" t="s">
        <v>63</v>
      </c>
      <c r="AJ41" s="2" t="s">
        <v>63</v>
      </c>
      <c r="AK41" s="2" t="s">
        <v>63</v>
      </c>
      <c r="AL41" s="2" t="s">
        <v>63</v>
      </c>
      <c r="AM41" s="2" t="s">
        <v>63</v>
      </c>
      <c r="AN41" s="2" t="s">
        <v>63</v>
      </c>
      <c r="AO41" s="2" t="s">
        <v>63</v>
      </c>
      <c r="AP41" s="2" t="s">
        <v>63</v>
      </c>
      <c r="AQ41" s="2" t="s">
        <v>63</v>
      </c>
      <c r="AR41" s="2" t="s">
        <v>63</v>
      </c>
      <c r="AS41" s="2" t="s">
        <v>63</v>
      </c>
      <c r="AT41" s="2" t="s">
        <v>63</v>
      </c>
      <c r="AU41" s="2" t="s">
        <v>63</v>
      </c>
      <c r="AV41" s="2" t="s">
        <v>63</v>
      </c>
      <c r="AW41" s="2" t="s">
        <v>63</v>
      </c>
      <c r="AX41" s="2" t="s">
        <v>63</v>
      </c>
      <c r="AY41" s="2" t="s">
        <v>63</v>
      </c>
      <c r="AZ41" s="2" t="s">
        <v>63</v>
      </c>
      <c r="BA41" s="2" t="s">
        <v>63</v>
      </c>
      <c r="BB41" s="2" t="s">
        <v>63</v>
      </c>
      <c r="BC41" s="2" t="s">
        <v>63</v>
      </c>
      <c r="BD41" s="2" t="s">
        <v>63</v>
      </c>
      <c r="BE41" s="2" t="s">
        <v>63</v>
      </c>
      <c r="BF41" s="2" t="s">
        <v>63</v>
      </c>
      <c r="BG41" s="2" t="s">
        <v>63</v>
      </c>
      <c r="BH41" s="3">
        <v>-1269</v>
      </c>
      <c r="BI41" s="3">
        <v>-183.1</v>
      </c>
      <c r="BJ41" s="3">
        <v>-6808.6</v>
      </c>
      <c r="BK41" s="410">
        <v>-2675.7</v>
      </c>
    </row>
    <row r="42" spans="1:63" ht="20.100000000000001" customHeight="1">
      <c r="A42" s="107" t="s">
        <v>267</v>
      </c>
      <c r="B42" s="77" t="s">
        <v>102</v>
      </c>
      <c r="C42" s="383" t="s">
        <v>198</v>
      </c>
      <c r="D42" s="411" t="s">
        <v>63</v>
      </c>
      <c r="E42" s="2" t="s">
        <v>63</v>
      </c>
      <c r="F42" s="2" t="s">
        <v>63</v>
      </c>
      <c r="G42" s="2" t="s">
        <v>63</v>
      </c>
      <c r="H42" s="2" t="s">
        <v>63</v>
      </c>
      <c r="I42" s="2" t="s">
        <v>63</v>
      </c>
      <c r="J42" s="2" t="s">
        <v>63</v>
      </c>
      <c r="K42" s="2" t="s">
        <v>63</v>
      </c>
      <c r="L42" s="2" t="s">
        <v>63</v>
      </c>
      <c r="M42" s="2" t="s">
        <v>63</v>
      </c>
      <c r="N42" s="2" t="s">
        <v>63</v>
      </c>
      <c r="O42" s="2" t="s">
        <v>63</v>
      </c>
      <c r="P42" s="492" t="s">
        <v>63</v>
      </c>
      <c r="Q42" s="499">
        <v>-115.6</v>
      </c>
      <c r="R42" s="500" t="s">
        <v>63</v>
      </c>
      <c r="S42" s="419" t="s">
        <v>63</v>
      </c>
      <c r="T42" s="2" t="s">
        <v>63</v>
      </c>
      <c r="U42" s="2" t="s">
        <v>63</v>
      </c>
      <c r="V42" s="2" t="s">
        <v>63</v>
      </c>
      <c r="W42" s="3">
        <v>-9.8000000000000007</v>
      </c>
      <c r="X42" s="3">
        <v>-73</v>
      </c>
      <c r="Y42" s="3">
        <v>-8.6999999999999993</v>
      </c>
      <c r="Z42" s="3">
        <v>0</v>
      </c>
      <c r="AA42" s="2" t="s">
        <v>63</v>
      </c>
      <c r="AB42" s="2" t="s">
        <v>63</v>
      </c>
      <c r="AC42" s="2" t="s">
        <v>63</v>
      </c>
      <c r="AD42" s="3">
        <v>-0.1</v>
      </c>
      <c r="AE42" s="3">
        <v>-0.1</v>
      </c>
      <c r="AF42" s="2" t="s">
        <v>63</v>
      </c>
      <c r="AG42" s="2" t="s">
        <v>63</v>
      </c>
      <c r="AH42" s="2" t="s">
        <v>63</v>
      </c>
      <c r="AI42" s="2" t="s">
        <v>63</v>
      </c>
      <c r="AJ42" s="2" t="s">
        <v>63</v>
      </c>
      <c r="AK42" s="2" t="s">
        <v>63</v>
      </c>
      <c r="AL42" s="2" t="s">
        <v>63</v>
      </c>
      <c r="AM42" s="2" t="s">
        <v>63</v>
      </c>
      <c r="AN42" s="2" t="s">
        <v>63</v>
      </c>
      <c r="AO42" s="2" t="s">
        <v>63</v>
      </c>
      <c r="AP42" s="2" t="s">
        <v>63</v>
      </c>
      <c r="AQ42" s="2" t="s">
        <v>63</v>
      </c>
      <c r="AR42" s="2" t="s">
        <v>63</v>
      </c>
      <c r="AS42" s="2" t="s">
        <v>63</v>
      </c>
      <c r="AT42" s="2" t="s">
        <v>63</v>
      </c>
      <c r="AU42" s="2" t="s">
        <v>63</v>
      </c>
      <c r="AV42" s="2" t="s">
        <v>63</v>
      </c>
      <c r="AW42" s="2" t="s">
        <v>63</v>
      </c>
      <c r="AX42" s="2" t="s">
        <v>63</v>
      </c>
      <c r="AY42" s="2" t="s">
        <v>63</v>
      </c>
      <c r="AZ42" s="2" t="s">
        <v>63</v>
      </c>
      <c r="BA42" s="2" t="s">
        <v>63</v>
      </c>
      <c r="BB42" s="2" t="s">
        <v>63</v>
      </c>
      <c r="BC42" s="2" t="s">
        <v>63</v>
      </c>
      <c r="BD42" s="2" t="s">
        <v>63</v>
      </c>
      <c r="BE42" s="2" t="s">
        <v>63</v>
      </c>
      <c r="BF42" s="2" t="s">
        <v>63</v>
      </c>
      <c r="BG42" s="2" t="s">
        <v>63</v>
      </c>
      <c r="BH42" s="2" t="s">
        <v>63</v>
      </c>
      <c r="BI42" s="2" t="s">
        <v>63</v>
      </c>
      <c r="BJ42" s="3">
        <v>-207.3</v>
      </c>
      <c r="BK42" s="410">
        <v>-9.8000000000000007</v>
      </c>
    </row>
    <row r="43" spans="1:63" ht="20.100000000000001" customHeight="1">
      <c r="A43" s="106"/>
      <c r="B43" s="71" t="s">
        <v>103</v>
      </c>
      <c r="C43" s="380" t="s">
        <v>199</v>
      </c>
      <c r="D43" s="411" t="s">
        <v>63</v>
      </c>
      <c r="E43" s="2" t="s">
        <v>63</v>
      </c>
      <c r="F43" s="2" t="s">
        <v>63</v>
      </c>
      <c r="G43" s="2" t="s">
        <v>63</v>
      </c>
      <c r="H43" s="2" t="s">
        <v>63</v>
      </c>
      <c r="I43" s="2" t="s">
        <v>63</v>
      </c>
      <c r="J43" s="2" t="s">
        <v>63</v>
      </c>
      <c r="K43" s="2" t="s">
        <v>63</v>
      </c>
      <c r="L43" s="2" t="s">
        <v>63</v>
      </c>
      <c r="M43" s="2" t="s">
        <v>63</v>
      </c>
      <c r="N43" s="2" t="s">
        <v>63</v>
      </c>
      <c r="O43" s="2" t="s">
        <v>63</v>
      </c>
      <c r="P43" s="492" t="s">
        <v>63</v>
      </c>
      <c r="Q43" s="501" t="s">
        <v>63</v>
      </c>
      <c r="R43" s="500" t="s">
        <v>63</v>
      </c>
      <c r="S43" s="419" t="s">
        <v>63</v>
      </c>
      <c r="T43" s="2" t="s">
        <v>63</v>
      </c>
      <c r="U43" s="2" t="s">
        <v>63</v>
      </c>
      <c r="V43" s="2" t="s">
        <v>63</v>
      </c>
      <c r="W43" s="2" t="s">
        <v>63</v>
      </c>
      <c r="X43" s="2" t="s">
        <v>63</v>
      </c>
      <c r="Y43" s="2" t="s">
        <v>63</v>
      </c>
      <c r="Z43" s="2" t="s">
        <v>63</v>
      </c>
      <c r="AA43" s="2" t="s">
        <v>63</v>
      </c>
      <c r="AB43" s="2" t="s">
        <v>63</v>
      </c>
      <c r="AC43" s="2" t="s">
        <v>63</v>
      </c>
      <c r="AD43" s="2" t="s">
        <v>63</v>
      </c>
      <c r="AE43" s="2" t="s">
        <v>63</v>
      </c>
      <c r="AF43" s="2" t="s">
        <v>63</v>
      </c>
      <c r="AG43" s="2" t="s">
        <v>63</v>
      </c>
      <c r="AH43" s="2" t="s">
        <v>63</v>
      </c>
      <c r="AI43" s="2" t="s">
        <v>63</v>
      </c>
      <c r="AJ43" s="2" t="s">
        <v>63</v>
      </c>
      <c r="AK43" s="2" t="s">
        <v>63</v>
      </c>
      <c r="AL43" s="2" t="s">
        <v>63</v>
      </c>
      <c r="AM43" s="2" t="s">
        <v>63</v>
      </c>
      <c r="AN43" s="2" t="s">
        <v>63</v>
      </c>
      <c r="AO43" s="2" t="s">
        <v>63</v>
      </c>
      <c r="AP43" s="2" t="s">
        <v>63</v>
      </c>
      <c r="AQ43" s="2" t="s">
        <v>63</v>
      </c>
      <c r="AR43" s="2" t="s">
        <v>63</v>
      </c>
      <c r="AS43" s="2" t="s">
        <v>63</v>
      </c>
      <c r="AT43" s="2" t="s">
        <v>63</v>
      </c>
      <c r="AU43" s="2" t="s">
        <v>63</v>
      </c>
      <c r="AV43" s="2" t="s">
        <v>63</v>
      </c>
      <c r="AW43" s="2" t="s">
        <v>63</v>
      </c>
      <c r="AX43" s="2" t="s">
        <v>63</v>
      </c>
      <c r="AY43" s="2" t="s">
        <v>63</v>
      </c>
      <c r="AZ43" s="2" t="s">
        <v>63</v>
      </c>
      <c r="BA43" s="2" t="s">
        <v>63</v>
      </c>
      <c r="BB43" s="2" t="s">
        <v>63</v>
      </c>
      <c r="BC43" s="2" t="s">
        <v>63</v>
      </c>
      <c r="BD43" s="2" t="s">
        <v>63</v>
      </c>
      <c r="BE43" s="2" t="s">
        <v>63</v>
      </c>
      <c r="BF43" s="2" t="s">
        <v>63</v>
      </c>
      <c r="BG43" s="2" t="s">
        <v>63</v>
      </c>
      <c r="BH43" s="2" t="s">
        <v>63</v>
      </c>
      <c r="BI43" s="2" t="s">
        <v>63</v>
      </c>
      <c r="BJ43" s="2" t="s">
        <v>63</v>
      </c>
      <c r="BK43" s="412" t="s">
        <v>63</v>
      </c>
    </row>
    <row r="44" spans="1:63" ht="20.100000000000001" customHeight="1">
      <c r="A44" s="106"/>
      <c r="B44" s="71" t="s">
        <v>104</v>
      </c>
      <c r="C44" s="380" t="s">
        <v>200</v>
      </c>
      <c r="D44" s="411" t="s">
        <v>63</v>
      </c>
      <c r="E44" s="2" t="s">
        <v>63</v>
      </c>
      <c r="F44" s="2" t="s">
        <v>63</v>
      </c>
      <c r="G44" s="2" t="s">
        <v>63</v>
      </c>
      <c r="H44" s="2" t="s">
        <v>63</v>
      </c>
      <c r="I44" s="2" t="s">
        <v>63</v>
      </c>
      <c r="J44" s="2" t="s">
        <v>63</v>
      </c>
      <c r="K44" s="2" t="s">
        <v>63</v>
      </c>
      <c r="L44" s="2" t="s">
        <v>63</v>
      </c>
      <c r="M44" s="2" t="s">
        <v>63</v>
      </c>
      <c r="N44" s="2" t="s">
        <v>63</v>
      </c>
      <c r="O44" s="2" t="s">
        <v>63</v>
      </c>
      <c r="P44" s="492" t="s">
        <v>63</v>
      </c>
      <c r="Q44" s="501" t="s">
        <v>63</v>
      </c>
      <c r="R44" s="500" t="s">
        <v>63</v>
      </c>
      <c r="S44" s="419" t="s">
        <v>63</v>
      </c>
      <c r="T44" s="2" t="s">
        <v>63</v>
      </c>
      <c r="U44" s="2" t="s">
        <v>63</v>
      </c>
      <c r="V44" s="2" t="s">
        <v>63</v>
      </c>
      <c r="W44" s="2" t="s">
        <v>63</v>
      </c>
      <c r="X44" s="3">
        <v>-85.1</v>
      </c>
      <c r="Y44" s="3">
        <v>-10.8</v>
      </c>
      <c r="Z44" s="3">
        <v>-0.1</v>
      </c>
      <c r="AA44" s="2" t="s">
        <v>63</v>
      </c>
      <c r="AB44" s="2" t="s">
        <v>63</v>
      </c>
      <c r="AC44" s="2" t="s">
        <v>63</v>
      </c>
      <c r="AD44" s="3">
        <v>-0.7</v>
      </c>
      <c r="AE44" s="3">
        <v>-5.0999999999999996</v>
      </c>
      <c r="AF44" s="3">
        <v>0</v>
      </c>
      <c r="AG44" s="3">
        <v>-0.3</v>
      </c>
      <c r="AH44" s="3">
        <v>-12</v>
      </c>
      <c r="AI44" s="2" t="s">
        <v>63</v>
      </c>
      <c r="AJ44" s="2" t="s">
        <v>63</v>
      </c>
      <c r="AK44" s="2" t="s">
        <v>63</v>
      </c>
      <c r="AL44" s="2" t="s">
        <v>63</v>
      </c>
      <c r="AM44" s="2" t="s">
        <v>63</v>
      </c>
      <c r="AN44" s="2" t="s">
        <v>63</v>
      </c>
      <c r="AO44" s="2" t="s">
        <v>63</v>
      </c>
      <c r="AP44" s="2" t="s">
        <v>63</v>
      </c>
      <c r="AQ44" s="2" t="s">
        <v>63</v>
      </c>
      <c r="AR44" s="3">
        <v>-14.2</v>
      </c>
      <c r="AS44" s="2" t="s">
        <v>63</v>
      </c>
      <c r="AT44" s="2" t="s">
        <v>63</v>
      </c>
      <c r="AU44" s="2" t="s">
        <v>63</v>
      </c>
      <c r="AV44" s="2" t="s">
        <v>63</v>
      </c>
      <c r="AW44" s="2" t="s">
        <v>63</v>
      </c>
      <c r="AX44" s="2" t="s">
        <v>63</v>
      </c>
      <c r="AY44" s="2" t="s">
        <v>63</v>
      </c>
      <c r="AZ44" s="2" t="s">
        <v>63</v>
      </c>
      <c r="BA44" s="2" t="s">
        <v>63</v>
      </c>
      <c r="BB44" s="2" t="s">
        <v>63</v>
      </c>
      <c r="BC44" s="2" t="s">
        <v>63</v>
      </c>
      <c r="BD44" s="2" t="s">
        <v>63</v>
      </c>
      <c r="BE44" s="2" t="s">
        <v>63</v>
      </c>
      <c r="BF44" s="2" t="s">
        <v>63</v>
      </c>
      <c r="BG44" s="2" t="s">
        <v>63</v>
      </c>
      <c r="BH44" s="3">
        <v>-49.7</v>
      </c>
      <c r="BI44" s="2" t="s">
        <v>63</v>
      </c>
      <c r="BJ44" s="3">
        <v>-178</v>
      </c>
      <c r="BK44" s="410">
        <v>-14.2</v>
      </c>
    </row>
    <row r="45" spans="1:63" ht="20.100000000000001" customHeight="1">
      <c r="A45" s="106"/>
      <c r="B45" s="66" t="s">
        <v>105</v>
      </c>
      <c r="C45" s="386" t="s">
        <v>201</v>
      </c>
      <c r="D45" s="411" t="s">
        <v>63</v>
      </c>
      <c r="E45" s="2" t="s">
        <v>63</v>
      </c>
      <c r="F45" s="2" t="s">
        <v>63</v>
      </c>
      <c r="G45" s="2" t="s">
        <v>63</v>
      </c>
      <c r="H45" s="2" t="s">
        <v>63</v>
      </c>
      <c r="I45" s="2" t="s">
        <v>63</v>
      </c>
      <c r="J45" s="2" t="s">
        <v>63</v>
      </c>
      <c r="K45" s="2" t="s">
        <v>63</v>
      </c>
      <c r="L45" s="2" t="s">
        <v>63</v>
      </c>
      <c r="M45" s="2" t="s">
        <v>63</v>
      </c>
      <c r="N45" s="2" t="s">
        <v>63</v>
      </c>
      <c r="O45" s="2" t="s">
        <v>63</v>
      </c>
      <c r="P45" s="492" t="s">
        <v>63</v>
      </c>
      <c r="Q45" s="499">
        <v>3</v>
      </c>
      <c r="R45" s="500" t="s">
        <v>63</v>
      </c>
      <c r="S45" s="419" t="s">
        <v>63</v>
      </c>
      <c r="T45" s="2" t="s">
        <v>63</v>
      </c>
      <c r="U45" s="2" t="s">
        <v>63</v>
      </c>
      <c r="V45" s="2" t="s">
        <v>63</v>
      </c>
      <c r="W45" s="2" t="s">
        <v>63</v>
      </c>
      <c r="X45" s="2" t="s">
        <v>63</v>
      </c>
      <c r="Y45" s="2" t="s">
        <v>63</v>
      </c>
      <c r="Z45" s="2" t="s">
        <v>63</v>
      </c>
      <c r="AA45" s="2" t="s">
        <v>63</v>
      </c>
      <c r="AB45" s="2" t="s">
        <v>63</v>
      </c>
      <c r="AC45" s="2" t="s">
        <v>63</v>
      </c>
      <c r="AD45" s="2" t="s">
        <v>63</v>
      </c>
      <c r="AE45" s="2" t="s">
        <v>63</v>
      </c>
      <c r="AF45" s="2" t="s">
        <v>63</v>
      </c>
      <c r="AG45" s="2" t="s">
        <v>63</v>
      </c>
      <c r="AH45" s="2" t="s">
        <v>63</v>
      </c>
      <c r="AI45" s="2" t="s">
        <v>63</v>
      </c>
      <c r="AJ45" s="2" t="s">
        <v>63</v>
      </c>
      <c r="AK45" s="2" t="s">
        <v>63</v>
      </c>
      <c r="AL45" s="2" t="s">
        <v>63</v>
      </c>
      <c r="AM45" s="2" t="s">
        <v>63</v>
      </c>
      <c r="AN45" s="2" t="s">
        <v>63</v>
      </c>
      <c r="AO45" s="2" t="s">
        <v>63</v>
      </c>
      <c r="AP45" s="2" t="s">
        <v>63</v>
      </c>
      <c r="AQ45" s="2" t="s">
        <v>63</v>
      </c>
      <c r="AR45" s="2" t="s">
        <v>63</v>
      </c>
      <c r="AS45" s="2" t="s">
        <v>63</v>
      </c>
      <c r="AT45" s="2" t="s">
        <v>63</v>
      </c>
      <c r="AU45" s="2" t="s">
        <v>63</v>
      </c>
      <c r="AV45" s="2" t="s">
        <v>63</v>
      </c>
      <c r="AW45" s="2" t="s">
        <v>63</v>
      </c>
      <c r="AX45" s="2" t="s">
        <v>63</v>
      </c>
      <c r="AY45" s="2" t="s">
        <v>63</v>
      </c>
      <c r="AZ45" s="2" t="s">
        <v>63</v>
      </c>
      <c r="BA45" s="2" t="s">
        <v>63</v>
      </c>
      <c r="BB45" s="2" t="s">
        <v>63</v>
      </c>
      <c r="BC45" s="2" t="s">
        <v>63</v>
      </c>
      <c r="BD45" s="2" t="s">
        <v>63</v>
      </c>
      <c r="BE45" s="2" t="s">
        <v>63</v>
      </c>
      <c r="BF45" s="2" t="s">
        <v>63</v>
      </c>
      <c r="BG45" s="2" t="s">
        <v>63</v>
      </c>
      <c r="BH45" s="542">
        <v>-1442.1</v>
      </c>
      <c r="BI45" s="3">
        <v>-916.8</v>
      </c>
      <c r="BJ45" s="3">
        <v>-2356</v>
      </c>
      <c r="BK45" s="412" t="s">
        <v>63</v>
      </c>
    </row>
    <row r="46" spans="1:63" s="13" customFormat="1" ht="20.100000000000001" customHeight="1">
      <c r="A46" s="109"/>
      <c r="B46" s="678" t="s">
        <v>106</v>
      </c>
      <c r="C46" s="679" t="s">
        <v>202</v>
      </c>
      <c r="D46" s="680" t="s">
        <v>63</v>
      </c>
      <c r="E46" s="12">
        <v>3065.2</v>
      </c>
      <c r="F46" s="11" t="s">
        <v>63</v>
      </c>
      <c r="G46" s="12">
        <v>3568</v>
      </c>
      <c r="H46" s="11" t="s">
        <v>63</v>
      </c>
      <c r="I46" s="12">
        <v>0</v>
      </c>
      <c r="J46" s="12">
        <v>15.4</v>
      </c>
      <c r="K46" s="12">
        <v>298.3</v>
      </c>
      <c r="L46" s="12">
        <v>734.2</v>
      </c>
      <c r="M46" s="12">
        <v>560.70000000000005</v>
      </c>
      <c r="N46" s="12">
        <v>1842.1</v>
      </c>
      <c r="O46" s="12">
        <v>44.8</v>
      </c>
      <c r="P46" s="681">
        <v>333.2</v>
      </c>
      <c r="Q46" s="682">
        <v>1007.3</v>
      </c>
      <c r="R46" s="683">
        <v>22930.5</v>
      </c>
      <c r="S46" s="684" t="s">
        <v>63</v>
      </c>
      <c r="T46" s="11" t="s">
        <v>63</v>
      </c>
      <c r="U46" s="11" t="s">
        <v>63</v>
      </c>
      <c r="V46" s="11" t="s">
        <v>63</v>
      </c>
      <c r="W46" s="12">
        <v>124.9</v>
      </c>
      <c r="X46" s="12">
        <v>6446.9</v>
      </c>
      <c r="Y46" s="12">
        <v>4671.2</v>
      </c>
      <c r="Z46" s="12">
        <v>10274.6</v>
      </c>
      <c r="AA46" s="12">
        <v>3.1</v>
      </c>
      <c r="AB46" s="11" t="s">
        <v>63</v>
      </c>
      <c r="AC46" s="12">
        <v>1815.7</v>
      </c>
      <c r="AD46" s="12">
        <v>2319.9</v>
      </c>
      <c r="AE46" s="12">
        <v>23497.599999999999</v>
      </c>
      <c r="AF46" s="12">
        <v>188.5</v>
      </c>
      <c r="AG46" s="12">
        <v>63.8</v>
      </c>
      <c r="AH46" s="12">
        <v>904.9</v>
      </c>
      <c r="AI46" s="12">
        <v>44794.8</v>
      </c>
      <c r="AJ46" s="12">
        <v>215.1</v>
      </c>
      <c r="AK46" s="12">
        <v>723.3</v>
      </c>
      <c r="AL46" s="12">
        <v>1684.1</v>
      </c>
      <c r="AM46" s="12">
        <v>20.6</v>
      </c>
      <c r="AN46" s="12">
        <v>283.7</v>
      </c>
      <c r="AO46" s="12">
        <v>1021.7</v>
      </c>
      <c r="AP46" s="12">
        <v>1558.2</v>
      </c>
      <c r="AQ46" s="12">
        <v>837.9</v>
      </c>
      <c r="AR46" s="12">
        <v>413.2</v>
      </c>
      <c r="AS46" s="12">
        <v>824.1</v>
      </c>
      <c r="AT46" s="12">
        <v>52.8</v>
      </c>
      <c r="AU46" s="12">
        <v>6.7</v>
      </c>
      <c r="AV46" s="11" t="s">
        <v>63</v>
      </c>
      <c r="AW46" s="12">
        <v>685.4</v>
      </c>
      <c r="AX46" s="11" t="s">
        <v>63</v>
      </c>
      <c r="AY46" s="11" t="s">
        <v>63</v>
      </c>
      <c r="AZ46" s="11" t="s">
        <v>63</v>
      </c>
      <c r="BA46" s="11" t="s">
        <v>63</v>
      </c>
      <c r="BB46" s="12">
        <v>224.7</v>
      </c>
      <c r="BC46" s="11" t="s">
        <v>63</v>
      </c>
      <c r="BD46" s="12">
        <v>26.9</v>
      </c>
      <c r="BE46" s="11" t="s">
        <v>63</v>
      </c>
      <c r="BF46" s="11" t="s">
        <v>63</v>
      </c>
      <c r="BG46" s="11" t="s">
        <v>63</v>
      </c>
      <c r="BH46" s="12">
        <v>46195.5</v>
      </c>
      <c r="BI46" s="12">
        <v>5970.2</v>
      </c>
      <c r="BJ46" s="12">
        <v>190249.9</v>
      </c>
      <c r="BK46" s="686">
        <v>6974.9</v>
      </c>
    </row>
    <row r="47" spans="1:63" ht="20.100000000000001" customHeight="1">
      <c r="A47" s="106"/>
      <c r="B47" s="71" t="s">
        <v>107</v>
      </c>
      <c r="C47" s="387" t="s">
        <v>203</v>
      </c>
      <c r="D47" s="411" t="s">
        <v>63</v>
      </c>
      <c r="E47" s="3">
        <v>3065.2</v>
      </c>
      <c r="F47" s="2" t="s">
        <v>63</v>
      </c>
      <c r="G47" s="3">
        <v>3568</v>
      </c>
      <c r="H47" s="2" t="s">
        <v>63</v>
      </c>
      <c r="I47" s="3">
        <v>0</v>
      </c>
      <c r="J47" s="2" t="s">
        <v>63</v>
      </c>
      <c r="K47" s="3">
        <v>298.3</v>
      </c>
      <c r="L47" s="3">
        <v>734.2</v>
      </c>
      <c r="M47" s="2" t="s">
        <v>63</v>
      </c>
      <c r="N47" s="3">
        <v>1842.1</v>
      </c>
      <c r="O47" s="3">
        <v>44.8</v>
      </c>
      <c r="P47" s="493">
        <v>333.2</v>
      </c>
      <c r="Q47" s="499">
        <v>674.8</v>
      </c>
      <c r="R47" s="502">
        <v>22930.5</v>
      </c>
      <c r="S47" s="419" t="s">
        <v>63</v>
      </c>
      <c r="T47" s="2" t="s">
        <v>63</v>
      </c>
      <c r="U47" s="2" t="s">
        <v>63</v>
      </c>
      <c r="V47" s="2" t="s">
        <v>63</v>
      </c>
      <c r="W47" s="3">
        <v>124.9</v>
      </c>
      <c r="X47" s="3">
        <v>2571.6999999999998</v>
      </c>
      <c r="Y47" s="3">
        <v>3901.9</v>
      </c>
      <c r="Z47" s="3">
        <v>10274.6</v>
      </c>
      <c r="AA47" s="3">
        <v>3.1</v>
      </c>
      <c r="AB47" s="2" t="s">
        <v>63</v>
      </c>
      <c r="AC47" s="3">
        <v>1815.7</v>
      </c>
      <c r="AD47" s="3">
        <v>2319.9</v>
      </c>
      <c r="AE47" s="3">
        <v>23497.599999999999</v>
      </c>
      <c r="AF47" s="3">
        <v>188.5</v>
      </c>
      <c r="AG47" s="3">
        <v>63.8</v>
      </c>
      <c r="AH47" s="3">
        <v>904.9</v>
      </c>
      <c r="AI47" s="2" t="s">
        <v>63</v>
      </c>
      <c r="AJ47" s="2" t="s">
        <v>63</v>
      </c>
      <c r="AK47" s="2" t="s">
        <v>63</v>
      </c>
      <c r="AL47" s="2" t="s">
        <v>63</v>
      </c>
      <c r="AM47" s="2" t="s">
        <v>63</v>
      </c>
      <c r="AN47" s="2" t="s">
        <v>63</v>
      </c>
      <c r="AO47" s="2" t="s">
        <v>63</v>
      </c>
      <c r="AP47" s="3">
        <v>1558.2</v>
      </c>
      <c r="AQ47" s="3">
        <v>837.9</v>
      </c>
      <c r="AR47" s="3">
        <v>413.2</v>
      </c>
      <c r="AS47" s="3">
        <v>824.1</v>
      </c>
      <c r="AT47" s="3">
        <v>52.8</v>
      </c>
      <c r="AU47" s="3">
        <v>6.7</v>
      </c>
      <c r="AV47" s="2" t="s">
        <v>63</v>
      </c>
      <c r="AW47" s="3">
        <v>685.4</v>
      </c>
      <c r="AX47" s="2" t="s">
        <v>63</v>
      </c>
      <c r="AY47" s="2" t="s">
        <v>63</v>
      </c>
      <c r="AZ47" s="2" t="s">
        <v>63</v>
      </c>
      <c r="BA47" s="2" t="s">
        <v>63</v>
      </c>
      <c r="BB47" s="3">
        <v>224.7</v>
      </c>
      <c r="BC47" s="2" t="s">
        <v>63</v>
      </c>
      <c r="BD47" s="3">
        <v>26.9</v>
      </c>
      <c r="BE47" s="2" t="s">
        <v>63</v>
      </c>
      <c r="BF47" s="2" t="s">
        <v>63</v>
      </c>
      <c r="BG47" s="2" t="s">
        <v>63</v>
      </c>
      <c r="BH47" s="3">
        <v>46195.5</v>
      </c>
      <c r="BI47" s="3">
        <v>5970.2</v>
      </c>
      <c r="BJ47" s="3">
        <v>135953.4</v>
      </c>
      <c r="BK47" s="410">
        <v>6974.9</v>
      </c>
    </row>
    <row r="48" spans="1:63" s="532" customFormat="1" ht="20.100000000000001" customHeight="1">
      <c r="A48" s="521"/>
      <c r="B48" s="522" t="s">
        <v>108</v>
      </c>
      <c r="C48" s="523" t="s">
        <v>204</v>
      </c>
      <c r="D48" s="524" t="s">
        <v>63</v>
      </c>
      <c r="E48" s="525">
        <v>3065.2</v>
      </c>
      <c r="F48" s="526" t="s">
        <v>63</v>
      </c>
      <c r="G48" s="525">
        <v>3568</v>
      </c>
      <c r="H48" s="526" t="s">
        <v>63</v>
      </c>
      <c r="I48" s="525">
        <v>0</v>
      </c>
      <c r="J48" s="526" t="s">
        <v>63</v>
      </c>
      <c r="K48" s="525">
        <v>1.3</v>
      </c>
      <c r="L48" s="525">
        <v>734.2</v>
      </c>
      <c r="M48" s="526" t="s">
        <v>63</v>
      </c>
      <c r="N48" s="525">
        <v>1842.1</v>
      </c>
      <c r="O48" s="525">
        <v>44.8</v>
      </c>
      <c r="P48" s="527">
        <v>333.2</v>
      </c>
      <c r="Q48" s="528">
        <v>674.8</v>
      </c>
      <c r="R48" s="529">
        <v>7545.5</v>
      </c>
      <c r="S48" s="530" t="s">
        <v>63</v>
      </c>
      <c r="T48" s="526" t="s">
        <v>63</v>
      </c>
      <c r="U48" s="526" t="s">
        <v>63</v>
      </c>
      <c r="V48" s="526" t="s">
        <v>63</v>
      </c>
      <c r="W48" s="525">
        <v>124.9</v>
      </c>
      <c r="X48" s="525">
        <v>840.3</v>
      </c>
      <c r="Y48" s="525">
        <v>178.3</v>
      </c>
      <c r="Z48" s="525">
        <v>167.9</v>
      </c>
      <c r="AA48" s="525">
        <v>0</v>
      </c>
      <c r="AB48" s="526" t="s">
        <v>63</v>
      </c>
      <c r="AC48" s="525">
        <v>0.4</v>
      </c>
      <c r="AD48" s="525">
        <v>207.4</v>
      </c>
      <c r="AE48" s="525">
        <v>2254.8000000000002</v>
      </c>
      <c r="AF48" s="3">
        <v>76.8</v>
      </c>
      <c r="AG48" s="3">
        <v>37.700000000000003</v>
      </c>
      <c r="AH48" s="3">
        <v>689</v>
      </c>
      <c r="AI48" s="526" t="s">
        <v>63</v>
      </c>
      <c r="AJ48" s="526" t="s">
        <v>63</v>
      </c>
      <c r="AK48" s="2" t="s">
        <v>63</v>
      </c>
      <c r="AL48" s="526" t="s">
        <v>63</v>
      </c>
      <c r="AM48" s="2" t="s">
        <v>63</v>
      </c>
      <c r="AN48" s="526" t="s">
        <v>63</v>
      </c>
      <c r="AO48" s="2" t="s">
        <v>63</v>
      </c>
      <c r="AP48" s="525">
        <v>1472.7</v>
      </c>
      <c r="AQ48" s="525">
        <v>133.9</v>
      </c>
      <c r="AR48" s="525">
        <v>382.6</v>
      </c>
      <c r="AS48" s="525">
        <v>617.20000000000005</v>
      </c>
      <c r="AT48" s="525">
        <v>18.7</v>
      </c>
      <c r="AU48" s="525">
        <v>4.7</v>
      </c>
      <c r="AV48" s="526" t="s">
        <v>63</v>
      </c>
      <c r="AW48" s="526" t="s">
        <v>63</v>
      </c>
      <c r="AX48" s="526" t="s">
        <v>63</v>
      </c>
      <c r="AY48" s="526" t="s">
        <v>63</v>
      </c>
      <c r="AZ48" s="526" t="s">
        <v>63</v>
      </c>
      <c r="BA48" s="526" t="s">
        <v>63</v>
      </c>
      <c r="BB48" s="525">
        <v>33.799999999999997</v>
      </c>
      <c r="BC48" s="526" t="s">
        <v>63</v>
      </c>
      <c r="BD48" s="525">
        <v>1</v>
      </c>
      <c r="BE48" s="526" t="s">
        <v>63</v>
      </c>
      <c r="BF48" s="526" t="s">
        <v>63</v>
      </c>
      <c r="BG48" s="526" t="s">
        <v>63</v>
      </c>
      <c r="BH48" s="525">
        <v>25117.200000000001</v>
      </c>
      <c r="BI48" s="525">
        <v>3438.5</v>
      </c>
      <c r="BJ48" s="525">
        <v>53606.6</v>
      </c>
      <c r="BK48" s="531">
        <v>5009.6000000000004</v>
      </c>
    </row>
    <row r="49" spans="1:64" ht="20.100000000000001" customHeight="1">
      <c r="A49" s="107" t="s">
        <v>246</v>
      </c>
      <c r="B49" s="86" t="s">
        <v>109</v>
      </c>
      <c r="C49" s="389" t="s">
        <v>205</v>
      </c>
      <c r="D49" s="411" t="s">
        <v>63</v>
      </c>
      <c r="E49" s="2" t="s">
        <v>63</v>
      </c>
      <c r="F49" s="2" t="s">
        <v>63</v>
      </c>
      <c r="G49" s="2" t="s">
        <v>63</v>
      </c>
      <c r="H49" s="2" t="s">
        <v>63</v>
      </c>
      <c r="I49" s="2" t="s">
        <v>63</v>
      </c>
      <c r="J49" s="2" t="s">
        <v>63</v>
      </c>
      <c r="K49" s="3">
        <v>0.7</v>
      </c>
      <c r="L49" s="2" t="s">
        <v>63</v>
      </c>
      <c r="M49" s="2" t="s">
        <v>63</v>
      </c>
      <c r="N49" s="2" t="s">
        <v>63</v>
      </c>
      <c r="O49" s="2" t="s">
        <v>63</v>
      </c>
      <c r="P49" s="492" t="s">
        <v>63</v>
      </c>
      <c r="Q49" s="501" t="s">
        <v>63</v>
      </c>
      <c r="R49" s="502">
        <v>4.5</v>
      </c>
      <c r="S49" s="419" t="s">
        <v>63</v>
      </c>
      <c r="T49" s="2" t="s">
        <v>63</v>
      </c>
      <c r="U49" s="2" t="s">
        <v>63</v>
      </c>
      <c r="V49" s="2" t="s">
        <v>63</v>
      </c>
      <c r="W49" s="2" t="s">
        <v>63</v>
      </c>
      <c r="X49" s="3">
        <v>4.5999999999999996</v>
      </c>
      <c r="Y49" s="3">
        <v>0.1</v>
      </c>
      <c r="Z49" s="3">
        <v>31.1</v>
      </c>
      <c r="AA49" s="2" t="s">
        <v>63</v>
      </c>
      <c r="AB49" s="2" t="s">
        <v>63</v>
      </c>
      <c r="AC49" s="2" t="s">
        <v>63</v>
      </c>
      <c r="AD49" s="3">
        <v>126.6</v>
      </c>
      <c r="AE49" s="3">
        <v>208.1</v>
      </c>
      <c r="AF49" s="3">
        <v>11.1</v>
      </c>
      <c r="AG49" s="3">
        <v>11.8</v>
      </c>
      <c r="AH49" s="3">
        <v>2.9</v>
      </c>
      <c r="AI49" s="2" t="s">
        <v>63</v>
      </c>
      <c r="AJ49" s="2" t="s">
        <v>63</v>
      </c>
      <c r="AK49" s="2" t="s">
        <v>63</v>
      </c>
      <c r="AL49" s="2" t="s">
        <v>63</v>
      </c>
      <c r="AM49" s="2" t="s">
        <v>63</v>
      </c>
      <c r="AN49" s="2" t="s">
        <v>63</v>
      </c>
      <c r="AO49" s="2" t="s">
        <v>63</v>
      </c>
      <c r="AP49" s="2" t="s">
        <v>63</v>
      </c>
      <c r="AQ49" s="3">
        <v>0.7</v>
      </c>
      <c r="AR49" s="2" t="s">
        <v>63</v>
      </c>
      <c r="AS49" s="3">
        <v>133.80000000000001</v>
      </c>
      <c r="AT49" s="2" t="s">
        <v>63</v>
      </c>
      <c r="AU49" s="2" t="s">
        <v>63</v>
      </c>
      <c r="AV49" s="2" t="s">
        <v>63</v>
      </c>
      <c r="AW49" s="2" t="s">
        <v>63</v>
      </c>
      <c r="AX49" s="2" t="s">
        <v>63</v>
      </c>
      <c r="AY49" s="2" t="s">
        <v>63</v>
      </c>
      <c r="AZ49" s="2" t="s">
        <v>63</v>
      </c>
      <c r="BA49" s="2" t="s">
        <v>63</v>
      </c>
      <c r="BB49" s="3">
        <v>29.3</v>
      </c>
      <c r="BC49" s="2" t="s">
        <v>63</v>
      </c>
      <c r="BD49" s="2" t="s">
        <v>63</v>
      </c>
      <c r="BE49" s="2" t="s">
        <v>63</v>
      </c>
      <c r="BF49" s="2" t="s">
        <v>63</v>
      </c>
      <c r="BG49" s="2" t="s">
        <v>63</v>
      </c>
      <c r="BH49" s="3">
        <v>1218.2</v>
      </c>
      <c r="BI49" s="2" t="s">
        <v>63</v>
      </c>
      <c r="BJ49" s="3">
        <v>1783.7</v>
      </c>
      <c r="BK49" s="410">
        <v>163.80000000000001</v>
      </c>
    </row>
    <row r="50" spans="1:64" ht="20.100000000000001" customHeight="1">
      <c r="A50" s="107" t="s">
        <v>246</v>
      </c>
      <c r="B50" s="86" t="s">
        <v>110</v>
      </c>
      <c r="C50" s="389" t="s">
        <v>206</v>
      </c>
      <c r="D50" s="411" t="s">
        <v>63</v>
      </c>
      <c r="E50" s="2" t="s">
        <v>63</v>
      </c>
      <c r="F50" s="2" t="s">
        <v>63</v>
      </c>
      <c r="G50" s="2" t="s">
        <v>63</v>
      </c>
      <c r="H50" s="2" t="s">
        <v>63</v>
      </c>
      <c r="I50" s="2" t="s">
        <v>63</v>
      </c>
      <c r="J50" s="2" t="s">
        <v>63</v>
      </c>
      <c r="K50" s="2" t="s">
        <v>63</v>
      </c>
      <c r="L50" s="2" t="s">
        <v>63</v>
      </c>
      <c r="M50" s="2" t="s">
        <v>63</v>
      </c>
      <c r="N50" s="2" t="s">
        <v>63</v>
      </c>
      <c r="O50" s="2" t="s">
        <v>63</v>
      </c>
      <c r="P50" s="492" t="s">
        <v>63</v>
      </c>
      <c r="Q50" s="501" t="s">
        <v>63</v>
      </c>
      <c r="R50" s="500" t="s">
        <v>63</v>
      </c>
      <c r="S50" s="419" t="s">
        <v>63</v>
      </c>
      <c r="T50" s="2" t="s">
        <v>63</v>
      </c>
      <c r="U50" s="2" t="s">
        <v>63</v>
      </c>
      <c r="V50" s="2" t="s">
        <v>63</v>
      </c>
      <c r="W50" s="2" t="s">
        <v>63</v>
      </c>
      <c r="X50" s="3">
        <v>1.2</v>
      </c>
      <c r="Y50" s="2" t="s">
        <v>63</v>
      </c>
      <c r="Z50" s="3">
        <v>81.3</v>
      </c>
      <c r="AA50" s="2" t="s">
        <v>63</v>
      </c>
      <c r="AB50" s="2" t="s">
        <v>63</v>
      </c>
      <c r="AC50" s="2" t="s">
        <v>63</v>
      </c>
      <c r="AD50" s="2" t="s">
        <v>63</v>
      </c>
      <c r="AE50" s="3">
        <v>894.1</v>
      </c>
      <c r="AF50" s="3">
        <v>3.3</v>
      </c>
      <c r="AG50" s="3">
        <v>9</v>
      </c>
      <c r="AH50" s="3">
        <v>6.6</v>
      </c>
      <c r="AI50" s="2" t="s">
        <v>63</v>
      </c>
      <c r="AJ50" s="2" t="s">
        <v>63</v>
      </c>
      <c r="AK50" s="2" t="s">
        <v>63</v>
      </c>
      <c r="AL50" s="2" t="s">
        <v>63</v>
      </c>
      <c r="AM50" s="2" t="s">
        <v>63</v>
      </c>
      <c r="AN50" s="2" t="s">
        <v>63</v>
      </c>
      <c r="AO50" s="2" t="s">
        <v>63</v>
      </c>
      <c r="AP50" s="2" t="s">
        <v>63</v>
      </c>
      <c r="AQ50" s="2" t="s">
        <v>63</v>
      </c>
      <c r="AR50" s="2" t="s">
        <v>63</v>
      </c>
      <c r="AS50" s="2" t="s">
        <v>63</v>
      </c>
      <c r="AT50" s="2" t="s">
        <v>63</v>
      </c>
      <c r="AU50" s="2" t="s">
        <v>63</v>
      </c>
      <c r="AV50" s="2" t="s">
        <v>63</v>
      </c>
      <c r="AW50" s="2" t="s">
        <v>63</v>
      </c>
      <c r="AX50" s="2" t="s">
        <v>63</v>
      </c>
      <c r="AY50" s="2" t="s">
        <v>63</v>
      </c>
      <c r="AZ50" s="2" t="s">
        <v>63</v>
      </c>
      <c r="BA50" s="2" t="s">
        <v>63</v>
      </c>
      <c r="BB50" s="2" t="s">
        <v>63</v>
      </c>
      <c r="BC50" s="2" t="s">
        <v>63</v>
      </c>
      <c r="BD50" s="2" t="s">
        <v>63</v>
      </c>
      <c r="BE50" s="2" t="s">
        <v>63</v>
      </c>
      <c r="BF50" s="2" t="s">
        <v>63</v>
      </c>
      <c r="BG50" s="2" t="s">
        <v>63</v>
      </c>
      <c r="BH50" s="3">
        <v>270</v>
      </c>
      <c r="BI50" s="2" t="s">
        <v>63</v>
      </c>
      <c r="BJ50" s="3">
        <v>1265.3</v>
      </c>
      <c r="BK50" s="412" t="s">
        <v>63</v>
      </c>
    </row>
    <row r="51" spans="1:64" ht="20.100000000000001" customHeight="1">
      <c r="A51" s="107" t="s">
        <v>249</v>
      </c>
      <c r="B51" s="86" t="s">
        <v>111</v>
      </c>
      <c r="C51" s="389" t="s">
        <v>207</v>
      </c>
      <c r="D51" s="411" t="s">
        <v>63</v>
      </c>
      <c r="E51" s="2" t="s">
        <v>63</v>
      </c>
      <c r="F51" s="2" t="s">
        <v>63</v>
      </c>
      <c r="G51" s="2" t="s">
        <v>63</v>
      </c>
      <c r="H51" s="2" t="s">
        <v>63</v>
      </c>
      <c r="I51" s="2" t="s">
        <v>63</v>
      </c>
      <c r="J51" s="2" t="s">
        <v>63</v>
      </c>
      <c r="K51" s="2" t="s">
        <v>63</v>
      </c>
      <c r="L51" s="2" t="s">
        <v>63</v>
      </c>
      <c r="M51" s="2" t="s">
        <v>63</v>
      </c>
      <c r="N51" s="2" t="s">
        <v>63</v>
      </c>
      <c r="O51" s="2" t="s">
        <v>63</v>
      </c>
      <c r="P51" s="492" t="s">
        <v>63</v>
      </c>
      <c r="Q51" s="501" t="s">
        <v>63</v>
      </c>
      <c r="R51" s="500" t="s">
        <v>63</v>
      </c>
      <c r="S51" s="419" t="s">
        <v>63</v>
      </c>
      <c r="T51" s="2" t="s">
        <v>63</v>
      </c>
      <c r="U51" s="2" t="s">
        <v>63</v>
      </c>
      <c r="V51" s="2" t="s">
        <v>63</v>
      </c>
      <c r="W51" s="2" t="s">
        <v>63</v>
      </c>
      <c r="X51" s="3">
        <v>1.8</v>
      </c>
      <c r="Y51" s="3">
        <v>0</v>
      </c>
      <c r="Z51" s="3">
        <v>0</v>
      </c>
      <c r="AA51" s="2" t="s">
        <v>63</v>
      </c>
      <c r="AB51" s="2" t="s">
        <v>63</v>
      </c>
      <c r="AC51" s="2" t="s">
        <v>63</v>
      </c>
      <c r="AD51" s="3">
        <v>0.9</v>
      </c>
      <c r="AE51" s="3">
        <v>32.6</v>
      </c>
      <c r="AF51" s="3">
        <v>3.7</v>
      </c>
      <c r="AG51" s="3">
        <v>0.5</v>
      </c>
      <c r="AH51" s="3">
        <v>2</v>
      </c>
      <c r="AI51" s="2" t="s">
        <v>63</v>
      </c>
      <c r="AJ51" s="2" t="s">
        <v>63</v>
      </c>
      <c r="AK51" s="2" t="s">
        <v>63</v>
      </c>
      <c r="AL51" s="2" t="s">
        <v>63</v>
      </c>
      <c r="AM51" s="2" t="s">
        <v>63</v>
      </c>
      <c r="AN51" s="2" t="s">
        <v>63</v>
      </c>
      <c r="AO51" s="2" t="s">
        <v>63</v>
      </c>
      <c r="AP51" s="2" t="s">
        <v>63</v>
      </c>
      <c r="AQ51" s="2" t="s">
        <v>63</v>
      </c>
      <c r="AR51" s="2" t="s">
        <v>63</v>
      </c>
      <c r="AS51" s="3">
        <v>0.1</v>
      </c>
      <c r="AT51" s="2" t="s">
        <v>63</v>
      </c>
      <c r="AU51" s="2" t="s">
        <v>63</v>
      </c>
      <c r="AV51" s="2" t="s">
        <v>63</v>
      </c>
      <c r="AW51" s="2" t="s">
        <v>63</v>
      </c>
      <c r="AX51" s="2" t="s">
        <v>63</v>
      </c>
      <c r="AY51" s="2" t="s">
        <v>63</v>
      </c>
      <c r="AZ51" s="2" t="s">
        <v>63</v>
      </c>
      <c r="BA51" s="2" t="s">
        <v>63</v>
      </c>
      <c r="BB51" s="2" t="s">
        <v>63</v>
      </c>
      <c r="BC51" s="2" t="s">
        <v>63</v>
      </c>
      <c r="BD51" s="2" t="s">
        <v>63</v>
      </c>
      <c r="BE51" s="2" t="s">
        <v>63</v>
      </c>
      <c r="BF51" s="2" t="s">
        <v>63</v>
      </c>
      <c r="BG51" s="2" t="s">
        <v>63</v>
      </c>
      <c r="BH51" s="3">
        <v>128.4</v>
      </c>
      <c r="BI51" s="2" t="s">
        <v>63</v>
      </c>
      <c r="BJ51" s="3">
        <v>169.8</v>
      </c>
      <c r="BK51" s="410">
        <v>0.1</v>
      </c>
    </row>
    <row r="52" spans="1:64" ht="20.100000000000001" customHeight="1">
      <c r="A52" s="106"/>
      <c r="B52" s="88" t="s">
        <v>112</v>
      </c>
      <c r="C52" s="390" t="s">
        <v>208</v>
      </c>
      <c r="D52" s="411" t="s">
        <v>63</v>
      </c>
      <c r="E52" s="3">
        <v>3065.2</v>
      </c>
      <c r="F52" s="2" t="s">
        <v>63</v>
      </c>
      <c r="G52" s="3">
        <v>3568</v>
      </c>
      <c r="H52" s="2" t="s">
        <v>63</v>
      </c>
      <c r="I52" s="2" t="s">
        <v>63</v>
      </c>
      <c r="J52" s="2" t="s">
        <v>63</v>
      </c>
      <c r="K52" s="3">
        <v>0.6</v>
      </c>
      <c r="L52" s="3">
        <v>734.2</v>
      </c>
      <c r="M52" s="2" t="s">
        <v>63</v>
      </c>
      <c r="N52" s="3">
        <v>1842.1</v>
      </c>
      <c r="O52" s="3">
        <v>44.8</v>
      </c>
      <c r="P52" s="493">
        <v>333.2</v>
      </c>
      <c r="Q52" s="499">
        <v>674.8</v>
      </c>
      <c r="R52" s="502">
        <v>7540.9</v>
      </c>
      <c r="S52" s="419" t="s">
        <v>63</v>
      </c>
      <c r="T52" s="2" t="s">
        <v>63</v>
      </c>
      <c r="U52" s="2" t="s">
        <v>63</v>
      </c>
      <c r="V52" s="2" t="s">
        <v>63</v>
      </c>
      <c r="W52" s="3">
        <v>124.9</v>
      </c>
      <c r="X52" s="3">
        <v>812.5</v>
      </c>
      <c r="Y52" s="3">
        <v>178.1</v>
      </c>
      <c r="Z52" s="3">
        <v>45.5</v>
      </c>
      <c r="AA52" s="3">
        <v>0</v>
      </c>
      <c r="AB52" s="2" t="s">
        <v>63</v>
      </c>
      <c r="AC52" s="3">
        <v>0.4</v>
      </c>
      <c r="AD52" s="3">
        <v>69.8</v>
      </c>
      <c r="AE52" s="3">
        <v>443.4</v>
      </c>
      <c r="AF52" s="3">
        <v>41.9</v>
      </c>
      <c r="AG52" s="3">
        <v>7.3</v>
      </c>
      <c r="AH52" s="3">
        <v>671.4</v>
      </c>
      <c r="AI52" s="2" t="s">
        <v>63</v>
      </c>
      <c r="AJ52" s="2" t="s">
        <v>63</v>
      </c>
      <c r="AK52" s="2" t="s">
        <v>63</v>
      </c>
      <c r="AL52" s="2" t="s">
        <v>63</v>
      </c>
      <c r="AM52" s="2" t="s">
        <v>63</v>
      </c>
      <c r="AN52" s="2" t="s">
        <v>63</v>
      </c>
      <c r="AO52" s="2" t="s">
        <v>63</v>
      </c>
      <c r="AP52" s="3">
        <v>1460.6</v>
      </c>
      <c r="AQ52" s="3">
        <v>111.8</v>
      </c>
      <c r="AR52" s="3">
        <v>382.6</v>
      </c>
      <c r="AS52" s="3">
        <v>483.3</v>
      </c>
      <c r="AT52" s="3">
        <v>18.7</v>
      </c>
      <c r="AU52" s="3">
        <v>4.7</v>
      </c>
      <c r="AV52" s="2" t="s">
        <v>63</v>
      </c>
      <c r="AW52" s="2" t="s">
        <v>63</v>
      </c>
      <c r="AX52" s="2" t="s">
        <v>63</v>
      </c>
      <c r="AY52" s="2" t="s">
        <v>63</v>
      </c>
      <c r="AZ52" s="2" t="s">
        <v>63</v>
      </c>
      <c r="BA52" s="2" t="s">
        <v>63</v>
      </c>
      <c r="BB52" s="3">
        <v>4.5</v>
      </c>
      <c r="BC52" s="2" t="s">
        <v>63</v>
      </c>
      <c r="BD52" s="3">
        <v>1</v>
      </c>
      <c r="BE52" s="2" t="s">
        <v>63</v>
      </c>
      <c r="BF52" s="2" t="s">
        <v>63</v>
      </c>
      <c r="BG52" s="2" t="s">
        <v>63</v>
      </c>
      <c r="BH52" s="3">
        <v>23499.8</v>
      </c>
      <c r="BI52" s="3">
        <v>3438.5</v>
      </c>
      <c r="BJ52" s="3">
        <v>49604.4</v>
      </c>
      <c r="BK52" s="410">
        <v>4812.2</v>
      </c>
    </row>
    <row r="53" spans="1:64" ht="20.100000000000001" customHeight="1">
      <c r="A53" s="107" t="s">
        <v>250</v>
      </c>
      <c r="B53" s="90" t="s">
        <v>113</v>
      </c>
      <c r="C53" s="391" t="s">
        <v>209</v>
      </c>
      <c r="D53" s="411" t="s">
        <v>63</v>
      </c>
      <c r="E53" s="2" t="s">
        <v>63</v>
      </c>
      <c r="F53" s="2" t="s">
        <v>63</v>
      </c>
      <c r="G53" s="2" t="s">
        <v>63</v>
      </c>
      <c r="H53" s="2" t="s">
        <v>63</v>
      </c>
      <c r="I53" s="2" t="s">
        <v>63</v>
      </c>
      <c r="J53" s="2" t="s">
        <v>63</v>
      </c>
      <c r="K53" s="2" t="s">
        <v>63</v>
      </c>
      <c r="L53" s="2" t="s">
        <v>63</v>
      </c>
      <c r="M53" s="2" t="s">
        <v>63</v>
      </c>
      <c r="N53" s="2" t="s">
        <v>63</v>
      </c>
      <c r="O53" s="2" t="s">
        <v>63</v>
      </c>
      <c r="P53" s="492" t="s">
        <v>63</v>
      </c>
      <c r="Q53" s="501" t="s">
        <v>63</v>
      </c>
      <c r="R53" s="502">
        <v>802.8</v>
      </c>
      <c r="S53" s="419" t="s">
        <v>63</v>
      </c>
      <c r="T53" s="2" t="s">
        <v>63</v>
      </c>
      <c r="U53" s="2" t="s">
        <v>63</v>
      </c>
      <c r="V53" s="2" t="s">
        <v>63</v>
      </c>
      <c r="W53" s="2" t="s">
        <v>63</v>
      </c>
      <c r="X53" s="3">
        <v>23.5</v>
      </c>
      <c r="Y53" s="3">
        <v>1.6</v>
      </c>
      <c r="Z53" s="3">
        <v>0.6</v>
      </c>
      <c r="AA53" s="2" t="s">
        <v>63</v>
      </c>
      <c r="AB53" s="2" t="s">
        <v>63</v>
      </c>
      <c r="AC53" s="2" t="s">
        <v>63</v>
      </c>
      <c r="AD53" s="3">
        <v>5.4</v>
      </c>
      <c r="AE53" s="3">
        <v>13.7</v>
      </c>
      <c r="AF53" s="3">
        <v>0.7</v>
      </c>
      <c r="AG53" s="3">
        <v>0.3</v>
      </c>
      <c r="AH53" s="3">
        <v>23.8</v>
      </c>
      <c r="AI53" s="2" t="s">
        <v>63</v>
      </c>
      <c r="AJ53" s="2" t="s">
        <v>63</v>
      </c>
      <c r="AK53" s="2" t="s">
        <v>63</v>
      </c>
      <c r="AL53" s="2" t="s">
        <v>63</v>
      </c>
      <c r="AM53" s="2" t="s">
        <v>63</v>
      </c>
      <c r="AN53" s="2" t="s">
        <v>63</v>
      </c>
      <c r="AO53" s="2" t="s">
        <v>63</v>
      </c>
      <c r="AP53" s="3">
        <v>24.8</v>
      </c>
      <c r="AQ53" s="2" t="s">
        <v>63</v>
      </c>
      <c r="AR53" s="3">
        <v>0.9</v>
      </c>
      <c r="AS53" s="3">
        <v>18.399999999999999</v>
      </c>
      <c r="AT53" s="3">
        <v>6.8</v>
      </c>
      <c r="AU53" s="2" t="s">
        <v>63</v>
      </c>
      <c r="AV53" s="2" t="s">
        <v>63</v>
      </c>
      <c r="AW53" s="2" t="s">
        <v>63</v>
      </c>
      <c r="AX53" s="2" t="s">
        <v>63</v>
      </c>
      <c r="AY53" s="2" t="s">
        <v>63</v>
      </c>
      <c r="AZ53" s="2" t="s">
        <v>63</v>
      </c>
      <c r="BA53" s="2" t="s">
        <v>63</v>
      </c>
      <c r="BB53" s="2" t="s">
        <v>63</v>
      </c>
      <c r="BC53" s="2" t="s">
        <v>63</v>
      </c>
      <c r="BD53" s="2" t="s">
        <v>63</v>
      </c>
      <c r="BE53" s="2" t="s">
        <v>63</v>
      </c>
      <c r="BF53" s="2" t="s">
        <v>63</v>
      </c>
      <c r="BG53" s="2" t="s">
        <v>63</v>
      </c>
      <c r="BH53" s="3">
        <v>1179</v>
      </c>
      <c r="BI53" s="3">
        <v>134</v>
      </c>
      <c r="BJ53" s="3">
        <v>2236.3000000000002</v>
      </c>
      <c r="BK53" s="410">
        <v>50.8</v>
      </c>
    </row>
    <row r="54" spans="1:64" ht="20.100000000000001" customHeight="1">
      <c r="A54" s="107" t="s">
        <v>251</v>
      </c>
      <c r="B54" s="90" t="s">
        <v>114</v>
      </c>
      <c r="C54" s="391" t="s">
        <v>210</v>
      </c>
      <c r="D54" s="411" t="s">
        <v>63</v>
      </c>
      <c r="E54" s="2" t="s">
        <v>63</v>
      </c>
      <c r="F54" s="2" t="s">
        <v>63</v>
      </c>
      <c r="G54" s="3">
        <v>466</v>
      </c>
      <c r="H54" s="2" t="s">
        <v>63</v>
      </c>
      <c r="I54" s="2" t="s">
        <v>63</v>
      </c>
      <c r="J54" s="2" t="s">
        <v>63</v>
      </c>
      <c r="K54" s="2" t="s">
        <v>63</v>
      </c>
      <c r="L54" s="2" t="s">
        <v>63</v>
      </c>
      <c r="M54" s="2" t="s">
        <v>63</v>
      </c>
      <c r="N54" s="2" t="s">
        <v>63</v>
      </c>
      <c r="O54" s="2" t="s">
        <v>63</v>
      </c>
      <c r="P54" s="492" t="s">
        <v>63</v>
      </c>
      <c r="Q54" s="501" t="s">
        <v>63</v>
      </c>
      <c r="R54" s="502">
        <v>244.6</v>
      </c>
      <c r="S54" s="419" t="s">
        <v>63</v>
      </c>
      <c r="T54" s="2" t="s">
        <v>63</v>
      </c>
      <c r="U54" s="2" t="s">
        <v>63</v>
      </c>
      <c r="V54" s="2" t="s">
        <v>63</v>
      </c>
      <c r="W54" s="2" t="s">
        <v>63</v>
      </c>
      <c r="X54" s="3">
        <v>3.7</v>
      </c>
      <c r="Y54" s="3">
        <v>0.2</v>
      </c>
      <c r="Z54" s="3">
        <v>0.1</v>
      </c>
      <c r="AA54" s="2" t="s">
        <v>63</v>
      </c>
      <c r="AB54" s="2" t="s">
        <v>63</v>
      </c>
      <c r="AC54" s="2" t="s">
        <v>63</v>
      </c>
      <c r="AD54" s="3">
        <v>3.6</v>
      </c>
      <c r="AE54" s="3">
        <v>3.1</v>
      </c>
      <c r="AF54" s="3">
        <v>1</v>
      </c>
      <c r="AG54" s="3">
        <v>1.5</v>
      </c>
      <c r="AH54" s="3">
        <v>14</v>
      </c>
      <c r="AI54" s="2" t="s">
        <v>63</v>
      </c>
      <c r="AJ54" s="2" t="s">
        <v>63</v>
      </c>
      <c r="AK54" s="2" t="s">
        <v>63</v>
      </c>
      <c r="AL54" s="2" t="s">
        <v>63</v>
      </c>
      <c r="AM54" s="2" t="s">
        <v>63</v>
      </c>
      <c r="AN54" s="2" t="s">
        <v>63</v>
      </c>
      <c r="AO54" s="2" t="s">
        <v>63</v>
      </c>
      <c r="AP54" s="3">
        <v>27.9</v>
      </c>
      <c r="AQ54" s="3">
        <v>1.9</v>
      </c>
      <c r="AR54" s="3">
        <v>21.6</v>
      </c>
      <c r="AS54" s="3">
        <v>53.5</v>
      </c>
      <c r="AT54" s="2" t="s">
        <v>63</v>
      </c>
      <c r="AU54" s="3">
        <v>4.7</v>
      </c>
      <c r="AV54" s="2" t="s">
        <v>63</v>
      </c>
      <c r="AW54" s="2" t="s">
        <v>63</v>
      </c>
      <c r="AX54" s="2" t="s">
        <v>63</v>
      </c>
      <c r="AY54" s="2" t="s">
        <v>63</v>
      </c>
      <c r="AZ54" s="2" t="s">
        <v>63</v>
      </c>
      <c r="BA54" s="2" t="s">
        <v>63</v>
      </c>
      <c r="BB54" s="2" t="s">
        <v>63</v>
      </c>
      <c r="BC54" s="2" t="s">
        <v>63</v>
      </c>
      <c r="BD54" s="2" t="s">
        <v>63</v>
      </c>
      <c r="BE54" s="2" t="s">
        <v>63</v>
      </c>
      <c r="BF54" s="2" t="s">
        <v>63</v>
      </c>
      <c r="BG54" s="2" t="s">
        <v>63</v>
      </c>
      <c r="BH54" s="3">
        <v>866.6</v>
      </c>
      <c r="BI54" s="3">
        <v>253</v>
      </c>
      <c r="BJ54" s="3">
        <v>1967.1</v>
      </c>
      <c r="BK54" s="410">
        <v>109.6</v>
      </c>
    </row>
    <row r="55" spans="1:64" ht="20.100000000000001" customHeight="1">
      <c r="A55" s="107" t="s">
        <v>252</v>
      </c>
      <c r="B55" s="90" t="s">
        <v>115</v>
      </c>
      <c r="C55" s="391" t="s">
        <v>211</v>
      </c>
      <c r="D55" s="411" t="s">
        <v>63</v>
      </c>
      <c r="E55" s="2" t="s">
        <v>63</v>
      </c>
      <c r="F55" s="2" t="s">
        <v>63</v>
      </c>
      <c r="G55" s="2" t="s">
        <v>63</v>
      </c>
      <c r="H55" s="2" t="s">
        <v>63</v>
      </c>
      <c r="I55" s="2" t="s">
        <v>63</v>
      </c>
      <c r="J55" s="2" t="s">
        <v>63</v>
      </c>
      <c r="K55" s="2" t="s">
        <v>63</v>
      </c>
      <c r="L55" s="2" t="s">
        <v>63</v>
      </c>
      <c r="M55" s="2" t="s">
        <v>63</v>
      </c>
      <c r="N55" s="2" t="s">
        <v>63</v>
      </c>
      <c r="O55" s="2" t="s">
        <v>63</v>
      </c>
      <c r="P55" s="492" t="s">
        <v>63</v>
      </c>
      <c r="Q55" s="501" t="s">
        <v>63</v>
      </c>
      <c r="R55" s="502">
        <v>26.8</v>
      </c>
      <c r="S55" s="419" t="s">
        <v>63</v>
      </c>
      <c r="T55" s="2" t="s">
        <v>63</v>
      </c>
      <c r="U55" s="2" t="s">
        <v>63</v>
      </c>
      <c r="V55" s="2" t="s">
        <v>63</v>
      </c>
      <c r="W55" s="2" t="s">
        <v>63</v>
      </c>
      <c r="X55" s="3">
        <v>0.2</v>
      </c>
      <c r="Y55" s="2" t="s">
        <v>63</v>
      </c>
      <c r="Z55" s="3">
        <v>0.1</v>
      </c>
      <c r="AA55" s="2" t="s">
        <v>63</v>
      </c>
      <c r="AB55" s="2" t="s">
        <v>63</v>
      </c>
      <c r="AC55" s="2" t="s">
        <v>63</v>
      </c>
      <c r="AD55" s="3">
        <v>0.5</v>
      </c>
      <c r="AE55" s="3">
        <v>1.6</v>
      </c>
      <c r="AF55" s="2" t="s">
        <v>63</v>
      </c>
      <c r="AG55" s="3">
        <v>0.1</v>
      </c>
      <c r="AH55" s="3">
        <v>1.7</v>
      </c>
      <c r="AI55" s="2" t="s">
        <v>63</v>
      </c>
      <c r="AJ55" s="2" t="s">
        <v>63</v>
      </c>
      <c r="AK55" s="2" t="s">
        <v>63</v>
      </c>
      <c r="AL55" s="2" t="s">
        <v>63</v>
      </c>
      <c r="AM55" s="2" t="s">
        <v>63</v>
      </c>
      <c r="AN55" s="2" t="s">
        <v>63</v>
      </c>
      <c r="AO55" s="2" t="s">
        <v>63</v>
      </c>
      <c r="AP55" s="2" t="s">
        <v>63</v>
      </c>
      <c r="AQ55" s="2" t="s">
        <v>63</v>
      </c>
      <c r="AR55" s="3">
        <v>5.8</v>
      </c>
      <c r="AS55" s="3">
        <v>61.8</v>
      </c>
      <c r="AT55" s="2" t="s">
        <v>63</v>
      </c>
      <c r="AU55" s="2" t="s">
        <v>63</v>
      </c>
      <c r="AV55" s="2" t="s">
        <v>63</v>
      </c>
      <c r="AW55" s="2" t="s">
        <v>63</v>
      </c>
      <c r="AX55" s="2" t="s">
        <v>63</v>
      </c>
      <c r="AY55" s="2" t="s">
        <v>63</v>
      </c>
      <c r="AZ55" s="2" t="s">
        <v>63</v>
      </c>
      <c r="BA55" s="2" t="s">
        <v>63</v>
      </c>
      <c r="BB55" s="2" t="s">
        <v>63</v>
      </c>
      <c r="BC55" s="2" t="s">
        <v>63</v>
      </c>
      <c r="BD55" s="2" t="s">
        <v>63</v>
      </c>
      <c r="BE55" s="2" t="s">
        <v>63</v>
      </c>
      <c r="BF55" s="2" t="s">
        <v>63</v>
      </c>
      <c r="BG55" s="2" t="s">
        <v>63</v>
      </c>
      <c r="BH55" s="3">
        <v>149.19999999999999</v>
      </c>
      <c r="BI55" s="3">
        <v>8.6999999999999993</v>
      </c>
      <c r="BJ55" s="3">
        <v>256.5</v>
      </c>
      <c r="BK55" s="410">
        <v>67.599999999999994</v>
      </c>
    </row>
    <row r="56" spans="1:64" ht="20.100000000000001" customHeight="1">
      <c r="A56" s="107" t="s">
        <v>253</v>
      </c>
      <c r="B56" s="90" t="s">
        <v>116</v>
      </c>
      <c r="C56" s="391" t="s">
        <v>212</v>
      </c>
      <c r="D56" s="411" t="s">
        <v>63</v>
      </c>
      <c r="E56" s="2" t="s">
        <v>63</v>
      </c>
      <c r="F56" s="2" t="s">
        <v>63</v>
      </c>
      <c r="G56" s="2" t="s">
        <v>63</v>
      </c>
      <c r="H56" s="2" t="s">
        <v>63</v>
      </c>
      <c r="I56" s="2" t="s">
        <v>63</v>
      </c>
      <c r="J56" s="2" t="s">
        <v>63</v>
      </c>
      <c r="K56" s="2" t="s">
        <v>63</v>
      </c>
      <c r="L56" s="2" t="s">
        <v>63</v>
      </c>
      <c r="M56" s="2" t="s">
        <v>63</v>
      </c>
      <c r="N56" s="2" t="s">
        <v>63</v>
      </c>
      <c r="O56" s="2" t="s">
        <v>63</v>
      </c>
      <c r="P56" s="492" t="s">
        <v>63</v>
      </c>
      <c r="Q56" s="499">
        <v>0.1</v>
      </c>
      <c r="R56" s="502">
        <v>298.2</v>
      </c>
      <c r="S56" s="419" t="s">
        <v>63</v>
      </c>
      <c r="T56" s="2" t="s">
        <v>63</v>
      </c>
      <c r="U56" s="2" t="s">
        <v>63</v>
      </c>
      <c r="V56" s="2" t="s">
        <v>63</v>
      </c>
      <c r="W56" s="2" t="s">
        <v>63</v>
      </c>
      <c r="X56" s="3">
        <v>5.4</v>
      </c>
      <c r="Y56" s="2" t="s">
        <v>63</v>
      </c>
      <c r="Z56" s="3">
        <v>0</v>
      </c>
      <c r="AA56" s="2" t="s">
        <v>63</v>
      </c>
      <c r="AB56" s="2" t="s">
        <v>63</v>
      </c>
      <c r="AC56" s="2" t="s">
        <v>63</v>
      </c>
      <c r="AD56" s="3">
        <v>0.6</v>
      </c>
      <c r="AE56" s="3">
        <v>5.0999999999999996</v>
      </c>
      <c r="AF56" s="3">
        <v>0.2</v>
      </c>
      <c r="AG56" s="3">
        <v>0.5</v>
      </c>
      <c r="AH56" s="3">
        <v>11</v>
      </c>
      <c r="AI56" s="2" t="s">
        <v>63</v>
      </c>
      <c r="AJ56" s="2" t="s">
        <v>63</v>
      </c>
      <c r="AK56" s="2" t="s">
        <v>63</v>
      </c>
      <c r="AL56" s="2" t="s">
        <v>63</v>
      </c>
      <c r="AM56" s="2" t="s">
        <v>63</v>
      </c>
      <c r="AN56" s="2" t="s">
        <v>63</v>
      </c>
      <c r="AO56" s="2" t="s">
        <v>63</v>
      </c>
      <c r="AP56" s="3">
        <v>282.2</v>
      </c>
      <c r="AQ56" s="3">
        <v>20.399999999999999</v>
      </c>
      <c r="AR56" s="3">
        <v>116.8</v>
      </c>
      <c r="AS56" s="3">
        <v>178.9</v>
      </c>
      <c r="AT56" s="3">
        <v>1.9</v>
      </c>
      <c r="AU56" s="2" t="s">
        <v>63</v>
      </c>
      <c r="AV56" s="2" t="s">
        <v>63</v>
      </c>
      <c r="AW56" s="2" t="s">
        <v>63</v>
      </c>
      <c r="AX56" s="2" t="s">
        <v>63</v>
      </c>
      <c r="AY56" s="2" t="s">
        <v>63</v>
      </c>
      <c r="AZ56" s="2" t="s">
        <v>63</v>
      </c>
      <c r="BA56" s="2" t="s">
        <v>63</v>
      </c>
      <c r="BB56" s="2" t="s">
        <v>63</v>
      </c>
      <c r="BC56" s="2" t="s">
        <v>63</v>
      </c>
      <c r="BD56" s="2" t="s">
        <v>63</v>
      </c>
      <c r="BE56" s="2" t="s">
        <v>63</v>
      </c>
      <c r="BF56" s="2" t="s">
        <v>63</v>
      </c>
      <c r="BG56" s="2" t="s">
        <v>63</v>
      </c>
      <c r="BH56" s="3">
        <v>847.2</v>
      </c>
      <c r="BI56" s="3">
        <v>255.5</v>
      </c>
      <c r="BJ56" s="3">
        <v>2024</v>
      </c>
      <c r="BK56" s="410">
        <v>600.20000000000005</v>
      </c>
    </row>
    <row r="57" spans="1:64" ht="20.100000000000001" customHeight="1">
      <c r="A57" s="108" t="s">
        <v>256</v>
      </c>
      <c r="B57" s="92" t="s">
        <v>117</v>
      </c>
      <c r="C57" s="392" t="s">
        <v>213</v>
      </c>
      <c r="D57" s="411" t="s">
        <v>63</v>
      </c>
      <c r="E57" s="2" t="s">
        <v>63</v>
      </c>
      <c r="F57" s="2" t="s">
        <v>63</v>
      </c>
      <c r="G57" s="3">
        <v>657.6</v>
      </c>
      <c r="H57" s="2" t="s">
        <v>63</v>
      </c>
      <c r="I57" s="2" t="s">
        <v>63</v>
      </c>
      <c r="J57" s="2" t="s">
        <v>63</v>
      </c>
      <c r="K57" s="2" t="s">
        <v>63</v>
      </c>
      <c r="L57" s="2" t="s">
        <v>63</v>
      </c>
      <c r="M57" s="2" t="s">
        <v>63</v>
      </c>
      <c r="N57" s="2" t="s">
        <v>63</v>
      </c>
      <c r="O57" s="2" t="s">
        <v>63</v>
      </c>
      <c r="P57" s="492" t="s">
        <v>63</v>
      </c>
      <c r="Q57" s="501" t="s">
        <v>63</v>
      </c>
      <c r="R57" s="502">
        <v>1721.4</v>
      </c>
      <c r="S57" s="419" t="s">
        <v>63</v>
      </c>
      <c r="T57" s="2" t="s">
        <v>63</v>
      </c>
      <c r="U57" s="2" t="s">
        <v>63</v>
      </c>
      <c r="V57" s="2" t="s">
        <v>63</v>
      </c>
      <c r="W57" s="3">
        <v>121.2</v>
      </c>
      <c r="X57" s="3">
        <v>41.2</v>
      </c>
      <c r="Y57" s="3">
        <v>24</v>
      </c>
      <c r="Z57" s="3">
        <v>12.7</v>
      </c>
      <c r="AA57" s="2" t="s">
        <v>63</v>
      </c>
      <c r="AB57" s="2" t="s">
        <v>63</v>
      </c>
      <c r="AC57" s="2" t="s">
        <v>63</v>
      </c>
      <c r="AD57" s="3">
        <v>8.4</v>
      </c>
      <c r="AE57" s="3">
        <v>16.600000000000001</v>
      </c>
      <c r="AF57" s="3">
        <v>15.2</v>
      </c>
      <c r="AG57" s="3">
        <v>1.7</v>
      </c>
      <c r="AH57" s="3">
        <v>128.30000000000001</v>
      </c>
      <c r="AI57" s="2" t="s">
        <v>63</v>
      </c>
      <c r="AJ57" s="2" t="s">
        <v>63</v>
      </c>
      <c r="AK57" s="2" t="s">
        <v>63</v>
      </c>
      <c r="AL57" s="2" t="s">
        <v>63</v>
      </c>
      <c r="AM57" s="2" t="s">
        <v>63</v>
      </c>
      <c r="AN57" s="2" t="s">
        <v>63</v>
      </c>
      <c r="AO57" s="2" t="s">
        <v>63</v>
      </c>
      <c r="AP57" s="3">
        <v>215.8</v>
      </c>
      <c r="AQ57" s="3">
        <v>6.7</v>
      </c>
      <c r="AR57" s="3">
        <v>190.4</v>
      </c>
      <c r="AS57" s="3">
        <v>35.700000000000003</v>
      </c>
      <c r="AT57" s="3">
        <v>6.2</v>
      </c>
      <c r="AU57" s="2" t="s">
        <v>63</v>
      </c>
      <c r="AV57" s="2" t="s">
        <v>63</v>
      </c>
      <c r="AW57" s="2" t="s">
        <v>63</v>
      </c>
      <c r="AX57" s="2" t="s">
        <v>63</v>
      </c>
      <c r="AY57" s="2" t="s">
        <v>63</v>
      </c>
      <c r="AZ57" s="2" t="s">
        <v>63</v>
      </c>
      <c r="BA57" s="2" t="s">
        <v>63</v>
      </c>
      <c r="BB57" s="2" t="s">
        <v>63</v>
      </c>
      <c r="BC57" s="2" t="s">
        <v>63</v>
      </c>
      <c r="BD57" s="2" t="s">
        <v>63</v>
      </c>
      <c r="BE57" s="2" t="s">
        <v>63</v>
      </c>
      <c r="BF57" s="2" t="s">
        <v>63</v>
      </c>
      <c r="BG57" s="2" t="s">
        <v>63</v>
      </c>
      <c r="BH57" s="3">
        <v>4693.8999999999996</v>
      </c>
      <c r="BI57" s="3">
        <v>2357.8000000000002</v>
      </c>
      <c r="BJ57" s="3">
        <v>10254.799999999999</v>
      </c>
      <c r="BK57" s="410">
        <v>576</v>
      </c>
    </row>
    <row r="58" spans="1:64" ht="20.100000000000001" customHeight="1">
      <c r="A58" s="109" t="s">
        <v>398</v>
      </c>
      <c r="B58" s="90" t="s">
        <v>118</v>
      </c>
      <c r="C58" s="391" t="s">
        <v>214</v>
      </c>
      <c r="D58" s="411" t="s">
        <v>63</v>
      </c>
      <c r="E58" s="2" t="s">
        <v>63</v>
      </c>
      <c r="F58" s="2" t="s">
        <v>63</v>
      </c>
      <c r="G58" s="3">
        <v>2250.9</v>
      </c>
      <c r="H58" s="2" t="s">
        <v>63</v>
      </c>
      <c r="I58" s="2" t="s">
        <v>63</v>
      </c>
      <c r="J58" s="2" t="s">
        <v>63</v>
      </c>
      <c r="K58" s="2" t="s">
        <v>63</v>
      </c>
      <c r="L58" s="2" t="s">
        <v>63</v>
      </c>
      <c r="M58" s="2" t="s">
        <v>63</v>
      </c>
      <c r="N58" s="2" t="s">
        <v>63</v>
      </c>
      <c r="O58" s="2" t="s">
        <v>63</v>
      </c>
      <c r="P58" s="492" t="s">
        <v>63</v>
      </c>
      <c r="Q58" s="501" t="s">
        <v>63</v>
      </c>
      <c r="R58" s="502">
        <v>577.6</v>
      </c>
      <c r="S58" s="419" t="s">
        <v>63</v>
      </c>
      <c r="T58" s="2" t="s">
        <v>63</v>
      </c>
      <c r="U58" s="2" t="s">
        <v>63</v>
      </c>
      <c r="V58" s="2" t="s">
        <v>63</v>
      </c>
      <c r="W58" s="2" t="s">
        <v>63</v>
      </c>
      <c r="X58" s="3">
        <v>16.399999999999999</v>
      </c>
      <c r="Y58" s="3">
        <v>0</v>
      </c>
      <c r="Z58" s="3">
        <v>0.3</v>
      </c>
      <c r="AA58" s="2" t="s">
        <v>63</v>
      </c>
      <c r="AB58" s="2" t="s">
        <v>63</v>
      </c>
      <c r="AC58" s="2" t="s">
        <v>63</v>
      </c>
      <c r="AD58" s="3">
        <v>1.4</v>
      </c>
      <c r="AE58" s="3">
        <v>132.69999999999999</v>
      </c>
      <c r="AF58" s="3">
        <v>1.7</v>
      </c>
      <c r="AG58" s="3">
        <v>1.8</v>
      </c>
      <c r="AH58" s="3">
        <v>265.39999999999998</v>
      </c>
      <c r="AI58" s="2" t="s">
        <v>63</v>
      </c>
      <c r="AJ58" s="2" t="s">
        <v>63</v>
      </c>
      <c r="AK58" s="2" t="s">
        <v>63</v>
      </c>
      <c r="AL58" s="2" t="s">
        <v>63</v>
      </c>
      <c r="AM58" s="2" t="s">
        <v>63</v>
      </c>
      <c r="AN58" s="2" t="s">
        <v>63</v>
      </c>
      <c r="AO58" s="2" t="s">
        <v>63</v>
      </c>
      <c r="AP58" s="3">
        <v>699.1</v>
      </c>
      <c r="AQ58" s="2" t="s">
        <v>63</v>
      </c>
      <c r="AR58" s="2" t="s">
        <v>63</v>
      </c>
      <c r="AS58" s="3">
        <v>0.4</v>
      </c>
      <c r="AT58" s="2" t="s">
        <v>63</v>
      </c>
      <c r="AU58" s="2" t="s">
        <v>63</v>
      </c>
      <c r="AV58" s="2" t="s">
        <v>63</v>
      </c>
      <c r="AW58" s="2" t="s">
        <v>63</v>
      </c>
      <c r="AX58" s="2" t="s">
        <v>63</v>
      </c>
      <c r="AY58" s="2" t="s">
        <v>63</v>
      </c>
      <c r="AZ58" s="2" t="s">
        <v>63</v>
      </c>
      <c r="BA58" s="2" t="s">
        <v>63</v>
      </c>
      <c r="BB58" s="2" t="s">
        <v>63</v>
      </c>
      <c r="BC58" s="2" t="s">
        <v>63</v>
      </c>
      <c r="BD58" s="2" t="s">
        <v>63</v>
      </c>
      <c r="BE58" s="2" t="s">
        <v>63</v>
      </c>
      <c r="BF58" s="2" t="s">
        <v>63</v>
      </c>
      <c r="BG58" s="2" t="s">
        <v>63</v>
      </c>
      <c r="BH58" s="3">
        <v>1050.2</v>
      </c>
      <c r="BI58" s="3">
        <v>0.3</v>
      </c>
      <c r="BJ58" s="3">
        <v>4998.3</v>
      </c>
      <c r="BK58" s="410">
        <v>699.5</v>
      </c>
    </row>
    <row r="59" spans="1:64" s="549" customFormat="1" ht="20.100000000000001" customHeight="1">
      <c r="A59" s="538" t="s">
        <v>351</v>
      </c>
      <c r="B59" s="539" t="s">
        <v>119</v>
      </c>
      <c r="C59" s="540" t="s">
        <v>215</v>
      </c>
      <c r="D59" s="541" t="s">
        <v>63</v>
      </c>
      <c r="E59" s="542">
        <v>900.2</v>
      </c>
      <c r="F59" s="543" t="s">
        <v>63</v>
      </c>
      <c r="G59" s="543" t="s">
        <v>63</v>
      </c>
      <c r="H59" s="543" t="s">
        <v>63</v>
      </c>
      <c r="I59" s="543" t="s">
        <v>63</v>
      </c>
      <c r="J59" s="543" t="s">
        <v>63</v>
      </c>
      <c r="K59" s="543" t="s">
        <v>63</v>
      </c>
      <c r="L59" s="542">
        <v>734.2</v>
      </c>
      <c r="M59" s="543" t="s">
        <v>63</v>
      </c>
      <c r="N59" s="542">
        <v>1842.1</v>
      </c>
      <c r="O59" s="542">
        <v>44.8</v>
      </c>
      <c r="P59" s="544">
        <v>333.2</v>
      </c>
      <c r="Q59" s="545">
        <v>426.8</v>
      </c>
      <c r="R59" s="546">
        <v>1232.5</v>
      </c>
      <c r="S59" s="547" t="s">
        <v>63</v>
      </c>
      <c r="T59" s="543" t="s">
        <v>63</v>
      </c>
      <c r="U59" s="543" t="s">
        <v>63</v>
      </c>
      <c r="V59" s="543" t="s">
        <v>63</v>
      </c>
      <c r="W59" s="543" t="s">
        <v>63</v>
      </c>
      <c r="X59" s="542">
        <v>48</v>
      </c>
      <c r="Y59" s="542">
        <v>19</v>
      </c>
      <c r="Z59" s="543" t="s">
        <v>63</v>
      </c>
      <c r="AA59" s="543" t="s">
        <v>63</v>
      </c>
      <c r="AB59" s="543" t="s">
        <v>63</v>
      </c>
      <c r="AC59" s="543" t="s">
        <v>63</v>
      </c>
      <c r="AD59" s="542">
        <v>0.3</v>
      </c>
      <c r="AE59" s="542">
        <v>2.7</v>
      </c>
      <c r="AF59" s="3">
        <v>0.1</v>
      </c>
      <c r="AG59" s="3">
        <v>0</v>
      </c>
      <c r="AH59" s="3">
        <v>6</v>
      </c>
      <c r="AI59" s="543" t="s">
        <v>63</v>
      </c>
      <c r="AJ59" s="543" t="s">
        <v>63</v>
      </c>
      <c r="AK59" s="2" t="s">
        <v>63</v>
      </c>
      <c r="AL59" s="543" t="s">
        <v>63</v>
      </c>
      <c r="AM59" s="2" t="s">
        <v>63</v>
      </c>
      <c r="AN59" s="543" t="s">
        <v>63</v>
      </c>
      <c r="AO59" s="2" t="s">
        <v>63</v>
      </c>
      <c r="AP59" s="542">
        <v>4</v>
      </c>
      <c r="AQ59" s="543" t="s">
        <v>63</v>
      </c>
      <c r="AR59" s="543" t="s">
        <v>63</v>
      </c>
      <c r="AS59" s="542">
        <v>7.3</v>
      </c>
      <c r="AT59" s="543" t="s">
        <v>63</v>
      </c>
      <c r="AU59" s="543" t="s">
        <v>63</v>
      </c>
      <c r="AV59" s="543" t="s">
        <v>63</v>
      </c>
      <c r="AW59" s="543" t="s">
        <v>63</v>
      </c>
      <c r="AX59" s="543" t="s">
        <v>63</v>
      </c>
      <c r="AY59" s="543" t="s">
        <v>63</v>
      </c>
      <c r="AZ59" s="543" t="s">
        <v>63</v>
      </c>
      <c r="BA59" s="543" t="s">
        <v>63</v>
      </c>
      <c r="BB59" s="543" t="s">
        <v>63</v>
      </c>
      <c r="BC59" s="543" t="s">
        <v>63</v>
      </c>
      <c r="BD59" s="543" t="s">
        <v>63</v>
      </c>
      <c r="BE59" s="543" t="s">
        <v>63</v>
      </c>
      <c r="BF59" s="543" t="s">
        <v>63</v>
      </c>
      <c r="BG59" s="543" t="s">
        <v>63</v>
      </c>
      <c r="BH59" s="542">
        <v>4282.5</v>
      </c>
      <c r="BI59" s="542">
        <v>6.2</v>
      </c>
      <c r="BJ59" s="542">
        <v>9890</v>
      </c>
      <c r="BK59" s="548">
        <v>2231.4</v>
      </c>
      <c r="BL59" s="641"/>
    </row>
    <row r="60" spans="1:64" ht="20.100000000000001" customHeight="1">
      <c r="A60" s="109" t="s">
        <v>261</v>
      </c>
      <c r="B60" s="96" t="s">
        <v>120</v>
      </c>
      <c r="C60" s="393" t="s">
        <v>216</v>
      </c>
      <c r="D60" s="411" t="s">
        <v>63</v>
      </c>
      <c r="E60" s="3">
        <v>148.30000000000001</v>
      </c>
      <c r="F60" s="2" t="s">
        <v>63</v>
      </c>
      <c r="G60" s="3">
        <v>193.5</v>
      </c>
      <c r="H60" s="2" t="s">
        <v>63</v>
      </c>
      <c r="I60" s="2" t="s">
        <v>63</v>
      </c>
      <c r="J60" s="2" t="s">
        <v>63</v>
      </c>
      <c r="K60" s="2" t="s">
        <v>63</v>
      </c>
      <c r="L60" s="2" t="s">
        <v>63</v>
      </c>
      <c r="M60" s="2" t="s">
        <v>63</v>
      </c>
      <c r="N60" s="2" t="s">
        <v>63</v>
      </c>
      <c r="O60" s="2" t="s">
        <v>63</v>
      </c>
      <c r="P60" s="492" t="s">
        <v>63</v>
      </c>
      <c r="Q60" s="501" t="s">
        <v>63</v>
      </c>
      <c r="R60" s="502">
        <v>370.3</v>
      </c>
      <c r="S60" s="419" t="s">
        <v>63</v>
      </c>
      <c r="T60" s="2" t="s">
        <v>63</v>
      </c>
      <c r="U60" s="2" t="s">
        <v>63</v>
      </c>
      <c r="V60" s="2" t="s">
        <v>63</v>
      </c>
      <c r="W60" s="2" t="s">
        <v>63</v>
      </c>
      <c r="X60" s="3">
        <v>12.1</v>
      </c>
      <c r="Y60" s="3">
        <v>0.2</v>
      </c>
      <c r="Z60" s="2" t="s">
        <v>63</v>
      </c>
      <c r="AA60" s="2" t="s">
        <v>63</v>
      </c>
      <c r="AB60" s="2" t="s">
        <v>63</v>
      </c>
      <c r="AC60" s="2" t="s">
        <v>63</v>
      </c>
      <c r="AD60" s="3">
        <v>0.1</v>
      </c>
      <c r="AE60" s="3">
        <v>3.1</v>
      </c>
      <c r="AF60" s="3">
        <v>0.2</v>
      </c>
      <c r="AG60" s="3">
        <v>0</v>
      </c>
      <c r="AH60" s="3">
        <v>19.899999999999999</v>
      </c>
      <c r="AI60" s="2" t="s">
        <v>63</v>
      </c>
      <c r="AJ60" s="2" t="s">
        <v>63</v>
      </c>
      <c r="AK60" s="2" t="s">
        <v>63</v>
      </c>
      <c r="AL60" s="2" t="s">
        <v>63</v>
      </c>
      <c r="AM60" s="2" t="s">
        <v>63</v>
      </c>
      <c r="AN60" s="2" t="s">
        <v>63</v>
      </c>
      <c r="AO60" s="2" t="s">
        <v>63</v>
      </c>
      <c r="AP60" s="2" t="s">
        <v>63</v>
      </c>
      <c r="AQ60" s="2" t="s">
        <v>63</v>
      </c>
      <c r="AR60" s="2" t="s">
        <v>63</v>
      </c>
      <c r="AS60" s="2" t="s">
        <v>63</v>
      </c>
      <c r="AT60" s="2" t="s">
        <v>63</v>
      </c>
      <c r="AU60" s="2" t="s">
        <v>63</v>
      </c>
      <c r="AV60" s="2" t="s">
        <v>63</v>
      </c>
      <c r="AW60" s="2" t="s">
        <v>63</v>
      </c>
      <c r="AX60" s="2" t="s">
        <v>63</v>
      </c>
      <c r="AY60" s="2" t="s">
        <v>63</v>
      </c>
      <c r="AZ60" s="2" t="s">
        <v>63</v>
      </c>
      <c r="BA60" s="2" t="s">
        <v>63</v>
      </c>
      <c r="BB60" s="2" t="s">
        <v>63</v>
      </c>
      <c r="BC60" s="2" t="s">
        <v>63</v>
      </c>
      <c r="BD60" s="2" t="s">
        <v>63</v>
      </c>
      <c r="BE60" s="2" t="s">
        <v>63</v>
      </c>
      <c r="BF60" s="2" t="s">
        <v>63</v>
      </c>
      <c r="BG60" s="2" t="s">
        <v>63</v>
      </c>
      <c r="BH60" s="3">
        <v>852.3</v>
      </c>
      <c r="BI60" s="3">
        <v>70.2</v>
      </c>
      <c r="BJ60" s="3">
        <v>1670.3</v>
      </c>
      <c r="BK60" s="412" t="s">
        <v>63</v>
      </c>
    </row>
    <row r="61" spans="1:64" ht="20.100000000000001" customHeight="1">
      <c r="A61" s="108" t="s">
        <v>262</v>
      </c>
      <c r="B61" s="98" t="s">
        <v>121</v>
      </c>
      <c r="C61" s="394" t="s">
        <v>217</v>
      </c>
      <c r="D61" s="411" t="s">
        <v>63</v>
      </c>
      <c r="E61" s="2" t="s">
        <v>63</v>
      </c>
      <c r="F61" s="2" t="s">
        <v>63</v>
      </c>
      <c r="G61" s="2" t="s">
        <v>63</v>
      </c>
      <c r="H61" s="2" t="s">
        <v>63</v>
      </c>
      <c r="I61" s="2" t="s">
        <v>63</v>
      </c>
      <c r="J61" s="2" t="s">
        <v>63</v>
      </c>
      <c r="K61" s="2" t="s">
        <v>63</v>
      </c>
      <c r="L61" s="2" t="s">
        <v>63</v>
      </c>
      <c r="M61" s="2" t="s">
        <v>63</v>
      </c>
      <c r="N61" s="2" t="s">
        <v>63</v>
      </c>
      <c r="O61" s="2" t="s">
        <v>63</v>
      </c>
      <c r="P61" s="492" t="s">
        <v>63</v>
      </c>
      <c r="Q61" s="501" t="s">
        <v>63</v>
      </c>
      <c r="R61" s="502">
        <v>1249.9000000000001</v>
      </c>
      <c r="S61" s="419" t="s">
        <v>63</v>
      </c>
      <c r="T61" s="2" t="s">
        <v>63</v>
      </c>
      <c r="U61" s="2" t="s">
        <v>63</v>
      </c>
      <c r="V61" s="2" t="s">
        <v>63</v>
      </c>
      <c r="W61" s="2" t="s">
        <v>63</v>
      </c>
      <c r="X61" s="3">
        <v>27.1</v>
      </c>
      <c r="Y61" s="3">
        <v>0.5</v>
      </c>
      <c r="Z61" s="3">
        <v>0.3</v>
      </c>
      <c r="AA61" s="2" t="s">
        <v>63</v>
      </c>
      <c r="AB61" s="2" t="s">
        <v>63</v>
      </c>
      <c r="AC61" s="3">
        <v>0</v>
      </c>
      <c r="AD61" s="3">
        <v>5.5</v>
      </c>
      <c r="AE61" s="3">
        <v>33.799999999999997</v>
      </c>
      <c r="AF61" s="3">
        <v>4.4000000000000004</v>
      </c>
      <c r="AG61" s="3">
        <v>0.1</v>
      </c>
      <c r="AH61" s="3">
        <v>5.5</v>
      </c>
      <c r="AI61" s="2" t="s">
        <v>63</v>
      </c>
      <c r="AJ61" s="2" t="s">
        <v>63</v>
      </c>
      <c r="AK61" s="2" t="s">
        <v>63</v>
      </c>
      <c r="AL61" s="2" t="s">
        <v>63</v>
      </c>
      <c r="AM61" s="2" t="s">
        <v>63</v>
      </c>
      <c r="AN61" s="2" t="s">
        <v>63</v>
      </c>
      <c r="AO61" s="2" t="s">
        <v>63</v>
      </c>
      <c r="AP61" s="3">
        <v>5.7</v>
      </c>
      <c r="AQ61" s="2" t="s">
        <v>63</v>
      </c>
      <c r="AR61" s="3">
        <v>1.6</v>
      </c>
      <c r="AS61" s="3">
        <v>82.3</v>
      </c>
      <c r="AT61" s="2" t="s">
        <v>63</v>
      </c>
      <c r="AU61" s="2" t="s">
        <v>63</v>
      </c>
      <c r="AV61" s="2" t="s">
        <v>63</v>
      </c>
      <c r="AW61" s="2" t="s">
        <v>63</v>
      </c>
      <c r="AX61" s="2" t="s">
        <v>63</v>
      </c>
      <c r="AY61" s="2" t="s">
        <v>63</v>
      </c>
      <c r="AZ61" s="2" t="s">
        <v>63</v>
      </c>
      <c r="BA61" s="2" t="s">
        <v>63</v>
      </c>
      <c r="BB61" s="2" t="s">
        <v>63</v>
      </c>
      <c r="BC61" s="2" t="s">
        <v>63</v>
      </c>
      <c r="BD61" s="2" t="s">
        <v>63</v>
      </c>
      <c r="BE61" s="2" t="s">
        <v>63</v>
      </c>
      <c r="BF61" s="2" t="s">
        <v>63</v>
      </c>
      <c r="BG61" s="2" t="s">
        <v>63</v>
      </c>
      <c r="BH61" s="3">
        <v>7320.1</v>
      </c>
      <c r="BI61" s="3">
        <v>305.10000000000002</v>
      </c>
      <c r="BJ61" s="3">
        <v>9041.9</v>
      </c>
      <c r="BK61" s="410">
        <v>89.6</v>
      </c>
    </row>
    <row r="62" spans="1:64" ht="20.100000000000001" customHeight="1">
      <c r="A62" s="109" t="s">
        <v>265</v>
      </c>
      <c r="B62" s="98" t="s">
        <v>122</v>
      </c>
      <c r="C62" s="394" t="s">
        <v>218</v>
      </c>
      <c r="D62" s="411" t="s">
        <v>63</v>
      </c>
      <c r="E62" s="2" t="s">
        <v>63</v>
      </c>
      <c r="F62" s="2" t="s">
        <v>63</v>
      </c>
      <c r="G62" s="2" t="s">
        <v>63</v>
      </c>
      <c r="H62" s="2" t="s">
        <v>63</v>
      </c>
      <c r="I62" s="2" t="s">
        <v>63</v>
      </c>
      <c r="J62" s="2" t="s">
        <v>63</v>
      </c>
      <c r="K62" s="2" t="s">
        <v>63</v>
      </c>
      <c r="L62" s="2" t="s">
        <v>63</v>
      </c>
      <c r="M62" s="2" t="s">
        <v>63</v>
      </c>
      <c r="N62" s="2" t="s">
        <v>63</v>
      </c>
      <c r="O62" s="2" t="s">
        <v>63</v>
      </c>
      <c r="P62" s="492" t="s">
        <v>63</v>
      </c>
      <c r="Q62" s="499">
        <v>17.600000000000001</v>
      </c>
      <c r="R62" s="502">
        <v>695.8</v>
      </c>
      <c r="S62" s="419" t="s">
        <v>63</v>
      </c>
      <c r="T62" s="2" t="s">
        <v>63</v>
      </c>
      <c r="U62" s="2" t="s">
        <v>63</v>
      </c>
      <c r="V62" s="2" t="s">
        <v>63</v>
      </c>
      <c r="W62" s="2" t="s">
        <v>63</v>
      </c>
      <c r="X62" s="3">
        <v>19</v>
      </c>
      <c r="Y62" s="3">
        <v>1.9</v>
      </c>
      <c r="Z62" s="3">
        <v>26.8</v>
      </c>
      <c r="AA62" s="3">
        <v>0</v>
      </c>
      <c r="AB62" s="2" t="s">
        <v>63</v>
      </c>
      <c r="AC62" s="3">
        <v>0</v>
      </c>
      <c r="AD62" s="3">
        <v>0.9</v>
      </c>
      <c r="AE62" s="3">
        <v>90.2</v>
      </c>
      <c r="AF62" s="3">
        <v>17</v>
      </c>
      <c r="AG62" s="3">
        <v>0.2</v>
      </c>
      <c r="AH62" s="3">
        <v>57.2</v>
      </c>
      <c r="AI62" s="2" t="s">
        <v>63</v>
      </c>
      <c r="AJ62" s="2" t="s">
        <v>63</v>
      </c>
      <c r="AK62" s="2" t="s">
        <v>63</v>
      </c>
      <c r="AL62" s="2" t="s">
        <v>63</v>
      </c>
      <c r="AM62" s="2" t="s">
        <v>63</v>
      </c>
      <c r="AN62" s="2" t="s">
        <v>63</v>
      </c>
      <c r="AO62" s="2" t="s">
        <v>63</v>
      </c>
      <c r="AP62" s="2" t="s">
        <v>63</v>
      </c>
      <c r="AQ62" s="2" t="s">
        <v>63</v>
      </c>
      <c r="AR62" s="3">
        <v>12</v>
      </c>
      <c r="AS62" s="3">
        <v>0.2</v>
      </c>
      <c r="AT62" s="2" t="s">
        <v>63</v>
      </c>
      <c r="AU62" s="2" t="s">
        <v>63</v>
      </c>
      <c r="AV62" s="2" t="s">
        <v>63</v>
      </c>
      <c r="AW62" s="2" t="s">
        <v>63</v>
      </c>
      <c r="AX62" s="2" t="s">
        <v>63</v>
      </c>
      <c r="AY62" s="2" t="s">
        <v>63</v>
      </c>
      <c r="AZ62" s="2" t="s">
        <v>63</v>
      </c>
      <c r="BA62" s="2" t="s">
        <v>63</v>
      </c>
      <c r="BB62" s="2" t="s">
        <v>63</v>
      </c>
      <c r="BC62" s="2" t="s">
        <v>63</v>
      </c>
      <c r="BD62" s="2" t="s">
        <v>63</v>
      </c>
      <c r="BE62" s="2" t="s">
        <v>63</v>
      </c>
      <c r="BF62" s="2" t="s">
        <v>63</v>
      </c>
      <c r="BG62" s="2" t="s">
        <v>63</v>
      </c>
      <c r="BH62" s="3">
        <v>1881.3</v>
      </c>
      <c r="BI62" s="3">
        <v>47.5</v>
      </c>
      <c r="BJ62" s="3">
        <v>2867.5</v>
      </c>
      <c r="BK62" s="410">
        <v>12.2</v>
      </c>
    </row>
    <row r="63" spans="1:64" ht="20.100000000000001" customHeight="1">
      <c r="A63" s="107" t="s">
        <v>266</v>
      </c>
      <c r="B63" s="90" t="s">
        <v>123</v>
      </c>
      <c r="C63" s="391" t="s">
        <v>219</v>
      </c>
      <c r="D63" s="411" t="s">
        <v>63</v>
      </c>
      <c r="E63" s="3">
        <v>2016.7</v>
      </c>
      <c r="F63" s="2" t="s">
        <v>63</v>
      </c>
      <c r="G63" s="2" t="s">
        <v>63</v>
      </c>
      <c r="H63" s="2" t="s">
        <v>63</v>
      </c>
      <c r="I63" s="2" t="s">
        <v>63</v>
      </c>
      <c r="J63" s="2" t="s">
        <v>63</v>
      </c>
      <c r="K63" s="3">
        <v>0.6</v>
      </c>
      <c r="L63" s="2" t="s">
        <v>63</v>
      </c>
      <c r="M63" s="2" t="s">
        <v>63</v>
      </c>
      <c r="N63" s="2" t="s">
        <v>63</v>
      </c>
      <c r="O63" s="2" t="s">
        <v>63</v>
      </c>
      <c r="P63" s="492" t="s">
        <v>63</v>
      </c>
      <c r="Q63" s="499">
        <v>230.3</v>
      </c>
      <c r="R63" s="502">
        <v>320.89999999999998</v>
      </c>
      <c r="S63" s="419" t="s">
        <v>63</v>
      </c>
      <c r="T63" s="2" t="s">
        <v>63</v>
      </c>
      <c r="U63" s="2" t="s">
        <v>63</v>
      </c>
      <c r="V63" s="2" t="s">
        <v>63</v>
      </c>
      <c r="W63" s="3">
        <v>3.7</v>
      </c>
      <c r="X63" s="3">
        <v>615.9</v>
      </c>
      <c r="Y63" s="3">
        <v>130.69999999999999</v>
      </c>
      <c r="Z63" s="3">
        <v>4.5999999999999996</v>
      </c>
      <c r="AA63" s="2" t="s">
        <v>63</v>
      </c>
      <c r="AB63" s="2" t="s">
        <v>63</v>
      </c>
      <c r="AC63" s="3">
        <v>0.3</v>
      </c>
      <c r="AD63" s="3">
        <v>43.1</v>
      </c>
      <c r="AE63" s="3">
        <v>140.80000000000001</v>
      </c>
      <c r="AF63" s="3">
        <v>1.5</v>
      </c>
      <c r="AG63" s="3">
        <v>1</v>
      </c>
      <c r="AH63" s="3">
        <v>138.5</v>
      </c>
      <c r="AI63" s="2" t="s">
        <v>63</v>
      </c>
      <c r="AJ63" s="2" t="s">
        <v>63</v>
      </c>
      <c r="AK63" s="2" t="s">
        <v>63</v>
      </c>
      <c r="AL63" s="2" t="s">
        <v>63</v>
      </c>
      <c r="AM63" s="2" t="s">
        <v>63</v>
      </c>
      <c r="AN63" s="2" t="s">
        <v>63</v>
      </c>
      <c r="AO63" s="2" t="s">
        <v>63</v>
      </c>
      <c r="AP63" s="3">
        <v>201.3</v>
      </c>
      <c r="AQ63" s="3">
        <v>82.9</v>
      </c>
      <c r="AR63" s="3">
        <v>33.4</v>
      </c>
      <c r="AS63" s="3">
        <v>45</v>
      </c>
      <c r="AT63" s="3">
        <v>3.7</v>
      </c>
      <c r="AU63" s="2" t="s">
        <v>63</v>
      </c>
      <c r="AV63" s="2" t="s">
        <v>63</v>
      </c>
      <c r="AW63" s="2" t="s">
        <v>63</v>
      </c>
      <c r="AX63" s="2" t="s">
        <v>63</v>
      </c>
      <c r="AY63" s="2" t="s">
        <v>63</v>
      </c>
      <c r="AZ63" s="2" t="s">
        <v>63</v>
      </c>
      <c r="BA63" s="2" t="s">
        <v>63</v>
      </c>
      <c r="BB63" s="3">
        <v>4.5</v>
      </c>
      <c r="BC63" s="2" t="s">
        <v>63</v>
      </c>
      <c r="BD63" s="3">
        <v>1</v>
      </c>
      <c r="BE63" s="2" t="s">
        <v>63</v>
      </c>
      <c r="BF63" s="2" t="s">
        <v>63</v>
      </c>
      <c r="BG63" s="2" t="s">
        <v>63</v>
      </c>
      <c r="BH63" s="3">
        <v>377.4</v>
      </c>
      <c r="BI63" s="3">
        <v>0</v>
      </c>
      <c r="BJ63" s="3">
        <v>4397.7</v>
      </c>
      <c r="BK63" s="410">
        <v>375.4</v>
      </c>
    </row>
    <row r="64" spans="1:64" ht="20.100000000000001" customHeight="1">
      <c r="A64" s="107" t="s">
        <v>269</v>
      </c>
      <c r="B64" s="86" t="s">
        <v>124</v>
      </c>
      <c r="C64" s="389" t="s">
        <v>220</v>
      </c>
      <c r="D64" s="411" t="s">
        <v>63</v>
      </c>
      <c r="E64" s="2" t="s">
        <v>63</v>
      </c>
      <c r="F64" s="2" t="s">
        <v>63</v>
      </c>
      <c r="G64" s="2" t="s">
        <v>63</v>
      </c>
      <c r="H64" s="2" t="s">
        <v>63</v>
      </c>
      <c r="I64" s="3">
        <v>0</v>
      </c>
      <c r="J64" s="2" t="s">
        <v>63</v>
      </c>
      <c r="K64" s="2" t="s">
        <v>63</v>
      </c>
      <c r="L64" s="2" t="s">
        <v>63</v>
      </c>
      <c r="M64" s="2" t="s">
        <v>63</v>
      </c>
      <c r="N64" s="2" t="s">
        <v>63</v>
      </c>
      <c r="O64" s="2" t="s">
        <v>63</v>
      </c>
      <c r="P64" s="492" t="s">
        <v>63</v>
      </c>
      <c r="Q64" s="501" t="s">
        <v>63</v>
      </c>
      <c r="R64" s="502">
        <v>0.1</v>
      </c>
      <c r="S64" s="419" t="s">
        <v>63</v>
      </c>
      <c r="T64" s="2" t="s">
        <v>63</v>
      </c>
      <c r="U64" s="2" t="s">
        <v>63</v>
      </c>
      <c r="V64" s="2" t="s">
        <v>63</v>
      </c>
      <c r="W64" s="2" t="s">
        <v>63</v>
      </c>
      <c r="X64" s="3">
        <v>20.2</v>
      </c>
      <c r="Y64" s="2" t="s">
        <v>63</v>
      </c>
      <c r="Z64" s="3">
        <v>10</v>
      </c>
      <c r="AA64" s="2" t="s">
        <v>63</v>
      </c>
      <c r="AB64" s="2" t="s">
        <v>63</v>
      </c>
      <c r="AC64" s="2" t="s">
        <v>63</v>
      </c>
      <c r="AD64" s="3">
        <v>10.1</v>
      </c>
      <c r="AE64" s="3">
        <v>676.6</v>
      </c>
      <c r="AF64" s="3">
        <v>16.7</v>
      </c>
      <c r="AG64" s="3">
        <v>9.1</v>
      </c>
      <c r="AH64" s="3">
        <v>6.1</v>
      </c>
      <c r="AI64" s="2" t="s">
        <v>63</v>
      </c>
      <c r="AJ64" s="2" t="s">
        <v>63</v>
      </c>
      <c r="AK64" s="2" t="s">
        <v>63</v>
      </c>
      <c r="AL64" s="2" t="s">
        <v>63</v>
      </c>
      <c r="AM64" s="2" t="s">
        <v>63</v>
      </c>
      <c r="AN64" s="2" t="s">
        <v>63</v>
      </c>
      <c r="AO64" s="2" t="s">
        <v>63</v>
      </c>
      <c r="AP64" s="3">
        <v>12.1</v>
      </c>
      <c r="AQ64" s="3">
        <v>21.4</v>
      </c>
      <c r="AR64" s="2" t="s">
        <v>63</v>
      </c>
      <c r="AS64" s="2" t="s">
        <v>63</v>
      </c>
      <c r="AT64" s="3">
        <v>0</v>
      </c>
      <c r="AU64" s="2" t="s">
        <v>63</v>
      </c>
      <c r="AV64" s="2" t="s">
        <v>63</v>
      </c>
      <c r="AW64" s="2" t="s">
        <v>63</v>
      </c>
      <c r="AX64" s="2" t="s">
        <v>63</v>
      </c>
      <c r="AY64" s="2" t="s">
        <v>63</v>
      </c>
      <c r="AZ64" s="2" t="s">
        <v>63</v>
      </c>
      <c r="BA64" s="2" t="s">
        <v>63</v>
      </c>
      <c r="BB64" s="2" t="s">
        <v>63</v>
      </c>
      <c r="BC64" s="2" t="s">
        <v>63</v>
      </c>
      <c r="BD64" s="2" t="s">
        <v>63</v>
      </c>
      <c r="BE64" s="2" t="s">
        <v>63</v>
      </c>
      <c r="BF64" s="2" t="s">
        <v>63</v>
      </c>
      <c r="BG64" s="2" t="s">
        <v>63</v>
      </c>
      <c r="BH64" s="3">
        <v>0.8</v>
      </c>
      <c r="BI64" s="2" t="s">
        <v>63</v>
      </c>
      <c r="BJ64" s="3">
        <v>783.4</v>
      </c>
      <c r="BK64" s="410">
        <v>33.5</v>
      </c>
    </row>
    <row r="65" spans="1:63" ht="20.100000000000001" customHeight="1">
      <c r="A65" s="106"/>
      <c r="B65" s="73" t="s">
        <v>125</v>
      </c>
      <c r="C65" s="381" t="s">
        <v>221</v>
      </c>
      <c r="D65" s="411" t="s">
        <v>63</v>
      </c>
      <c r="E65" s="2" t="s">
        <v>63</v>
      </c>
      <c r="F65" s="2" t="s">
        <v>63</v>
      </c>
      <c r="G65" s="2" t="s">
        <v>63</v>
      </c>
      <c r="H65" s="2" t="s">
        <v>63</v>
      </c>
      <c r="I65" s="2" t="s">
        <v>63</v>
      </c>
      <c r="J65" s="2" t="s">
        <v>63</v>
      </c>
      <c r="K65" s="2" t="s">
        <v>63</v>
      </c>
      <c r="L65" s="2" t="s">
        <v>63</v>
      </c>
      <c r="M65" s="2" t="s">
        <v>63</v>
      </c>
      <c r="N65" s="2" t="s">
        <v>63</v>
      </c>
      <c r="O65" s="2" t="s">
        <v>63</v>
      </c>
      <c r="P65" s="492" t="s">
        <v>63</v>
      </c>
      <c r="Q65" s="501" t="s">
        <v>63</v>
      </c>
      <c r="R65" s="502">
        <v>1215.5999999999999</v>
      </c>
      <c r="S65" s="419" t="s">
        <v>63</v>
      </c>
      <c r="T65" s="2" t="s">
        <v>63</v>
      </c>
      <c r="U65" s="2" t="s">
        <v>63</v>
      </c>
      <c r="V65" s="2" t="s">
        <v>63</v>
      </c>
      <c r="W65" s="2" t="s">
        <v>63</v>
      </c>
      <c r="X65" s="3">
        <v>1.7</v>
      </c>
      <c r="Y65" s="3">
        <v>3606.6</v>
      </c>
      <c r="Z65" s="3">
        <v>10050.299999999999</v>
      </c>
      <c r="AA65" s="3">
        <v>0.8</v>
      </c>
      <c r="AB65" s="2" t="s">
        <v>63</v>
      </c>
      <c r="AC65" s="3">
        <v>1362.4</v>
      </c>
      <c r="AD65" s="3">
        <v>6.3</v>
      </c>
      <c r="AE65" s="3">
        <v>19760.2</v>
      </c>
      <c r="AF65" s="3">
        <v>91.2</v>
      </c>
      <c r="AG65" s="3">
        <v>15.7</v>
      </c>
      <c r="AH65" s="3">
        <v>125.8</v>
      </c>
      <c r="AI65" s="2" t="s">
        <v>63</v>
      </c>
      <c r="AJ65" s="2" t="s">
        <v>63</v>
      </c>
      <c r="AK65" s="2" t="s">
        <v>63</v>
      </c>
      <c r="AL65" s="2" t="s">
        <v>63</v>
      </c>
      <c r="AM65" s="2" t="s">
        <v>63</v>
      </c>
      <c r="AN65" s="2" t="s">
        <v>63</v>
      </c>
      <c r="AO65" s="2" t="s">
        <v>63</v>
      </c>
      <c r="AP65" s="2" t="s">
        <v>63</v>
      </c>
      <c r="AQ65" s="2" t="s">
        <v>63</v>
      </c>
      <c r="AR65" s="2" t="s">
        <v>63</v>
      </c>
      <c r="AS65" s="2" t="s">
        <v>63</v>
      </c>
      <c r="AT65" s="2" t="s">
        <v>63</v>
      </c>
      <c r="AU65" s="2" t="s">
        <v>63</v>
      </c>
      <c r="AV65" s="2" t="s">
        <v>63</v>
      </c>
      <c r="AW65" s="3">
        <v>685.4</v>
      </c>
      <c r="AX65" s="2" t="s">
        <v>63</v>
      </c>
      <c r="AY65" s="2" t="s">
        <v>63</v>
      </c>
      <c r="AZ65" s="2" t="s">
        <v>63</v>
      </c>
      <c r="BA65" s="2" t="s">
        <v>63</v>
      </c>
      <c r="BB65" s="2" t="s">
        <v>63</v>
      </c>
      <c r="BC65" s="2" t="s">
        <v>63</v>
      </c>
      <c r="BD65" s="2" t="s">
        <v>63</v>
      </c>
      <c r="BE65" s="2" t="s">
        <v>63</v>
      </c>
      <c r="BF65" s="2" t="s">
        <v>63</v>
      </c>
      <c r="BG65" s="2" t="s">
        <v>63</v>
      </c>
      <c r="BH65" s="3">
        <v>271.39999999999998</v>
      </c>
      <c r="BI65" s="2" t="s">
        <v>63</v>
      </c>
      <c r="BJ65" s="3">
        <v>37193.300000000003</v>
      </c>
      <c r="BK65" s="410">
        <v>685.4</v>
      </c>
    </row>
    <row r="66" spans="1:63" ht="20.100000000000001" customHeight="1">
      <c r="A66" s="106"/>
      <c r="B66" s="88" t="s">
        <v>126</v>
      </c>
      <c r="C66" s="395" t="s">
        <v>222</v>
      </c>
      <c r="D66" s="411" t="s">
        <v>63</v>
      </c>
      <c r="E66" s="2" t="s">
        <v>63</v>
      </c>
      <c r="F66" s="2" t="s">
        <v>63</v>
      </c>
      <c r="G66" s="2" t="s">
        <v>63</v>
      </c>
      <c r="H66" s="2" t="s">
        <v>63</v>
      </c>
      <c r="I66" s="2" t="s">
        <v>63</v>
      </c>
      <c r="J66" s="2" t="s">
        <v>63</v>
      </c>
      <c r="K66" s="2" t="s">
        <v>63</v>
      </c>
      <c r="L66" s="2" t="s">
        <v>63</v>
      </c>
      <c r="M66" s="2" t="s">
        <v>63</v>
      </c>
      <c r="N66" s="2" t="s">
        <v>63</v>
      </c>
      <c r="O66" s="2" t="s">
        <v>63</v>
      </c>
      <c r="P66" s="492" t="s">
        <v>63</v>
      </c>
      <c r="Q66" s="501" t="s">
        <v>63</v>
      </c>
      <c r="R66" s="500" t="s">
        <v>63</v>
      </c>
      <c r="S66" s="419" t="s">
        <v>63</v>
      </c>
      <c r="T66" s="2" t="s">
        <v>63</v>
      </c>
      <c r="U66" s="2" t="s">
        <v>63</v>
      </c>
      <c r="V66" s="2" t="s">
        <v>63</v>
      </c>
      <c r="W66" s="2" t="s">
        <v>63</v>
      </c>
      <c r="X66" s="3">
        <v>0</v>
      </c>
      <c r="Y66" s="2" t="s">
        <v>63</v>
      </c>
      <c r="Z66" s="2" t="s">
        <v>63</v>
      </c>
      <c r="AA66" s="2" t="s">
        <v>63</v>
      </c>
      <c r="AB66" s="2" t="s">
        <v>63</v>
      </c>
      <c r="AC66" s="2" t="s">
        <v>63</v>
      </c>
      <c r="AD66" s="3">
        <v>0</v>
      </c>
      <c r="AE66" s="3">
        <v>95.4</v>
      </c>
      <c r="AF66" s="2" t="s">
        <v>63</v>
      </c>
      <c r="AG66" s="2" t="s">
        <v>63</v>
      </c>
      <c r="AH66" s="2" t="s">
        <v>63</v>
      </c>
      <c r="AI66" s="2" t="s">
        <v>63</v>
      </c>
      <c r="AJ66" s="2" t="s">
        <v>63</v>
      </c>
      <c r="AK66" s="2" t="s">
        <v>63</v>
      </c>
      <c r="AL66" s="2" t="s">
        <v>63</v>
      </c>
      <c r="AM66" s="2" t="s">
        <v>63</v>
      </c>
      <c r="AN66" s="2" t="s">
        <v>63</v>
      </c>
      <c r="AO66" s="2" t="s">
        <v>63</v>
      </c>
      <c r="AP66" s="2" t="s">
        <v>63</v>
      </c>
      <c r="AQ66" s="2" t="s">
        <v>63</v>
      </c>
      <c r="AR66" s="2" t="s">
        <v>63</v>
      </c>
      <c r="AS66" s="2" t="s">
        <v>63</v>
      </c>
      <c r="AT66" s="2" t="s">
        <v>63</v>
      </c>
      <c r="AU66" s="2" t="s">
        <v>63</v>
      </c>
      <c r="AV66" s="2" t="s">
        <v>63</v>
      </c>
      <c r="AW66" s="2" t="s">
        <v>63</v>
      </c>
      <c r="AX66" s="2" t="s">
        <v>63</v>
      </c>
      <c r="AY66" s="2" t="s">
        <v>63</v>
      </c>
      <c r="AZ66" s="2" t="s">
        <v>63</v>
      </c>
      <c r="BA66" s="2" t="s">
        <v>63</v>
      </c>
      <c r="BB66" s="2" t="s">
        <v>63</v>
      </c>
      <c r="BC66" s="2" t="s">
        <v>63</v>
      </c>
      <c r="BD66" s="2" t="s">
        <v>63</v>
      </c>
      <c r="BE66" s="2" t="s">
        <v>63</v>
      </c>
      <c r="BF66" s="2" t="s">
        <v>63</v>
      </c>
      <c r="BG66" s="2" t="s">
        <v>63</v>
      </c>
      <c r="BH66" s="3">
        <v>250.1</v>
      </c>
      <c r="BI66" s="2" t="s">
        <v>63</v>
      </c>
      <c r="BJ66" s="3">
        <v>345.5</v>
      </c>
      <c r="BK66" s="412" t="s">
        <v>63</v>
      </c>
    </row>
    <row r="67" spans="1:63" ht="20.100000000000001" customHeight="1">
      <c r="A67" s="106"/>
      <c r="B67" s="88" t="s">
        <v>127</v>
      </c>
      <c r="C67" s="395" t="s">
        <v>223</v>
      </c>
      <c r="D67" s="411" t="s">
        <v>63</v>
      </c>
      <c r="E67" s="2" t="s">
        <v>63</v>
      </c>
      <c r="F67" s="2" t="s">
        <v>63</v>
      </c>
      <c r="G67" s="2" t="s">
        <v>63</v>
      </c>
      <c r="H67" s="2" t="s">
        <v>63</v>
      </c>
      <c r="I67" s="2" t="s">
        <v>63</v>
      </c>
      <c r="J67" s="2" t="s">
        <v>63</v>
      </c>
      <c r="K67" s="2" t="s">
        <v>63</v>
      </c>
      <c r="L67" s="2" t="s">
        <v>63</v>
      </c>
      <c r="M67" s="2" t="s">
        <v>63</v>
      </c>
      <c r="N67" s="2" t="s">
        <v>63</v>
      </c>
      <c r="O67" s="2" t="s">
        <v>63</v>
      </c>
      <c r="P67" s="492" t="s">
        <v>63</v>
      </c>
      <c r="Q67" s="501" t="s">
        <v>63</v>
      </c>
      <c r="R67" s="502">
        <v>1215.5999999999999</v>
      </c>
      <c r="S67" s="419" t="s">
        <v>63</v>
      </c>
      <c r="T67" s="2" t="s">
        <v>63</v>
      </c>
      <c r="U67" s="2" t="s">
        <v>63</v>
      </c>
      <c r="V67" s="2" t="s">
        <v>63</v>
      </c>
      <c r="W67" s="2" t="s">
        <v>63</v>
      </c>
      <c r="X67" s="3">
        <v>0.4</v>
      </c>
      <c r="Y67" s="3">
        <v>3606.6</v>
      </c>
      <c r="Z67" s="3">
        <v>10047.200000000001</v>
      </c>
      <c r="AA67" s="2" t="s">
        <v>63</v>
      </c>
      <c r="AB67" s="2" t="s">
        <v>63</v>
      </c>
      <c r="AC67" s="2" t="s">
        <v>63</v>
      </c>
      <c r="AD67" s="3">
        <v>0.7</v>
      </c>
      <c r="AE67" s="3">
        <v>19492.2</v>
      </c>
      <c r="AF67" s="3">
        <v>0.9</v>
      </c>
      <c r="AG67" s="3">
        <v>0.1</v>
      </c>
      <c r="AH67" s="3">
        <v>3.7</v>
      </c>
      <c r="AI67" s="2" t="s">
        <v>63</v>
      </c>
      <c r="AJ67" s="2" t="s">
        <v>63</v>
      </c>
      <c r="AK67" s="2" t="s">
        <v>63</v>
      </c>
      <c r="AL67" s="2" t="s">
        <v>63</v>
      </c>
      <c r="AM67" s="2" t="s">
        <v>63</v>
      </c>
      <c r="AN67" s="2" t="s">
        <v>63</v>
      </c>
      <c r="AO67" s="2" t="s">
        <v>63</v>
      </c>
      <c r="AP67" s="2" t="s">
        <v>63</v>
      </c>
      <c r="AQ67" s="2" t="s">
        <v>63</v>
      </c>
      <c r="AR67" s="2" t="s">
        <v>63</v>
      </c>
      <c r="AS67" s="2" t="s">
        <v>63</v>
      </c>
      <c r="AT67" s="2" t="s">
        <v>63</v>
      </c>
      <c r="AU67" s="2" t="s">
        <v>63</v>
      </c>
      <c r="AV67" s="2" t="s">
        <v>63</v>
      </c>
      <c r="AW67" s="3">
        <v>685.4</v>
      </c>
      <c r="AX67" s="2" t="s">
        <v>63</v>
      </c>
      <c r="AY67" s="2" t="s">
        <v>63</v>
      </c>
      <c r="AZ67" s="2" t="s">
        <v>63</v>
      </c>
      <c r="BA67" s="2" t="s">
        <v>63</v>
      </c>
      <c r="BB67" s="2" t="s">
        <v>63</v>
      </c>
      <c r="BC67" s="2" t="s">
        <v>63</v>
      </c>
      <c r="BD67" s="2" t="s">
        <v>63</v>
      </c>
      <c r="BE67" s="2" t="s">
        <v>63</v>
      </c>
      <c r="BF67" s="2" t="s">
        <v>63</v>
      </c>
      <c r="BG67" s="2" t="s">
        <v>63</v>
      </c>
      <c r="BH67" s="3">
        <v>21.3</v>
      </c>
      <c r="BI67" s="2" t="s">
        <v>63</v>
      </c>
      <c r="BJ67" s="3">
        <v>35074.1</v>
      </c>
      <c r="BK67" s="410">
        <v>685.4</v>
      </c>
    </row>
    <row r="68" spans="1:63" ht="20.100000000000001" customHeight="1">
      <c r="A68" s="106"/>
      <c r="B68" s="88" t="s">
        <v>128</v>
      </c>
      <c r="C68" s="395" t="s">
        <v>224</v>
      </c>
      <c r="D68" s="411" t="s">
        <v>63</v>
      </c>
      <c r="E68" s="2" t="s">
        <v>63</v>
      </c>
      <c r="F68" s="2" t="s">
        <v>63</v>
      </c>
      <c r="G68" s="2" t="s">
        <v>63</v>
      </c>
      <c r="H68" s="2" t="s">
        <v>63</v>
      </c>
      <c r="I68" s="2" t="s">
        <v>63</v>
      </c>
      <c r="J68" s="2" t="s">
        <v>63</v>
      </c>
      <c r="K68" s="2" t="s">
        <v>63</v>
      </c>
      <c r="L68" s="2" t="s">
        <v>63</v>
      </c>
      <c r="M68" s="2" t="s">
        <v>63</v>
      </c>
      <c r="N68" s="2" t="s">
        <v>63</v>
      </c>
      <c r="O68" s="2" t="s">
        <v>63</v>
      </c>
      <c r="P68" s="492" t="s">
        <v>63</v>
      </c>
      <c r="Q68" s="501" t="s">
        <v>63</v>
      </c>
      <c r="R68" s="500" t="s">
        <v>63</v>
      </c>
      <c r="S68" s="419" t="s">
        <v>63</v>
      </c>
      <c r="T68" s="2" t="s">
        <v>63</v>
      </c>
      <c r="U68" s="2" t="s">
        <v>63</v>
      </c>
      <c r="V68" s="2" t="s">
        <v>63</v>
      </c>
      <c r="W68" s="2" t="s">
        <v>63</v>
      </c>
      <c r="X68" s="3">
        <v>0.9</v>
      </c>
      <c r="Y68" s="2" t="s">
        <v>63</v>
      </c>
      <c r="Z68" s="3">
        <v>3</v>
      </c>
      <c r="AA68" s="2" t="s">
        <v>63</v>
      </c>
      <c r="AB68" s="2" t="s">
        <v>63</v>
      </c>
      <c r="AC68" s="2" t="s">
        <v>63</v>
      </c>
      <c r="AD68" s="3">
        <v>5.4</v>
      </c>
      <c r="AE68" s="3">
        <v>171.6</v>
      </c>
      <c r="AF68" s="3">
        <v>90.3</v>
      </c>
      <c r="AG68" s="3">
        <v>15.7</v>
      </c>
      <c r="AH68" s="3">
        <v>122.1</v>
      </c>
      <c r="AI68" s="2" t="s">
        <v>63</v>
      </c>
      <c r="AJ68" s="2" t="s">
        <v>63</v>
      </c>
      <c r="AK68" s="2" t="s">
        <v>63</v>
      </c>
      <c r="AL68" s="2" t="s">
        <v>63</v>
      </c>
      <c r="AM68" s="2" t="s">
        <v>63</v>
      </c>
      <c r="AN68" s="2" t="s">
        <v>63</v>
      </c>
      <c r="AO68" s="2" t="s">
        <v>63</v>
      </c>
      <c r="AP68" s="2" t="s">
        <v>63</v>
      </c>
      <c r="AQ68" s="2" t="s">
        <v>63</v>
      </c>
      <c r="AR68" s="2" t="s">
        <v>63</v>
      </c>
      <c r="AS68" s="2" t="s">
        <v>63</v>
      </c>
      <c r="AT68" s="2" t="s">
        <v>63</v>
      </c>
      <c r="AU68" s="2" t="s">
        <v>63</v>
      </c>
      <c r="AV68" s="2" t="s">
        <v>63</v>
      </c>
      <c r="AW68" s="2" t="s">
        <v>63</v>
      </c>
      <c r="AX68" s="2" t="s">
        <v>63</v>
      </c>
      <c r="AY68" s="2" t="s">
        <v>63</v>
      </c>
      <c r="AZ68" s="2" t="s">
        <v>63</v>
      </c>
      <c r="BA68" s="2" t="s">
        <v>63</v>
      </c>
      <c r="BB68" s="2" t="s">
        <v>63</v>
      </c>
      <c r="BC68" s="2" t="s">
        <v>63</v>
      </c>
      <c r="BD68" s="2" t="s">
        <v>63</v>
      </c>
      <c r="BE68" s="2" t="s">
        <v>63</v>
      </c>
      <c r="BF68" s="2" t="s">
        <v>63</v>
      </c>
      <c r="BG68" s="2" t="s">
        <v>63</v>
      </c>
      <c r="BH68" s="2" t="s">
        <v>63</v>
      </c>
      <c r="BI68" s="2" t="s">
        <v>63</v>
      </c>
      <c r="BJ68" s="3">
        <v>409</v>
      </c>
      <c r="BK68" s="412" t="s">
        <v>63</v>
      </c>
    </row>
    <row r="69" spans="1:63" ht="20.100000000000001" customHeight="1">
      <c r="A69" s="106"/>
      <c r="B69" s="88" t="s">
        <v>129</v>
      </c>
      <c r="C69" s="395" t="s">
        <v>225</v>
      </c>
      <c r="D69" s="411" t="s">
        <v>63</v>
      </c>
      <c r="E69" s="2" t="s">
        <v>63</v>
      </c>
      <c r="F69" s="2" t="s">
        <v>63</v>
      </c>
      <c r="G69" s="2" t="s">
        <v>63</v>
      </c>
      <c r="H69" s="2" t="s">
        <v>63</v>
      </c>
      <c r="I69" s="2" t="s">
        <v>63</v>
      </c>
      <c r="J69" s="2" t="s">
        <v>63</v>
      </c>
      <c r="K69" s="2" t="s">
        <v>63</v>
      </c>
      <c r="L69" s="2" t="s">
        <v>63</v>
      </c>
      <c r="M69" s="2" t="s">
        <v>63</v>
      </c>
      <c r="N69" s="2" t="s">
        <v>63</v>
      </c>
      <c r="O69" s="2" t="s">
        <v>63</v>
      </c>
      <c r="P69" s="492" t="s">
        <v>63</v>
      </c>
      <c r="Q69" s="501" t="s">
        <v>63</v>
      </c>
      <c r="R69" s="500" t="s">
        <v>63</v>
      </c>
      <c r="S69" s="419" t="s">
        <v>63</v>
      </c>
      <c r="T69" s="2" t="s">
        <v>63</v>
      </c>
      <c r="U69" s="2" t="s">
        <v>63</v>
      </c>
      <c r="V69" s="2" t="s">
        <v>63</v>
      </c>
      <c r="W69" s="2" t="s">
        <v>63</v>
      </c>
      <c r="X69" s="3">
        <v>0.3</v>
      </c>
      <c r="Y69" s="2" t="s">
        <v>63</v>
      </c>
      <c r="Z69" s="3">
        <v>0</v>
      </c>
      <c r="AA69" s="3">
        <v>0.8</v>
      </c>
      <c r="AB69" s="2" t="s">
        <v>63</v>
      </c>
      <c r="AC69" s="3">
        <v>1362.4</v>
      </c>
      <c r="AD69" s="3">
        <v>0.1</v>
      </c>
      <c r="AE69" s="3">
        <v>1.1000000000000001</v>
      </c>
      <c r="AF69" s="2" t="s">
        <v>63</v>
      </c>
      <c r="AG69" s="2" t="s">
        <v>63</v>
      </c>
      <c r="AH69" s="2" t="s">
        <v>63</v>
      </c>
      <c r="AI69" s="2" t="s">
        <v>63</v>
      </c>
      <c r="AJ69" s="2" t="s">
        <v>63</v>
      </c>
      <c r="AK69" s="2" t="s">
        <v>63</v>
      </c>
      <c r="AL69" s="2" t="s">
        <v>63</v>
      </c>
      <c r="AM69" s="2" t="s">
        <v>63</v>
      </c>
      <c r="AN69" s="2" t="s">
        <v>63</v>
      </c>
      <c r="AO69" s="2" t="s">
        <v>63</v>
      </c>
      <c r="AP69" s="2" t="s">
        <v>63</v>
      </c>
      <c r="AQ69" s="2" t="s">
        <v>63</v>
      </c>
      <c r="AR69" s="2" t="s">
        <v>63</v>
      </c>
      <c r="AS69" s="2" t="s">
        <v>63</v>
      </c>
      <c r="AT69" s="2" t="s">
        <v>63</v>
      </c>
      <c r="AU69" s="2" t="s">
        <v>63</v>
      </c>
      <c r="AV69" s="2" t="s">
        <v>63</v>
      </c>
      <c r="AW69" s="2" t="s">
        <v>63</v>
      </c>
      <c r="AX69" s="2" t="s">
        <v>63</v>
      </c>
      <c r="AY69" s="2" t="s">
        <v>63</v>
      </c>
      <c r="AZ69" s="2" t="s">
        <v>63</v>
      </c>
      <c r="BA69" s="2" t="s">
        <v>63</v>
      </c>
      <c r="BB69" s="2" t="s">
        <v>63</v>
      </c>
      <c r="BC69" s="2" t="s">
        <v>63</v>
      </c>
      <c r="BD69" s="2" t="s">
        <v>63</v>
      </c>
      <c r="BE69" s="2" t="s">
        <v>63</v>
      </c>
      <c r="BF69" s="2" t="s">
        <v>63</v>
      </c>
      <c r="BG69" s="2" t="s">
        <v>63</v>
      </c>
      <c r="BH69" s="2" t="s">
        <v>63</v>
      </c>
      <c r="BI69" s="2" t="s">
        <v>63</v>
      </c>
      <c r="BJ69" s="3">
        <v>1364.7</v>
      </c>
      <c r="BK69" s="412" t="s">
        <v>63</v>
      </c>
    </row>
    <row r="70" spans="1:63" ht="20.100000000000001" customHeight="1">
      <c r="A70" s="106"/>
      <c r="B70" s="73" t="s">
        <v>130</v>
      </c>
      <c r="C70" s="388" t="s">
        <v>226</v>
      </c>
      <c r="D70" s="411" t="s">
        <v>63</v>
      </c>
      <c r="E70" s="2" t="s">
        <v>63</v>
      </c>
      <c r="F70" s="2" t="s">
        <v>63</v>
      </c>
      <c r="G70" s="2" t="s">
        <v>63</v>
      </c>
      <c r="H70" s="2" t="s">
        <v>63</v>
      </c>
      <c r="I70" s="2" t="s">
        <v>63</v>
      </c>
      <c r="J70" s="2" t="s">
        <v>63</v>
      </c>
      <c r="K70" s="3">
        <v>271.39999999999998</v>
      </c>
      <c r="L70" s="2" t="s">
        <v>63</v>
      </c>
      <c r="M70" s="2" t="s">
        <v>63</v>
      </c>
      <c r="N70" s="2" t="s">
        <v>63</v>
      </c>
      <c r="O70" s="2" t="s">
        <v>63</v>
      </c>
      <c r="P70" s="492" t="s">
        <v>63</v>
      </c>
      <c r="Q70" s="501" t="s">
        <v>63</v>
      </c>
      <c r="R70" s="502">
        <v>10475.4</v>
      </c>
      <c r="S70" s="419" t="s">
        <v>63</v>
      </c>
      <c r="T70" s="2" t="s">
        <v>63</v>
      </c>
      <c r="U70" s="2" t="s">
        <v>63</v>
      </c>
      <c r="V70" s="2" t="s">
        <v>63</v>
      </c>
      <c r="W70" s="2" t="s">
        <v>63</v>
      </c>
      <c r="X70" s="3">
        <v>565.70000000000005</v>
      </c>
      <c r="Y70" s="3">
        <v>15.9</v>
      </c>
      <c r="Z70" s="3">
        <v>2.2999999999999998</v>
      </c>
      <c r="AA70" s="2" t="s">
        <v>63</v>
      </c>
      <c r="AB70" s="2" t="s">
        <v>63</v>
      </c>
      <c r="AC70" s="2" t="s">
        <v>63</v>
      </c>
      <c r="AD70" s="3">
        <v>1513.4</v>
      </c>
      <c r="AE70" s="3">
        <v>23.6</v>
      </c>
      <c r="AF70" s="3">
        <v>0.4</v>
      </c>
      <c r="AG70" s="3">
        <v>0</v>
      </c>
      <c r="AH70" s="3">
        <v>30.5</v>
      </c>
      <c r="AI70" s="2" t="s">
        <v>63</v>
      </c>
      <c r="AJ70" s="2" t="s">
        <v>63</v>
      </c>
      <c r="AK70" s="2" t="s">
        <v>63</v>
      </c>
      <c r="AL70" s="2" t="s">
        <v>63</v>
      </c>
      <c r="AM70" s="2" t="s">
        <v>63</v>
      </c>
      <c r="AN70" s="2" t="s">
        <v>63</v>
      </c>
      <c r="AO70" s="2" t="s">
        <v>63</v>
      </c>
      <c r="AP70" s="2" t="s">
        <v>63</v>
      </c>
      <c r="AQ70" s="2" t="s">
        <v>63</v>
      </c>
      <c r="AR70" s="2" t="s">
        <v>63</v>
      </c>
      <c r="AS70" s="3">
        <v>126.7</v>
      </c>
      <c r="AT70" s="3">
        <v>3.9</v>
      </c>
      <c r="AU70" s="3">
        <v>2</v>
      </c>
      <c r="AV70" s="2" t="s">
        <v>63</v>
      </c>
      <c r="AW70" s="2" t="s">
        <v>63</v>
      </c>
      <c r="AX70" s="2" t="s">
        <v>63</v>
      </c>
      <c r="AY70" s="2" t="s">
        <v>63</v>
      </c>
      <c r="AZ70" s="2" t="s">
        <v>63</v>
      </c>
      <c r="BA70" s="2" t="s">
        <v>63</v>
      </c>
      <c r="BB70" s="3">
        <v>36.200000000000003</v>
      </c>
      <c r="BC70" s="2" t="s">
        <v>63</v>
      </c>
      <c r="BD70" s="3">
        <v>12</v>
      </c>
      <c r="BE70" s="2" t="s">
        <v>63</v>
      </c>
      <c r="BF70" s="2" t="s">
        <v>63</v>
      </c>
      <c r="BG70" s="2" t="s">
        <v>63</v>
      </c>
      <c r="BH70" s="3">
        <v>6195.9</v>
      </c>
      <c r="BI70" s="3">
        <v>2136.1</v>
      </c>
      <c r="BJ70" s="3">
        <v>21411.4</v>
      </c>
      <c r="BK70" s="410">
        <v>180.7</v>
      </c>
    </row>
    <row r="71" spans="1:63" ht="20.100000000000001" customHeight="1">
      <c r="A71" s="106"/>
      <c r="B71" s="73" t="s">
        <v>131</v>
      </c>
      <c r="C71" s="381" t="s">
        <v>227</v>
      </c>
      <c r="D71" s="411" t="s">
        <v>63</v>
      </c>
      <c r="E71" s="2" t="s">
        <v>63</v>
      </c>
      <c r="F71" s="2" t="s">
        <v>63</v>
      </c>
      <c r="G71" s="2" t="s">
        <v>63</v>
      </c>
      <c r="H71" s="2" t="s">
        <v>63</v>
      </c>
      <c r="I71" s="2" t="s">
        <v>63</v>
      </c>
      <c r="J71" s="2" t="s">
        <v>63</v>
      </c>
      <c r="K71" s="3">
        <v>25.4</v>
      </c>
      <c r="L71" s="2" t="s">
        <v>63</v>
      </c>
      <c r="M71" s="2" t="s">
        <v>63</v>
      </c>
      <c r="N71" s="2" t="s">
        <v>63</v>
      </c>
      <c r="O71" s="2" t="s">
        <v>63</v>
      </c>
      <c r="P71" s="492" t="s">
        <v>63</v>
      </c>
      <c r="Q71" s="501" t="s">
        <v>63</v>
      </c>
      <c r="R71" s="502">
        <v>3616.1</v>
      </c>
      <c r="S71" s="419" t="s">
        <v>63</v>
      </c>
      <c r="T71" s="2" t="s">
        <v>63</v>
      </c>
      <c r="U71" s="2" t="s">
        <v>63</v>
      </c>
      <c r="V71" s="2" t="s">
        <v>63</v>
      </c>
      <c r="W71" s="2" t="s">
        <v>63</v>
      </c>
      <c r="X71" s="3">
        <v>1140.3</v>
      </c>
      <c r="Y71" s="3">
        <v>101</v>
      </c>
      <c r="Z71" s="3">
        <v>17.100000000000001</v>
      </c>
      <c r="AA71" s="3">
        <v>0</v>
      </c>
      <c r="AB71" s="2" t="s">
        <v>63</v>
      </c>
      <c r="AC71" s="3">
        <v>11.5</v>
      </c>
      <c r="AD71" s="3">
        <v>495.1</v>
      </c>
      <c r="AE71" s="3">
        <v>799</v>
      </c>
      <c r="AF71" s="3">
        <v>16.3</v>
      </c>
      <c r="AG71" s="3">
        <v>8.8000000000000007</v>
      </c>
      <c r="AH71" s="3">
        <v>53.4</v>
      </c>
      <c r="AI71" s="2" t="s">
        <v>63</v>
      </c>
      <c r="AJ71" s="2" t="s">
        <v>63</v>
      </c>
      <c r="AK71" s="2" t="s">
        <v>63</v>
      </c>
      <c r="AL71" s="2" t="s">
        <v>63</v>
      </c>
      <c r="AM71" s="2" t="s">
        <v>63</v>
      </c>
      <c r="AN71" s="2" t="s">
        <v>63</v>
      </c>
      <c r="AO71" s="2" t="s">
        <v>63</v>
      </c>
      <c r="AP71" s="3">
        <v>32.299999999999997</v>
      </c>
      <c r="AQ71" s="3">
        <v>19.100000000000001</v>
      </c>
      <c r="AR71" s="3">
        <v>15.1</v>
      </c>
      <c r="AS71" s="3">
        <v>52.6</v>
      </c>
      <c r="AT71" s="2" t="s">
        <v>63</v>
      </c>
      <c r="AU71" s="2" t="s">
        <v>63</v>
      </c>
      <c r="AV71" s="2" t="s">
        <v>63</v>
      </c>
      <c r="AW71" s="2" t="s">
        <v>63</v>
      </c>
      <c r="AX71" s="2" t="s">
        <v>63</v>
      </c>
      <c r="AY71" s="2" t="s">
        <v>63</v>
      </c>
      <c r="AZ71" s="2" t="s">
        <v>63</v>
      </c>
      <c r="BA71" s="2" t="s">
        <v>63</v>
      </c>
      <c r="BB71" s="3">
        <v>3.8</v>
      </c>
      <c r="BC71" s="2" t="s">
        <v>63</v>
      </c>
      <c r="BD71" s="3">
        <v>1.8</v>
      </c>
      <c r="BE71" s="2" t="s">
        <v>63</v>
      </c>
      <c r="BF71" s="2" t="s">
        <v>63</v>
      </c>
      <c r="BG71" s="2" t="s">
        <v>63</v>
      </c>
      <c r="BH71" s="3">
        <v>11918.8</v>
      </c>
      <c r="BI71" s="3">
        <v>326.10000000000002</v>
      </c>
      <c r="BJ71" s="3">
        <v>18653.599999999999</v>
      </c>
      <c r="BK71" s="410">
        <v>124.8</v>
      </c>
    </row>
    <row r="72" spans="1:63" ht="20.100000000000001" customHeight="1">
      <c r="A72" s="107" t="s">
        <v>268</v>
      </c>
      <c r="B72" s="101" t="s">
        <v>132</v>
      </c>
      <c r="C72" s="396" t="s">
        <v>228</v>
      </c>
      <c r="D72" s="411" t="s">
        <v>63</v>
      </c>
      <c r="E72" s="2" t="s">
        <v>63</v>
      </c>
      <c r="F72" s="2" t="s">
        <v>63</v>
      </c>
      <c r="G72" s="2" t="s">
        <v>63</v>
      </c>
      <c r="H72" s="2" t="s">
        <v>63</v>
      </c>
      <c r="I72" s="2" t="s">
        <v>63</v>
      </c>
      <c r="J72" s="2" t="s">
        <v>63</v>
      </c>
      <c r="K72" s="3">
        <v>0.2</v>
      </c>
      <c r="L72" s="2" t="s">
        <v>63</v>
      </c>
      <c r="M72" s="2" t="s">
        <v>63</v>
      </c>
      <c r="N72" s="2" t="s">
        <v>63</v>
      </c>
      <c r="O72" s="2" t="s">
        <v>63</v>
      </c>
      <c r="P72" s="492" t="s">
        <v>63</v>
      </c>
      <c r="Q72" s="501" t="s">
        <v>63</v>
      </c>
      <c r="R72" s="502">
        <v>77.900000000000006</v>
      </c>
      <c r="S72" s="419" t="s">
        <v>63</v>
      </c>
      <c r="T72" s="2" t="s">
        <v>63</v>
      </c>
      <c r="U72" s="2" t="s">
        <v>63</v>
      </c>
      <c r="V72" s="2" t="s">
        <v>63</v>
      </c>
      <c r="W72" s="2" t="s">
        <v>63</v>
      </c>
      <c r="X72" s="3">
        <v>23.7</v>
      </c>
      <c r="Y72" s="3">
        <v>0.2</v>
      </c>
      <c r="Z72" s="3">
        <v>37</v>
      </c>
      <c r="AA72" s="3">
        <v>2.2999999999999998</v>
      </c>
      <c r="AB72" s="2" t="s">
        <v>63</v>
      </c>
      <c r="AC72" s="3">
        <v>441.4</v>
      </c>
      <c r="AD72" s="3">
        <v>97.7</v>
      </c>
      <c r="AE72" s="3">
        <v>660.1</v>
      </c>
      <c r="AF72" s="3">
        <v>3.9</v>
      </c>
      <c r="AG72" s="3">
        <v>1.6</v>
      </c>
      <c r="AH72" s="3">
        <v>6.2</v>
      </c>
      <c r="AI72" s="2" t="s">
        <v>63</v>
      </c>
      <c r="AJ72" s="2" t="s">
        <v>63</v>
      </c>
      <c r="AK72" s="2" t="s">
        <v>63</v>
      </c>
      <c r="AL72" s="2" t="s">
        <v>63</v>
      </c>
      <c r="AM72" s="2" t="s">
        <v>63</v>
      </c>
      <c r="AN72" s="2" t="s">
        <v>63</v>
      </c>
      <c r="AO72" s="2" t="s">
        <v>63</v>
      </c>
      <c r="AP72" s="3">
        <v>53.2</v>
      </c>
      <c r="AQ72" s="3">
        <v>684.9</v>
      </c>
      <c r="AR72" s="3">
        <v>15.5</v>
      </c>
      <c r="AS72" s="3">
        <v>27.6</v>
      </c>
      <c r="AT72" s="3">
        <v>30.2</v>
      </c>
      <c r="AU72" s="2" t="s">
        <v>63</v>
      </c>
      <c r="AV72" s="2" t="s">
        <v>63</v>
      </c>
      <c r="AW72" s="2" t="s">
        <v>63</v>
      </c>
      <c r="AX72" s="2" t="s">
        <v>63</v>
      </c>
      <c r="AY72" s="2" t="s">
        <v>63</v>
      </c>
      <c r="AZ72" s="2" t="s">
        <v>63</v>
      </c>
      <c r="BA72" s="2" t="s">
        <v>63</v>
      </c>
      <c r="BB72" s="3">
        <v>150.9</v>
      </c>
      <c r="BC72" s="2" t="s">
        <v>63</v>
      </c>
      <c r="BD72" s="3">
        <v>12.2</v>
      </c>
      <c r="BE72" s="2" t="s">
        <v>63</v>
      </c>
      <c r="BF72" s="2" t="s">
        <v>63</v>
      </c>
      <c r="BG72" s="2" t="s">
        <v>63</v>
      </c>
      <c r="BH72" s="3">
        <v>2692.3</v>
      </c>
      <c r="BI72" s="3">
        <v>69.5</v>
      </c>
      <c r="BJ72" s="3">
        <v>5088.3999999999996</v>
      </c>
      <c r="BK72" s="410">
        <v>974.4</v>
      </c>
    </row>
    <row r="73" spans="1:63" ht="20.100000000000001" customHeight="1">
      <c r="A73" s="106"/>
      <c r="B73" s="71" t="s">
        <v>133</v>
      </c>
      <c r="C73" s="380" t="s">
        <v>229</v>
      </c>
      <c r="D73" s="411" t="s">
        <v>63</v>
      </c>
      <c r="E73" s="2" t="s">
        <v>63</v>
      </c>
      <c r="F73" s="2" t="s">
        <v>63</v>
      </c>
      <c r="G73" s="2" t="s">
        <v>63</v>
      </c>
      <c r="H73" s="2" t="s">
        <v>63</v>
      </c>
      <c r="I73" s="2" t="s">
        <v>63</v>
      </c>
      <c r="J73" s="3">
        <v>15.4</v>
      </c>
      <c r="K73" s="2" t="s">
        <v>63</v>
      </c>
      <c r="L73" s="2" t="s">
        <v>63</v>
      </c>
      <c r="M73" s="3">
        <v>560.70000000000005</v>
      </c>
      <c r="N73" s="2" t="s">
        <v>63</v>
      </c>
      <c r="O73" s="2" t="s">
        <v>63</v>
      </c>
      <c r="P73" s="492" t="s">
        <v>63</v>
      </c>
      <c r="Q73" s="499">
        <v>332.6</v>
      </c>
      <c r="R73" s="500" t="s">
        <v>63</v>
      </c>
      <c r="S73" s="419" t="s">
        <v>63</v>
      </c>
      <c r="T73" s="2" t="s">
        <v>63</v>
      </c>
      <c r="U73" s="2" t="s">
        <v>63</v>
      </c>
      <c r="V73" s="2" t="s">
        <v>63</v>
      </c>
      <c r="W73" s="2" t="s">
        <v>63</v>
      </c>
      <c r="X73" s="3">
        <v>3875.3</v>
      </c>
      <c r="Y73" s="3">
        <v>769.2</v>
      </c>
      <c r="Z73" s="2" t="s">
        <v>63</v>
      </c>
      <c r="AA73" s="2" t="s">
        <v>63</v>
      </c>
      <c r="AB73" s="2" t="s">
        <v>63</v>
      </c>
      <c r="AC73" s="2" t="s">
        <v>63</v>
      </c>
      <c r="AD73" s="2" t="s">
        <v>63</v>
      </c>
      <c r="AE73" s="2" t="s">
        <v>63</v>
      </c>
      <c r="AF73" s="2" t="s">
        <v>63</v>
      </c>
      <c r="AG73" s="2" t="s">
        <v>63</v>
      </c>
      <c r="AH73" s="2" t="s">
        <v>63</v>
      </c>
      <c r="AI73" s="3">
        <v>44794.8</v>
      </c>
      <c r="AJ73" s="3">
        <v>215.1</v>
      </c>
      <c r="AK73" s="3">
        <v>723.3</v>
      </c>
      <c r="AL73" s="3">
        <v>1684.1</v>
      </c>
      <c r="AM73" s="3">
        <v>20.6</v>
      </c>
      <c r="AN73" s="3">
        <v>283.7</v>
      </c>
      <c r="AO73" s="3">
        <v>1021.7</v>
      </c>
      <c r="AP73" s="2" t="s">
        <v>63</v>
      </c>
      <c r="AQ73" s="2" t="s">
        <v>63</v>
      </c>
      <c r="AR73" s="2" t="s">
        <v>63</v>
      </c>
      <c r="AS73" s="2" t="s">
        <v>63</v>
      </c>
      <c r="AT73" s="2" t="s">
        <v>63</v>
      </c>
      <c r="AU73" s="2" t="s">
        <v>63</v>
      </c>
      <c r="AV73" s="2" t="s">
        <v>63</v>
      </c>
      <c r="AW73" s="2" t="s">
        <v>63</v>
      </c>
      <c r="AX73" s="2" t="s">
        <v>63</v>
      </c>
      <c r="AY73" s="2" t="s">
        <v>63</v>
      </c>
      <c r="AZ73" s="2" t="s">
        <v>63</v>
      </c>
      <c r="BA73" s="2" t="s">
        <v>63</v>
      </c>
      <c r="BB73" s="2" t="s">
        <v>63</v>
      </c>
      <c r="BC73" s="2" t="s">
        <v>63</v>
      </c>
      <c r="BD73" s="2" t="s">
        <v>63</v>
      </c>
      <c r="BE73" s="2" t="s">
        <v>63</v>
      </c>
      <c r="BF73" s="2" t="s">
        <v>63</v>
      </c>
      <c r="BG73" s="2" t="s">
        <v>63</v>
      </c>
      <c r="BH73" s="2" t="s">
        <v>63</v>
      </c>
      <c r="BI73" s="2" t="s">
        <v>63</v>
      </c>
      <c r="BJ73" s="3">
        <v>54296.5</v>
      </c>
      <c r="BK73" s="412" t="s">
        <v>63</v>
      </c>
    </row>
    <row r="74" spans="1:63" s="639" customFormat="1" ht="20.100000000000001" customHeight="1">
      <c r="A74" s="630" t="s">
        <v>256</v>
      </c>
      <c r="B74" s="104" t="s">
        <v>134</v>
      </c>
      <c r="C74" s="566" t="s">
        <v>230</v>
      </c>
      <c r="D74" s="631" t="s">
        <v>63</v>
      </c>
      <c r="E74" s="632" t="s">
        <v>63</v>
      </c>
      <c r="F74" s="632" t="s">
        <v>63</v>
      </c>
      <c r="G74" s="632" t="s">
        <v>63</v>
      </c>
      <c r="H74" s="632" t="s">
        <v>63</v>
      </c>
      <c r="I74" s="632" t="s">
        <v>63</v>
      </c>
      <c r="J74" s="633">
        <v>15.4</v>
      </c>
      <c r="K74" s="632" t="s">
        <v>63</v>
      </c>
      <c r="L74" s="632" t="s">
        <v>63</v>
      </c>
      <c r="M74" s="633">
        <v>560.70000000000005</v>
      </c>
      <c r="N74" s="632" t="s">
        <v>63</v>
      </c>
      <c r="O74" s="632" t="s">
        <v>63</v>
      </c>
      <c r="P74" s="634" t="s">
        <v>63</v>
      </c>
      <c r="Q74" s="635">
        <v>332.6</v>
      </c>
      <c r="R74" s="636" t="s">
        <v>63</v>
      </c>
      <c r="S74" s="637" t="s">
        <v>63</v>
      </c>
      <c r="T74" s="632" t="s">
        <v>63</v>
      </c>
      <c r="U74" s="632" t="s">
        <v>63</v>
      </c>
      <c r="V74" s="632" t="s">
        <v>63</v>
      </c>
      <c r="W74" s="632" t="s">
        <v>63</v>
      </c>
      <c r="X74" s="633">
        <v>3875.3</v>
      </c>
      <c r="Y74" s="633">
        <v>769.2</v>
      </c>
      <c r="Z74" s="632" t="s">
        <v>63</v>
      </c>
      <c r="AA74" s="632" t="s">
        <v>63</v>
      </c>
      <c r="AB74" s="632" t="s">
        <v>63</v>
      </c>
      <c r="AC74" s="632" t="s">
        <v>63</v>
      </c>
      <c r="AD74" s="632" t="s">
        <v>63</v>
      </c>
      <c r="AE74" s="632" t="s">
        <v>63</v>
      </c>
      <c r="AF74" s="632" t="s">
        <v>63</v>
      </c>
      <c r="AG74" s="632" t="s">
        <v>63</v>
      </c>
      <c r="AH74" s="632" t="s">
        <v>63</v>
      </c>
      <c r="AI74" s="633">
        <v>44794.8</v>
      </c>
      <c r="AJ74" s="633">
        <v>184</v>
      </c>
      <c r="AK74" s="633">
        <v>723.3</v>
      </c>
      <c r="AL74" s="633">
        <v>1684.1</v>
      </c>
      <c r="AM74" s="633">
        <v>20.6</v>
      </c>
      <c r="AN74" s="633">
        <v>283.7</v>
      </c>
      <c r="AO74" s="633">
        <v>1021.6</v>
      </c>
      <c r="AP74" s="632" t="s">
        <v>63</v>
      </c>
      <c r="AQ74" s="632" t="s">
        <v>63</v>
      </c>
      <c r="AR74" s="632" t="s">
        <v>63</v>
      </c>
      <c r="AS74" s="632" t="s">
        <v>63</v>
      </c>
      <c r="AT74" s="632" t="s">
        <v>63</v>
      </c>
      <c r="AU74" s="632" t="s">
        <v>63</v>
      </c>
      <c r="AV74" s="632" t="s">
        <v>63</v>
      </c>
      <c r="AW74" s="632" t="s">
        <v>63</v>
      </c>
      <c r="AX74" s="632" t="s">
        <v>63</v>
      </c>
      <c r="AY74" s="632" t="s">
        <v>63</v>
      </c>
      <c r="AZ74" s="632" t="s">
        <v>63</v>
      </c>
      <c r="BA74" s="632" t="s">
        <v>63</v>
      </c>
      <c r="BB74" s="632" t="s">
        <v>63</v>
      </c>
      <c r="BC74" s="632" t="s">
        <v>63</v>
      </c>
      <c r="BD74" s="632" t="s">
        <v>63</v>
      </c>
      <c r="BE74" s="632" t="s">
        <v>63</v>
      </c>
      <c r="BF74" s="632" t="s">
        <v>63</v>
      </c>
      <c r="BG74" s="632" t="s">
        <v>63</v>
      </c>
      <c r="BH74" s="632" t="s">
        <v>63</v>
      </c>
      <c r="BI74" s="632" t="s">
        <v>63</v>
      </c>
      <c r="BJ74" s="633">
        <v>54265.2</v>
      </c>
      <c r="BK74" s="638" t="s">
        <v>63</v>
      </c>
    </row>
    <row r="75" spans="1:63" ht="20.100000000000001" customHeight="1">
      <c r="A75" s="106"/>
      <c r="B75" s="73" t="s">
        <v>135</v>
      </c>
      <c r="C75" s="397" t="s">
        <v>231</v>
      </c>
      <c r="D75" s="411" t="s">
        <v>63</v>
      </c>
      <c r="E75" s="2" t="s">
        <v>63</v>
      </c>
      <c r="F75" s="2" t="s">
        <v>63</v>
      </c>
      <c r="G75" s="2" t="s">
        <v>63</v>
      </c>
      <c r="H75" s="2" t="s">
        <v>63</v>
      </c>
      <c r="I75" s="2" t="s">
        <v>63</v>
      </c>
      <c r="J75" s="2" t="s">
        <v>63</v>
      </c>
      <c r="K75" s="2" t="s">
        <v>63</v>
      </c>
      <c r="L75" s="2" t="s">
        <v>63</v>
      </c>
      <c r="M75" s="2" t="s">
        <v>63</v>
      </c>
      <c r="N75" s="2" t="s">
        <v>63</v>
      </c>
      <c r="O75" s="2" t="s">
        <v>63</v>
      </c>
      <c r="P75" s="492" t="s">
        <v>63</v>
      </c>
      <c r="Q75" s="501" t="s">
        <v>63</v>
      </c>
      <c r="R75" s="500" t="s">
        <v>63</v>
      </c>
      <c r="S75" s="419" t="s">
        <v>63</v>
      </c>
      <c r="T75" s="2" t="s">
        <v>63</v>
      </c>
      <c r="U75" s="2" t="s">
        <v>63</v>
      </c>
      <c r="V75" s="2" t="s">
        <v>63</v>
      </c>
      <c r="W75" s="2" t="s">
        <v>63</v>
      </c>
      <c r="X75" s="2" t="s">
        <v>63</v>
      </c>
      <c r="Y75" s="2" t="s">
        <v>63</v>
      </c>
      <c r="Z75" s="2" t="s">
        <v>63</v>
      </c>
      <c r="AA75" s="2" t="s">
        <v>63</v>
      </c>
      <c r="AB75" s="2" t="s">
        <v>63</v>
      </c>
      <c r="AC75" s="2" t="s">
        <v>63</v>
      </c>
      <c r="AD75" s="2" t="s">
        <v>63</v>
      </c>
      <c r="AE75" s="2" t="s">
        <v>63</v>
      </c>
      <c r="AF75" s="2" t="s">
        <v>63</v>
      </c>
      <c r="AG75" s="2" t="s">
        <v>63</v>
      </c>
      <c r="AH75" s="2" t="s">
        <v>63</v>
      </c>
      <c r="AI75" s="2" t="s">
        <v>63</v>
      </c>
      <c r="AJ75" s="3">
        <v>0</v>
      </c>
      <c r="AK75" s="2" t="s">
        <v>63</v>
      </c>
      <c r="AL75" s="2" t="s">
        <v>63</v>
      </c>
      <c r="AM75" s="2" t="s">
        <v>63</v>
      </c>
      <c r="AN75" s="2" t="s">
        <v>63</v>
      </c>
      <c r="AO75" s="2" t="s">
        <v>63</v>
      </c>
      <c r="AP75" s="2" t="s">
        <v>63</v>
      </c>
      <c r="AQ75" s="2" t="s">
        <v>63</v>
      </c>
      <c r="AR75" s="2" t="s">
        <v>63</v>
      </c>
      <c r="AS75" s="2" t="s">
        <v>63</v>
      </c>
      <c r="AT75" s="2" t="s">
        <v>63</v>
      </c>
      <c r="AU75" s="2" t="s">
        <v>63</v>
      </c>
      <c r="AV75" s="2" t="s">
        <v>63</v>
      </c>
      <c r="AW75" s="2" t="s">
        <v>63</v>
      </c>
      <c r="AX75" s="2" t="s">
        <v>63</v>
      </c>
      <c r="AY75" s="2" t="s">
        <v>63</v>
      </c>
      <c r="AZ75" s="2" t="s">
        <v>63</v>
      </c>
      <c r="BA75" s="2" t="s">
        <v>63</v>
      </c>
      <c r="BB75" s="2" t="s">
        <v>63</v>
      </c>
      <c r="BC75" s="2" t="s">
        <v>63</v>
      </c>
      <c r="BD75" s="2" t="s">
        <v>63</v>
      </c>
      <c r="BE75" s="2" t="s">
        <v>63</v>
      </c>
      <c r="BF75" s="2" t="s">
        <v>63</v>
      </c>
      <c r="BG75" s="2" t="s">
        <v>63</v>
      </c>
      <c r="BH75" s="2" t="s">
        <v>63</v>
      </c>
      <c r="BI75" s="2" t="s">
        <v>63</v>
      </c>
      <c r="BJ75" s="3">
        <v>0</v>
      </c>
      <c r="BK75" s="412" t="s">
        <v>63</v>
      </c>
    </row>
    <row r="76" spans="1:63" ht="20.100000000000001" customHeight="1">
      <c r="A76" s="106"/>
      <c r="B76" s="73" t="s">
        <v>136</v>
      </c>
      <c r="C76" s="397" t="s">
        <v>232</v>
      </c>
      <c r="D76" s="411" t="s">
        <v>63</v>
      </c>
      <c r="E76" s="2" t="s">
        <v>63</v>
      </c>
      <c r="F76" s="2" t="s">
        <v>63</v>
      </c>
      <c r="G76" s="2" t="s">
        <v>63</v>
      </c>
      <c r="H76" s="2" t="s">
        <v>63</v>
      </c>
      <c r="I76" s="2" t="s">
        <v>63</v>
      </c>
      <c r="J76" s="2" t="s">
        <v>63</v>
      </c>
      <c r="K76" s="2" t="s">
        <v>63</v>
      </c>
      <c r="L76" s="2" t="s">
        <v>63</v>
      </c>
      <c r="M76" s="2" t="s">
        <v>63</v>
      </c>
      <c r="N76" s="2" t="s">
        <v>63</v>
      </c>
      <c r="O76" s="2" t="s">
        <v>63</v>
      </c>
      <c r="P76" s="492" t="s">
        <v>63</v>
      </c>
      <c r="Q76" s="501" t="s">
        <v>63</v>
      </c>
      <c r="R76" s="500" t="s">
        <v>63</v>
      </c>
      <c r="S76" s="419" t="s">
        <v>63</v>
      </c>
      <c r="T76" s="2" t="s">
        <v>63</v>
      </c>
      <c r="U76" s="2" t="s">
        <v>63</v>
      </c>
      <c r="V76" s="2" t="s">
        <v>63</v>
      </c>
      <c r="W76" s="2" t="s">
        <v>63</v>
      </c>
      <c r="X76" s="2" t="s">
        <v>63</v>
      </c>
      <c r="Y76" s="2" t="s">
        <v>63</v>
      </c>
      <c r="Z76" s="2" t="s">
        <v>63</v>
      </c>
      <c r="AA76" s="2" t="s">
        <v>63</v>
      </c>
      <c r="AB76" s="2" t="s">
        <v>63</v>
      </c>
      <c r="AC76" s="2" t="s">
        <v>63</v>
      </c>
      <c r="AD76" s="2" t="s">
        <v>63</v>
      </c>
      <c r="AE76" s="2" t="s">
        <v>63</v>
      </c>
      <c r="AF76" s="2" t="s">
        <v>63</v>
      </c>
      <c r="AG76" s="2" t="s">
        <v>63</v>
      </c>
      <c r="AH76" s="2" t="s">
        <v>63</v>
      </c>
      <c r="AI76" s="2" t="s">
        <v>63</v>
      </c>
      <c r="AJ76" s="2" t="s">
        <v>63</v>
      </c>
      <c r="AK76" s="2" t="s">
        <v>63</v>
      </c>
      <c r="AL76" s="2" t="s">
        <v>63</v>
      </c>
      <c r="AM76" s="2" t="s">
        <v>63</v>
      </c>
      <c r="AN76" s="2" t="s">
        <v>63</v>
      </c>
      <c r="AO76" s="2" t="s">
        <v>63</v>
      </c>
      <c r="AP76" s="2" t="s">
        <v>63</v>
      </c>
      <c r="AQ76" s="2" t="s">
        <v>63</v>
      </c>
      <c r="AR76" s="2" t="s">
        <v>63</v>
      </c>
      <c r="AS76" s="2" t="s">
        <v>63</v>
      </c>
      <c r="AT76" s="2" t="s">
        <v>63</v>
      </c>
      <c r="AU76" s="2" t="s">
        <v>63</v>
      </c>
      <c r="AV76" s="2" t="s">
        <v>63</v>
      </c>
      <c r="AW76" s="2" t="s">
        <v>63</v>
      </c>
      <c r="AX76" s="2" t="s">
        <v>63</v>
      </c>
      <c r="AY76" s="2" t="s">
        <v>63</v>
      </c>
      <c r="AZ76" s="2" t="s">
        <v>63</v>
      </c>
      <c r="BA76" s="2" t="s">
        <v>63</v>
      </c>
      <c r="BB76" s="2" t="s">
        <v>63</v>
      </c>
      <c r="BC76" s="2" t="s">
        <v>63</v>
      </c>
      <c r="BD76" s="2" t="s">
        <v>63</v>
      </c>
      <c r="BE76" s="2" t="s">
        <v>63</v>
      </c>
      <c r="BF76" s="2" t="s">
        <v>63</v>
      </c>
      <c r="BG76" s="2" t="s">
        <v>63</v>
      </c>
      <c r="BH76" s="2" t="s">
        <v>63</v>
      </c>
      <c r="BI76" s="2" t="s">
        <v>63</v>
      </c>
      <c r="BJ76" s="2" t="s">
        <v>63</v>
      </c>
      <c r="BK76" s="412" t="s">
        <v>63</v>
      </c>
    </row>
    <row r="77" spans="1:63" ht="20.100000000000001" customHeight="1">
      <c r="A77" s="106"/>
      <c r="B77" s="73" t="s">
        <v>137</v>
      </c>
      <c r="C77" s="397" t="s">
        <v>233</v>
      </c>
      <c r="D77" s="411" t="s">
        <v>63</v>
      </c>
      <c r="E77" s="2" t="s">
        <v>63</v>
      </c>
      <c r="F77" s="2" t="s">
        <v>63</v>
      </c>
      <c r="G77" s="2" t="s">
        <v>63</v>
      </c>
      <c r="H77" s="2" t="s">
        <v>63</v>
      </c>
      <c r="I77" s="2" t="s">
        <v>63</v>
      </c>
      <c r="J77" s="2" t="s">
        <v>63</v>
      </c>
      <c r="K77" s="2" t="s">
        <v>63</v>
      </c>
      <c r="L77" s="2" t="s">
        <v>63</v>
      </c>
      <c r="M77" s="2" t="s">
        <v>63</v>
      </c>
      <c r="N77" s="2" t="s">
        <v>63</v>
      </c>
      <c r="O77" s="2" t="s">
        <v>63</v>
      </c>
      <c r="P77" s="492" t="s">
        <v>63</v>
      </c>
      <c r="Q77" s="501" t="s">
        <v>63</v>
      </c>
      <c r="R77" s="500" t="s">
        <v>63</v>
      </c>
      <c r="S77" s="419" t="s">
        <v>63</v>
      </c>
      <c r="T77" s="2" t="s">
        <v>63</v>
      </c>
      <c r="U77" s="2" t="s">
        <v>63</v>
      </c>
      <c r="V77" s="2" t="s">
        <v>63</v>
      </c>
      <c r="W77" s="2" t="s">
        <v>63</v>
      </c>
      <c r="X77" s="2" t="s">
        <v>63</v>
      </c>
      <c r="Y77" s="2" t="s">
        <v>63</v>
      </c>
      <c r="Z77" s="2" t="s">
        <v>63</v>
      </c>
      <c r="AA77" s="2" t="s">
        <v>63</v>
      </c>
      <c r="AB77" s="2" t="s">
        <v>63</v>
      </c>
      <c r="AC77" s="2" t="s">
        <v>63</v>
      </c>
      <c r="AD77" s="2" t="s">
        <v>63</v>
      </c>
      <c r="AE77" s="2" t="s">
        <v>63</v>
      </c>
      <c r="AF77" s="2" t="s">
        <v>63</v>
      </c>
      <c r="AG77" s="2" t="s">
        <v>63</v>
      </c>
      <c r="AH77" s="2" t="s">
        <v>63</v>
      </c>
      <c r="AI77" s="2" t="s">
        <v>63</v>
      </c>
      <c r="AJ77" s="3">
        <v>30.8</v>
      </c>
      <c r="AK77" s="2" t="s">
        <v>63</v>
      </c>
      <c r="AL77" s="2" t="s">
        <v>63</v>
      </c>
      <c r="AM77" s="2" t="s">
        <v>63</v>
      </c>
      <c r="AN77" s="2" t="s">
        <v>63</v>
      </c>
      <c r="AO77" s="3">
        <v>0.1</v>
      </c>
      <c r="AP77" s="2" t="s">
        <v>63</v>
      </c>
      <c r="AQ77" s="2" t="s">
        <v>63</v>
      </c>
      <c r="AR77" s="2" t="s">
        <v>63</v>
      </c>
      <c r="AS77" s="2" t="s">
        <v>63</v>
      </c>
      <c r="AT77" s="2" t="s">
        <v>63</v>
      </c>
      <c r="AU77" s="2" t="s">
        <v>63</v>
      </c>
      <c r="AV77" s="2" t="s">
        <v>63</v>
      </c>
      <c r="AW77" s="2" t="s">
        <v>63</v>
      </c>
      <c r="AX77" s="2" t="s">
        <v>63</v>
      </c>
      <c r="AY77" s="2" t="s">
        <v>63</v>
      </c>
      <c r="AZ77" s="2" t="s">
        <v>63</v>
      </c>
      <c r="BA77" s="2" t="s">
        <v>63</v>
      </c>
      <c r="BB77" s="2" t="s">
        <v>63</v>
      </c>
      <c r="BC77" s="2" t="s">
        <v>63</v>
      </c>
      <c r="BD77" s="2" t="s">
        <v>63</v>
      </c>
      <c r="BE77" s="2" t="s">
        <v>63</v>
      </c>
      <c r="BF77" s="2" t="s">
        <v>63</v>
      </c>
      <c r="BG77" s="2" t="s">
        <v>63</v>
      </c>
      <c r="BH77" s="2" t="s">
        <v>63</v>
      </c>
      <c r="BI77" s="2" t="s">
        <v>63</v>
      </c>
      <c r="BJ77" s="3">
        <v>31</v>
      </c>
      <c r="BK77" s="412" t="s">
        <v>63</v>
      </c>
    </row>
    <row r="78" spans="1:63" ht="20.100000000000001" customHeight="1">
      <c r="A78" s="106"/>
      <c r="B78" s="73" t="s">
        <v>138</v>
      </c>
      <c r="C78" s="397" t="s">
        <v>234</v>
      </c>
      <c r="D78" s="411" t="s">
        <v>63</v>
      </c>
      <c r="E78" s="2" t="s">
        <v>63</v>
      </c>
      <c r="F78" s="2" t="s">
        <v>63</v>
      </c>
      <c r="G78" s="2" t="s">
        <v>63</v>
      </c>
      <c r="H78" s="2" t="s">
        <v>63</v>
      </c>
      <c r="I78" s="2" t="s">
        <v>63</v>
      </c>
      <c r="J78" s="2" t="s">
        <v>63</v>
      </c>
      <c r="K78" s="2" t="s">
        <v>63</v>
      </c>
      <c r="L78" s="2" t="s">
        <v>63</v>
      </c>
      <c r="M78" s="2" t="s">
        <v>63</v>
      </c>
      <c r="N78" s="2" t="s">
        <v>63</v>
      </c>
      <c r="O78" s="2" t="s">
        <v>63</v>
      </c>
      <c r="P78" s="492" t="s">
        <v>63</v>
      </c>
      <c r="Q78" s="501" t="s">
        <v>63</v>
      </c>
      <c r="R78" s="500" t="s">
        <v>63</v>
      </c>
      <c r="S78" s="419" t="s">
        <v>63</v>
      </c>
      <c r="T78" s="2" t="s">
        <v>63</v>
      </c>
      <c r="U78" s="2" t="s">
        <v>63</v>
      </c>
      <c r="V78" s="2" t="s">
        <v>63</v>
      </c>
      <c r="W78" s="2" t="s">
        <v>63</v>
      </c>
      <c r="X78" s="2" t="s">
        <v>63</v>
      </c>
      <c r="Y78" s="2" t="s">
        <v>63</v>
      </c>
      <c r="Z78" s="2" t="s">
        <v>63</v>
      </c>
      <c r="AA78" s="2" t="s">
        <v>63</v>
      </c>
      <c r="AB78" s="2" t="s">
        <v>63</v>
      </c>
      <c r="AC78" s="2" t="s">
        <v>63</v>
      </c>
      <c r="AD78" s="2" t="s">
        <v>63</v>
      </c>
      <c r="AE78" s="2" t="s">
        <v>63</v>
      </c>
      <c r="AF78" s="2" t="s">
        <v>63</v>
      </c>
      <c r="AG78" s="2" t="s">
        <v>63</v>
      </c>
      <c r="AH78" s="2" t="s">
        <v>63</v>
      </c>
      <c r="AI78" s="2" t="s">
        <v>63</v>
      </c>
      <c r="AJ78" s="3">
        <v>0.3</v>
      </c>
      <c r="AK78" s="2" t="s">
        <v>63</v>
      </c>
      <c r="AL78" s="2" t="s">
        <v>63</v>
      </c>
      <c r="AM78" s="2" t="s">
        <v>63</v>
      </c>
      <c r="AN78" s="2" t="s">
        <v>63</v>
      </c>
      <c r="AO78" s="2" t="s">
        <v>63</v>
      </c>
      <c r="AP78" s="2" t="s">
        <v>63</v>
      </c>
      <c r="AQ78" s="2" t="s">
        <v>63</v>
      </c>
      <c r="AR78" s="2" t="s">
        <v>63</v>
      </c>
      <c r="AS78" s="2" t="s">
        <v>63</v>
      </c>
      <c r="AT78" s="2" t="s">
        <v>63</v>
      </c>
      <c r="AU78" s="2" t="s">
        <v>63</v>
      </c>
      <c r="AV78" s="2" t="s">
        <v>63</v>
      </c>
      <c r="AW78" s="2" t="s">
        <v>63</v>
      </c>
      <c r="AX78" s="2" t="s">
        <v>63</v>
      </c>
      <c r="AY78" s="2" t="s">
        <v>63</v>
      </c>
      <c r="AZ78" s="2" t="s">
        <v>63</v>
      </c>
      <c r="BA78" s="2" t="s">
        <v>63</v>
      </c>
      <c r="BB78" s="2" t="s">
        <v>63</v>
      </c>
      <c r="BC78" s="2" t="s">
        <v>63</v>
      </c>
      <c r="BD78" s="2" t="s">
        <v>63</v>
      </c>
      <c r="BE78" s="2" t="s">
        <v>63</v>
      </c>
      <c r="BF78" s="2" t="s">
        <v>63</v>
      </c>
      <c r="BG78" s="2" t="s">
        <v>63</v>
      </c>
      <c r="BH78" s="2" t="s">
        <v>63</v>
      </c>
      <c r="BI78" s="2" t="s">
        <v>63</v>
      </c>
      <c r="BJ78" s="3">
        <v>0.3</v>
      </c>
      <c r="BK78" s="412" t="s">
        <v>63</v>
      </c>
    </row>
    <row r="79" spans="1:63" ht="20.100000000000001" customHeight="1">
      <c r="A79" s="108"/>
      <c r="B79" s="73" t="s">
        <v>364</v>
      </c>
      <c r="C79" s="397" t="s">
        <v>235</v>
      </c>
      <c r="D79" s="411" t="s">
        <v>63</v>
      </c>
      <c r="E79" s="2" t="s">
        <v>63</v>
      </c>
      <c r="F79" s="2" t="s">
        <v>63</v>
      </c>
      <c r="G79" s="2" t="s">
        <v>63</v>
      </c>
      <c r="H79" s="2" t="s">
        <v>63</v>
      </c>
      <c r="I79" s="2" t="s">
        <v>63</v>
      </c>
      <c r="J79" s="2" t="s">
        <v>63</v>
      </c>
      <c r="K79" s="2" t="s">
        <v>63</v>
      </c>
      <c r="L79" s="2" t="s">
        <v>63</v>
      </c>
      <c r="M79" s="3">
        <v>560.70000000000005</v>
      </c>
      <c r="N79" s="2" t="s">
        <v>63</v>
      </c>
      <c r="O79" s="2" t="s">
        <v>63</v>
      </c>
      <c r="P79" s="492" t="s">
        <v>63</v>
      </c>
      <c r="Q79" s="501" t="s">
        <v>63</v>
      </c>
      <c r="R79" s="500" t="s">
        <v>63</v>
      </c>
      <c r="S79" s="419" t="s">
        <v>63</v>
      </c>
      <c r="T79" s="2" t="s">
        <v>63</v>
      </c>
      <c r="U79" s="2" t="s">
        <v>63</v>
      </c>
      <c r="V79" s="2" t="s">
        <v>63</v>
      </c>
      <c r="W79" s="2" t="s">
        <v>63</v>
      </c>
      <c r="X79" s="3">
        <v>3875.3</v>
      </c>
      <c r="Y79" s="3">
        <v>769.2</v>
      </c>
      <c r="Z79" s="2" t="s">
        <v>63</v>
      </c>
      <c r="AA79" s="2" t="s">
        <v>63</v>
      </c>
      <c r="AB79" s="2" t="s">
        <v>63</v>
      </c>
      <c r="AC79" s="2" t="s">
        <v>63</v>
      </c>
      <c r="AD79" s="2" t="s">
        <v>63</v>
      </c>
      <c r="AE79" s="2" t="s">
        <v>63</v>
      </c>
      <c r="AF79" s="2" t="s">
        <v>63</v>
      </c>
      <c r="AG79" s="2" t="s">
        <v>63</v>
      </c>
      <c r="AH79" s="2" t="s">
        <v>63</v>
      </c>
      <c r="AI79" s="3">
        <v>44794.8</v>
      </c>
      <c r="AJ79" s="2" t="s">
        <v>63</v>
      </c>
      <c r="AK79" s="2" t="s">
        <v>63</v>
      </c>
      <c r="AL79" s="2" t="s">
        <v>63</v>
      </c>
      <c r="AM79" s="2" t="s">
        <v>63</v>
      </c>
      <c r="AN79" s="2" t="s">
        <v>63</v>
      </c>
      <c r="AO79" s="2" t="s">
        <v>63</v>
      </c>
      <c r="AP79" s="2" t="s">
        <v>63</v>
      </c>
      <c r="AQ79" s="2" t="s">
        <v>63</v>
      </c>
      <c r="AR79" s="2" t="s">
        <v>63</v>
      </c>
      <c r="AS79" s="2" t="s">
        <v>63</v>
      </c>
      <c r="AT79" s="2" t="s">
        <v>63</v>
      </c>
      <c r="AU79" s="2" t="s">
        <v>63</v>
      </c>
      <c r="AV79" s="2" t="s">
        <v>63</v>
      </c>
      <c r="AW79" s="2" t="s">
        <v>63</v>
      </c>
      <c r="AX79" s="2" t="s">
        <v>63</v>
      </c>
      <c r="AY79" s="2" t="s">
        <v>63</v>
      </c>
      <c r="AZ79" s="2" t="s">
        <v>63</v>
      </c>
      <c r="BA79" s="2" t="s">
        <v>63</v>
      </c>
      <c r="BB79" s="2" t="s">
        <v>63</v>
      </c>
      <c r="BC79" s="2" t="s">
        <v>63</v>
      </c>
      <c r="BD79" s="2" t="s">
        <v>63</v>
      </c>
      <c r="BE79" s="2" t="s">
        <v>63</v>
      </c>
      <c r="BF79" s="2" t="s">
        <v>63</v>
      </c>
      <c r="BG79" s="2" t="s">
        <v>63</v>
      </c>
      <c r="BH79" s="2" t="s">
        <v>63</v>
      </c>
      <c r="BI79" s="2" t="s">
        <v>63</v>
      </c>
      <c r="BJ79" s="3">
        <v>50000</v>
      </c>
      <c r="BK79" s="412" t="s">
        <v>63</v>
      </c>
    </row>
    <row r="80" spans="1:63" ht="20.100000000000001" customHeight="1">
      <c r="A80" s="106"/>
      <c r="B80" s="66" t="s">
        <v>140</v>
      </c>
      <c r="C80" s="386" t="s">
        <v>236</v>
      </c>
      <c r="D80" s="409">
        <v>818</v>
      </c>
      <c r="E80" s="3">
        <v>1671.9</v>
      </c>
      <c r="F80" s="2" t="s">
        <v>63</v>
      </c>
      <c r="G80" s="3">
        <v>224247.3</v>
      </c>
      <c r="H80" s="3">
        <v>3969</v>
      </c>
      <c r="I80" s="2" t="s">
        <v>63</v>
      </c>
      <c r="J80" s="2" t="s">
        <v>63</v>
      </c>
      <c r="K80" s="2" t="s">
        <v>63</v>
      </c>
      <c r="L80" s="2" t="s">
        <v>63</v>
      </c>
      <c r="M80" s="2" t="s">
        <v>63</v>
      </c>
      <c r="N80" s="3">
        <v>3412.7</v>
      </c>
      <c r="O80" s="3">
        <v>13451.7</v>
      </c>
      <c r="P80" s="493">
        <v>5732.3</v>
      </c>
      <c r="Q80" s="499">
        <v>148415.70000000001</v>
      </c>
      <c r="R80" s="502">
        <v>1357.4</v>
      </c>
      <c r="S80" s="419" t="s">
        <v>63</v>
      </c>
      <c r="T80" s="2" t="s">
        <v>63</v>
      </c>
      <c r="U80" s="2" t="s">
        <v>63</v>
      </c>
      <c r="V80" s="2" t="s">
        <v>63</v>
      </c>
      <c r="W80" s="3">
        <v>2784.5</v>
      </c>
      <c r="X80" s="3">
        <v>63.5</v>
      </c>
      <c r="Y80" s="2" t="s">
        <v>63</v>
      </c>
      <c r="Z80" s="2" t="s">
        <v>63</v>
      </c>
      <c r="AA80" s="2" t="s">
        <v>63</v>
      </c>
      <c r="AB80" s="2" t="s">
        <v>63</v>
      </c>
      <c r="AC80" s="2" t="s">
        <v>63</v>
      </c>
      <c r="AD80" s="3">
        <v>39.5</v>
      </c>
      <c r="AE80" s="3">
        <v>1294.4000000000001</v>
      </c>
      <c r="AF80" s="2" t="s">
        <v>63</v>
      </c>
      <c r="AG80" s="2" t="s">
        <v>63</v>
      </c>
      <c r="AH80" s="3">
        <v>2610.8000000000002</v>
      </c>
      <c r="AI80" s="2" t="s">
        <v>63</v>
      </c>
      <c r="AJ80" s="2" t="s">
        <v>63</v>
      </c>
      <c r="AK80" s="2" t="s">
        <v>63</v>
      </c>
      <c r="AL80" s="2" t="s">
        <v>63</v>
      </c>
      <c r="AM80" s="2" t="s">
        <v>63</v>
      </c>
      <c r="AN80" s="3">
        <v>256.8</v>
      </c>
      <c r="AO80" s="3">
        <v>2655.3</v>
      </c>
      <c r="AP80" s="3">
        <v>312.89999999999998</v>
      </c>
      <c r="AQ80" s="3">
        <v>362.1</v>
      </c>
      <c r="AR80" s="3">
        <v>490.6</v>
      </c>
      <c r="AS80" s="3">
        <v>6822.3</v>
      </c>
      <c r="AT80" s="3">
        <v>195.2</v>
      </c>
      <c r="AU80" s="3">
        <v>239.5</v>
      </c>
      <c r="AV80" s="2" t="s">
        <v>63</v>
      </c>
      <c r="AW80" s="2" t="s">
        <v>63</v>
      </c>
      <c r="AX80" s="3">
        <v>2295.1999999999998</v>
      </c>
      <c r="AY80" s="2" t="s">
        <v>63</v>
      </c>
      <c r="AZ80" s="3">
        <v>145909.70000000001</v>
      </c>
      <c r="BA80" s="3">
        <v>2791.1</v>
      </c>
      <c r="BB80" s="2" t="s">
        <v>63</v>
      </c>
      <c r="BC80" s="3">
        <v>14163</v>
      </c>
      <c r="BD80" s="2" t="s">
        <v>63</v>
      </c>
      <c r="BE80" s="3">
        <v>474.6</v>
      </c>
      <c r="BF80" s="3">
        <v>2679.2</v>
      </c>
      <c r="BG80" s="3">
        <v>2284.3000000000002</v>
      </c>
      <c r="BH80" s="2" t="s">
        <v>63</v>
      </c>
      <c r="BI80" s="3">
        <v>161.80000000000001</v>
      </c>
      <c r="BJ80" s="3">
        <v>591962.4</v>
      </c>
      <c r="BK80" s="410">
        <v>59522.7</v>
      </c>
    </row>
    <row r="81" spans="1:63" ht="20.100000000000001" customHeight="1">
      <c r="A81" s="106"/>
      <c r="B81" s="71" t="s">
        <v>141</v>
      </c>
      <c r="C81" s="380" t="s">
        <v>237</v>
      </c>
      <c r="D81" s="409">
        <v>818</v>
      </c>
      <c r="E81" s="3">
        <v>1671.9</v>
      </c>
      <c r="F81" s="2" t="s">
        <v>63</v>
      </c>
      <c r="G81" s="3">
        <v>212006.3</v>
      </c>
      <c r="H81" s="3">
        <v>3969</v>
      </c>
      <c r="I81" s="2" t="s">
        <v>63</v>
      </c>
      <c r="J81" s="2" t="s">
        <v>63</v>
      </c>
      <c r="K81" s="2" t="s">
        <v>63</v>
      </c>
      <c r="L81" s="2" t="s">
        <v>63</v>
      </c>
      <c r="M81" s="2" t="s">
        <v>63</v>
      </c>
      <c r="N81" s="2" t="s">
        <v>63</v>
      </c>
      <c r="O81" s="2" t="s">
        <v>63</v>
      </c>
      <c r="P81" s="493">
        <v>1031.3</v>
      </c>
      <c r="Q81" s="499">
        <v>104648.2</v>
      </c>
      <c r="R81" s="500" t="s">
        <v>63</v>
      </c>
      <c r="S81" s="419" t="s">
        <v>63</v>
      </c>
      <c r="T81" s="2" t="s">
        <v>63</v>
      </c>
      <c r="U81" s="2" t="s">
        <v>63</v>
      </c>
      <c r="V81" s="2" t="s">
        <v>63</v>
      </c>
      <c r="W81" s="2" t="s">
        <v>63</v>
      </c>
      <c r="X81" s="2" t="s">
        <v>63</v>
      </c>
      <c r="Y81" s="2" t="s">
        <v>63</v>
      </c>
      <c r="Z81" s="2" t="s">
        <v>63</v>
      </c>
      <c r="AA81" s="2" t="s">
        <v>63</v>
      </c>
      <c r="AB81" s="2" t="s">
        <v>63</v>
      </c>
      <c r="AC81" s="2" t="s">
        <v>63</v>
      </c>
      <c r="AD81" s="3">
        <v>3.2</v>
      </c>
      <c r="AE81" s="3">
        <v>1293.7</v>
      </c>
      <c r="AF81" s="2" t="s">
        <v>63</v>
      </c>
      <c r="AG81" s="2" t="s">
        <v>63</v>
      </c>
      <c r="AH81" s="3">
        <v>1755.3</v>
      </c>
      <c r="AI81" s="2" t="s">
        <v>63</v>
      </c>
      <c r="AJ81" s="2" t="s">
        <v>63</v>
      </c>
      <c r="AK81" s="2" t="s">
        <v>63</v>
      </c>
      <c r="AL81" s="2" t="s">
        <v>63</v>
      </c>
      <c r="AM81" s="2" t="s">
        <v>63</v>
      </c>
      <c r="AN81" s="2" t="s">
        <v>63</v>
      </c>
      <c r="AO81" s="2" t="s">
        <v>63</v>
      </c>
      <c r="AP81" s="3">
        <v>288</v>
      </c>
      <c r="AQ81" s="3">
        <v>25</v>
      </c>
      <c r="AR81" s="3">
        <v>202.5</v>
      </c>
      <c r="AS81" s="3">
        <v>4111.5</v>
      </c>
      <c r="AT81" s="3">
        <v>168.4</v>
      </c>
      <c r="AU81" s="3">
        <v>239.5</v>
      </c>
      <c r="AV81" s="2" t="s">
        <v>63</v>
      </c>
      <c r="AW81" s="2" t="s">
        <v>63</v>
      </c>
      <c r="AX81" s="3">
        <v>2295.1999999999998</v>
      </c>
      <c r="AY81" s="2" t="s">
        <v>63</v>
      </c>
      <c r="AZ81" s="3">
        <v>145909.70000000001</v>
      </c>
      <c r="BA81" s="3">
        <v>2788.7</v>
      </c>
      <c r="BB81" s="2" t="s">
        <v>63</v>
      </c>
      <c r="BC81" s="3">
        <v>11801</v>
      </c>
      <c r="BD81" s="2" t="s">
        <v>63</v>
      </c>
      <c r="BE81" s="3">
        <v>474.6</v>
      </c>
      <c r="BF81" s="3">
        <v>2669.5</v>
      </c>
      <c r="BG81" s="3">
        <v>2256.6</v>
      </c>
      <c r="BH81" s="2" t="s">
        <v>63</v>
      </c>
      <c r="BI81" s="2" t="s">
        <v>63</v>
      </c>
      <c r="BJ81" s="3">
        <v>500426.7</v>
      </c>
      <c r="BK81" s="410">
        <v>29382.799999999999</v>
      </c>
    </row>
    <row r="82" spans="1:63" ht="20.100000000000001" customHeight="1">
      <c r="A82" s="106"/>
      <c r="B82" s="71" t="s">
        <v>142</v>
      </c>
      <c r="C82" s="380" t="s">
        <v>238</v>
      </c>
      <c r="D82" s="411" t="s">
        <v>63</v>
      </c>
      <c r="E82" s="2" t="s">
        <v>63</v>
      </c>
      <c r="F82" s="2" t="s">
        <v>63</v>
      </c>
      <c r="G82" s="3">
        <v>488</v>
      </c>
      <c r="H82" s="2" t="s">
        <v>63</v>
      </c>
      <c r="I82" s="2" t="s">
        <v>63</v>
      </c>
      <c r="J82" s="2" t="s">
        <v>63</v>
      </c>
      <c r="K82" s="2" t="s">
        <v>63</v>
      </c>
      <c r="L82" s="2" t="s">
        <v>63</v>
      </c>
      <c r="M82" s="2" t="s">
        <v>63</v>
      </c>
      <c r="N82" s="3">
        <v>3412.7</v>
      </c>
      <c r="O82" s="3">
        <v>13451.7</v>
      </c>
      <c r="P82" s="493">
        <v>4701.1000000000004</v>
      </c>
      <c r="Q82" s="499">
        <v>3840.3</v>
      </c>
      <c r="R82" s="502">
        <v>66</v>
      </c>
      <c r="S82" s="419" t="s">
        <v>63</v>
      </c>
      <c r="T82" s="2" t="s">
        <v>63</v>
      </c>
      <c r="U82" s="2" t="s">
        <v>63</v>
      </c>
      <c r="V82" s="2" t="s">
        <v>63</v>
      </c>
      <c r="W82" s="3">
        <v>1155.4000000000001</v>
      </c>
      <c r="X82" s="2" t="s">
        <v>63</v>
      </c>
      <c r="Y82" s="2" t="s">
        <v>63</v>
      </c>
      <c r="Z82" s="2" t="s">
        <v>63</v>
      </c>
      <c r="AA82" s="2" t="s">
        <v>63</v>
      </c>
      <c r="AB82" s="2" t="s">
        <v>63</v>
      </c>
      <c r="AC82" s="2" t="s">
        <v>63</v>
      </c>
      <c r="AD82" s="2" t="s">
        <v>63</v>
      </c>
      <c r="AE82" s="3">
        <v>0.7</v>
      </c>
      <c r="AF82" s="2" t="s">
        <v>63</v>
      </c>
      <c r="AG82" s="2" t="s">
        <v>63</v>
      </c>
      <c r="AH82" s="3">
        <v>240.8</v>
      </c>
      <c r="AI82" s="2" t="s">
        <v>63</v>
      </c>
      <c r="AJ82" s="2" t="s">
        <v>63</v>
      </c>
      <c r="AK82" s="2" t="s">
        <v>63</v>
      </c>
      <c r="AL82" s="2" t="s">
        <v>63</v>
      </c>
      <c r="AM82" s="2" t="s">
        <v>63</v>
      </c>
      <c r="AN82" s="2" t="s">
        <v>63</v>
      </c>
      <c r="AO82" s="2" t="s">
        <v>63</v>
      </c>
      <c r="AP82" s="3">
        <v>4</v>
      </c>
      <c r="AQ82" s="3">
        <v>33.5</v>
      </c>
      <c r="AR82" s="3">
        <v>11.7</v>
      </c>
      <c r="AS82" s="3">
        <v>4.7</v>
      </c>
      <c r="AT82" s="3">
        <v>17.2</v>
      </c>
      <c r="AU82" s="2" t="s">
        <v>63</v>
      </c>
      <c r="AV82" s="2" t="s">
        <v>63</v>
      </c>
      <c r="AW82" s="2" t="s">
        <v>63</v>
      </c>
      <c r="AX82" s="2" t="s">
        <v>63</v>
      </c>
      <c r="AY82" s="2" t="s">
        <v>63</v>
      </c>
      <c r="AZ82" s="2" t="s">
        <v>63</v>
      </c>
      <c r="BA82" s="3">
        <v>2.4</v>
      </c>
      <c r="BB82" s="2" t="s">
        <v>63</v>
      </c>
      <c r="BC82" s="3">
        <v>2362.1</v>
      </c>
      <c r="BD82" s="2" t="s">
        <v>63</v>
      </c>
      <c r="BE82" s="2" t="s">
        <v>63</v>
      </c>
      <c r="BF82" s="3">
        <v>9.6999999999999993</v>
      </c>
      <c r="BG82" s="3">
        <v>27.8</v>
      </c>
      <c r="BH82" s="2" t="s">
        <v>63</v>
      </c>
      <c r="BI82" s="2" t="s">
        <v>63</v>
      </c>
      <c r="BJ82" s="3">
        <v>29829.8</v>
      </c>
      <c r="BK82" s="410">
        <v>25193.9</v>
      </c>
    </row>
    <row r="83" spans="1:63" ht="20.100000000000001" customHeight="1">
      <c r="A83" s="106"/>
      <c r="B83" s="71" t="s">
        <v>143</v>
      </c>
      <c r="C83" s="380" t="s">
        <v>239</v>
      </c>
      <c r="D83" s="411" t="s">
        <v>63</v>
      </c>
      <c r="E83" s="2" t="s">
        <v>63</v>
      </c>
      <c r="F83" s="2" t="s">
        <v>63</v>
      </c>
      <c r="G83" s="2" t="s">
        <v>63</v>
      </c>
      <c r="H83" s="2" t="s">
        <v>63</v>
      </c>
      <c r="I83" s="2" t="s">
        <v>63</v>
      </c>
      <c r="J83" s="2" t="s">
        <v>63</v>
      </c>
      <c r="K83" s="2" t="s">
        <v>63</v>
      </c>
      <c r="L83" s="2" t="s">
        <v>63</v>
      </c>
      <c r="M83" s="2" t="s">
        <v>63</v>
      </c>
      <c r="N83" s="2" t="s">
        <v>63</v>
      </c>
      <c r="O83" s="2" t="s">
        <v>63</v>
      </c>
      <c r="P83" s="492" t="s">
        <v>63</v>
      </c>
      <c r="Q83" s="499">
        <v>36294</v>
      </c>
      <c r="R83" s="502">
        <v>1007.3</v>
      </c>
      <c r="S83" s="419" t="s">
        <v>63</v>
      </c>
      <c r="T83" s="2" t="s">
        <v>63</v>
      </c>
      <c r="U83" s="2" t="s">
        <v>63</v>
      </c>
      <c r="V83" s="2" t="s">
        <v>63</v>
      </c>
      <c r="W83" s="2" t="s">
        <v>63</v>
      </c>
      <c r="X83" s="3">
        <v>0.3</v>
      </c>
      <c r="Y83" s="2" t="s">
        <v>63</v>
      </c>
      <c r="Z83" s="2" t="s">
        <v>63</v>
      </c>
      <c r="AA83" s="2" t="s">
        <v>63</v>
      </c>
      <c r="AB83" s="2" t="s">
        <v>63</v>
      </c>
      <c r="AC83" s="2" t="s">
        <v>63</v>
      </c>
      <c r="AD83" s="3">
        <v>0.2</v>
      </c>
      <c r="AE83" s="2" t="s">
        <v>63</v>
      </c>
      <c r="AF83" s="2" t="s">
        <v>63</v>
      </c>
      <c r="AG83" s="2" t="s">
        <v>63</v>
      </c>
      <c r="AH83" s="3">
        <v>302.89999999999998</v>
      </c>
      <c r="AI83" s="2" t="s">
        <v>63</v>
      </c>
      <c r="AJ83" s="2" t="s">
        <v>63</v>
      </c>
      <c r="AK83" s="2" t="s">
        <v>63</v>
      </c>
      <c r="AL83" s="2" t="s">
        <v>63</v>
      </c>
      <c r="AM83" s="2" t="s">
        <v>63</v>
      </c>
      <c r="AN83" s="2" t="s">
        <v>63</v>
      </c>
      <c r="AO83" s="2" t="s">
        <v>63</v>
      </c>
      <c r="AP83" s="3">
        <v>19.8</v>
      </c>
      <c r="AQ83" s="3">
        <v>113.7</v>
      </c>
      <c r="AR83" s="3">
        <v>0</v>
      </c>
      <c r="AS83" s="3">
        <v>77.599999999999994</v>
      </c>
      <c r="AT83" s="2" t="s">
        <v>63</v>
      </c>
      <c r="AU83" s="2" t="s">
        <v>63</v>
      </c>
      <c r="AV83" s="2" t="s">
        <v>63</v>
      </c>
      <c r="AW83" s="2" t="s">
        <v>63</v>
      </c>
      <c r="AX83" s="2" t="s">
        <v>63</v>
      </c>
      <c r="AY83" s="2" t="s">
        <v>63</v>
      </c>
      <c r="AZ83" s="2" t="s">
        <v>63</v>
      </c>
      <c r="BA83" s="2" t="s">
        <v>63</v>
      </c>
      <c r="BB83" s="2" t="s">
        <v>63</v>
      </c>
      <c r="BC83" s="2" t="s">
        <v>63</v>
      </c>
      <c r="BD83" s="2" t="s">
        <v>63</v>
      </c>
      <c r="BE83" s="2" t="s">
        <v>63</v>
      </c>
      <c r="BF83" s="2" t="s">
        <v>63</v>
      </c>
      <c r="BG83" s="2" t="s">
        <v>63</v>
      </c>
      <c r="BH83" s="2" t="s">
        <v>63</v>
      </c>
      <c r="BI83" s="2" t="s">
        <v>63</v>
      </c>
      <c r="BJ83" s="3">
        <v>37815.699999999997</v>
      </c>
      <c r="BK83" s="410">
        <v>211.1</v>
      </c>
    </row>
    <row r="84" spans="1:63" ht="20.100000000000001" customHeight="1">
      <c r="A84" s="106"/>
      <c r="B84" s="71" t="s">
        <v>144</v>
      </c>
      <c r="C84" s="380" t="s">
        <v>240</v>
      </c>
      <c r="D84" s="411" t="s">
        <v>63</v>
      </c>
      <c r="E84" s="2" t="s">
        <v>63</v>
      </c>
      <c r="F84" s="2" t="s">
        <v>63</v>
      </c>
      <c r="G84" s="3">
        <v>11753</v>
      </c>
      <c r="H84" s="2" t="s">
        <v>63</v>
      </c>
      <c r="I84" s="2" t="s">
        <v>63</v>
      </c>
      <c r="J84" s="2" t="s">
        <v>63</v>
      </c>
      <c r="K84" s="2" t="s">
        <v>63</v>
      </c>
      <c r="L84" s="2" t="s">
        <v>63</v>
      </c>
      <c r="M84" s="2" t="s">
        <v>63</v>
      </c>
      <c r="N84" s="2" t="s">
        <v>63</v>
      </c>
      <c r="O84" s="2" t="s">
        <v>63</v>
      </c>
      <c r="P84" s="492" t="s">
        <v>63</v>
      </c>
      <c r="Q84" s="499">
        <v>3633.2</v>
      </c>
      <c r="R84" s="502">
        <v>284.10000000000002</v>
      </c>
      <c r="S84" s="419" t="s">
        <v>63</v>
      </c>
      <c r="T84" s="2" t="s">
        <v>63</v>
      </c>
      <c r="U84" s="2" t="s">
        <v>63</v>
      </c>
      <c r="V84" s="2" t="s">
        <v>63</v>
      </c>
      <c r="W84" s="3">
        <v>1629.1</v>
      </c>
      <c r="X84" s="3">
        <v>63.2</v>
      </c>
      <c r="Y84" s="2" t="s">
        <v>63</v>
      </c>
      <c r="Z84" s="2" t="s">
        <v>63</v>
      </c>
      <c r="AA84" s="2" t="s">
        <v>63</v>
      </c>
      <c r="AB84" s="2" t="s">
        <v>63</v>
      </c>
      <c r="AC84" s="2" t="s">
        <v>63</v>
      </c>
      <c r="AD84" s="3">
        <v>36.1</v>
      </c>
      <c r="AE84" s="2" t="s">
        <v>63</v>
      </c>
      <c r="AF84" s="2" t="s">
        <v>63</v>
      </c>
      <c r="AG84" s="2" t="s">
        <v>63</v>
      </c>
      <c r="AH84" s="3">
        <v>311.8</v>
      </c>
      <c r="AI84" s="2" t="s">
        <v>63</v>
      </c>
      <c r="AJ84" s="2" t="s">
        <v>63</v>
      </c>
      <c r="AK84" s="2" t="s">
        <v>63</v>
      </c>
      <c r="AL84" s="2" t="s">
        <v>63</v>
      </c>
      <c r="AM84" s="2" t="s">
        <v>63</v>
      </c>
      <c r="AN84" s="3">
        <v>256.8</v>
      </c>
      <c r="AO84" s="3">
        <v>2655.3</v>
      </c>
      <c r="AP84" s="3">
        <v>1.2</v>
      </c>
      <c r="AQ84" s="3">
        <v>190</v>
      </c>
      <c r="AR84" s="3">
        <v>276.39999999999998</v>
      </c>
      <c r="AS84" s="3">
        <v>2628.5</v>
      </c>
      <c r="AT84" s="3">
        <v>9.6</v>
      </c>
      <c r="AU84" s="2" t="s">
        <v>63</v>
      </c>
      <c r="AV84" s="2" t="s">
        <v>63</v>
      </c>
      <c r="AW84" s="2" t="s">
        <v>63</v>
      </c>
      <c r="AX84" s="2" t="s">
        <v>63</v>
      </c>
      <c r="AY84" s="2" t="s">
        <v>63</v>
      </c>
      <c r="AZ84" s="2" t="s">
        <v>63</v>
      </c>
      <c r="BA84" s="2" t="s">
        <v>63</v>
      </c>
      <c r="BB84" s="2" t="s">
        <v>63</v>
      </c>
      <c r="BC84" s="2" t="s">
        <v>63</v>
      </c>
      <c r="BD84" s="2" t="s">
        <v>63</v>
      </c>
      <c r="BE84" s="2" t="s">
        <v>63</v>
      </c>
      <c r="BF84" s="2" t="s">
        <v>63</v>
      </c>
      <c r="BG84" s="2" t="s">
        <v>63</v>
      </c>
      <c r="BH84" s="2" t="s">
        <v>63</v>
      </c>
      <c r="BI84" s="2" t="s">
        <v>63</v>
      </c>
      <c r="BJ84" s="3">
        <v>23728.3</v>
      </c>
      <c r="BK84" s="410">
        <v>4734.8</v>
      </c>
    </row>
    <row r="85" spans="1:63" ht="20.100000000000001" customHeight="1">
      <c r="A85" s="106"/>
      <c r="B85" s="71" t="s">
        <v>145</v>
      </c>
      <c r="C85" s="380" t="s">
        <v>241</v>
      </c>
      <c r="D85" s="411" t="s">
        <v>63</v>
      </c>
      <c r="E85" s="2" t="s">
        <v>63</v>
      </c>
      <c r="F85" s="2" t="s">
        <v>63</v>
      </c>
      <c r="G85" s="2" t="s">
        <v>63</v>
      </c>
      <c r="H85" s="2" t="s">
        <v>63</v>
      </c>
      <c r="I85" s="2" t="s">
        <v>63</v>
      </c>
      <c r="J85" s="2" t="s">
        <v>63</v>
      </c>
      <c r="K85" s="2" t="s">
        <v>63</v>
      </c>
      <c r="L85" s="2" t="s">
        <v>63</v>
      </c>
      <c r="M85" s="2" t="s">
        <v>63</v>
      </c>
      <c r="N85" s="2" t="s">
        <v>63</v>
      </c>
      <c r="O85" s="2" t="s">
        <v>63</v>
      </c>
      <c r="P85" s="492" t="s">
        <v>63</v>
      </c>
      <c r="Q85" s="501" t="s">
        <v>63</v>
      </c>
      <c r="R85" s="500" t="s">
        <v>63</v>
      </c>
      <c r="S85" s="419" t="s">
        <v>63</v>
      </c>
      <c r="T85" s="2" t="s">
        <v>63</v>
      </c>
      <c r="U85" s="2" t="s">
        <v>63</v>
      </c>
      <c r="V85" s="2" t="s">
        <v>63</v>
      </c>
      <c r="W85" s="2" t="s">
        <v>63</v>
      </c>
      <c r="X85" s="2" t="s">
        <v>63</v>
      </c>
      <c r="Y85" s="2" t="s">
        <v>63</v>
      </c>
      <c r="Z85" s="2" t="s">
        <v>63</v>
      </c>
      <c r="AA85" s="2" t="s">
        <v>63</v>
      </c>
      <c r="AB85" s="2" t="s">
        <v>63</v>
      </c>
      <c r="AC85" s="2" t="s">
        <v>63</v>
      </c>
      <c r="AD85" s="2" t="s">
        <v>63</v>
      </c>
      <c r="AE85" s="2" t="s">
        <v>63</v>
      </c>
      <c r="AF85" s="2" t="s">
        <v>63</v>
      </c>
      <c r="AG85" s="2" t="s">
        <v>63</v>
      </c>
      <c r="AH85" s="2" t="s">
        <v>63</v>
      </c>
      <c r="AI85" s="2" t="s">
        <v>63</v>
      </c>
      <c r="AJ85" s="2" t="s">
        <v>63</v>
      </c>
      <c r="AK85" s="2" t="s">
        <v>63</v>
      </c>
      <c r="AL85" s="2" t="s">
        <v>63</v>
      </c>
      <c r="AM85" s="2" t="s">
        <v>63</v>
      </c>
      <c r="AN85" s="2" t="s">
        <v>63</v>
      </c>
      <c r="AO85" s="2" t="s">
        <v>63</v>
      </c>
      <c r="AP85" s="2" t="s">
        <v>63</v>
      </c>
      <c r="AQ85" s="2" t="s">
        <v>63</v>
      </c>
      <c r="AR85" s="2" t="s">
        <v>63</v>
      </c>
      <c r="AS85" s="2" t="s">
        <v>63</v>
      </c>
      <c r="AT85" s="2" t="s">
        <v>63</v>
      </c>
      <c r="AU85" s="2" t="s">
        <v>63</v>
      </c>
      <c r="AV85" s="2" t="s">
        <v>63</v>
      </c>
      <c r="AW85" s="2" t="s">
        <v>63</v>
      </c>
      <c r="AX85" s="2" t="s">
        <v>63</v>
      </c>
      <c r="AY85" s="2" t="s">
        <v>63</v>
      </c>
      <c r="AZ85" s="2" t="s">
        <v>63</v>
      </c>
      <c r="BA85" s="2" t="s">
        <v>63</v>
      </c>
      <c r="BB85" s="2" t="s">
        <v>63</v>
      </c>
      <c r="BC85" s="2" t="s">
        <v>63</v>
      </c>
      <c r="BD85" s="2" t="s">
        <v>63</v>
      </c>
      <c r="BE85" s="2" t="s">
        <v>63</v>
      </c>
      <c r="BF85" s="2" t="s">
        <v>63</v>
      </c>
      <c r="BG85" s="2" t="s">
        <v>63</v>
      </c>
      <c r="BH85" s="2" t="s">
        <v>63</v>
      </c>
      <c r="BI85" s="3">
        <v>161.80000000000001</v>
      </c>
      <c r="BJ85" s="3">
        <v>161.80000000000001</v>
      </c>
      <c r="BK85" s="412" t="s">
        <v>63</v>
      </c>
    </row>
    <row r="86" spans="1:63" ht="20.100000000000001" customHeight="1">
      <c r="A86" s="106"/>
      <c r="B86" s="66" t="s">
        <v>146</v>
      </c>
      <c r="C86" s="386" t="s">
        <v>242</v>
      </c>
      <c r="D86" s="411" t="s">
        <v>63</v>
      </c>
      <c r="E86" s="2" t="s">
        <v>63</v>
      </c>
      <c r="F86" s="2" t="s">
        <v>63</v>
      </c>
      <c r="G86" s="3">
        <v>73991.399999999994</v>
      </c>
      <c r="H86" s="2" t="s">
        <v>63</v>
      </c>
      <c r="I86" s="2" t="s">
        <v>63</v>
      </c>
      <c r="J86" s="2" t="s">
        <v>63</v>
      </c>
      <c r="K86" s="2" t="s">
        <v>63</v>
      </c>
      <c r="L86" s="2" t="s">
        <v>63</v>
      </c>
      <c r="M86" s="2" t="s">
        <v>63</v>
      </c>
      <c r="N86" s="2" t="s">
        <v>63</v>
      </c>
      <c r="O86" s="2" t="s">
        <v>63</v>
      </c>
      <c r="P86" s="492" t="s">
        <v>63</v>
      </c>
      <c r="Q86" s="499">
        <v>63629</v>
      </c>
      <c r="R86" s="502">
        <v>17494.3</v>
      </c>
      <c r="S86" s="419" t="s">
        <v>63</v>
      </c>
      <c r="T86" s="2" t="s">
        <v>63</v>
      </c>
      <c r="U86" s="2" t="s">
        <v>63</v>
      </c>
      <c r="V86" s="2" t="s">
        <v>63</v>
      </c>
      <c r="W86" s="3">
        <v>15132.2</v>
      </c>
      <c r="X86" s="3">
        <v>1925.2</v>
      </c>
      <c r="Y86" s="2" t="s">
        <v>63</v>
      </c>
      <c r="Z86" s="2" t="s">
        <v>63</v>
      </c>
      <c r="AA86" s="2" t="s">
        <v>63</v>
      </c>
      <c r="AB86" s="2" t="s">
        <v>63</v>
      </c>
      <c r="AC86" s="2" t="s">
        <v>63</v>
      </c>
      <c r="AD86" s="3">
        <v>11.4</v>
      </c>
      <c r="AE86" s="3">
        <v>6.9</v>
      </c>
      <c r="AF86" s="2" t="s">
        <v>63</v>
      </c>
      <c r="AG86" s="2" t="s">
        <v>63</v>
      </c>
      <c r="AH86" s="3">
        <v>9413.7000000000007</v>
      </c>
      <c r="AI86" s="2" t="s">
        <v>63</v>
      </c>
      <c r="AJ86" s="2" t="s">
        <v>63</v>
      </c>
      <c r="AK86" s="2" t="s">
        <v>63</v>
      </c>
      <c r="AL86" s="2" t="s">
        <v>63</v>
      </c>
      <c r="AM86" s="2" t="s">
        <v>63</v>
      </c>
      <c r="AN86" s="3">
        <v>14679.6</v>
      </c>
      <c r="AO86" s="3">
        <v>15252.3</v>
      </c>
      <c r="AP86" s="3">
        <v>7618.4</v>
      </c>
      <c r="AQ86" s="3">
        <v>3766.8</v>
      </c>
      <c r="AR86" s="3">
        <v>4862.5</v>
      </c>
      <c r="AS86" s="3">
        <v>13914.5</v>
      </c>
      <c r="AT86" s="3">
        <v>147.5</v>
      </c>
      <c r="AU86" s="3">
        <v>735</v>
      </c>
      <c r="AV86" s="2" t="s">
        <v>63</v>
      </c>
      <c r="AW86" s="2" t="s">
        <v>63</v>
      </c>
      <c r="AX86" s="2" t="s">
        <v>63</v>
      </c>
      <c r="AY86" s="2" t="s">
        <v>63</v>
      </c>
      <c r="AZ86" s="2" t="s">
        <v>63</v>
      </c>
      <c r="BA86" s="2" t="s">
        <v>63</v>
      </c>
      <c r="BB86" s="2" t="s">
        <v>63</v>
      </c>
      <c r="BC86" s="2" t="s">
        <v>63</v>
      </c>
      <c r="BD86" s="2" t="s">
        <v>63</v>
      </c>
      <c r="BE86" s="2" t="s">
        <v>63</v>
      </c>
      <c r="BF86" s="2" t="s">
        <v>63</v>
      </c>
      <c r="BG86" s="2" t="s">
        <v>63</v>
      </c>
      <c r="BH86" s="2" t="s">
        <v>63</v>
      </c>
      <c r="BI86" s="3">
        <v>54980.7</v>
      </c>
      <c r="BJ86" s="3">
        <v>297561.40000000002</v>
      </c>
      <c r="BK86" s="410">
        <v>46176.9</v>
      </c>
    </row>
    <row r="87" spans="1:63" ht="20.100000000000001" customHeight="1">
      <c r="A87" s="106"/>
      <c r="B87" s="71" t="s">
        <v>147</v>
      </c>
      <c r="C87" s="380" t="s">
        <v>239</v>
      </c>
      <c r="D87" s="411" t="s">
        <v>63</v>
      </c>
      <c r="E87" s="2" t="s">
        <v>63</v>
      </c>
      <c r="F87" s="2" t="s">
        <v>63</v>
      </c>
      <c r="G87" s="2" t="s">
        <v>63</v>
      </c>
      <c r="H87" s="2" t="s">
        <v>63</v>
      </c>
      <c r="I87" s="2" t="s">
        <v>63</v>
      </c>
      <c r="J87" s="2" t="s">
        <v>63</v>
      </c>
      <c r="K87" s="2" t="s">
        <v>63</v>
      </c>
      <c r="L87" s="2" t="s">
        <v>63</v>
      </c>
      <c r="M87" s="2" t="s">
        <v>63</v>
      </c>
      <c r="N87" s="2" t="s">
        <v>63</v>
      </c>
      <c r="O87" s="2" t="s">
        <v>63</v>
      </c>
      <c r="P87" s="492" t="s">
        <v>63</v>
      </c>
      <c r="Q87" s="499">
        <v>61793.9</v>
      </c>
      <c r="R87" s="502">
        <v>5965.6</v>
      </c>
      <c r="S87" s="419" t="s">
        <v>63</v>
      </c>
      <c r="T87" s="2" t="s">
        <v>63</v>
      </c>
      <c r="U87" s="2" t="s">
        <v>63</v>
      </c>
      <c r="V87" s="2" t="s">
        <v>63</v>
      </c>
      <c r="W87" s="2" t="s">
        <v>63</v>
      </c>
      <c r="X87" s="3">
        <v>1.8</v>
      </c>
      <c r="Y87" s="2" t="s">
        <v>63</v>
      </c>
      <c r="Z87" s="2" t="s">
        <v>63</v>
      </c>
      <c r="AA87" s="2" t="s">
        <v>63</v>
      </c>
      <c r="AB87" s="2" t="s">
        <v>63</v>
      </c>
      <c r="AC87" s="2" t="s">
        <v>63</v>
      </c>
      <c r="AD87" s="3">
        <v>1.6</v>
      </c>
      <c r="AE87" s="2" t="s">
        <v>63</v>
      </c>
      <c r="AF87" s="2" t="s">
        <v>63</v>
      </c>
      <c r="AG87" s="2" t="s">
        <v>63</v>
      </c>
      <c r="AH87" s="3">
        <v>2644.5</v>
      </c>
      <c r="AI87" s="2" t="s">
        <v>63</v>
      </c>
      <c r="AJ87" s="2" t="s">
        <v>63</v>
      </c>
      <c r="AK87" s="2" t="s">
        <v>63</v>
      </c>
      <c r="AL87" s="2" t="s">
        <v>63</v>
      </c>
      <c r="AM87" s="2" t="s">
        <v>63</v>
      </c>
      <c r="AN87" s="2" t="s">
        <v>63</v>
      </c>
      <c r="AO87" s="2" t="s">
        <v>63</v>
      </c>
      <c r="AP87" s="3">
        <v>2815</v>
      </c>
      <c r="AQ87" s="3">
        <v>2624.8</v>
      </c>
      <c r="AR87" s="3">
        <v>455.1</v>
      </c>
      <c r="AS87" s="3">
        <v>2017</v>
      </c>
      <c r="AT87" s="2" t="s">
        <v>63</v>
      </c>
      <c r="AU87" s="2" t="s">
        <v>63</v>
      </c>
      <c r="AV87" s="2" t="s">
        <v>63</v>
      </c>
      <c r="AW87" s="2" t="s">
        <v>63</v>
      </c>
      <c r="AX87" s="2" t="s">
        <v>63</v>
      </c>
      <c r="AY87" s="2" t="s">
        <v>63</v>
      </c>
      <c r="AZ87" s="2" t="s">
        <v>63</v>
      </c>
      <c r="BA87" s="2" t="s">
        <v>63</v>
      </c>
      <c r="BB87" s="2" t="s">
        <v>63</v>
      </c>
      <c r="BC87" s="2" t="s">
        <v>63</v>
      </c>
      <c r="BD87" s="2" t="s">
        <v>63</v>
      </c>
      <c r="BE87" s="2" t="s">
        <v>63</v>
      </c>
      <c r="BF87" s="2" t="s">
        <v>63</v>
      </c>
      <c r="BG87" s="2" t="s">
        <v>63</v>
      </c>
      <c r="BH87" s="2" t="s">
        <v>63</v>
      </c>
      <c r="BI87" s="3">
        <v>43948.2</v>
      </c>
      <c r="BJ87" s="3">
        <v>122267.5</v>
      </c>
      <c r="BK87" s="410">
        <v>7911.8</v>
      </c>
    </row>
    <row r="88" spans="1:63" ht="20.100000000000001" customHeight="1">
      <c r="A88" s="106"/>
      <c r="B88" s="71" t="s">
        <v>148</v>
      </c>
      <c r="C88" s="380" t="s">
        <v>240</v>
      </c>
      <c r="D88" s="411" t="s">
        <v>63</v>
      </c>
      <c r="E88" s="2" t="s">
        <v>63</v>
      </c>
      <c r="F88" s="2" t="s">
        <v>63</v>
      </c>
      <c r="G88" s="3">
        <v>73991.399999999994</v>
      </c>
      <c r="H88" s="2" t="s">
        <v>63</v>
      </c>
      <c r="I88" s="2" t="s">
        <v>63</v>
      </c>
      <c r="J88" s="2" t="s">
        <v>63</v>
      </c>
      <c r="K88" s="2" t="s">
        <v>63</v>
      </c>
      <c r="L88" s="2" t="s">
        <v>63</v>
      </c>
      <c r="M88" s="2" t="s">
        <v>63</v>
      </c>
      <c r="N88" s="2" t="s">
        <v>63</v>
      </c>
      <c r="O88" s="2" t="s">
        <v>63</v>
      </c>
      <c r="P88" s="492" t="s">
        <v>63</v>
      </c>
      <c r="Q88" s="499">
        <v>723.5</v>
      </c>
      <c r="R88" s="502">
        <v>4447.3999999999996</v>
      </c>
      <c r="S88" s="419" t="s">
        <v>63</v>
      </c>
      <c r="T88" s="2" t="s">
        <v>63</v>
      </c>
      <c r="U88" s="2" t="s">
        <v>63</v>
      </c>
      <c r="V88" s="2" t="s">
        <v>63</v>
      </c>
      <c r="W88" s="3">
        <v>15132.2</v>
      </c>
      <c r="X88" s="3">
        <v>1855.3</v>
      </c>
      <c r="Y88" s="2" t="s">
        <v>63</v>
      </c>
      <c r="Z88" s="2" t="s">
        <v>63</v>
      </c>
      <c r="AA88" s="2" t="s">
        <v>63</v>
      </c>
      <c r="AB88" s="2" t="s">
        <v>63</v>
      </c>
      <c r="AC88" s="2" t="s">
        <v>63</v>
      </c>
      <c r="AD88" s="2" t="s">
        <v>63</v>
      </c>
      <c r="AE88" s="2" t="s">
        <v>63</v>
      </c>
      <c r="AF88" s="2" t="s">
        <v>63</v>
      </c>
      <c r="AG88" s="2" t="s">
        <v>63</v>
      </c>
      <c r="AH88" s="3">
        <v>3778</v>
      </c>
      <c r="AI88" s="2" t="s">
        <v>63</v>
      </c>
      <c r="AJ88" s="2" t="s">
        <v>63</v>
      </c>
      <c r="AK88" s="2" t="s">
        <v>63</v>
      </c>
      <c r="AL88" s="2" t="s">
        <v>63</v>
      </c>
      <c r="AM88" s="2" t="s">
        <v>63</v>
      </c>
      <c r="AN88" s="3">
        <v>14679.6</v>
      </c>
      <c r="AO88" s="3">
        <v>14656.1</v>
      </c>
      <c r="AP88" s="2" t="s">
        <v>63</v>
      </c>
      <c r="AQ88" s="3">
        <v>1142.0999999999999</v>
      </c>
      <c r="AR88" s="3">
        <v>3832.7</v>
      </c>
      <c r="AS88" s="3">
        <v>11297.6</v>
      </c>
      <c r="AT88" s="2" t="s">
        <v>63</v>
      </c>
      <c r="AU88" s="2" t="s">
        <v>63</v>
      </c>
      <c r="AV88" s="2" t="s">
        <v>63</v>
      </c>
      <c r="AW88" s="2" t="s">
        <v>63</v>
      </c>
      <c r="AX88" s="2" t="s">
        <v>63</v>
      </c>
      <c r="AY88" s="2" t="s">
        <v>63</v>
      </c>
      <c r="AZ88" s="2" t="s">
        <v>63</v>
      </c>
      <c r="BA88" s="2" t="s">
        <v>63</v>
      </c>
      <c r="BB88" s="2" t="s">
        <v>63</v>
      </c>
      <c r="BC88" s="2" t="s">
        <v>63</v>
      </c>
      <c r="BD88" s="2" t="s">
        <v>63</v>
      </c>
      <c r="BE88" s="2" t="s">
        <v>63</v>
      </c>
      <c r="BF88" s="2" t="s">
        <v>63</v>
      </c>
      <c r="BG88" s="2" t="s">
        <v>63</v>
      </c>
      <c r="BH88" s="2" t="s">
        <v>63</v>
      </c>
      <c r="BI88" s="3">
        <v>8256.4</v>
      </c>
      <c r="BJ88" s="3">
        <v>153792.20000000001</v>
      </c>
      <c r="BK88" s="410">
        <v>31404.5</v>
      </c>
    </row>
    <row r="89" spans="1:63" ht="20.100000000000001" customHeight="1">
      <c r="A89" s="106"/>
      <c r="B89" s="71" t="s">
        <v>149</v>
      </c>
      <c r="C89" s="380" t="s">
        <v>243</v>
      </c>
      <c r="D89" s="411" t="s">
        <v>63</v>
      </c>
      <c r="E89" s="2" t="s">
        <v>63</v>
      </c>
      <c r="F89" s="2" t="s">
        <v>63</v>
      </c>
      <c r="G89" s="2" t="s">
        <v>63</v>
      </c>
      <c r="H89" s="2" t="s">
        <v>63</v>
      </c>
      <c r="I89" s="2" t="s">
        <v>63</v>
      </c>
      <c r="J89" s="2" t="s">
        <v>63</v>
      </c>
      <c r="K89" s="2" t="s">
        <v>63</v>
      </c>
      <c r="L89" s="2" t="s">
        <v>63</v>
      </c>
      <c r="M89" s="2" t="s">
        <v>63</v>
      </c>
      <c r="N89" s="2" t="s">
        <v>63</v>
      </c>
      <c r="O89" s="2" t="s">
        <v>63</v>
      </c>
      <c r="P89" s="492" t="s">
        <v>63</v>
      </c>
      <c r="Q89" s="499">
        <v>1111.5999999999999</v>
      </c>
      <c r="R89" s="502">
        <v>6681.4</v>
      </c>
      <c r="S89" s="419" t="s">
        <v>63</v>
      </c>
      <c r="T89" s="2" t="s">
        <v>63</v>
      </c>
      <c r="U89" s="2" t="s">
        <v>63</v>
      </c>
      <c r="V89" s="2" t="s">
        <v>63</v>
      </c>
      <c r="W89" s="2" t="s">
        <v>63</v>
      </c>
      <c r="X89" s="3">
        <v>26.9</v>
      </c>
      <c r="Y89" s="2" t="s">
        <v>63</v>
      </c>
      <c r="Z89" s="2" t="s">
        <v>63</v>
      </c>
      <c r="AA89" s="2" t="s">
        <v>63</v>
      </c>
      <c r="AB89" s="2" t="s">
        <v>63</v>
      </c>
      <c r="AC89" s="2" t="s">
        <v>63</v>
      </c>
      <c r="AD89" s="3">
        <v>9.8000000000000007</v>
      </c>
      <c r="AE89" s="3">
        <v>0.3</v>
      </c>
      <c r="AF89" s="2" t="s">
        <v>63</v>
      </c>
      <c r="AG89" s="2" t="s">
        <v>63</v>
      </c>
      <c r="AH89" s="3">
        <v>1379.1</v>
      </c>
      <c r="AI89" s="2" t="s">
        <v>63</v>
      </c>
      <c r="AJ89" s="2" t="s">
        <v>63</v>
      </c>
      <c r="AK89" s="2" t="s">
        <v>63</v>
      </c>
      <c r="AL89" s="2" t="s">
        <v>63</v>
      </c>
      <c r="AM89" s="2" t="s">
        <v>63</v>
      </c>
      <c r="AN89" s="2" t="s">
        <v>63</v>
      </c>
      <c r="AO89" s="2" t="s">
        <v>63</v>
      </c>
      <c r="AP89" s="2" t="s">
        <v>63</v>
      </c>
      <c r="AQ89" s="2" t="s">
        <v>63</v>
      </c>
      <c r="AR89" s="2" t="s">
        <v>63</v>
      </c>
      <c r="AS89" s="2" t="s">
        <v>63</v>
      </c>
      <c r="AT89" s="3">
        <v>147.5</v>
      </c>
      <c r="AU89" s="3">
        <v>735</v>
      </c>
      <c r="AV89" s="2" t="s">
        <v>63</v>
      </c>
      <c r="AW89" s="2" t="s">
        <v>63</v>
      </c>
      <c r="AX89" s="2" t="s">
        <v>63</v>
      </c>
      <c r="AY89" s="2" t="s">
        <v>63</v>
      </c>
      <c r="AZ89" s="2" t="s">
        <v>63</v>
      </c>
      <c r="BA89" s="2" t="s">
        <v>63</v>
      </c>
      <c r="BB89" s="2" t="s">
        <v>63</v>
      </c>
      <c r="BC89" s="2" t="s">
        <v>63</v>
      </c>
      <c r="BD89" s="2" t="s">
        <v>63</v>
      </c>
      <c r="BE89" s="2" t="s">
        <v>63</v>
      </c>
      <c r="BF89" s="2" t="s">
        <v>63</v>
      </c>
      <c r="BG89" s="2" t="s">
        <v>63</v>
      </c>
      <c r="BH89" s="2" t="s">
        <v>63</v>
      </c>
      <c r="BI89" s="2" t="s">
        <v>63</v>
      </c>
      <c r="BJ89" s="3">
        <v>10091.700000000001</v>
      </c>
      <c r="BK89" s="410">
        <v>882.5</v>
      </c>
    </row>
    <row r="90" spans="1:63" ht="20.100000000000001" customHeight="1">
      <c r="A90" s="106"/>
      <c r="B90" s="71" t="s">
        <v>150</v>
      </c>
      <c r="C90" s="380" t="s">
        <v>244</v>
      </c>
      <c r="D90" s="411" t="s">
        <v>63</v>
      </c>
      <c r="E90" s="2" t="s">
        <v>63</v>
      </c>
      <c r="F90" s="2" t="s">
        <v>63</v>
      </c>
      <c r="G90" s="2" t="s">
        <v>63</v>
      </c>
      <c r="H90" s="2" t="s">
        <v>63</v>
      </c>
      <c r="I90" s="2" t="s">
        <v>63</v>
      </c>
      <c r="J90" s="2" t="s">
        <v>63</v>
      </c>
      <c r="K90" s="2" t="s">
        <v>63</v>
      </c>
      <c r="L90" s="2" t="s">
        <v>63</v>
      </c>
      <c r="M90" s="2" t="s">
        <v>63</v>
      </c>
      <c r="N90" s="2" t="s">
        <v>63</v>
      </c>
      <c r="O90" s="2" t="s">
        <v>63</v>
      </c>
      <c r="P90" s="492" t="s">
        <v>63</v>
      </c>
      <c r="Q90" s="501" t="s">
        <v>63</v>
      </c>
      <c r="R90" s="502">
        <v>400</v>
      </c>
      <c r="S90" s="419" t="s">
        <v>63</v>
      </c>
      <c r="T90" s="2" t="s">
        <v>63</v>
      </c>
      <c r="U90" s="2" t="s">
        <v>63</v>
      </c>
      <c r="V90" s="2" t="s">
        <v>63</v>
      </c>
      <c r="W90" s="2" t="s">
        <v>63</v>
      </c>
      <c r="X90" s="3">
        <v>41.1</v>
      </c>
      <c r="Y90" s="2" t="s">
        <v>63</v>
      </c>
      <c r="Z90" s="2" t="s">
        <v>63</v>
      </c>
      <c r="AA90" s="2" t="s">
        <v>63</v>
      </c>
      <c r="AB90" s="2" t="s">
        <v>63</v>
      </c>
      <c r="AC90" s="2" t="s">
        <v>63</v>
      </c>
      <c r="AD90" s="2" t="s">
        <v>63</v>
      </c>
      <c r="AE90" s="3">
        <v>6.6</v>
      </c>
      <c r="AF90" s="2" t="s">
        <v>63</v>
      </c>
      <c r="AG90" s="2" t="s">
        <v>63</v>
      </c>
      <c r="AH90" s="3">
        <v>1612.1</v>
      </c>
      <c r="AI90" s="2" t="s">
        <v>63</v>
      </c>
      <c r="AJ90" s="2" t="s">
        <v>63</v>
      </c>
      <c r="AK90" s="2" t="s">
        <v>63</v>
      </c>
      <c r="AL90" s="2" t="s">
        <v>63</v>
      </c>
      <c r="AM90" s="2" t="s">
        <v>63</v>
      </c>
      <c r="AN90" s="2" t="s">
        <v>63</v>
      </c>
      <c r="AO90" s="3">
        <v>596.20000000000005</v>
      </c>
      <c r="AP90" s="3">
        <v>4803.3999999999996</v>
      </c>
      <c r="AQ90" s="2" t="s">
        <v>63</v>
      </c>
      <c r="AR90" s="3">
        <v>574.70000000000005</v>
      </c>
      <c r="AS90" s="3">
        <v>599.9</v>
      </c>
      <c r="AT90" s="2" t="s">
        <v>63</v>
      </c>
      <c r="AU90" s="2" t="s">
        <v>63</v>
      </c>
      <c r="AV90" s="2" t="s">
        <v>63</v>
      </c>
      <c r="AW90" s="2" t="s">
        <v>63</v>
      </c>
      <c r="AX90" s="2" t="s">
        <v>63</v>
      </c>
      <c r="AY90" s="2" t="s">
        <v>63</v>
      </c>
      <c r="AZ90" s="2" t="s">
        <v>63</v>
      </c>
      <c r="BA90" s="2" t="s">
        <v>63</v>
      </c>
      <c r="BB90" s="2" t="s">
        <v>63</v>
      </c>
      <c r="BC90" s="2" t="s">
        <v>63</v>
      </c>
      <c r="BD90" s="2" t="s">
        <v>63</v>
      </c>
      <c r="BE90" s="2" t="s">
        <v>63</v>
      </c>
      <c r="BF90" s="2" t="s">
        <v>63</v>
      </c>
      <c r="BG90" s="2" t="s">
        <v>63</v>
      </c>
      <c r="BH90" s="2" t="s">
        <v>63</v>
      </c>
      <c r="BI90" s="2" t="s">
        <v>63</v>
      </c>
      <c r="BJ90" s="3">
        <v>8633.9</v>
      </c>
      <c r="BK90" s="410">
        <v>5978.1</v>
      </c>
    </row>
    <row r="91" spans="1:63" ht="20.100000000000001" customHeight="1" thickBot="1">
      <c r="A91" s="106"/>
      <c r="B91" s="71" t="s">
        <v>151</v>
      </c>
      <c r="C91" s="380" t="s">
        <v>245</v>
      </c>
      <c r="D91" s="413" t="s">
        <v>63</v>
      </c>
      <c r="E91" s="414" t="s">
        <v>63</v>
      </c>
      <c r="F91" s="414" t="s">
        <v>63</v>
      </c>
      <c r="G91" s="414" t="s">
        <v>63</v>
      </c>
      <c r="H91" s="414" t="s">
        <v>63</v>
      </c>
      <c r="I91" s="414" t="s">
        <v>63</v>
      </c>
      <c r="J91" s="414" t="s">
        <v>63</v>
      </c>
      <c r="K91" s="414" t="s">
        <v>63</v>
      </c>
      <c r="L91" s="414" t="s">
        <v>63</v>
      </c>
      <c r="M91" s="414" t="s">
        <v>63</v>
      </c>
      <c r="N91" s="414" t="s">
        <v>63</v>
      </c>
      <c r="O91" s="414" t="s">
        <v>63</v>
      </c>
      <c r="P91" s="494" t="s">
        <v>63</v>
      </c>
      <c r="Q91" s="503" t="s">
        <v>63</v>
      </c>
      <c r="R91" s="504" t="s">
        <v>63</v>
      </c>
      <c r="S91" s="420" t="s">
        <v>63</v>
      </c>
      <c r="T91" s="414" t="s">
        <v>63</v>
      </c>
      <c r="U91" s="414" t="s">
        <v>63</v>
      </c>
      <c r="V91" s="414" t="s">
        <v>63</v>
      </c>
      <c r="W91" s="414" t="s">
        <v>63</v>
      </c>
      <c r="X91" s="414" t="s">
        <v>63</v>
      </c>
      <c r="Y91" s="414" t="s">
        <v>63</v>
      </c>
      <c r="Z91" s="414" t="s">
        <v>63</v>
      </c>
      <c r="AA91" s="414" t="s">
        <v>63</v>
      </c>
      <c r="AB91" s="414" t="s">
        <v>63</v>
      </c>
      <c r="AC91" s="414" t="s">
        <v>63</v>
      </c>
      <c r="AD91" s="414" t="s">
        <v>63</v>
      </c>
      <c r="AE91" s="414" t="s">
        <v>63</v>
      </c>
      <c r="AF91" s="414" t="s">
        <v>63</v>
      </c>
      <c r="AG91" s="414" t="s">
        <v>63</v>
      </c>
      <c r="AH91" s="414" t="s">
        <v>63</v>
      </c>
      <c r="AI91" s="414" t="s">
        <v>63</v>
      </c>
      <c r="AJ91" s="414" t="s">
        <v>63</v>
      </c>
      <c r="AK91" s="414" t="s">
        <v>63</v>
      </c>
      <c r="AL91" s="414" t="s">
        <v>63</v>
      </c>
      <c r="AM91" s="414" t="s">
        <v>63</v>
      </c>
      <c r="AN91" s="414" t="s">
        <v>63</v>
      </c>
      <c r="AO91" s="414" t="s">
        <v>63</v>
      </c>
      <c r="AP91" s="414" t="s">
        <v>63</v>
      </c>
      <c r="AQ91" s="414" t="s">
        <v>63</v>
      </c>
      <c r="AR91" s="414" t="s">
        <v>63</v>
      </c>
      <c r="AS91" s="414" t="s">
        <v>63</v>
      </c>
      <c r="AT91" s="414" t="s">
        <v>63</v>
      </c>
      <c r="AU91" s="414" t="s">
        <v>63</v>
      </c>
      <c r="AV91" s="414" t="s">
        <v>63</v>
      </c>
      <c r="AW91" s="414" t="s">
        <v>63</v>
      </c>
      <c r="AX91" s="414" t="s">
        <v>63</v>
      </c>
      <c r="AY91" s="414" t="s">
        <v>63</v>
      </c>
      <c r="AZ91" s="414" t="s">
        <v>63</v>
      </c>
      <c r="BA91" s="414" t="s">
        <v>63</v>
      </c>
      <c r="BB91" s="414" t="s">
        <v>63</v>
      </c>
      <c r="BC91" s="414" t="s">
        <v>63</v>
      </c>
      <c r="BD91" s="414" t="s">
        <v>63</v>
      </c>
      <c r="BE91" s="414" t="s">
        <v>63</v>
      </c>
      <c r="BF91" s="414" t="s">
        <v>63</v>
      </c>
      <c r="BG91" s="414" t="s">
        <v>63</v>
      </c>
      <c r="BH91" s="414" t="s">
        <v>63</v>
      </c>
      <c r="BI91" s="415">
        <v>2776.1</v>
      </c>
      <c r="BJ91" s="415">
        <v>2776.1</v>
      </c>
      <c r="BK91" s="416" t="s">
        <v>63</v>
      </c>
    </row>
  </sheetData>
  <mergeCells count="1">
    <mergeCell ref="D2:BK2"/>
  </mergeCells>
  <phoneticPr fontId="5"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3A66-49C7-434D-8236-0E2F378ADCF3}">
  <dimension ref="A1:BK91"/>
  <sheetViews>
    <sheetView topLeftCell="BA36" workbookViewId="0">
      <selection activeCell="A48" sqref="A48:XFD48"/>
    </sheetView>
  </sheetViews>
  <sheetFormatPr defaultRowHeight="16.5"/>
  <cols>
    <col min="1" max="1" width="20" customWidth="1"/>
    <col min="2" max="2" width="25.125" bestFit="1" customWidth="1"/>
    <col min="3" max="3" width="22.875" customWidth="1"/>
    <col min="4" max="5" width="14.625" customWidth="1"/>
    <col min="6" max="6" width="8.75" customWidth="1"/>
    <col min="7" max="7" width="14.625" customWidth="1"/>
    <col min="8" max="8" width="11.75" customWidth="1"/>
    <col min="9" max="10" width="5.875" customWidth="1"/>
    <col min="11" max="11" width="11.75" customWidth="1"/>
    <col min="12" max="13" width="8.75" customWidth="1"/>
    <col min="14" max="14" width="17.625" customWidth="1"/>
    <col min="15" max="15" width="11.75" customWidth="1"/>
    <col min="16" max="16" width="17.625" customWidth="1"/>
    <col min="17" max="18" width="11.75" customWidth="1"/>
    <col min="19" max="19" width="9.75" customWidth="1"/>
    <col min="20" max="20" width="11.75" customWidth="1"/>
    <col min="21" max="21" width="8.75" customWidth="1"/>
    <col min="22" max="22" width="17.625" customWidth="1"/>
    <col min="23" max="23" width="11.75" customWidth="1"/>
    <col min="24" max="24" width="8.75" customWidth="1"/>
    <col min="25" max="25" width="6.875" customWidth="1"/>
    <col min="26" max="26" width="8.75" customWidth="1"/>
    <col min="27" max="27" width="14.625" customWidth="1"/>
    <col min="28" max="28" width="20.375" customWidth="1"/>
    <col min="29" max="29" width="17.625" customWidth="1"/>
    <col min="30" max="30" width="7.875" customWidth="1"/>
    <col min="31" max="31" width="8.75" customWidth="1"/>
    <col min="32" max="33" width="5.875" customWidth="1"/>
    <col min="34" max="34" width="8.75" customWidth="1"/>
    <col min="35" max="35" width="7.875" customWidth="1"/>
    <col min="36" max="36" width="5.875" customWidth="1"/>
    <col min="37" max="37" width="8.75" customWidth="1"/>
    <col min="38" max="38" width="11.75" customWidth="1"/>
    <col min="39" max="39" width="14.625" customWidth="1"/>
    <col min="40" max="40" width="11.75" customWidth="1"/>
    <col min="41" max="41" width="17.625" customWidth="1"/>
    <col min="42" max="42" width="14.625" customWidth="1"/>
    <col min="43" max="43" width="21.375" customWidth="1"/>
    <col min="44" max="44" width="24.375" customWidth="1"/>
    <col min="45" max="45" width="20.375" customWidth="1"/>
    <col min="46" max="47" width="14.625" customWidth="1"/>
    <col min="48" max="48" width="17.625" customWidth="1"/>
    <col min="49" max="49" width="14.625" customWidth="1"/>
    <col min="50" max="50" width="20.375" customWidth="1"/>
    <col min="51" max="51" width="5.875" customWidth="1"/>
    <col min="52" max="52" width="8.75" customWidth="1"/>
    <col min="53" max="53" width="6.875" customWidth="1"/>
    <col min="54" max="54" width="5.875" customWidth="1"/>
    <col min="55" max="56" width="8.75" customWidth="1"/>
    <col min="57" max="57" width="5.875" customWidth="1"/>
    <col min="58" max="58" width="6.875" customWidth="1"/>
    <col min="59" max="59" width="17.625" customWidth="1"/>
    <col min="60" max="61" width="7.875" customWidth="1"/>
    <col min="62" max="62" width="11.75" customWidth="1"/>
    <col min="63" max="63" width="16.625" customWidth="1"/>
  </cols>
  <sheetData>
    <row r="1" spans="1:63" ht="17.25" thickBot="1">
      <c r="D1" s="16" t="s">
        <v>271</v>
      </c>
      <c r="E1" s="16" t="s">
        <v>271</v>
      </c>
      <c r="F1" s="16" t="s">
        <v>271</v>
      </c>
      <c r="G1" s="16" t="s">
        <v>271</v>
      </c>
      <c r="H1" s="16" t="s">
        <v>271</v>
      </c>
      <c r="I1" s="16" t="s">
        <v>271</v>
      </c>
      <c r="J1" s="16" t="s">
        <v>271</v>
      </c>
      <c r="K1" s="16" t="s">
        <v>271</v>
      </c>
      <c r="L1" s="16"/>
      <c r="M1" s="16"/>
      <c r="N1" s="16"/>
      <c r="O1" s="16"/>
      <c r="P1" s="16"/>
      <c r="Q1" s="17" t="s">
        <v>272</v>
      </c>
      <c r="R1" s="17" t="s">
        <v>272</v>
      </c>
      <c r="S1" s="7" t="s">
        <v>273</v>
      </c>
      <c r="T1" s="36" t="s">
        <v>274</v>
      </c>
      <c r="U1" s="36" t="s">
        <v>274</v>
      </c>
      <c r="V1" s="36" t="s">
        <v>274</v>
      </c>
      <c r="W1" s="17" t="s">
        <v>275</v>
      </c>
      <c r="X1" s="17" t="s">
        <v>275</v>
      </c>
      <c r="Y1" s="17" t="s">
        <v>275</v>
      </c>
      <c r="Z1" s="16" t="s">
        <v>276</v>
      </c>
      <c r="AA1" s="16" t="s">
        <v>276</v>
      </c>
      <c r="AB1" s="16" t="s">
        <v>276</v>
      </c>
      <c r="AC1" s="16" t="s">
        <v>276</v>
      </c>
      <c r="AD1" s="16" t="s">
        <v>276</v>
      </c>
      <c r="AE1" s="16" t="s">
        <v>276</v>
      </c>
      <c r="AF1" s="18" t="s">
        <v>277</v>
      </c>
      <c r="AG1" s="18" t="s">
        <v>277</v>
      </c>
      <c r="AH1" s="18" t="s">
        <v>277</v>
      </c>
      <c r="AI1" s="17"/>
      <c r="AJ1" s="16" t="s">
        <v>276</v>
      </c>
      <c r="AK1" s="18" t="s">
        <v>277</v>
      </c>
      <c r="AL1" s="16" t="s">
        <v>276</v>
      </c>
      <c r="AM1" s="18" t="s">
        <v>277</v>
      </c>
      <c r="AN1" s="16" t="s">
        <v>276</v>
      </c>
      <c r="AO1" s="18" t="s">
        <v>277</v>
      </c>
      <c r="AP1" s="17" t="s">
        <v>278</v>
      </c>
      <c r="AQ1" s="17" t="s">
        <v>278</v>
      </c>
      <c r="AR1" s="17" t="s">
        <v>278</v>
      </c>
      <c r="AS1" s="17" t="s">
        <v>278</v>
      </c>
      <c r="AT1" s="17" t="s">
        <v>278</v>
      </c>
      <c r="AU1" s="17" t="s">
        <v>278</v>
      </c>
      <c r="AV1" s="17" t="s">
        <v>278</v>
      </c>
      <c r="AW1" s="17" t="s">
        <v>278</v>
      </c>
      <c r="AX1" s="17" t="s">
        <v>278</v>
      </c>
      <c r="AY1" s="16" t="s">
        <v>279</v>
      </c>
      <c r="AZ1" s="16" t="s">
        <v>279</v>
      </c>
      <c r="BA1" s="16" t="s">
        <v>279</v>
      </c>
      <c r="BB1" s="16" t="s">
        <v>279</v>
      </c>
      <c r="BC1" s="16" t="s">
        <v>279</v>
      </c>
      <c r="BD1" s="16" t="s">
        <v>279</v>
      </c>
      <c r="BE1" s="16" t="s">
        <v>279</v>
      </c>
      <c r="BF1" s="16" t="s">
        <v>279</v>
      </c>
      <c r="BG1" s="16" t="s">
        <v>279</v>
      </c>
      <c r="BH1" s="8" t="s">
        <v>280</v>
      </c>
      <c r="BI1" s="9" t="s">
        <v>281</v>
      </c>
    </row>
    <row r="2" spans="1:63" ht="20.100000000000001" customHeight="1" thickBot="1">
      <c r="A2" s="374" t="s">
        <v>807</v>
      </c>
      <c r="D2" s="782" t="s">
        <v>155</v>
      </c>
      <c r="E2" s="782" t="s">
        <v>155</v>
      </c>
      <c r="F2" s="782" t="s">
        <v>155</v>
      </c>
      <c r="G2" s="782" t="s">
        <v>155</v>
      </c>
      <c r="H2" s="782" t="s">
        <v>155</v>
      </c>
      <c r="I2" s="782" t="s">
        <v>155</v>
      </c>
      <c r="J2" s="782" t="s">
        <v>155</v>
      </c>
      <c r="K2" s="782" t="s">
        <v>155</v>
      </c>
      <c r="L2" s="782" t="s">
        <v>155</v>
      </c>
      <c r="M2" s="782" t="s">
        <v>155</v>
      </c>
      <c r="N2" s="782" t="s">
        <v>155</v>
      </c>
      <c r="O2" s="782" t="s">
        <v>155</v>
      </c>
      <c r="P2" s="782" t="s">
        <v>155</v>
      </c>
      <c r="Q2" s="782" t="s">
        <v>155</v>
      </c>
      <c r="R2" s="782" t="s">
        <v>155</v>
      </c>
      <c r="S2" s="782" t="s">
        <v>155</v>
      </c>
      <c r="T2" s="782" t="s">
        <v>155</v>
      </c>
      <c r="U2" s="782" t="s">
        <v>155</v>
      </c>
      <c r="V2" s="782" t="s">
        <v>155</v>
      </c>
      <c r="W2" s="782" t="s">
        <v>155</v>
      </c>
      <c r="X2" s="782" t="s">
        <v>155</v>
      </c>
      <c r="Y2" s="782" t="s">
        <v>155</v>
      </c>
      <c r="Z2" s="782" t="s">
        <v>155</v>
      </c>
      <c r="AA2" s="782" t="s">
        <v>155</v>
      </c>
      <c r="AB2" s="782" t="s">
        <v>155</v>
      </c>
      <c r="AC2" s="782" t="s">
        <v>155</v>
      </c>
      <c r="AD2" s="782" t="s">
        <v>155</v>
      </c>
      <c r="AE2" s="782" t="s">
        <v>155</v>
      </c>
      <c r="AF2" s="782" t="s">
        <v>155</v>
      </c>
      <c r="AG2" s="782" t="s">
        <v>155</v>
      </c>
      <c r="AH2" s="782" t="s">
        <v>155</v>
      </c>
      <c r="AI2" s="782" t="s">
        <v>155</v>
      </c>
      <c r="AJ2" s="782" t="s">
        <v>155</v>
      </c>
      <c r="AK2" s="782" t="s">
        <v>155</v>
      </c>
      <c r="AL2" s="782" t="s">
        <v>155</v>
      </c>
      <c r="AM2" s="782" t="s">
        <v>155</v>
      </c>
      <c r="AN2" s="782" t="s">
        <v>155</v>
      </c>
      <c r="AO2" s="782" t="s">
        <v>155</v>
      </c>
      <c r="AP2" s="782" t="s">
        <v>155</v>
      </c>
      <c r="AQ2" s="782" t="s">
        <v>155</v>
      </c>
      <c r="AR2" s="782" t="s">
        <v>155</v>
      </c>
      <c r="AS2" s="782" t="s">
        <v>155</v>
      </c>
      <c r="AT2" s="782" t="s">
        <v>155</v>
      </c>
      <c r="AU2" s="782" t="s">
        <v>155</v>
      </c>
      <c r="AV2" s="782" t="s">
        <v>155</v>
      </c>
      <c r="AW2" s="782" t="s">
        <v>155</v>
      </c>
      <c r="AX2" s="782" t="s">
        <v>155</v>
      </c>
      <c r="AY2" s="782" t="s">
        <v>155</v>
      </c>
      <c r="AZ2" s="782" t="s">
        <v>155</v>
      </c>
      <c r="BA2" s="782" t="s">
        <v>155</v>
      </c>
      <c r="BB2" s="782" t="s">
        <v>155</v>
      </c>
      <c r="BC2" s="782" t="s">
        <v>155</v>
      </c>
      <c r="BD2" s="782" t="s">
        <v>155</v>
      </c>
      <c r="BE2" s="782" t="s">
        <v>155</v>
      </c>
      <c r="BF2" s="782" t="s">
        <v>155</v>
      </c>
      <c r="BG2" s="782" t="s">
        <v>155</v>
      </c>
      <c r="BH2" s="782" t="s">
        <v>155</v>
      </c>
      <c r="BI2" s="782" t="s">
        <v>155</v>
      </c>
      <c r="BJ2" s="782" t="s">
        <v>155</v>
      </c>
      <c r="BK2" s="782" t="s">
        <v>155</v>
      </c>
    </row>
    <row r="3" spans="1:63" ht="20.100000000000001" customHeight="1">
      <c r="A3" s="110" t="s">
        <v>270</v>
      </c>
      <c r="B3" s="111" t="s">
        <v>282</v>
      </c>
      <c r="C3" s="111" t="s">
        <v>283</v>
      </c>
      <c r="D3" s="1" t="s">
        <v>1</v>
      </c>
      <c r="E3" s="1" t="s">
        <v>2</v>
      </c>
      <c r="F3" s="1" t="s">
        <v>3</v>
      </c>
      <c r="G3" s="1" t="s">
        <v>4</v>
      </c>
      <c r="H3" s="1" t="s">
        <v>5</v>
      </c>
      <c r="I3" s="1" t="s">
        <v>6</v>
      </c>
      <c r="J3" s="1" t="s">
        <v>7</v>
      </c>
      <c r="K3" s="1" t="s">
        <v>8</v>
      </c>
      <c r="L3" s="1" t="s">
        <v>9</v>
      </c>
      <c r="M3" s="1" t="s">
        <v>10</v>
      </c>
      <c r="N3" s="1" t="s">
        <v>11</v>
      </c>
      <c r="O3" s="1" t="s">
        <v>12</v>
      </c>
      <c r="P3" s="1" t="s">
        <v>13</v>
      </c>
      <c r="Q3" s="1" t="s">
        <v>14</v>
      </c>
      <c r="R3" s="1"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 t="s">
        <v>33</v>
      </c>
      <c r="AK3" s="1" t="s">
        <v>34</v>
      </c>
      <c r="AL3" s="1" t="s">
        <v>35</v>
      </c>
      <c r="AM3" s="1" t="s">
        <v>36</v>
      </c>
      <c r="AN3" s="1" t="s">
        <v>37</v>
      </c>
      <c r="AO3" s="1" t="s">
        <v>38</v>
      </c>
      <c r="AP3" s="1" t="s">
        <v>39</v>
      </c>
      <c r="AQ3" s="1" t="s">
        <v>40</v>
      </c>
      <c r="AR3" s="1" t="s">
        <v>41</v>
      </c>
      <c r="AS3" s="1" t="s">
        <v>42</v>
      </c>
      <c r="AT3" s="1" t="s">
        <v>43</v>
      </c>
      <c r="AU3" s="1" t="s">
        <v>44</v>
      </c>
      <c r="AV3" s="1" t="s">
        <v>45</v>
      </c>
      <c r="AW3" s="1" t="s">
        <v>46</v>
      </c>
      <c r="AX3" s="1" t="s">
        <v>47</v>
      </c>
      <c r="AY3" s="1" t="s">
        <v>48</v>
      </c>
      <c r="AZ3" s="1" t="s">
        <v>49</v>
      </c>
      <c r="BA3" s="1" t="s">
        <v>50</v>
      </c>
      <c r="BB3" s="1" t="s">
        <v>51</v>
      </c>
      <c r="BC3" s="1" t="s">
        <v>52</v>
      </c>
      <c r="BD3" s="1" t="s">
        <v>53</v>
      </c>
      <c r="BE3" s="1" t="s">
        <v>54</v>
      </c>
      <c r="BF3" s="1" t="s">
        <v>55</v>
      </c>
      <c r="BG3" s="1" t="s">
        <v>56</v>
      </c>
      <c r="BH3" s="1" t="s">
        <v>57</v>
      </c>
      <c r="BI3" s="1" t="s">
        <v>58</v>
      </c>
      <c r="BJ3" s="1" t="s">
        <v>59</v>
      </c>
      <c r="BK3" s="1" t="s">
        <v>60</v>
      </c>
    </row>
    <row r="4" spans="1:63" ht="20.100000000000001" customHeight="1">
      <c r="A4" s="106"/>
      <c r="B4" s="66" t="s">
        <v>61</v>
      </c>
      <c r="C4" s="67" t="s">
        <v>159</v>
      </c>
      <c r="D4" s="3">
        <v>482</v>
      </c>
      <c r="E4" s="2" t="s">
        <v>63</v>
      </c>
      <c r="F4" s="2" t="s">
        <v>63</v>
      </c>
      <c r="G4" s="2" t="s">
        <v>63</v>
      </c>
      <c r="H4" s="2" t="s">
        <v>63</v>
      </c>
      <c r="I4" s="2" t="s">
        <v>63</v>
      </c>
      <c r="J4" s="2" t="s">
        <v>63</v>
      </c>
      <c r="K4" s="2" t="s">
        <v>63</v>
      </c>
      <c r="L4" s="2" t="s">
        <v>63</v>
      </c>
      <c r="M4" s="2" t="s">
        <v>63</v>
      </c>
      <c r="N4" s="2" t="s">
        <v>63</v>
      </c>
      <c r="O4" s="2" t="s">
        <v>63</v>
      </c>
      <c r="P4" s="2" t="s">
        <v>63</v>
      </c>
      <c r="Q4" s="3">
        <v>185</v>
      </c>
      <c r="R4" s="2" t="s">
        <v>63</v>
      </c>
      <c r="S4" s="3">
        <v>15.1</v>
      </c>
      <c r="T4" s="2" t="s">
        <v>63</v>
      </c>
      <c r="U4" s="2" t="s">
        <v>63</v>
      </c>
      <c r="V4" s="2" t="s">
        <v>63</v>
      </c>
      <c r="W4" s="2" t="s">
        <v>63</v>
      </c>
      <c r="X4" s="2" t="s">
        <v>63</v>
      </c>
      <c r="Y4" s="2" t="s">
        <v>63</v>
      </c>
      <c r="Z4" s="2" t="s">
        <v>63</v>
      </c>
      <c r="AA4" s="2" t="s">
        <v>63</v>
      </c>
      <c r="AB4" s="2" t="s">
        <v>63</v>
      </c>
      <c r="AC4" s="2" t="s">
        <v>63</v>
      </c>
      <c r="AD4" s="2" t="s">
        <v>63</v>
      </c>
      <c r="AE4" s="2" t="s">
        <v>63</v>
      </c>
      <c r="AF4" s="2" t="s">
        <v>63</v>
      </c>
      <c r="AG4" s="2" t="s">
        <v>63</v>
      </c>
      <c r="AH4" s="2" t="s">
        <v>63</v>
      </c>
      <c r="AI4" s="2" t="s">
        <v>63</v>
      </c>
      <c r="AJ4" s="2" t="s">
        <v>63</v>
      </c>
      <c r="AK4" s="2" t="s">
        <v>63</v>
      </c>
      <c r="AL4" s="2" t="s">
        <v>63</v>
      </c>
      <c r="AM4" s="2" t="s">
        <v>63</v>
      </c>
      <c r="AN4" s="2" t="s">
        <v>63</v>
      </c>
      <c r="AO4" s="2" t="s">
        <v>63</v>
      </c>
      <c r="AP4" s="3">
        <v>1881</v>
      </c>
      <c r="AQ4" s="3">
        <v>989.8</v>
      </c>
      <c r="AR4" s="3">
        <v>703.8</v>
      </c>
      <c r="AS4" s="3">
        <v>2643.1</v>
      </c>
      <c r="AT4" s="3">
        <v>95.4</v>
      </c>
      <c r="AU4" s="3">
        <v>62.2</v>
      </c>
      <c r="AV4" s="2" t="s">
        <v>63</v>
      </c>
      <c r="AW4" s="3">
        <v>694.1</v>
      </c>
      <c r="AX4" s="3">
        <v>408.6</v>
      </c>
      <c r="AY4" s="2" t="s">
        <v>63</v>
      </c>
      <c r="AZ4" s="3">
        <v>34119.1</v>
      </c>
      <c r="BA4" s="3">
        <v>826.3</v>
      </c>
      <c r="BB4" s="3">
        <v>241</v>
      </c>
      <c r="BC4" s="3">
        <v>4110.3999999999996</v>
      </c>
      <c r="BD4" s="3">
        <v>26.4</v>
      </c>
      <c r="BE4" s="3">
        <v>97.4</v>
      </c>
      <c r="BF4" s="3">
        <v>670.9</v>
      </c>
      <c r="BG4" s="2" t="s">
        <v>63</v>
      </c>
      <c r="BH4" s="2" t="s">
        <v>63</v>
      </c>
      <c r="BI4" s="3">
        <v>73.099999999999994</v>
      </c>
      <c r="BJ4" s="3">
        <v>48324.6</v>
      </c>
      <c r="BK4" s="3">
        <v>13450.4</v>
      </c>
    </row>
    <row r="5" spans="1:63" ht="20.100000000000001" customHeight="1">
      <c r="A5" s="106"/>
      <c r="B5" s="66" t="s">
        <v>64</v>
      </c>
      <c r="C5" s="67" t="s">
        <v>160</v>
      </c>
      <c r="D5" s="2" t="s">
        <v>63</v>
      </c>
      <c r="E5" s="3">
        <v>3180.7</v>
      </c>
      <c r="F5" s="3">
        <v>14800.1</v>
      </c>
      <c r="G5" s="3">
        <v>55730.5</v>
      </c>
      <c r="H5" s="3">
        <v>936.8</v>
      </c>
      <c r="I5" s="3">
        <v>0</v>
      </c>
      <c r="J5" s="3">
        <v>24.9</v>
      </c>
      <c r="K5" s="3">
        <v>0.3</v>
      </c>
      <c r="L5" s="3">
        <v>201.9</v>
      </c>
      <c r="M5" s="2" t="s">
        <v>63</v>
      </c>
      <c r="N5" s="2" t="s">
        <v>63</v>
      </c>
      <c r="O5" s="2" t="s">
        <v>63</v>
      </c>
      <c r="P5" s="2" t="s">
        <v>63</v>
      </c>
      <c r="Q5" s="3">
        <v>52216.800000000003</v>
      </c>
      <c r="R5" s="2" t="s">
        <v>63</v>
      </c>
      <c r="S5" s="3">
        <v>143762.4</v>
      </c>
      <c r="T5" s="3">
        <v>1288.3</v>
      </c>
      <c r="U5" s="2" t="s">
        <v>63</v>
      </c>
      <c r="V5" s="3">
        <v>42.4</v>
      </c>
      <c r="W5" s="2" t="s">
        <v>63</v>
      </c>
      <c r="X5" s="3">
        <v>7870.8</v>
      </c>
      <c r="Y5" s="3">
        <v>2198.3000000000002</v>
      </c>
      <c r="Z5" s="3">
        <v>0</v>
      </c>
      <c r="AA5" s="3">
        <v>0.7</v>
      </c>
      <c r="AB5" s="2" t="s">
        <v>63</v>
      </c>
      <c r="AC5" s="2" t="s">
        <v>63</v>
      </c>
      <c r="AD5" s="3">
        <v>11.2</v>
      </c>
      <c r="AE5" s="3">
        <v>2.7</v>
      </c>
      <c r="AF5" s="2" t="s">
        <v>63</v>
      </c>
      <c r="AG5" s="2" t="s">
        <v>63</v>
      </c>
      <c r="AH5" s="3">
        <v>4691.3</v>
      </c>
      <c r="AI5" s="3">
        <v>26461.599999999999</v>
      </c>
      <c r="AJ5" s="3">
        <v>0.9</v>
      </c>
      <c r="AK5" s="3">
        <v>25</v>
      </c>
      <c r="AL5" s="3">
        <v>68.8</v>
      </c>
      <c r="AM5" s="2" t="s">
        <v>63</v>
      </c>
      <c r="AN5" s="2" t="s">
        <v>63</v>
      </c>
      <c r="AO5" s="2" t="s">
        <v>63</v>
      </c>
      <c r="AP5" s="2" t="s">
        <v>63</v>
      </c>
      <c r="AQ5" s="2" t="s">
        <v>63</v>
      </c>
      <c r="AR5" s="2" t="s">
        <v>63</v>
      </c>
      <c r="AS5" s="2" t="s">
        <v>63</v>
      </c>
      <c r="AT5" s="2" t="s">
        <v>63</v>
      </c>
      <c r="AU5" s="2" t="s">
        <v>63</v>
      </c>
      <c r="AV5" s="2" t="s">
        <v>63</v>
      </c>
      <c r="AW5" s="2" t="s">
        <v>63</v>
      </c>
      <c r="AX5" s="2" t="s">
        <v>63</v>
      </c>
      <c r="AY5" s="2" t="s">
        <v>63</v>
      </c>
      <c r="AZ5" s="2" t="s">
        <v>63</v>
      </c>
      <c r="BA5" s="2" t="s">
        <v>63</v>
      </c>
      <c r="BB5" s="2" t="s">
        <v>63</v>
      </c>
      <c r="BC5" s="2" t="s">
        <v>63</v>
      </c>
      <c r="BD5" s="2" t="s">
        <v>63</v>
      </c>
      <c r="BE5" s="2" t="s">
        <v>63</v>
      </c>
      <c r="BF5" s="2" t="s">
        <v>63</v>
      </c>
      <c r="BG5" s="2" t="s">
        <v>63</v>
      </c>
      <c r="BH5" s="2" t="s">
        <v>63</v>
      </c>
      <c r="BI5" s="2" t="s">
        <v>63</v>
      </c>
      <c r="BJ5" s="3">
        <v>313516.40000000002</v>
      </c>
      <c r="BK5" s="2" t="s">
        <v>63</v>
      </c>
    </row>
    <row r="6" spans="1:63" ht="20.100000000000001" customHeight="1">
      <c r="A6" s="106"/>
      <c r="B6" s="66" t="s">
        <v>65</v>
      </c>
      <c r="C6" s="68" t="s">
        <v>161</v>
      </c>
      <c r="D6" s="2" t="s">
        <v>63</v>
      </c>
      <c r="E6" s="3">
        <v>-0.1</v>
      </c>
      <c r="F6" s="2" t="s">
        <v>63</v>
      </c>
      <c r="G6" s="2" t="s">
        <v>63</v>
      </c>
      <c r="H6" s="3">
        <v>0</v>
      </c>
      <c r="I6" s="2" t="s">
        <v>63</v>
      </c>
      <c r="J6" s="3">
        <v>0</v>
      </c>
      <c r="K6" s="2" t="s">
        <v>63</v>
      </c>
      <c r="L6" s="3">
        <v>-110.3</v>
      </c>
      <c r="M6" s="2" t="s">
        <v>63</v>
      </c>
      <c r="N6" s="2" t="s">
        <v>63</v>
      </c>
      <c r="O6" s="2" t="s">
        <v>63</v>
      </c>
      <c r="P6" s="2" t="s">
        <v>63</v>
      </c>
      <c r="Q6" s="2" t="s">
        <v>63</v>
      </c>
      <c r="R6" s="2" t="s">
        <v>63</v>
      </c>
      <c r="S6" s="2" t="s">
        <v>63</v>
      </c>
      <c r="T6" s="3">
        <v>-25.5</v>
      </c>
      <c r="U6" s="2" t="s">
        <v>63</v>
      </c>
      <c r="V6" s="3">
        <v>-54.3</v>
      </c>
      <c r="W6" s="2" t="s">
        <v>63</v>
      </c>
      <c r="X6" s="3">
        <v>-566.6</v>
      </c>
      <c r="Y6" s="3">
        <v>-23.7</v>
      </c>
      <c r="Z6" s="3">
        <v>-9206.6</v>
      </c>
      <c r="AA6" s="3">
        <v>-16.2</v>
      </c>
      <c r="AB6" s="2" t="s">
        <v>63</v>
      </c>
      <c r="AC6" s="3">
        <v>-11386.1</v>
      </c>
      <c r="AD6" s="3">
        <v>-891.9</v>
      </c>
      <c r="AE6" s="3">
        <v>-28726.7</v>
      </c>
      <c r="AF6" s="3">
        <v>-28.9</v>
      </c>
      <c r="AG6" s="2" t="s">
        <v>63</v>
      </c>
      <c r="AH6" s="3">
        <v>-2066.1</v>
      </c>
      <c r="AI6" s="3">
        <v>-4496.2</v>
      </c>
      <c r="AJ6" s="3">
        <v>-251.3</v>
      </c>
      <c r="AK6" s="3">
        <v>-2645</v>
      </c>
      <c r="AL6" s="3">
        <v>-3161.1</v>
      </c>
      <c r="AM6" s="2" t="s">
        <v>63</v>
      </c>
      <c r="AN6" s="2" t="s">
        <v>63</v>
      </c>
      <c r="AO6" s="3">
        <v>-1741.2</v>
      </c>
      <c r="AP6" s="2" t="s">
        <v>63</v>
      </c>
      <c r="AQ6" s="2" t="s">
        <v>63</v>
      </c>
      <c r="AR6" s="2" t="s">
        <v>63</v>
      </c>
      <c r="AS6" s="2" t="s">
        <v>63</v>
      </c>
      <c r="AT6" s="2" t="s">
        <v>63</v>
      </c>
      <c r="AU6" s="2" t="s">
        <v>63</v>
      </c>
      <c r="AV6" s="2" t="s">
        <v>63</v>
      </c>
      <c r="AW6" s="2" t="s">
        <v>63</v>
      </c>
      <c r="AX6" s="2" t="s">
        <v>63</v>
      </c>
      <c r="AY6" s="2" t="s">
        <v>63</v>
      </c>
      <c r="AZ6" s="2" t="s">
        <v>63</v>
      </c>
      <c r="BA6" s="2" t="s">
        <v>63</v>
      </c>
      <c r="BB6" s="2" t="s">
        <v>63</v>
      </c>
      <c r="BC6" s="2" t="s">
        <v>63</v>
      </c>
      <c r="BD6" s="2" t="s">
        <v>63</v>
      </c>
      <c r="BE6" s="2" t="s">
        <v>63</v>
      </c>
      <c r="BF6" s="2" t="s">
        <v>63</v>
      </c>
      <c r="BG6" s="2" t="s">
        <v>63</v>
      </c>
      <c r="BH6" s="2" t="s">
        <v>63</v>
      </c>
      <c r="BI6" s="2" t="s">
        <v>63</v>
      </c>
      <c r="BJ6" s="3">
        <v>-65397.599999999999</v>
      </c>
      <c r="BK6" s="2" t="s">
        <v>63</v>
      </c>
    </row>
    <row r="7" spans="1:63" ht="20.100000000000001" customHeight="1">
      <c r="A7" s="106"/>
      <c r="B7" s="66" t="s">
        <v>66</v>
      </c>
      <c r="C7" s="69" t="s">
        <v>162</v>
      </c>
      <c r="D7" s="2" t="s">
        <v>63</v>
      </c>
      <c r="E7" s="2" t="s">
        <v>63</v>
      </c>
      <c r="F7" s="2" t="s">
        <v>63</v>
      </c>
      <c r="G7" s="2" t="s">
        <v>63</v>
      </c>
      <c r="H7" s="2" t="s">
        <v>63</v>
      </c>
      <c r="I7" s="2" t="s">
        <v>63</v>
      </c>
      <c r="J7" s="2" t="s">
        <v>63</v>
      </c>
      <c r="K7" s="2" t="s">
        <v>63</v>
      </c>
      <c r="L7" s="2" t="s">
        <v>63</v>
      </c>
      <c r="M7" s="2" t="s">
        <v>63</v>
      </c>
      <c r="N7" s="2" t="s">
        <v>63</v>
      </c>
      <c r="O7" s="2" t="s">
        <v>63</v>
      </c>
      <c r="P7" s="2" t="s">
        <v>63</v>
      </c>
      <c r="Q7" s="3">
        <v>-31.7</v>
      </c>
      <c r="R7" s="2" t="s">
        <v>63</v>
      </c>
      <c r="S7" s="2" t="s">
        <v>63</v>
      </c>
      <c r="T7" s="2" t="s">
        <v>63</v>
      </c>
      <c r="U7" s="2" t="s">
        <v>63</v>
      </c>
      <c r="V7" s="2" t="s">
        <v>63</v>
      </c>
      <c r="W7" s="2" t="s">
        <v>63</v>
      </c>
      <c r="X7" s="3">
        <v>0</v>
      </c>
      <c r="Y7" s="2" t="s">
        <v>63</v>
      </c>
      <c r="Z7" s="3">
        <v>0</v>
      </c>
      <c r="AA7" s="2" t="s">
        <v>63</v>
      </c>
      <c r="AB7" s="2" t="s">
        <v>63</v>
      </c>
      <c r="AC7" s="2" t="s">
        <v>63</v>
      </c>
      <c r="AD7" s="2" t="s">
        <v>63</v>
      </c>
      <c r="AE7" s="3">
        <v>-1455.5</v>
      </c>
      <c r="AF7" s="3">
        <v>-18.399999999999999</v>
      </c>
      <c r="AG7" s="3">
        <v>-0.4</v>
      </c>
      <c r="AH7" s="3">
        <v>-8772.2000000000007</v>
      </c>
      <c r="AI7" s="2" t="s">
        <v>63</v>
      </c>
      <c r="AJ7" s="3">
        <v>0</v>
      </c>
      <c r="AK7" s="2" t="s">
        <v>63</v>
      </c>
      <c r="AL7" s="2" t="s">
        <v>63</v>
      </c>
      <c r="AM7" s="2" t="s">
        <v>63</v>
      </c>
      <c r="AN7" s="2" t="s">
        <v>63</v>
      </c>
      <c r="AO7" s="2" t="s">
        <v>63</v>
      </c>
      <c r="AP7" s="2" t="s">
        <v>63</v>
      </c>
      <c r="AQ7" s="2" t="s">
        <v>63</v>
      </c>
      <c r="AR7" s="2" t="s">
        <v>63</v>
      </c>
      <c r="AS7" s="2" t="s">
        <v>63</v>
      </c>
      <c r="AT7" s="2" t="s">
        <v>63</v>
      </c>
      <c r="AU7" s="2" t="s">
        <v>63</v>
      </c>
      <c r="AV7" s="2" t="s">
        <v>63</v>
      </c>
      <c r="AW7" s="2" t="s">
        <v>63</v>
      </c>
      <c r="AX7" s="2" t="s">
        <v>63</v>
      </c>
      <c r="AY7" s="2" t="s">
        <v>63</v>
      </c>
      <c r="AZ7" s="2" t="s">
        <v>63</v>
      </c>
      <c r="BA7" s="2" t="s">
        <v>63</v>
      </c>
      <c r="BB7" s="2" t="s">
        <v>63</v>
      </c>
      <c r="BC7" s="2" t="s">
        <v>63</v>
      </c>
      <c r="BD7" s="2" t="s">
        <v>63</v>
      </c>
      <c r="BE7" s="2" t="s">
        <v>63</v>
      </c>
      <c r="BF7" s="2" t="s">
        <v>63</v>
      </c>
      <c r="BG7" s="2" t="s">
        <v>63</v>
      </c>
      <c r="BH7" s="2" t="s">
        <v>63</v>
      </c>
      <c r="BI7" s="2" t="s">
        <v>63</v>
      </c>
      <c r="BJ7" s="3">
        <v>-10278.299999999999</v>
      </c>
      <c r="BK7" s="2" t="s">
        <v>63</v>
      </c>
    </row>
    <row r="8" spans="1:63" ht="20.100000000000001" customHeight="1">
      <c r="A8" s="106"/>
      <c r="B8" s="66" t="s">
        <v>67</v>
      </c>
      <c r="C8" s="69" t="s">
        <v>163</v>
      </c>
      <c r="D8" s="2" t="s">
        <v>63</v>
      </c>
      <c r="E8" s="2" t="s">
        <v>63</v>
      </c>
      <c r="F8" s="2" t="s">
        <v>63</v>
      </c>
      <c r="G8" s="2" t="s">
        <v>63</v>
      </c>
      <c r="H8" s="2" t="s">
        <v>63</v>
      </c>
      <c r="I8" s="2" t="s">
        <v>63</v>
      </c>
      <c r="J8" s="2" t="s">
        <v>63</v>
      </c>
      <c r="K8" s="2" t="s">
        <v>63</v>
      </c>
      <c r="L8" s="2" t="s">
        <v>63</v>
      </c>
      <c r="M8" s="2" t="s">
        <v>63</v>
      </c>
      <c r="N8" s="2" t="s">
        <v>63</v>
      </c>
      <c r="O8" s="2" t="s">
        <v>63</v>
      </c>
      <c r="P8" s="2" t="s">
        <v>63</v>
      </c>
      <c r="Q8" s="2" t="s">
        <v>63</v>
      </c>
      <c r="R8" s="2" t="s">
        <v>63</v>
      </c>
      <c r="S8" s="2" t="s">
        <v>63</v>
      </c>
      <c r="T8" s="2" t="s">
        <v>63</v>
      </c>
      <c r="U8" s="2" t="s">
        <v>63</v>
      </c>
      <c r="V8" s="2" t="s">
        <v>63</v>
      </c>
      <c r="W8" s="2" t="s">
        <v>63</v>
      </c>
      <c r="X8" s="2" t="s">
        <v>63</v>
      </c>
      <c r="Y8" s="2" t="s">
        <v>63</v>
      </c>
      <c r="Z8" s="2" t="s">
        <v>63</v>
      </c>
      <c r="AA8" s="2" t="s">
        <v>63</v>
      </c>
      <c r="AB8" s="2" t="s">
        <v>63</v>
      </c>
      <c r="AC8" s="3">
        <v>-3494.1</v>
      </c>
      <c r="AD8" s="2" t="s">
        <v>63</v>
      </c>
      <c r="AE8" s="3">
        <v>0</v>
      </c>
      <c r="AF8" s="2" t="s">
        <v>63</v>
      </c>
      <c r="AG8" s="2" t="s">
        <v>63</v>
      </c>
      <c r="AH8" s="2" t="s">
        <v>63</v>
      </c>
      <c r="AI8" s="2" t="s">
        <v>63</v>
      </c>
      <c r="AJ8" s="2" t="s">
        <v>63</v>
      </c>
      <c r="AK8" s="2" t="s">
        <v>63</v>
      </c>
      <c r="AL8" s="2" t="s">
        <v>63</v>
      </c>
      <c r="AM8" s="2" t="s">
        <v>63</v>
      </c>
      <c r="AN8" s="2" t="s">
        <v>63</v>
      </c>
      <c r="AO8" s="2" t="s">
        <v>63</v>
      </c>
      <c r="AP8" s="2" t="s">
        <v>63</v>
      </c>
      <c r="AQ8" s="2" t="s">
        <v>63</v>
      </c>
      <c r="AR8" s="2" t="s">
        <v>63</v>
      </c>
      <c r="AS8" s="2" t="s">
        <v>63</v>
      </c>
      <c r="AT8" s="2" t="s">
        <v>63</v>
      </c>
      <c r="AU8" s="2" t="s">
        <v>63</v>
      </c>
      <c r="AV8" s="2" t="s">
        <v>63</v>
      </c>
      <c r="AW8" s="2" t="s">
        <v>63</v>
      </c>
      <c r="AX8" s="2" t="s">
        <v>63</v>
      </c>
      <c r="AY8" s="2" t="s">
        <v>63</v>
      </c>
      <c r="AZ8" s="2" t="s">
        <v>63</v>
      </c>
      <c r="BA8" s="2" t="s">
        <v>63</v>
      </c>
      <c r="BB8" s="2" t="s">
        <v>63</v>
      </c>
      <c r="BC8" s="2" t="s">
        <v>63</v>
      </c>
      <c r="BD8" s="2" t="s">
        <v>63</v>
      </c>
      <c r="BE8" s="2" t="s">
        <v>63</v>
      </c>
      <c r="BF8" s="2" t="s">
        <v>63</v>
      </c>
      <c r="BG8" s="2" t="s">
        <v>63</v>
      </c>
      <c r="BH8" s="2" t="s">
        <v>63</v>
      </c>
      <c r="BI8" s="2" t="s">
        <v>63</v>
      </c>
      <c r="BJ8" s="3">
        <v>-3494.1</v>
      </c>
      <c r="BK8" s="2" t="s">
        <v>63</v>
      </c>
    </row>
    <row r="9" spans="1:63" ht="20.100000000000001" customHeight="1">
      <c r="A9" s="106"/>
      <c r="B9" s="66" t="s">
        <v>68</v>
      </c>
      <c r="C9" s="67" t="s">
        <v>164</v>
      </c>
      <c r="D9" s="3">
        <v>-65.7</v>
      </c>
      <c r="E9" s="3">
        <v>8.6</v>
      </c>
      <c r="F9" s="3">
        <v>-159.80000000000001</v>
      </c>
      <c r="G9" s="3">
        <v>973.3</v>
      </c>
      <c r="H9" s="2" t="s">
        <v>63</v>
      </c>
      <c r="I9" s="2" t="s">
        <v>63</v>
      </c>
      <c r="J9" s="2" t="s">
        <v>63</v>
      </c>
      <c r="K9" s="2" t="s">
        <v>63</v>
      </c>
      <c r="L9" s="3">
        <v>-2.9</v>
      </c>
      <c r="M9" s="2" t="s">
        <v>63</v>
      </c>
      <c r="N9" s="2" t="s">
        <v>63</v>
      </c>
      <c r="O9" s="2" t="s">
        <v>63</v>
      </c>
      <c r="P9" s="2" t="s">
        <v>63</v>
      </c>
      <c r="Q9" s="3">
        <v>1544.7</v>
      </c>
      <c r="R9" s="2" t="s">
        <v>63</v>
      </c>
      <c r="S9" s="3">
        <v>249.3</v>
      </c>
      <c r="T9" s="3">
        <v>37.700000000000003</v>
      </c>
      <c r="U9" s="3">
        <v>-0.1</v>
      </c>
      <c r="V9" s="3">
        <v>-4.4000000000000004</v>
      </c>
      <c r="W9" s="3">
        <v>0</v>
      </c>
      <c r="X9" s="3">
        <v>-60.9</v>
      </c>
      <c r="Y9" s="3">
        <v>-25.6</v>
      </c>
      <c r="Z9" s="3">
        <v>152.5</v>
      </c>
      <c r="AA9" s="3">
        <v>-0.5</v>
      </c>
      <c r="AB9" s="2" t="s">
        <v>63</v>
      </c>
      <c r="AC9" s="3">
        <v>222.9</v>
      </c>
      <c r="AD9" s="3">
        <v>134.1</v>
      </c>
      <c r="AE9" s="3">
        <v>425.2</v>
      </c>
      <c r="AF9" s="3">
        <v>19.8</v>
      </c>
      <c r="AG9" s="3">
        <v>-0.1</v>
      </c>
      <c r="AH9" s="3">
        <v>165.6</v>
      </c>
      <c r="AI9" s="3">
        <v>-650.79999999999995</v>
      </c>
      <c r="AJ9" s="3">
        <v>-9.5</v>
      </c>
      <c r="AK9" s="3">
        <v>-19.600000000000001</v>
      </c>
      <c r="AL9" s="3">
        <v>-57.7</v>
      </c>
      <c r="AM9" s="3">
        <v>0.4</v>
      </c>
      <c r="AN9" s="3">
        <v>4.3</v>
      </c>
      <c r="AO9" s="3">
        <v>-4.5999999999999996</v>
      </c>
      <c r="AP9" s="2" t="s">
        <v>63</v>
      </c>
      <c r="AQ9" s="2" t="s">
        <v>63</v>
      </c>
      <c r="AR9" s="2" t="s">
        <v>63</v>
      </c>
      <c r="AS9" s="2" t="s">
        <v>63</v>
      </c>
      <c r="AT9" s="2" t="s">
        <v>63</v>
      </c>
      <c r="AU9" s="2" t="s">
        <v>63</v>
      </c>
      <c r="AV9" s="2" t="s">
        <v>63</v>
      </c>
      <c r="AW9" s="3">
        <v>1</v>
      </c>
      <c r="AX9" s="2" t="s">
        <v>63</v>
      </c>
      <c r="AY9" s="2" t="s">
        <v>63</v>
      </c>
      <c r="AZ9" s="2" t="s">
        <v>63</v>
      </c>
      <c r="BA9" s="2" t="s">
        <v>63</v>
      </c>
      <c r="BB9" s="2" t="s">
        <v>63</v>
      </c>
      <c r="BC9" s="2" t="s">
        <v>63</v>
      </c>
      <c r="BD9" s="2" t="s">
        <v>63</v>
      </c>
      <c r="BE9" s="2" t="s">
        <v>63</v>
      </c>
      <c r="BF9" s="2" t="s">
        <v>63</v>
      </c>
      <c r="BG9" s="2" t="s">
        <v>63</v>
      </c>
      <c r="BH9" s="2" t="s">
        <v>63</v>
      </c>
      <c r="BI9" s="2" t="s">
        <v>63</v>
      </c>
      <c r="BJ9" s="3">
        <v>2877.3</v>
      </c>
      <c r="BK9" s="3">
        <v>1</v>
      </c>
    </row>
    <row r="10" spans="1:63" ht="20.100000000000001" customHeight="1">
      <c r="A10" s="106"/>
      <c r="B10" s="66" t="s">
        <v>69</v>
      </c>
      <c r="C10" s="67" t="s">
        <v>165</v>
      </c>
      <c r="D10" s="3">
        <v>416.2</v>
      </c>
      <c r="E10" s="3">
        <v>3189.2</v>
      </c>
      <c r="F10" s="3">
        <v>14640.3</v>
      </c>
      <c r="G10" s="3">
        <v>56703.9</v>
      </c>
      <c r="H10" s="3">
        <v>936.8</v>
      </c>
      <c r="I10" s="3">
        <v>0</v>
      </c>
      <c r="J10" s="3">
        <v>24.9</v>
      </c>
      <c r="K10" s="3">
        <v>0.3</v>
      </c>
      <c r="L10" s="3">
        <v>88.7</v>
      </c>
      <c r="M10" s="2" t="s">
        <v>63</v>
      </c>
      <c r="N10" s="2" t="s">
        <v>63</v>
      </c>
      <c r="O10" s="2" t="s">
        <v>63</v>
      </c>
      <c r="P10" s="2" t="s">
        <v>63</v>
      </c>
      <c r="Q10" s="3">
        <v>53914.8</v>
      </c>
      <c r="R10" s="2" t="s">
        <v>63</v>
      </c>
      <c r="S10" s="3">
        <v>144026.79999999999</v>
      </c>
      <c r="T10" s="3">
        <v>1300.5</v>
      </c>
      <c r="U10" s="3">
        <v>-0.1</v>
      </c>
      <c r="V10" s="3">
        <v>-16.2</v>
      </c>
      <c r="W10" s="3">
        <v>0</v>
      </c>
      <c r="X10" s="3">
        <v>7243.3</v>
      </c>
      <c r="Y10" s="3">
        <v>2149.1</v>
      </c>
      <c r="Z10" s="3">
        <v>-9054</v>
      </c>
      <c r="AA10" s="3">
        <v>-16</v>
      </c>
      <c r="AB10" s="2" t="s">
        <v>63</v>
      </c>
      <c r="AC10" s="3">
        <v>-14657.2</v>
      </c>
      <c r="AD10" s="3">
        <v>-746.6</v>
      </c>
      <c r="AE10" s="3">
        <v>-29754.2</v>
      </c>
      <c r="AF10" s="3">
        <v>-27.5</v>
      </c>
      <c r="AG10" s="3">
        <v>-0.5</v>
      </c>
      <c r="AH10" s="3">
        <v>-5981.5</v>
      </c>
      <c r="AI10" s="3">
        <v>21314.6</v>
      </c>
      <c r="AJ10" s="3">
        <v>-259.8</v>
      </c>
      <c r="AK10" s="3">
        <v>-2639.6</v>
      </c>
      <c r="AL10" s="3">
        <v>-3150.1</v>
      </c>
      <c r="AM10" s="3">
        <v>0.4</v>
      </c>
      <c r="AN10" s="3">
        <v>4.3</v>
      </c>
      <c r="AO10" s="3">
        <v>-1745.8</v>
      </c>
      <c r="AP10" s="3">
        <v>1881</v>
      </c>
      <c r="AQ10" s="3">
        <v>989.8</v>
      </c>
      <c r="AR10" s="3">
        <v>703.8</v>
      </c>
      <c r="AS10" s="3">
        <v>2643.1</v>
      </c>
      <c r="AT10" s="3">
        <v>95.4</v>
      </c>
      <c r="AU10" s="3">
        <v>62.2</v>
      </c>
      <c r="AV10" s="2" t="s">
        <v>63</v>
      </c>
      <c r="AW10" s="3">
        <v>695.1</v>
      </c>
      <c r="AX10" s="3">
        <v>408.6</v>
      </c>
      <c r="AY10" s="2" t="s">
        <v>63</v>
      </c>
      <c r="AZ10" s="3">
        <v>34119.1</v>
      </c>
      <c r="BA10" s="3">
        <v>826.3</v>
      </c>
      <c r="BB10" s="3">
        <v>241</v>
      </c>
      <c r="BC10" s="3">
        <v>4110.3999999999996</v>
      </c>
      <c r="BD10" s="3">
        <v>26.4</v>
      </c>
      <c r="BE10" s="3">
        <v>97.4</v>
      </c>
      <c r="BF10" s="3">
        <v>670.9</v>
      </c>
      <c r="BG10" s="2" t="s">
        <v>63</v>
      </c>
      <c r="BH10" s="2" t="s">
        <v>63</v>
      </c>
      <c r="BI10" s="3">
        <v>73.099999999999994</v>
      </c>
      <c r="BJ10" s="3">
        <v>285548.40000000002</v>
      </c>
      <c r="BK10" s="3">
        <v>13451.3</v>
      </c>
    </row>
    <row r="11" spans="1:63" ht="20.100000000000001" customHeight="1">
      <c r="A11" s="106"/>
      <c r="B11" s="66" t="s">
        <v>70</v>
      </c>
      <c r="C11" s="70" t="s">
        <v>166</v>
      </c>
      <c r="D11" s="2" t="s">
        <v>63</v>
      </c>
      <c r="E11" s="2" t="s">
        <v>63</v>
      </c>
      <c r="F11" s="2" t="s">
        <v>63</v>
      </c>
      <c r="G11" s="2" t="s">
        <v>63</v>
      </c>
      <c r="H11" s="2" t="s">
        <v>63</v>
      </c>
      <c r="I11" s="2" t="s">
        <v>63</v>
      </c>
      <c r="J11" s="2" t="s">
        <v>63</v>
      </c>
      <c r="K11" s="2" t="s">
        <v>63</v>
      </c>
      <c r="L11" s="2" t="s">
        <v>63</v>
      </c>
      <c r="M11" s="2" t="s">
        <v>63</v>
      </c>
      <c r="N11" s="2" t="s">
        <v>63</v>
      </c>
      <c r="O11" s="2" t="s">
        <v>63</v>
      </c>
      <c r="P11" s="2" t="s">
        <v>63</v>
      </c>
      <c r="Q11" s="2" t="s">
        <v>63</v>
      </c>
      <c r="R11" s="2" t="s">
        <v>63</v>
      </c>
      <c r="S11" s="2" t="s">
        <v>63</v>
      </c>
      <c r="T11" s="3">
        <v>18920.7</v>
      </c>
      <c r="U11" s="2" t="s">
        <v>63</v>
      </c>
      <c r="V11" s="2" t="s">
        <v>63</v>
      </c>
      <c r="W11" s="3">
        <v>-16.399999999999999</v>
      </c>
      <c r="X11" s="3">
        <v>-447.8</v>
      </c>
      <c r="Y11" s="3">
        <v>-8.6</v>
      </c>
      <c r="Z11" s="3">
        <v>319.3</v>
      </c>
      <c r="AA11" s="3">
        <v>18.5</v>
      </c>
      <c r="AB11" s="2" t="s">
        <v>63</v>
      </c>
      <c r="AC11" s="3">
        <v>215.8</v>
      </c>
      <c r="AD11" s="3">
        <v>-2952.6</v>
      </c>
      <c r="AE11" s="3">
        <v>1563.6</v>
      </c>
      <c r="AF11" s="3">
        <v>-6.5</v>
      </c>
      <c r="AG11" s="3">
        <v>18.899999999999999</v>
      </c>
      <c r="AH11" s="3">
        <v>-4400.8999999999996</v>
      </c>
      <c r="AI11" s="3">
        <v>-7947.6</v>
      </c>
      <c r="AJ11" s="3">
        <v>-276.10000000000002</v>
      </c>
      <c r="AK11" s="3">
        <v>-95.1</v>
      </c>
      <c r="AL11" s="3">
        <v>594.70000000000005</v>
      </c>
      <c r="AM11" s="3">
        <v>-3.3</v>
      </c>
      <c r="AN11" s="2" t="s">
        <v>63</v>
      </c>
      <c r="AO11" s="3">
        <v>-14.5</v>
      </c>
      <c r="AP11" s="2" t="s">
        <v>63</v>
      </c>
      <c r="AQ11" s="2" t="s">
        <v>63</v>
      </c>
      <c r="AR11" s="2" t="s">
        <v>63</v>
      </c>
      <c r="AS11" s="2" t="s">
        <v>63</v>
      </c>
      <c r="AT11" s="2" t="s">
        <v>63</v>
      </c>
      <c r="AU11" s="2" t="s">
        <v>63</v>
      </c>
      <c r="AV11" s="2" t="s">
        <v>63</v>
      </c>
      <c r="AW11" s="2" t="s">
        <v>63</v>
      </c>
      <c r="AX11" s="2" t="s">
        <v>63</v>
      </c>
      <c r="AY11" s="2" t="s">
        <v>63</v>
      </c>
      <c r="AZ11" s="2" t="s">
        <v>63</v>
      </c>
      <c r="BA11" s="2" t="s">
        <v>63</v>
      </c>
      <c r="BB11" s="2" t="s">
        <v>63</v>
      </c>
      <c r="BC11" s="2" t="s">
        <v>63</v>
      </c>
      <c r="BD11" s="2" t="s">
        <v>63</v>
      </c>
      <c r="BE11" s="2" t="s">
        <v>63</v>
      </c>
      <c r="BF11" s="2" t="s">
        <v>63</v>
      </c>
      <c r="BG11" s="2" t="s">
        <v>63</v>
      </c>
      <c r="BH11" s="2" t="s">
        <v>63</v>
      </c>
      <c r="BI11" s="2" t="s">
        <v>63</v>
      </c>
      <c r="BJ11" s="3">
        <v>5482.3</v>
      </c>
      <c r="BK11" s="3">
        <v>-16.399999999999999</v>
      </c>
    </row>
    <row r="12" spans="1:63" ht="20.100000000000001" customHeight="1">
      <c r="A12" s="106"/>
      <c r="B12" s="66" t="s">
        <v>71</v>
      </c>
      <c r="C12" s="67" t="s">
        <v>167</v>
      </c>
      <c r="D12" s="3">
        <v>5.4</v>
      </c>
      <c r="E12" s="3">
        <v>-8.5</v>
      </c>
      <c r="F12" s="3">
        <v>2626.7</v>
      </c>
      <c r="G12" s="3">
        <v>-2715</v>
      </c>
      <c r="H12" s="2" t="s">
        <v>63</v>
      </c>
      <c r="I12" s="2" t="s">
        <v>63</v>
      </c>
      <c r="J12" s="2" t="s">
        <v>63</v>
      </c>
      <c r="K12" s="2" t="s">
        <v>63</v>
      </c>
      <c r="L12" s="3">
        <v>-15.5</v>
      </c>
      <c r="M12" s="2" t="s">
        <v>63</v>
      </c>
      <c r="N12" s="2" t="s">
        <v>63</v>
      </c>
      <c r="O12" s="2" t="s">
        <v>63</v>
      </c>
      <c r="P12" s="2" t="s">
        <v>63</v>
      </c>
      <c r="Q12" s="3">
        <v>228.9</v>
      </c>
      <c r="R12" s="3">
        <v>393.5</v>
      </c>
      <c r="S12" s="3">
        <v>-246.9</v>
      </c>
      <c r="T12" s="3">
        <v>64.599999999999994</v>
      </c>
      <c r="U12" s="3">
        <v>-0.1</v>
      </c>
      <c r="V12" s="3">
        <v>10.7</v>
      </c>
      <c r="W12" s="3">
        <v>131.19999999999999</v>
      </c>
      <c r="X12" s="3">
        <v>-3.2</v>
      </c>
      <c r="Y12" s="3">
        <v>0.3</v>
      </c>
      <c r="Z12" s="3">
        <v>-11.7</v>
      </c>
      <c r="AA12" s="3">
        <v>-0.1</v>
      </c>
      <c r="AB12" s="2" t="s">
        <v>63</v>
      </c>
      <c r="AC12" s="3">
        <v>-88.2</v>
      </c>
      <c r="AD12" s="3">
        <v>12.2</v>
      </c>
      <c r="AE12" s="3">
        <v>13.2</v>
      </c>
      <c r="AF12" s="3">
        <v>-9.3000000000000007</v>
      </c>
      <c r="AG12" s="3">
        <v>0</v>
      </c>
      <c r="AH12" s="3">
        <v>73.3</v>
      </c>
      <c r="AI12" s="3">
        <v>-13.5</v>
      </c>
      <c r="AJ12" s="3">
        <v>-3.9</v>
      </c>
      <c r="AK12" s="3">
        <v>-28.1</v>
      </c>
      <c r="AL12" s="3">
        <v>16.5</v>
      </c>
      <c r="AM12" s="3">
        <v>0</v>
      </c>
      <c r="AN12" s="2" t="s">
        <v>63</v>
      </c>
      <c r="AO12" s="3">
        <v>2.4</v>
      </c>
      <c r="AP12" s="2" t="s">
        <v>63</v>
      </c>
      <c r="AQ12" s="2" t="s">
        <v>63</v>
      </c>
      <c r="AR12" s="2" t="s">
        <v>63</v>
      </c>
      <c r="AS12" s="2" t="s">
        <v>63</v>
      </c>
      <c r="AT12" s="2" t="s">
        <v>63</v>
      </c>
      <c r="AU12" s="2" t="s">
        <v>63</v>
      </c>
      <c r="AV12" s="2" t="s">
        <v>63</v>
      </c>
      <c r="AW12" s="3">
        <v>0</v>
      </c>
      <c r="AX12" s="2" t="s">
        <v>63</v>
      </c>
      <c r="AY12" s="2" t="s">
        <v>63</v>
      </c>
      <c r="AZ12" s="2" t="s">
        <v>63</v>
      </c>
      <c r="BA12" s="2" t="s">
        <v>63</v>
      </c>
      <c r="BB12" s="2" t="s">
        <v>63</v>
      </c>
      <c r="BC12" s="2" t="s">
        <v>63</v>
      </c>
      <c r="BD12" s="2" t="s">
        <v>63</v>
      </c>
      <c r="BE12" s="2" t="s">
        <v>63</v>
      </c>
      <c r="BF12" s="2" t="s">
        <v>63</v>
      </c>
      <c r="BG12" s="2" t="s">
        <v>63</v>
      </c>
      <c r="BH12" s="2" t="s">
        <v>63</v>
      </c>
      <c r="BI12" s="2" t="s">
        <v>63</v>
      </c>
      <c r="BJ12" s="3">
        <v>434.8</v>
      </c>
      <c r="BK12" s="3">
        <v>131.19999999999999</v>
      </c>
    </row>
    <row r="13" spans="1:63" ht="20.100000000000001" customHeight="1">
      <c r="A13" s="106"/>
      <c r="B13" s="66" t="s">
        <v>72</v>
      </c>
      <c r="C13" s="67" t="s">
        <v>168</v>
      </c>
      <c r="D13" s="3">
        <v>421.6</v>
      </c>
      <c r="E13" s="3">
        <v>3180.7</v>
      </c>
      <c r="F13" s="3">
        <v>17266.900000000001</v>
      </c>
      <c r="G13" s="3">
        <v>53988.800000000003</v>
      </c>
      <c r="H13" s="3">
        <v>936.8</v>
      </c>
      <c r="I13" s="3">
        <v>0</v>
      </c>
      <c r="J13" s="3">
        <v>24.9</v>
      </c>
      <c r="K13" s="3">
        <v>0.3</v>
      </c>
      <c r="L13" s="3">
        <v>73.2</v>
      </c>
      <c r="M13" s="2" t="s">
        <v>63</v>
      </c>
      <c r="N13" s="2" t="s">
        <v>63</v>
      </c>
      <c r="O13" s="2" t="s">
        <v>63</v>
      </c>
      <c r="P13" s="2" t="s">
        <v>63</v>
      </c>
      <c r="Q13" s="3">
        <v>54143.7</v>
      </c>
      <c r="R13" s="3">
        <v>393.5</v>
      </c>
      <c r="S13" s="3">
        <v>143779.9</v>
      </c>
      <c r="T13" s="3">
        <v>20285.8</v>
      </c>
      <c r="U13" s="3">
        <v>-0.2</v>
      </c>
      <c r="V13" s="3">
        <v>-5.5</v>
      </c>
      <c r="W13" s="3">
        <v>114.8</v>
      </c>
      <c r="X13" s="3">
        <v>6792.2</v>
      </c>
      <c r="Y13" s="3">
        <v>2140.8000000000002</v>
      </c>
      <c r="Z13" s="3">
        <v>-8746.4</v>
      </c>
      <c r="AA13" s="3">
        <v>2.4</v>
      </c>
      <c r="AB13" s="2" t="s">
        <v>63</v>
      </c>
      <c r="AC13" s="3">
        <v>-14529.6</v>
      </c>
      <c r="AD13" s="3">
        <v>-3687</v>
      </c>
      <c r="AE13" s="3">
        <v>-28177.4</v>
      </c>
      <c r="AF13" s="3">
        <v>-43.3</v>
      </c>
      <c r="AG13" s="3">
        <v>18.399999999999999</v>
      </c>
      <c r="AH13" s="3">
        <v>-10309.1</v>
      </c>
      <c r="AI13" s="3">
        <v>13353.6</v>
      </c>
      <c r="AJ13" s="3">
        <v>-539.79999999999995</v>
      </c>
      <c r="AK13" s="3">
        <v>-2762.7</v>
      </c>
      <c r="AL13" s="3">
        <v>-2539</v>
      </c>
      <c r="AM13" s="3">
        <v>-2.9</v>
      </c>
      <c r="AN13" s="3">
        <v>4.3</v>
      </c>
      <c r="AO13" s="3">
        <v>-1757.9</v>
      </c>
      <c r="AP13" s="3">
        <v>1881</v>
      </c>
      <c r="AQ13" s="3">
        <v>989.8</v>
      </c>
      <c r="AR13" s="3">
        <v>703.8</v>
      </c>
      <c r="AS13" s="3">
        <v>2643.1</v>
      </c>
      <c r="AT13" s="3">
        <v>95.4</v>
      </c>
      <c r="AU13" s="3">
        <v>62.2</v>
      </c>
      <c r="AV13" s="2" t="s">
        <v>63</v>
      </c>
      <c r="AW13" s="3">
        <v>695.1</v>
      </c>
      <c r="AX13" s="3">
        <v>408.6</v>
      </c>
      <c r="AY13" s="2" t="s">
        <v>63</v>
      </c>
      <c r="AZ13" s="3">
        <v>34119.1</v>
      </c>
      <c r="BA13" s="3">
        <v>826.3</v>
      </c>
      <c r="BB13" s="3">
        <v>241</v>
      </c>
      <c r="BC13" s="3">
        <v>4110.3999999999996</v>
      </c>
      <c r="BD13" s="3">
        <v>26.4</v>
      </c>
      <c r="BE13" s="3">
        <v>97.4</v>
      </c>
      <c r="BF13" s="3">
        <v>670.9</v>
      </c>
      <c r="BG13" s="2" t="s">
        <v>63</v>
      </c>
      <c r="BH13" s="2" t="s">
        <v>63</v>
      </c>
      <c r="BI13" s="3">
        <v>73.099999999999994</v>
      </c>
      <c r="BJ13" s="3">
        <v>291465.5</v>
      </c>
      <c r="BK13" s="3">
        <v>13566.2</v>
      </c>
    </row>
    <row r="14" spans="1:63" ht="20.100000000000001" customHeight="1">
      <c r="A14" s="106"/>
      <c r="B14" s="66" t="s">
        <v>73</v>
      </c>
      <c r="C14" s="67" t="s">
        <v>169</v>
      </c>
      <c r="D14" s="3">
        <v>-421.6</v>
      </c>
      <c r="E14" s="3">
        <v>-297.60000000000002</v>
      </c>
      <c r="F14" s="3">
        <v>-17266.900000000001</v>
      </c>
      <c r="G14" s="3">
        <v>-50690.1</v>
      </c>
      <c r="H14" s="3">
        <v>-936.8</v>
      </c>
      <c r="I14" s="2" t="s">
        <v>63</v>
      </c>
      <c r="J14" s="2" t="s">
        <v>63</v>
      </c>
      <c r="K14" s="3">
        <v>233.8</v>
      </c>
      <c r="L14" s="3">
        <v>678.6</v>
      </c>
      <c r="M14" s="3">
        <v>524.6</v>
      </c>
      <c r="N14" s="3">
        <v>2706.2</v>
      </c>
      <c r="O14" s="3">
        <v>2282</v>
      </c>
      <c r="P14" s="3">
        <v>186.9</v>
      </c>
      <c r="Q14" s="3">
        <v>-51196.9</v>
      </c>
      <c r="R14" s="3">
        <v>22482.9</v>
      </c>
      <c r="S14" s="3">
        <v>-143779.9</v>
      </c>
      <c r="T14" s="3">
        <v>-20283.8</v>
      </c>
      <c r="U14" s="3">
        <v>0.2</v>
      </c>
      <c r="V14" s="3">
        <v>5.5</v>
      </c>
      <c r="W14" s="3">
        <v>2782.8</v>
      </c>
      <c r="X14" s="3">
        <v>219.1</v>
      </c>
      <c r="Y14" s="3">
        <v>2033.5</v>
      </c>
      <c r="Z14" s="3">
        <v>18799.7</v>
      </c>
      <c r="AA14" s="2" t="s">
        <v>63</v>
      </c>
      <c r="AB14" s="2" t="s">
        <v>63</v>
      </c>
      <c r="AC14" s="3">
        <v>15607.6</v>
      </c>
      <c r="AD14" s="3">
        <v>6030.8</v>
      </c>
      <c r="AE14" s="3">
        <v>50441.4</v>
      </c>
      <c r="AF14" s="3">
        <v>241.3</v>
      </c>
      <c r="AG14" s="3">
        <v>12.9</v>
      </c>
      <c r="AH14" s="3">
        <v>11321.9</v>
      </c>
      <c r="AI14" s="3">
        <v>27565.599999999999</v>
      </c>
      <c r="AJ14" s="3">
        <v>808</v>
      </c>
      <c r="AK14" s="3">
        <v>3460</v>
      </c>
      <c r="AL14" s="3">
        <v>4145.3</v>
      </c>
      <c r="AM14" s="3">
        <v>22.5</v>
      </c>
      <c r="AN14" s="3">
        <v>206.5</v>
      </c>
      <c r="AO14" s="3">
        <v>3809</v>
      </c>
      <c r="AP14" s="3">
        <v>-226.7</v>
      </c>
      <c r="AQ14" s="3">
        <v>-111.1</v>
      </c>
      <c r="AR14" s="3">
        <v>-338.4</v>
      </c>
      <c r="AS14" s="3">
        <v>-1857.4</v>
      </c>
      <c r="AT14" s="3">
        <v>-40.799999999999997</v>
      </c>
      <c r="AU14" s="3">
        <v>-55.6</v>
      </c>
      <c r="AV14" s="2" t="s">
        <v>63</v>
      </c>
      <c r="AW14" s="2" t="s">
        <v>63</v>
      </c>
      <c r="AX14" s="3">
        <v>-408.6</v>
      </c>
      <c r="AY14" s="2" t="s">
        <v>63</v>
      </c>
      <c r="AZ14" s="3">
        <v>-34119.1</v>
      </c>
      <c r="BA14" s="3">
        <v>-826.3</v>
      </c>
      <c r="BB14" s="2" t="s">
        <v>63</v>
      </c>
      <c r="BC14" s="3">
        <v>-4110.3999999999996</v>
      </c>
      <c r="BD14" s="2" t="s">
        <v>63</v>
      </c>
      <c r="BE14" s="3">
        <v>-97.4</v>
      </c>
      <c r="BF14" s="3">
        <v>-670.9</v>
      </c>
      <c r="BG14" s="2" t="s">
        <v>63</v>
      </c>
      <c r="BH14" s="3">
        <v>50484.6</v>
      </c>
      <c r="BI14" s="3">
        <v>7122.7</v>
      </c>
      <c r="BJ14" s="3">
        <v>-93520.6</v>
      </c>
      <c r="BK14" s="3">
        <v>-785.7</v>
      </c>
    </row>
    <row r="15" spans="1:63" ht="20.100000000000001" customHeight="1">
      <c r="A15" s="106"/>
      <c r="B15" s="71" t="s">
        <v>75</v>
      </c>
      <c r="C15" s="72" t="s">
        <v>170</v>
      </c>
      <c r="D15" s="3">
        <v>-189.2</v>
      </c>
      <c r="E15" s="3">
        <v>-289</v>
      </c>
      <c r="F15" s="2" t="s">
        <v>63</v>
      </c>
      <c r="G15" s="3">
        <v>-41745.9</v>
      </c>
      <c r="H15" s="3">
        <v>-936.8</v>
      </c>
      <c r="I15" s="2" t="s">
        <v>63</v>
      </c>
      <c r="J15" s="2" t="s">
        <v>63</v>
      </c>
      <c r="K15" s="2" t="s">
        <v>63</v>
      </c>
      <c r="L15" s="2" t="s">
        <v>63</v>
      </c>
      <c r="M15" s="2" t="s">
        <v>63</v>
      </c>
      <c r="N15" s="3">
        <v>-704</v>
      </c>
      <c r="O15" s="3">
        <v>-2952</v>
      </c>
      <c r="P15" s="3">
        <v>-1619.3</v>
      </c>
      <c r="Q15" s="3">
        <v>-19450.099999999999</v>
      </c>
      <c r="R15" s="3">
        <v>-10.199999999999999</v>
      </c>
      <c r="S15" s="2" t="s">
        <v>63</v>
      </c>
      <c r="T15" s="2" t="s">
        <v>63</v>
      </c>
      <c r="U15" s="2" t="s">
        <v>63</v>
      </c>
      <c r="V15" s="2" t="s">
        <v>63</v>
      </c>
      <c r="W15" s="3">
        <v>-337.1</v>
      </c>
      <c r="X15" s="3">
        <v>-10.5</v>
      </c>
      <c r="Y15" s="3">
        <v>-0.5</v>
      </c>
      <c r="Z15" s="3">
        <v>0</v>
      </c>
      <c r="AA15" s="2" t="s">
        <v>63</v>
      </c>
      <c r="AB15" s="2" t="s">
        <v>63</v>
      </c>
      <c r="AC15" s="2" t="s">
        <v>63</v>
      </c>
      <c r="AD15" s="3">
        <v>-152.6</v>
      </c>
      <c r="AE15" s="3">
        <v>-56.2</v>
      </c>
      <c r="AF15" s="2" t="s">
        <v>63</v>
      </c>
      <c r="AG15" s="2" t="s">
        <v>63</v>
      </c>
      <c r="AH15" s="3">
        <v>-282</v>
      </c>
      <c r="AI15" s="2" t="s">
        <v>63</v>
      </c>
      <c r="AJ15" s="2" t="s">
        <v>63</v>
      </c>
      <c r="AK15" s="2" t="s">
        <v>63</v>
      </c>
      <c r="AL15" s="2" t="s">
        <v>63</v>
      </c>
      <c r="AM15" s="2" t="s">
        <v>63</v>
      </c>
      <c r="AN15" s="2" t="s">
        <v>63</v>
      </c>
      <c r="AO15" s="2" t="s">
        <v>63</v>
      </c>
      <c r="AP15" s="3">
        <v>-53.4</v>
      </c>
      <c r="AQ15" s="3">
        <v>-27.8</v>
      </c>
      <c r="AR15" s="3">
        <v>-59.9</v>
      </c>
      <c r="AS15" s="3">
        <v>-864.2</v>
      </c>
      <c r="AT15" s="3">
        <v>-35.799999999999997</v>
      </c>
      <c r="AU15" s="3">
        <v>-38.299999999999997</v>
      </c>
      <c r="AV15" s="2" t="s">
        <v>63</v>
      </c>
      <c r="AW15" s="2" t="s">
        <v>63</v>
      </c>
      <c r="AX15" s="3">
        <v>-408.6</v>
      </c>
      <c r="AY15" s="2" t="s">
        <v>63</v>
      </c>
      <c r="AZ15" s="3">
        <v>-34119.1</v>
      </c>
      <c r="BA15" s="3">
        <v>-826.3</v>
      </c>
      <c r="BB15" s="2" t="s">
        <v>63</v>
      </c>
      <c r="BC15" s="3">
        <v>-4110.3999999999996</v>
      </c>
      <c r="BD15" s="2" t="s">
        <v>63</v>
      </c>
      <c r="BE15" s="3">
        <v>-97.4</v>
      </c>
      <c r="BF15" s="3">
        <v>-670.9</v>
      </c>
      <c r="BG15" s="3">
        <v>-750.8</v>
      </c>
      <c r="BH15" s="3">
        <v>45013.4</v>
      </c>
      <c r="BI15" s="2" t="s">
        <v>63</v>
      </c>
      <c r="BJ15" s="3">
        <v>-65785.2</v>
      </c>
      <c r="BK15" s="3">
        <v>-14062.6</v>
      </c>
    </row>
    <row r="16" spans="1:63" ht="20.100000000000001" customHeight="1">
      <c r="A16" s="106"/>
      <c r="B16" s="73" t="s">
        <v>76</v>
      </c>
      <c r="C16" s="74" t="s">
        <v>171</v>
      </c>
      <c r="D16" s="3">
        <v>-189.2</v>
      </c>
      <c r="E16" s="3">
        <v>-289</v>
      </c>
      <c r="F16" s="2" t="s">
        <v>63</v>
      </c>
      <c r="G16" s="3">
        <v>-41723.4</v>
      </c>
      <c r="H16" s="3">
        <v>-936.8</v>
      </c>
      <c r="I16" s="2" t="s">
        <v>63</v>
      </c>
      <c r="J16" s="2" t="s">
        <v>63</v>
      </c>
      <c r="K16" s="2" t="s">
        <v>63</v>
      </c>
      <c r="L16" s="2" t="s">
        <v>63</v>
      </c>
      <c r="M16" s="2" t="s">
        <v>63</v>
      </c>
      <c r="N16" s="2" t="s">
        <v>63</v>
      </c>
      <c r="O16" s="2" t="s">
        <v>63</v>
      </c>
      <c r="P16" s="3">
        <v>-506.4</v>
      </c>
      <c r="Q16" s="3">
        <v>-18621</v>
      </c>
      <c r="R16" s="2" t="s">
        <v>63</v>
      </c>
      <c r="S16" s="2" t="s">
        <v>63</v>
      </c>
      <c r="T16" s="2" t="s">
        <v>63</v>
      </c>
      <c r="U16" s="2" t="s">
        <v>63</v>
      </c>
      <c r="V16" s="2" t="s">
        <v>63</v>
      </c>
      <c r="W16" s="2" t="s">
        <v>63</v>
      </c>
      <c r="X16" s="3">
        <v>-10.5</v>
      </c>
      <c r="Y16" s="3">
        <v>-0.5</v>
      </c>
      <c r="Z16" s="3">
        <v>0</v>
      </c>
      <c r="AA16" s="2" t="s">
        <v>63</v>
      </c>
      <c r="AB16" s="2" t="s">
        <v>63</v>
      </c>
      <c r="AC16" s="2" t="s">
        <v>63</v>
      </c>
      <c r="AD16" s="3">
        <v>-152.6</v>
      </c>
      <c r="AE16" s="3">
        <v>-56.2</v>
      </c>
      <c r="AF16" s="2" t="s">
        <v>63</v>
      </c>
      <c r="AG16" s="2" t="s">
        <v>63</v>
      </c>
      <c r="AH16" s="3">
        <v>-282</v>
      </c>
      <c r="AI16" s="2" t="s">
        <v>63</v>
      </c>
      <c r="AJ16" s="2" t="s">
        <v>63</v>
      </c>
      <c r="AK16" s="2" t="s">
        <v>63</v>
      </c>
      <c r="AL16" s="2" t="s">
        <v>63</v>
      </c>
      <c r="AM16" s="2" t="s">
        <v>63</v>
      </c>
      <c r="AN16" s="2" t="s">
        <v>63</v>
      </c>
      <c r="AO16" s="2" t="s">
        <v>63</v>
      </c>
      <c r="AP16" s="3">
        <v>-51.8</v>
      </c>
      <c r="AQ16" s="3">
        <v>-27.7</v>
      </c>
      <c r="AR16" s="3">
        <v>-59.9</v>
      </c>
      <c r="AS16" s="3">
        <v>-864.2</v>
      </c>
      <c r="AT16" s="3">
        <v>-30.8</v>
      </c>
      <c r="AU16" s="3">
        <v>-38.299999999999997</v>
      </c>
      <c r="AV16" s="2" t="s">
        <v>63</v>
      </c>
      <c r="AW16" s="2" t="s">
        <v>63</v>
      </c>
      <c r="AX16" s="3">
        <v>-408.6</v>
      </c>
      <c r="AY16" s="2" t="s">
        <v>63</v>
      </c>
      <c r="AZ16" s="3">
        <v>-34119.1</v>
      </c>
      <c r="BA16" s="3">
        <v>-825.9</v>
      </c>
      <c r="BB16" s="2" t="s">
        <v>63</v>
      </c>
      <c r="BC16" s="3">
        <v>-3538.1</v>
      </c>
      <c r="BD16" s="2" t="s">
        <v>63</v>
      </c>
      <c r="BE16" s="3">
        <v>-97.4</v>
      </c>
      <c r="BF16" s="3">
        <v>-668.7</v>
      </c>
      <c r="BG16" s="3">
        <v>-742.4</v>
      </c>
      <c r="BH16" s="3">
        <v>42429.9</v>
      </c>
      <c r="BI16" s="2" t="s">
        <v>63</v>
      </c>
      <c r="BJ16" s="3">
        <v>-61811</v>
      </c>
      <c r="BK16" s="3">
        <v>-8366.7000000000007</v>
      </c>
    </row>
    <row r="17" spans="1:63" ht="20.100000000000001" customHeight="1">
      <c r="A17" s="106"/>
      <c r="B17" s="73" t="s">
        <v>77</v>
      </c>
      <c r="C17" s="74" t="s">
        <v>172</v>
      </c>
      <c r="D17" s="2" t="s">
        <v>63</v>
      </c>
      <c r="E17" s="2" t="s">
        <v>63</v>
      </c>
      <c r="F17" s="2" t="s">
        <v>63</v>
      </c>
      <c r="G17" s="3">
        <v>-22.5</v>
      </c>
      <c r="H17" s="2" t="s">
        <v>63</v>
      </c>
      <c r="I17" s="2" t="s">
        <v>63</v>
      </c>
      <c r="J17" s="2" t="s">
        <v>63</v>
      </c>
      <c r="K17" s="2" t="s">
        <v>63</v>
      </c>
      <c r="L17" s="2" t="s">
        <v>63</v>
      </c>
      <c r="M17" s="2" t="s">
        <v>63</v>
      </c>
      <c r="N17" s="3">
        <v>-704</v>
      </c>
      <c r="O17" s="3">
        <v>-2952</v>
      </c>
      <c r="P17" s="3">
        <v>-1112.9000000000001</v>
      </c>
      <c r="Q17" s="3">
        <v>-829.1</v>
      </c>
      <c r="R17" s="3">
        <v>-10.199999999999999</v>
      </c>
      <c r="S17" s="2" t="s">
        <v>63</v>
      </c>
      <c r="T17" s="2" t="s">
        <v>63</v>
      </c>
      <c r="U17" s="2" t="s">
        <v>63</v>
      </c>
      <c r="V17" s="2" t="s">
        <v>63</v>
      </c>
      <c r="W17" s="3">
        <v>-337.1</v>
      </c>
      <c r="X17" s="2" t="s">
        <v>63</v>
      </c>
      <c r="Y17" s="2" t="s">
        <v>63</v>
      </c>
      <c r="Z17" s="2" t="s">
        <v>63</v>
      </c>
      <c r="AA17" s="2" t="s">
        <v>63</v>
      </c>
      <c r="AB17" s="2" t="s">
        <v>63</v>
      </c>
      <c r="AC17" s="2" t="s">
        <v>63</v>
      </c>
      <c r="AD17" s="2" t="s">
        <v>63</v>
      </c>
      <c r="AE17" s="3">
        <v>0</v>
      </c>
      <c r="AF17" s="2" t="s">
        <v>63</v>
      </c>
      <c r="AG17" s="2" t="s">
        <v>63</v>
      </c>
      <c r="AH17" s="2" t="s">
        <v>63</v>
      </c>
      <c r="AI17" s="2" t="s">
        <v>63</v>
      </c>
      <c r="AJ17" s="2" t="s">
        <v>63</v>
      </c>
      <c r="AK17" s="2" t="s">
        <v>63</v>
      </c>
      <c r="AL17" s="2" t="s">
        <v>63</v>
      </c>
      <c r="AM17" s="2" t="s">
        <v>63</v>
      </c>
      <c r="AN17" s="2" t="s">
        <v>63</v>
      </c>
      <c r="AO17" s="2" t="s">
        <v>63</v>
      </c>
      <c r="AP17" s="3">
        <v>-1.5</v>
      </c>
      <c r="AQ17" s="3">
        <v>0</v>
      </c>
      <c r="AR17" s="2" t="s">
        <v>63</v>
      </c>
      <c r="AS17" s="2" t="s">
        <v>63</v>
      </c>
      <c r="AT17" s="3">
        <v>-5</v>
      </c>
      <c r="AU17" s="2" t="s">
        <v>63</v>
      </c>
      <c r="AV17" s="2" t="s">
        <v>63</v>
      </c>
      <c r="AW17" s="2" t="s">
        <v>63</v>
      </c>
      <c r="AX17" s="2" t="s">
        <v>63</v>
      </c>
      <c r="AY17" s="2" t="s">
        <v>63</v>
      </c>
      <c r="AZ17" s="2" t="s">
        <v>63</v>
      </c>
      <c r="BA17" s="3">
        <v>-0.5</v>
      </c>
      <c r="BB17" s="2" t="s">
        <v>63</v>
      </c>
      <c r="BC17" s="3">
        <v>-572.29999999999995</v>
      </c>
      <c r="BD17" s="2" t="s">
        <v>63</v>
      </c>
      <c r="BE17" s="2" t="s">
        <v>63</v>
      </c>
      <c r="BF17" s="3">
        <v>-2.2000000000000002</v>
      </c>
      <c r="BG17" s="3">
        <v>-8.4</v>
      </c>
      <c r="BH17" s="3">
        <v>2583.5</v>
      </c>
      <c r="BI17" s="2" t="s">
        <v>63</v>
      </c>
      <c r="BJ17" s="3">
        <v>-3974.2</v>
      </c>
      <c r="BK17" s="3">
        <v>-5695.9</v>
      </c>
    </row>
    <row r="18" spans="1:63" ht="20.100000000000001" customHeight="1">
      <c r="A18" s="106"/>
      <c r="B18" s="71" t="s">
        <v>78</v>
      </c>
      <c r="C18" s="72" t="s">
        <v>173</v>
      </c>
      <c r="D18" s="2" t="s">
        <v>63</v>
      </c>
      <c r="E18" s="2" t="s">
        <v>63</v>
      </c>
      <c r="F18" s="2" t="s">
        <v>63</v>
      </c>
      <c r="G18" s="3">
        <v>-3871.6</v>
      </c>
      <c r="H18" s="2" t="s">
        <v>63</v>
      </c>
      <c r="I18" s="2" t="s">
        <v>63</v>
      </c>
      <c r="J18" s="2" t="s">
        <v>63</v>
      </c>
      <c r="K18" s="2" t="s">
        <v>63</v>
      </c>
      <c r="L18" s="2" t="s">
        <v>63</v>
      </c>
      <c r="M18" s="2" t="s">
        <v>63</v>
      </c>
      <c r="N18" s="2" t="s">
        <v>63</v>
      </c>
      <c r="O18" s="2" t="s">
        <v>63</v>
      </c>
      <c r="P18" s="2" t="s">
        <v>63</v>
      </c>
      <c r="Q18" s="3">
        <v>-8156.3</v>
      </c>
      <c r="R18" s="3">
        <v>-646.70000000000005</v>
      </c>
      <c r="S18" s="2" t="s">
        <v>63</v>
      </c>
      <c r="T18" s="2" t="s">
        <v>63</v>
      </c>
      <c r="U18" s="2" t="s">
        <v>63</v>
      </c>
      <c r="V18" s="2" t="s">
        <v>63</v>
      </c>
      <c r="W18" s="3">
        <v>-629.79999999999995</v>
      </c>
      <c r="X18" s="3">
        <v>-72.3</v>
      </c>
      <c r="Y18" s="2" t="s">
        <v>63</v>
      </c>
      <c r="Z18" s="2" t="s">
        <v>63</v>
      </c>
      <c r="AA18" s="2" t="s">
        <v>63</v>
      </c>
      <c r="AB18" s="2" t="s">
        <v>63</v>
      </c>
      <c r="AC18" s="2" t="s">
        <v>63</v>
      </c>
      <c r="AD18" s="3">
        <v>-4.8</v>
      </c>
      <c r="AE18" s="3">
        <v>0</v>
      </c>
      <c r="AF18" s="2" t="s">
        <v>63</v>
      </c>
      <c r="AG18" s="2" t="s">
        <v>63</v>
      </c>
      <c r="AH18" s="3">
        <v>-155.69999999999999</v>
      </c>
      <c r="AI18" s="2" t="s">
        <v>63</v>
      </c>
      <c r="AJ18" s="2" t="s">
        <v>63</v>
      </c>
      <c r="AK18" s="2" t="s">
        <v>63</v>
      </c>
      <c r="AL18" s="2" t="s">
        <v>63</v>
      </c>
      <c r="AM18" s="2" t="s">
        <v>63</v>
      </c>
      <c r="AN18" s="3">
        <v>-349.6</v>
      </c>
      <c r="AO18" s="3">
        <v>-502.5</v>
      </c>
      <c r="AP18" s="3">
        <v>-25.3</v>
      </c>
      <c r="AQ18" s="3">
        <v>-83.3</v>
      </c>
      <c r="AR18" s="3">
        <v>-242.6</v>
      </c>
      <c r="AS18" s="3">
        <v>-959.4</v>
      </c>
      <c r="AT18" s="3">
        <v>-1.8</v>
      </c>
      <c r="AU18" s="2" t="s">
        <v>63</v>
      </c>
      <c r="AV18" s="2" t="s">
        <v>63</v>
      </c>
      <c r="AW18" s="2" t="s">
        <v>63</v>
      </c>
      <c r="AX18" s="2" t="s">
        <v>63</v>
      </c>
      <c r="AY18" s="2" t="s">
        <v>63</v>
      </c>
      <c r="AZ18" s="2" t="s">
        <v>63</v>
      </c>
      <c r="BA18" s="2" t="s">
        <v>63</v>
      </c>
      <c r="BB18" s="2" t="s">
        <v>63</v>
      </c>
      <c r="BC18" s="2" t="s">
        <v>63</v>
      </c>
      <c r="BD18" s="2" t="s">
        <v>63</v>
      </c>
      <c r="BE18" s="2" t="s">
        <v>63</v>
      </c>
      <c r="BF18" s="2" t="s">
        <v>63</v>
      </c>
      <c r="BG18" s="2" t="s">
        <v>63</v>
      </c>
      <c r="BH18" s="3">
        <v>5456.6</v>
      </c>
      <c r="BI18" s="3">
        <v>6788.7</v>
      </c>
      <c r="BJ18" s="3">
        <v>-3456.4</v>
      </c>
      <c r="BK18" s="3">
        <v>-1942.2</v>
      </c>
    </row>
    <row r="19" spans="1:63" ht="20.100000000000001" customHeight="1">
      <c r="A19" s="106"/>
      <c r="B19" s="73" t="s">
        <v>79</v>
      </c>
      <c r="C19" s="74" t="s">
        <v>174</v>
      </c>
      <c r="D19" s="2" t="s">
        <v>63</v>
      </c>
      <c r="E19" s="2" t="s">
        <v>63</v>
      </c>
      <c r="F19" s="2" t="s">
        <v>63</v>
      </c>
      <c r="G19" s="2" t="s">
        <v>63</v>
      </c>
      <c r="H19" s="2" t="s">
        <v>63</v>
      </c>
      <c r="I19" s="2" t="s">
        <v>63</v>
      </c>
      <c r="J19" s="2" t="s">
        <v>63</v>
      </c>
      <c r="K19" s="2" t="s">
        <v>63</v>
      </c>
      <c r="L19" s="2" t="s">
        <v>63</v>
      </c>
      <c r="M19" s="2" t="s">
        <v>63</v>
      </c>
      <c r="N19" s="2" t="s">
        <v>63</v>
      </c>
      <c r="O19" s="2" t="s">
        <v>63</v>
      </c>
      <c r="P19" s="2" t="s">
        <v>63</v>
      </c>
      <c r="Q19" s="3">
        <v>-7447.8</v>
      </c>
      <c r="R19" s="3">
        <v>-435.7</v>
      </c>
      <c r="S19" s="2" t="s">
        <v>63</v>
      </c>
      <c r="T19" s="2" t="s">
        <v>63</v>
      </c>
      <c r="U19" s="2" t="s">
        <v>63</v>
      </c>
      <c r="V19" s="2" t="s">
        <v>63</v>
      </c>
      <c r="W19" s="2" t="s">
        <v>63</v>
      </c>
      <c r="X19" s="3">
        <v>-10.199999999999999</v>
      </c>
      <c r="Y19" s="2" t="s">
        <v>63</v>
      </c>
      <c r="Z19" s="2" t="s">
        <v>63</v>
      </c>
      <c r="AA19" s="2" t="s">
        <v>63</v>
      </c>
      <c r="AB19" s="2" t="s">
        <v>63</v>
      </c>
      <c r="AC19" s="2" t="s">
        <v>63</v>
      </c>
      <c r="AD19" s="3">
        <v>-0.5</v>
      </c>
      <c r="AE19" s="3">
        <v>0</v>
      </c>
      <c r="AF19" s="2" t="s">
        <v>63</v>
      </c>
      <c r="AG19" s="2" t="s">
        <v>63</v>
      </c>
      <c r="AH19" s="3">
        <v>-54</v>
      </c>
      <c r="AI19" s="2" t="s">
        <v>63</v>
      </c>
      <c r="AJ19" s="2" t="s">
        <v>63</v>
      </c>
      <c r="AK19" s="2" t="s">
        <v>63</v>
      </c>
      <c r="AL19" s="2" t="s">
        <v>63</v>
      </c>
      <c r="AM19" s="2" t="s">
        <v>63</v>
      </c>
      <c r="AN19" s="2" t="s">
        <v>63</v>
      </c>
      <c r="AO19" s="2" t="s">
        <v>63</v>
      </c>
      <c r="AP19" s="3">
        <v>-22.5</v>
      </c>
      <c r="AQ19" s="3">
        <v>-63.7</v>
      </c>
      <c r="AR19" s="3">
        <v>-3.8</v>
      </c>
      <c r="AS19" s="3">
        <v>-60.5</v>
      </c>
      <c r="AT19" s="3">
        <v>-0.3</v>
      </c>
      <c r="AU19" s="2" t="s">
        <v>63</v>
      </c>
      <c r="AV19" s="2" t="s">
        <v>63</v>
      </c>
      <c r="AW19" s="2" t="s">
        <v>63</v>
      </c>
      <c r="AX19" s="2" t="s">
        <v>63</v>
      </c>
      <c r="AY19" s="2" t="s">
        <v>63</v>
      </c>
      <c r="AZ19" s="2" t="s">
        <v>63</v>
      </c>
      <c r="BA19" s="2" t="s">
        <v>63</v>
      </c>
      <c r="BB19" s="2" t="s">
        <v>63</v>
      </c>
      <c r="BC19" s="2" t="s">
        <v>63</v>
      </c>
      <c r="BD19" s="2" t="s">
        <v>63</v>
      </c>
      <c r="BE19" s="2" t="s">
        <v>63</v>
      </c>
      <c r="BF19" s="2" t="s">
        <v>63</v>
      </c>
      <c r="BG19" s="2" t="s">
        <v>63</v>
      </c>
      <c r="BH19" s="3">
        <v>3452.8</v>
      </c>
      <c r="BI19" s="3">
        <v>3064.9</v>
      </c>
      <c r="BJ19" s="3">
        <v>-1581.3</v>
      </c>
      <c r="BK19" s="3">
        <v>-150.80000000000001</v>
      </c>
    </row>
    <row r="20" spans="1:63" ht="20.100000000000001" customHeight="1">
      <c r="A20" s="106"/>
      <c r="B20" s="73" t="s">
        <v>80</v>
      </c>
      <c r="C20" s="74" t="s">
        <v>175</v>
      </c>
      <c r="D20" s="2" t="s">
        <v>63</v>
      </c>
      <c r="E20" s="2" t="s">
        <v>63</v>
      </c>
      <c r="F20" s="2" t="s">
        <v>63</v>
      </c>
      <c r="G20" s="3">
        <v>-3871.6</v>
      </c>
      <c r="H20" s="2" t="s">
        <v>63</v>
      </c>
      <c r="I20" s="2" t="s">
        <v>63</v>
      </c>
      <c r="J20" s="2" t="s">
        <v>63</v>
      </c>
      <c r="K20" s="2" t="s">
        <v>63</v>
      </c>
      <c r="L20" s="2" t="s">
        <v>63</v>
      </c>
      <c r="M20" s="2" t="s">
        <v>63</v>
      </c>
      <c r="N20" s="2" t="s">
        <v>63</v>
      </c>
      <c r="O20" s="2" t="s">
        <v>63</v>
      </c>
      <c r="P20" s="2" t="s">
        <v>63</v>
      </c>
      <c r="Q20" s="3">
        <v>-708.5</v>
      </c>
      <c r="R20" s="3">
        <v>-211</v>
      </c>
      <c r="S20" s="2" t="s">
        <v>63</v>
      </c>
      <c r="T20" s="2" t="s">
        <v>63</v>
      </c>
      <c r="U20" s="2" t="s">
        <v>63</v>
      </c>
      <c r="V20" s="2" t="s">
        <v>63</v>
      </c>
      <c r="W20" s="3">
        <v>-629.79999999999995</v>
      </c>
      <c r="X20" s="3">
        <v>-62.1</v>
      </c>
      <c r="Y20" s="2" t="s">
        <v>63</v>
      </c>
      <c r="Z20" s="2" t="s">
        <v>63</v>
      </c>
      <c r="AA20" s="2" t="s">
        <v>63</v>
      </c>
      <c r="AB20" s="2" t="s">
        <v>63</v>
      </c>
      <c r="AC20" s="2" t="s">
        <v>63</v>
      </c>
      <c r="AD20" s="3">
        <v>-4.3</v>
      </c>
      <c r="AE20" s="2" t="s">
        <v>63</v>
      </c>
      <c r="AF20" s="2" t="s">
        <v>63</v>
      </c>
      <c r="AG20" s="2" t="s">
        <v>63</v>
      </c>
      <c r="AH20" s="3">
        <v>-101.7</v>
      </c>
      <c r="AI20" s="2" t="s">
        <v>63</v>
      </c>
      <c r="AJ20" s="2" t="s">
        <v>63</v>
      </c>
      <c r="AK20" s="2" t="s">
        <v>63</v>
      </c>
      <c r="AL20" s="2" t="s">
        <v>63</v>
      </c>
      <c r="AM20" s="2" t="s">
        <v>63</v>
      </c>
      <c r="AN20" s="3">
        <v>-349.6</v>
      </c>
      <c r="AO20" s="3">
        <v>-502.5</v>
      </c>
      <c r="AP20" s="3">
        <v>-2.8</v>
      </c>
      <c r="AQ20" s="3">
        <v>-19.600000000000001</v>
      </c>
      <c r="AR20" s="3">
        <v>-238.8</v>
      </c>
      <c r="AS20" s="3">
        <v>-898.9</v>
      </c>
      <c r="AT20" s="3">
        <v>-1.5</v>
      </c>
      <c r="AU20" s="2" t="s">
        <v>63</v>
      </c>
      <c r="AV20" s="2" t="s">
        <v>63</v>
      </c>
      <c r="AW20" s="2" t="s">
        <v>63</v>
      </c>
      <c r="AX20" s="2" t="s">
        <v>63</v>
      </c>
      <c r="AY20" s="2" t="s">
        <v>63</v>
      </c>
      <c r="AZ20" s="2" t="s">
        <v>63</v>
      </c>
      <c r="BA20" s="2" t="s">
        <v>63</v>
      </c>
      <c r="BB20" s="2" t="s">
        <v>63</v>
      </c>
      <c r="BC20" s="2" t="s">
        <v>63</v>
      </c>
      <c r="BD20" s="2" t="s">
        <v>63</v>
      </c>
      <c r="BE20" s="2" t="s">
        <v>63</v>
      </c>
      <c r="BF20" s="2" t="s">
        <v>63</v>
      </c>
      <c r="BG20" s="2" t="s">
        <v>63</v>
      </c>
      <c r="BH20" s="3">
        <v>2003.8</v>
      </c>
      <c r="BI20" s="3">
        <v>3723.8</v>
      </c>
      <c r="BJ20" s="3">
        <v>-1875.1</v>
      </c>
      <c r="BK20" s="3">
        <v>-1791.4</v>
      </c>
    </row>
    <row r="21" spans="1:63" ht="20.100000000000001" customHeight="1">
      <c r="A21" s="106"/>
      <c r="B21" s="71" t="s">
        <v>81</v>
      </c>
      <c r="C21" s="72" t="s">
        <v>176</v>
      </c>
      <c r="D21" s="2" t="s">
        <v>63</v>
      </c>
      <c r="E21" s="2" t="s">
        <v>63</v>
      </c>
      <c r="F21" s="2" t="s">
        <v>63</v>
      </c>
      <c r="G21" s="2" t="s">
        <v>63</v>
      </c>
      <c r="H21" s="2" t="s">
        <v>63</v>
      </c>
      <c r="I21" s="2" t="s">
        <v>63</v>
      </c>
      <c r="J21" s="2" t="s">
        <v>63</v>
      </c>
      <c r="K21" s="2" t="s">
        <v>63</v>
      </c>
      <c r="L21" s="2" t="s">
        <v>63</v>
      </c>
      <c r="M21" s="2" t="s">
        <v>63</v>
      </c>
      <c r="N21" s="2" t="s">
        <v>63</v>
      </c>
      <c r="O21" s="2" t="s">
        <v>63</v>
      </c>
      <c r="P21" s="2" t="s">
        <v>63</v>
      </c>
      <c r="Q21" s="3">
        <v>-23.3</v>
      </c>
      <c r="R21" s="3">
        <v>-148.9</v>
      </c>
      <c r="S21" s="2" t="s">
        <v>63</v>
      </c>
      <c r="T21" s="2" t="s">
        <v>63</v>
      </c>
      <c r="U21" s="2" t="s">
        <v>63</v>
      </c>
      <c r="V21" s="2" t="s">
        <v>63</v>
      </c>
      <c r="W21" s="2" t="s">
        <v>63</v>
      </c>
      <c r="X21" s="3">
        <v>-65.599999999999994</v>
      </c>
      <c r="Y21" s="2" t="s">
        <v>63</v>
      </c>
      <c r="Z21" s="2" t="s">
        <v>63</v>
      </c>
      <c r="AA21" s="2" t="s">
        <v>63</v>
      </c>
      <c r="AB21" s="2" t="s">
        <v>63</v>
      </c>
      <c r="AC21" s="2" t="s">
        <v>63</v>
      </c>
      <c r="AD21" s="3">
        <v>-1.5</v>
      </c>
      <c r="AE21" s="3">
        <v>-0.5</v>
      </c>
      <c r="AF21" s="2" t="s">
        <v>63</v>
      </c>
      <c r="AG21" s="2" t="s">
        <v>63</v>
      </c>
      <c r="AH21" s="3">
        <v>-154.6</v>
      </c>
      <c r="AI21" s="2" t="s">
        <v>63</v>
      </c>
      <c r="AJ21" s="2" t="s">
        <v>63</v>
      </c>
      <c r="AK21" s="2" t="s">
        <v>63</v>
      </c>
      <c r="AL21" s="2" t="s">
        <v>63</v>
      </c>
      <c r="AM21" s="2" t="s">
        <v>63</v>
      </c>
      <c r="AN21" s="2" t="s">
        <v>63</v>
      </c>
      <c r="AO21" s="3">
        <v>-9.5</v>
      </c>
      <c r="AP21" s="3">
        <v>-148.1</v>
      </c>
      <c r="AQ21" s="2" t="s">
        <v>63</v>
      </c>
      <c r="AR21" s="3">
        <v>-35.9</v>
      </c>
      <c r="AS21" s="3">
        <v>-33.799999999999997</v>
      </c>
      <c r="AT21" s="3">
        <v>-3.2</v>
      </c>
      <c r="AU21" s="3">
        <v>-17.3</v>
      </c>
      <c r="AV21" s="2" t="s">
        <v>63</v>
      </c>
      <c r="AW21" s="2" t="s">
        <v>63</v>
      </c>
      <c r="AX21" s="2" t="s">
        <v>63</v>
      </c>
      <c r="AY21" s="2" t="s">
        <v>63</v>
      </c>
      <c r="AZ21" s="2" t="s">
        <v>63</v>
      </c>
      <c r="BA21" s="2" t="s">
        <v>63</v>
      </c>
      <c r="BB21" s="2" t="s">
        <v>63</v>
      </c>
      <c r="BC21" s="2" t="s">
        <v>63</v>
      </c>
      <c r="BD21" s="2" t="s">
        <v>63</v>
      </c>
      <c r="BE21" s="2" t="s">
        <v>63</v>
      </c>
      <c r="BF21" s="2" t="s">
        <v>63</v>
      </c>
      <c r="BG21" s="2" t="s">
        <v>63</v>
      </c>
      <c r="BH21" s="2" t="s">
        <v>63</v>
      </c>
      <c r="BI21" s="3">
        <v>372.9</v>
      </c>
      <c r="BJ21" s="3">
        <v>-269</v>
      </c>
      <c r="BK21" s="3">
        <v>-238.2</v>
      </c>
    </row>
    <row r="22" spans="1:63" ht="20.100000000000001" customHeight="1">
      <c r="A22" s="106"/>
      <c r="B22" s="73" t="s">
        <v>82</v>
      </c>
      <c r="C22" s="74" t="s">
        <v>177</v>
      </c>
      <c r="D22" s="2" t="s">
        <v>63</v>
      </c>
      <c r="E22" s="2" t="s">
        <v>63</v>
      </c>
      <c r="F22" s="2" t="s">
        <v>63</v>
      </c>
      <c r="G22" s="2" t="s">
        <v>63</v>
      </c>
      <c r="H22" s="2" t="s">
        <v>63</v>
      </c>
      <c r="I22" s="2" t="s">
        <v>63</v>
      </c>
      <c r="J22" s="2" t="s">
        <v>63</v>
      </c>
      <c r="K22" s="2" t="s">
        <v>63</v>
      </c>
      <c r="L22" s="2" t="s">
        <v>63</v>
      </c>
      <c r="M22" s="2" t="s">
        <v>63</v>
      </c>
      <c r="N22" s="2" t="s">
        <v>63</v>
      </c>
      <c r="O22" s="2" t="s">
        <v>63</v>
      </c>
      <c r="P22" s="2" t="s">
        <v>63</v>
      </c>
      <c r="Q22" s="3">
        <v>-23.3</v>
      </c>
      <c r="R22" s="3">
        <v>-146.19999999999999</v>
      </c>
      <c r="S22" s="2" t="s">
        <v>63</v>
      </c>
      <c r="T22" s="2" t="s">
        <v>63</v>
      </c>
      <c r="U22" s="2" t="s">
        <v>63</v>
      </c>
      <c r="V22" s="2" t="s">
        <v>63</v>
      </c>
      <c r="W22" s="2" t="s">
        <v>63</v>
      </c>
      <c r="X22" s="3">
        <v>-60</v>
      </c>
      <c r="Y22" s="2" t="s">
        <v>63</v>
      </c>
      <c r="Z22" s="2" t="s">
        <v>63</v>
      </c>
      <c r="AA22" s="2" t="s">
        <v>63</v>
      </c>
      <c r="AB22" s="2" t="s">
        <v>63</v>
      </c>
      <c r="AC22" s="2" t="s">
        <v>63</v>
      </c>
      <c r="AD22" s="3">
        <v>-1.5</v>
      </c>
      <c r="AE22" s="2" t="s">
        <v>63</v>
      </c>
      <c r="AF22" s="2" t="s">
        <v>63</v>
      </c>
      <c r="AG22" s="2" t="s">
        <v>63</v>
      </c>
      <c r="AH22" s="3">
        <v>-153.1</v>
      </c>
      <c r="AI22" s="2" t="s">
        <v>63</v>
      </c>
      <c r="AJ22" s="2" t="s">
        <v>63</v>
      </c>
      <c r="AK22" s="2" t="s">
        <v>63</v>
      </c>
      <c r="AL22" s="2" t="s">
        <v>63</v>
      </c>
      <c r="AM22" s="2" t="s">
        <v>63</v>
      </c>
      <c r="AN22" s="2" t="s">
        <v>63</v>
      </c>
      <c r="AO22" s="2" t="s">
        <v>63</v>
      </c>
      <c r="AP22" s="2" t="s">
        <v>63</v>
      </c>
      <c r="AQ22" s="2" t="s">
        <v>63</v>
      </c>
      <c r="AR22" s="2" t="s">
        <v>63</v>
      </c>
      <c r="AS22" s="2" t="s">
        <v>63</v>
      </c>
      <c r="AT22" s="3">
        <v>-3.2</v>
      </c>
      <c r="AU22" s="3">
        <v>-17.3</v>
      </c>
      <c r="AV22" s="2" t="s">
        <v>63</v>
      </c>
      <c r="AW22" s="2" t="s">
        <v>63</v>
      </c>
      <c r="AX22" s="2" t="s">
        <v>63</v>
      </c>
      <c r="AY22" s="2" t="s">
        <v>63</v>
      </c>
      <c r="AZ22" s="2" t="s">
        <v>63</v>
      </c>
      <c r="BA22" s="2" t="s">
        <v>63</v>
      </c>
      <c r="BB22" s="2" t="s">
        <v>63</v>
      </c>
      <c r="BC22" s="2" t="s">
        <v>63</v>
      </c>
      <c r="BD22" s="2" t="s">
        <v>63</v>
      </c>
      <c r="BE22" s="2" t="s">
        <v>63</v>
      </c>
      <c r="BF22" s="2" t="s">
        <v>63</v>
      </c>
      <c r="BG22" s="2" t="s">
        <v>63</v>
      </c>
      <c r="BH22" s="2" t="s">
        <v>63</v>
      </c>
      <c r="BI22" s="3">
        <v>218</v>
      </c>
      <c r="BJ22" s="3">
        <v>-186.5</v>
      </c>
      <c r="BK22" s="3">
        <v>-20.399999999999999</v>
      </c>
    </row>
    <row r="23" spans="1:63" ht="20.100000000000001" customHeight="1">
      <c r="A23" s="106"/>
      <c r="B23" s="73" t="s">
        <v>83</v>
      </c>
      <c r="C23" s="74" t="s">
        <v>178</v>
      </c>
      <c r="D23" s="2" t="s">
        <v>63</v>
      </c>
      <c r="E23" s="2" t="s">
        <v>63</v>
      </c>
      <c r="F23" s="2" t="s">
        <v>63</v>
      </c>
      <c r="G23" s="2" t="s">
        <v>63</v>
      </c>
      <c r="H23" s="2" t="s">
        <v>63</v>
      </c>
      <c r="I23" s="2" t="s">
        <v>63</v>
      </c>
      <c r="J23" s="2" t="s">
        <v>63</v>
      </c>
      <c r="K23" s="2" t="s">
        <v>63</v>
      </c>
      <c r="L23" s="2" t="s">
        <v>63</v>
      </c>
      <c r="M23" s="2" t="s">
        <v>63</v>
      </c>
      <c r="N23" s="2" t="s">
        <v>63</v>
      </c>
      <c r="O23" s="2" t="s">
        <v>63</v>
      </c>
      <c r="P23" s="2" t="s">
        <v>63</v>
      </c>
      <c r="Q23" s="2" t="s">
        <v>63</v>
      </c>
      <c r="R23" s="3">
        <v>-2.7</v>
      </c>
      <c r="S23" s="2" t="s">
        <v>63</v>
      </c>
      <c r="T23" s="2" t="s">
        <v>63</v>
      </c>
      <c r="U23" s="2" t="s">
        <v>63</v>
      </c>
      <c r="V23" s="2" t="s">
        <v>63</v>
      </c>
      <c r="W23" s="2" t="s">
        <v>63</v>
      </c>
      <c r="X23" s="3">
        <v>-5.6</v>
      </c>
      <c r="Y23" s="2" t="s">
        <v>63</v>
      </c>
      <c r="Z23" s="2" t="s">
        <v>63</v>
      </c>
      <c r="AA23" s="2" t="s">
        <v>63</v>
      </c>
      <c r="AB23" s="2" t="s">
        <v>63</v>
      </c>
      <c r="AC23" s="2" t="s">
        <v>63</v>
      </c>
      <c r="AD23" s="2" t="s">
        <v>63</v>
      </c>
      <c r="AE23" s="3">
        <v>-0.5</v>
      </c>
      <c r="AF23" s="2" t="s">
        <v>63</v>
      </c>
      <c r="AG23" s="2" t="s">
        <v>63</v>
      </c>
      <c r="AH23" s="3">
        <v>-1.4</v>
      </c>
      <c r="AI23" s="2" t="s">
        <v>63</v>
      </c>
      <c r="AJ23" s="2" t="s">
        <v>63</v>
      </c>
      <c r="AK23" s="2" t="s">
        <v>63</v>
      </c>
      <c r="AL23" s="2" t="s">
        <v>63</v>
      </c>
      <c r="AM23" s="2" t="s">
        <v>63</v>
      </c>
      <c r="AN23" s="2" t="s">
        <v>63</v>
      </c>
      <c r="AO23" s="3">
        <v>-9.5</v>
      </c>
      <c r="AP23" s="3">
        <v>-148.1</v>
      </c>
      <c r="AQ23" s="2" t="s">
        <v>63</v>
      </c>
      <c r="AR23" s="3">
        <v>-35.9</v>
      </c>
      <c r="AS23" s="3">
        <v>-33.799999999999997</v>
      </c>
      <c r="AT23" s="2" t="s">
        <v>63</v>
      </c>
      <c r="AU23" s="2" t="s">
        <v>63</v>
      </c>
      <c r="AV23" s="2" t="s">
        <v>63</v>
      </c>
      <c r="AW23" s="2" t="s">
        <v>63</v>
      </c>
      <c r="AX23" s="2" t="s">
        <v>63</v>
      </c>
      <c r="AY23" s="2" t="s">
        <v>63</v>
      </c>
      <c r="AZ23" s="2" t="s">
        <v>63</v>
      </c>
      <c r="BA23" s="2" t="s">
        <v>63</v>
      </c>
      <c r="BB23" s="2" t="s">
        <v>63</v>
      </c>
      <c r="BC23" s="2" t="s">
        <v>63</v>
      </c>
      <c r="BD23" s="2" t="s">
        <v>63</v>
      </c>
      <c r="BE23" s="2" t="s">
        <v>63</v>
      </c>
      <c r="BF23" s="2" t="s">
        <v>63</v>
      </c>
      <c r="BG23" s="2" t="s">
        <v>63</v>
      </c>
      <c r="BH23" s="2" t="s">
        <v>63</v>
      </c>
      <c r="BI23" s="3">
        <v>154.9</v>
      </c>
      <c r="BJ23" s="3">
        <v>-82.5</v>
      </c>
      <c r="BK23" s="3">
        <v>-217.7</v>
      </c>
    </row>
    <row r="24" spans="1:63" ht="20.100000000000001" customHeight="1">
      <c r="A24" s="106"/>
      <c r="B24" s="71" t="s">
        <v>84</v>
      </c>
      <c r="C24" s="72" t="s">
        <v>179</v>
      </c>
      <c r="D24" s="2" t="s">
        <v>63</v>
      </c>
      <c r="E24" s="2" t="s">
        <v>63</v>
      </c>
      <c r="F24" s="2" t="s">
        <v>63</v>
      </c>
      <c r="G24" s="2" t="s">
        <v>63</v>
      </c>
      <c r="H24" s="2" t="s">
        <v>63</v>
      </c>
      <c r="I24" s="2" t="s">
        <v>63</v>
      </c>
      <c r="J24" s="2" t="s">
        <v>63</v>
      </c>
      <c r="K24" s="2" t="s">
        <v>63</v>
      </c>
      <c r="L24" s="2" t="s">
        <v>63</v>
      </c>
      <c r="M24" s="2" t="s">
        <v>63</v>
      </c>
      <c r="N24" s="2" t="s">
        <v>63</v>
      </c>
      <c r="O24" s="2" t="s">
        <v>63</v>
      </c>
      <c r="P24" s="2" t="s">
        <v>63</v>
      </c>
      <c r="Q24" s="2" t="s">
        <v>63</v>
      </c>
      <c r="R24" s="2" t="s">
        <v>63</v>
      </c>
      <c r="S24" s="2" t="s">
        <v>63</v>
      </c>
      <c r="T24" s="2" t="s">
        <v>63</v>
      </c>
      <c r="U24" s="2" t="s">
        <v>63</v>
      </c>
      <c r="V24" s="2" t="s">
        <v>63</v>
      </c>
      <c r="W24" s="2" t="s">
        <v>63</v>
      </c>
      <c r="X24" s="2" t="s">
        <v>63</v>
      </c>
      <c r="Y24" s="2" t="s">
        <v>63</v>
      </c>
      <c r="Z24" s="2" t="s">
        <v>63</v>
      </c>
      <c r="AA24" s="2" t="s">
        <v>63</v>
      </c>
      <c r="AB24" s="2" t="s">
        <v>63</v>
      </c>
      <c r="AC24" s="2" t="s">
        <v>63</v>
      </c>
      <c r="AD24" s="2" t="s">
        <v>63</v>
      </c>
      <c r="AE24" s="2" t="s">
        <v>63</v>
      </c>
      <c r="AF24" s="2" t="s">
        <v>63</v>
      </c>
      <c r="AG24" s="2" t="s">
        <v>63</v>
      </c>
      <c r="AH24" s="2" t="s">
        <v>63</v>
      </c>
      <c r="AI24" s="2" t="s">
        <v>63</v>
      </c>
      <c r="AJ24" s="2" t="s">
        <v>63</v>
      </c>
      <c r="AK24" s="2" t="s">
        <v>63</v>
      </c>
      <c r="AL24" s="2" t="s">
        <v>63</v>
      </c>
      <c r="AM24" s="2" t="s">
        <v>63</v>
      </c>
      <c r="AN24" s="2" t="s">
        <v>63</v>
      </c>
      <c r="AO24" s="2" t="s">
        <v>63</v>
      </c>
      <c r="AP24" s="2" t="s">
        <v>63</v>
      </c>
      <c r="AQ24" s="2" t="s">
        <v>63</v>
      </c>
      <c r="AR24" s="2" t="s">
        <v>63</v>
      </c>
      <c r="AS24" s="2" t="s">
        <v>63</v>
      </c>
      <c r="AT24" s="2" t="s">
        <v>63</v>
      </c>
      <c r="AU24" s="2" t="s">
        <v>63</v>
      </c>
      <c r="AV24" s="2" t="s">
        <v>63</v>
      </c>
      <c r="AW24" s="2" t="s">
        <v>63</v>
      </c>
      <c r="AX24" s="2" t="s">
        <v>63</v>
      </c>
      <c r="AY24" s="2" t="s">
        <v>63</v>
      </c>
      <c r="AZ24" s="2" t="s">
        <v>63</v>
      </c>
      <c r="BA24" s="2" t="s">
        <v>63</v>
      </c>
      <c r="BB24" s="2" t="s">
        <v>63</v>
      </c>
      <c r="BC24" s="2" t="s">
        <v>63</v>
      </c>
      <c r="BD24" s="2" t="s">
        <v>63</v>
      </c>
      <c r="BE24" s="2" t="s">
        <v>63</v>
      </c>
      <c r="BF24" s="2" t="s">
        <v>63</v>
      </c>
      <c r="BG24" s="2" t="s">
        <v>63</v>
      </c>
      <c r="BH24" s="3">
        <v>14.6</v>
      </c>
      <c r="BI24" s="3">
        <v>-38.799999999999997</v>
      </c>
      <c r="BJ24" s="3">
        <v>-24.3</v>
      </c>
      <c r="BK24" s="2" t="s">
        <v>63</v>
      </c>
    </row>
    <row r="25" spans="1:63" ht="20.100000000000001" customHeight="1">
      <c r="A25" s="107" t="s">
        <v>351</v>
      </c>
      <c r="B25" s="71" t="s">
        <v>85</v>
      </c>
      <c r="C25" s="72" t="s">
        <v>180</v>
      </c>
      <c r="D25" s="2" t="s">
        <v>63</v>
      </c>
      <c r="E25" s="2" t="s">
        <v>63</v>
      </c>
      <c r="F25" s="3">
        <v>-16286.9</v>
      </c>
      <c r="G25" s="2" t="s">
        <v>63</v>
      </c>
      <c r="H25" s="2" t="s">
        <v>63</v>
      </c>
      <c r="I25" s="2" t="s">
        <v>63</v>
      </c>
      <c r="J25" s="2" t="s">
        <v>63</v>
      </c>
      <c r="K25" s="2" t="s">
        <v>63</v>
      </c>
      <c r="L25" s="3">
        <v>10870.2</v>
      </c>
      <c r="M25" s="3">
        <v>524.6</v>
      </c>
      <c r="N25" s="3">
        <v>3410.2</v>
      </c>
      <c r="O25" s="2" t="s">
        <v>63</v>
      </c>
      <c r="P25" s="2" t="s">
        <v>63</v>
      </c>
      <c r="Q25" s="2" t="s">
        <v>63</v>
      </c>
      <c r="R25" s="2" t="s">
        <v>63</v>
      </c>
      <c r="S25" s="2" t="s">
        <v>63</v>
      </c>
      <c r="T25" s="2" t="s">
        <v>63</v>
      </c>
      <c r="U25" s="2" t="s">
        <v>63</v>
      </c>
      <c r="V25" s="2" t="s">
        <v>63</v>
      </c>
      <c r="W25" s="2" t="s">
        <v>63</v>
      </c>
      <c r="X25" s="2" t="s">
        <v>63</v>
      </c>
      <c r="Y25" s="2" t="s">
        <v>63</v>
      </c>
      <c r="Z25" s="2" t="s">
        <v>63</v>
      </c>
      <c r="AA25" s="2" t="s">
        <v>63</v>
      </c>
      <c r="AB25" s="2" t="s">
        <v>63</v>
      </c>
      <c r="AC25" s="2" t="s">
        <v>63</v>
      </c>
      <c r="AD25" s="2" t="s">
        <v>63</v>
      </c>
      <c r="AE25" s="2" t="s">
        <v>63</v>
      </c>
      <c r="AF25" s="2" t="s">
        <v>63</v>
      </c>
      <c r="AG25" s="2" t="s">
        <v>63</v>
      </c>
      <c r="AH25" s="2" t="s">
        <v>63</v>
      </c>
      <c r="AI25" s="2" t="s">
        <v>63</v>
      </c>
      <c r="AJ25" s="2" t="s">
        <v>63</v>
      </c>
      <c r="AK25" s="2" t="s">
        <v>63</v>
      </c>
      <c r="AL25" s="2" t="s">
        <v>63</v>
      </c>
      <c r="AM25" s="2" t="s">
        <v>63</v>
      </c>
      <c r="AN25" s="2" t="s">
        <v>63</v>
      </c>
      <c r="AO25" s="2" t="s">
        <v>63</v>
      </c>
      <c r="AP25" s="2" t="s">
        <v>63</v>
      </c>
      <c r="AQ25" s="2" t="s">
        <v>63</v>
      </c>
      <c r="AR25" s="2" t="s">
        <v>63</v>
      </c>
      <c r="AS25" s="2" t="s">
        <v>63</v>
      </c>
      <c r="AT25" s="2" t="s">
        <v>63</v>
      </c>
      <c r="AU25" s="2" t="s">
        <v>63</v>
      </c>
      <c r="AV25" s="2" t="s">
        <v>63</v>
      </c>
      <c r="AW25" s="2" t="s">
        <v>63</v>
      </c>
      <c r="AX25" s="2" t="s">
        <v>63</v>
      </c>
      <c r="AY25" s="2" t="s">
        <v>63</v>
      </c>
      <c r="AZ25" s="2" t="s">
        <v>63</v>
      </c>
      <c r="BA25" s="2" t="s">
        <v>63</v>
      </c>
      <c r="BB25" s="2" t="s">
        <v>63</v>
      </c>
      <c r="BC25" s="2" t="s">
        <v>63</v>
      </c>
      <c r="BD25" s="2" t="s">
        <v>63</v>
      </c>
      <c r="BE25" s="2" t="s">
        <v>63</v>
      </c>
      <c r="BF25" s="2" t="s">
        <v>63</v>
      </c>
      <c r="BG25" s="2" t="s">
        <v>63</v>
      </c>
      <c r="BH25" s="2" t="s">
        <v>63</v>
      </c>
      <c r="BI25" s="2" t="s">
        <v>63</v>
      </c>
      <c r="BJ25" s="3">
        <v>-1482</v>
      </c>
      <c r="BK25" s="2" t="s">
        <v>63</v>
      </c>
    </row>
    <row r="26" spans="1:63" ht="20.100000000000001" customHeight="1">
      <c r="A26" s="107" t="s">
        <v>351</v>
      </c>
      <c r="B26" s="71" t="s">
        <v>86</v>
      </c>
      <c r="C26" s="72" t="s">
        <v>181</v>
      </c>
      <c r="D26" s="2" t="s">
        <v>63</v>
      </c>
      <c r="E26" s="2" t="s">
        <v>63</v>
      </c>
      <c r="F26" s="3">
        <v>-980</v>
      </c>
      <c r="G26" s="3">
        <v>-4686.8</v>
      </c>
      <c r="H26" s="2" t="s">
        <v>63</v>
      </c>
      <c r="I26" s="2" t="s">
        <v>63</v>
      </c>
      <c r="J26" s="2" t="s">
        <v>63</v>
      </c>
      <c r="K26" s="2" t="s">
        <v>63</v>
      </c>
      <c r="L26" s="3">
        <v>-10191.6</v>
      </c>
      <c r="M26" s="2" t="s">
        <v>63</v>
      </c>
      <c r="N26" s="2" t="s">
        <v>63</v>
      </c>
      <c r="O26" s="3">
        <v>5234</v>
      </c>
      <c r="P26" s="3">
        <v>1299.8</v>
      </c>
      <c r="Q26" s="2" t="s">
        <v>63</v>
      </c>
      <c r="R26" s="2" t="s">
        <v>63</v>
      </c>
      <c r="S26" s="2" t="s">
        <v>63</v>
      </c>
      <c r="T26" s="2" t="s">
        <v>63</v>
      </c>
      <c r="U26" s="2" t="s">
        <v>63</v>
      </c>
      <c r="V26" s="2" t="s">
        <v>63</v>
      </c>
      <c r="W26" s="2" t="s">
        <v>63</v>
      </c>
      <c r="X26" s="2" t="s">
        <v>63</v>
      </c>
      <c r="Y26" s="2" t="s">
        <v>63</v>
      </c>
      <c r="Z26" s="2" t="s">
        <v>63</v>
      </c>
      <c r="AA26" s="2" t="s">
        <v>63</v>
      </c>
      <c r="AB26" s="2" t="s">
        <v>63</v>
      </c>
      <c r="AC26" s="2" t="s">
        <v>63</v>
      </c>
      <c r="AD26" s="2" t="s">
        <v>63</v>
      </c>
      <c r="AE26" s="2" t="s">
        <v>63</v>
      </c>
      <c r="AF26" s="2" t="s">
        <v>63</v>
      </c>
      <c r="AG26" s="2" t="s">
        <v>63</v>
      </c>
      <c r="AH26" s="2" t="s">
        <v>63</v>
      </c>
      <c r="AI26" s="2" t="s">
        <v>63</v>
      </c>
      <c r="AJ26" s="2" t="s">
        <v>63</v>
      </c>
      <c r="AK26" s="2" t="s">
        <v>63</v>
      </c>
      <c r="AL26" s="2" t="s">
        <v>63</v>
      </c>
      <c r="AM26" s="2" t="s">
        <v>63</v>
      </c>
      <c r="AN26" s="2" t="s">
        <v>63</v>
      </c>
      <c r="AO26" s="2" t="s">
        <v>63</v>
      </c>
      <c r="AP26" s="2" t="s">
        <v>63</v>
      </c>
      <c r="AQ26" s="2" t="s">
        <v>63</v>
      </c>
      <c r="AR26" s="2" t="s">
        <v>63</v>
      </c>
      <c r="AS26" s="2" t="s">
        <v>63</v>
      </c>
      <c r="AT26" s="2" t="s">
        <v>63</v>
      </c>
      <c r="AU26" s="2" t="s">
        <v>63</v>
      </c>
      <c r="AV26" s="2" t="s">
        <v>63</v>
      </c>
      <c r="AW26" s="2" t="s">
        <v>63</v>
      </c>
      <c r="AX26" s="2" t="s">
        <v>63</v>
      </c>
      <c r="AY26" s="2" t="s">
        <v>63</v>
      </c>
      <c r="AZ26" s="2" t="s">
        <v>63</v>
      </c>
      <c r="BA26" s="2" t="s">
        <v>63</v>
      </c>
      <c r="BB26" s="2" t="s">
        <v>63</v>
      </c>
      <c r="BC26" s="2" t="s">
        <v>63</v>
      </c>
      <c r="BD26" s="2" t="s">
        <v>63</v>
      </c>
      <c r="BE26" s="2" t="s">
        <v>63</v>
      </c>
      <c r="BF26" s="2" t="s">
        <v>63</v>
      </c>
      <c r="BG26" s="2" t="s">
        <v>63</v>
      </c>
      <c r="BH26" s="2" t="s">
        <v>63</v>
      </c>
      <c r="BI26" s="2" t="s">
        <v>63</v>
      </c>
      <c r="BJ26" s="3">
        <v>-9324.6</v>
      </c>
      <c r="BK26" s="2" t="s">
        <v>63</v>
      </c>
    </row>
    <row r="27" spans="1:63" ht="20.100000000000001" customHeight="1">
      <c r="A27" s="106"/>
      <c r="B27" s="71" t="s">
        <v>87</v>
      </c>
      <c r="C27" s="72" t="s">
        <v>182</v>
      </c>
      <c r="D27" s="3">
        <v>-232.4</v>
      </c>
      <c r="E27" s="3">
        <v>-8.6</v>
      </c>
      <c r="F27" s="2" t="s">
        <v>63</v>
      </c>
      <c r="G27" s="2" t="s">
        <v>63</v>
      </c>
      <c r="H27" s="2" t="s">
        <v>63</v>
      </c>
      <c r="I27" s="2" t="s">
        <v>63</v>
      </c>
      <c r="J27" s="2" t="s">
        <v>63</v>
      </c>
      <c r="K27" s="3">
        <v>233.8</v>
      </c>
      <c r="L27" s="2" t="s">
        <v>63</v>
      </c>
      <c r="M27" s="2" t="s">
        <v>63</v>
      </c>
      <c r="N27" s="2" t="s">
        <v>63</v>
      </c>
      <c r="O27" s="2" t="s">
        <v>63</v>
      </c>
      <c r="P27" s="2" t="s">
        <v>63</v>
      </c>
      <c r="Q27" s="2" t="s">
        <v>63</v>
      </c>
      <c r="R27" s="2" t="s">
        <v>63</v>
      </c>
      <c r="S27" s="2" t="s">
        <v>63</v>
      </c>
      <c r="T27" s="2" t="s">
        <v>63</v>
      </c>
      <c r="U27" s="2" t="s">
        <v>63</v>
      </c>
      <c r="V27" s="2" t="s">
        <v>63</v>
      </c>
      <c r="W27" s="2" t="s">
        <v>63</v>
      </c>
      <c r="X27" s="2" t="s">
        <v>63</v>
      </c>
      <c r="Y27" s="2" t="s">
        <v>63</v>
      </c>
      <c r="Z27" s="2" t="s">
        <v>63</v>
      </c>
      <c r="AA27" s="2" t="s">
        <v>63</v>
      </c>
      <c r="AB27" s="2" t="s">
        <v>63</v>
      </c>
      <c r="AC27" s="2" t="s">
        <v>63</v>
      </c>
      <c r="AD27" s="2" t="s">
        <v>63</v>
      </c>
      <c r="AE27" s="2" t="s">
        <v>63</v>
      </c>
      <c r="AF27" s="2" t="s">
        <v>63</v>
      </c>
      <c r="AG27" s="2" t="s">
        <v>63</v>
      </c>
      <c r="AH27" s="2" t="s">
        <v>63</v>
      </c>
      <c r="AI27" s="2" t="s">
        <v>63</v>
      </c>
      <c r="AJ27" s="2" t="s">
        <v>63</v>
      </c>
      <c r="AK27" s="2" t="s">
        <v>63</v>
      </c>
      <c r="AL27" s="2" t="s">
        <v>63</v>
      </c>
      <c r="AM27" s="2" t="s">
        <v>63</v>
      </c>
      <c r="AN27" s="2" t="s">
        <v>63</v>
      </c>
      <c r="AO27" s="2" t="s">
        <v>63</v>
      </c>
      <c r="AP27" s="2" t="s">
        <v>63</v>
      </c>
      <c r="AQ27" s="2" t="s">
        <v>63</v>
      </c>
      <c r="AR27" s="2" t="s">
        <v>63</v>
      </c>
      <c r="AS27" s="2" t="s">
        <v>63</v>
      </c>
      <c r="AT27" s="2" t="s">
        <v>63</v>
      </c>
      <c r="AU27" s="2" t="s">
        <v>63</v>
      </c>
      <c r="AV27" s="2" t="s">
        <v>63</v>
      </c>
      <c r="AW27" s="2" t="s">
        <v>63</v>
      </c>
      <c r="AX27" s="2" t="s">
        <v>63</v>
      </c>
      <c r="AY27" s="2" t="s">
        <v>63</v>
      </c>
      <c r="AZ27" s="2" t="s">
        <v>63</v>
      </c>
      <c r="BA27" s="2" t="s">
        <v>63</v>
      </c>
      <c r="BB27" s="2" t="s">
        <v>63</v>
      </c>
      <c r="BC27" s="2" t="s">
        <v>63</v>
      </c>
      <c r="BD27" s="2" t="s">
        <v>63</v>
      </c>
      <c r="BE27" s="2" t="s">
        <v>63</v>
      </c>
      <c r="BF27" s="2" t="s">
        <v>63</v>
      </c>
      <c r="BG27" s="2" t="s">
        <v>63</v>
      </c>
      <c r="BH27" s="2" t="s">
        <v>63</v>
      </c>
      <c r="BI27" s="2" t="s">
        <v>63</v>
      </c>
      <c r="BJ27" s="3">
        <v>-7.2</v>
      </c>
      <c r="BK27" s="2" t="s">
        <v>63</v>
      </c>
    </row>
    <row r="28" spans="1:63" ht="20.100000000000001" customHeight="1">
      <c r="A28" s="107" t="s">
        <v>254</v>
      </c>
      <c r="B28" s="75" t="s">
        <v>88</v>
      </c>
      <c r="C28" s="76" t="s">
        <v>183</v>
      </c>
      <c r="D28" s="2" t="s">
        <v>63</v>
      </c>
      <c r="E28" s="2" t="s">
        <v>63</v>
      </c>
      <c r="F28" s="2" t="s">
        <v>63</v>
      </c>
      <c r="G28" s="2" t="s">
        <v>63</v>
      </c>
      <c r="H28" s="2" t="s">
        <v>63</v>
      </c>
      <c r="I28" s="2" t="s">
        <v>63</v>
      </c>
      <c r="J28" s="2" t="s">
        <v>63</v>
      </c>
      <c r="K28" s="2" t="s">
        <v>63</v>
      </c>
      <c r="L28" s="2" t="s">
        <v>63</v>
      </c>
      <c r="M28" s="2" t="s">
        <v>63</v>
      </c>
      <c r="N28" s="2" t="s">
        <v>63</v>
      </c>
      <c r="O28" s="2" t="s">
        <v>63</v>
      </c>
      <c r="P28" s="2" t="s">
        <v>63</v>
      </c>
      <c r="Q28" s="2" t="s">
        <v>63</v>
      </c>
      <c r="R28" s="2" t="s">
        <v>63</v>
      </c>
      <c r="S28" s="3">
        <v>-143779.9</v>
      </c>
      <c r="T28" s="3">
        <v>-35730.1</v>
      </c>
      <c r="U28" s="3">
        <v>0.2</v>
      </c>
      <c r="V28" s="3">
        <v>151.69999999999999</v>
      </c>
      <c r="W28" s="3">
        <v>3771.5</v>
      </c>
      <c r="X28" s="3">
        <v>1262.2</v>
      </c>
      <c r="Y28" s="3">
        <v>2195.1999999999998</v>
      </c>
      <c r="Z28" s="3">
        <v>18799.7</v>
      </c>
      <c r="AA28" s="2" t="s">
        <v>63</v>
      </c>
      <c r="AB28" s="2" t="s">
        <v>63</v>
      </c>
      <c r="AC28" s="3">
        <v>15607.6</v>
      </c>
      <c r="AD28" s="3">
        <v>6189.6</v>
      </c>
      <c r="AE28" s="3">
        <v>50498.1</v>
      </c>
      <c r="AF28" s="3">
        <v>241.3</v>
      </c>
      <c r="AG28" s="3">
        <v>12.9</v>
      </c>
      <c r="AH28" s="3">
        <v>11914.2</v>
      </c>
      <c r="AI28" s="3">
        <v>36322.5</v>
      </c>
      <c r="AJ28" s="3">
        <v>808</v>
      </c>
      <c r="AK28" s="3">
        <v>3460</v>
      </c>
      <c r="AL28" s="3">
        <v>4145.3</v>
      </c>
      <c r="AM28" s="3">
        <v>22.5</v>
      </c>
      <c r="AN28" s="3">
        <v>556</v>
      </c>
      <c r="AO28" s="3">
        <v>4321</v>
      </c>
      <c r="AP28" s="2" t="s">
        <v>63</v>
      </c>
      <c r="AQ28" s="2" t="s">
        <v>63</v>
      </c>
      <c r="AR28" s="2" t="s">
        <v>63</v>
      </c>
      <c r="AS28" s="2" t="s">
        <v>63</v>
      </c>
      <c r="AT28" s="2" t="s">
        <v>63</v>
      </c>
      <c r="AU28" s="2" t="s">
        <v>63</v>
      </c>
      <c r="AV28" s="2" t="s">
        <v>63</v>
      </c>
      <c r="AW28" s="2" t="s">
        <v>63</v>
      </c>
      <c r="AX28" s="2" t="s">
        <v>63</v>
      </c>
      <c r="AY28" s="2" t="s">
        <v>63</v>
      </c>
      <c r="AZ28" s="2" t="s">
        <v>63</v>
      </c>
      <c r="BA28" s="2" t="s">
        <v>63</v>
      </c>
      <c r="BB28" s="2" t="s">
        <v>63</v>
      </c>
      <c r="BC28" s="2" t="s">
        <v>63</v>
      </c>
      <c r="BD28" s="2" t="s">
        <v>63</v>
      </c>
      <c r="BE28" s="2" t="s">
        <v>63</v>
      </c>
      <c r="BF28" s="2" t="s">
        <v>63</v>
      </c>
      <c r="BG28" s="2" t="s">
        <v>63</v>
      </c>
      <c r="BH28" s="2" t="s">
        <v>63</v>
      </c>
      <c r="BI28" s="2" t="s">
        <v>63</v>
      </c>
      <c r="BJ28" s="3">
        <v>-19230.5</v>
      </c>
      <c r="BK28" s="2" t="s">
        <v>63</v>
      </c>
    </row>
    <row r="29" spans="1:63" ht="20.100000000000001" customHeight="1">
      <c r="A29" s="106"/>
      <c r="B29" s="71" t="s">
        <v>89</v>
      </c>
      <c r="C29" s="72" t="s">
        <v>184</v>
      </c>
      <c r="D29" s="2" t="s">
        <v>63</v>
      </c>
      <c r="E29" s="2" t="s">
        <v>63</v>
      </c>
      <c r="F29" s="2" t="s">
        <v>63</v>
      </c>
      <c r="G29" s="2" t="s">
        <v>63</v>
      </c>
      <c r="H29" s="2" t="s">
        <v>63</v>
      </c>
      <c r="I29" s="2" t="s">
        <v>63</v>
      </c>
      <c r="J29" s="2" t="s">
        <v>63</v>
      </c>
      <c r="K29" s="2" t="s">
        <v>63</v>
      </c>
      <c r="L29" s="2" t="s">
        <v>63</v>
      </c>
      <c r="M29" s="2" t="s">
        <v>63</v>
      </c>
      <c r="N29" s="2" t="s">
        <v>63</v>
      </c>
      <c r="O29" s="2" t="s">
        <v>63</v>
      </c>
      <c r="P29" s="2" t="s">
        <v>63</v>
      </c>
      <c r="Q29" s="2" t="s">
        <v>63</v>
      </c>
      <c r="R29" s="2" t="s">
        <v>63</v>
      </c>
      <c r="S29" s="2" t="s">
        <v>63</v>
      </c>
      <c r="T29" s="3">
        <v>15446.4</v>
      </c>
      <c r="U29" s="2" t="s">
        <v>63</v>
      </c>
      <c r="V29" s="3">
        <v>-146.19999999999999</v>
      </c>
      <c r="W29" s="3">
        <v>-21.8</v>
      </c>
      <c r="X29" s="3">
        <v>-870.1</v>
      </c>
      <c r="Y29" s="3">
        <v>-161.1</v>
      </c>
      <c r="Z29" s="2" t="s">
        <v>63</v>
      </c>
      <c r="AA29" s="2" t="s">
        <v>63</v>
      </c>
      <c r="AB29" s="2" t="s">
        <v>63</v>
      </c>
      <c r="AC29" s="2" t="s">
        <v>63</v>
      </c>
      <c r="AD29" s="2" t="s">
        <v>63</v>
      </c>
      <c r="AE29" s="2" t="s">
        <v>63</v>
      </c>
      <c r="AF29" s="2" t="s">
        <v>63</v>
      </c>
      <c r="AG29" s="2" t="s">
        <v>63</v>
      </c>
      <c r="AH29" s="2" t="s">
        <v>63</v>
      </c>
      <c r="AI29" s="3">
        <v>-8756.9</v>
      </c>
      <c r="AJ29" s="2" t="s">
        <v>63</v>
      </c>
      <c r="AK29" s="2" t="s">
        <v>63</v>
      </c>
      <c r="AL29" s="2" t="s">
        <v>63</v>
      </c>
      <c r="AM29" s="2" t="s">
        <v>63</v>
      </c>
      <c r="AN29" s="2" t="s">
        <v>63</v>
      </c>
      <c r="AO29" s="2" t="s">
        <v>63</v>
      </c>
      <c r="AP29" s="2" t="s">
        <v>63</v>
      </c>
      <c r="AQ29" s="2" t="s">
        <v>63</v>
      </c>
      <c r="AR29" s="2" t="s">
        <v>63</v>
      </c>
      <c r="AS29" s="2" t="s">
        <v>63</v>
      </c>
      <c r="AT29" s="2" t="s">
        <v>63</v>
      </c>
      <c r="AU29" s="2" t="s">
        <v>63</v>
      </c>
      <c r="AV29" s="2" t="s">
        <v>63</v>
      </c>
      <c r="AW29" s="2" t="s">
        <v>63</v>
      </c>
      <c r="AX29" s="2" t="s">
        <v>63</v>
      </c>
      <c r="AY29" s="2" t="s">
        <v>63</v>
      </c>
      <c r="AZ29" s="2" t="s">
        <v>63</v>
      </c>
      <c r="BA29" s="2" t="s">
        <v>63</v>
      </c>
      <c r="BB29" s="2" t="s">
        <v>63</v>
      </c>
      <c r="BC29" s="2" t="s">
        <v>63</v>
      </c>
      <c r="BD29" s="2" t="s">
        <v>63</v>
      </c>
      <c r="BE29" s="2" t="s">
        <v>63</v>
      </c>
      <c r="BF29" s="2" t="s">
        <v>63</v>
      </c>
      <c r="BG29" s="2" t="s">
        <v>63</v>
      </c>
      <c r="BH29" s="2" t="s">
        <v>63</v>
      </c>
      <c r="BI29" s="2" t="s">
        <v>63</v>
      </c>
      <c r="BJ29" s="3">
        <v>5490.1</v>
      </c>
      <c r="BK29" s="2" t="s">
        <v>63</v>
      </c>
    </row>
    <row r="30" spans="1:63" ht="20.100000000000001" customHeight="1">
      <c r="A30" s="107" t="s">
        <v>267</v>
      </c>
      <c r="B30" s="77" t="s">
        <v>90</v>
      </c>
      <c r="C30" s="78" t="s">
        <v>185</v>
      </c>
      <c r="D30" s="2" t="s">
        <v>63</v>
      </c>
      <c r="E30" s="2" t="s">
        <v>63</v>
      </c>
      <c r="F30" s="2" t="s">
        <v>63</v>
      </c>
      <c r="G30" s="2" t="s">
        <v>63</v>
      </c>
      <c r="H30" s="2" t="s">
        <v>63</v>
      </c>
      <c r="I30" s="2" t="s">
        <v>63</v>
      </c>
      <c r="J30" s="2" t="s">
        <v>63</v>
      </c>
      <c r="K30" s="2" t="s">
        <v>63</v>
      </c>
      <c r="L30" s="2" t="s">
        <v>63</v>
      </c>
      <c r="M30" s="2" t="s">
        <v>63</v>
      </c>
      <c r="N30" s="2" t="s">
        <v>63</v>
      </c>
      <c r="O30" s="2" t="s">
        <v>63</v>
      </c>
      <c r="P30" s="2" t="s">
        <v>63</v>
      </c>
      <c r="Q30" s="3">
        <v>-23567.1</v>
      </c>
      <c r="R30" s="3">
        <v>23591.8</v>
      </c>
      <c r="S30" s="2" t="s">
        <v>63</v>
      </c>
      <c r="T30" s="2" t="s">
        <v>63</v>
      </c>
      <c r="U30" s="2" t="s">
        <v>63</v>
      </c>
      <c r="V30" s="2" t="s">
        <v>63</v>
      </c>
      <c r="W30" s="2" t="s">
        <v>63</v>
      </c>
      <c r="X30" s="3">
        <v>-24.7</v>
      </c>
      <c r="Y30" s="2" t="s">
        <v>63</v>
      </c>
      <c r="Z30" s="2" t="s">
        <v>63</v>
      </c>
      <c r="AA30" s="2" t="s">
        <v>63</v>
      </c>
      <c r="AB30" s="2" t="s">
        <v>63</v>
      </c>
      <c r="AC30" s="2" t="s">
        <v>63</v>
      </c>
      <c r="AD30" s="2" t="s">
        <v>63</v>
      </c>
      <c r="AE30" s="2" t="s">
        <v>63</v>
      </c>
      <c r="AF30" s="2" t="s">
        <v>63</v>
      </c>
      <c r="AG30" s="2" t="s">
        <v>63</v>
      </c>
      <c r="AH30" s="2" t="s">
        <v>63</v>
      </c>
      <c r="AI30" s="2" t="s">
        <v>63</v>
      </c>
      <c r="AJ30" s="2" t="s">
        <v>63</v>
      </c>
      <c r="AK30" s="2" t="s">
        <v>63</v>
      </c>
      <c r="AL30" s="2" t="s">
        <v>63</v>
      </c>
      <c r="AM30" s="2" t="s">
        <v>63</v>
      </c>
      <c r="AN30" s="2" t="s">
        <v>63</v>
      </c>
      <c r="AO30" s="2" t="s">
        <v>63</v>
      </c>
      <c r="AP30" s="2" t="s">
        <v>63</v>
      </c>
      <c r="AQ30" s="2" t="s">
        <v>63</v>
      </c>
      <c r="AR30" s="2" t="s">
        <v>63</v>
      </c>
      <c r="AS30" s="2" t="s">
        <v>63</v>
      </c>
      <c r="AT30" s="2" t="s">
        <v>63</v>
      </c>
      <c r="AU30" s="2" t="s">
        <v>63</v>
      </c>
      <c r="AV30" s="2" t="s">
        <v>63</v>
      </c>
      <c r="AW30" s="2" t="s">
        <v>63</v>
      </c>
      <c r="AX30" s="2" t="s">
        <v>63</v>
      </c>
      <c r="AY30" s="2" t="s">
        <v>63</v>
      </c>
      <c r="AZ30" s="2" t="s">
        <v>63</v>
      </c>
      <c r="BA30" s="2" t="s">
        <v>63</v>
      </c>
      <c r="BB30" s="2" t="s">
        <v>63</v>
      </c>
      <c r="BC30" s="2" t="s">
        <v>63</v>
      </c>
      <c r="BD30" s="2" t="s">
        <v>63</v>
      </c>
      <c r="BE30" s="2" t="s">
        <v>63</v>
      </c>
      <c r="BF30" s="2" t="s">
        <v>63</v>
      </c>
      <c r="BG30" s="2" t="s">
        <v>63</v>
      </c>
      <c r="BH30" s="2" t="s">
        <v>63</v>
      </c>
      <c r="BI30" s="2" t="s">
        <v>63</v>
      </c>
      <c r="BJ30" s="3">
        <v>0</v>
      </c>
      <c r="BK30" s="2" t="s">
        <v>63</v>
      </c>
    </row>
    <row r="31" spans="1:63" ht="20.100000000000001" customHeight="1">
      <c r="A31" s="106"/>
      <c r="B31" s="71" t="s">
        <v>91</v>
      </c>
      <c r="C31" s="72" t="s">
        <v>186</v>
      </c>
      <c r="D31" s="2" t="s">
        <v>63</v>
      </c>
      <c r="E31" s="2" t="s">
        <v>63</v>
      </c>
      <c r="F31" s="2" t="s">
        <v>63</v>
      </c>
      <c r="G31" s="3">
        <v>-385.9</v>
      </c>
      <c r="H31" s="2" t="s">
        <v>63</v>
      </c>
      <c r="I31" s="2" t="s">
        <v>63</v>
      </c>
      <c r="J31" s="2" t="s">
        <v>63</v>
      </c>
      <c r="K31" s="2" t="s">
        <v>63</v>
      </c>
      <c r="L31" s="2" t="s">
        <v>63</v>
      </c>
      <c r="M31" s="2" t="s">
        <v>63</v>
      </c>
      <c r="N31" s="2" t="s">
        <v>63</v>
      </c>
      <c r="O31" s="2" t="s">
        <v>63</v>
      </c>
      <c r="P31" s="3">
        <v>506.4</v>
      </c>
      <c r="Q31" s="2" t="s">
        <v>63</v>
      </c>
      <c r="R31" s="2" t="s">
        <v>63</v>
      </c>
      <c r="S31" s="2" t="s">
        <v>63</v>
      </c>
      <c r="T31" s="2" t="s">
        <v>63</v>
      </c>
      <c r="U31" s="2" t="s">
        <v>63</v>
      </c>
      <c r="V31" s="2" t="s">
        <v>63</v>
      </c>
      <c r="W31" s="2" t="s">
        <v>63</v>
      </c>
      <c r="X31" s="2" t="s">
        <v>63</v>
      </c>
      <c r="Y31" s="2" t="s">
        <v>63</v>
      </c>
      <c r="Z31" s="2" t="s">
        <v>63</v>
      </c>
      <c r="AA31" s="2" t="s">
        <v>63</v>
      </c>
      <c r="AB31" s="2" t="s">
        <v>63</v>
      </c>
      <c r="AC31" s="2" t="s">
        <v>63</v>
      </c>
      <c r="AD31" s="2" t="s">
        <v>63</v>
      </c>
      <c r="AE31" s="2" t="s">
        <v>63</v>
      </c>
      <c r="AF31" s="2" t="s">
        <v>63</v>
      </c>
      <c r="AG31" s="2" t="s">
        <v>63</v>
      </c>
      <c r="AH31" s="2" t="s">
        <v>63</v>
      </c>
      <c r="AI31" s="2" t="s">
        <v>63</v>
      </c>
      <c r="AJ31" s="2" t="s">
        <v>63</v>
      </c>
      <c r="AK31" s="2" t="s">
        <v>63</v>
      </c>
      <c r="AL31" s="2" t="s">
        <v>63</v>
      </c>
      <c r="AM31" s="2" t="s">
        <v>63</v>
      </c>
      <c r="AN31" s="2" t="s">
        <v>63</v>
      </c>
      <c r="AO31" s="2" t="s">
        <v>63</v>
      </c>
      <c r="AP31" s="2" t="s">
        <v>63</v>
      </c>
      <c r="AQ31" s="2" t="s">
        <v>63</v>
      </c>
      <c r="AR31" s="2" t="s">
        <v>63</v>
      </c>
      <c r="AS31" s="2" t="s">
        <v>63</v>
      </c>
      <c r="AT31" s="2" t="s">
        <v>63</v>
      </c>
      <c r="AU31" s="2" t="s">
        <v>63</v>
      </c>
      <c r="AV31" s="2" t="s">
        <v>63</v>
      </c>
      <c r="AW31" s="2" t="s">
        <v>63</v>
      </c>
      <c r="AX31" s="2" t="s">
        <v>63</v>
      </c>
      <c r="AY31" s="2" t="s">
        <v>63</v>
      </c>
      <c r="AZ31" s="2" t="s">
        <v>63</v>
      </c>
      <c r="BA31" s="2" t="s">
        <v>63</v>
      </c>
      <c r="BB31" s="2" t="s">
        <v>63</v>
      </c>
      <c r="BC31" s="2" t="s">
        <v>63</v>
      </c>
      <c r="BD31" s="2" t="s">
        <v>63</v>
      </c>
      <c r="BE31" s="2" t="s">
        <v>63</v>
      </c>
      <c r="BF31" s="2" t="s">
        <v>63</v>
      </c>
      <c r="BG31" s="2" t="s">
        <v>63</v>
      </c>
      <c r="BH31" s="2" t="s">
        <v>63</v>
      </c>
      <c r="BI31" s="2" t="s">
        <v>63</v>
      </c>
      <c r="BJ31" s="3">
        <v>120.5</v>
      </c>
      <c r="BK31" s="3">
        <v>1012.8</v>
      </c>
    </row>
    <row r="32" spans="1:63" ht="20.100000000000001" customHeight="1">
      <c r="A32" s="106"/>
      <c r="B32" s="71" t="s">
        <v>92</v>
      </c>
      <c r="C32" s="72" t="s">
        <v>187</v>
      </c>
      <c r="D32" s="2" t="s">
        <v>63</v>
      </c>
      <c r="E32" s="2" t="s">
        <v>63</v>
      </c>
      <c r="F32" s="2" t="s">
        <v>63</v>
      </c>
      <c r="G32" s="2" t="s">
        <v>63</v>
      </c>
      <c r="H32" s="2" t="s">
        <v>63</v>
      </c>
      <c r="I32" s="2" t="s">
        <v>63</v>
      </c>
      <c r="J32" s="2" t="s">
        <v>63</v>
      </c>
      <c r="K32" s="2" t="s">
        <v>63</v>
      </c>
      <c r="L32" s="2" t="s">
        <v>63</v>
      </c>
      <c r="M32" s="2" t="s">
        <v>63</v>
      </c>
      <c r="N32" s="2" t="s">
        <v>63</v>
      </c>
      <c r="O32" s="2" t="s">
        <v>63</v>
      </c>
      <c r="P32" s="2" t="s">
        <v>63</v>
      </c>
      <c r="Q32" s="2" t="s">
        <v>63</v>
      </c>
      <c r="R32" s="3">
        <v>-303.10000000000002</v>
      </c>
      <c r="S32" s="2" t="s">
        <v>63</v>
      </c>
      <c r="T32" s="2" t="s">
        <v>63</v>
      </c>
      <c r="U32" s="2" t="s">
        <v>63</v>
      </c>
      <c r="V32" s="2" t="s">
        <v>63</v>
      </c>
      <c r="W32" s="2" t="s">
        <v>63</v>
      </c>
      <c r="X32" s="2" t="s">
        <v>63</v>
      </c>
      <c r="Y32" s="2" t="s">
        <v>63</v>
      </c>
      <c r="Z32" s="2" t="s">
        <v>63</v>
      </c>
      <c r="AA32" s="2" t="s">
        <v>63</v>
      </c>
      <c r="AB32" s="2" t="s">
        <v>63</v>
      </c>
      <c r="AC32" s="2" t="s">
        <v>63</v>
      </c>
      <c r="AD32" s="2" t="s">
        <v>63</v>
      </c>
      <c r="AE32" s="2" t="s">
        <v>63</v>
      </c>
      <c r="AF32" s="2" t="s">
        <v>63</v>
      </c>
      <c r="AG32" s="2" t="s">
        <v>63</v>
      </c>
      <c r="AH32" s="2" t="s">
        <v>63</v>
      </c>
      <c r="AI32" s="2" t="s">
        <v>63</v>
      </c>
      <c r="AJ32" s="2" t="s">
        <v>63</v>
      </c>
      <c r="AK32" s="2" t="s">
        <v>63</v>
      </c>
      <c r="AL32" s="2" t="s">
        <v>63</v>
      </c>
      <c r="AM32" s="2" t="s">
        <v>63</v>
      </c>
      <c r="AN32" s="2" t="s">
        <v>63</v>
      </c>
      <c r="AO32" s="2" t="s">
        <v>63</v>
      </c>
      <c r="AP32" s="2" t="s">
        <v>63</v>
      </c>
      <c r="AQ32" s="2" t="s">
        <v>63</v>
      </c>
      <c r="AR32" s="2" t="s">
        <v>63</v>
      </c>
      <c r="AS32" s="2" t="s">
        <v>63</v>
      </c>
      <c r="AT32" s="2" t="s">
        <v>63</v>
      </c>
      <c r="AU32" s="2" t="s">
        <v>63</v>
      </c>
      <c r="AV32" s="2" t="s">
        <v>63</v>
      </c>
      <c r="AW32" s="2" t="s">
        <v>63</v>
      </c>
      <c r="AX32" s="2" t="s">
        <v>63</v>
      </c>
      <c r="AY32" s="2" t="s">
        <v>63</v>
      </c>
      <c r="AZ32" s="2" t="s">
        <v>63</v>
      </c>
      <c r="BA32" s="2" t="s">
        <v>63</v>
      </c>
      <c r="BB32" s="2" t="s">
        <v>63</v>
      </c>
      <c r="BC32" s="2" t="s">
        <v>63</v>
      </c>
      <c r="BD32" s="2" t="s">
        <v>63</v>
      </c>
      <c r="BE32" s="2" t="s">
        <v>63</v>
      </c>
      <c r="BF32" s="2" t="s">
        <v>63</v>
      </c>
      <c r="BG32" s="3">
        <v>750.8</v>
      </c>
      <c r="BH32" s="2" t="s">
        <v>63</v>
      </c>
      <c r="BI32" s="2" t="s">
        <v>63</v>
      </c>
      <c r="BJ32" s="3">
        <v>447.8</v>
      </c>
      <c r="BK32" s="3">
        <v>750.8</v>
      </c>
    </row>
    <row r="33" spans="1:63" ht="20.100000000000001" customHeight="1">
      <c r="A33" s="106"/>
      <c r="B33" s="66" t="s">
        <v>93</v>
      </c>
      <c r="C33" s="67" t="s">
        <v>188</v>
      </c>
      <c r="D33" s="2" t="s">
        <v>63</v>
      </c>
      <c r="E33" s="2" t="s">
        <v>63</v>
      </c>
      <c r="F33" s="2" t="s">
        <v>63</v>
      </c>
      <c r="G33" s="2" t="s">
        <v>63</v>
      </c>
      <c r="H33" s="2" t="s">
        <v>63</v>
      </c>
      <c r="I33" s="2" t="s">
        <v>63</v>
      </c>
      <c r="J33" s="2" t="s">
        <v>63</v>
      </c>
      <c r="K33" s="2" t="s">
        <v>63</v>
      </c>
      <c r="L33" s="2" t="s">
        <v>63</v>
      </c>
      <c r="M33" s="2" t="s">
        <v>63</v>
      </c>
      <c r="N33" s="3">
        <v>-917.3</v>
      </c>
      <c r="O33" s="3">
        <v>-2237.9</v>
      </c>
      <c r="P33" s="3">
        <v>-38.1</v>
      </c>
      <c r="Q33" s="3">
        <v>-1213.9000000000001</v>
      </c>
      <c r="R33" s="3">
        <v>-467.9</v>
      </c>
      <c r="S33" s="2" t="s">
        <v>63</v>
      </c>
      <c r="T33" s="3">
        <v>-2</v>
      </c>
      <c r="U33" s="2" t="s">
        <v>63</v>
      </c>
      <c r="V33" s="2" t="s">
        <v>63</v>
      </c>
      <c r="W33" s="3">
        <v>-2660.6</v>
      </c>
      <c r="X33" s="3">
        <v>-284</v>
      </c>
      <c r="Y33" s="3">
        <v>-12.2</v>
      </c>
      <c r="Z33" s="3">
        <v>-0.3</v>
      </c>
      <c r="AA33" s="2" t="s">
        <v>63</v>
      </c>
      <c r="AB33" s="2" t="s">
        <v>63</v>
      </c>
      <c r="AC33" s="2" t="s">
        <v>63</v>
      </c>
      <c r="AD33" s="3">
        <v>-2.2999999999999998</v>
      </c>
      <c r="AE33" s="3">
        <v>-26.3</v>
      </c>
      <c r="AF33" s="3">
        <v>-0.1</v>
      </c>
      <c r="AG33" s="2" t="s">
        <v>63</v>
      </c>
      <c r="AH33" s="3">
        <v>-262.2</v>
      </c>
      <c r="AI33" s="2" t="s">
        <v>63</v>
      </c>
      <c r="AJ33" s="2" t="s">
        <v>63</v>
      </c>
      <c r="AK33" s="2" t="s">
        <v>63</v>
      </c>
      <c r="AL33" s="2" t="s">
        <v>63</v>
      </c>
      <c r="AM33" s="2" t="s">
        <v>63</v>
      </c>
      <c r="AN33" s="2" t="s">
        <v>63</v>
      </c>
      <c r="AO33" s="2" t="s">
        <v>63</v>
      </c>
      <c r="AP33" s="2" t="s">
        <v>63</v>
      </c>
      <c r="AQ33" s="2" t="s">
        <v>63</v>
      </c>
      <c r="AR33" s="2" t="s">
        <v>63</v>
      </c>
      <c r="AS33" s="2" t="s">
        <v>63</v>
      </c>
      <c r="AT33" s="2" t="s">
        <v>63</v>
      </c>
      <c r="AU33" s="2" t="s">
        <v>63</v>
      </c>
      <c r="AV33" s="2" t="s">
        <v>63</v>
      </c>
      <c r="AW33" s="2" t="s">
        <v>63</v>
      </c>
      <c r="AX33" s="2" t="s">
        <v>63</v>
      </c>
      <c r="AY33" s="2" t="s">
        <v>63</v>
      </c>
      <c r="AZ33" s="2" t="s">
        <v>63</v>
      </c>
      <c r="BA33" s="2" t="s">
        <v>63</v>
      </c>
      <c r="BB33" s="2" t="s">
        <v>63</v>
      </c>
      <c r="BC33" s="2" t="s">
        <v>63</v>
      </c>
      <c r="BD33" s="2" t="s">
        <v>63</v>
      </c>
      <c r="BE33" s="2" t="s">
        <v>63</v>
      </c>
      <c r="BF33" s="2" t="s">
        <v>63</v>
      </c>
      <c r="BG33" s="2" t="s">
        <v>63</v>
      </c>
      <c r="BH33" s="3">
        <v>-3136.1</v>
      </c>
      <c r="BI33" s="3">
        <v>-173.4</v>
      </c>
      <c r="BJ33" s="3">
        <v>-11434.7</v>
      </c>
      <c r="BK33" s="3">
        <v>-5853.9</v>
      </c>
    </row>
    <row r="34" spans="1:63" ht="20.100000000000001" customHeight="1">
      <c r="A34" s="107" t="s">
        <v>247</v>
      </c>
      <c r="B34" s="79" t="s">
        <v>94</v>
      </c>
      <c r="C34" s="80" t="s">
        <v>189</v>
      </c>
      <c r="D34" s="2" t="s">
        <v>63</v>
      </c>
      <c r="E34" s="2" t="s">
        <v>63</v>
      </c>
      <c r="F34" s="2" t="s">
        <v>63</v>
      </c>
      <c r="G34" s="2" t="s">
        <v>63</v>
      </c>
      <c r="H34" s="2" t="s">
        <v>63</v>
      </c>
      <c r="I34" s="2" t="s">
        <v>63</v>
      </c>
      <c r="J34" s="2" t="s">
        <v>63</v>
      </c>
      <c r="K34" s="2" t="s">
        <v>63</v>
      </c>
      <c r="L34" s="2" t="s">
        <v>63</v>
      </c>
      <c r="M34" s="2" t="s">
        <v>63</v>
      </c>
      <c r="N34" s="2" t="s">
        <v>63</v>
      </c>
      <c r="O34" s="2" t="s">
        <v>63</v>
      </c>
      <c r="P34" s="2" t="s">
        <v>63</v>
      </c>
      <c r="Q34" s="2" t="s">
        <v>63</v>
      </c>
      <c r="R34" s="2" t="s">
        <v>63</v>
      </c>
      <c r="S34" s="2" t="s">
        <v>63</v>
      </c>
      <c r="T34" s="2" t="s">
        <v>63</v>
      </c>
      <c r="U34" s="2" t="s">
        <v>63</v>
      </c>
      <c r="V34" s="2" t="s">
        <v>63</v>
      </c>
      <c r="W34" s="2" t="s">
        <v>63</v>
      </c>
      <c r="X34" s="2" t="s">
        <v>63</v>
      </c>
      <c r="Y34" s="2" t="s">
        <v>63</v>
      </c>
      <c r="Z34" s="3">
        <v>-0.1</v>
      </c>
      <c r="AA34" s="2" t="s">
        <v>63</v>
      </c>
      <c r="AB34" s="2" t="s">
        <v>63</v>
      </c>
      <c r="AC34" s="2" t="s">
        <v>63</v>
      </c>
      <c r="AD34" s="3">
        <v>-0.3</v>
      </c>
      <c r="AE34" s="3">
        <v>-16.399999999999999</v>
      </c>
      <c r="AF34" s="2" t="s">
        <v>63</v>
      </c>
      <c r="AG34" s="2" t="s">
        <v>63</v>
      </c>
      <c r="AH34" s="3">
        <v>-0.2</v>
      </c>
      <c r="AI34" s="2" t="s">
        <v>63</v>
      </c>
      <c r="AJ34" s="2" t="s">
        <v>63</v>
      </c>
      <c r="AK34" s="2" t="s">
        <v>63</v>
      </c>
      <c r="AL34" s="2" t="s">
        <v>63</v>
      </c>
      <c r="AM34" s="2" t="s">
        <v>63</v>
      </c>
      <c r="AN34" s="2" t="s">
        <v>63</v>
      </c>
      <c r="AO34" s="2" t="s">
        <v>63</v>
      </c>
      <c r="AP34" s="2" t="s">
        <v>63</v>
      </c>
      <c r="AQ34" s="2" t="s">
        <v>63</v>
      </c>
      <c r="AR34" s="2" t="s">
        <v>63</v>
      </c>
      <c r="AS34" s="2" t="s">
        <v>63</v>
      </c>
      <c r="AT34" s="2" t="s">
        <v>63</v>
      </c>
      <c r="AU34" s="2" t="s">
        <v>63</v>
      </c>
      <c r="AV34" s="2" t="s">
        <v>63</v>
      </c>
      <c r="AW34" s="2" t="s">
        <v>63</v>
      </c>
      <c r="AX34" s="2" t="s">
        <v>63</v>
      </c>
      <c r="AY34" s="2" t="s">
        <v>63</v>
      </c>
      <c r="AZ34" s="2" t="s">
        <v>63</v>
      </c>
      <c r="BA34" s="2" t="s">
        <v>63</v>
      </c>
      <c r="BB34" s="2" t="s">
        <v>63</v>
      </c>
      <c r="BC34" s="2" t="s">
        <v>63</v>
      </c>
      <c r="BD34" s="2" t="s">
        <v>63</v>
      </c>
      <c r="BE34" s="2" t="s">
        <v>63</v>
      </c>
      <c r="BF34" s="2" t="s">
        <v>63</v>
      </c>
      <c r="BG34" s="2" t="s">
        <v>63</v>
      </c>
      <c r="BH34" s="2" t="s">
        <v>63</v>
      </c>
      <c r="BI34" s="2" t="s">
        <v>63</v>
      </c>
      <c r="BJ34" s="3">
        <v>-17</v>
      </c>
      <c r="BK34" s="2" t="s">
        <v>63</v>
      </c>
    </row>
    <row r="35" spans="1:63" ht="20.100000000000001" customHeight="1">
      <c r="A35" s="107" t="s">
        <v>248</v>
      </c>
      <c r="B35" s="81" t="s">
        <v>190</v>
      </c>
      <c r="C35" s="82" t="s">
        <v>191</v>
      </c>
      <c r="D35" s="2" t="s">
        <v>63</v>
      </c>
      <c r="E35" s="2" t="s">
        <v>63</v>
      </c>
      <c r="F35" s="2" t="s">
        <v>63</v>
      </c>
      <c r="G35" s="2" t="s">
        <v>63</v>
      </c>
      <c r="H35" s="2" t="s">
        <v>63</v>
      </c>
      <c r="I35" s="2" t="s">
        <v>63</v>
      </c>
      <c r="J35" s="2" t="s">
        <v>63</v>
      </c>
      <c r="K35" s="2" t="s">
        <v>63</v>
      </c>
      <c r="L35" s="2" t="s">
        <v>63</v>
      </c>
      <c r="M35" s="2" t="s">
        <v>63</v>
      </c>
      <c r="N35" s="2" t="s">
        <v>63</v>
      </c>
      <c r="O35" s="2" t="s">
        <v>63</v>
      </c>
      <c r="P35" s="2" t="s">
        <v>63</v>
      </c>
      <c r="Q35" s="2" t="s">
        <v>63</v>
      </c>
      <c r="R35" s="2" t="s">
        <v>63</v>
      </c>
      <c r="S35" s="2" t="s">
        <v>63</v>
      </c>
      <c r="T35" s="2" t="s">
        <v>63</v>
      </c>
      <c r="U35" s="2" t="s">
        <v>63</v>
      </c>
      <c r="V35" s="2" t="s">
        <v>63</v>
      </c>
      <c r="W35" s="2" t="s">
        <v>63</v>
      </c>
      <c r="X35" s="3">
        <v>-3.7</v>
      </c>
      <c r="Y35" s="3">
        <v>0</v>
      </c>
      <c r="Z35" s="2" t="s">
        <v>63</v>
      </c>
      <c r="AA35" s="2" t="s">
        <v>63</v>
      </c>
      <c r="AB35" s="2" t="s">
        <v>63</v>
      </c>
      <c r="AC35" s="2" t="s">
        <v>63</v>
      </c>
      <c r="AD35" s="2" t="s">
        <v>63</v>
      </c>
      <c r="AE35" s="2" t="s">
        <v>63</v>
      </c>
      <c r="AF35" s="2" t="s">
        <v>63</v>
      </c>
      <c r="AG35" s="2" t="s">
        <v>63</v>
      </c>
      <c r="AH35" s="2" t="s">
        <v>63</v>
      </c>
      <c r="AI35" s="2" t="s">
        <v>63</v>
      </c>
      <c r="AJ35" s="2" t="s">
        <v>63</v>
      </c>
      <c r="AK35" s="2" t="s">
        <v>63</v>
      </c>
      <c r="AL35" s="2" t="s">
        <v>63</v>
      </c>
      <c r="AM35" s="2" t="s">
        <v>63</v>
      </c>
      <c r="AN35" s="2" t="s">
        <v>63</v>
      </c>
      <c r="AO35" s="2" t="s">
        <v>63</v>
      </c>
      <c r="AP35" s="2" t="s">
        <v>63</v>
      </c>
      <c r="AQ35" s="2" t="s">
        <v>63</v>
      </c>
      <c r="AR35" s="2" t="s">
        <v>63</v>
      </c>
      <c r="AS35" s="2" t="s">
        <v>63</v>
      </c>
      <c r="AT35" s="2" t="s">
        <v>63</v>
      </c>
      <c r="AU35" s="2" t="s">
        <v>63</v>
      </c>
      <c r="AV35" s="2" t="s">
        <v>63</v>
      </c>
      <c r="AW35" s="2" t="s">
        <v>63</v>
      </c>
      <c r="AX35" s="2" t="s">
        <v>63</v>
      </c>
      <c r="AY35" s="2" t="s">
        <v>63</v>
      </c>
      <c r="AZ35" s="2" t="s">
        <v>63</v>
      </c>
      <c r="BA35" s="2" t="s">
        <v>63</v>
      </c>
      <c r="BB35" s="2" t="s">
        <v>63</v>
      </c>
      <c r="BC35" s="2" t="s">
        <v>63</v>
      </c>
      <c r="BD35" s="2" t="s">
        <v>63</v>
      </c>
      <c r="BE35" s="2" t="s">
        <v>63</v>
      </c>
      <c r="BF35" s="2" t="s">
        <v>63</v>
      </c>
      <c r="BG35" s="2" t="s">
        <v>63</v>
      </c>
      <c r="BH35" s="2" t="s">
        <v>63</v>
      </c>
      <c r="BI35" s="2" t="s">
        <v>63</v>
      </c>
      <c r="BJ35" s="3">
        <v>-3.7</v>
      </c>
      <c r="BK35" s="2" t="s">
        <v>63</v>
      </c>
    </row>
    <row r="36" spans="1:63" ht="20.100000000000001" customHeight="1">
      <c r="A36" s="106"/>
      <c r="B36" s="71" t="s">
        <v>96</v>
      </c>
      <c r="C36" s="72" t="s">
        <v>192</v>
      </c>
      <c r="D36" s="2" t="s">
        <v>63</v>
      </c>
      <c r="E36" s="2" t="s">
        <v>63</v>
      </c>
      <c r="F36" s="2" t="s">
        <v>63</v>
      </c>
      <c r="G36" s="2" t="s">
        <v>63</v>
      </c>
      <c r="H36" s="2" t="s">
        <v>63</v>
      </c>
      <c r="I36" s="2" t="s">
        <v>63</v>
      </c>
      <c r="J36" s="2" t="s">
        <v>63</v>
      </c>
      <c r="K36" s="2" t="s">
        <v>63</v>
      </c>
      <c r="L36" s="2" t="s">
        <v>63</v>
      </c>
      <c r="M36" s="2" t="s">
        <v>63</v>
      </c>
      <c r="N36" s="2" t="s">
        <v>63</v>
      </c>
      <c r="O36" s="2" t="s">
        <v>63</v>
      </c>
      <c r="P36" s="2" t="s">
        <v>63</v>
      </c>
      <c r="Q36" s="2" t="s">
        <v>63</v>
      </c>
      <c r="R36" s="2" t="s">
        <v>63</v>
      </c>
      <c r="S36" s="2" t="s">
        <v>63</v>
      </c>
      <c r="T36" s="2" t="s">
        <v>63</v>
      </c>
      <c r="U36" s="2" t="s">
        <v>63</v>
      </c>
      <c r="V36" s="2" t="s">
        <v>63</v>
      </c>
      <c r="W36" s="2" t="s">
        <v>63</v>
      </c>
      <c r="X36" s="2" t="s">
        <v>63</v>
      </c>
      <c r="Y36" s="2" t="s">
        <v>63</v>
      </c>
      <c r="Z36" s="2" t="s">
        <v>63</v>
      </c>
      <c r="AA36" s="2" t="s">
        <v>63</v>
      </c>
      <c r="AB36" s="2" t="s">
        <v>63</v>
      </c>
      <c r="AC36" s="2" t="s">
        <v>63</v>
      </c>
      <c r="AD36" s="2" t="s">
        <v>63</v>
      </c>
      <c r="AE36" s="2" t="s">
        <v>63</v>
      </c>
      <c r="AF36" s="2" t="s">
        <v>63</v>
      </c>
      <c r="AG36" s="2" t="s">
        <v>63</v>
      </c>
      <c r="AH36" s="2" t="s">
        <v>63</v>
      </c>
      <c r="AI36" s="2" t="s">
        <v>63</v>
      </c>
      <c r="AJ36" s="2" t="s">
        <v>63</v>
      </c>
      <c r="AK36" s="2" t="s">
        <v>63</v>
      </c>
      <c r="AL36" s="2" t="s">
        <v>63</v>
      </c>
      <c r="AM36" s="2" t="s">
        <v>63</v>
      </c>
      <c r="AN36" s="2" t="s">
        <v>63</v>
      </c>
      <c r="AO36" s="2" t="s">
        <v>63</v>
      </c>
      <c r="AP36" s="2" t="s">
        <v>63</v>
      </c>
      <c r="AQ36" s="2" t="s">
        <v>63</v>
      </c>
      <c r="AR36" s="2" t="s">
        <v>63</v>
      </c>
      <c r="AS36" s="2" t="s">
        <v>63</v>
      </c>
      <c r="AT36" s="2" t="s">
        <v>63</v>
      </c>
      <c r="AU36" s="2" t="s">
        <v>63</v>
      </c>
      <c r="AV36" s="2" t="s">
        <v>63</v>
      </c>
      <c r="AW36" s="2" t="s">
        <v>63</v>
      </c>
      <c r="AX36" s="2" t="s">
        <v>63</v>
      </c>
      <c r="AY36" s="2" t="s">
        <v>63</v>
      </c>
      <c r="AZ36" s="2" t="s">
        <v>63</v>
      </c>
      <c r="BA36" s="2" t="s">
        <v>63</v>
      </c>
      <c r="BB36" s="2" t="s">
        <v>63</v>
      </c>
      <c r="BC36" s="2" t="s">
        <v>63</v>
      </c>
      <c r="BD36" s="2" t="s">
        <v>63</v>
      </c>
      <c r="BE36" s="2" t="s">
        <v>63</v>
      </c>
      <c r="BF36" s="2" t="s">
        <v>63</v>
      </c>
      <c r="BG36" s="2" t="s">
        <v>63</v>
      </c>
      <c r="BH36" s="3">
        <v>-1817.6</v>
      </c>
      <c r="BI36" s="2" t="s">
        <v>63</v>
      </c>
      <c r="BJ36" s="3">
        <v>-1817.6</v>
      </c>
      <c r="BK36" s="2" t="s">
        <v>63</v>
      </c>
    </row>
    <row r="37" spans="1:63" ht="20.100000000000001" customHeight="1">
      <c r="A37" s="106"/>
      <c r="B37" s="71" t="s">
        <v>97</v>
      </c>
      <c r="C37" s="72" t="s">
        <v>193</v>
      </c>
      <c r="D37" s="2" t="s">
        <v>63</v>
      </c>
      <c r="E37" s="2" t="s">
        <v>63</v>
      </c>
      <c r="F37" s="2" t="s">
        <v>63</v>
      </c>
      <c r="G37" s="2" t="s">
        <v>63</v>
      </c>
      <c r="H37" s="2" t="s">
        <v>63</v>
      </c>
      <c r="I37" s="2" t="s">
        <v>63</v>
      </c>
      <c r="J37" s="2" t="s">
        <v>63</v>
      </c>
      <c r="K37" s="2" t="s">
        <v>63</v>
      </c>
      <c r="L37" s="2" t="s">
        <v>63</v>
      </c>
      <c r="M37" s="2" t="s">
        <v>63</v>
      </c>
      <c r="N37" s="2" t="s">
        <v>63</v>
      </c>
      <c r="O37" s="2" t="s">
        <v>63</v>
      </c>
      <c r="P37" s="2" t="s">
        <v>63</v>
      </c>
      <c r="Q37" s="2" t="s">
        <v>63</v>
      </c>
      <c r="R37" s="2" t="s">
        <v>63</v>
      </c>
      <c r="S37" s="2" t="s">
        <v>63</v>
      </c>
      <c r="T37" s="2" t="s">
        <v>63</v>
      </c>
      <c r="U37" s="2" t="s">
        <v>63</v>
      </c>
      <c r="V37" s="2" t="s">
        <v>63</v>
      </c>
      <c r="W37" s="2" t="s">
        <v>63</v>
      </c>
      <c r="X37" s="2" t="s">
        <v>63</v>
      </c>
      <c r="Y37" s="2" t="s">
        <v>63</v>
      </c>
      <c r="Z37" s="2" t="s">
        <v>63</v>
      </c>
      <c r="AA37" s="2" t="s">
        <v>63</v>
      </c>
      <c r="AB37" s="2" t="s">
        <v>63</v>
      </c>
      <c r="AC37" s="2" t="s">
        <v>63</v>
      </c>
      <c r="AD37" s="2" t="s">
        <v>63</v>
      </c>
      <c r="AE37" s="2" t="s">
        <v>63</v>
      </c>
      <c r="AF37" s="2" t="s">
        <v>63</v>
      </c>
      <c r="AG37" s="2" t="s">
        <v>63</v>
      </c>
      <c r="AH37" s="2" t="s">
        <v>63</v>
      </c>
      <c r="AI37" s="2" t="s">
        <v>63</v>
      </c>
      <c r="AJ37" s="2" t="s">
        <v>63</v>
      </c>
      <c r="AK37" s="2" t="s">
        <v>63</v>
      </c>
      <c r="AL37" s="2" t="s">
        <v>63</v>
      </c>
      <c r="AM37" s="2" t="s">
        <v>63</v>
      </c>
      <c r="AN37" s="2" t="s">
        <v>63</v>
      </c>
      <c r="AO37" s="2" t="s">
        <v>63</v>
      </c>
      <c r="AP37" s="2" t="s">
        <v>63</v>
      </c>
      <c r="AQ37" s="2" t="s">
        <v>63</v>
      </c>
      <c r="AR37" s="2" t="s">
        <v>63</v>
      </c>
      <c r="AS37" s="2" t="s">
        <v>63</v>
      </c>
      <c r="AT37" s="2" t="s">
        <v>63</v>
      </c>
      <c r="AU37" s="2" t="s">
        <v>63</v>
      </c>
      <c r="AV37" s="2" t="s">
        <v>63</v>
      </c>
      <c r="AW37" s="2" t="s">
        <v>63</v>
      </c>
      <c r="AX37" s="2" t="s">
        <v>63</v>
      </c>
      <c r="AY37" s="2" t="s">
        <v>63</v>
      </c>
      <c r="AZ37" s="2" t="s">
        <v>63</v>
      </c>
      <c r="BA37" s="2" t="s">
        <v>63</v>
      </c>
      <c r="BB37" s="2" t="s">
        <v>63</v>
      </c>
      <c r="BC37" s="2" t="s">
        <v>63</v>
      </c>
      <c r="BD37" s="2" t="s">
        <v>63</v>
      </c>
      <c r="BE37" s="2" t="s">
        <v>63</v>
      </c>
      <c r="BF37" s="2" t="s">
        <v>63</v>
      </c>
      <c r="BG37" s="2" t="s">
        <v>63</v>
      </c>
      <c r="BH37" s="3">
        <v>-92.9</v>
      </c>
      <c r="BI37" s="2" t="s">
        <v>63</v>
      </c>
      <c r="BJ37" s="3">
        <v>-92.9</v>
      </c>
      <c r="BK37" s="2" t="s">
        <v>63</v>
      </c>
    </row>
    <row r="38" spans="1:63" ht="20.100000000000001" customHeight="1">
      <c r="A38" s="106"/>
      <c r="B38" s="71" t="s">
        <v>98</v>
      </c>
      <c r="C38" s="72" t="s">
        <v>194</v>
      </c>
      <c r="D38" s="2" t="s">
        <v>63</v>
      </c>
      <c r="E38" s="2" t="s">
        <v>63</v>
      </c>
      <c r="F38" s="2" t="s">
        <v>63</v>
      </c>
      <c r="G38" s="2" t="s">
        <v>63</v>
      </c>
      <c r="H38" s="2" t="s">
        <v>63</v>
      </c>
      <c r="I38" s="2" t="s">
        <v>63</v>
      </c>
      <c r="J38" s="2" t="s">
        <v>63</v>
      </c>
      <c r="K38" s="2" t="s">
        <v>63</v>
      </c>
      <c r="L38" s="2" t="s">
        <v>63</v>
      </c>
      <c r="M38" s="2" t="s">
        <v>63</v>
      </c>
      <c r="N38" s="3">
        <v>-318.5</v>
      </c>
      <c r="O38" s="3">
        <v>-1083.7</v>
      </c>
      <c r="P38" s="3">
        <v>-17.7</v>
      </c>
      <c r="Q38" s="2" t="s">
        <v>63</v>
      </c>
      <c r="R38" s="2" t="s">
        <v>63</v>
      </c>
      <c r="S38" s="2" t="s">
        <v>63</v>
      </c>
      <c r="T38" s="2" t="s">
        <v>63</v>
      </c>
      <c r="U38" s="2" t="s">
        <v>63</v>
      </c>
      <c r="V38" s="2" t="s">
        <v>63</v>
      </c>
      <c r="W38" s="2" t="s">
        <v>63</v>
      </c>
      <c r="X38" s="2" t="s">
        <v>63</v>
      </c>
      <c r="Y38" s="2" t="s">
        <v>63</v>
      </c>
      <c r="Z38" s="2" t="s">
        <v>63</v>
      </c>
      <c r="AA38" s="2" t="s">
        <v>63</v>
      </c>
      <c r="AB38" s="2" t="s">
        <v>63</v>
      </c>
      <c r="AC38" s="2" t="s">
        <v>63</v>
      </c>
      <c r="AD38" s="2" t="s">
        <v>63</v>
      </c>
      <c r="AE38" s="2" t="s">
        <v>63</v>
      </c>
      <c r="AF38" s="2" t="s">
        <v>63</v>
      </c>
      <c r="AG38" s="2" t="s">
        <v>63</v>
      </c>
      <c r="AH38" s="2" t="s">
        <v>63</v>
      </c>
      <c r="AI38" s="2" t="s">
        <v>63</v>
      </c>
      <c r="AJ38" s="2" t="s">
        <v>63</v>
      </c>
      <c r="AK38" s="2" t="s">
        <v>63</v>
      </c>
      <c r="AL38" s="2" t="s">
        <v>63</v>
      </c>
      <c r="AM38" s="2" t="s">
        <v>63</v>
      </c>
      <c r="AN38" s="2" t="s">
        <v>63</v>
      </c>
      <c r="AO38" s="2" t="s">
        <v>63</v>
      </c>
      <c r="AP38" s="2" t="s">
        <v>63</v>
      </c>
      <c r="AQ38" s="2" t="s">
        <v>63</v>
      </c>
      <c r="AR38" s="2" t="s">
        <v>63</v>
      </c>
      <c r="AS38" s="2" t="s">
        <v>63</v>
      </c>
      <c r="AT38" s="2" t="s">
        <v>63</v>
      </c>
      <c r="AU38" s="2" t="s">
        <v>63</v>
      </c>
      <c r="AV38" s="2" t="s">
        <v>63</v>
      </c>
      <c r="AW38" s="2" t="s">
        <v>63</v>
      </c>
      <c r="AX38" s="2" t="s">
        <v>63</v>
      </c>
      <c r="AY38" s="2" t="s">
        <v>63</v>
      </c>
      <c r="AZ38" s="2" t="s">
        <v>63</v>
      </c>
      <c r="BA38" s="2" t="s">
        <v>63</v>
      </c>
      <c r="BB38" s="2" t="s">
        <v>63</v>
      </c>
      <c r="BC38" s="2" t="s">
        <v>63</v>
      </c>
      <c r="BD38" s="2" t="s">
        <v>63</v>
      </c>
      <c r="BE38" s="2" t="s">
        <v>63</v>
      </c>
      <c r="BF38" s="2" t="s">
        <v>63</v>
      </c>
      <c r="BG38" s="2" t="s">
        <v>63</v>
      </c>
      <c r="BH38" s="2" t="s">
        <v>63</v>
      </c>
      <c r="BI38" s="2" t="s">
        <v>63</v>
      </c>
      <c r="BJ38" s="3">
        <v>-1419.9</v>
      </c>
      <c r="BK38" s="3">
        <v>-1419.9</v>
      </c>
    </row>
    <row r="39" spans="1:63" ht="20.100000000000001" customHeight="1">
      <c r="A39" s="106"/>
      <c r="B39" s="71" t="s">
        <v>99</v>
      </c>
      <c r="C39" s="72" t="s">
        <v>195</v>
      </c>
      <c r="D39" s="2" t="s">
        <v>63</v>
      </c>
      <c r="E39" s="2" t="s">
        <v>63</v>
      </c>
      <c r="F39" s="2" t="s">
        <v>63</v>
      </c>
      <c r="G39" s="2" t="s">
        <v>63</v>
      </c>
      <c r="H39" s="2" t="s">
        <v>63</v>
      </c>
      <c r="I39" s="2" t="s">
        <v>63</v>
      </c>
      <c r="J39" s="2" t="s">
        <v>63</v>
      </c>
      <c r="K39" s="2" t="s">
        <v>63</v>
      </c>
      <c r="L39" s="2" t="s">
        <v>63</v>
      </c>
      <c r="M39" s="2" t="s">
        <v>63</v>
      </c>
      <c r="N39" s="3">
        <v>-598.9</v>
      </c>
      <c r="O39" s="3">
        <v>-1154.2</v>
      </c>
      <c r="P39" s="3">
        <v>-20.399999999999999</v>
      </c>
      <c r="Q39" s="2" t="s">
        <v>63</v>
      </c>
      <c r="R39" s="2" t="s">
        <v>63</v>
      </c>
      <c r="S39" s="2" t="s">
        <v>63</v>
      </c>
      <c r="T39" s="2" t="s">
        <v>63</v>
      </c>
      <c r="U39" s="2" t="s">
        <v>63</v>
      </c>
      <c r="V39" s="2" t="s">
        <v>63</v>
      </c>
      <c r="W39" s="2" t="s">
        <v>63</v>
      </c>
      <c r="X39" s="2" t="s">
        <v>63</v>
      </c>
      <c r="Y39" s="2" t="s">
        <v>63</v>
      </c>
      <c r="Z39" s="2" t="s">
        <v>63</v>
      </c>
      <c r="AA39" s="2" t="s">
        <v>63</v>
      </c>
      <c r="AB39" s="2" t="s">
        <v>63</v>
      </c>
      <c r="AC39" s="2" t="s">
        <v>63</v>
      </c>
      <c r="AD39" s="2" t="s">
        <v>63</v>
      </c>
      <c r="AE39" s="2" t="s">
        <v>63</v>
      </c>
      <c r="AF39" s="2" t="s">
        <v>63</v>
      </c>
      <c r="AG39" s="2" t="s">
        <v>63</v>
      </c>
      <c r="AH39" s="2" t="s">
        <v>63</v>
      </c>
      <c r="AI39" s="2" t="s">
        <v>63</v>
      </c>
      <c r="AJ39" s="2" t="s">
        <v>63</v>
      </c>
      <c r="AK39" s="2" t="s">
        <v>63</v>
      </c>
      <c r="AL39" s="2" t="s">
        <v>63</v>
      </c>
      <c r="AM39" s="2" t="s">
        <v>63</v>
      </c>
      <c r="AN39" s="2" t="s">
        <v>63</v>
      </c>
      <c r="AO39" s="2" t="s">
        <v>63</v>
      </c>
      <c r="AP39" s="2" t="s">
        <v>63</v>
      </c>
      <c r="AQ39" s="2" t="s">
        <v>63</v>
      </c>
      <c r="AR39" s="2" t="s">
        <v>63</v>
      </c>
      <c r="AS39" s="2" t="s">
        <v>63</v>
      </c>
      <c r="AT39" s="2" t="s">
        <v>63</v>
      </c>
      <c r="AU39" s="2" t="s">
        <v>63</v>
      </c>
      <c r="AV39" s="2" t="s">
        <v>63</v>
      </c>
      <c r="AW39" s="2" t="s">
        <v>63</v>
      </c>
      <c r="AX39" s="2" t="s">
        <v>63</v>
      </c>
      <c r="AY39" s="2" t="s">
        <v>63</v>
      </c>
      <c r="AZ39" s="2" t="s">
        <v>63</v>
      </c>
      <c r="BA39" s="2" t="s">
        <v>63</v>
      </c>
      <c r="BB39" s="2" t="s">
        <v>63</v>
      </c>
      <c r="BC39" s="2" t="s">
        <v>63</v>
      </c>
      <c r="BD39" s="2" t="s">
        <v>63</v>
      </c>
      <c r="BE39" s="2" t="s">
        <v>63</v>
      </c>
      <c r="BF39" s="2" t="s">
        <v>63</v>
      </c>
      <c r="BG39" s="2" t="s">
        <v>63</v>
      </c>
      <c r="BH39" s="2" t="s">
        <v>63</v>
      </c>
      <c r="BI39" s="2" t="s">
        <v>63</v>
      </c>
      <c r="BJ39" s="3">
        <v>-1773.4</v>
      </c>
      <c r="BK39" s="3">
        <v>-1773.4</v>
      </c>
    </row>
    <row r="40" spans="1:63" ht="20.100000000000001" customHeight="1">
      <c r="A40" s="106"/>
      <c r="B40" s="71" t="s">
        <v>100</v>
      </c>
      <c r="C40" s="72" t="s">
        <v>196</v>
      </c>
      <c r="D40" s="2" t="s">
        <v>63</v>
      </c>
      <c r="E40" s="2" t="s">
        <v>63</v>
      </c>
      <c r="F40" s="2" t="s">
        <v>63</v>
      </c>
      <c r="G40" s="2" t="s">
        <v>63</v>
      </c>
      <c r="H40" s="2" t="s">
        <v>63</v>
      </c>
      <c r="I40" s="2" t="s">
        <v>63</v>
      </c>
      <c r="J40" s="2" t="s">
        <v>63</v>
      </c>
      <c r="K40" s="2" t="s">
        <v>63</v>
      </c>
      <c r="L40" s="2" t="s">
        <v>63</v>
      </c>
      <c r="M40" s="2" t="s">
        <v>63</v>
      </c>
      <c r="N40" s="2" t="s">
        <v>63</v>
      </c>
      <c r="O40" s="2" t="s">
        <v>63</v>
      </c>
      <c r="P40" s="2" t="s">
        <v>63</v>
      </c>
      <c r="Q40" s="2" t="s">
        <v>63</v>
      </c>
      <c r="R40" s="2" t="s">
        <v>63</v>
      </c>
      <c r="S40" s="2" t="s">
        <v>63</v>
      </c>
      <c r="T40" s="2" t="s">
        <v>63</v>
      </c>
      <c r="U40" s="2" t="s">
        <v>63</v>
      </c>
      <c r="V40" s="2" t="s">
        <v>63</v>
      </c>
      <c r="W40" s="2" t="s">
        <v>63</v>
      </c>
      <c r="X40" s="2" t="s">
        <v>63</v>
      </c>
      <c r="Y40" s="2" t="s">
        <v>63</v>
      </c>
      <c r="Z40" s="2" t="s">
        <v>63</v>
      </c>
      <c r="AA40" s="2" t="s">
        <v>63</v>
      </c>
      <c r="AB40" s="2" t="s">
        <v>63</v>
      </c>
      <c r="AC40" s="2" t="s">
        <v>63</v>
      </c>
      <c r="AD40" s="2" t="s">
        <v>63</v>
      </c>
      <c r="AE40" s="2" t="s">
        <v>63</v>
      </c>
      <c r="AF40" s="2" t="s">
        <v>63</v>
      </c>
      <c r="AG40" s="2" t="s">
        <v>63</v>
      </c>
      <c r="AH40" s="2" t="s">
        <v>63</v>
      </c>
      <c r="AI40" s="2" t="s">
        <v>63</v>
      </c>
      <c r="AJ40" s="2" t="s">
        <v>63</v>
      </c>
      <c r="AK40" s="2" t="s">
        <v>63</v>
      </c>
      <c r="AL40" s="2" t="s">
        <v>63</v>
      </c>
      <c r="AM40" s="2" t="s">
        <v>63</v>
      </c>
      <c r="AN40" s="2" t="s">
        <v>63</v>
      </c>
      <c r="AO40" s="2" t="s">
        <v>63</v>
      </c>
      <c r="AP40" s="2" t="s">
        <v>63</v>
      </c>
      <c r="AQ40" s="2" t="s">
        <v>63</v>
      </c>
      <c r="AR40" s="2" t="s">
        <v>63</v>
      </c>
      <c r="AS40" s="2" t="s">
        <v>63</v>
      </c>
      <c r="AT40" s="2" t="s">
        <v>63</v>
      </c>
      <c r="AU40" s="2" t="s">
        <v>63</v>
      </c>
      <c r="AV40" s="2" t="s">
        <v>63</v>
      </c>
      <c r="AW40" s="2" t="s">
        <v>63</v>
      </c>
      <c r="AX40" s="2" t="s">
        <v>63</v>
      </c>
      <c r="AY40" s="2" t="s">
        <v>63</v>
      </c>
      <c r="AZ40" s="2" t="s">
        <v>63</v>
      </c>
      <c r="BA40" s="2" t="s">
        <v>63</v>
      </c>
      <c r="BB40" s="2" t="s">
        <v>63</v>
      </c>
      <c r="BC40" s="2" t="s">
        <v>63</v>
      </c>
      <c r="BD40" s="2" t="s">
        <v>63</v>
      </c>
      <c r="BE40" s="2" t="s">
        <v>63</v>
      </c>
      <c r="BF40" s="2" t="s">
        <v>63</v>
      </c>
      <c r="BG40" s="2" t="s">
        <v>63</v>
      </c>
      <c r="BH40" s="2" t="s">
        <v>63</v>
      </c>
      <c r="BI40" s="2" t="s">
        <v>63</v>
      </c>
      <c r="BJ40" s="2" t="s">
        <v>63</v>
      </c>
      <c r="BK40" s="2" t="s">
        <v>63</v>
      </c>
    </row>
    <row r="41" spans="1:63" ht="20.100000000000001" customHeight="1">
      <c r="A41" s="108" t="s">
        <v>256</v>
      </c>
      <c r="B41" s="75" t="s">
        <v>101</v>
      </c>
      <c r="C41" s="76" t="s">
        <v>197</v>
      </c>
      <c r="D41" s="2" t="s">
        <v>63</v>
      </c>
      <c r="E41" s="2" t="s">
        <v>63</v>
      </c>
      <c r="F41" s="2" t="s">
        <v>63</v>
      </c>
      <c r="G41" s="2" t="s">
        <v>63</v>
      </c>
      <c r="H41" s="2" t="s">
        <v>63</v>
      </c>
      <c r="I41" s="2" t="s">
        <v>63</v>
      </c>
      <c r="J41" s="2" t="s">
        <v>63</v>
      </c>
      <c r="K41" s="2" t="s">
        <v>63</v>
      </c>
      <c r="L41" s="2" t="s">
        <v>63</v>
      </c>
      <c r="M41" s="2" t="s">
        <v>63</v>
      </c>
      <c r="N41" s="2" t="s">
        <v>63</v>
      </c>
      <c r="O41" s="2" t="s">
        <v>63</v>
      </c>
      <c r="P41" s="2" t="s">
        <v>63</v>
      </c>
      <c r="Q41" s="3">
        <v>-1135.0999999999999</v>
      </c>
      <c r="R41" s="3">
        <v>-467.9</v>
      </c>
      <c r="S41" s="2" t="s">
        <v>63</v>
      </c>
      <c r="T41" s="3">
        <v>-2</v>
      </c>
      <c r="U41" s="2" t="s">
        <v>63</v>
      </c>
      <c r="V41" s="2" t="s">
        <v>63</v>
      </c>
      <c r="W41" s="3">
        <v>-2650.5</v>
      </c>
      <c r="X41" s="3">
        <v>-139.30000000000001</v>
      </c>
      <c r="Y41" s="3">
        <v>-0.1</v>
      </c>
      <c r="Z41" s="3">
        <v>-0.2</v>
      </c>
      <c r="AA41" s="2" t="s">
        <v>63</v>
      </c>
      <c r="AB41" s="2" t="s">
        <v>63</v>
      </c>
      <c r="AC41" s="2" t="s">
        <v>63</v>
      </c>
      <c r="AD41" s="3">
        <v>-0.5</v>
      </c>
      <c r="AE41" s="3">
        <v>-1.8</v>
      </c>
      <c r="AF41" s="3">
        <v>-0.1</v>
      </c>
      <c r="AG41" s="2" t="s">
        <v>63</v>
      </c>
      <c r="AH41" s="3">
        <v>-252.8</v>
      </c>
      <c r="AI41" s="2" t="s">
        <v>63</v>
      </c>
      <c r="AJ41" s="2" t="s">
        <v>63</v>
      </c>
      <c r="AK41" s="2" t="s">
        <v>63</v>
      </c>
      <c r="AL41" s="2" t="s">
        <v>63</v>
      </c>
      <c r="AM41" s="2" t="s">
        <v>63</v>
      </c>
      <c r="AN41" s="2" t="s">
        <v>63</v>
      </c>
      <c r="AO41" s="2" t="s">
        <v>63</v>
      </c>
      <c r="AP41" s="2" t="s">
        <v>63</v>
      </c>
      <c r="AQ41" s="2" t="s">
        <v>63</v>
      </c>
      <c r="AR41" s="2" t="s">
        <v>63</v>
      </c>
      <c r="AS41" s="2" t="s">
        <v>63</v>
      </c>
      <c r="AT41" s="2" t="s">
        <v>63</v>
      </c>
      <c r="AU41" s="2" t="s">
        <v>63</v>
      </c>
      <c r="AV41" s="2" t="s">
        <v>63</v>
      </c>
      <c r="AW41" s="2" t="s">
        <v>63</v>
      </c>
      <c r="AX41" s="2" t="s">
        <v>63</v>
      </c>
      <c r="AY41" s="2" t="s">
        <v>63</v>
      </c>
      <c r="AZ41" s="2" t="s">
        <v>63</v>
      </c>
      <c r="BA41" s="2" t="s">
        <v>63</v>
      </c>
      <c r="BB41" s="2" t="s">
        <v>63</v>
      </c>
      <c r="BC41" s="2" t="s">
        <v>63</v>
      </c>
      <c r="BD41" s="2" t="s">
        <v>63</v>
      </c>
      <c r="BE41" s="2" t="s">
        <v>63</v>
      </c>
      <c r="BF41" s="2" t="s">
        <v>63</v>
      </c>
      <c r="BG41" s="2" t="s">
        <v>63</v>
      </c>
      <c r="BH41" s="3">
        <v>-1219</v>
      </c>
      <c r="BI41" s="3">
        <v>-173.4</v>
      </c>
      <c r="BJ41" s="3">
        <v>-6042.8</v>
      </c>
      <c r="BK41" s="3">
        <v>-2650.5</v>
      </c>
    </row>
    <row r="42" spans="1:63" ht="20.100000000000001" customHeight="1">
      <c r="A42" s="107" t="s">
        <v>267</v>
      </c>
      <c r="B42" s="77" t="s">
        <v>102</v>
      </c>
      <c r="C42" s="78" t="s">
        <v>198</v>
      </c>
      <c r="D42" s="2" t="s">
        <v>63</v>
      </c>
      <c r="E42" s="2" t="s">
        <v>63</v>
      </c>
      <c r="F42" s="2" t="s">
        <v>63</v>
      </c>
      <c r="G42" s="2" t="s">
        <v>63</v>
      </c>
      <c r="H42" s="2" t="s">
        <v>63</v>
      </c>
      <c r="I42" s="2" t="s">
        <v>63</v>
      </c>
      <c r="J42" s="2" t="s">
        <v>63</v>
      </c>
      <c r="K42" s="2" t="s">
        <v>63</v>
      </c>
      <c r="L42" s="2" t="s">
        <v>63</v>
      </c>
      <c r="M42" s="2" t="s">
        <v>63</v>
      </c>
      <c r="N42" s="2" t="s">
        <v>63</v>
      </c>
      <c r="O42" s="2" t="s">
        <v>63</v>
      </c>
      <c r="P42" s="2" t="s">
        <v>63</v>
      </c>
      <c r="Q42" s="3">
        <v>-78.8</v>
      </c>
      <c r="R42" s="2" t="s">
        <v>63</v>
      </c>
      <c r="S42" s="2" t="s">
        <v>63</v>
      </c>
      <c r="T42" s="2" t="s">
        <v>63</v>
      </c>
      <c r="U42" s="2" t="s">
        <v>63</v>
      </c>
      <c r="V42" s="2" t="s">
        <v>63</v>
      </c>
      <c r="W42" s="3">
        <v>-10.1</v>
      </c>
      <c r="X42" s="3">
        <v>-68.5</v>
      </c>
      <c r="Y42" s="3">
        <v>-7.7</v>
      </c>
      <c r="Z42" s="3">
        <v>0</v>
      </c>
      <c r="AA42" s="2" t="s">
        <v>63</v>
      </c>
      <c r="AB42" s="2" t="s">
        <v>63</v>
      </c>
      <c r="AC42" s="2" t="s">
        <v>63</v>
      </c>
      <c r="AD42" s="2" t="s">
        <v>63</v>
      </c>
      <c r="AE42" s="3">
        <v>-4.5</v>
      </c>
      <c r="AF42" s="2" t="s">
        <v>63</v>
      </c>
      <c r="AG42" s="2" t="s">
        <v>63</v>
      </c>
      <c r="AH42" s="2" t="s">
        <v>63</v>
      </c>
      <c r="AI42" s="2" t="s">
        <v>63</v>
      </c>
      <c r="AJ42" s="2" t="s">
        <v>63</v>
      </c>
      <c r="AK42" s="2" t="s">
        <v>63</v>
      </c>
      <c r="AL42" s="2" t="s">
        <v>63</v>
      </c>
      <c r="AM42" s="2" t="s">
        <v>63</v>
      </c>
      <c r="AN42" s="2" t="s">
        <v>63</v>
      </c>
      <c r="AO42" s="2" t="s">
        <v>63</v>
      </c>
      <c r="AP42" s="2" t="s">
        <v>63</v>
      </c>
      <c r="AQ42" s="2" t="s">
        <v>63</v>
      </c>
      <c r="AR42" s="2" t="s">
        <v>63</v>
      </c>
      <c r="AS42" s="2" t="s">
        <v>63</v>
      </c>
      <c r="AT42" s="2" t="s">
        <v>63</v>
      </c>
      <c r="AU42" s="2" t="s">
        <v>63</v>
      </c>
      <c r="AV42" s="2" t="s">
        <v>63</v>
      </c>
      <c r="AW42" s="2" t="s">
        <v>63</v>
      </c>
      <c r="AX42" s="2" t="s">
        <v>63</v>
      </c>
      <c r="AY42" s="2" t="s">
        <v>63</v>
      </c>
      <c r="AZ42" s="2" t="s">
        <v>63</v>
      </c>
      <c r="BA42" s="2" t="s">
        <v>63</v>
      </c>
      <c r="BB42" s="2" t="s">
        <v>63</v>
      </c>
      <c r="BC42" s="2" t="s">
        <v>63</v>
      </c>
      <c r="BD42" s="2" t="s">
        <v>63</v>
      </c>
      <c r="BE42" s="2" t="s">
        <v>63</v>
      </c>
      <c r="BF42" s="2" t="s">
        <v>63</v>
      </c>
      <c r="BG42" s="2" t="s">
        <v>63</v>
      </c>
      <c r="BH42" s="2" t="s">
        <v>63</v>
      </c>
      <c r="BI42" s="2" t="s">
        <v>63</v>
      </c>
      <c r="BJ42" s="3">
        <v>-169.6</v>
      </c>
      <c r="BK42" s="3">
        <v>-10.1</v>
      </c>
    </row>
    <row r="43" spans="1:63" ht="20.100000000000001" customHeight="1">
      <c r="A43" s="106"/>
      <c r="B43" s="71" t="s">
        <v>103</v>
      </c>
      <c r="C43" s="72" t="s">
        <v>199</v>
      </c>
      <c r="D43" s="2" t="s">
        <v>63</v>
      </c>
      <c r="E43" s="2" t="s">
        <v>63</v>
      </c>
      <c r="F43" s="2" t="s">
        <v>63</v>
      </c>
      <c r="G43" s="2" t="s">
        <v>63</v>
      </c>
      <c r="H43" s="2" t="s">
        <v>63</v>
      </c>
      <c r="I43" s="2" t="s">
        <v>63</v>
      </c>
      <c r="J43" s="2" t="s">
        <v>63</v>
      </c>
      <c r="K43" s="2" t="s">
        <v>63</v>
      </c>
      <c r="L43" s="2" t="s">
        <v>63</v>
      </c>
      <c r="M43" s="2" t="s">
        <v>63</v>
      </c>
      <c r="N43" s="2" t="s">
        <v>63</v>
      </c>
      <c r="O43" s="2" t="s">
        <v>63</v>
      </c>
      <c r="P43" s="2" t="s">
        <v>63</v>
      </c>
      <c r="Q43" s="2" t="s">
        <v>63</v>
      </c>
      <c r="R43" s="2" t="s">
        <v>63</v>
      </c>
      <c r="S43" s="2" t="s">
        <v>63</v>
      </c>
      <c r="T43" s="2" t="s">
        <v>63</v>
      </c>
      <c r="U43" s="2" t="s">
        <v>63</v>
      </c>
      <c r="V43" s="2" t="s">
        <v>63</v>
      </c>
      <c r="W43" s="2" t="s">
        <v>63</v>
      </c>
      <c r="X43" s="2" t="s">
        <v>63</v>
      </c>
      <c r="Y43" s="2" t="s">
        <v>63</v>
      </c>
      <c r="Z43" s="2" t="s">
        <v>63</v>
      </c>
      <c r="AA43" s="2" t="s">
        <v>63</v>
      </c>
      <c r="AB43" s="2" t="s">
        <v>63</v>
      </c>
      <c r="AC43" s="2" t="s">
        <v>63</v>
      </c>
      <c r="AD43" s="2" t="s">
        <v>63</v>
      </c>
      <c r="AE43" s="2" t="s">
        <v>63</v>
      </c>
      <c r="AF43" s="2" t="s">
        <v>63</v>
      </c>
      <c r="AG43" s="2" t="s">
        <v>63</v>
      </c>
      <c r="AH43" s="2" t="s">
        <v>63</v>
      </c>
      <c r="AI43" s="2" t="s">
        <v>63</v>
      </c>
      <c r="AJ43" s="2" t="s">
        <v>63</v>
      </c>
      <c r="AK43" s="2" t="s">
        <v>63</v>
      </c>
      <c r="AL43" s="2" t="s">
        <v>63</v>
      </c>
      <c r="AM43" s="2" t="s">
        <v>63</v>
      </c>
      <c r="AN43" s="2" t="s">
        <v>63</v>
      </c>
      <c r="AO43" s="2" t="s">
        <v>63</v>
      </c>
      <c r="AP43" s="2" t="s">
        <v>63</v>
      </c>
      <c r="AQ43" s="2" t="s">
        <v>63</v>
      </c>
      <c r="AR43" s="2" t="s">
        <v>63</v>
      </c>
      <c r="AS43" s="2" t="s">
        <v>63</v>
      </c>
      <c r="AT43" s="2" t="s">
        <v>63</v>
      </c>
      <c r="AU43" s="2" t="s">
        <v>63</v>
      </c>
      <c r="AV43" s="2" t="s">
        <v>63</v>
      </c>
      <c r="AW43" s="2" t="s">
        <v>63</v>
      </c>
      <c r="AX43" s="2" t="s">
        <v>63</v>
      </c>
      <c r="AY43" s="2" t="s">
        <v>63</v>
      </c>
      <c r="AZ43" s="2" t="s">
        <v>63</v>
      </c>
      <c r="BA43" s="2" t="s">
        <v>63</v>
      </c>
      <c r="BB43" s="2" t="s">
        <v>63</v>
      </c>
      <c r="BC43" s="2" t="s">
        <v>63</v>
      </c>
      <c r="BD43" s="2" t="s">
        <v>63</v>
      </c>
      <c r="BE43" s="2" t="s">
        <v>63</v>
      </c>
      <c r="BF43" s="2" t="s">
        <v>63</v>
      </c>
      <c r="BG43" s="2" t="s">
        <v>63</v>
      </c>
      <c r="BH43" s="2" t="s">
        <v>63</v>
      </c>
      <c r="BI43" s="2" t="s">
        <v>63</v>
      </c>
      <c r="BJ43" s="2" t="s">
        <v>63</v>
      </c>
      <c r="BK43" s="2" t="s">
        <v>63</v>
      </c>
    </row>
    <row r="44" spans="1:63" ht="20.100000000000001" customHeight="1">
      <c r="A44" s="106"/>
      <c r="B44" s="71" t="s">
        <v>104</v>
      </c>
      <c r="C44" s="72" t="s">
        <v>200</v>
      </c>
      <c r="D44" s="2" t="s">
        <v>63</v>
      </c>
      <c r="E44" s="2" t="s">
        <v>63</v>
      </c>
      <c r="F44" s="2" t="s">
        <v>63</v>
      </c>
      <c r="G44" s="2" t="s">
        <v>63</v>
      </c>
      <c r="H44" s="2" t="s">
        <v>63</v>
      </c>
      <c r="I44" s="2" t="s">
        <v>63</v>
      </c>
      <c r="J44" s="2" t="s">
        <v>63</v>
      </c>
      <c r="K44" s="2" t="s">
        <v>63</v>
      </c>
      <c r="L44" s="2" t="s">
        <v>63</v>
      </c>
      <c r="M44" s="2" t="s">
        <v>63</v>
      </c>
      <c r="N44" s="2" t="s">
        <v>63</v>
      </c>
      <c r="O44" s="2" t="s">
        <v>63</v>
      </c>
      <c r="P44" s="2" t="s">
        <v>63</v>
      </c>
      <c r="Q44" s="2" t="s">
        <v>63</v>
      </c>
      <c r="R44" s="2" t="s">
        <v>63</v>
      </c>
      <c r="S44" s="2" t="s">
        <v>63</v>
      </c>
      <c r="T44" s="2" t="s">
        <v>63</v>
      </c>
      <c r="U44" s="2" t="s">
        <v>63</v>
      </c>
      <c r="V44" s="2" t="s">
        <v>63</v>
      </c>
      <c r="W44" s="2" t="s">
        <v>63</v>
      </c>
      <c r="X44" s="3">
        <v>-72.5</v>
      </c>
      <c r="Y44" s="3">
        <v>-4.4000000000000004</v>
      </c>
      <c r="Z44" s="2" t="s">
        <v>63</v>
      </c>
      <c r="AA44" s="2" t="s">
        <v>63</v>
      </c>
      <c r="AB44" s="2" t="s">
        <v>63</v>
      </c>
      <c r="AC44" s="2" t="s">
        <v>63</v>
      </c>
      <c r="AD44" s="3">
        <v>-1.4</v>
      </c>
      <c r="AE44" s="3">
        <v>-3.6</v>
      </c>
      <c r="AF44" s="3">
        <v>0</v>
      </c>
      <c r="AG44" s="2" t="s">
        <v>63</v>
      </c>
      <c r="AH44" s="3">
        <v>-9.3000000000000007</v>
      </c>
      <c r="AI44" s="2" t="s">
        <v>63</v>
      </c>
      <c r="AJ44" s="2" t="s">
        <v>63</v>
      </c>
      <c r="AK44" s="2" t="s">
        <v>63</v>
      </c>
      <c r="AL44" s="2" t="s">
        <v>63</v>
      </c>
      <c r="AM44" s="2" t="s">
        <v>63</v>
      </c>
      <c r="AN44" s="2" t="s">
        <v>63</v>
      </c>
      <c r="AO44" s="2" t="s">
        <v>63</v>
      </c>
      <c r="AP44" s="2" t="s">
        <v>63</v>
      </c>
      <c r="AQ44" s="2" t="s">
        <v>63</v>
      </c>
      <c r="AR44" s="2" t="s">
        <v>63</v>
      </c>
      <c r="AS44" s="2" t="s">
        <v>63</v>
      </c>
      <c r="AT44" s="2" t="s">
        <v>63</v>
      </c>
      <c r="AU44" s="2" t="s">
        <v>63</v>
      </c>
      <c r="AV44" s="2" t="s">
        <v>63</v>
      </c>
      <c r="AW44" s="2" t="s">
        <v>63</v>
      </c>
      <c r="AX44" s="2" t="s">
        <v>63</v>
      </c>
      <c r="AY44" s="2" t="s">
        <v>63</v>
      </c>
      <c r="AZ44" s="2" t="s">
        <v>63</v>
      </c>
      <c r="BA44" s="2" t="s">
        <v>63</v>
      </c>
      <c r="BB44" s="2" t="s">
        <v>63</v>
      </c>
      <c r="BC44" s="2" t="s">
        <v>63</v>
      </c>
      <c r="BD44" s="2" t="s">
        <v>63</v>
      </c>
      <c r="BE44" s="2" t="s">
        <v>63</v>
      </c>
      <c r="BF44" s="2" t="s">
        <v>63</v>
      </c>
      <c r="BG44" s="2" t="s">
        <v>63</v>
      </c>
      <c r="BH44" s="3">
        <v>-6.5</v>
      </c>
      <c r="BI44" s="2" t="s">
        <v>63</v>
      </c>
      <c r="BJ44" s="3">
        <v>-97.8</v>
      </c>
      <c r="BK44" s="2" t="s">
        <v>63</v>
      </c>
    </row>
    <row r="45" spans="1:63" ht="20.100000000000001" customHeight="1">
      <c r="A45" s="106"/>
      <c r="B45" s="66" t="s">
        <v>105</v>
      </c>
      <c r="C45" s="83" t="s">
        <v>201</v>
      </c>
      <c r="D45" s="2" t="s">
        <v>63</v>
      </c>
      <c r="E45" s="2" t="s">
        <v>63</v>
      </c>
      <c r="F45" s="2" t="s">
        <v>63</v>
      </c>
      <c r="G45" s="2" t="s">
        <v>63</v>
      </c>
      <c r="H45" s="2" t="s">
        <v>63</v>
      </c>
      <c r="I45" s="2" t="s">
        <v>63</v>
      </c>
      <c r="J45" s="2" t="s">
        <v>63</v>
      </c>
      <c r="K45" s="2" t="s">
        <v>63</v>
      </c>
      <c r="L45" s="2" t="s">
        <v>63</v>
      </c>
      <c r="M45" s="2" t="s">
        <v>63</v>
      </c>
      <c r="N45" s="2" t="s">
        <v>63</v>
      </c>
      <c r="O45" s="2" t="s">
        <v>63</v>
      </c>
      <c r="P45" s="2" t="s">
        <v>63</v>
      </c>
      <c r="Q45" s="3">
        <v>7.6</v>
      </c>
      <c r="R45" s="2" t="s">
        <v>63</v>
      </c>
      <c r="S45" s="2" t="s">
        <v>63</v>
      </c>
      <c r="T45" s="2" t="s">
        <v>63</v>
      </c>
      <c r="U45" s="2" t="s">
        <v>63</v>
      </c>
      <c r="V45" s="2" t="s">
        <v>63</v>
      </c>
      <c r="W45" s="2" t="s">
        <v>63</v>
      </c>
      <c r="X45" s="2" t="s">
        <v>63</v>
      </c>
      <c r="Y45" s="2" t="s">
        <v>63</v>
      </c>
      <c r="Z45" s="2" t="s">
        <v>63</v>
      </c>
      <c r="AA45" s="2" t="s">
        <v>63</v>
      </c>
      <c r="AB45" s="2" t="s">
        <v>63</v>
      </c>
      <c r="AC45" s="2" t="s">
        <v>63</v>
      </c>
      <c r="AD45" s="2" t="s">
        <v>63</v>
      </c>
      <c r="AE45" s="2" t="s">
        <v>63</v>
      </c>
      <c r="AF45" s="2" t="s">
        <v>63</v>
      </c>
      <c r="AG45" s="2" t="s">
        <v>63</v>
      </c>
      <c r="AH45" s="2" t="s">
        <v>63</v>
      </c>
      <c r="AI45" s="2" t="s">
        <v>63</v>
      </c>
      <c r="AJ45" s="2" t="s">
        <v>63</v>
      </c>
      <c r="AK45" s="2" t="s">
        <v>63</v>
      </c>
      <c r="AL45" s="2" t="s">
        <v>63</v>
      </c>
      <c r="AM45" s="2" t="s">
        <v>63</v>
      </c>
      <c r="AN45" s="2" t="s">
        <v>63</v>
      </c>
      <c r="AO45" s="2" t="s">
        <v>63</v>
      </c>
      <c r="AP45" s="2" t="s">
        <v>63</v>
      </c>
      <c r="AQ45" s="2" t="s">
        <v>63</v>
      </c>
      <c r="AR45" s="2" t="s">
        <v>63</v>
      </c>
      <c r="AS45" s="2" t="s">
        <v>63</v>
      </c>
      <c r="AT45" s="2" t="s">
        <v>63</v>
      </c>
      <c r="AU45" s="2" t="s">
        <v>63</v>
      </c>
      <c r="AV45" s="2" t="s">
        <v>63</v>
      </c>
      <c r="AW45" s="2" t="s">
        <v>63</v>
      </c>
      <c r="AX45" s="2" t="s">
        <v>63</v>
      </c>
      <c r="AY45" s="2" t="s">
        <v>63</v>
      </c>
      <c r="AZ45" s="2" t="s">
        <v>63</v>
      </c>
      <c r="BA45" s="2" t="s">
        <v>63</v>
      </c>
      <c r="BB45" s="2" t="s">
        <v>63</v>
      </c>
      <c r="BC45" s="2" t="s">
        <v>63</v>
      </c>
      <c r="BD45" s="2" t="s">
        <v>63</v>
      </c>
      <c r="BE45" s="2" t="s">
        <v>63</v>
      </c>
      <c r="BF45" s="2" t="s">
        <v>63</v>
      </c>
      <c r="BG45" s="2" t="s">
        <v>63</v>
      </c>
      <c r="BH45" s="3">
        <v>-1723.1</v>
      </c>
      <c r="BI45" s="3">
        <v>-767.2</v>
      </c>
      <c r="BJ45" s="3">
        <v>-2482.6999999999998</v>
      </c>
      <c r="BK45" s="2" t="s">
        <v>63</v>
      </c>
    </row>
    <row r="46" spans="1:63" ht="20.100000000000001" customHeight="1">
      <c r="A46" s="106"/>
      <c r="B46" s="66" t="s">
        <v>106</v>
      </c>
      <c r="C46" s="67" t="s">
        <v>202</v>
      </c>
      <c r="D46" s="2" t="s">
        <v>63</v>
      </c>
      <c r="E46" s="3">
        <v>2883.2</v>
      </c>
      <c r="F46" s="2" t="s">
        <v>63</v>
      </c>
      <c r="G46" s="3">
        <v>3298.7</v>
      </c>
      <c r="H46" s="2" t="s">
        <v>63</v>
      </c>
      <c r="I46" s="3">
        <v>0</v>
      </c>
      <c r="J46" s="3">
        <v>24.9</v>
      </c>
      <c r="K46" s="3">
        <v>234.1</v>
      </c>
      <c r="L46" s="3">
        <v>751.8</v>
      </c>
      <c r="M46" s="3">
        <v>524.6</v>
      </c>
      <c r="N46" s="3">
        <v>1788.9</v>
      </c>
      <c r="O46" s="3">
        <v>44.1</v>
      </c>
      <c r="P46" s="3">
        <v>148.80000000000001</v>
      </c>
      <c r="Q46" s="3">
        <v>1740.6</v>
      </c>
      <c r="R46" s="3">
        <v>22408.5</v>
      </c>
      <c r="S46" s="2" t="s">
        <v>63</v>
      </c>
      <c r="T46" s="2" t="s">
        <v>63</v>
      </c>
      <c r="U46" s="2" t="s">
        <v>63</v>
      </c>
      <c r="V46" s="2" t="s">
        <v>63</v>
      </c>
      <c r="W46" s="3">
        <v>237</v>
      </c>
      <c r="X46" s="3">
        <v>6727.4</v>
      </c>
      <c r="Y46" s="3">
        <v>4162</v>
      </c>
      <c r="Z46" s="3">
        <v>10053</v>
      </c>
      <c r="AA46" s="3">
        <v>2.4</v>
      </c>
      <c r="AB46" s="2" t="s">
        <v>63</v>
      </c>
      <c r="AC46" s="3">
        <v>1078</v>
      </c>
      <c r="AD46" s="3">
        <v>2341.5</v>
      </c>
      <c r="AE46" s="3">
        <v>22237.8</v>
      </c>
      <c r="AF46" s="3">
        <v>197.9</v>
      </c>
      <c r="AG46" s="3">
        <v>31.2</v>
      </c>
      <c r="AH46" s="3">
        <v>750.5</v>
      </c>
      <c r="AI46" s="3">
        <v>40919.199999999997</v>
      </c>
      <c r="AJ46" s="3">
        <v>268.10000000000002</v>
      </c>
      <c r="AK46" s="3">
        <v>697.3</v>
      </c>
      <c r="AL46" s="3">
        <v>1606.3</v>
      </c>
      <c r="AM46" s="3">
        <v>19.600000000000001</v>
      </c>
      <c r="AN46" s="3">
        <v>210.8</v>
      </c>
      <c r="AO46" s="3">
        <v>2051</v>
      </c>
      <c r="AP46" s="3">
        <v>1654.3</v>
      </c>
      <c r="AQ46" s="3">
        <v>878.7</v>
      </c>
      <c r="AR46" s="3">
        <v>365.4</v>
      </c>
      <c r="AS46" s="3">
        <v>785.7</v>
      </c>
      <c r="AT46" s="3">
        <v>54.6</v>
      </c>
      <c r="AU46" s="3">
        <v>6.6</v>
      </c>
      <c r="AV46" s="2" t="s">
        <v>63</v>
      </c>
      <c r="AW46" s="3">
        <v>695.1</v>
      </c>
      <c r="AX46" s="2" t="s">
        <v>63</v>
      </c>
      <c r="AY46" s="2" t="s">
        <v>63</v>
      </c>
      <c r="AZ46" s="2" t="s">
        <v>63</v>
      </c>
      <c r="BA46" s="2" t="s">
        <v>63</v>
      </c>
      <c r="BB46" s="3">
        <v>241</v>
      </c>
      <c r="BC46" s="2" t="s">
        <v>63</v>
      </c>
      <c r="BD46" s="3">
        <v>26.4</v>
      </c>
      <c r="BE46" s="2" t="s">
        <v>63</v>
      </c>
      <c r="BF46" s="2" t="s">
        <v>63</v>
      </c>
      <c r="BG46" s="2" t="s">
        <v>63</v>
      </c>
      <c r="BH46" s="3">
        <v>45625.4</v>
      </c>
      <c r="BI46" s="3">
        <v>6255.2</v>
      </c>
      <c r="BJ46" s="3">
        <v>184027.4</v>
      </c>
      <c r="BK46" s="3">
        <v>6926.5</v>
      </c>
    </row>
    <row r="47" spans="1:63" ht="20.100000000000001" customHeight="1">
      <c r="A47" s="106"/>
      <c r="B47" s="71" t="s">
        <v>107</v>
      </c>
      <c r="C47" s="84" t="s">
        <v>203</v>
      </c>
      <c r="D47" s="2" t="s">
        <v>63</v>
      </c>
      <c r="E47" s="3">
        <v>2883.2</v>
      </c>
      <c r="F47" s="2" t="s">
        <v>63</v>
      </c>
      <c r="G47" s="3">
        <v>3298.7</v>
      </c>
      <c r="H47" s="2" t="s">
        <v>63</v>
      </c>
      <c r="I47" s="3">
        <v>0</v>
      </c>
      <c r="J47" s="2" t="s">
        <v>63</v>
      </c>
      <c r="K47" s="3">
        <v>234.1</v>
      </c>
      <c r="L47" s="3">
        <v>751.8</v>
      </c>
      <c r="M47" s="2" t="s">
        <v>63</v>
      </c>
      <c r="N47" s="3">
        <v>1788.9</v>
      </c>
      <c r="O47" s="3">
        <v>44.1</v>
      </c>
      <c r="P47" s="3">
        <v>148.80000000000001</v>
      </c>
      <c r="Q47" s="3">
        <v>713.7</v>
      </c>
      <c r="R47" s="3">
        <v>22408.5</v>
      </c>
      <c r="S47" s="2" t="s">
        <v>63</v>
      </c>
      <c r="T47" s="2" t="s">
        <v>63</v>
      </c>
      <c r="U47" s="2" t="s">
        <v>63</v>
      </c>
      <c r="V47" s="2" t="s">
        <v>63</v>
      </c>
      <c r="W47" s="3">
        <v>237</v>
      </c>
      <c r="X47" s="3">
        <v>2672.7</v>
      </c>
      <c r="Y47" s="3">
        <v>3414.4</v>
      </c>
      <c r="Z47" s="3">
        <v>10053</v>
      </c>
      <c r="AA47" s="3">
        <v>2.4</v>
      </c>
      <c r="AB47" s="2" t="s">
        <v>63</v>
      </c>
      <c r="AC47" s="3">
        <v>1078</v>
      </c>
      <c r="AD47" s="3">
        <v>2341.5</v>
      </c>
      <c r="AE47" s="3">
        <v>22237.8</v>
      </c>
      <c r="AF47" s="3">
        <v>197.9</v>
      </c>
      <c r="AG47" s="3">
        <v>31.2</v>
      </c>
      <c r="AH47" s="3">
        <v>750.5</v>
      </c>
      <c r="AI47" s="2" t="s">
        <v>63</v>
      </c>
      <c r="AJ47" s="2" t="s">
        <v>63</v>
      </c>
      <c r="AK47" s="2" t="s">
        <v>63</v>
      </c>
      <c r="AL47" s="2" t="s">
        <v>63</v>
      </c>
      <c r="AM47" s="2" t="s">
        <v>63</v>
      </c>
      <c r="AN47" s="2" t="s">
        <v>63</v>
      </c>
      <c r="AO47" s="2" t="s">
        <v>63</v>
      </c>
      <c r="AP47" s="3">
        <v>1654.3</v>
      </c>
      <c r="AQ47" s="3">
        <v>878.7</v>
      </c>
      <c r="AR47" s="3">
        <v>365.4</v>
      </c>
      <c r="AS47" s="3">
        <v>785.7</v>
      </c>
      <c r="AT47" s="3">
        <v>54.6</v>
      </c>
      <c r="AU47" s="3">
        <v>6.6</v>
      </c>
      <c r="AV47" s="2" t="s">
        <v>63</v>
      </c>
      <c r="AW47" s="3">
        <v>695.1</v>
      </c>
      <c r="AX47" s="2" t="s">
        <v>63</v>
      </c>
      <c r="AY47" s="2" t="s">
        <v>63</v>
      </c>
      <c r="AZ47" s="2" t="s">
        <v>63</v>
      </c>
      <c r="BA47" s="2" t="s">
        <v>63</v>
      </c>
      <c r="BB47" s="3">
        <v>241</v>
      </c>
      <c r="BC47" s="2" t="s">
        <v>63</v>
      </c>
      <c r="BD47" s="3">
        <v>26.4</v>
      </c>
      <c r="BE47" s="2" t="s">
        <v>63</v>
      </c>
      <c r="BF47" s="2" t="s">
        <v>63</v>
      </c>
      <c r="BG47" s="2" t="s">
        <v>63</v>
      </c>
      <c r="BH47" s="3">
        <v>45625.4</v>
      </c>
      <c r="BI47" s="3">
        <v>6255.2</v>
      </c>
      <c r="BJ47" s="3">
        <v>131876.5</v>
      </c>
      <c r="BK47" s="3">
        <v>6926.5</v>
      </c>
    </row>
    <row r="48" spans="1:63" ht="20.100000000000001" customHeight="1">
      <c r="A48" s="106"/>
      <c r="B48" s="73" t="s">
        <v>108</v>
      </c>
      <c r="C48" s="85" t="s">
        <v>204</v>
      </c>
      <c r="D48" s="2" t="s">
        <v>63</v>
      </c>
      <c r="E48" s="3">
        <v>2883.2</v>
      </c>
      <c r="F48" s="2" t="s">
        <v>63</v>
      </c>
      <c r="G48" s="3">
        <v>3298.7</v>
      </c>
      <c r="H48" s="2" t="s">
        <v>63</v>
      </c>
      <c r="I48" s="3">
        <v>0</v>
      </c>
      <c r="J48" s="2" t="s">
        <v>63</v>
      </c>
      <c r="K48" s="3">
        <v>1</v>
      </c>
      <c r="L48" s="3">
        <v>751.8</v>
      </c>
      <c r="M48" s="2" t="s">
        <v>63</v>
      </c>
      <c r="N48" s="3">
        <v>1788.9</v>
      </c>
      <c r="O48" s="3">
        <v>44.1</v>
      </c>
      <c r="P48" s="3">
        <v>148.80000000000001</v>
      </c>
      <c r="Q48" s="3">
        <v>713.7</v>
      </c>
      <c r="R48" s="3">
        <v>7128.5</v>
      </c>
      <c r="S48" s="2" t="s">
        <v>63</v>
      </c>
      <c r="T48" s="2" t="s">
        <v>63</v>
      </c>
      <c r="U48" s="2" t="s">
        <v>63</v>
      </c>
      <c r="V48" s="2" t="s">
        <v>63</v>
      </c>
      <c r="W48" s="3">
        <v>237</v>
      </c>
      <c r="X48" s="3">
        <v>946.3</v>
      </c>
      <c r="Y48" s="3">
        <v>174.2</v>
      </c>
      <c r="Z48" s="3">
        <v>161.19999999999999</v>
      </c>
      <c r="AA48" s="3">
        <v>0</v>
      </c>
      <c r="AB48" s="2" t="s">
        <v>63</v>
      </c>
      <c r="AC48" s="3">
        <v>0.3</v>
      </c>
      <c r="AD48" s="3">
        <v>308.7</v>
      </c>
      <c r="AE48" s="3">
        <v>2345.3000000000002</v>
      </c>
      <c r="AF48" s="3">
        <v>96</v>
      </c>
      <c r="AG48" s="3">
        <v>22.1</v>
      </c>
      <c r="AH48" s="3">
        <v>613.5</v>
      </c>
      <c r="AI48" s="2" t="s">
        <v>63</v>
      </c>
      <c r="AJ48" s="2" t="s">
        <v>63</v>
      </c>
      <c r="AK48" s="2" t="s">
        <v>63</v>
      </c>
      <c r="AL48" s="2" t="s">
        <v>63</v>
      </c>
      <c r="AM48" s="2" t="s">
        <v>63</v>
      </c>
      <c r="AN48" s="2" t="s">
        <v>63</v>
      </c>
      <c r="AO48" s="2" t="s">
        <v>63</v>
      </c>
      <c r="AP48" s="3">
        <v>1567.7</v>
      </c>
      <c r="AQ48" s="3">
        <v>133.9</v>
      </c>
      <c r="AR48" s="3">
        <v>349.8</v>
      </c>
      <c r="AS48" s="3">
        <v>551.5</v>
      </c>
      <c r="AT48" s="3">
        <v>18</v>
      </c>
      <c r="AU48" s="3">
        <v>6.6</v>
      </c>
      <c r="AV48" s="2" t="s">
        <v>63</v>
      </c>
      <c r="AW48" s="2" t="s">
        <v>63</v>
      </c>
      <c r="AX48" s="2" t="s">
        <v>63</v>
      </c>
      <c r="AY48" s="2" t="s">
        <v>63</v>
      </c>
      <c r="AZ48" s="2" t="s">
        <v>63</v>
      </c>
      <c r="BA48" s="2" t="s">
        <v>63</v>
      </c>
      <c r="BB48" s="3">
        <v>35.700000000000003</v>
      </c>
      <c r="BC48" s="2" t="s">
        <v>63</v>
      </c>
      <c r="BD48" s="3">
        <v>1.2</v>
      </c>
      <c r="BE48" s="2" t="s">
        <v>63</v>
      </c>
      <c r="BF48" s="2" t="s">
        <v>63</v>
      </c>
      <c r="BG48" s="2" t="s">
        <v>63</v>
      </c>
      <c r="BH48" s="3">
        <v>24451.7</v>
      </c>
      <c r="BI48" s="3">
        <v>3597.5</v>
      </c>
      <c r="BJ48" s="3">
        <v>52376.800000000003</v>
      </c>
      <c r="BK48" s="3">
        <v>4883.1000000000004</v>
      </c>
    </row>
    <row r="49" spans="1:63" ht="20.100000000000001" customHeight="1">
      <c r="A49" s="107" t="s">
        <v>246</v>
      </c>
      <c r="B49" s="86" t="s">
        <v>109</v>
      </c>
      <c r="C49" s="87" t="s">
        <v>205</v>
      </c>
      <c r="D49" s="2" t="s">
        <v>63</v>
      </c>
      <c r="E49" s="2" t="s">
        <v>63</v>
      </c>
      <c r="F49" s="2" t="s">
        <v>63</v>
      </c>
      <c r="G49" s="2" t="s">
        <v>63</v>
      </c>
      <c r="H49" s="2" t="s">
        <v>63</v>
      </c>
      <c r="I49" s="2" t="s">
        <v>63</v>
      </c>
      <c r="J49" s="2" t="s">
        <v>63</v>
      </c>
      <c r="K49" s="3">
        <v>0.6</v>
      </c>
      <c r="L49" s="2" t="s">
        <v>63</v>
      </c>
      <c r="M49" s="2" t="s">
        <v>63</v>
      </c>
      <c r="N49" s="2" t="s">
        <v>63</v>
      </c>
      <c r="O49" s="2" t="s">
        <v>63</v>
      </c>
      <c r="P49" s="2" t="s">
        <v>63</v>
      </c>
      <c r="Q49" s="2" t="s">
        <v>63</v>
      </c>
      <c r="R49" s="3">
        <v>1</v>
      </c>
      <c r="S49" s="2" t="s">
        <v>63</v>
      </c>
      <c r="T49" s="2" t="s">
        <v>63</v>
      </c>
      <c r="U49" s="2" t="s">
        <v>63</v>
      </c>
      <c r="V49" s="2" t="s">
        <v>63</v>
      </c>
      <c r="W49" s="2" t="s">
        <v>63</v>
      </c>
      <c r="X49" s="3">
        <v>4.7</v>
      </c>
      <c r="Y49" s="3">
        <v>0.1</v>
      </c>
      <c r="Z49" s="3">
        <v>33.799999999999997</v>
      </c>
      <c r="AA49" s="2" t="s">
        <v>63</v>
      </c>
      <c r="AB49" s="2" t="s">
        <v>63</v>
      </c>
      <c r="AC49" s="2" t="s">
        <v>63</v>
      </c>
      <c r="AD49" s="3">
        <v>189.6</v>
      </c>
      <c r="AE49" s="3">
        <v>261.89999999999998</v>
      </c>
      <c r="AF49" s="3">
        <v>7.1</v>
      </c>
      <c r="AG49" s="3">
        <v>3</v>
      </c>
      <c r="AH49" s="3">
        <v>2</v>
      </c>
      <c r="AI49" s="2" t="s">
        <v>63</v>
      </c>
      <c r="AJ49" s="2" t="s">
        <v>63</v>
      </c>
      <c r="AK49" s="2" t="s">
        <v>63</v>
      </c>
      <c r="AL49" s="2" t="s">
        <v>63</v>
      </c>
      <c r="AM49" s="2" t="s">
        <v>63</v>
      </c>
      <c r="AN49" s="2" t="s">
        <v>63</v>
      </c>
      <c r="AO49" s="2" t="s">
        <v>63</v>
      </c>
      <c r="AP49" s="2" t="s">
        <v>63</v>
      </c>
      <c r="AQ49" s="3">
        <v>0.6</v>
      </c>
      <c r="AR49" s="2" t="s">
        <v>63</v>
      </c>
      <c r="AS49" s="3">
        <v>144.5</v>
      </c>
      <c r="AT49" s="2" t="s">
        <v>63</v>
      </c>
      <c r="AU49" s="2" t="s">
        <v>63</v>
      </c>
      <c r="AV49" s="2" t="s">
        <v>63</v>
      </c>
      <c r="AW49" s="2" t="s">
        <v>63</v>
      </c>
      <c r="AX49" s="2" t="s">
        <v>63</v>
      </c>
      <c r="AY49" s="2" t="s">
        <v>63</v>
      </c>
      <c r="AZ49" s="2" t="s">
        <v>63</v>
      </c>
      <c r="BA49" s="2" t="s">
        <v>63</v>
      </c>
      <c r="BB49" s="3">
        <v>30.8</v>
      </c>
      <c r="BC49" s="2" t="s">
        <v>63</v>
      </c>
      <c r="BD49" s="2" t="s">
        <v>63</v>
      </c>
      <c r="BE49" s="2" t="s">
        <v>63</v>
      </c>
      <c r="BF49" s="2" t="s">
        <v>63</v>
      </c>
      <c r="BG49" s="2" t="s">
        <v>63</v>
      </c>
      <c r="BH49" s="3">
        <v>1213.5</v>
      </c>
      <c r="BI49" s="2" t="s">
        <v>63</v>
      </c>
      <c r="BJ49" s="3">
        <v>1893.4</v>
      </c>
      <c r="BK49" s="3">
        <v>176</v>
      </c>
    </row>
    <row r="50" spans="1:63" ht="20.100000000000001" customHeight="1">
      <c r="A50" s="107" t="s">
        <v>246</v>
      </c>
      <c r="B50" s="86" t="s">
        <v>110</v>
      </c>
      <c r="C50" s="87" t="s">
        <v>206</v>
      </c>
      <c r="D50" s="2" t="s">
        <v>63</v>
      </c>
      <c r="E50" s="2" t="s">
        <v>63</v>
      </c>
      <c r="F50" s="2" t="s">
        <v>63</v>
      </c>
      <c r="G50" s="2" t="s">
        <v>63</v>
      </c>
      <c r="H50" s="2" t="s">
        <v>63</v>
      </c>
      <c r="I50" s="2" t="s">
        <v>63</v>
      </c>
      <c r="J50" s="2" t="s">
        <v>63</v>
      </c>
      <c r="K50" s="2" t="s">
        <v>63</v>
      </c>
      <c r="L50" s="2" t="s">
        <v>63</v>
      </c>
      <c r="M50" s="2" t="s">
        <v>63</v>
      </c>
      <c r="N50" s="2" t="s">
        <v>63</v>
      </c>
      <c r="O50" s="2" t="s">
        <v>63</v>
      </c>
      <c r="P50" s="2" t="s">
        <v>63</v>
      </c>
      <c r="Q50" s="2" t="s">
        <v>63</v>
      </c>
      <c r="R50" s="2" t="s">
        <v>63</v>
      </c>
      <c r="S50" s="2" t="s">
        <v>63</v>
      </c>
      <c r="T50" s="2" t="s">
        <v>63</v>
      </c>
      <c r="U50" s="2" t="s">
        <v>63</v>
      </c>
      <c r="V50" s="2" t="s">
        <v>63</v>
      </c>
      <c r="W50" s="2" t="s">
        <v>63</v>
      </c>
      <c r="X50" s="3">
        <v>1.2</v>
      </c>
      <c r="Y50" s="2" t="s">
        <v>63</v>
      </c>
      <c r="Z50" s="3">
        <v>82.7</v>
      </c>
      <c r="AA50" s="2" t="s">
        <v>63</v>
      </c>
      <c r="AB50" s="2" t="s">
        <v>63</v>
      </c>
      <c r="AC50" s="2" t="s">
        <v>63</v>
      </c>
      <c r="AD50" s="3">
        <v>0.2</v>
      </c>
      <c r="AE50" s="3">
        <v>936.9</v>
      </c>
      <c r="AF50" s="3">
        <v>10.1</v>
      </c>
      <c r="AG50" s="3">
        <v>8.9</v>
      </c>
      <c r="AH50" s="3">
        <v>8.1</v>
      </c>
      <c r="AI50" s="2" t="s">
        <v>63</v>
      </c>
      <c r="AJ50" s="2" t="s">
        <v>63</v>
      </c>
      <c r="AK50" s="2" t="s">
        <v>63</v>
      </c>
      <c r="AL50" s="2" t="s">
        <v>63</v>
      </c>
      <c r="AM50" s="2" t="s">
        <v>63</v>
      </c>
      <c r="AN50" s="2" t="s">
        <v>63</v>
      </c>
      <c r="AO50" s="2" t="s">
        <v>63</v>
      </c>
      <c r="AP50" s="2" t="s">
        <v>63</v>
      </c>
      <c r="AQ50" s="2" t="s">
        <v>63</v>
      </c>
      <c r="AR50" s="2" t="s">
        <v>63</v>
      </c>
      <c r="AS50" s="2" t="s">
        <v>63</v>
      </c>
      <c r="AT50" s="2" t="s">
        <v>63</v>
      </c>
      <c r="AU50" s="2" t="s">
        <v>63</v>
      </c>
      <c r="AV50" s="2" t="s">
        <v>63</v>
      </c>
      <c r="AW50" s="2" t="s">
        <v>63</v>
      </c>
      <c r="AX50" s="2" t="s">
        <v>63</v>
      </c>
      <c r="AY50" s="2" t="s">
        <v>63</v>
      </c>
      <c r="AZ50" s="2" t="s">
        <v>63</v>
      </c>
      <c r="BA50" s="2" t="s">
        <v>63</v>
      </c>
      <c r="BB50" s="2" t="s">
        <v>63</v>
      </c>
      <c r="BC50" s="2" t="s">
        <v>63</v>
      </c>
      <c r="BD50" s="2" t="s">
        <v>63</v>
      </c>
      <c r="BE50" s="2" t="s">
        <v>63</v>
      </c>
      <c r="BF50" s="2" t="s">
        <v>63</v>
      </c>
      <c r="BG50" s="2" t="s">
        <v>63</v>
      </c>
      <c r="BH50" s="3">
        <v>251.6</v>
      </c>
      <c r="BI50" s="2" t="s">
        <v>63</v>
      </c>
      <c r="BJ50" s="3">
        <v>1299.5</v>
      </c>
      <c r="BK50" s="2" t="s">
        <v>63</v>
      </c>
    </row>
    <row r="51" spans="1:63" ht="20.100000000000001" customHeight="1">
      <c r="A51" s="107" t="s">
        <v>249</v>
      </c>
      <c r="B51" s="86" t="s">
        <v>111</v>
      </c>
      <c r="C51" s="87" t="s">
        <v>207</v>
      </c>
      <c r="D51" s="2" t="s">
        <v>63</v>
      </c>
      <c r="E51" s="2" t="s">
        <v>63</v>
      </c>
      <c r="F51" s="2" t="s">
        <v>63</v>
      </c>
      <c r="G51" s="2" t="s">
        <v>63</v>
      </c>
      <c r="H51" s="2" t="s">
        <v>63</v>
      </c>
      <c r="I51" s="2" t="s">
        <v>63</v>
      </c>
      <c r="J51" s="2" t="s">
        <v>63</v>
      </c>
      <c r="K51" s="2" t="s">
        <v>63</v>
      </c>
      <c r="L51" s="2" t="s">
        <v>63</v>
      </c>
      <c r="M51" s="2" t="s">
        <v>63</v>
      </c>
      <c r="N51" s="2" t="s">
        <v>63</v>
      </c>
      <c r="O51" s="2" t="s">
        <v>63</v>
      </c>
      <c r="P51" s="2" t="s">
        <v>63</v>
      </c>
      <c r="Q51" s="2" t="s">
        <v>63</v>
      </c>
      <c r="R51" s="2" t="s">
        <v>63</v>
      </c>
      <c r="S51" s="2" t="s">
        <v>63</v>
      </c>
      <c r="T51" s="2" t="s">
        <v>63</v>
      </c>
      <c r="U51" s="2" t="s">
        <v>63</v>
      </c>
      <c r="V51" s="2" t="s">
        <v>63</v>
      </c>
      <c r="W51" s="2" t="s">
        <v>63</v>
      </c>
      <c r="X51" s="3">
        <v>1.8</v>
      </c>
      <c r="Y51" s="3">
        <v>0</v>
      </c>
      <c r="Z51" s="3">
        <v>0</v>
      </c>
      <c r="AA51" s="2" t="s">
        <v>63</v>
      </c>
      <c r="AB51" s="2" t="s">
        <v>63</v>
      </c>
      <c r="AC51" s="2" t="s">
        <v>63</v>
      </c>
      <c r="AD51" s="3">
        <v>0.7</v>
      </c>
      <c r="AE51" s="3">
        <v>35.9</v>
      </c>
      <c r="AF51" s="3">
        <v>5.6</v>
      </c>
      <c r="AG51" s="3">
        <v>0</v>
      </c>
      <c r="AH51" s="3">
        <v>2.6</v>
      </c>
      <c r="AI51" s="2" t="s">
        <v>63</v>
      </c>
      <c r="AJ51" s="2" t="s">
        <v>63</v>
      </c>
      <c r="AK51" s="2" t="s">
        <v>63</v>
      </c>
      <c r="AL51" s="2" t="s">
        <v>63</v>
      </c>
      <c r="AM51" s="2" t="s">
        <v>63</v>
      </c>
      <c r="AN51" s="2" t="s">
        <v>63</v>
      </c>
      <c r="AO51" s="2" t="s">
        <v>63</v>
      </c>
      <c r="AP51" s="2" t="s">
        <v>63</v>
      </c>
      <c r="AQ51" s="2" t="s">
        <v>63</v>
      </c>
      <c r="AR51" s="2" t="s">
        <v>63</v>
      </c>
      <c r="AS51" s="3">
        <v>0.1</v>
      </c>
      <c r="AT51" s="2" t="s">
        <v>63</v>
      </c>
      <c r="AU51" s="2" t="s">
        <v>63</v>
      </c>
      <c r="AV51" s="2" t="s">
        <v>63</v>
      </c>
      <c r="AW51" s="2" t="s">
        <v>63</v>
      </c>
      <c r="AX51" s="2" t="s">
        <v>63</v>
      </c>
      <c r="AY51" s="2" t="s">
        <v>63</v>
      </c>
      <c r="AZ51" s="2" t="s">
        <v>63</v>
      </c>
      <c r="BA51" s="2" t="s">
        <v>63</v>
      </c>
      <c r="BB51" s="2" t="s">
        <v>63</v>
      </c>
      <c r="BC51" s="2" t="s">
        <v>63</v>
      </c>
      <c r="BD51" s="2" t="s">
        <v>63</v>
      </c>
      <c r="BE51" s="2" t="s">
        <v>63</v>
      </c>
      <c r="BF51" s="2" t="s">
        <v>63</v>
      </c>
      <c r="BG51" s="2" t="s">
        <v>63</v>
      </c>
      <c r="BH51" s="3">
        <v>133.5</v>
      </c>
      <c r="BI51" s="2" t="s">
        <v>63</v>
      </c>
      <c r="BJ51" s="3">
        <v>180.3</v>
      </c>
      <c r="BK51" s="3">
        <v>0.1</v>
      </c>
    </row>
    <row r="52" spans="1:63" ht="20.100000000000001" customHeight="1">
      <c r="A52" s="106"/>
      <c r="B52" s="88" t="s">
        <v>112</v>
      </c>
      <c r="C52" s="89" t="s">
        <v>208</v>
      </c>
      <c r="D52" s="2" t="s">
        <v>63</v>
      </c>
      <c r="E52" s="3">
        <v>2883.2</v>
      </c>
      <c r="F52" s="2" t="s">
        <v>63</v>
      </c>
      <c r="G52" s="3">
        <v>3298.7</v>
      </c>
      <c r="H52" s="2" t="s">
        <v>63</v>
      </c>
      <c r="I52" s="2" t="s">
        <v>63</v>
      </c>
      <c r="J52" s="2" t="s">
        <v>63</v>
      </c>
      <c r="K52" s="3">
        <v>0.5</v>
      </c>
      <c r="L52" s="3">
        <v>751.8</v>
      </c>
      <c r="M52" s="2" t="s">
        <v>63</v>
      </c>
      <c r="N52" s="3">
        <v>1788.9</v>
      </c>
      <c r="O52" s="3">
        <v>44.1</v>
      </c>
      <c r="P52" s="3">
        <v>148.80000000000001</v>
      </c>
      <c r="Q52" s="3">
        <v>713.7</v>
      </c>
      <c r="R52" s="3">
        <v>7127.3</v>
      </c>
      <c r="S52" s="2" t="s">
        <v>63</v>
      </c>
      <c r="T52" s="2" t="s">
        <v>63</v>
      </c>
      <c r="U52" s="2" t="s">
        <v>63</v>
      </c>
      <c r="V52" s="2" t="s">
        <v>63</v>
      </c>
      <c r="W52" s="3">
        <v>237</v>
      </c>
      <c r="X52" s="3">
        <v>917.6</v>
      </c>
      <c r="Y52" s="3">
        <v>174.1</v>
      </c>
      <c r="Z52" s="3">
        <v>36</v>
      </c>
      <c r="AA52" s="3">
        <v>0</v>
      </c>
      <c r="AB52" s="2" t="s">
        <v>63</v>
      </c>
      <c r="AC52" s="3">
        <v>0.3</v>
      </c>
      <c r="AD52" s="3">
        <v>98.8</v>
      </c>
      <c r="AE52" s="3">
        <v>465</v>
      </c>
      <c r="AF52" s="3">
        <v>42.3</v>
      </c>
      <c r="AG52" s="3">
        <v>5.5</v>
      </c>
      <c r="AH52" s="3">
        <v>596.70000000000005</v>
      </c>
      <c r="AI52" s="2" t="s">
        <v>63</v>
      </c>
      <c r="AJ52" s="2" t="s">
        <v>63</v>
      </c>
      <c r="AK52" s="2" t="s">
        <v>63</v>
      </c>
      <c r="AL52" s="2" t="s">
        <v>63</v>
      </c>
      <c r="AM52" s="2" t="s">
        <v>63</v>
      </c>
      <c r="AN52" s="2" t="s">
        <v>63</v>
      </c>
      <c r="AO52" s="2" t="s">
        <v>63</v>
      </c>
      <c r="AP52" s="3">
        <v>1567.7</v>
      </c>
      <c r="AQ52" s="3">
        <v>118.3</v>
      </c>
      <c r="AR52" s="3">
        <v>349.8</v>
      </c>
      <c r="AS52" s="3">
        <v>406.7</v>
      </c>
      <c r="AT52" s="3">
        <v>18</v>
      </c>
      <c r="AU52" s="3">
        <v>6.6</v>
      </c>
      <c r="AV52" s="2" t="s">
        <v>63</v>
      </c>
      <c r="AW52" s="2" t="s">
        <v>63</v>
      </c>
      <c r="AX52" s="2" t="s">
        <v>63</v>
      </c>
      <c r="AY52" s="2" t="s">
        <v>63</v>
      </c>
      <c r="AZ52" s="2" t="s">
        <v>63</v>
      </c>
      <c r="BA52" s="2" t="s">
        <v>63</v>
      </c>
      <c r="BB52" s="3">
        <v>4.8</v>
      </c>
      <c r="BC52" s="2" t="s">
        <v>63</v>
      </c>
      <c r="BD52" s="3">
        <v>1.2</v>
      </c>
      <c r="BE52" s="2" t="s">
        <v>63</v>
      </c>
      <c r="BF52" s="2" t="s">
        <v>63</v>
      </c>
      <c r="BG52" s="2" t="s">
        <v>63</v>
      </c>
      <c r="BH52" s="3">
        <v>22853.1</v>
      </c>
      <c r="BI52" s="3">
        <v>3597.5</v>
      </c>
      <c r="BJ52" s="3">
        <v>48253.8</v>
      </c>
      <c r="BK52" s="3">
        <v>4691.8</v>
      </c>
    </row>
    <row r="53" spans="1:63" ht="20.100000000000001" customHeight="1">
      <c r="A53" s="107" t="s">
        <v>250</v>
      </c>
      <c r="B53" s="90" t="s">
        <v>113</v>
      </c>
      <c r="C53" s="91" t="s">
        <v>209</v>
      </c>
      <c r="D53" s="2" t="s">
        <v>63</v>
      </c>
      <c r="E53" s="2" t="s">
        <v>63</v>
      </c>
      <c r="F53" s="2" t="s">
        <v>63</v>
      </c>
      <c r="G53" s="2" t="s">
        <v>63</v>
      </c>
      <c r="H53" s="2" t="s">
        <v>63</v>
      </c>
      <c r="I53" s="2" t="s">
        <v>63</v>
      </c>
      <c r="J53" s="2" t="s">
        <v>63</v>
      </c>
      <c r="K53" s="2" t="s">
        <v>63</v>
      </c>
      <c r="L53" s="2" t="s">
        <v>63</v>
      </c>
      <c r="M53" s="2" t="s">
        <v>63</v>
      </c>
      <c r="N53" s="2" t="s">
        <v>63</v>
      </c>
      <c r="O53" s="2" t="s">
        <v>63</v>
      </c>
      <c r="P53" s="2" t="s">
        <v>63</v>
      </c>
      <c r="Q53" s="2" t="s">
        <v>63</v>
      </c>
      <c r="R53" s="3">
        <v>838.4</v>
      </c>
      <c r="S53" s="2" t="s">
        <v>63</v>
      </c>
      <c r="T53" s="2" t="s">
        <v>63</v>
      </c>
      <c r="U53" s="2" t="s">
        <v>63</v>
      </c>
      <c r="V53" s="2" t="s">
        <v>63</v>
      </c>
      <c r="W53" s="2" t="s">
        <v>63</v>
      </c>
      <c r="X53" s="3">
        <v>21.1</v>
      </c>
      <c r="Y53" s="3">
        <v>1.2</v>
      </c>
      <c r="Z53" s="3">
        <v>0.1</v>
      </c>
      <c r="AA53" s="2" t="s">
        <v>63</v>
      </c>
      <c r="AB53" s="2" t="s">
        <v>63</v>
      </c>
      <c r="AC53" s="2" t="s">
        <v>63</v>
      </c>
      <c r="AD53" s="3">
        <v>9.1</v>
      </c>
      <c r="AE53" s="3">
        <v>16.2</v>
      </c>
      <c r="AF53" s="3">
        <v>1</v>
      </c>
      <c r="AG53" s="3">
        <v>0.6</v>
      </c>
      <c r="AH53" s="3">
        <v>22.4</v>
      </c>
      <c r="AI53" s="2" t="s">
        <v>63</v>
      </c>
      <c r="AJ53" s="2" t="s">
        <v>63</v>
      </c>
      <c r="AK53" s="2" t="s">
        <v>63</v>
      </c>
      <c r="AL53" s="2" t="s">
        <v>63</v>
      </c>
      <c r="AM53" s="2" t="s">
        <v>63</v>
      </c>
      <c r="AN53" s="2" t="s">
        <v>63</v>
      </c>
      <c r="AO53" s="2" t="s">
        <v>63</v>
      </c>
      <c r="AP53" s="3">
        <v>35.9</v>
      </c>
      <c r="AQ53" s="2" t="s">
        <v>63</v>
      </c>
      <c r="AR53" s="3">
        <v>3.1</v>
      </c>
      <c r="AS53" s="3">
        <v>15.9</v>
      </c>
      <c r="AT53" s="3">
        <v>8.4</v>
      </c>
      <c r="AU53" s="2" t="s">
        <v>63</v>
      </c>
      <c r="AV53" s="2" t="s">
        <v>63</v>
      </c>
      <c r="AW53" s="2" t="s">
        <v>63</v>
      </c>
      <c r="AX53" s="2" t="s">
        <v>63</v>
      </c>
      <c r="AY53" s="2" t="s">
        <v>63</v>
      </c>
      <c r="AZ53" s="2" t="s">
        <v>63</v>
      </c>
      <c r="BA53" s="2" t="s">
        <v>63</v>
      </c>
      <c r="BB53" s="2" t="s">
        <v>63</v>
      </c>
      <c r="BC53" s="2" t="s">
        <v>63</v>
      </c>
      <c r="BD53" s="2" t="s">
        <v>63</v>
      </c>
      <c r="BE53" s="2" t="s">
        <v>63</v>
      </c>
      <c r="BF53" s="2" t="s">
        <v>63</v>
      </c>
      <c r="BG53" s="2" t="s">
        <v>63</v>
      </c>
      <c r="BH53" s="3">
        <v>1112.8</v>
      </c>
      <c r="BI53" s="3">
        <v>118.4</v>
      </c>
      <c r="BJ53" s="3">
        <v>2204.6999999999998</v>
      </c>
      <c r="BK53" s="3">
        <v>63.3</v>
      </c>
    </row>
    <row r="54" spans="1:63" ht="20.100000000000001" customHeight="1">
      <c r="A54" s="107" t="s">
        <v>251</v>
      </c>
      <c r="B54" s="90" t="s">
        <v>114</v>
      </c>
      <c r="C54" s="91" t="s">
        <v>210</v>
      </c>
      <c r="D54" s="2" t="s">
        <v>63</v>
      </c>
      <c r="E54" s="2" t="s">
        <v>63</v>
      </c>
      <c r="F54" s="2" t="s">
        <v>63</v>
      </c>
      <c r="G54" s="3">
        <v>399.4</v>
      </c>
      <c r="H54" s="2" t="s">
        <v>63</v>
      </c>
      <c r="I54" s="2" t="s">
        <v>63</v>
      </c>
      <c r="J54" s="2" t="s">
        <v>63</v>
      </c>
      <c r="K54" s="2" t="s">
        <v>63</v>
      </c>
      <c r="L54" s="2" t="s">
        <v>63</v>
      </c>
      <c r="M54" s="2" t="s">
        <v>63</v>
      </c>
      <c r="N54" s="2" t="s">
        <v>63</v>
      </c>
      <c r="O54" s="2" t="s">
        <v>63</v>
      </c>
      <c r="P54" s="2" t="s">
        <v>63</v>
      </c>
      <c r="Q54" s="2" t="s">
        <v>63</v>
      </c>
      <c r="R54" s="3">
        <v>218.6</v>
      </c>
      <c r="S54" s="2" t="s">
        <v>63</v>
      </c>
      <c r="T54" s="2" t="s">
        <v>63</v>
      </c>
      <c r="U54" s="2" t="s">
        <v>63</v>
      </c>
      <c r="V54" s="2" t="s">
        <v>63</v>
      </c>
      <c r="W54" s="2" t="s">
        <v>63</v>
      </c>
      <c r="X54" s="3">
        <v>3.7</v>
      </c>
      <c r="Y54" s="3">
        <v>0.2</v>
      </c>
      <c r="Z54" s="3">
        <v>0.1</v>
      </c>
      <c r="AA54" s="2" t="s">
        <v>63</v>
      </c>
      <c r="AB54" s="2" t="s">
        <v>63</v>
      </c>
      <c r="AC54" s="2" t="s">
        <v>63</v>
      </c>
      <c r="AD54" s="3">
        <v>6.3</v>
      </c>
      <c r="AE54" s="3">
        <v>3.6</v>
      </c>
      <c r="AF54" s="3">
        <v>0.5</v>
      </c>
      <c r="AG54" s="3">
        <v>1.1000000000000001</v>
      </c>
      <c r="AH54" s="3">
        <v>7.6</v>
      </c>
      <c r="AI54" s="2" t="s">
        <v>63</v>
      </c>
      <c r="AJ54" s="2" t="s">
        <v>63</v>
      </c>
      <c r="AK54" s="2" t="s">
        <v>63</v>
      </c>
      <c r="AL54" s="2" t="s">
        <v>63</v>
      </c>
      <c r="AM54" s="2" t="s">
        <v>63</v>
      </c>
      <c r="AN54" s="2" t="s">
        <v>63</v>
      </c>
      <c r="AO54" s="2" t="s">
        <v>63</v>
      </c>
      <c r="AP54" s="3">
        <v>28.1</v>
      </c>
      <c r="AQ54" s="3">
        <v>1.9</v>
      </c>
      <c r="AR54" s="3">
        <v>19.600000000000001</v>
      </c>
      <c r="AS54" s="3">
        <v>55.1</v>
      </c>
      <c r="AT54" s="2" t="s">
        <v>63</v>
      </c>
      <c r="AU54" s="3">
        <v>6.6</v>
      </c>
      <c r="AV54" s="2" t="s">
        <v>63</v>
      </c>
      <c r="AW54" s="2" t="s">
        <v>63</v>
      </c>
      <c r="AX54" s="2" t="s">
        <v>63</v>
      </c>
      <c r="AY54" s="2" t="s">
        <v>63</v>
      </c>
      <c r="AZ54" s="2" t="s">
        <v>63</v>
      </c>
      <c r="BA54" s="2" t="s">
        <v>63</v>
      </c>
      <c r="BB54" s="2" t="s">
        <v>63</v>
      </c>
      <c r="BC54" s="2" t="s">
        <v>63</v>
      </c>
      <c r="BD54" s="2" t="s">
        <v>63</v>
      </c>
      <c r="BE54" s="2" t="s">
        <v>63</v>
      </c>
      <c r="BF54" s="2" t="s">
        <v>63</v>
      </c>
      <c r="BG54" s="2" t="s">
        <v>63</v>
      </c>
      <c r="BH54" s="3">
        <v>782.6</v>
      </c>
      <c r="BI54" s="3">
        <v>219.4</v>
      </c>
      <c r="BJ54" s="3">
        <v>1754.4</v>
      </c>
      <c r="BK54" s="3">
        <v>111.3</v>
      </c>
    </row>
    <row r="55" spans="1:63" ht="20.100000000000001" customHeight="1">
      <c r="A55" s="107" t="s">
        <v>252</v>
      </c>
      <c r="B55" s="90" t="s">
        <v>115</v>
      </c>
      <c r="C55" s="91" t="s">
        <v>211</v>
      </c>
      <c r="D55" s="2" t="s">
        <v>63</v>
      </c>
      <c r="E55" s="2" t="s">
        <v>63</v>
      </c>
      <c r="F55" s="2" t="s">
        <v>63</v>
      </c>
      <c r="G55" s="2" t="s">
        <v>63</v>
      </c>
      <c r="H55" s="2" t="s">
        <v>63</v>
      </c>
      <c r="I55" s="2" t="s">
        <v>63</v>
      </c>
      <c r="J55" s="2" t="s">
        <v>63</v>
      </c>
      <c r="K55" s="2" t="s">
        <v>63</v>
      </c>
      <c r="L55" s="2" t="s">
        <v>63</v>
      </c>
      <c r="M55" s="2" t="s">
        <v>63</v>
      </c>
      <c r="N55" s="2" t="s">
        <v>63</v>
      </c>
      <c r="O55" s="2" t="s">
        <v>63</v>
      </c>
      <c r="P55" s="2" t="s">
        <v>63</v>
      </c>
      <c r="Q55" s="2" t="s">
        <v>63</v>
      </c>
      <c r="R55" s="3">
        <v>24.3</v>
      </c>
      <c r="S55" s="2" t="s">
        <v>63</v>
      </c>
      <c r="T55" s="2" t="s">
        <v>63</v>
      </c>
      <c r="U55" s="2" t="s">
        <v>63</v>
      </c>
      <c r="V55" s="2" t="s">
        <v>63</v>
      </c>
      <c r="W55" s="2" t="s">
        <v>63</v>
      </c>
      <c r="X55" s="3">
        <v>0.2</v>
      </c>
      <c r="Y55" s="2" t="s">
        <v>63</v>
      </c>
      <c r="Z55" s="3">
        <v>0.2</v>
      </c>
      <c r="AA55" s="2" t="s">
        <v>63</v>
      </c>
      <c r="AB55" s="2" t="s">
        <v>63</v>
      </c>
      <c r="AC55" s="2" t="s">
        <v>63</v>
      </c>
      <c r="AD55" s="3">
        <v>0.8</v>
      </c>
      <c r="AE55" s="3">
        <v>4</v>
      </c>
      <c r="AF55" s="3">
        <v>0.1</v>
      </c>
      <c r="AG55" s="3">
        <v>0</v>
      </c>
      <c r="AH55" s="3">
        <v>1.2</v>
      </c>
      <c r="AI55" s="2" t="s">
        <v>63</v>
      </c>
      <c r="AJ55" s="2" t="s">
        <v>63</v>
      </c>
      <c r="AK55" s="2" t="s">
        <v>63</v>
      </c>
      <c r="AL55" s="2" t="s">
        <v>63</v>
      </c>
      <c r="AM55" s="2" t="s">
        <v>63</v>
      </c>
      <c r="AN55" s="2" t="s">
        <v>63</v>
      </c>
      <c r="AO55" s="2" t="s">
        <v>63</v>
      </c>
      <c r="AP55" s="2" t="s">
        <v>63</v>
      </c>
      <c r="AQ55" s="2" t="s">
        <v>63</v>
      </c>
      <c r="AR55" s="3">
        <v>6.4</v>
      </c>
      <c r="AS55" s="3">
        <v>53.3</v>
      </c>
      <c r="AT55" s="2" t="s">
        <v>63</v>
      </c>
      <c r="AU55" s="2" t="s">
        <v>63</v>
      </c>
      <c r="AV55" s="2" t="s">
        <v>63</v>
      </c>
      <c r="AW55" s="2" t="s">
        <v>63</v>
      </c>
      <c r="AX55" s="2" t="s">
        <v>63</v>
      </c>
      <c r="AY55" s="2" t="s">
        <v>63</v>
      </c>
      <c r="AZ55" s="2" t="s">
        <v>63</v>
      </c>
      <c r="BA55" s="2" t="s">
        <v>63</v>
      </c>
      <c r="BB55" s="2" t="s">
        <v>63</v>
      </c>
      <c r="BC55" s="2" t="s">
        <v>63</v>
      </c>
      <c r="BD55" s="2" t="s">
        <v>63</v>
      </c>
      <c r="BE55" s="2" t="s">
        <v>63</v>
      </c>
      <c r="BF55" s="2" t="s">
        <v>63</v>
      </c>
      <c r="BG55" s="2" t="s">
        <v>63</v>
      </c>
      <c r="BH55" s="3">
        <v>146.4</v>
      </c>
      <c r="BI55" s="3">
        <v>8.1</v>
      </c>
      <c r="BJ55" s="3">
        <v>245.1</v>
      </c>
      <c r="BK55" s="3">
        <v>59.7</v>
      </c>
    </row>
    <row r="56" spans="1:63" ht="20.100000000000001" customHeight="1">
      <c r="A56" s="107" t="s">
        <v>253</v>
      </c>
      <c r="B56" s="90" t="s">
        <v>116</v>
      </c>
      <c r="C56" s="91" t="s">
        <v>212</v>
      </c>
      <c r="D56" s="2" t="s">
        <v>63</v>
      </c>
      <c r="E56" s="2" t="s">
        <v>63</v>
      </c>
      <c r="F56" s="2" t="s">
        <v>63</v>
      </c>
      <c r="G56" s="2" t="s">
        <v>63</v>
      </c>
      <c r="H56" s="2" t="s">
        <v>63</v>
      </c>
      <c r="I56" s="2" t="s">
        <v>63</v>
      </c>
      <c r="J56" s="2" t="s">
        <v>63</v>
      </c>
      <c r="K56" s="2" t="s">
        <v>63</v>
      </c>
      <c r="L56" s="2" t="s">
        <v>63</v>
      </c>
      <c r="M56" s="2" t="s">
        <v>63</v>
      </c>
      <c r="N56" s="2" t="s">
        <v>63</v>
      </c>
      <c r="O56" s="2" t="s">
        <v>63</v>
      </c>
      <c r="P56" s="2" t="s">
        <v>63</v>
      </c>
      <c r="Q56" s="3">
        <v>1.2</v>
      </c>
      <c r="R56" s="3">
        <v>304.3</v>
      </c>
      <c r="S56" s="2" t="s">
        <v>63</v>
      </c>
      <c r="T56" s="2" t="s">
        <v>63</v>
      </c>
      <c r="U56" s="2" t="s">
        <v>63</v>
      </c>
      <c r="V56" s="2" t="s">
        <v>63</v>
      </c>
      <c r="W56" s="2" t="s">
        <v>63</v>
      </c>
      <c r="X56" s="3">
        <v>5.2</v>
      </c>
      <c r="Y56" s="2" t="s">
        <v>63</v>
      </c>
      <c r="Z56" s="3">
        <v>0.1</v>
      </c>
      <c r="AA56" s="2" t="s">
        <v>63</v>
      </c>
      <c r="AB56" s="2" t="s">
        <v>63</v>
      </c>
      <c r="AC56" s="2" t="s">
        <v>63</v>
      </c>
      <c r="AD56" s="3">
        <v>1.1000000000000001</v>
      </c>
      <c r="AE56" s="3">
        <v>7.6</v>
      </c>
      <c r="AF56" s="3">
        <v>0.6</v>
      </c>
      <c r="AG56" s="3">
        <v>0.4</v>
      </c>
      <c r="AH56" s="3">
        <v>10.7</v>
      </c>
      <c r="AI56" s="2" t="s">
        <v>63</v>
      </c>
      <c r="AJ56" s="2" t="s">
        <v>63</v>
      </c>
      <c r="AK56" s="2" t="s">
        <v>63</v>
      </c>
      <c r="AL56" s="2" t="s">
        <v>63</v>
      </c>
      <c r="AM56" s="2" t="s">
        <v>63</v>
      </c>
      <c r="AN56" s="2" t="s">
        <v>63</v>
      </c>
      <c r="AO56" s="2" t="s">
        <v>63</v>
      </c>
      <c r="AP56" s="3">
        <v>324.8</v>
      </c>
      <c r="AQ56" s="3">
        <v>21.9</v>
      </c>
      <c r="AR56" s="3">
        <v>113.5</v>
      </c>
      <c r="AS56" s="3">
        <v>177.2</v>
      </c>
      <c r="AT56" s="3">
        <v>1.6</v>
      </c>
      <c r="AU56" s="2" t="s">
        <v>63</v>
      </c>
      <c r="AV56" s="2" t="s">
        <v>63</v>
      </c>
      <c r="AW56" s="2" t="s">
        <v>63</v>
      </c>
      <c r="AX56" s="2" t="s">
        <v>63</v>
      </c>
      <c r="AY56" s="2" t="s">
        <v>63</v>
      </c>
      <c r="AZ56" s="2" t="s">
        <v>63</v>
      </c>
      <c r="BA56" s="2" t="s">
        <v>63</v>
      </c>
      <c r="BB56" s="2" t="s">
        <v>63</v>
      </c>
      <c r="BC56" s="2" t="s">
        <v>63</v>
      </c>
      <c r="BD56" s="2" t="s">
        <v>63</v>
      </c>
      <c r="BE56" s="2" t="s">
        <v>63</v>
      </c>
      <c r="BF56" s="2" t="s">
        <v>63</v>
      </c>
      <c r="BG56" s="2" t="s">
        <v>63</v>
      </c>
      <c r="BH56" s="3">
        <v>808.9</v>
      </c>
      <c r="BI56" s="3">
        <v>236.2</v>
      </c>
      <c r="BJ56" s="3">
        <v>2015.4</v>
      </c>
      <c r="BK56" s="3">
        <v>639</v>
      </c>
    </row>
    <row r="57" spans="1:63" ht="20.100000000000001" customHeight="1">
      <c r="A57" s="108" t="s">
        <v>257</v>
      </c>
      <c r="B57" s="92" t="s">
        <v>117</v>
      </c>
      <c r="C57" s="93" t="s">
        <v>213</v>
      </c>
      <c r="D57" s="2" t="s">
        <v>63</v>
      </c>
      <c r="E57" s="2" t="s">
        <v>63</v>
      </c>
      <c r="F57" s="2" t="s">
        <v>63</v>
      </c>
      <c r="G57" s="3">
        <v>708.1</v>
      </c>
      <c r="H57" s="2" t="s">
        <v>63</v>
      </c>
      <c r="I57" s="2" t="s">
        <v>63</v>
      </c>
      <c r="J57" s="2" t="s">
        <v>63</v>
      </c>
      <c r="K57" s="2" t="s">
        <v>63</v>
      </c>
      <c r="L57" s="2" t="s">
        <v>63</v>
      </c>
      <c r="M57" s="2" t="s">
        <v>63</v>
      </c>
      <c r="N57" s="2" t="s">
        <v>63</v>
      </c>
      <c r="O57" s="2" t="s">
        <v>63</v>
      </c>
      <c r="P57" s="2" t="s">
        <v>63</v>
      </c>
      <c r="Q57" s="2" t="s">
        <v>63</v>
      </c>
      <c r="R57" s="3">
        <v>1686.5</v>
      </c>
      <c r="S57" s="2" t="s">
        <v>63</v>
      </c>
      <c r="T57" s="2" t="s">
        <v>63</v>
      </c>
      <c r="U57" s="2" t="s">
        <v>63</v>
      </c>
      <c r="V57" s="2" t="s">
        <v>63</v>
      </c>
      <c r="W57" s="3">
        <v>237</v>
      </c>
      <c r="X57" s="3">
        <v>139.1</v>
      </c>
      <c r="Y57" s="3">
        <v>9</v>
      </c>
      <c r="Z57" s="3">
        <v>0.2</v>
      </c>
      <c r="AA57" s="2" t="s">
        <v>63</v>
      </c>
      <c r="AB57" s="2" t="s">
        <v>63</v>
      </c>
      <c r="AC57" s="2" t="s">
        <v>63</v>
      </c>
      <c r="AD57" s="3">
        <v>9.8000000000000007</v>
      </c>
      <c r="AE57" s="3">
        <v>8</v>
      </c>
      <c r="AF57" s="3">
        <v>11.6</v>
      </c>
      <c r="AG57" s="3">
        <v>1.7</v>
      </c>
      <c r="AH57" s="3">
        <v>152.69999999999999</v>
      </c>
      <c r="AI57" s="2" t="s">
        <v>63</v>
      </c>
      <c r="AJ57" s="2" t="s">
        <v>63</v>
      </c>
      <c r="AK57" s="2" t="s">
        <v>63</v>
      </c>
      <c r="AL57" s="2" t="s">
        <v>63</v>
      </c>
      <c r="AM57" s="2" t="s">
        <v>63</v>
      </c>
      <c r="AN57" s="2" t="s">
        <v>63</v>
      </c>
      <c r="AO57" s="2" t="s">
        <v>63</v>
      </c>
      <c r="AP57" s="3">
        <v>270.8</v>
      </c>
      <c r="AQ57" s="3">
        <v>36.200000000000003</v>
      </c>
      <c r="AR57" s="3">
        <v>142.19999999999999</v>
      </c>
      <c r="AS57" s="3">
        <v>20.100000000000001</v>
      </c>
      <c r="AT57" s="3">
        <v>5.7</v>
      </c>
      <c r="AU57" s="2" t="s">
        <v>63</v>
      </c>
      <c r="AV57" s="2" t="s">
        <v>63</v>
      </c>
      <c r="AW57" s="2" t="s">
        <v>63</v>
      </c>
      <c r="AX57" s="2" t="s">
        <v>63</v>
      </c>
      <c r="AY57" s="2" t="s">
        <v>63</v>
      </c>
      <c r="AZ57" s="2" t="s">
        <v>63</v>
      </c>
      <c r="BA57" s="2" t="s">
        <v>63</v>
      </c>
      <c r="BB57" s="2" t="s">
        <v>63</v>
      </c>
      <c r="BC57" s="2" t="s">
        <v>63</v>
      </c>
      <c r="BD57" s="2" t="s">
        <v>63</v>
      </c>
      <c r="BE57" s="2" t="s">
        <v>63</v>
      </c>
      <c r="BF57" s="2" t="s">
        <v>63</v>
      </c>
      <c r="BG57" s="2" t="s">
        <v>63</v>
      </c>
      <c r="BH57" s="3">
        <v>4905.8</v>
      </c>
      <c r="BI57" s="3">
        <v>2599.4</v>
      </c>
      <c r="BJ57" s="3">
        <v>10943.8</v>
      </c>
      <c r="BK57" s="3">
        <v>712</v>
      </c>
    </row>
    <row r="58" spans="1:63" ht="20.100000000000001" customHeight="1">
      <c r="A58" s="109" t="s">
        <v>398</v>
      </c>
      <c r="B58" s="90" t="s">
        <v>118</v>
      </c>
      <c r="C58" s="91" t="s">
        <v>214</v>
      </c>
      <c r="D58" s="2" t="s">
        <v>63</v>
      </c>
      <c r="E58" s="2" t="s">
        <v>63</v>
      </c>
      <c r="F58" s="2" t="s">
        <v>63</v>
      </c>
      <c r="G58" s="3">
        <v>2015.2</v>
      </c>
      <c r="H58" s="2" t="s">
        <v>63</v>
      </c>
      <c r="I58" s="2" t="s">
        <v>63</v>
      </c>
      <c r="J58" s="2" t="s">
        <v>63</v>
      </c>
      <c r="K58" s="2" t="s">
        <v>63</v>
      </c>
      <c r="L58" s="2" t="s">
        <v>63</v>
      </c>
      <c r="M58" s="2" t="s">
        <v>63</v>
      </c>
      <c r="N58" s="2" t="s">
        <v>63</v>
      </c>
      <c r="O58" s="2" t="s">
        <v>63</v>
      </c>
      <c r="P58" s="2" t="s">
        <v>63</v>
      </c>
      <c r="Q58" s="2" t="s">
        <v>63</v>
      </c>
      <c r="R58" s="3">
        <v>530.6</v>
      </c>
      <c r="S58" s="2" t="s">
        <v>63</v>
      </c>
      <c r="T58" s="2" t="s">
        <v>63</v>
      </c>
      <c r="U58" s="2" t="s">
        <v>63</v>
      </c>
      <c r="V58" s="2" t="s">
        <v>63</v>
      </c>
      <c r="W58" s="2" t="s">
        <v>63</v>
      </c>
      <c r="X58" s="3">
        <v>15</v>
      </c>
      <c r="Y58" s="3">
        <v>0</v>
      </c>
      <c r="Z58" s="3">
        <v>0.1</v>
      </c>
      <c r="AA58" s="2" t="s">
        <v>63</v>
      </c>
      <c r="AB58" s="2" t="s">
        <v>63</v>
      </c>
      <c r="AC58" s="2" t="s">
        <v>63</v>
      </c>
      <c r="AD58" s="3">
        <v>0.9</v>
      </c>
      <c r="AE58" s="3">
        <v>130.6</v>
      </c>
      <c r="AF58" s="3">
        <v>2.6</v>
      </c>
      <c r="AG58" s="3">
        <v>0.6</v>
      </c>
      <c r="AH58" s="3">
        <v>258.5</v>
      </c>
      <c r="AI58" s="2" t="s">
        <v>63</v>
      </c>
      <c r="AJ58" s="2" t="s">
        <v>63</v>
      </c>
      <c r="AK58" s="2" t="s">
        <v>63</v>
      </c>
      <c r="AL58" s="2" t="s">
        <v>63</v>
      </c>
      <c r="AM58" s="2" t="s">
        <v>63</v>
      </c>
      <c r="AN58" s="2" t="s">
        <v>63</v>
      </c>
      <c r="AO58" s="2" t="s">
        <v>63</v>
      </c>
      <c r="AP58" s="3">
        <v>730.1</v>
      </c>
      <c r="AQ58" s="2" t="s">
        <v>63</v>
      </c>
      <c r="AR58" s="2" t="s">
        <v>63</v>
      </c>
      <c r="AS58" s="3">
        <v>1.8</v>
      </c>
      <c r="AT58" s="2" t="s">
        <v>63</v>
      </c>
      <c r="AU58" s="2" t="s">
        <v>63</v>
      </c>
      <c r="AV58" s="2" t="s">
        <v>63</v>
      </c>
      <c r="AW58" s="2" t="s">
        <v>63</v>
      </c>
      <c r="AX58" s="2" t="s">
        <v>63</v>
      </c>
      <c r="AY58" s="2" t="s">
        <v>63</v>
      </c>
      <c r="AZ58" s="2" t="s">
        <v>63</v>
      </c>
      <c r="BA58" s="2" t="s">
        <v>63</v>
      </c>
      <c r="BB58" s="2" t="s">
        <v>63</v>
      </c>
      <c r="BC58" s="2" t="s">
        <v>63</v>
      </c>
      <c r="BD58" s="2" t="s">
        <v>63</v>
      </c>
      <c r="BE58" s="2" t="s">
        <v>63</v>
      </c>
      <c r="BF58" s="2" t="s">
        <v>63</v>
      </c>
      <c r="BG58" s="2" t="s">
        <v>63</v>
      </c>
      <c r="BH58" s="3">
        <v>959.3</v>
      </c>
      <c r="BI58" s="3">
        <v>0.5</v>
      </c>
      <c r="BJ58" s="3">
        <v>4645.8</v>
      </c>
      <c r="BK58" s="3">
        <v>731.9</v>
      </c>
    </row>
    <row r="59" spans="1:63" ht="20.100000000000001" customHeight="1">
      <c r="A59" s="107" t="s">
        <v>259</v>
      </c>
      <c r="B59" s="94" t="s">
        <v>119</v>
      </c>
      <c r="C59" s="95" t="s">
        <v>215</v>
      </c>
      <c r="D59" s="2" t="s">
        <v>63</v>
      </c>
      <c r="E59" s="3">
        <v>746.7</v>
      </c>
      <c r="F59" s="2" t="s">
        <v>63</v>
      </c>
      <c r="G59" s="2" t="s">
        <v>63</v>
      </c>
      <c r="H59" s="2" t="s">
        <v>63</v>
      </c>
      <c r="I59" s="2" t="s">
        <v>63</v>
      </c>
      <c r="J59" s="2" t="s">
        <v>63</v>
      </c>
      <c r="K59" s="2" t="s">
        <v>63</v>
      </c>
      <c r="L59" s="3">
        <v>751.8</v>
      </c>
      <c r="M59" s="2" t="s">
        <v>63</v>
      </c>
      <c r="N59" s="3">
        <v>1788.9</v>
      </c>
      <c r="O59" s="3">
        <v>44.1</v>
      </c>
      <c r="P59" s="3">
        <v>148.80000000000001</v>
      </c>
      <c r="Q59" s="3">
        <v>437.3</v>
      </c>
      <c r="R59" s="3">
        <v>1029.9000000000001</v>
      </c>
      <c r="S59" s="2" t="s">
        <v>63</v>
      </c>
      <c r="T59" s="2" t="s">
        <v>63</v>
      </c>
      <c r="U59" s="2" t="s">
        <v>63</v>
      </c>
      <c r="V59" s="2" t="s">
        <v>63</v>
      </c>
      <c r="W59" s="2" t="s">
        <v>63</v>
      </c>
      <c r="X59" s="3">
        <v>60.2</v>
      </c>
      <c r="Y59" s="3">
        <v>3.6</v>
      </c>
      <c r="Z59" s="2" t="s">
        <v>63</v>
      </c>
      <c r="AA59" s="2" t="s">
        <v>63</v>
      </c>
      <c r="AB59" s="2" t="s">
        <v>63</v>
      </c>
      <c r="AC59" s="2" t="s">
        <v>63</v>
      </c>
      <c r="AD59" s="3">
        <v>0.4</v>
      </c>
      <c r="AE59" s="3">
        <v>4.5999999999999996</v>
      </c>
      <c r="AF59" s="3">
        <v>0.1</v>
      </c>
      <c r="AG59" s="3">
        <v>0</v>
      </c>
      <c r="AH59" s="3">
        <v>0.7</v>
      </c>
      <c r="AI59" s="2" t="s">
        <v>63</v>
      </c>
      <c r="AJ59" s="2" t="s">
        <v>63</v>
      </c>
      <c r="AK59" s="2" t="s">
        <v>63</v>
      </c>
      <c r="AL59" s="2" t="s">
        <v>63</v>
      </c>
      <c r="AM59" s="2" t="s">
        <v>63</v>
      </c>
      <c r="AN59" s="2" t="s">
        <v>63</v>
      </c>
      <c r="AO59" s="2" t="s">
        <v>63</v>
      </c>
      <c r="AP59" s="3">
        <v>7.6</v>
      </c>
      <c r="AQ59" s="2" t="s">
        <v>63</v>
      </c>
      <c r="AR59" s="2" t="s">
        <v>63</v>
      </c>
      <c r="AS59" s="3">
        <v>3.8</v>
      </c>
      <c r="AT59" s="2" t="s">
        <v>63</v>
      </c>
      <c r="AU59" s="2" t="s">
        <v>63</v>
      </c>
      <c r="AV59" s="2" t="s">
        <v>63</v>
      </c>
      <c r="AW59" s="2" t="s">
        <v>63</v>
      </c>
      <c r="AX59" s="2" t="s">
        <v>63</v>
      </c>
      <c r="AY59" s="2" t="s">
        <v>63</v>
      </c>
      <c r="AZ59" s="2" t="s">
        <v>63</v>
      </c>
      <c r="BA59" s="2" t="s">
        <v>63</v>
      </c>
      <c r="BB59" s="2" t="s">
        <v>63</v>
      </c>
      <c r="BC59" s="2" t="s">
        <v>63</v>
      </c>
      <c r="BD59" s="2" t="s">
        <v>63</v>
      </c>
      <c r="BE59" s="2" t="s">
        <v>63</v>
      </c>
      <c r="BF59" s="2" t="s">
        <v>63</v>
      </c>
      <c r="BG59" s="2" t="s">
        <v>63</v>
      </c>
      <c r="BH59" s="3">
        <v>4038.5</v>
      </c>
      <c r="BI59" s="3">
        <v>5.8</v>
      </c>
      <c r="BJ59" s="3">
        <v>9072.7999999999993</v>
      </c>
      <c r="BK59" s="3">
        <v>1993.1</v>
      </c>
    </row>
    <row r="60" spans="1:63" ht="20.100000000000001" customHeight="1">
      <c r="A60" s="109" t="s">
        <v>261</v>
      </c>
      <c r="B60" s="96" t="s">
        <v>120</v>
      </c>
      <c r="C60" s="97" t="s">
        <v>216</v>
      </c>
      <c r="D60" s="2" t="s">
        <v>63</v>
      </c>
      <c r="E60" s="3">
        <v>204.4</v>
      </c>
      <c r="F60" s="2" t="s">
        <v>63</v>
      </c>
      <c r="G60" s="3">
        <v>176</v>
      </c>
      <c r="H60" s="2" t="s">
        <v>63</v>
      </c>
      <c r="I60" s="2" t="s">
        <v>63</v>
      </c>
      <c r="J60" s="2" t="s">
        <v>63</v>
      </c>
      <c r="K60" s="2" t="s">
        <v>63</v>
      </c>
      <c r="L60" s="2" t="s">
        <v>63</v>
      </c>
      <c r="M60" s="2" t="s">
        <v>63</v>
      </c>
      <c r="N60" s="2" t="s">
        <v>63</v>
      </c>
      <c r="O60" s="2" t="s">
        <v>63</v>
      </c>
      <c r="P60" s="2" t="s">
        <v>63</v>
      </c>
      <c r="Q60" s="2" t="s">
        <v>63</v>
      </c>
      <c r="R60" s="3">
        <v>461.1</v>
      </c>
      <c r="S60" s="2" t="s">
        <v>63</v>
      </c>
      <c r="T60" s="2" t="s">
        <v>63</v>
      </c>
      <c r="U60" s="2" t="s">
        <v>63</v>
      </c>
      <c r="V60" s="2" t="s">
        <v>63</v>
      </c>
      <c r="W60" s="2" t="s">
        <v>63</v>
      </c>
      <c r="X60" s="3">
        <v>12.2</v>
      </c>
      <c r="Y60" s="3">
        <v>0.1</v>
      </c>
      <c r="Z60" s="2" t="s">
        <v>63</v>
      </c>
      <c r="AA60" s="2" t="s">
        <v>63</v>
      </c>
      <c r="AB60" s="2" t="s">
        <v>63</v>
      </c>
      <c r="AC60" s="2" t="s">
        <v>63</v>
      </c>
      <c r="AD60" s="3">
        <v>0.1</v>
      </c>
      <c r="AE60" s="3">
        <v>3.2</v>
      </c>
      <c r="AF60" s="3">
        <v>0.1</v>
      </c>
      <c r="AG60" s="3">
        <v>0</v>
      </c>
      <c r="AH60" s="3">
        <v>24.4</v>
      </c>
      <c r="AI60" s="2" t="s">
        <v>63</v>
      </c>
      <c r="AJ60" s="2" t="s">
        <v>63</v>
      </c>
      <c r="AK60" s="2" t="s">
        <v>63</v>
      </c>
      <c r="AL60" s="2" t="s">
        <v>63</v>
      </c>
      <c r="AM60" s="2" t="s">
        <v>63</v>
      </c>
      <c r="AN60" s="2" t="s">
        <v>63</v>
      </c>
      <c r="AO60" s="2" t="s">
        <v>63</v>
      </c>
      <c r="AP60" s="2" t="s">
        <v>63</v>
      </c>
      <c r="AQ60" s="2" t="s">
        <v>63</v>
      </c>
      <c r="AR60" s="2" t="s">
        <v>63</v>
      </c>
      <c r="AS60" s="2" t="s">
        <v>63</v>
      </c>
      <c r="AT60" s="2" t="s">
        <v>63</v>
      </c>
      <c r="AU60" s="2" t="s">
        <v>63</v>
      </c>
      <c r="AV60" s="2" t="s">
        <v>63</v>
      </c>
      <c r="AW60" s="2" t="s">
        <v>63</v>
      </c>
      <c r="AX60" s="2" t="s">
        <v>63</v>
      </c>
      <c r="AY60" s="2" t="s">
        <v>63</v>
      </c>
      <c r="AZ60" s="2" t="s">
        <v>63</v>
      </c>
      <c r="BA60" s="2" t="s">
        <v>63</v>
      </c>
      <c r="BB60" s="2" t="s">
        <v>63</v>
      </c>
      <c r="BC60" s="2" t="s">
        <v>63</v>
      </c>
      <c r="BD60" s="2" t="s">
        <v>63</v>
      </c>
      <c r="BE60" s="2" t="s">
        <v>63</v>
      </c>
      <c r="BF60" s="2" t="s">
        <v>63</v>
      </c>
      <c r="BG60" s="2" t="s">
        <v>63</v>
      </c>
      <c r="BH60" s="3">
        <v>898.1</v>
      </c>
      <c r="BI60" s="3">
        <v>76.599999999999994</v>
      </c>
      <c r="BJ60" s="3">
        <v>1856.4</v>
      </c>
      <c r="BK60" s="2" t="s">
        <v>63</v>
      </c>
    </row>
    <row r="61" spans="1:63" ht="20.100000000000001" customHeight="1">
      <c r="A61" s="108" t="s">
        <v>262</v>
      </c>
      <c r="B61" s="98" t="s">
        <v>121</v>
      </c>
      <c r="C61" s="99" t="s">
        <v>217</v>
      </c>
      <c r="D61" s="2" t="s">
        <v>63</v>
      </c>
      <c r="E61" s="2" t="s">
        <v>63</v>
      </c>
      <c r="F61" s="2" t="s">
        <v>63</v>
      </c>
      <c r="G61" s="2" t="s">
        <v>63</v>
      </c>
      <c r="H61" s="2" t="s">
        <v>63</v>
      </c>
      <c r="I61" s="2" t="s">
        <v>63</v>
      </c>
      <c r="J61" s="2" t="s">
        <v>63</v>
      </c>
      <c r="K61" s="2" t="s">
        <v>63</v>
      </c>
      <c r="L61" s="2" t="s">
        <v>63</v>
      </c>
      <c r="M61" s="2" t="s">
        <v>63</v>
      </c>
      <c r="N61" s="2" t="s">
        <v>63</v>
      </c>
      <c r="O61" s="2" t="s">
        <v>63</v>
      </c>
      <c r="P61" s="2" t="s">
        <v>63</v>
      </c>
      <c r="Q61" s="2" t="s">
        <v>63</v>
      </c>
      <c r="R61" s="3">
        <v>1287.7</v>
      </c>
      <c r="S61" s="2" t="s">
        <v>63</v>
      </c>
      <c r="T61" s="2" t="s">
        <v>63</v>
      </c>
      <c r="U61" s="2" t="s">
        <v>63</v>
      </c>
      <c r="V61" s="2" t="s">
        <v>63</v>
      </c>
      <c r="W61" s="2" t="s">
        <v>63</v>
      </c>
      <c r="X61" s="3">
        <v>23.3</v>
      </c>
      <c r="Y61" s="3">
        <v>0.6</v>
      </c>
      <c r="Z61" s="3">
        <v>0.4</v>
      </c>
      <c r="AA61" s="2" t="s">
        <v>63</v>
      </c>
      <c r="AB61" s="2" t="s">
        <v>63</v>
      </c>
      <c r="AC61" s="2" t="s">
        <v>63</v>
      </c>
      <c r="AD61" s="3">
        <v>8.5</v>
      </c>
      <c r="AE61" s="3">
        <v>41.9</v>
      </c>
      <c r="AF61" s="3">
        <v>1.2</v>
      </c>
      <c r="AG61" s="3">
        <v>0.1</v>
      </c>
      <c r="AH61" s="3">
        <v>2.8</v>
      </c>
      <c r="AI61" s="2" t="s">
        <v>63</v>
      </c>
      <c r="AJ61" s="2" t="s">
        <v>63</v>
      </c>
      <c r="AK61" s="2" t="s">
        <v>63</v>
      </c>
      <c r="AL61" s="2" t="s">
        <v>63</v>
      </c>
      <c r="AM61" s="2" t="s">
        <v>63</v>
      </c>
      <c r="AN61" s="2" t="s">
        <v>63</v>
      </c>
      <c r="AO61" s="2" t="s">
        <v>63</v>
      </c>
      <c r="AP61" s="3">
        <v>5.6</v>
      </c>
      <c r="AQ61" s="2" t="s">
        <v>63</v>
      </c>
      <c r="AR61" s="3">
        <v>4.2</v>
      </c>
      <c r="AS61" s="3">
        <v>44.6</v>
      </c>
      <c r="AT61" s="2" t="s">
        <v>63</v>
      </c>
      <c r="AU61" s="2" t="s">
        <v>63</v>
      </c>
      <c r="AV61" s="2" t="s">
        <v>63</v>
      </c>
      <c r="AW61" s="2" t="s">
        <v>63</v>
      </c>
      <c r="AX61" s="2" t="s">
        <v>63</v>
      </c>
      <c r="AY61" s="2" t="s">
        <v>63</v>
      </c>
      <c r="AZ61" s="2" t="s">
        <v>63</v>
      </c>
      <c r="BA61" s="2" t="s">
        <v>63</v>
      </c>
      <c r="BB61" s="2" t="s">
        <v>63</v>
      </c>
      <c r="BC61" s="2" t="s">
        <v>63</v>
      </c>
      <c r="BD61" s="2" t="s">
        <v>63</v>
      </c>
      <c r="BE61" s="2" t="s">
        <v>63</v>
      </c>
      <c r="BF61" s="2" t="s">
        <v>63</v>
      </c>
      <c r="BG61" s="2" t="s">
        <v>63</v>
      </c>
      <c r="BH61" s="3">
        <v>7132.7</v>
      </c>
      <c r="BI61" s="3">
        <v>292.60000000000002</v>
      </c>
      <c r="BJ61" s="3">
        <v>8846</v>
      </c>
      <c r="BK61" s="3">
        <v>54.4</v>
      </c>
    </row>
    <row r="62" spans="1:63" ht="20.100000000000001" customHeight="1">
      <c r="A62" s="109" t="s">
        <v>265</v>
      </c>
      <c r="B62" s="98" t="s">
        <v>122</v>
      </c>
      <c r="C62" s="99" t="s">
        <v>218</v>
      </c>
      <c r="D62" s="2" t="s">
        <v>63</v>
      </c>
      <c r="E62" s="2" t="s">
        <v>63</v>
      </c>
      <c r="F62" s="2" t="s">
        <v>63</v>
      </c>
      <c r="G62" s="2" t="s">
        <v>63</v>
      </c>
      <c r="H62" s="2" t="s">
        <v>63</v>
      </c>
      <c r="I62" s="2" t="s">
        <v>63</v>
      </c>
      <c r="J62" s="2" t="s">
        <v>63</v>
      </c>
      <c r="K62" s="2" t="s">
        <v>63</v>
      </c>
      <c r="L62" s="2" t="s">
        <v>63</v>
      </c>
      <c r="M62" s="2" t="s">
        <v>63</v>
      </c>
      <c r="N62" s="2" t="s">
        <v>63</v>
      </c>
      <c r="O62" s="2" t="s">
        <v>63</v>
      </c>
      <c r="P62" s="2" t="s">
        <v>63</v>
      </c>
      <c r="Q62" s="3">
        <v>46.4</v>
      </c>
      <c r="R62" s="3">
        <v>635</v>
      </c>
      <c r="S62" s="2" t="s">
        <v>63</v>
      </c>
      <c r="T62" s="2" t="s">
        <v>63</v>
      </c>
      <c r="U62" s="2" t="s">
        <v>63</v>
      </c>
      <c r="V62" s="2" t="s">
        <v>63</v>
      </c>
      <c r="W62" s="2" t="s">
        <v>63</v>
      </c>
      <c r="X62" s="3">
        <v>22.4</v>
      </c>
      <c r="Y62" s="3">
        <v>1.9</v>
      </c>
      <c r="Z62" s="3">
        <v>30.1</v>
      </c>
      <c r="AA62" s="3">
        <v>0</v>
      </c>
      <c r="AB62" s="2" t="s">
        <v>63</v>
      </c>
      <c r="AC62" s="3">
        <v>0</v>
      </c>
      <c r="AD62" s="3">
        <v>0.6</v>
      </c>
      <c r="AE62" s="3">
        <v>92.3</v>
      </c>
      <c r="AF62" s="3">
        <v>21.7</v>
      </c>
      <c r="AG62" s="3">
        <v>0.1</v>
      </c>
      <c r="AH62" s="3">
        <v>50.9</v>
      </c>
      <c r="AI62" s="2" t="s">
        <v>63</v>
      </c>
      <c r="AJ62" s="2" t="s">
        <v>63</v>
      </c>
      <c r="AK62" s="2" t="s">
        <v>63</v>
      </c>
      <c r="AL62" s="2" t="s">
        <v>63</v>
      </c>
      <c r="AM62" s="2" t="s">
        <v>63</v>
      </c>
      <c r="AN62" s="2" t="s">
        <v>63</v>
      </c>
      <c r="AO62" s="2" t="s">
        <v>63</v>
      </c>
      <c r="AP62" s="3">
        <v>4.7</v>
      </c>
      <c r="AQ62" s="2" t="s">
        <v>63</v>
      </c>
      <c r="AR62" s="3">
        <v>12.2</v>
      </c>
      <c r="AS62" s="3">
        <v>0.2</v>
      </c>
      <c r="AT62" s="2" t="s">
        <v>63</v>
      </c>
      <c r="AU62" s="2" t="s">
        <v>63</v>
      </c>
      <c r="AV62" s="2" t="s">
        <v>63</v>
      </c>
      <c r="AW62" s="2" t="s">
        <v>63</v>
      </c>
      <c r="AX62" s="2" t="s">
        <v>63</v>
      </c>
      <c r="AY62" s="2" t="s">
        <v>63</v>
      </c>
      <c r="AZ62" s="2" t="s">
        <v>63</v>
      </c>
      <c r="BA62" s="2" t="s">
        <v>63</v>
      </c>
      <c r="BB62" s="2" t="s">
        <v>63</v>
      </c>
      <c r="BC62" s="2" t="s">
        <v>63</v>
      </c>
      <c r="BD62" s="2" t="s">
        <v>63</v>
      </c>
      <c r="BE62" s="2" t="s">
        <v>63</v>
      </c>
      <c r="BF62" s="2" t="s">
        <v>63</v>
      </c>
      <c r="BG62" s="2" t="s">
        <v>63</v>
      </c>
      <c r="BH62" s="3">
        <v>1778.2</v>
      </c>
      <c r="BI62" s="3">
        <v>40.6</v>
      </c>
      <c r="BJ62" s="3">
        <v>2737.1</v>
      </c>
      <c r="BK62" s="3">
        <v>17.100000000000001</v>
      </c>
    </row>
    <row r="63" spans="1:63" ht="20.100000000000001" customHeight="1">
      <c r="A63" s="107" t="s">
        <v>266</v>
      </c>
      <c r="B63" s="90" t="s">
        <v>123</v>
      </c>
      <c r="C63" s="91" t="s">
        <v>219</v>
      </c>
      <c r="D63" s="2" t="s">
        <v>63</v>
      </c>
      <c r="E63" s="3">
        <v>1932</v>
      </c>
      <c r="F63" s="2" t="s">
        <v>63</v>
      </c>
      <c r="G63" s="2" t="s">
        <v>63</v>
      </c>
      <c r="H63" s="2" t="s">
        <v>63</v>
      </c>
      <c r="I63" s="2" t="s">
        <v>63</v>
      </c>
      <c r="J63" s="2" t="s">
        <v>63</v>
      </c>
      <c r="K63" s="3">
        <v>0.5</v>
      </c>
      <c r="L63" s="2" t="s">
        <v>63</v>
      </c>
      <c r="M63" s="2" t="s">
        <v>63</v>
      </c>
      <c r="N63" s="2" t="s">
        <v>63</v>
      </c>
      <c r="O63" s="2" t="s">
        <v>63</v>
      </c>
      <c r="P63" s="2" t="s">
        <v>63</v>
      </c>
      <c r="Q63" s="3">
        <v>228.9</v>
      </c>
      <c r="R63" s="3">
        <v>111.1</v>
      </c>
      <c r="S63" s="2" t="s">
        <v>63</v>
      </c>
      <c r="T63" s="2" t="s">
        <v>63</v>
      </c>
      <c r="U63" s="2" t="s">
        <v>63</v>
      </c>
      <c r="V63" s="2" t="s">
        <v>63</v>
      </c>
      <c r="W63" s="2" t="s">
        <v>63</v>
      </c>
      <c r="X63" s="3">
        <v>615.1</v>
      </c>
      <c r="Y63" s="3">
        <v>157.4</v>
      </c>
      <c r="Z63" s="3">
        <v>4.5999999999999996</v>
      </c>
      <c r="AA63" s="2" t="s">
        <v>63</v>
      </c>
      <c r="AB63" s="2" t="s">
        <v>63</v>
      </c>
      <c r="AC63" s="3">
        <v>0.2</v>
      </c>
      <c r="AD63" s="3">
        <v>61.3</v>
      </c>
      <c r="AE63" s="3">
        <v>153</v>
      </c>
      <c r="AF63" s="3">
        <v>2.7</v>
      </c>
      <c r="AG63" s="3">
        <v>0.9</v>
      </c>
      <c r="AH63" s="3">
        <v>64.8</v>
      </c>
      <c r="AI63" s="2" t="s">
        <v>63</v>
      </c>
      <c r="AJ63" s="2" t="s">
        <v>63</v>
      </c>
      <c r="AK63" s="2" t="s">
        <v>63</v>
      </c>
      <c r="AL63" s="2" t="s">
        <v>63</v>
      </c>
      <c r="AM63" s="2" t="s">
        <v>63</v>
      </c>
      <c r="AN63" s="2" t="s">
        <v>63</v>
      </c>
      <c r="AO63" s="2" t="s">
        <v>63</v>
      </c>
      <c r="AP63" s="3">
        <v>160.19999999999999</v>
      </c>
      <c r="AQ63" s="3">
        <v>58.3</v>
      </c>
      <c r="AR63" s="3">
        <v>48.6</v>
      </c>
      <c r="AS63" s="3">
        <v>34.700000000000003</v>
      </c>
      <c r="AT63" s="3">
        <v>2.2999999999999998</v>
      </c>
      <c r="AU63" s="2" t="s">
        <v>63</v>
      </c>
      <c r="AV63" s="2" t="s">
        <v>63</v>
      </c>
      <c r="AW63" s="2" t="s">
        <v>63</v>
      </c>
      <c r="AX63" s="2" t="s">
        <v>63</v>
      </c>
      <c r="AY63" s="2" t="s">
        <v>63</v>
      </c>
      <c r="AZ63" s="2" t="s">
        <v>63</v>
      </c>
      <c r="BA63" s="2" t="s">
        <v>63</v>
      </c>
      <c r="BB63" s="3">
        <v>4.8</v>
      </c>
      <c r="BC63" s="2" t="s">
        <v>63</v>
      </c>
      <c r="BD63" s="3">
        <v>1.2</v>
      </c>
      <c r="BE63" s="2" t="s">
        <v>63</v>
      </c>
      <c r="BF63" s="2" t="s">
        <v>63</v>
      </c>
      <c r="BG63" s="2" t="s">
        <v>63</v>
      </c>
      <c r="BH63" s="3">
        <v>289.8</v>
      </c>
      <c r="BI63" s="3">
        <v>0</v>
      </c>
      <c r="BJ63" s="3">
        <v>3932.3</v>
      </c>
      <c r="BK63" s="3">
        <v>310.10000000000002</v>
      </c>
    </row>
    <row r="64" spans="1:63" ht="20.100000000000001" customHeight="1">
      <c r="A64" s="107" t="s">
        <v>269</v>
      </c>
      <c r="B64" s="86" t="s">
        <v>124</v>
      </c>
      <c r="C64" s="87" t="s">
        <v>220</v>
      </c>
      <c r="D64" s="2" t="s">
        <v>63</v>
      </c>
      <c r="E64" s="2" t="s">
        <v>63</v>
      </c>
      <c r="F64" s="2" t="s">
        <v>63</v>
      </c>
      <c r="G64" s="2" t="s">
        <v>63</v>
      </c>
      <c r="H64" s="2" t="s">
        <v>63</v>
      </c>
      <c r="I64" s="3">
        <v>0</v>
      </c>
      <c r="J64" s="2" t="s">
        <v>63</v>
      </c>
      <c r="K64" s="2" t="s">
        <v>63</v>
      </c>
      <c r="L64" s="2" t="s">
        <v>63</v>
      </c>
      <c r="M64" s="2" t="s">
        <v>63</v>
      </c>
      <c r="N64" s="2" t="s">
        <v>63</v>
      </c>
      <c r="O64" s="2" t="s">
        <v>63</v>
      </c>
      <c r="P64" s="2" t="s">
        <v>63</v>
      </c>
      <c r="Q64" s="2" t="s">
        <v>63</v>
      </c>
      <c r="R64" s="3">
        <v>0.1</v>
      </c>
      <c r="S64" s="2" t="s">
        <v>63</v>
      </c>
      <c r="T64" s="2" t="s">
        <v>63</v>
      </c>
      <c r="U64" s="2" t="s">
        <v>63</v>
      </c>
      <c r="V64" s="2" t="s">
        <v>63</v>
      </c>
      <c r="W64" s="2" t="s">
        <v>63</v>
      </c>
      <c r="X64" s="3">
        <v>21.1</v>
      </c>
      <c r="Y64" s="2" t="s">
        <v>63</v>
      </c>
      <c r="Z64" s="3">
        <v>8.6999999999999993</v>
      </c>
      <c r="AA64" s="2" t="s">
        <v>63</v>
      </c>
      <c r="AB64" s="2" t="s">
        <v>63</v>
      </c>
      <c r="AC64" s="2" t="s">
        <v>63</v>
      </c>
      <c r="AD64" s="3">
        <v>19.3</v>
      </c>
      <c r="AE64" s="3">
        <v>645.6</v>
      </c>
      <c r="AF64" s="3">
        <v>31</v>
      </c>
      <c r="AG64" s="3">
        <v>4.7</v>
      </c>
      <c r="AH64" s="3">
        <v>4.0999999999999996</v>
      </c>
      <c r="AI64" s="2" t="s">
        <v>63</v>
      </c>
      <c r="AJ64" s="2" t="s">
        <v>63</v>
      </c>
      <c r="AK64" s="2" t="s">
        <v>63</v>
      </c>
      <c r="AL64" s="2" t="s">
        <v>63</v>
      </c>
      <c r="AM64" s="2" t="s">
        <v>63</v>
      </c>
      <c r="AN64" s="2" t="s">
        <v>63</v>
      </c>
      <c r="AO64" s="2" t="s">
        <v>63</v>
      </c>
      <c r="AP64" s="3">
        <v>0</v>
      </c>
      <c r="AQ64" s="3">
        <v>15</v>
      </c>
      <c r="AR64" s="2" t="s">
        <v>63</v>
      </c>
      <c r="AS64" s="3">
        <v>0.2</v>
      </c>
      <c r="AT64" s="3">
        <v>0</v>
      </c>
      <c r="AU64" s="2" t="s">
        <v>63</v>
      </c>
      <c r="AV64" s="2" t="s">
        <v>63</v>
      </c>
      <c r="AW64" s="2" t="s">
        <v>63</v>
      </c>
      <c r="AX64" s="2" t="s">
        <v>63</v>
      </c>
      <c r="AY64" s="2" t="s">
        <v>63</v>
      </c>
      <c r="AZ64" s="2" t="s">
        <v>63</v>
      </c>
      <c r="BA64" s="2" t="s">
        <v>63</v>
      </c>
      <c r="BB64" s="2" t="s">
        <v>63</v>
      </c>
      <c r="BC64" s="2" t="s">
        <v>63</v>
      </c>
      <c r="BD64" s="2" t="s">
        <v>63</v>
      </c>
      <c r="BE64" s="2" t="s">
        <v>63</v>
      </c>
      <c r="BF64" s="2" t="s">
        <v>63</v>
      </c>
      <c r="BG64" s="2" t="s">
        <v>63</v>
      </c>
      <c r="BH64" s="2" t="s">
        <v>63</v>
      </c>
      <c r="BI64" s="2" t="s">
        <v>63</v>
      </c>
      <c r="BJ64" s="3">
        <v>749.8</v>
      </c>
      <c r="BK64" s="3">
        <v>15.2</v>
      </c>
    </row>
    <row r="65" spans="1:63" ht="20.100000000000001" customHeight="1">
      <c r="A65" s="106"/>
      <c r="B65" s="73" t="s">
        <v>125</v>
      </c>
      <c r="C65" s="74" t="s">
        <v>221</v>
      </c>
      <c r="D65" s="2" t="s">
        <v>63</v>
      </c>
      <c r="E65" s="2" t="s">
        <v>63</v>
      </c>
      <c r="F65" s="2" t="s">
        <v>63</v>
      </c>
      <c r="G65" s="2" t="s">
        <v>63</v>
      </c>
      <c r="H65" s="2" t="s">
        <v>63</v>
      </c>
      <c r="I65" s="2" t="s">
        <v>63</v>
      </c>
      <c r="J65" s="2" t="s">
        <v>63</v>
      </c>
      <c r="K65" s="2" t="s">
        <v>63</v>
      </c>
      <c r="L65" s="2" t="s">
        <v>63</v>
      </c>
      <c r="M65" s="2" t="s">
        <v>63</v>
      </c>
      <c r="N65" s="2" t="s">
        <v>63</v>
      </c>
      <c r="O65" s="2" t="s">
        <v>63</v>
      </c>
      <c r="P65" s="2" t="s">
        <v>63</v>
      </c>
      <c r="Q65" s="2" t="s">
        <v>63</v>
      </c>
      <c r="R65" s="3">
        <v>1098.5999999999999</v>
      </c>
      <c r="S65" s="2" t="s">
        <v>63</v>
      </c>
      <c r="T65" s="2" t="s">
        <v>63</v>
      </c>
      <c r="U65" s="2" t="s">
        <v>63</v>
      </c>
      <c r="V65" s="2" t="s">
        <v>63</v>
      </c>
      <c r="W65" s="2" t="s">
        <v>63</v>
      </c>
      <c r="X65" s="3">
        <v>1.7</v>
      </c>
      <c r="Y65" s="3">
        <v>3138.6</v>
      </c>
      <c r="Z65" s="3">
        <v>9857.4</v>
      </c>
      <c r="AA65" s="3">
        <v>0.7</v>
      </c>
      <c r="AB65" s="2" t="s">
        <v>63</v>
      </c>
      <c r="AC65" s="3">
        <v>621</v>
      </c>
      <c r="AD65" s="3">
        <v>7</v>
      </c>
      <c r="AE65" s="3">
        <v>18864.2</v>
      </c>
      <c r="AF65" s="3">
        <v>87.1</v>
      </c>
      <c r="AG65" s="3">
        <v>6.1</v>
      </c>
      <c r="AH65" s="3">
        <v>82.6</v>
      </c>
      <c r="AI65" s="2" t="s">
        <v>63</v>
      </c>
      <c r="AJ65" s="2" t="s">
        <v>63</v>
      </c>
      <c r="AK65" s="2" t="s">
        <v>63</v>
      </c>
      <c r="AL65" s="2" t="s">
        <v>63</v>
      </c>
      <c r="AM65" s="2" t="s">
        <v>63</v>
      </c>
      <c r="AN65" s="2" t="s">
        <v>63</v>
      </c>
      <c r="AO65" s="2" t="s">
        <v>63</v>
      </c>
      <c r="AP65" s="2" t="s">
        <v>63</v>
      </c>
      <c r="AQ65" s="2" t="s">
        <v>63</v>
      </c>
      <c r="AR65" s="2" t="s">
        <v>63</v>
      </c>
      <c r="AS65" s="2" t="s">
        <v>63</v>
      </c>
      <c r="AT65" s="2" t="s">
        <v>63</v>
      </c>
      <c r="AU65" s="2" t="s">
        <v>63</v>
      </c>
      <c r="AV65" s="2" t="s">
        <v>63</v>
      </c>
      <c r="AW65" s="3">
        <v>695.1</v>
      </c>
      <c r="AX65" s="2" t="s">
        <v>63</v>
      </c>
      <c r="AY65" s="2" t="s">
        <v>63</v>
      </c>
      <c r="AZ65" s="2" t="s">
        <v>63</v>
      </c>
      <c r="BA65" s="2" t="s">
        <v>63</v>
      </c>
      <c r="BB65" s="2" t="s">
        <v>63</v>
      </c>
      <c r="BC65" s="2" t="s">
        <v>63</v>
      </c>
      <c r="BD65" s="2" t="s">
        <v>63</v>
      </c>
      <c r="BE65" s="2" t="s">
        <v>63</v>
      </c>
      <c r="BF65" s="2" t="s">
        <v>63</v>
      </c>
      <c r="BG65" s="2" t="s">
        <v>63</v>
      </c>
      <c r="BH65" s="3">
        <v>285.10000000000002</v>
      </c>
      <c r="BI65" s="2" t="s">
        <v>63</v>
      </c>
      <c r="BJ65" s="3">
        <v>34745.1</v>
      </c>
      <c r="BK65" s="3">
        <v>695.1</v>
      </c>
    </row>
    <row r="66" spans="1:63" ht="20.100000000000001" customHeight="1">
      <c r="A66" s="106"/>
      <c r="B66" s="88" t="s">
        <v>126</v>
      </c>
      <c r="C66" s="100" t="s">
        <v>222</v>
      </c>
      <c r="D66" s="2" t="s">
        <v>63</v>
      </c>
      <c r="E66" s="2" t="s">
        <v>63</v>
      </c>
      <c r="F66" s="2" t="s">
        <v>63</v>
      </c>
      <c r="G66" s="2" t="s">
        <v>63</v>
      </c>
      <c r="H66" s="2" t="s">
        <v>63</v>
      </c>
      <c r="I66" s="2" t="s">
        <v>63</v>
      </c>
      <c r="J66" s="2" t="s">
        <v>63</v>
      </c>
      <c r="K66" s="2" t="s">
        <v>63</v>
      </c>
      <c r="L66" s="2" t="s">
        <v>63</v>
      </c>
      <c r="M66" s="2" t="s">
        <v>63</v>
      </c>
      <c r="N66" s="2" t="s">
        <v>63</v>
      </c>
      <c r="O66" s="2" t="s">
        <v>63</v>
      </c>
      <c r="P66" s="2" t="s">
        <v>63</v>
      </c>
      <c r="Q66" s="2" t="s">
        <v>63</v>
      </c>
      <c r="R66" s="2" t="s">
        <v>63</v>
      </c>
      <c r="S66" s="2" t="s">
        <v>63</v>
      </c>
      <c r="T66" s="2" t="s">
        <v>63</v>
      </c>
      <c r="U66" s="2" t="s">
        <v>63</v>
      </c>
      <c r="V66" s="2" t="s">
        <v>63</v>
      </c>
      <c r="W66" s="2" t="s">
        <v>63</v>
      </c>
      <c r="X66" s="3">
        <v>0</v>
      </c>
      <c r="Y66" s="2" t="s">
        <v>63</v>
      </c>
      <c r="Z66" s="2" t="s">
        <v>63</v>
      </c>
      <c r="AA66" s="2" t="s">
        <v>63</v>
      </c>
      <c r="AB66" s="2" t="s">
        <v>63</v>
      </c>
      <c r="AC66" s="2" t="s">
        <v>63</v>
      </c>
      <c r="AD66" s="3">
        <v>0</v>
      </c>
      <c r="AE66" s="3">
        <v>84.1</v>
      </c>
      <c r="AF66" s="2" t="s">
        <v>63</v>
      </c>
      <c r="AG66" s="2" t="s">
        <v>63</v>
      </c>
      <c r="AH66" s="2" t="s">
        <v>63</v>
      </c>
      <c r="AI66" s="2" t="s">
        <v>63</v>
      </c>
      <c r="AJ66" s="2" t="s">
        <v>63</v>
      </c>
      <c r="AK66" s="2" t="s">
        <v>63</v>
      </c>
      <c r="AL66" s="2" t="s">
        <v>63</v>
      </c>
      <c r="AM66" s="2" t="s">
        <v>63</v>
      </c>
      <c r="AN66" s="2" t="s">
        <v>63</v>
      </c>
      <c r="AO66" s="2" t="s">
        <v>63</v>
      </c>
      <c r="AP66" s="2" t="s">
        <v>63</v>
      </c>
      <c r="AQ66" s="2" t="s">
        <v>63</v>
      </c>
      <c r="AR66" s="2" t="s">
        <v>63</v>
      </c>
      <c r="AS66" s="2" t="s">
        <v>63</v>
      </c>
      <c r="AT66" s="2" t="s">
        <v>63</v>
      </c>
      <c r="AU66" s="2" t="s">
        <v>63</v>
      </c>
      <c r="AV66" s="2" t="s">
        <v>63</v>
      </c>
      <c r="AW66" s="2" t="s">
        <v>63</v>
      </c>
      <c r="AX66" s="2" t="s">
        <v>63</v>
      </c>
      <c r="AY66" s="2" t="s">
        <v>63</v>
      </c>
      <c r="AZ66" s="2" t="s">
        <v>63</v>
      </c>
      <c r="BA66" s="2" t="s">
        <v>63</v>
      </c>
      <c r="BB66" s="2" t="s">
        <v>63</v>
      </c>
      <c r="BC66" s="2" t="s">
        <v>63</v>
      </c>
      <c r="BD66" s="2" t="s">
        <v>63</v>
      </c>
      <c r="BE66" s="2" t="s">
        <v>63</v>
      </c>
      <c r="BF66" s="2" t="s">
        <v>63</v>
      </c>
      <c r="BG66" s="2" t="s">
        <v>63</v>
      </c>
      <c r="BH66" s="3">
        <v>249.3</v>
      </c>
      <c r="BI66" s="2" t="s">
        <v>63</v>
      </c>
      <c r="BJ66" s="3">
        <v>333.4</v>
      </c>
      <c r="BK66" s="2" t="s">
        <v>63</v>
      </c>
    </row>
    <row r="67" spans="1:63" ht="20.100000000000001" customHeight="1">
      <c r="A67" s="106"/>
      <c r="B67" s="88" t="s">
        <v>127</v>
      </c>
      <c r="C67" s="100" t="s">
        <v>223</v>
      </c>
      <c r="D67" s="2" t="s">
        <v>63</v>
      </c>
      <c r="E67" s="2" t="s">
        <v>63</v>
      </c>
      <c r="F67" s="2" t="s">
        <v>63</v>
      </c>
      <c r="G67" s="2" t="s">
        <v>63</v>
      </c>
      <c r="H67" s="2" t="s">
        <v>63</v>
      </c>
      <c r="I67" s="2" t="s">
        <v>63</v>
      </c>
      <c r="J67" s="2" t="s">
        <v>63</v>
      </c>
      <c r="K67" s="2" t="s">
        <v>63</v>
      </c>
      <c r="L67" s="2" t="s">
        <v>63</v>
      </c>
      <c r="M67" s="2" t="s">
        <v>63</v>
      </c>
      <c r="N67" s="2" t="s">
        <v>63</v>
      </c>
      <c r="O67" s="2" t="s">
        <v>63</v>
      </c>
      <c r="P67" s="2" t="s">
        <v>63</v>
      </c>
      <c r="Q67" s="2" t="s">
        <v>63</v>
      </c>
      <c r="R67" s="3">
        <v>1098.5999999999999</v>
      </c>
      <c r="S67" s="2" t="s">
        <v>63</v>
      </c>
      <c r="T67" s="2" t="s">
        <v>63</v>
      </c>
      <c r="U67" s="2" t="s">
        <v>63</v>
      </c>
      <c r="V67" s="2" t="s">
        <v>63</v>
      </c>
      <c r="W67" s="2" t="s">
        <v>63</v>
      </c>
      <c r="X67" s="3">
        <v>0.4</v>
      </c>
      <c r="Y67" s="3">
        <v>3138.6</v>
      </c>
      <c r="Z67" s="3">
        <v>9857.2999999999993</v>
      </c>
      <c r="AA67" s="2" t="s">
        <v>63</v>
      </c>
      <c r="AB67" s="2" t="s">
        <v>63</v>
      </c>
      <c r="AC67" s="2" t="s">
        <v>63</v>
      </c>
      <c r="AD67" s="3">
        <v>0.9</v>
      </c>
      <c r="AE67" s="3">
        <v>18621.599999999999</v>
      </c>
      <c r="AF67" s="3">
        <v>0.2</v>
      </c>
      <c r="AG67" s="3">
        <v>0.1</v>
      </c>
      <c r="AH67" s="3">
        <v>2.1</v>
      </c>
      <c r="AI67" s="2" t="s">
        <v>63</v>
      </c>
      <c r="AJ67" s="2" t="s">
        <v>63</v>
      </c>
      <c r="AK67" s="2" t="s">
        <v>63</v>
      </c>
      <c r="AL67" s="2" t="s">
        <v>63</v>
      </c>
      <c r="AM67" s="2" t="s">
        <v>63</v>
      </c>
      <c r="AN67" s="2" t="s">
        <v>63</v>
      </c>
      <c r="AO67" s="2" t="s">
        <v>63</v>
      </c>
      <c r="AP67" s="2" t="s">
        <v>63</v>
      </c>
      <c r="AQ67" s="2" t="s">
        <v>63</v>
      </c>
      <c r="AR67" s="2" t="s">
        <v>63</v>
      </c>
      <c r="AS67" s="2" t="s">
        <v>63</v>
      </c>
      <c r="AT67" s="2" t="s">
        <v>63</v>
      </c>
      <c r="AU67" s="2" t="s">
        <v>63</v>
      </c>
      <c r="AV67" s="2" t="s">
        <v>63</v>
      </c>
      <c r="AW67" s="3">
        <v>695.1</v>
      </c>
      <c r="AX67" s="2" t="s">
        <v>63</v>
      </c>
      <c r="AY67" s="2" t="s">
        <v>63</v>
      </c>
      <c r="AZ67" s="2" t="s">
        <v>63</v>
      </c>
      <c r="BA67" s="2" t="s">
        <v>63</v>
      </c>
      <c r="BB67" s="2" t="s">
        <v>63</v>
      </c>
      <c r="BC67" s="2" t="s">
        <v>63</v>
      </c>
      <c r="BD67" s="2" t="s">
        <v>63</v>
      </c>
      <c r="BE67" s="2" t="s">
        <v>63</v>
      </c>
      <c r="BF67" s="2" t="s">
        <v>63</v>
      </c>
      <c r="BG67" s="2" t="s">
        <v>63</v>
      </c>
      <c r="BH67" s="3">
        <v>35.799999999999997</v>
      </c>
      <c r="BI67" s="2" t="s">
        <v>63</v>
      </c>
      <c r="BJ67" s="3">
        <v>33450.6</v>
      </c>
      <c r="BK67" s="3">
        <v>695.1</v>
      </c>
    </row>
    <row r="68" spans="1:63" ht="20.100000000000001" customHeight="1">
      <c r="A68" s="106"/>
      <c r="B68" s="88" t="s">
        <v>128</v>
      </c>
      <c r="C68" s="100" t="s">
        <v>224</v>
      </c>
      <c r="D68" s="2" t="s">
        <v>63</v>
      </c>
      <c r="E68" s="2" t="s">
        <v>63</v>
      </c>
      <c r="F68" s="2" t="s">
        <v>63</v>
      </c>
      <c r="G68" s="2" t="s">
        <v>63</v>
      </c>
      <c r="H68" s="2" t="s">
        <v>63</v>
      </c>
      <c r="I68" s="2" t="s">
        <v>63</v>
      </c>
      <c r="J68" s="2" t="s">
        <v>63</v>
      </c>
      <c r="K68" s="2" t="s">
        <v>63</v>
      </c>
      <c r="L68" s="2" t="s">
        <v>63</v>
      </c>
      <c r="M68" s="2" t="s">
        <v>63</v>
      </c>
      <c r="N68" s="2" t="s">
        <v>63</v>
      </c>
      <c r="O68" s="2" t="s">
        <v>63</v>
      </c>
      <c r="P68" s="2" t="s">
        <v>63</v>
      </c>
      <c r="Q68" s="2" t="s">
        <v>63</v>
      </c>
      <c r="R68" s="2" t="s">
        <v>63</v>
      </c>
      <c r="S68" s="2" t="s">
        <v>63</v>
      </c>
      <c r="T68" s="2" t="s">
        <v>63</v>
      </c>
      <c r="U68" s="2" t="s">
        <v>63</v>
      </c>
      <c r="V68" s="2" t="s">
        <v>63</v>
      </c>
      <c r="W68" s="2" t="s">
        <v>63</v>
      </c>
      <c r="X68" s="3">
        <v>1</v>
      </c>
      <c r="Y68" s="2" t="s">
        <v>63</v>
      </c>
      <c r="Z68" s="3">
        <v>0.1</v>
      </c>
      <c r="AA68" s="2" t="s">
        <v>63</v>
      </c>
      <c r="AB68" s="2" t="s">
        <v>63</v>
      </c>
      <c r="AC68" s="2" t="s">
        <v>63</v>
      </c>
      <c r="AD68" s="3">
        <v>5.8</v>
      </c>
      <c r="AE68" s="3">
        <v>156.30000000000001</v>
      </c>
      <c r="AF68" s="3">
        <v>86.9</v>
      </c>
      <c r="AG68" s="3">
        <v>6.1</v>
      </c>
      <c r="AH68" s="3">
        <v>80.400000000000006</v>
      </c>
      <c r="AI68" s="2" t="s">
        <v>63</v>
      </c>
      <c r="AJ68" s="2" t="s">
        <v>63</v>
      </c>
      <c r="AK68" s="2" t="s">
        <v>63</v>
      </c>
      <c r="AL68" s="2" t="s">
        <v>63</v>
      </c>
      <c r="AM68" s="2" t="s">
        <v>63</v>
      </c>
      <c r="AN68" s="2" t="s">
        <v>63</v>
      </c>
      <c r="AO68" s="2" t="s">
        <v>63</v>
      </c>
      <c r="AP68" s="2" t="s">
        <v>63</v>
      </c>
      <c r="AQ68" s="2" t="s">
        <v>63</v>
      </c>
      <c r="AR68" s="2" t="s">
        <v>63</v>
      </c>
      <c r="AS68" s="2" t="s">
        <v>63</v>
      </c>
      <c r="AT68" s="2" t="s">
        <v>63</v>
      </c>
      <c r="AU68" s="2" t="s">
        <v>63</v>
      </c>
      <c r="AV68" s="2" t="s">
        <v>63</v>
      </c>
      <c r="AW68" s="2" t="s">
        <v>63</v>
      </c>
      <c r="AX68" s="2" t="s">
        <v>63</v>
      </c>
      <c r="AY68" s="2" t="s">
        <v>63</v>
      </c>
      <c r="AZ68" s="2" t="s">
        <v>63</v>
      </c>
      <c r="BA68" s="2" t="s">
        <v>63</v>
      </c>
      <c r="BB68" s="2" t="s">
        <v>63</v>
      </c>
      <c r="BC68" s="2" t="s">
        <v>63</v>
      </c>
      <c r="BD68" s="2" t="s">
        <v>63</v>
      </c>
      <c r="BE68" s="2" t="s">
        <v>63</v>
      </c>
      <c r="BF68" s="2" t="s">
        <v>63</v>
      </c>
      <c r="BG68" s="2" t="s">
        <v>63</v>
      </c>
      <c r="BH68" s="2" t="s">
        <v>63</v>
      </c>
      <c r="BI68" s="2" t="s">
        <v>63</v>
      </c>
      <c r="BJ68" s="3">
        <v>336.5</v>
      </c>
      <c r="BK68" s="2" t="s">
        <v>63</v>
      </c>
    </row>
    <row r="69" spans="1:63" ht="20.100000000000001" customHeight="1">
      <c r="A69" s="106"/>
      <c r="B69" s="88" t="s">
        <v>129</v>
      </c>
      <c r="C69" s="100" t="s">
        <v>225</v>
      </c>
      <c r="D69" s="2" t="s">
        <v>63</v>
      </c>
      <c r="E69" s="2" t="s">
        <v>63</v>
      </c>
      <c r="F69" s="2" t="s">
        <v>63</v>
      </c>
      <c r="G69" s="2" t="s">
        <v>63</v>
      </c>
      <c r="H69" s="2" t="s">
        <v>63</v>
      </c>
      <c r="I69" s="2" t="s">
        <v>63</v>
      </c>
      <c r="J69" s="2" t="s">
        <v>63</v>
      </c>
      <c r="K69" s="2" t="s">
        <v>63</v>
      </c>
      <c r="L69" s="2" t="s">
        <v>63</v>
      </c>
      <c r="M69" s="2" t="s">
        <v>63</v>
      </c>
      <c r="N69" s="2" t="s">
        <v>63</v>
      </c>
      <c r="O69" s="2" t="s">
        <v>63</v>
      </c>
      <c r="P69" s="2" t="s">
        <v>63</v>
      </c>
      <c r="Q69" s="2" t="s">
        <v>63</v>
      </c>
      <c r="R69" s="2" t="s">
        <v>63</v>
      </c>
      <c r="S69" s="2" t="s">
        <v>63</v>
      </c>
      <c r="T69" s="2" t="s">
        <v>63</v>
      </c>
      <c r="U69" s="2" t="s">
        <v>63</v>
      </c>
      <c r="V69" s="2" t="s">
        <v>63</v>
      </c>
      <c r="W69" s="2" t="s">
        <v>63</v>
      </c>
      <c r="X69" s="3">
        <v>0.3</v>
      </c>
      <c r="Y69" s="2" t="s">
        <v>63</v>
      </c>
      <c r="Z69" s="3">
        <v>0</v>
      </c>
      <c r="AA69" s="3">
        <v>0.7</v>
      </c>
      <c r="AB69" s="2" t="s">
        <v>63</v>
      </c>
      <c r="AC69" s="3">
        <v>621</v>
      </c>
      <c r="AD69" s="3">
        <v>0.2</v>
      </c>
      <c r="AE69" s="3">
        <v>2.4</v>
      </c>
      <c r="AF69" s="2" t="s">
        <v>63</v>
      </c>
      <c r="AG69" s="3">
        <v>0</v>
      </c>
      <c r="AH69" s="2" t="s">
        <v>63</v>
      </c>
      <c r="AI69" s="2" t="s">
        <v>63</v>
      </c>
      <c r="AJ69" s="2" t="s">
        <v>63</v>
      </c>
      <c r="AK69" s="2" t="s">
        <v>63</v>
      </c>
      <c r="AL69" s="2" t="s">
        <v>63</v>
      </c>
      <c r="AM69" s="2" t="s">
        <v>63</v>
      </c>
      <c r="AN69" s="2" t="s">
        <v>63</v>
      </c>
      <c r="AO69" s="2" t="s">
        <v>63</v>
      </c>
      <c r="AP69" s="2" t="s">
        <v>63</v>
      </c>
      <c r="AQ69" s="2" t="s">
        <v>63</v>
      </c>
      <c r="AR69" s="2" t="s">
        <v>63</v>
      </c>
      <c r="AS69" s="2" t="s">
        <v>63</v>
      </c>
      <c r="AT69" s="2" t="s">
        <v>63</v>
      </c>
      <c r="AU69" s="2" t="s">
        <v>63</v>
      </c>
      <c r="AV69" s="2" t="s">
        <v>63</v>
      </c>
      <c r="AW69" s="2" t="s">
        <v>63</v>
      </c>
      <c r="AX69" s="2" t="s">
        <v>63</v>
      </c>
      <c r="AY69" s="2" t="s">
        <v>63</v>
      </c>
      <c r="AZ69" s="2" t="s">
        <v>63</v>
      </c>
      <c r="BA69" s="2" t="s">
        <v>63</v>
      </c>
      <c r="BB69" s="2" t="s">
        <v>63</v>
      </c>
      <c r="BC69" s="2" t="s">
        <v>63</v>
      </c>
      <c r="BD69" s="2" t="s">
        <v>63</v>
      </c>
      <c r="BE69" s="2" t="s">
        <v>63</v>
      </c>
      <c r="BF69" s="2" t="s">
        <v>63</v>
      </c>
      <c r="BG69" s="2" t="s">
        <v>63</v>
      </c>
      <c r="BH69" s="2" t="s">
        <v>63</v>
      </c>
      <c r="BI69" s="2" t="s">
        <v>63</v>
      </c>
      <c r="BJ69" s="3">
        <v>624.70000000000005</v>
      </c>
      <c r="BK69" s="2" t="s">
        <v>63</v>
      </c>
    </row>
    <row r="70" spans="1:63" ht="20.100000000000001" customHeight="1">
      <c r="A70" s="106"/>
      <c r="B70" s="73" t="s">
        <v>130</v>
      </c>
      <c r="C70" s="85" t="s">
        <v>226</v>
      </c>
      <c r="D70" s="2" t="s">
        <v>63</v>
      </c>
      <c r="E70" s="2" t="s">
        <v>63</v>
      </c>
      <c r="F70" s="2" t="s">
        <v>63</v>
      </c>
      <c r="G70" s="2" t="s">
        <v>63</v>
      </c>
      <c r="H70" s="2" t="s">
        <v>63</v>
      </c>
      <c r="I70" s="2" t="s">
        <v>63</v>
      </c>
      <c r="J70" s="2" t="s">
        <v>63</v>
      </c>
      <c r="K70" s="3">
        <v>213</v>
      </c>
      <c r="L70" s="2" t="s">
        <v>63</v>
      </c>
      <c r="M70" s="2" t="s">
        <v>63</v>
      </c>
      <c r="N70" s="2" t="s">
        <v>63</v>
      </c>
      <c r="O70" s="2" t="s">
        <v>63</v>
      </c>
      <c r="P70" s="2" t="s">
        <v>63</v>
      </c>
      <c r="Q70" s="2" t="s">
        <v>63</v>
      </c>
      <c r="R70" s="3">
        <v>10893.6</v>
      </c>
      <c r="S70" s="2" t="s">
        <v>63</v>
      </c>
      <c r="T70" s="2" t="s">
        <v>63</v>
      </c>
      <c r="U70" s="2" t="s">
        <v>63</v>
      </c>
      <c r="V70" s="2" t="s">
        <v>63</v>
      </c>
      <c r="W70" s="2" t="s">
        <v>63</v>
      </c>
      <c r="X70" s="3">
        <v>555.6</v>
      </c>
      <c r="Y70" s="3">
        <v>13.8</v>
      </c>
      <c r="Z70" s="3">
        <v>0.7</v>
      </c>
      <c r="AA70" s="2" t="s">
        <v>63</v>
      </c>
      <c r="AB70" s="2" t="s">
        <v>63</v>
      </c>
      <c r="AC70" s="2" t="s">
        <v>63</v>
      </c>
      <c r="AD70" s="3">
        <v>1495.7</v>
      </c>
      <c r="AE70" s="3">
        <v>2.4</v>
      </c>
      <c r="AF70" s="3">
        <v>1.4</v>
      </c>
      <c r="AG70" s="3">
        <v>0.2</v>
      </c>
      <c r="AH70" s="3">
        <v>27.4</v>
      </c>
      <c r="AI70" s="2" t="s">
        <v>63</v>
      </c>
      <c r="AJ70" s="2" t="s">
        <v>63</v>
      </c>
      <c r="AK70" s="2" t="s">
        <v>63</v>
      </c>
      <c r="AL70" s="2" t="s">
        <v>63</v>
      </c>
      <c r="AM70" s="2" t="s">
        <v>63</v>
      </c>
      <c r="AN70" s="2" t="s">
        <v>63</v>
      </c>
      <c r="AO70" s="2" t="s">
        <v>63</v>
      </c>
      <c r="AP70" s="2" t="s">
        <v>63</v>
      </c>
      <c r="AQ70" s="2" t="s">
        <v>63</v>
      </c>
      <c r="AR70" s="2" t="s">
        <v>63</v>
      </c>
      <c r="AS70" s="3">
        <v>126.6</v>
      </c>
      <c r="AT70" s="2" t="s">
        <v>63</v>
      </c>
      <c r="AU70" s="2" t="s">
        <v>63</v>
      </c>
      <c r="AV70" s="2" t="s">
        <v>63</v>
      </c>
      <c r="AW70" s="2" t="s">
        <v>63</v>
      </c>
      <c r="AX70" s="2" t="s">
        <v>63</v>
      </c>
      <c r="AY70" s="2" t="s">
        <v>63</v>
      </c>
      <c r="AZ70" s="2" t="s">
        <v>63</v>
      </c>
      <c r="BA70" s="2" t="s">
        <v>63</v>
      </c>
      <c r="BB70" s="3">
        <v>39.299999999999997</v>
      </c>
      <c r="BC70" s="2" t="s">
        <v>63</v>
      </c>
      <c r="BD70" s="3">
        <v>11.7</v>
      </c>
      <c r="BE70" s="2" t="s">
        <v>63</v>
      </c>
      <c r="BF70" s="2" t="s">
        <v>63</v>
      </c>
      <c r="BG70" s="2" t="s">
        <v>63</v>
      </c>
      <c r="BH70" s="3">
        <v>6531.9</v>
      </c>
      <c r="BI70" s="3">
        <v>2259.6999999999998</v>
      </c>
      <c r="BJ70" s="3">
        <v>22173</v>
      </c>
      <c r="BK70" s="3">
        <v>177.6</v>
      </c>
    </row>
    <row r="71" spans="1:63" ht="20.100000000000001" customHeight="1">
      <c r="A71" s="106"/>
      <c r="B71" s="73" t="s">
        <v>131</v>
      </c>
      <c r="C71" s="74" t="s">
        <v>227</v>
      </c>
      <c r="D71" s="2" t="s">
        <v>63</v>
      </c>
      <c r="E71" s="2" t="s">
        <v>63</v>
      </c>
      <c r="F71" s="2" t="s">
        <v>63</v>
      </c>
      <c r="G71" s="2" t="s">
        <v>63</v>
      </c>
      <c r="H71" s="2" t="s">
        <v>63</v>
      </c>
      <c r="I71" s="2" t="s">
        <v>63</v>
      </c>
      <c r="J71" s="2" t="s">
        <v>63</v>
      </c>
      <c r="K71" s="3">
        <v>20</v>
      </c>
      <c r="L71" s="2" t="s">
        <v>63</v>
      </c>
      <c r="M71" s="2" t="s">
        <v>63</v>
      </c>
      <c r="N71" s="2" t="s">
        <v>63</v>
      </c>
      <c r="O71" s="2" t="s">
        <v>63</v>
      </c>
      <c r="P71" s="2" t="s">
        <v>63</v>
      </c>
      <c r="Q71" s="2" t="s">
        <v>63</v>
      </c>
      <c r="R71" s="3">
        <v>3218</v>
      </c>
      <c r="S71" s="2" t="s">
        <v>63</v>
      </c>
      <c r="T71" s="2" t="s">
        <v>63</v>
      </c>
      <c r="U71" s="2" t="s">
        <v>63</v>
      </c>
      <c r="V71" s="2" t="s">
        <v>63</v>
      </c>
      <c r="W71" s="2" t="s">
        <v>63</v>
      </c>
      <c r="X71" s="3">
        <v>1145.4000000000001</v>
      </c>
      <c r="Y71" s="3">
        <v>87.7</v>
      </c>
      <c r="Z71" s="3">
        <v>7.5</v>
      </c>
      <c r="AA71" s="3">
        <v>0</v>
      </c>
      <c r="AB71" s="2" t="s">
        <v>63</v>
      </c>
      <c r="AC71" s="3">
        <v>11.2</v>
      </c>
      <c r="AD71" s="3">
        <v>492.6</v>
      </c>
      <c r="AE71" s="3">
        <v>444.2</v>
      </c>
      <c r="AF71" s="3">
        <v>6.3</v>
      </c>
      <c r="AG71" s="3">
        <v>2.6</v>
      </c>
      <c r="AH71" s="3">
        <v>22.2</v>
      </c>
      <c r="AI71" s="2" t="s">
        <v>63</v>
      </c>
      <c r="AJ71" s="2" t="s">
        <v>63</v>
      </c>
      <c r="AK71" s="2" t="s">
        <v>63</v>
      </c>
      <c r="AL71" s="2" t="s">
        <v>63</v>
      </c>
      <c r="AM71" s="2" t="s">
        <v>63</v>
      </c>
      <c r="AN71" s="2" t="s">
        <v>63</v>
      </c>
      <c r="AO71" s="2" t="s">
        <v>63</v>
      </c>
      <c r="AP71" s="3">
        <v>32.4</v>
      </c>
      <c r="AQ71" s="3">
        <v>23.1</v>
      </c>
      <c r="AR71" s="3">
        <v>1.1000000000000001</v>
      </c>
      <c r="AS71" s="3">
        <v>44.5</v>
      </c>
      <c r="AT71" s="2" t="s">
        <v>63</v>
      </c>
      <c r="AU71" s="2" t="s">
        <v>63</v>
      </c>
      <c r="AV71" s="2" t="s">
        <v>63</v>
      </c>
      <c r="AW71" s="2" t="s">
        <v>63</v>
      </c>
      <c r="AX71" s="2" t="s">
        <v>63</v>
      </c>
      <c r="AY71" s="2" t="s">
        <v>63</v>
      </c>
      <c r="AZ71" s="2" t="s">
        <v>63</v>
      </c>
      <c r="BA71" s="2" t="s">
        <v>63</v>
      </c>
      <c r="BB71" s="3">
        <v>3.9</v>
      </c>
      <c r="BC71" s="2" t="s">
        <v>63</v>
      </c>
      <c r="BD71" s="3">
        <v>1.6</v>
      </c>
      <c r="BE71" s="2" t="s">
        <v>63</v>
      </c>
      <c r="BF71" s="2" t="s">
        <v>63</v>
      </c>
      <c r="BG71" s="2" t="s">
        <v>63</v>
      </c>
      <c r="BH71" s="3">
        <v>11791.3</v>
      </c>
      <c r="BI71" s="3">
        <v>334.5</v>
      </c>
      <c r="BJ71" s="3">
        <v>17690.099999999999</v>
      </c>
      <c r="BK71" s="3">
        <v>106.6</v>
      </c>
    </row>
    <row r="72" spans="1:63" ht="20.100000000000001" customHeight="1">
      <c r="A72" s="107" t="s">
        <v>268</v>
      </c>
      <c r="B72" s="101" t="s">
        <v>132</v>
      </c>
      <c r="C72" s="102" t="s">
        <v>228</v>
      </c>
      <c r="D72" s="2" t="s">
        <v>63</v>
      </c>
      <c r="E72" s="2" t="s">
        <v>63</v>
      </c>
      <c r="F72" s="2" t="s">
        <v>63</v>
      </c>
      <c r="G72" s="2" t="s">
        <v>63</v>
      </c>
      <c r="H72" s="2" t="s">
        <v>63</v>
      </c>
      <c r="I72" s="2" t="s">
        <v>63</v>
      </c>
      <c r="J72" s="2" t="s">
        <v>63</v>
      </c>
      <c r="K72" s="3">
        <v>0.1</v>
      </c>
      <c r="L72" s="2" t="s">
        <v>63</v>
      </c>
      <c r="M72" s="2" t="s">
        <v>63</v>
      </c>
      <c r="N72" s="2" t="s">
        <v>63</v>
      </c>
      <c r="O72" s="2" t="s">
        <v>63</v>
      </c>
      <c r="P72" s="2" t="s">
        <v>63</v>
      </c>
      <c r="Q72" s="2" t="s">
        <v>63</v>
      </c>
      <c r="R72" s="3">
        <v>69.900000000000006</v>
      </c>
      <c r="S72" s="2" t="s">
        <v>63</v>
      </c>
      <c r="T72" s="2" t="s">
        <v>63</v>
      </c>
      <c r="U72" s="2" t="s">
        <v>63</v>
      </c>
      <c r="V72" s="2" t="s">
        <v>63</v>
      </c>
      <c r="W72" s="2" t="s">
        <v>63</v>
      </c>
      <c r="X72" s="3">
        <v>23.6</v>
      </c>
      <c r="Y72" s="3">
        <v>0.2</v>
      </c>
      <c r="Z72" s="3">
        <v>26.3</v>
      </c>
      <c r="AA72" s="3">
        <v>1.7</v>
      </c>
      <c r="AB72" s="2" t="s">
        <v>63</v>
      </c>
      <c r="AC72" s="3">
        <v>445.6</v>
      </c>
      <c r="AD72" s="3">
        <v>37.5</v>
      </c>
      <c r="AE72" s="3">
        <v>581.6</v>
      </c>
      <c r="AF72" s="3">
        <v>7.1</v>
      </c>
      <c r="AG72" s="3">
        <v>0.1</v>
      </c>
      <c r="AH72" s="3">
        <v>4.9000000000000004</v>
      </c>
      <c r="AI72" s="2" t="s">
        <v>63</v>
      </c>
      <c r="AJ72" s="2" t="s">
        <v>63</v>
      </c>
      <c r="AK72" s="2" t="s">
        <v>63</v>
      </c>
      <c r="AL72" s="2" t="s">
        <v>63</v>
      </c>
      <c r="AM72" s="2" t="s">
        <v>63</v>
      </c>
      <c r="AN72" s="2" t="s">
        <v>63</v>
      </c>
      <c r="AO72" s="2" t="s">
        <v>63</v>
      </c>
      <c r="AP72" s="3">
        <v>54.2</v>
      </c>
      <c r="AQ72" s="3">
        <v>721.8</v>
      </c>
      <c r="AR72" s="3">
        <v>14.5</v>
      </c>
      <c r="AS72" s="3">
        <v>63.1</v>
      </c>
      <c r="AT72" s="3">
        <v>36.6</v>
      </c>
      <c r="AU72" s="2" t="s">
        <v>63</v>
      </c>
      <c r="AV72" s="2" t="s">
        <v>63</v>
      </c>
      <c r="AW72" s="2" t="s">
        <v>63</v>
      </c>
      <c r="AX72" s="2" t="s">
        <v>63</v>
      </c>
      <c r="AY72" s="2" t="s">
        <v>63</v>
      </c>
      <c r="AZ72" s="2" t="s">
        <v>63</v>
      </c>
      <c r="BA72" s="2" t="s">
        <v>63</v>
      </c>
      <c r="BB72" s="3">
        <v>162.19999999999999</v>
      </c>
      <c r="BC72" s="2" t="s">
        <v>63</v>
      </c>
      <c r="BD72" s="3">
        <v>11.8</v>
      </c>
      <c r="BE72" s="2" t="s">
        <v>63</v>
      </c>
      <c r="BF72" s="2" t="s">
        <v>63</v>
      </c>
      <c r="BG72" s="2" t="s">
        <v>63</v>
      </c>
      <c r="BH72" s="3">
        <v>2565.4</v>
      </c>
      <c r="BI72" s="3">
        <v>63.5</v>
      </c>
      <c r="BJ72" s="3">
        <v>4891.5</v>
      </c>
      <c r="BK72" s="3">
        <v>1064.0999999999999</v>
      </c>
    </row>
    <row r="73" spans="1:63" ht="20.100000000000001" customHeight="1">
      <c r="A73" s="106"/>
      <c r="B73" s="71" t="s">
        <v>133</v>
      </c>
      <c r="C73" s="72" t="s">
        <v>229</v>
      </c>
      <c r="D73" s="2" t="s">
        <v>63</v>
      </c>
      <c r="E73" s="2" t="s">
        <v>63</v>
      </c>
      <c r="F73" s="2" t="s">
        <v>63</v>
      </c>
      <c r="G73" s="2" t="s">
        <v>63</v>
      </c>
      <c r="H73" s="2" t="s">
        <v>63</v>
      </c>
      <c r="I73" s="2" t="s">
        <v>63</v>
      </c>
      <c r="J73" s="3">
        <v>24.9</v>
      </c>
      <c r="K73" s="2" t="s">
        <v>63</v>
      </c>
      <c r="L73" s="2" t="s">
        <v>63</v>
      </c>
      <c r="M73" s="3">
        <v>524.6</v>
      </c>
      <c r="N73" s="2" t="s">
        <v>63</v>
      </c>
      <c r="O73" s="2" t="s">
        <v>63</v>
      </c>
      <c r="P73" s="2" t="s">
        <v>63</v>
      </c>
      <c r="Q73" s="3">
        <v>1026.9000000000001</v>
      </c>
      <c r="R73" s="2" t="s">
        <v>63</v>
      </c>
      <c r="S73" s="2" t="s">
        <v>63</v>
      </c>
      <c r="T73" s="2" t="s">
        <v>63</v>
      </c>
      <c r="U73" s="2" t="s">
        <v>63</v>
      </c>
      <c r="V73" s="2" t="s">
        <v>63</v>
      </c>
      <c r="W73" s="2" t="s">
        <v>63</v>
      </c>
      <c r="X73" s="3">
        <v>4054.7</v>
      </c>
      <c r="Y73" s="3">
        <v>747.6</v>
      </c>
      <c r="Z73" s="2" t="s">
        <v>63</v>
      </c>
      <c r="AA73" s="2" t="s">
        <v>63</v>
      </c>
      <c r="AB73" s="2" t="s">
        <v>63</v>
      </c>
      <c r="AC73" s="2" t="s">
        <v>63</v>
      </c>
      <c r="AD73" s="2" t="s">
        <v>63</v>
      </c>
      <c r="AE73" s="2" t="s">
        <v>63</v>
      </c>
      <c r="AF73" s="2" t="s">
        <v>63</v>
      </c>
      <c r="AG73" s="2" t="s">
        <v>63</v>
      </c>
      <c r="AH73" s="2" t="s">
        <v>63</v>
      </c>
      <c r="AI73" s="3">
        <v>40919.199999999997</v>
      </c>
      <c r="AJ73" s="3">
        <v>268.10000000000002</v>
      </c>
      <c r="AK73" s="3">
        <v>697.3</v>
      </c>
      <c r="AL73" s="3">
        <v>1606.3</v>
      </c>
      <c r="AM73" s="3">
        <v>19.600000000000001</v>
      </c>
      <c r="AN73" s="3">
        <v>210.8</v>
      </c>
      <c r="AO73" s="3">
        <v>2051</v>
      </c>
      <c r="AP73" s="2" t="s">
        <v>63</v>
      </c>
      <c r="AQ73" s="2" t="s">
        <v>63</v>
      </c>
      <c r="AR73" s="2" t="s">
        <v>63</v>
      </c>
      <c r="AS73" s="2" t="s">
        <v>63</v>
      </c>
      <c r="AT73" s="2" t="s">
        <v>63</v>
      </c>
      <c r="AU73" s="2" t="s">
        <v>63</v>
      </c>
      <c r="AV73" s="2" t="s">
        <v>63</v>
      </c>
      <c r="AW73" s="2" t="s">
        <v>63</v>
      </c>
      <c r="AX73" s="2" t="s">
        <v>63</v>
      </c>
      <c r="AY73" s="2" t="s">
        <v>63</v>
      </c>
      <c r="AZ73" s="2" t="s">
        <v>63</v>
      </c>
      <c r="BA73" s="2" t="s">
        <v>63</v>
      </c>
      <c r="BB73" s="2" t="s">
        <v>63</v>
      </c>
      <c r="BC73" s="2" t="s">
        <v>63</v>
      </c>
      <c r="BD73" s="2" t="s">
        <v>63</v>
      </c>
      <c r="BE73" s="2" t="s">
        <v>63</v>
      </c>
      <c r="BF73" s="2" t="s">
        <v>63</v>
      </c>
      <c r="BG73" s="2" t="s">
        <v>63</v>
      </c>
      <c r="BH73" s="2" t="s">
        <v>63</v>
      </c>
      <c r="BI73" s="2" t="s">
        <v>63</v>
      </c>
      <c r="BJ73" s="3">
        <v>52150.9</v>
      </c>
      <c r="BK73" s="2" t="s">
        <v>63</v>
      </c>
    </row>
    <row r="74" spans="1:63" ht="20.100000000000001" customHeight="1">
      <c r="A74" s="107" t="s">
        <v>257</v>
      </c>
      <c r="B74" s="104" t="s">
        <v>134</v>
      </c>
      <c r="C74" s="105" t="s">
        <v>230</v>
      </c>
      <c r="D74" s="2" t="s">
        <v>63</v>
      </c>
      <c r="E74" s="2" t="s">
        <v>63</v>
      </c>
      <c r="F74" s="2" t="s">
        <v>63</v>
      </c>
      <c r="G74" s="2" t="s">
        <v>63</v>
      </c>
      <c r="H74" s="2" t="s">
        <v>63</v>
      </c>
      <c r="I74" s="2" t="s">
        <v>63</v>
      </c>
      <c r="J74" s="3">
        <v>24.9</v>
      </c>
      <c r="K74" s="2" t="s">
        <v>63</v>
      </c>
      <c r="L74" s="2" t="s">
        <v>63</v>
      </c>
      <c r="M74" s="3">
        <v>524.6</v>
      </c>
      <c r="N74" s="2" t="s">
        <v>63</v>
      </c>
      <c r="O74" s="2" t="s">
        <v>63</v>
      </c>
      <c r="P74" s="2" t="s">
        <v>63</v>
      </c>
      <c r="Q74" s="3">
        <v>1026.9000000000001</v>
      </c>
      <c r="R74" s="2" t="s">
        <v>63</v>
      </c>
      <c r="S74" s="2" t="s">
        <v>63</v>
      </c>
      <c r="T74" s="2" t="s">
        <v>63</v>
      </c>
      <c r="U74" s="2" t="s">
        <v>63</v>
      </c>
      <c r="V74" s="2" t="s">
        <v>63</v>
      </c>
      <c r="W74" s="2" t="s">
        <v>63</v>
      </c>
      <c r="X74" s="3">
        <v>4054.7</v>
      </c>
      <c r="Y74" s="3">
        <v>747.6</v>
      </c>
      <c r="Z74" s="2" t="s">
        <v>63</v>
      </c>
      <c r="AA74" s="2" t="s">
        <v>63</v>
      </c>
      <c r="AB74" s="2" t="s">
        <v>63</v>
      </c>
      <c r="AC74" s="2" t="s">
        <v>63</v>
      </c>
      <c r="AD74" s="2" t="s">
        <v>63</v>
      </c>
      <c r="AE74" s="2" t="s">
        <v>63</v>
      </c>
      <c r="AF74" s="2" t="s">
        <v>63</v>
      </c>
      <c r="AG74" s="2" t="s">
        <v>63</v>
      </c>
      <c r="AH74" s="2" t="s">
        <v>63</v>
      </c>
      <c r="AI74" s="3">
        <v>40919.199999999997</v>
      </c>
      <c r="AJ74" s="3">
        <v>229.5</v>
      </c>
      <c r="AK74" s="3">
        <v>697.3</v>
      </c>
      <c r="AL74" s="3">
        <v>1606.3</v>
      </c>
      <c r="AM74" s="3">
        <v>19.600000000000001</v>
      </c>
      <c r="AN74" s="3">
        <v>210.8</v>
      </c>
      <c r="AO74" s="3">
        <v>2051</v>
      </c>
      <c r="AP74" s="2" t="s">
        <v>63</v>
      </c>
      <c r="AQ74" s="2" t="s">
        <v>63</v>
      </c>
      <c r="AR74" s="2" t="s">
        <v>63</v>
      </c>
      <c r="AS74" s="2" t="s">
        <v>63</v>
      </c>
      <c r="AT74" s="2" t="s">
        <v>63</v>
      </c>
      <c r="AU74" s="2" t="s">
        <v>63</v>
      </c>
      <c r="AV74" s="2" t="s">
        <v>63</v>
      </c>
      <c r="AW74" s="2" t="s">
        <v>63</v>
      </c>
      <c r="AX74" s="2" t="s">
        <v>63</v>
      </c>
      <c r="AY74" s="2" t="s">
        <v>63</v>
      </c>
      <c r="AZ74" s="2" t="s">
        <v>63</v>
      </c>
      <c r="BA74" s="2" t="s">
        <v>63</v>
      </c>
      <c r="BB74" s="2" t="s">
        <v>63</v>
      </c>
      <c r="BC74" s="2" t="s">
        <v>63</v>
      </c>
      <c r="BD74" s="2" t="s">
        <v>63</v>
      </c>
      <c r="BE74" s="2" t="s">
        <v>63</v>
      </c>
      <c r="BF74" s="2" t="s">
        <v>63</v>
      </c>
      <c r="BG74" s="2" t="s">
        <v>63</v>
      </c>
      <c r="BH74" s="2" t="s">
        <v>63</v>
      </c>
      <c r="BI74" s="2" t="s">
        <v>63</v>
      </c>
      <c r="BJ74" s="3">
        <v>52112.3</v>
      </c>
      <c r="BK74" s="2" t="s">
        <v>63</v>
      </c>
    </row>
    <row r="75" spans="1:63" ht="20.100000000000001" customHeight="1">
      <c r="A75" s="106"/>
      <c r="B75" s="73" t="s">
        <v>135</v>
      </c>
      <c r="C75" s="103" t="s">
        <v>231</v>
      </c>
      <c r="D75" s="2" t="s">
        <v>63</v>
      </c>
      <c r="E75" s="2" t="s">
        <v>63</v>
      </c>
      <c r="F75" s="2" t="s">
        <v>63</v>
      </c>
      <c r="G75" s="2" t="s">
        <v>63</v>
      </c>
      <c r="H75" s="2" t="s">
        <v>63</v>
      </c>
      <c r="I75" s="2" t="s">
        <v>63</v>
      </c>
      <c r="J75" s="2" t="s">
        <v>63</v>
      </c>
      <c r="K75" s="2" t="s">
        <v>63</v>
      </c>
      <c r="L75" s="2" t="s">
        <v>63</v>
      </c>
      <c r="M75" s="2" t="s">
        <v>63</v>
      </c>
      <c r="N75" s="2" t="s">
        <v>63</v>
      </c>
      <c r="O75" s="2" t="s">
        <v>63</v>
      </c>
      <c r="P75" s="2" t="s">
        <v>63</v>
      </c>
      <c r="Q75" s="2" t="s">
        <v>63</v>
      </c>
      <c r="R75" s="2" t="s">
        <v>63</v>
      </c>
      <c r="S75" s="2" t="s">
        <v>63</v>
      </c>
      <c r="T75" s="2" t="s">
        <v>63</v>
      </c>
      <c r="U75" s="2" t="s">
        <v>63</v>
      </c>
      <c r="V75" s="2" t="s">
        <v>63</v>
      </c>
      <c r="W75" s="2" t="s">
        <v>63</v>
      </c>
      <c r="X75" s="2" t="s">
        <v>63</v>
      </c>
      <c r="Y75" s="2" t="s">
        <v>63</v>
      </c>
      <c r="Z75" s="2" t="s">
        <v>63</v>
      </c>
      <c r="AA75" s="2" t="s">
        <v>63</v>
      </c>
      <c r="AB75" s="2" t="s">
        <v>63</v>
      </c>
      <c r="AC75" s="2" t="s">
        <v>63</v>
      </c>
      <c r="AD75" s="2" t="s">
        <v>63</v>
      </c>
      <c r="AE75" s="2" t="s">
        <v>63</v>
      </c>
      <c r="AF75" s="2" t="s">
        <v>63</v>
      </c>
      <c r="AG75" s="2" t="s">
        <v>63</v>
      </c>
      <c r="AH75" s="2" t="s">
        <v>63</v>
      </c>
      <c r="AI75" s="2" t="s">
        <v>63</v>
      </c>
      <c r="AJ75" s="3">
        <v>0</v>
      </c>
      <c r="AK75" s="2" t="s">
        <v>63</v>
      </c>
      <c r="AL75" s="2" t="s">
        <v>63</v>
      </c>
      <c r="AM75" s="2" t="s">
        <v>63</v>
      </c>
      <c r="AN75" s="2" t="s">
        <v>63</v>
      </c>
      <c r="AO75" s="2" t="s">
        <v>63</v>
      </c>
      <c r="AP75" s="2" t="s">
        <v>63</v>
      </c>
      <c r="AQ75" s="2" t="s">
        <v>63</v>
      </c>
      <c r="AR75" s="2" t="s">
        <v>63</v>
      </c>
      <c r="AS75" s="2" t="s">
        <v>63</v>
      </c>
      <c r="AT75" s="2" t="s">
        <v>63</v>
      </c>
      <c r="AU75" s="2" t="s">
        <v>63</v>
      </c>
      <c r="AV75" s="2" t="s">
        <v>63</v>
      </c>
      <c r="AW75" s="2" t="s">
        <v>63</v>
      </c>
      <c r="AX75" s="2" t="s">
        <v>63</v>
      </c>
      <c r="AY75" s="2" t="s">
        <v>63</v>
      </c>
      <c r="AZ75" s="2" t="s">
        <v>63</v>
      </c>
      <c r="BA75" s="2" t="s">
        <v>63</v>
      </c>
      <c r="BB75" s="2" t="s">
        <v>63</v>
      </c>
      <c r="BC75" s="2" t="s">
        <v>63</v>
      </c>
      <c r="BD75" s="2" t="s">
        <v>63</v>
      </c>
      <c r="BE75" s="2" t="s">
        <v>63</v>
      </c>
      <c r="BF75" s="2" t="s">
        <v>63</v>
      </c>
      <c r="BG75" s="2" t="s">
        <v>63</v>
      </c>
      <c r="BH75" s="2" t="s">
        <v>63</v>
      </c>
      <c r="BI75" s="2" t="s">
        <v>63</v>
      </c>
      <c r="BJ75" s="3">
        <v>0</v>
      </c>
      <c r="BK75" s="2" t="s">
        <v>63</v>
      </c>
    </row>
    <row r="76" spans="1:63" ht="20.100000000000001" customHeight="1">
      <c r="A76" s="106"/>
      <c r="B76" s="73" t="s">
        <v>136</v>
      </c>
      <c r="C76" s="103" t="s">
        <v>232</v>
      </c>
      <c r="D76" s="2" t="s">
        <v>63</v>
      </c>
      <c r="E76" s="2" t="s">
        <v>63</v>
      </c>
      <c r="F76" s="2" t="s">
        <v>63</v>
      </c>
      <c r="G76" s="2" t="s">
        <v>63</v>
      </c>
      <c r="H76" s="2" t="s">
        <v>63</v>
      </c>
      <c r="I76" s="2" t="s">
        <v>63</v>
      </c>
      <c r="J76" s="2" t="s">
        <v>63</v>
      </c>
      <c r="K76" s="2" t="s">
        <v>63</v>
      </c>
      <c r="L76" s="2" t="s">
        <v>63</v>
      </c>
      <c r="M76" s="2" t="s">
        <v>63</v>
      </c>
      <c r="N76" s="2" t="s">
        <v>63</v>
      </c>
      <c r="O76" s="2" t="s">
        <v>63</v>
      </c>
      <c r="P76" s="2" t="s">
        <v>63</v>
      </c>
      <c r="Q76" s="2" t="s">
        <v>63</v>
      </c>
      <c r="R76" s="2" t="s">
        <v>63</v>
      </c>
      <c r="S76" s="2" t="s">
        <v>63</v>
      </c>
      <c r="T76" s="2" t="s">
        <v>63</v>
      </c>
      <c r="U76" s="2" t="s">
        <v>63</v>
      </c>
      <c r="V76" s="2" t="s">
        <v>63</v>
      </c>
      <c r="W76" s="2" t="s">
        <v>63</v>
      </c>
      <c r="X76" s="2" t="s">
        <v>63</v>
      </c>
      <c r="Y76" s="2" t="s">
        <v>63</v>
      </c>
      <c r="Z76" s="2" t="s">
        <v>63</v>
      </c>
      <c r="AA76" s="2" t="s">
        <v>63</v>
      </c>
      <c r="AB76" s="2" t="s">
        <v>63</v>
      </c>
      <c r="AC76" s="2" t="s">
        <v>63</v>
      </c>
      <c r="AD76" s="2" t="s">
        <v>63</v>
      </c>
      <c r="AE76" s="2" t="s">
        <v>63</v>
      </c>
      <c r="AF76" s="2" t="s">
        <v>63</v>
      </c>
      <c r="AG76" s="2" t="s">
        <v>63</v>
      </c>
      <c r="AH76" s="2" t="s">
        <v>63</v>
      </c>
      <c r="AI76" s="2" t="s">
        <v>63</v>
      </c>
      <c r="AJ76" s="2" t="s">
        <v>63</v>
      </c>
      <c r="AK76" s="2" t="s">
        <v>63</v>
      </c>
      <c r="AL76" s="2" t="s">
        <v>63</v>
      </c>
      <c r="AM76" s="2" t="s">
        <v>63</v>
      </c>
      <c r="AN76" s="2" t="s">
        <v>63</v>
      </c>
      <c r="AO76" s="2" t="s">
        <v>63</v>
      </c>
      <c r="AP76" s="2" t="s">
        <v>63</v>
      </c>
      <c r="AQ76" s="2" t="s">
        <v>63</v>
      </c>
      <c r="AR76" s="2" t="s">
        <v>63</v>
      </c>
      <c r="AS76" s="2" t="s">
        <v>63</v>
      </c>
      <c r="AT76" s="2" t="s">
        <v>63</v>
      </c>
      <c r="AU76" s="2" t="s">
        <v>63</v>
      </c>
      <c r="AV76" s="2" t="s">
        <v>63</v>
      </c>
      <c r="AW76" s="2" t="s">
        <v>63</v>
      </c>
      <c r="AX76" s="2" t="s">
        <v>63</v>
      </c>
      <c r="AY76" s="2" t="s">
        <v>63</v>
      </c>
      <c r="AZ76" s="2" t="s">
        <v>63</v>
      </c>
      <c r="BA76" s="2" t="s">
        <v>63</v>
      </c>
      <c r="BB76" s="2" t="s">
        <v>63</v>
      </c>
      <c r="BC76" s="2" t="s">
        <v>63</v>
      </c>
      <c r="BD76" s="2" t="s">
        <v>63</v>
      </c>
      <c r="BE76" s="2" t="s">
        <v>63</v>
      </c>
      <c r="BF76" s="2" t="s">
        <v>63</v>
      </c>
      <c r="BG76" s="2" t="s">
        <v>63</v>
      </c>
      <c r="BH76" s="2" t="s">
        <v>63</v>
      </c>
      <c r="BI76" s="2" t="s">
        <v>63</v>
      </c>
      <c r="BJ76" s="2" t="s">
        <v>63</v>
      </c>
      <c r="BK76" s="2" t="s">
        <v>63</v>
      </c>
    </row>
    <row r="77" spans="1:63" ht="20.100000000000001" customHeight="1">
      <c r="A77" s="106"/>
      <c r="B77" s="73" t="s">
        <v>137</v>
      </c>
      <c r="C77" s="103" t="s">
        <v>233</v>
      </c>
      <c r="D77" s="2" t="s">
        <v>63</v>
      </c>
      <c r="E77" s="2" t="s">
        <v>63</v>
      </c>
      <c r="F77" s="2" t="s">
        <v>63</v>
      </c>
      <c r="G77" s="2" t="s">
        <v>63</v>
      </c>
      <c r="H77" s="2" t="s">
        <v>63</v>
      </c>
      <c r="I77" s="2" t="s">
        <v>63</v>
      </c>
      <c r="J77" s="2" t="s">
        <v>63</v>
      </c>
      <c r="K77" s="2" t="s">
        <v>63</v>
      </c>
      <c r="L77" s="2" t="s">
        <v>63</v>
      </c>
      <c r="M77" s="2" t="s">
        <v>63</v>
      </c>
      <c r="N77" s="2" t="s">
        <v>63</v>
      </c>
      <c r="O77" s="2" t="s">
        <v>63</v>
      </c>
      <c r="P77" s="2" t="s">
        <v>63</v>
      </c>
      <c r="Q77" s="2" t="s">
        <v>63</v>
      </c>
      <c r="R77" s="2" t="s">
        <v>63</v>
      </c>
      <c r="S77" s="2" t="s">
        <v>63</v>
      </c>
      <c r="T77" s="2" t="s">
        <v>63</v>
      </c>
      <c r="U77" s="2" t="s">
        <v>63</v>
      </c>
      <c r="V77" s="2" t="s">
        <v>63</v>
      </c>
      <c r="W77" s="2" t="s">
        <v>63</v>
      </c>
      <c r="X77" s="2" t="s">
        <v>63</v>
      </c>
      <c r="Y77" s="2" t="s">
        <v>63</v>
      </c>
      <c r="Z77" s="2" t="s">
        <v>63</v>
      </c>
      <c r="AA77" s="2" t="s">
        <v>63</v>
      </c>
      <c r="AB77" s="2" t="s">
        <v>63</v>
      </c>
      <c r="AC77" s="2" t="s">
        <v>63</v>
      </c>
      <c r="AD77" s="2" t="s">
        <v>63</v>
      </c>
      <c r="AE77" s="2" t="s">
        <v>63</v>
      </c>
      <c r="AF77" s="2" t="s">
        <v>63</v>
      </c>
      <c r="AG77" s="2" t="s">
        <v>63</v>
      </c>
      <c r="AH77" s="2" t="s">
        <v>63</v>
      </c>
      <c r="AI77" s="2" t="s">
        <v>63</v>
      </c>
      <c r="AJ77" s="3">
        <v>38.299999999999997</v>
      </c>
      <c r="AK77" s="2" t="s">
        <v>63</v>
      </c>
      <c r="AL77" s="2" t="s">
        <v>63</v>
      </c>
      <c r="AM77" s="2" t="s">
        <v>63</v>
      </c>
      <c r="AN77" s="2" t="s">
        <v>63</v>
      </c>
      <c r="AO77" s="2" t="s">
        <v>63</v>
      </c>
      <c r="AP77" s="2" t="s">
        <v>63</v>
      </c>
      <c r="AQ77" s="2" t="s">
        <v>63</v>
      </c>
      <c r="AR77" s="2" t="s">
        <v>63</v>
      </c>
      <c r="AS77" s="2" t="s">
        <v>63</v>
      </c>
      <c r="AT77" s="2" t="s">
        <v>63</v>
      </c>
      <c r="AU77" s="2" t="s">
        <v>63</v>
      </c>
      <c r="AV77" s="2" t="s">
        <v>63</v>
      </c>
      <c r="AW77" s="2" t="s">
        <v>63</v>
      </c>
      <c r="AX77" s="2" t="s">
        <v>63</v>
      </c>
      <c r="AY77" s="2" t="s">
        <v>63</v>
      </c>
      <c r="AZ77" s="2" t="s">
        <v>63</v>
      </c>
      <c r="BA77" s="2" t="s">
        <v>63</v>
      </c>
      <c r="BB77" s="2" t="s">
        <v>63</v>
      </c>
      <c r="BC77" s="2" t="s">
        <v>63</v>
      </c>
      <c r="BD77" s="2" t="s">
        <v>63</v>
      </c>
      <c r="BE77" s="2" t="s">
        <v>63</v>
      </c>
      <c r="BF77" s="2" t="s">
        <v>63</v>
      </c>
      <c r="BG77" s="2" t="s">
        <v>63</v>
      </c>
      <c r="BH77" s="2" t="s">
        <v>63</v>
      </c>
      <c r="BI77" s="2" t="s">
        <v>63</v>
      </c>
      <c r="BJ77" s="3">
        <v>38.299999999999997</v>
      </c>
      <c r="BK77" s="2" t="s">
        <v>63</v>
      </c>
    </row>
    <row r="78" spans="1:63" ht="20.100000000000001" customHeight="1">
      <c r="A78" s="106"/>
      <c r="B78" s="73" t="s">
        <v>138</v>
      </c>
      <c r="C78" s="103" t="s">
        <v>234</v>
      </c>
      <c r="D78" s="2" t="s">
        <v>63</v>
      </c>
      <c r="E78" s="2" t="s">
        <v>63</v>
      </c>
      <c r="F78" s="2" t="s">
        <v>63</v>
      </c>
      <c r="G78" s="2" t="s">
        <v>63</v>
      </c>
      <c r="H78" s="2" t="s">
        <v>63</v>
      </c>
      <c r="I78" s="2" t="s">
        <v>63</v>
      </c>
      <c r="J78" s="2" t="s">
        <v>63</v>
      </c>
      <c r="K78" s="2" t="s">
        <v>63</v>
      </c>
      <c r="L78" s="2" t="s">
        <v>63</v>
      </c>
      <c r="M78" s="2" t="s">
        <v>63</v>
      </c>
      <c r="N78" s="2" t="s">
        <v>63</v>
      </c>
      <c r="O78" s="2" t="s">
        <v>63</v>
      </c>
      <c r="P78" s="2" t="s">
        <v>63</v>
      </c>
      <c r="Q78" s="2" t="s">
        <v>63</v>
      </c>
      <c r="R78" s="2" t="s">
        <v>63</v>
      </c>
      <c r="S78" s="2" t="s">
        <v>63</v>
      </c>
      <c r="T78" s="2" t="s">
        <v>63</v>
      </c>
      <c r="U78" s="2" t="s">
        <v>63</v>
      </c>
      <c r="V78" s="2" t="s">
        <v>63</v>
      </c>
      <c r="W78" s="2" t="s">
        <v>63</v>
      </c>
      <c r="X78" s="2" t="s">
        <v>63</v>
      </c>
      <c r="Y78" s="2" t="s">
        <v>63</v>
      </c>
      <c r="Z78" s="2" t="s">
        <v>63</v>
      </c>
      <c r="AA78" s="2" t="s">
        <v>63</v>
      </c>
      <c r="AB78" s="2" t="s">
        <v>63</v>
      </c>
      <c r="AC78" s="2" t="s">
        <v>63</v>
      </c>
      <c r="AD78" s="2" t="s">
        <v>63</v>
      </c>
      <c r="AE78" s="2" t="s">
        <v>63</v>
      </c>
      <c r="AF78" s="2" t="s">
        <v>63</v>
      </c>
      <c r="AG78" s="2" t="s">
        <v>63</v>
      </c>
      <c r="AH78" s="2" t="s">
        <v>63</v>
      </c>
      <c r="AI78" s="2" t="s">
        <v>63</v>
      </c>
      <c r="AJ78" s="3">
        <v>0.3</v>
      </c>
      <c r="AK78" s="2" t="s">
        <v>63</v>
      </c>
      <c r="AL78" s="2" t="s">
        <v>63</v>
      </c>
      <c r="AM78" s="2" t="s">
        <v>63</v>
      </c>
      <c r="AN78" s="2" t="s">
        <v>63</v>
      </c>
      <c r="AO78" s="2" t="s">
        <v>63</v>
      </c>
      <c r="AP78" s="2" t="s">
        <v>63</v>
      </c>
      <c r="AQ78" s="2" t="s">
        <v>63</v>
      </c>
      <c r="AR78" s="2" t="s">
        <v>63</v>
      </c>
      <c r="AS78" s="2" t="s">
        <v>63</v>
      </c>
      <c r="AT78" s="2" t="s">
        <v>63</v>
      </c>
      <c r="AU78" s="2" t="s">
        <v>63</v>
      </c>
      <c r="AV78" s="2" t="s">
        <v>63</v>
      </c>
      <c r="AW78" s="2" t="s">
        <v>63</v>
      </c>
      <c r="AX78" s="2" t="s">
        <v>63</v>
      </c>
      <c r="AY78" s="2" t="s">
        <v>63</v>
      </c>
      <c r="AZ78" s="2" t="s">
        <v>63</v>
      </c>
      <c r="BA78" s="2" t="s">
        <v>63</v>
      </c>
      <c r="BB78" s="2" t="s">
        <v>63</v>
      </c>
      <c r="BC78" s="2" t="s">
        <v>63</v>
      </c>
      <c r="BD78" s="2" t="s">
        <v>63</v>
      </c>
      <c r="BE78" s="2" t="s">
        <v>63</v>
      </c>
      <c r="BF78" s="2" t="s">
        <v>63</v>
      </c>
      <c r="BG78" s="2" t="s">
        <v>63</v>
      </c>
      <c r="BH78" s="2" t="s">
        <v>63</v>
      </c>
      <c r="BI78" s="2" t="s">
        <v>63</v>
      </c>
      <c r="BJ78" s="3">
        <v>0.3</v>
      </c>
      <c r="BK78" s="2" t="s">
        <v>63</v>
      </c>
    </row>
    <row r="79" spans="1:63" ht="20.100000000000001" customHeight="1">
      <c r="B79" s="73" t="s">
        <v>364</v>
      </c>
      <c r="C79" s="103" t="s">
        <v>235</v>
      </c>
      <c r="D79" s="2" t="s">
        <v>63</v>
      </c>
      <c r="E79" s="2" t="s">
        <v>63</v>
      </c>
      <c r="F79" s="2" t="s">
        <v>63</v>
      </c>
      <c r="G79" s="2" t="s">
        <v>63</v>
      </c>
      <c r="H79" s="2" t="s">
        <v>63</v>
      </c>
      <c r="I79" s="2" t="s">
        <v>63</v>
      </c>
      <c r="J79" s="2" t="s">
        <v>63</v>
      </c>
      <c r="K79" s="2" t="s">
        <v>63</v>
      </c>
      <c r="L79" s="2" t="s">
        <v>63</v>
      </c>
      <c r="M79" s="3">
        <v>524.6</v>
      </c>
      <c r="N79" s="2" t="s">
        <v>63</v>
      </c>
      <c r="O79" s="2" t="s">
        <v>63</v>
      </c>
      <c r="P79" s="2" t="s">
        <v>63</v>
      </c>
      <c r="Q79" s="2" t="s">
        <v>63</v>
      </c>
      <c r="R79" s="2" t="s">
        <v>63</v>
      </c>
      <c r="S79" s="2" t="s">
        <v>63</v>
      </c>
      <c r="T79" s="2" t="s">
        <v>63</v>
      </c>
      <c r="U79" s="2" t="s">
        <v>63</v>
      </c>
      <c r="V79" s="2" t="s">
        <v>63</v>
      </c>
      <c r="W79" s="2" t="s">
        <v>63</v>
      </c>
      <c r="X79" s="3">
        <v>4054.7</v>
      </c>
      <c r="Y79" s="3">
        <v>747.6</v>
      </c>
      <c r="Z79" s="2" t="s">
        <v>63</v>
      </c>
      <c r="AA79" s="2" t="s">
        <v>63</v>
      </c>
      <c r="AB79" s="2" t="s">
        <v>63</v>
      </c>
      <c r="AC79" s="2" t="s">
        <v>63</v>
      </c>
      <c r="AD79" s="2" t="s">
        <v>63</v>
      </c>
      <c r="AE79" s="2" t="s">
        <v>63</v>
      </c>
      <c r="AF79" s="2" t="s">
        <v>63</v>
      </c>
      <c r="AG79" s="2" t="s">
        <v>63</v>
      </c>
      <c r="AH79" s="2" t="s">
        <v>63</v>
      </c>
      <c r="AI79" s="3">
        <v>40919.199999999997</v>
      </c>
      <c r="AJ79" s="2" t="s">
        <v>63</v>
      </c>
      <c r="AK79" s="2" t="s">
        <v>63</v>
      </c>
      <c r="AL79" s="2" t="s">
        <v>63</v>
      </c>
      <c r="AM79" s="2" t="s">
        <v>63</v>
      </c>
      <c r="AN79" s="2" t="s">
        <v>63</v>
      </c>
      <c r="AO79" s="2" t="s">
        <v>63</v>
      </c>
      <c r="AP79" s="2" t="s">
        <v>63</v>
      </c>
      <c r="AQ79" s="2" t="s">
        <v>63</v>
      </c>
      <c r="AR79" s="2" t="s">
        <v>63</v>
      </c>
      <c r="AS79" s="2" t="s">
        <v>63</v>
      </c>
      <c r="AT79" s="2" t="s">
        <v>63</v>
      </c>
      <c r="AU79" s="2" t="s">
        <v>63</v>
      </c>
      <c r="AV79" s="2" t="s">
        <v>63</v>
      </c>
      <c r="AW79" s="2" t="s">
        <v>63</v>
      </c>
      <c r="AX79" s="2" t="s">
        <v>63</v>
      </c>
      <c r="AY79" s="2" t="s">
        <v>63</v>
      </c>
      <c r="AZ79" s="2" t="s">
        <v>63</v>
      </c>
      <c r="BA79" s="2" t="s">
        <v>63</v>
      </c>
      <c r="BB79" s="2" t="s">
        <v>63</v>
      </c>
      <c r="BC79" s="2" t="s">
        <v>63</v>
      </c>
      <c r="BD79" s="2" t="s">
        <v>63</v>
      </c>
      <c r="BE79" s="2" t="s">
        <v>63</v>
      </c>
      <c r="BF79" s="2" t="s">
        <v>63</v>
      </c>
      <c r="BG79" s="2" t="s">
        <v>63</v>
      </c>
      <c r="BH79" s="2" t="s">
        <v>63</v>
      </c>
      <c r="BI79" s="2" t="s">
        <v>63</v>
      </c>
      <c r="BJ79" s="3">
        <v>46246</v>
      </c>
      <c r="BK79" s="2" t="s">
        <v>63</v>
      </c>
    </row>
    <row r="80" spans="1:63" ht="20.100000000000001" customHeight="1">
      <c r="A80" s="106"/>
      <c r="B80" s="66" t="s">
        <v>140</v>
      </c>
      <c r="C80" s="83" t="s">
        <v>236</v>
      </c>
      <c r="D80" s="3">
        <v>786.2</v>
      </c>
      <c r="E80" s="3">
        <v>1235</v>
      </c>
      <c r="F80" s="2" t="s">
        <v>63</v>
      </c>
      <c r="G80" s="3">
        <v>192753.9</v>
      </c>
      <c r="H80" s="3">
        <v>3922.2</v>
      </c>
      <c r="I80" s="2" t="s">
        <v>63</v>
      </c>
      <c r="J80" s="2" t="s">
        <v>63</v>
      </c>
      <c r="K80" s="2" t="s">
        <v>63</v>
      </c>
      <c r="L80" s="2" t="s">
        <v>63</v>
      </c>
      <c r="M80" s="2" t="s">
        <v>63</v>
      </c>
      <c r="N80" s="3">
        <v>3135.5</v>
      </c>
      <c r="O80" s="3">
        <v>12978.5</v>
      </c>
      <c r="P80" s="3">
        <v>7527.7</v>
      </c>
      <c r="Q80" s="3">
        <v>154144.9</v>
      </c>
      <c r="R80" s="3">
        <v>1231.3</v>
      </c>
      <c r="S80" s="2" t="s">
        <v>63</v>
      </c>
      <c r="T80" s="2" t="s">
        <v>63</v>
      </c>
      <c r="U80" s="2" t="s">
        <v>63</v>
      </c>
      <c r="V80" s="2" t="s">
        <v>63</v>
      </c>
      <c r="W80" s="3">
        <v>3310.8</v>
      </c>
      <c r="X80" s="3">
        <v>65.900000000000006</v>
      </c>
      <c r="Y80" s="2" t="s">
        <v>63</v>
      </c>
      <c r="Z80" s="2" t="s">
        <v>63</v>
      </c>
      <c r="AA80" s="2" t="s">
        <v>63</v>
      </c>
      <c r="AB80" s="2" t="s">
        <v>63</v>
      </c>
      <c r="AC80" s="2" t="s">
        <v>63</v>
      </c>
      <c r="AD80" s="3">
        <v>216.4</v>
      </c>
      <c r="AE80" s="3">
        <v>642</v>
      </c>
      <c r="AF80" s="2" t="s">
        <v>63</v>
      </c>
      <c r="AG80" s="2" t="s">
        <v>63</v>
      </c>
      <c r="AH80" s="3">
        <v>1686.2</v>
      </c>
      <c r="AI80" s="2" t="s">
        <v>63</v>
      </c>
      <c r="AJ80" s="2" t="s">
        <v>63</v>
      </c>
      <c r="AK80" s="2" t="s">
        <v>63</v>
      </c>
      <c r="AL80" s="2" t="s">
        <v>63</v>
      </c>
      <c r="AM80" s="2" t="s">
        <v>63</v>
      </c>
      <c r="AN80" s="3">
        <v>182</v>
      </c>
      <c r="AO80" s="3">
        <v>1730</v>
      </c>
      <c r="AP80" s="3">
        <v>314</v>
      </c>
      <c r="AQ80" s="3">
        <v>452.8</v>
      </c>
      <c r="AR80" s="3">
        <v>527.5</v>
      </c>
      <c r="AS80" s="3">
        <v>7250.3</v>
      </c>
      <c r="AT80" s="3">
        <v>179</v>
      </c>
      <c r="AU80" s="3">
        <v>180</v>
      </c>
      <c r="AV80" s="2" t="s">
        <v>63</v>
      </c>
      <c r="AW80" s="2" t="s">
        <v>63</v>
      </c>
      <c r="AX80" s="3">
        <v>1918.1</v>
      </c>
      <c r="AY80" s="2" t="s">
        <v>63</v>
      </c>
      <c r="AZ80" s="3">
        <v>160183.70000000001</v>
      </c>
      <c r="BA80" s="3">
        <v>3879.4</v>
      </c>
      <c r="BB80" s="2" t="s">
        <v>63</v>
      </c>
      <c r="BC80" s="3">
        <v>19297.900000000001</v>
      </c>
      <c r="BD80" s="2" t="s">
        <v>63</v>
      </c>
      <c r="BE80" s="3">
        <v>457.3</v>
      </c>
      <c r="BF80" s="3">
        <v>3149.8</v>
      </c>
      <c r="BG80" s="3">
        <v>3522.4</v>
      </c>
      <c r="BH80" s="2" t="s">
        <v>63</v>
      </c>
      <c r="BI80" s="3">
        <v>169.6</v>
      </c>
      <c r="BJ80" s="3">
        <v>587030.4</v>
      </c>
      <c r="BK80" s="3">
        <v>43505.9</v>
      </c>
    </row>
    <row r="81" spans="1:63" ht="20.100000000000001" customHeight="1">
      <c r="A81" s="106"/>
      <c r="B81" s="71" t="s">
        <v>141</v>
      </c>
      <c r="C81" s="72" t="s">
        <v>237</v>
      </c>
      <c r="D81" s="3">
        <v>786.2</v>
      </c>
      <c r="E81" s="3">
        <v>1235</v>
      </c>
      <c r="F81" s="2" t="s">
        <v>63</v>
      </c>
      <c r="G81" s="3">
        <v>180887</v>
      </c>
      <c r="H81" s="3">
        <v>3922.2</v>
      </c>
      <c r="I81" s="2" t="s">
        <v>63</v>
      </c>
      <c r="J81" s="2" t="s">
        <v>63</v>
      </c>
      <c r="K81" s="2" t="s">
        <v>63</v>
      </c>
      <c r="L81" s="2" t="s">
        <v>63</v>
      </c>
      <c r="M81" s="2" t="s">
        <v>63</v>
      </c>
      <c r="N81" s="2" t="s">
        <v>63</v>
      </c>
      <c r="O81" s="2" t="s">
        <v>63</v>
      </c>
      <c r="P81" s="3">
        <v>2377.4</v>
      </c>
      <c r="Q81" s="3">
        <v>107487.9</v>
      </c>
      <c r="R81" s="2" t="s">
        <v>63</v>
      </c>
      <c r="S81" s="2" t="s">
        <v>63</v>
      </c>
      <c r="T81" s="2" t="s">
        <v>63</v>
      </c>
      <c r="U81" s="2" t="s">
        <v>63</v>
      </c>
      <c r="V81" s="2" t="s">
        <v>63</v>
      </c>
      <c r="W81" s="2" t="s">
        <v>63</v>
      </c>
      <c r="X81" s="2" t="s">
        <v>63</v>
      </c>
      <c r="Y81" s="2" t="s">
        <v>63</v>
      </c>
      <c r="Z81" s="2" t="s">
        <v>63</v>
      </c>
      <c r="AA81" s="2" t="s">
        <v>63</v>
      </c>
      <c r="AB81" s="2" t="s">
        <v>63</v>
      </c>
      <c r="AC81" s="2" t="s">
        <v>63</v>
      </c>
      <c r="AD81" s="3">
        <v>4.5</v>
      </c>
      <c r="AE81" s="3">
        <v>642</v>
      </c>
      <c r="AF81" s="2" t="s">
        <v>63</v>
      </c>
      <c r="AG81" s="2" t="s">
        <v>63</v>
      </c>
      <c r="AH81" s="3">
        <v>1308</v>
      </c>
      <c r="AI81" s="2" t="s">
        <v>63</v>
      </c>
      <c r="AJ81" s="2" t="s">
        <v>63</v>
      </c>
      <c r="AK81" s="2" t="s">
        <v>63</v>
      </c>
      <c r="AL81" s="2" t="s">
        <v>63</v>
      </c>
      <c r="AM81" s="2" t="s">
        <v>63</v>
      </c>
      <c r="AN81" s="2" t="s">
        <v>63</v>
      </c>
      <c r="AO81" s="2" t="s">
        <v>63</v>
      </c>
      <c r="AP81" s="3">
        <v>243.4</v>
      </c>
      <c r="AQ81" s="3">
        <v>130.19999999999999</v>
      </c>
      <c r="AR81" s="3">
        <v>281.7</v>
      </c>
      <c r="AS81" s="3">
        <v>4068.7</v>
      </c>
      <c r="AT81" s="3">
        <v>144.19999999999999</v>
      </c>
      <c r="AU81" s="3">
        <v>180</v>
      </c>
      <c r="AV81" s="2" t="s">
        <v>63</v>
      </c>
      <c r="AW81" s="2" t="s">
        <v>63</v>
      </c>
      <c r="AX81" s="3">
        <v>1918.1</v>
      </c>
      <c r="AY81" s="2" t="s">
        <v>63</v>
      </c>
      <c r="AZ81" s="3">
        <v>160183.70000000001</v>
      </c>
      <c r="BA81" s="3">
        <v>3877.2</v>
      </c>
      <c r="BB81" s="2" t="s">
        <v>63</v>
      </c>
      <c r="BC81" s="3">
        <v>16610.900000000001</v>
      </c>
      <c r="BD81" s="2" t="s">
        <v>63</v>
      </c>
      <c r="BE81" s="3">
        <v>457.3</v>
      </c>
      <c r="BF81" s="3">
        <v>3139.5</v>
      </c>
      <c r="BG81" s="3">
        <v>3485.6</v>
      </c>
      <c r="BH81" s="2" t="s">
        <v>63</v>
      </c>
      <c r="BI81" s="2" t="s">
        <v>63</v>
      </c>
      <c r="BJ81" s="3">
        <v>493370.6</v>
      </c>
      <c r="BK81" s="3">
        <v>36914.1</v>
      </c>
    </row>
    <row r="82" spans="1:63" ht="20.100000000000001" customHeight="1">
      <c r="A82" s="106"/>
      <c r="B82" s="71" t="s">
        <v>142</v>
      </c>
      <c r="C82" s="72" t="s">
        <v>238</v>
      </c>
      <c r="D82" s="2" t="s">
        <v>63</v>
      </c>
      <c r="E82" s="2" t="s">
        <v>63</v>
      </c>
      <c r="F82" s="2" t="s">
        <v>63</v>
      </c>
      <c r="G82" s="3">
        <v>99.5</v>
      </c>
      <c r="H82" s="2" t="s">
        <v>63</v>
      </c>
      <c r="I82" s="2" t="s">
        <v>63</v>
      </c>
      <c r="J82" s="2" t="s">
        <v>63</v>
      </c>
      <c r="K82" s="2" t="s">
        <v>63</v>
      </c>
      <c r="L82" s="2" t="s">
        <v>63</v>
      </c>
      <c r="M82" s="2" t="s">
        <v>63</v>
      </c>
      <c r="N82" s="3">
        <v>3135.5</v>
      </c>
      <c r="O82" s="3">
        <v>12978.5</v>
      </c>
      <c r="P82" s="3">
        <v>5150.3</v>
      </c>
      <c r="Q82" s="3">
        <v>4350.7</v>
      </c>
      <c r="R82" s="3">
        <v>45.1</v>
      </c>
      <c r="S82" s="2" t="s">
        <v>63</v>
      </c>
      <c r="T82" s="2" t="s">
        <v>63</v>
      </c>
      <c r="U82" s="2" t="s">
        <v>63</v>
      </c>
      <c r="V82" s="2" t="s">
        <v>63</v>
      </c>
      <c r="W82" s="3">
        <v>1525.4</v>
      </c>
      <c r="X82" s="2" t="s">
        <v>63</v>
      </c>
      <c r="Y82" s="2" t="s">
        <v>63</v>
      </c>
      <c r="Z82" s="2" t="s">
        <v>63</v>
      </c>
      <c r="AA82" s="2" t="s">
        <v>63</v>
      </c>
      <c r="AB82" s="2" t="s">
        <v>63</v>
      </c>
      <c r="AC82" s="2" t="s">
        <v>63</v>
      </c>
      <c r="AD82" s="2" t="s">
        <v>63</v>
      </c>
      <c r="AE82" s="3">
        <v>0</v>
      </c>
      <c r="AF82" s="2" t="s">
        <v>63</v>
      </c>
      <c r="AG82" s="2" t="s">
        <v>63</v>
      </c>
      <c r="AH82" s="2" t="s">
        <v>63</v>
      </c>
      <c r="AI82" s="2" t="s">
        <v>63</v>
      </c>
      <c r="AJ82" s="2" t="s">
        <v>63</v>
      </c>
      <c r="AK82" s="2" t="s">
        <v>63</v>
      </c>
      <c r="AL82" s="2" t="s">
        <v>63</v>
      </c>
      <c r="AM82" s="2" t="s">
        <v>63</v>
      </c>
      <c r="AN82" s="2" t="s">
        <v>63</v>
      </c>
      <c r="AO82" s="2" t="s">
        <v>63</v>
      </c>
      <c r="AP82" s="3">
        <v>3.2</v>
      </c>
      <c r="AQ82" s="3">
        <v>0.2</v>
      </c>
      <c r="AR82" s="2" t="s">
        <v>63</v>
      </c>
      <c r="AS82" s="2" t="s">
        <v>63</v>
      </c>
      <c r="AT82" s="3">
        <v>16.600000000000001</v>
      </c>
      <c r="AU82" s="2" t="s">
        <v>63</v>
      </c>
      <c r="AV82" s="2" t="s">
        <v>63</v>
      </c>
      <c r="AW82" s="2" t="s">
        <v>63</v>
      </c>
      <c r="AX82" s="2" t="s">
        <v>63</v>
      </c>
      <c r="AY82" s="2" t="s">
        <v>63</v>
      </c>
      <c r="AZ82" s="2" t="s">
        <v>63</v>
      </c>
      <c r="BA82" s="3">
        <v>2.2000000000000002</v>
      </c>
      <c r="BB82" s="2" t="s">
        <v>63</v>
      </c>
      <c r="BC82" s="3">
        <v>2686.9</v>
      </c>
      <c r="BD82" s="2" t="s">
        <v>63</v>
      </c>
      <c r="BE82" s="2" t="s">
        <v>63</v>
      </c>
      <c r="BF82" s="3">
        <v>10.3</v>
      </c>
      <c r="BG82" s="3">
        <v>36.700000000000003</v>
      </c>
      <c r="BH82" s="2" t="s">
        <v>63</v>
      </c>
      <c r="BI82" s="2" t="s">
        <v>63</v>
      </c>
      <c r="BJ82" s="3">
        <v>30041.200000000001</v>
      </c>
      <c r="BK82" s="3">
        <v>2756.2</v>
      </c>
    </row>
    <row r="83" spans="1:63" ht="20.100000000000001" customHeight="1">
      <c r="A83" s="106"/>
      <c r="B83" s="71" t="s">
        <v>143</v>
      </c>
      <c r="C83" s="72" t="s">
        <v>239</v>
      </c>
      <c r="D83" s="2" t="s">
        <v>63</v>
      </c>
      <c r="E83" s="2" t="s">
        <v>63</v>
      </c>
      <c r="F83" s="2" t="s">
        <v>63</v>
      </c>
      <c r="G83" s="2" t="s">
        <v>63</v>
      </c>
      <c r="H83" s="2" t="s">
        <v>63</v>
      </c>
      <c r="I83" s="2" t="s">
        <v>63</v>
      </c>
      <c r="J83" s="2" t="s">
        <v>63</v>
      </c>
      <c r="K83" s="2" t="s">
        <v>63</v>
      </c>
      <c r="L83" s="2" t="s">
        <v>63</v>
      </c>
      <c r="M83" s="2" t="s">
        <v>63</v>
      </c>
      <c r="N83" s="2" t="s">
        <v>63</v>
      </c>
      <c r="O83" s="2" t="s">
        <v>63</v>
      </c>
      <c r="P83" s="2" t="s">
        <v>63</v>
      </c>
      <c r="Q83" s="3">
        <v>38760.5</v>
      </c>
      <c r="R83" s="3">
        <v>893.5</v>
      </c>
      <c r="S83" s="2" t="s">
        <v>63</v>
      </c>
      <c r="T83" s="2" t="s">
        <v>63</v>
      </c>
      <c r="U83" s="2" t="s">
        <v>63</v>
      </c>
      <c r="V83" s="2" t="s">
        <v>63</v>
      </c>
      <c r="W83" s="2" t="s">
        <v>63</v>
      </c>
      <c r="X83" s="2" t="s">
        <v>63</v>
      </c>
      <c r="Y83" s="2" t="s">
        <v>63</v>
      </c>
      <c r="Z83" s="2" t="s">
        <v>63</v>
      </c>
      <c r="AA83" s="2" t="s">
        <v>63</v>
      </c>
      <c r="AB83" s="2" t="s">
        <v>63</v>
      </c>
      <c r="AC83" s="2" t="s">
        <v>63</v>
      </c>
      <c r="AD83" s="3">
        <v>174.6</v>
      </c>
      <c r="AE83" s="2" t="s">
        <v>63</v>
      </c>
      <c r="AF83" s="2" t="s">
        <v>63</v>
      </c>
      <c r="AG83" s="2" t="s">
        <v>63</v>
      </c>
      <c r="AH83" s="3">
        <v>95.2</v>
      </c>
      <c r="AI83" s="2" t="s">
        <v>63</v>
      </c>
      <c r="AJ83" s="2" t="s">
        <v>63</v>
      </c>
      <c r="AK83" s="2" t="s">
        <v>63</v>
      </c>
      <c r="AL83" s="2" t="s">
        <v>63</v>
      </c>
      <c r="AM83" s="2" t="s">
        <v>63</v>
      </c>
      <c r="AN83" s="2" t="s">
        <v>63</v>
      </c>
      <c r="AO83" s="2" t="s">
        <v>63</v>
      </c>
      <c r="AP83" s="3">
        <v>54.1</v>
      </c>
      <c r="AQ83" s="3">
        <v>98.6</v>
      </c>
      <c r="AR83" s="3">
        <v>4.2</v>
      </c>
      <c r="AS83" s="3">
        <v>67.7</v>
      </c>
      <c r="AT83" s="3">
        <v>1</v>
      </c>
      <c r="AU83" s="2" t="s">
        <v>63</v>
      </c>
      <c r="AV83" s="2" t="s">
        <v>63</v>
      </c>
      <c r="AW83" s="2" t="s">
        <v>63</v>
      </c>
      <c r="AX83" s="2" t="s">
        <v>63</v>
      </c>
      <c r="AY83" s="2" t="s">
        <v>63</v>
      </c>
      <c r="AZ83" s="2" t="s">
        <v>63</v>
      </c>
      <c r="BA83" s="2" t="s">
        <v>63</v>
      </c>
      <c r="BB83" s="2" t="s">
        <v>63</v>
      </c>
      <c r="BC83" s="2" t="s">
        <v>63</v>
      </c>
      <c r="BD83" s="2" t="s">
        <v>63</v>
      </c>
      <c r="BE83" s="2" t="s">
        <v>63</v>
      </c>
      <c r="BF83" s="2" t="s">
        <v>63</v>
      </c>
      <c r="BG83" s="2" t="s">
        <v>63</v>
      </c>
      <c r="BH83" s="2" t="s">
        <v>63</v>
      </c>
      <c r="BI83" s="2" t="s">
        <v>63</v>
      </c>
      <c r="BJ83" s="3">
        <v>40149.4</v>
      </c>
      <c r="BK83" s="3">
        <v>225.6</v>
      </c>
    </row>
    <row r="84" spans="1:63" ht="20.100000000000001" customHeight="1">
      <c r="A84" s="106"/>
      <c r="B84" s="71" t="s">
        <v>144</v>
      </c>
      <c r="C84" s="72" t="s">
        <v>240</v>
      </c>
      <c r="D84" s="2" t="s">
        <v>63</v>
      </c>
      <c r="E84" s="2" t="s">
        <v>63</v>
      </c>
      <c r="F84" s="2" t="s">
        <v>63</v>
      </c>
      <c r="G84" s="3">
        <v>11767.4</v>
      </c>
      <c r="H84" s="2" t="s">
        <v>63</v>
      </c>
      <c r="I84" s="2" t="s">
        <v>63</v>
      </c>
      <c r="J84" s="2" t="s">
        <v>63</v>
      </c>
      <c r="K84" s="2" t="s">
        <v>63</v>
      </c>
      <c r="L84" s="2" t="s">
        <v>63</v>
      </c>
      <c r="M84" s="2" t="s">
        <v>63</v>
      </c>
      <c r="N84" s="2" t="s">
        <v>63</v>
      </c>
      <c r="O84" s="2" t="s">
        <v>63</v>
      </c>
      <c r="P84" s="2" t="s">
        <v>63</v>
      </c>
      <c r="Q84" s="3">
        <v>3545.9</v>
      </c>
      <c r="R84" s="3">
        <v>292.7</v>
      </c>
      <c r="S84" s="2" t="s">
        <v>63</v>
      </c>
      <c r="T84" s="2" t="s">
        <v>63</v>
      </c>
      <c r="U84" s="2" t="s">
        <v>63</v>
      </c>
      <c r="V84" s="2" t="s">
        <v>63</v>
      </c>
      <c r="W84" s="3">
        <v>1785.4</v>
      </c>
      <c r="X84" s="3">
        <v>65.900000000000006</v>
      </c>
      <c r="Y84" s="2" t="s">
        <v>63</v>
      </c>
      <c r="Z84" s="2" t="s">
        <v>63</v>
      </c>
      <c r="AA84" s="2" t="s">
        <v>63</v>
      </c>
      <c r="AB84" s="2" t="s">
        <v>63</v>
      </c>
      <c r="AC84" s="2" t="s">
        <v>63</v>
      </c>
      <c r="AD84" s="3">
        <v>37.4</v>
      </c>
      <c r="AE84" s="2" t="s">
        <v>63</v>
      </c>
      <c r="AF84" s="2" t="s">
        <v>63</v>
      </c>
      <c r="AG84" s="2" t="s">
        <v>63</v>
      </c>
      <c r="AH84" s="3">
        <v>282.89999999999998</v>
      </c>
      <c r="AI84" s="2" t="s">
        <v>63</v>
      </c>
      <c r="AJ84" s="2" t="s">
        <v>63</v>
      </c>
      <c r="AK84" s="2" t="s">
        <v>63</v>
      </c>
      <c r="AL84" s="2" t="s">
        <v>63</v>
      </c>
      <c r="AM84" s="2" t="s">
        <v>63</v>
      </c>
      <c r="AN84" s="3">
        <v>182</v>
      </c>
      <c r="AO84" s="3">
        <v>1730</v>
      </c>
      <c r="AP84" s="3">
        <v>13.4</v>
      </c>
      <c r="AQ84" s="3">
        <v>223.8</v>
      </c>
      <c r="AR84" s="3">
        <v>241.7</v>
      </c>
      <c r="AS84" s="3">
        <v>3113.9</v>
      </c>
      <c r="AT84" s="3">
        <v>17.2</v>
      </c>
      <c r="AU84" s="2" t="s">
        <v>63</v>
      </c>
      <c r="AV84" s="2" t="s">
        <v>63</v>
      </c>
      <c r="AW84" s="2" t="s">
        <v>63</v>
      </c>
      <c r="AX84" s="2" t="s">
        <v>63</v>
      </c>
      <c r="AY84" s="2" t="s">
        <v>63</v>
      </c>
      <c r="AZ84" s="2" t="s">
        <v>63</v>
      </c>
      <c r="BA84" s="2" t="s">
        <v>63</v>
      </c>
      <c r="BB84" s="2" t="s">
        <v>63</v>
      </c>
      <c r="BC84" s="2" t="s">
        <v>63</v>
      </c>
      <c r="BD84" s="2" t="s">
        <v>63</v>
      </c>
      <c r="BE84" s="2" t="s">
        <v>63</v>
      </c>
      <c r="BF84" s="2" t="s">
        <v>63</v>
      </c>
      <c r="BG84" s="2" t="s">
        <v>63</v>
      </c>
      <c r="BH84" s="2" t="s">
        <v>63</v>
      </c>
      <c r="BI84" s="2" t="s">
        <v>63</v>
      </c>
      <c r="BJ84" s="3">
        <v>23299.599999999999</v>
      </c>
      <c r="BK84" s="3">
        <v>3610</v>
      </c>
    </row>
    <row r="85" spans="1:63" ht="20.100000000000001" customHeight="1">
      <c r="A85" s="106"/>
      <c r="B85" s="71" t="s">
        <v>145</v>
      </c>
      <c r="C85" s="72" t="s">
        <v>241</v>
      </c>
      <c r="D85" s="2" t="s">
        <v>63</v>
      </c>
      <c r="E85" s="2" t="s">
        <v>63</v>
      </c>
      <c r="F85" s="2" t="s">
        <v>63</v>
      </c>
      <c r="G85" s="2" t="s">
        <v>63</v>
      </c>
      <c r="H85" s="2" t="s">
        <v>63</v>
      </c>
      <c r="I85" s="2" t="s">
        <v>63</v>
      </c>
      <c r="J85" s="2" t="s">
        <v>63</v>
      </c>
      <c r="K85" s="2" t="s">
        <v>63</v>
      </c>
      <c r="L85" s="2" t="s">
        <v>63</v>
      </c>
      <c r="M85" s="2" t="s">
        <v>63</v>
      </c>
      <c r="N85" s="2" t="s">
        <v>63</v>
      </c>
      <c r="O85" s="2" t="s">
        <v>63</v>
      </c>
      <c r="P85" s="2" t="s">
        <v>63</v>
      </c>
      <c r="Q85" s="2" t="s">
        <v>63</v>
      </c>
      <c r="R85" s="2" t="s">
        <v>63</v>
      </c>
      <c r="S85" s="2" t="s">
        <v>63</v>
      </c>
      <c r="T85" s="2" t="s">
        <v>63</v>
      </c>
      <c r="U85" s="2" t="s">
        <v>63</v>
      </c>
      <c r="V85" s="2" t="s">
        <v>63</v>
      </c>
      <c r="W85" s="2" t="s">
        <v>63</v>
      </c>
      <c r="X85" s="2" t="s">
        <v>63</v>
      </c>
      <c r="Y85" s="2" t="s">
        <v>63</v>
      </c>
      <c r="Z85" s="2" t="s">
        <v>63</v>
      </c>
      <c r="AA85" s="2" t="s">
        <v>63</v>
      </c>
      <c r="AB85" s="2" t="s">
        <v>63</v>
      </c>
      <c r="AC85" s="2" t="s">
        <v>63</v>
      </c>
      <c r="AD85" s="2" t="s">
        <v>63</v>
      </c>
      <c r="AE85" s="2" t="s">
        <v>63</v>
      </c>
      <c r="AF85" s="2" t="s">
        <v>63</v>
      </c>
      <c r="AG85" s="2" t="s">
        <v>63</v>
      </c>
      <c r="AH85" s="2" t="s">
        <v>63</v>
      </c>
      <c r="AI85" s="2" t="s">
        <v>63</v>
      </c>
      <c r="AJ85" s="2" t="s">
        <v>63</v>
      </c>
      <c r="AK85" s="2" t="s">
        <v>63</v>
      </c>
      <c r="AL85" s="2" t="s">
        <v>63</v>
      </c>
      <c r="AM85" s="2" t="s">
        <v>63</v>
      </c>
      <c r="AN85" s="2" t="s">
        <v>63</v>
      </c>
      <c r="AO85" s="2" t="s">
        <v>63</v>
      </c>
      <c r="AP85" s="2" t="s">
        <v>63</v>
      </c>
      <c r="AQ85" s="2" t="s">
        <v>63</v>
      </c>
      <c r="AR85" s="2" t="s">
        <v>63</v>
      </c>
      <c r="AS85" s="2" t="s">
        <v>63</v>
      </c>
      <c r="AT85" s="2" t="s">
        <v>63</v>
      </c>
      <c r="AU85" s="2" t="s">
        <v>63</v>
      </c>
      <c r="AV85" s="2" t="s">
        <v>63</v>
      </c>
      <c r="AW85" s="2" t="s">
        <v>63</v>
      </c>
      <c r="AX85" s="2" t="s">
        <v>63</v>
      </c>
      <c r="AY85" s="2" t="s">
        <v>63</v>
      </c>
      <c r="AZ85" s="2" t="s">
        <v>63</v>
      </c>
      <c r="BA85" s="2" t="s">
        <v>63</v>
      </c>
      <c r="BB85" s="2" t="s">
        <v>63</v>
      </c>
      <c r="BC85" s="2" t="s">
        <v>63</v>
      </c>
      <c r="BD85" s="2" t="s">
        <v>63</v>
      </c>
      <c r="BE85" s="2" t="s">
        <v>63</v>
      </c>
      <c r="BF85" s="2" t="s">
        <v>63</v>
      </c>
      <c r="BG85" s="2" t="s">
        <v>63</v>
      </c>
      <c r="BH85" s="2" t="s">
        <v>63</v>
      </c>
      <c r="BI85" s="3">
        <v>169.6</v>
      </c>
      <c r="BJ85" s="3">
        <v>169.6</v>
      </c>
      <c r="BK85" s="2" t="s">
        <v>63</v>
      </c>
    </row>
    <row r="86" spans="1:63" ht="20.100000000000001" customHeight="1">
      <c r="A86" s="106"/>
      <c r="B86" s="66" t="s">
        <v>146</v>
      </c>
      <c r="C86" s="83" t="s">
        <v>242</v>
      </c>
      <c r="D86" s="2" t="s">
        <v>63</v>
      </c>
      <c r="E86" s="2" t="s">
        <v>63</v>
      </c>
      <c r="F86" s="2" t="s">
        <v>63</v>
      </c>
      <c r="G86" s="3">
        <v>77007.399999999994</v>
      </c>
      <c r="H86" s="2" t="s">
        <v>63</v>
      </c>
      <c r="I86" s="2" t="s">
        <v>63</v>
      </c>
      <c r="J86" s="2" t="s">
        <v>63</v>
      </c>
      <c r="K86" s="2" t="s">
        <v>63</v>
      </c>
      <c r="L86" s="2" t="s">
        <v>63</v>
      </c>
      <c r="M86" s="2" t="s">
        <v>63</v>
      </c>
      <c r="N86" s="2" t="s">
        <v>63</v>
      </c>
      <c r="O86" s="2" t="s">
        <v>63</v>
      </c>
      <c r="P86" s="2" t="s">
        <v>63</v>
      </c>
      <c r="Q86" s="3">
        <v>71382</v>
      </c>
      <c r="R86" s="3">
        <v>17787.3</v>
      </c>
      <c r="S86" s="2" t="s">
        <v>63</v>
      </c>
      <c r="T86" s="2" t="s">
        <v>63</v>
      </c>
      <c r="U86" s="2" t="s">
        <v>63</v>
      </c>
      <c r="V86" s="2" t="s">
        <v>63</v>
      </c>
      <c r="W86" s="3">
        <v>19280.900000000001</v>
      </c>
      <c r="X86" s="3">
        <v>1929.7</v>
      </c>
      <c r="Y86" s="2" t="s">
        <v>63</v>
      </c>
      <c r="Z86" s="2" t="s">
        <v>63</v>
      </c>
      <c r="AA86" s="2" t="s">
        <v>63</v>
      </c>
      <c r="AB86" s="2" t="s">
        <v>63</v>
      </c>
      <c r="AC86" s="2" t="s">
        <v>63</v>
      </c>
      <c r="AD86" s="3">
        <v>1494</v>
      </c>
      <c r="AE86" s="3">
        <v>9.8000000000000007</v>
      </c>
      <c r="AF86" s="2" t="s">
        <v>63</v>
      </c>
      <c r="AG86" s="2" t="s">
        <v>63</v>
      </c>
      <c r="AH86" s="3">
        <v>5071.3</v>
      </c>
      <c r="AI86" s="2" t="s">
        <v>63</v>
      </c>
      <c r="AJ86" s="2" t="s">
        <v>63</v>
      </c>
      <c r="AK86" s="2" t="s">
        <v>63</v>
      </c>
      <c r="AL86" s="2" t="s">
        <v>63</v>
      </c>
      <c r="AM86" s="2" t="s">
        <v>63</v>
      </c>
      <c r="AN86" s="3">
        <v>12570.4</v>
      </c>
      <c r="AO86" s="3">
        <v>11339.5</v>
      </c>
      <c r="AP86" s="3">
        <v>3761.7</v>
      </c>
      <c r="AQ86" s="3">
        <v>3341.2</v>
      </c>
      <c r="AR86" s="3">
        <v>6777.2</v>
      </c>
      <c r="AS86" s="3">
        <v>9516.7999999999993</v>
      </c>
      <c r="AT86" s="3">
        <v>124.6</v>
      </c>
      <c r="AU86" s="3">
        <v>591.1</v>
      </c>
      <c r="AV86" s="2" t="s">
        <v>63</v>
      </c>
      <c r="AW86" s="2" t="s">
        <v>63</v>
      </c>
      <c r="AX86" s="2" t="s">
        <v>63</v>
      </c>
      <c r="AY86" s="2" t="s">
        <v>63</v>
      </c>
      <c r="AZ86" s="2" t="s">
        <v>63</v>
      </c>
      <c r="BA86" s="2" t="s">
        <v>63</v>
      </c>
      <c r="BB86" s="2" t="s">
        <v>63</v>
      </c>
      <c r="BC86" s="2" t="s">
        <v>63</v>
      </c>
      <c r="BD86" s="2" t="s">
        <v>63</v>
      </c>
      <c r="BE86" s="2" t="s">
        <v>63</v>
      </c>
      <c r="BF86" s="2" t="s">
        <v>63</v>
      </c>
      <c r="BG86" s="2" t="s">
        <v>63</v>
      </c>
      <c r="BH86" s="2" t="s">
        <v>63</v>
      </c>
      <c r="BI86" s="3">
        <v>60914.400000000001</v>
      </c>
      <c r="BJ86" s="3">
        <v>302899.40000000002</v>
      </c>
      <c r="BK86" s="3">
        <v>24112.6</v>
      </c>
    </row>
    <row r="87" spans="1:63" ht="20.100000000000001" customHeight="1">
      <c r="A87" s="106"/>
      <c r="B87" s="71" t="s">
        <v>147</v>
      </c>
      <c r="C87" s="72" t="s">
        <v>239</v>
      </c>
      <c r="D87" s="2" t="s">
        <v>63</v>
      </c>
      <c r="E87" s="2" t="s">
        <v>63</v>
      </c>
      <c r="F87" s="2" t="s">
        <v>63</v>
      </c>
      <c r="G87" s="2" t="s">
        <v>63</v>
      </c>
      <c r="H87" s="2" t="s">
        <v>63</v>
      </c>
      <c r="I87" s="2" t="s">
        <v>63</v>
      </c>
      <c r="J87" s="2" t="s">
        <v>63</v>
      </c>
      <c r="K87" s="2" t="s">
        <v>63</v>
      </c>
      <c r="L87" s="2" t="s">
        <v>63</v>
      </c>
      <c r="M87" s="2" t="s">
        <v>63</v>
      </c>
      <c r="N87" s="2" t="s">
        <v>63</v>
      </c>
      <c r="O87" s="2" t="s">
        <v>63</v>
      </c>
      <c r="P87" s="2" t="s">
        <v>63</v>
      </c>
      <c r="Q87" s="3">
        <v>65391.3</v>
      </c>
      <c r="R87" s="3">
        <v>6764.3</v>
      </c>
      <c r="S87" s="2" t="s">
        <v>63</v>
      </c>
      <c r="T87" s="2" t="s">
        <v>63</v>
      </c>
      <c r="U87" s="2" t="s">
        <v>63</v>
      </c>
      <c r="V87" s="2" t="s">
        <v>63</v>
      </c>
      <c r="W87" s="2" t="s">
        <v>63</v>
      </c>
      <c r="X87" s="2" t="s">
        <v>63</v>
      </c>
      <c r="Y87" s="2" t="s">
        <v>63</v>
      </c>
      <c r="Z87" s="2" t="s">
        <v>63</v>
      </c>
      <c r="AA87" s="2" t="s">
        <v>63</v>
      </c>
      <c r="AB87" s="2" t="s">
        <v>63</v>
      </c>
      <c r="AC87" s="2" t="s">
        <v>63</v>
      </c>
      <c r="AD87" s="3">
        <v>1494</v>
      </c>
      <c r="AE87" s="2" t="s">
        <v>63</v>
      </c>
      <c r="AF87" s="2" t="s">
        <v>63</v>
      </c>
      <c r="AG87" s="2" t="s">
        <v>63</v>
      </c>
      <c r="AH87" s="3">
        <v>401.2</v>
      </c>
      <c r="AI87" s="2" t="s">
        <v>63</v>
      </c>
      <c r="AJ87" s="2" t="s">
        <v>63</v>
      </c>
      <c r="AK87" s="2" t="s">
        <v>63</v>
      </c>
      <c r="AL87" s="2" t="s">
        <v>63</v>
      </c>
      <c r="AM87" s="2" t="s">
        <v>63</v>
      </c>
      <c r="AN87" s="2" t="s">
        <v>63</v>
      </c>
      <c r="AO87" s="2" t="s">
        <v>63</v>
      </c>
      <c r="AP87" s="3">
        <v>766</v>
      </c>
      <c r="AQ87" s="3">
        <v>3341.2</v>
      </c>
      <c r="AR87" s="3">
        <v>108.5</v>
      </c>
      <c r="AS87" s="3">
        <v>2162.6999999999998</v>
      </c>
      <c r="AT87" s="3">
        <v>4.5</v>
      </c>
      <c r="AU87" s="2" t="s">
        <v>63</v>
      </c>
      <c r="AV87" s="2" t="s">
        <v>63</v>
      </c>
      <c r="AW87" s="2" t="s">
        <v>63</v>
      </c>
      <c r="AX87" s="2" t="s">
        <v>63</v>
      </c>
      <c r="AY87" s="2" t="s">
        <v>63</v>
      </c>
      <c r="AZ87" s="2" t="s">
        <v>63</v>
      </c>
      <c r="BA87" s="2" t="s">
        <v>63</v>
      </c>
      <c r="BB87" s="2" t="s">
        <v>63</v>
      </c>
      <c r="BC87" s="2" t="s">
        <v>63</v>
      </c>
      <c r="BD87" s="2" t="s">
        <v>63</v>
      </c>
      <c r="BE87" s="2" t="s">
        <v>63</v>
      </c>
      <c r="BF87" s="2" t="s">
        <v>63</v>
      </c>
      <c r="BG87" s="2" t="s">
        <v>63</v>
      </c>
      <c r="BH87" s="2" t="s">
        <v>63</v>
      </c>
      <c r="BI87" s="3">
        <v>47886.6</v>
      </c>
      <c r="BJ87" s="3">
        <v>128320.2</v>
      </c>
      <c r="BK87" s="3">
        <v>6382.8</v>
      </c>
    </row>
    <row r="88" spans="1:63" ht="20.100000000000001" customHeight="1">
      <c r="A88" s="106"/>
      <c r="B88" s="71" t="s">
        <v>148</v>
      </c>
      <c r="C88" s="72" t="s">
        <v>240</v>
      </c>
      <c r="D88" s="2" t="s">
        <v>63</v>
      </c>
      <c r="E88" s="2" t="s">
        <v>63</v>
      </c>
      <c r="F88" s="2" t="s">
        <v>63</v>
      </c>
      <c r="G88" s="3">
        <v>77007.399999999994</v>
      </c>
      <c r="H88" s="2" t="s">
        <v>63</v>
      </c>
      <c r="I88" s="2" t="s">
        <v>63</v>
      </c>
      <c r="J88" s="2" t="s">
        <v>63</v>
      </c>
      <c r="K88" s="2" t="s">
        <v>63</v>
      </c>
      <c r="L88" s="2" t="s">
        <v>63</v>
      </c>
      <c r="M88" s="2" t="s">
        <v>63</v>
      </c>
      <c r="N88" s="2" t="s">
        <v>63</v>
      </c>
      <c r="O88" s="2" t="s">
        <v>63</v>
      </c>
      <c r="P88" s="2" t="s">
        <v>63</v>
      </c>
      <c r="Q88" s="3">
        <v>5115.8</v>
      </c>
      <c r="R88" s="3">
        <v>5375.4</v>
      </c>
      <c r="S88" s="2" t="s">
        <v>63</v>
      </c>
      <c r="T88" s="2" t="s">
        <v>63</v>
      </c>
      <c r="U88" s="2" t="s">
        <v>63</v>
      </c>
      <c r="V88" s="2" t="s">
        <v>63</v>
      </c>
      <c r="W88" s="3">
        <v>19280.900000000001</v>
      </c>
      <c r="X88" s="3">
        <v>1756.2</v>
      </c>
      <c r="Y88" s="2" t="s">
        <v>63</v>
      </c>
      <c r="Z88" s="2" t="s">
        <v>63</v>
      </c>
      <c r="AA88" s="2" t="s">
        <v>63</v>
      </c>
      <c r="AB88" s="2" t="s">
        <v>63</v>
      </c>
      <c r="AC88" s="2" t="s">
        <v>63</v>
      </c>
      <c r="AD88" s="2" t="s">
        <v>63</v>
      </c>
      <c r="AE88" s="2" t="s">
        <v>63</v>
      </c>
      <c r="AF88" s="2" t="s">
        <v>63</v>
      </c>
      <c r="AG88" s="2" t="s">
        <v>63</v>
      </c>
      <c r="AH88" s="3">
        <v>2627.8</v>
      </c>
      <c r="AI88" s="2" t="s">
        <v>63</v>
      </c>
      <c r="AJ88" s="2" t="s">
        <v>63</v>
      </c>
      <c r="AK88" s="2" t="s">
        <v>63</v>
      </c>
      <c r="AL88" s="2" t="s">
        <v>63</v>
      </c>
      <c r="AM88" s="2" t="s">
        <v>63</v>
      </c>
      <c r="AN88" s="3">
        <v>12570.4</v>
      </c>
      <c r="AO88" s="3">
        <v>11033.4</v>
      </c>
      <c r="AP88" s="2" t="s">
        <v>63</v>
      </c>
      <c r="AQ88" s="2" t="s">
        <v>63</v>
      </c>
      <c r="AR88" s="3">
        <v>4390</v>
      </c>
      <c r="AS88" s="3">
        <v>6781.5</v>
      </c>
      <c r="AT88" s="2" t="s">
        <v>63</v>
      </c>
      <c r="AU88" s="2" t="s">
        <v>63</v>
      </c>
      <c r="AV88" s="2" t="s">
        <v>63</v>
      </c>
      <c r="AW88" s="2" t="s">
        <v>63</v>
      </c>
      <c r="AX88" s="2" t="s">
        <v>63</v>
      </c>
      <c r="AY88" s="2" t="s">
        <v>63</v>
      </c>
      <c r="AZ88" s="2" t="s">
        <v>63</v>
      </c>
      <c r="BA88" s="2" t="s">
        <v>63</v>
      </c>
      <c r="BB88" s="2" t="s">
        <v>63</v>
      </c>
      <c r="BC88" s="2" t="s">
        <v>63</v>
      </c>
      <c r="BD88" s="2" t="s">
        <v>63</v>
      </c>
      <c r="BE88" s="2" t="s">
        <v>63</v>
      </c>
      <c r="BF88" s="2" t="s">
        <v>63</v>
      </c>
      <c r="BG88" s="2" t="s">
        <v>63</v>
      </c>
      <c r="BH88" s="2" t="s">
        <v>63</v>
      </c>
      <c r="BI88" s="3">
        <v>9968.6</v>
      </c>
      <c r="BJ88" s="3">
        <v>155907.29999999999</v>
      </c>
      <c r="BK88" s="3">
        <v>11171.5</v>
      </c>
    </row>
    <row r="89" spans="1:63" ht="20.100000000000001" customHeight="1">
      <c r="A89" s="106"/>
      <c r="B89" s="71" t="s">
        <v>149</v>
      </c>
      <c r="C89" s="72" t="s">
        <v>243</v>
      </c>
      <c r="D89" s="2" t="s">
        <v>63</v>
      </c>
      <c r="E89" s="2" t="s">
        <v>63</v>
      </c>
      <c r="F89" s="2" t="s">
        <v>63</v>
      </c>
      <c r="G89" s="2" t="s">
        <v>63</v>
      </c>
      <c r="H89" s="2" t="s">
        <v>63</v>
      </c>
      <c r="I89" s="2" t="s">
        <v>63</v>
      </c>
      <c r="J89" s="2" t="s">
        <v>63</v>
      </c>
      <c r="K89" s="2" t="s">
        <v>63</v>
      </c>
      <c r="L89" s="2" t="s">
        <v>63</v>
      </c>
      <c r="M89" s="2" t="s">
        <v>63</v>
      </c>
      <c r="N89" s="2" t="s">
        <v>63</v>
      </c>
      <c r="O89" s="2" t="s">
        <v>63</v>
      </c>
      <c r="P89" s="2" t="s">
        <v>63</v>
      </c>
      <c r="Q89" s="3">
        <v>874.9</v>
      </c>
      <c r="R89" s="3">
        <v>5543.7</v>
      </c>
      <c r="S89" s="2" t="s">
        <v>63</v>
      </c>
      <c r="T89" s="2" t="s">
        <v>63</v>
      </c>
      <c r="U89" s="2" t="s">
        <v>63</v>
      </c>
      <c r="V89" s="2" t="s">
        <v>63</v>
      </c>
      <c r="W89" s="2" t="s">
        <v>63</v>
      </c>
      <c r="X89" s="2" t="s">
        <v>63</v>
      </c>
      <c r="Y89" s="2" t="s">
        <v>63</v>
      </c>
      <c r="Z89" s="2" t="s">
        <v>63</v>
      </c>
      <c r="AA89" s="2" t="s">
        <v>63</v>
      </c>
      <c r="AB89" s="2" t="s">
        <v>63</v>
      </c>
      <c r="AC89" s="2" t="s">
        <v>63</v>
      </c>
      <c r="AD89" s="2" t="s">
        <v>63</v>
      </c>
      <c r="AE89" s="2" t="s">
        <v>63</v>
      </c>
      <c r="AF89" s="2" t="s">
        <v>63</v>
      </c>
      <c r="AG89" s="2" t="s">
        <v>63</v>
      </c>
      <c r="AH89" s="3">
        <v>1997.8</v>
      </c>
      <c r="AI89" s="2" t="s">
        <v>63</v>
      </c>
      <c r="AJ89" s="2" t="s">
        <v>63</v>
      </c>
      <c r="AK89" s="2" t="s">
        <v>63</v>
      </c>
      <c r="AL89" s="2" t="s">
        <v>63</v>
      </c>
      <c r="AM89" s="2" t="s">
        <v>63</v>
      </c>
      <c r="AN89" s="2" t="s">
        <v>63</v>
      </c>
      <c r="AO89" s="2" t="s">
        <v>63</v>
      </c>
      <c r="AP89" s="2" t="s">
        <v>63</v>
      </c>
      <c r="AQ89" s="2" t="s">
        <v>63</v>
      </c>
      <c r="AR89" s="2" t="s">
        <v>63</v>
      </c>
      <c r="AS89" s="2" t="s">
        <v>63</v>
      </c>
      <c r="AT89" s="3">
        <v>120.1</v>
      </c>
      <c r="AU89" s="3">
        <v>591.1</v>
      </c>
      <c r="AV89" s="2" t="s">
        <v>63</v>
      </c>
      <c r="AW89" s="2" t="s">
        <v>63</v>
      </c>
      <c r="AX89" s="2" t="s">
        <v>63</v>
      </c>
      <c r="AY89" s="2" t="s">
        <v>63</v>
      </c>
      <c r="AZ89" s="2" t="s">
        <v>63</v>
      </c>
      <c r="BA89" s="2" t="s">
        <v>63</v>
      </c>
      <c r="BB89" s="2" t="s">
        <v>63</v>
      </c>
      <c r="BC89" s="2" t="s">
        <v>63</v>
      </c>
      <c r="BD89" s="2" t="s">
        <v>63</v>
      </c>
      <c r="BE89" s="2" t="s">
        <v>63</v>
      </c>
      <c r="BF89" s="2" t="s">
        <v>63</v>
      </c>
      <c r="BG89" s="2" t="s">
        <v>63</v>
      </c>
      <c r="BH89" s="2" t="s">
        <v>63</v>
      </c>
      <c r="BI89" s="2" t="s">
        <v>63</v>
      </c>
      <c r="BJ89" s="3">
        <v>9127.6</v>
      </c>
      <c r="BK89" s="3">
        <v>711.2</v>
      </c>
    </row>
    <row r="90" spans="1:63" ht="20.100000000000001" customHeight="1">
      <c r="A90" s="106"/>
      <c r="B90" s="71" t="s">
        <v>150</v>
      </c>
      <c r="C90" s="72" t="s">
        <v>244</v>
      </c>
      <c r="D90" s="2" t="s">
        <v>63</v>
      </c>
      <c r="E90" s="2" t="s">
        <v>63</v>
      </c>
      <c r="F90" s="2" t="s">
        <v>63</v>
      </c>
      <c r="G90" s="2" t="s">
        <v>63</v>
      </c>
      <c r="H90" s="2" t="s">
        <v>63</v>
      </c>
      <c r="I90" s="2" t="s">
        <v>63</v>
      </c>
      <c r="J90" s="2" t="s">
        <v>63</v>
      </c>
      <c r="K90" s="2" t="s">
        <v>63</v>
      </c>
      <c r="L90" s="2" t="s">
        <v>63</v>
      </c>
      <c r="M90" s="2" t="s">
        <v>63</v>
      </c>
      <c r="N90" s="2" t="s">
        <v>63</v>
      </c>
      <c r="O90" s="2" t="s">
        <v>63</v>
      </c>
      <c r="P90" s="2" t="s">
        <v>63</v>
      </c>
      <c r="Q90" s="2" t="s">
        <v>63</v>
      </c>
      <c r="R90" s="3">
        <v>104</v>
      </c>
      <c r="S90" s="2" t="s">
        <v>63</v>
      </c>
      <c r="T90" s="2" t="s">
        <v>63</v>
      </c>
      <c r="U90" s="2" t="s">
        <v>63</v>
      </c>
      <c r="V90" s="2" t="s">
        <v>63</v>
      </c>
      <c r="W90" s="2" t="s">
        <v>63</v>
      </c>
      <c r="X90" s="3">
        <v>173.5</v>
      </c>
      <c r="Y90" s="2" t="s">
        <v>63</v>
      </c>
      <c r="Z90" s="2" t="s">
        <v>63</v>
      </c>
      <c r="AA90" s="2" t="s">
        <v>63</v>
      </c>
      <c r="AB90" s="2" t="s">
        <v>63</v>
      </c>
      <c r="AC90" s="2" t="s">
        <v>63</v>
      </c>
      <c r="AD90" s="2" t="s">
        <v>63</v>
      </c>
      <c r="AE90" s="3">
        <v>9.8000000000000007</v>
      </c>
      <c r="AF90" s="2" t="s">
        <v>63</v>
      </c>
      <c r="AG90" s="2" t="s">
        <v>63</v>
      </c>
      <c r="AH90" s="3">
        <v>44.6</v>
      </c>
      <c r="AI90" s="2" t="s">
        <v>63</v>
      </c>
      <c r="AJ90" s="2" t="s">
        <v>63</v>
      </c>
      <c r="AK90" s="2" t="s">
        <v>63</v>
      </c>
      <c r="AL90" s="2" t="s">
        <v>63</v>
      </c>
      <c r="AM90" s="2" t="s">
        <v>63</v>
      </c>
      <c r="AN90" s="2" t="s">
        <v>63</v>
      </c>
      <c r="AO90" s="3">
        <v>306.10000000000002</v>
      </c>
      <c r="AP90" s="3">
        <v>2995.7</v>
      </c>
      <c r="AQ90" s="2" t="s">
        <v>63</v>
      </c>
      <c r="AR90" s="3">
        <v>2278.6999999999998</v>
      </c>
      <c r="AS90" s="3">
        <v>572.6</v>
      </c>
      <c r="AT90" s="2" t="s">
        <v>63</v>
      </c>
      <c r="AU90" s="2" t="s">
        <v>63</v>
      </c>
      <c r="AV90" s="2" t="s">
        <v>63</v>
      </c>
      <c r="AW90" s="2" t="s">
        <v>63</v>
      </c>
      <c r="AX90" s="2" t="s">
        <v>63</v>
      </c>
      <c r="AY90" s="2" t="s">
        <v>63</v>
      </c>
      <c r="AZ90" s="2" t="s">
        <v>63</v>
      </c>
      <c r="BA90" s="2" t="s">
        <v>63</v>
      </c>
      <c r="BB90" s="2" t="s">
        <v>63</v>
      </c>
      <c r="BC90" s="2" t="s">
        <v>63</v>
      </c>
      <c r="BD90" s="2" t="s">
        <v>63</v>
      </c>
      <c r="BE90" s="2" t="s">
        <v>63</v>
      </c>
      <c r="BF90" s="2" t="s">
        <v>63</v>
      </c>
      <c r="BG90" s="2" t="s">
        <v>63</v>
      </c>
      <c r="BH90" s="2" t="s">
        <v>63</v>
      </c>
      <c r="BI90" s="2" t="s">
        <v>63</v>
      </c>
      <c r="BJ90" s="3">
        <v>6485.1</v>
      </c>
      <c r="BK90" s="3">
        <v>5847.1</v>
      </c>
    </row>
    <row r="91" spans="1:63" ht="20.100000000000001" customHeight="1">
      <c r="A91" s="106"/>
      <c r="B91" s="71" t="s">
        <v>151</v>
      </c>
      <c r="C91" s="72" t="s">
        <v>245</v>
      </c>
      <c r="D91" s="2" t="s">
        <v>63</v>
      </c>
      <c r="E91" s="2" t="s">
        <v>63</v>
      </c>
      <c r="F91" s="2" t="s">
        <v>63</v>
      </c>
      <c r="G91" s="2" t="s">
        <v>63</v>
      </c>
      <c r="H91" s="2" t="s">
        <v>63</v>
      </c>
      <c r="I91" s="2" t="s">
        <v>63</v>
      </c>
      <c r="J91" s="2" t="s">
        <v>63</v>
      </c>
      <c r="K91" s="2" t="s">
        <v>63</v>
      </c>
      <c r="L91" s="2" t="s">
        <v>63</v>
      </c>
      <c r="M91" s="2" t="s">
        <v>63</v>
      </c>
      <c r="N91" s="2" t="s">
        <v>63</v>
      </c>
      <c r="O91" s="2" t="s">
        <v>63</v>
      </c>
      <c r="P91" s="2" t="s">
        <v>63</v>
      </c>
      <c r="Q91" s="2" t="s">
        <v>63</v>
      </c>
      <c r="R91" s="2" t="s">
        <v>63</v>
      </c>
      <c r="S91" s="2" t="s">
        <v>63</v>
      </c>
      <c r="T91" s="2" t="s">
        <v>63</v>
      </c>
      <c r="U91" s="2" t="s">
        <v>63</v>
      </c>
      <c r="V91" s="2" t="s">
        <v>63</v>
      </c>
      <c r="W91" s="2" t="s">
        <v>63</v>
      </c>
      <c r="X91" s="2" t="s">
        <v>63</v>
      </c>
      <c r="Y91" s="2" t="s">
        <v>63</v>
      </c>
      <c r="Z91" s="2" t="s">
        <v>63</v>
      </c>
      <c r="AA91" s="2" t="s">
        <v>63</v>
      </c>
      <c r="AB91" s="2" t="s">
        <v>63</v>
      </c>
      <c r="AC91" s="2" t="s">
        <v>63</v>
      </c>
      <c r="AD91" s="2" t="s">
        <v>63</v>
      </c>
      <c r="AE91" s="2" t="s">
        <v>63</v>
      </c>
      <c r="AF91" s="2" t="s">
        <v>63</v>
      </c>
      <c r="AG91" s="2" t="s">
        <v>63</v>
      </c>
      <c r="AH91" s="2" t="s">
        <v>63</v>
      </c>
      <c r="AI91" s="2" t="s">
        <v>63</v>
      </c>
      <c r="AJ91" s="2" t="s">
        <v>63</v>
      </c>
      <c r="AK91" s="2" t="s">
        <v>63</v>
      </c>
      <c r="AL91" s="2" t="s">
        <v>63</v>
      </c>
      <c r="AM91" s="2" t="s">
        <v>63</v>
      </c>
      <c r="AN91" s="2" t="s">
        <v>63</v>
      </c>
      <c r="AO91" s="2" t="s">
        <v>63</v>
      </c>
      <c r="AP91" s="2" t="s">
        <v>63</v>
      </c>
      <c r="AQ91" s="2" t="s">
        <v>63</v>
      </c>
      <c r="AR91" s="2" t="s">
        <v>63</v>
      </c>
      <c r="AS91" s="2" t="s">
        <v>63</v>
      </c>
      <c r="AT91" s="2" t="s">
        <v>63</v>
      </c>
      <c r="AU91" s="2" t="s">
        <v>63</v>
      </c>
      <c r="AV91" s="2" t="s">
        <v>63</v>
      </c>
      <c r="AW91" s="2" t="s">
        <v>63</v>
      </c>
      <c r="AX91" s="2" t="s">
        <v>63</v>
      </c>
      <c r="AY91" s="2" t="s">
        <v>63</v>
      </c>
      <c r="AZ91" s="2" t="s">
        <v>63</v>
      </c>
      <c r="BA91" s="2" t="s">
        <v>63</v>
      </c>
      <c r="BB91" s="2" t="s">
        <v>63</v>
      </c>
      <c r="BC91" s="2" t="s">
        <v>63</v>
      </c>
      <c r="BD91" s="2" t="s">
        <v>63</v>
      </c>
      <c r="BE91" s="2" t="s">
        <v>63</v>
      </c>
      <c r="BF91" s="2" t="s">
        <v>63</v>
      </c>
      <c r="BG91" s="2" t="s">
        <v>63</v>
      </c>
      <c r="BH91" s="2" t="s">
        <v>63</v>
      </c>
      <c r="BI91" s="3">
        <v>3059.1</v>
      </c>
      <c r="BJ91" s="3">
        <v>3059.1</v>
      </c>
      <c r="BK91" s="2" t="s">
        <v>63</v>
      </c>
    </row>
  </sheetData>
  <mergeCells count="1">
    <mergeCell ref="D2:BK2"/>
  </mergeCells>
  <phoneticPr fontId="5"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60CF9-472D-44E7-B1CB-68C135C67FA9}">
  <dimension ref="A1:BK91"/>
  <sheetViews>
    <sheetView topLeftCell="BA36" workbookViewId="0">
      <selection activeCell="A48" sqref="A48:XFD48"/>
    </sheetView>
  </sheetViews>
  <sheetFormatPr defaultRowHeight="16.5"/>
  <cols>
    <col min="1" max="1" width="20" customWidth="1"/>
    <col min="2" max="2" width="25.125" bestFit="1" customWidth="1"/>
    <col min="3" max="3" width="22.875" customWidth="1"/>
    <col min="4" max="5" width="14.625" customWidth="1"/>
    <col min="6" max="6" width="8.75" customWidth="1"/>
    <col min="7" max="7" width="14.625" customWidth="1"/>
    <col min="8" max="8" width="11.75" customWidth="1"/>
    <col min="9" max="10" width="5.875" customWidth="1"/>
    <col min="11" max="11" width="11.75" customWidth="1"/>
    <col min="12" max="13" width="8.75" customWidth="1"/>
    <col min="14" max="14" width="17.625" customWidth="1"/>
    <col min="15" max="15" width="11.75" customWidth="1"/>
    <col min="16" max="16" width="17.625" customWidth="1"/>
    <col min="17" max="18" width="11.75" customWidth="1"/>
    <col min="19" max="19" width="9.75" customWidth="1"/>
    <col min="20" max="20" width="11.75" customWidth="1"/>
    <col min="21" max="21" width="8.75" customWidth="1"/>
    <col min="22" max="22" width="17.625" customWidth="1"/>
    <col min="23" max="23" width="11.75" customWidth="1"/>
    <col min="24" max="24" width="8.75" customWidth="1"/>
    <col min="25" max="25" width="6.875" customWidth="1"/>
    <col min="26" max="26" width="8.75" customWidth="1"/>
    <col min="27" max="27" width="14.625" customWidth="1"/>
    <col min="28" max="28" width="20.375" customWidth="1"/>
    <col min="29" max="29" width="17.625" customWidth="1"/>
    <col min="30" max="30" width="7.875" customWidth="1"/>
    <col min="31" max="31" width="8.75" customWidth="1"/>
    <col min="32" max="33" width="5.875" customWidth="1"/>
    <col min="34" max="35" width="8.75" customWidth="1"/>
    <col min="36" max="36" width="5.875" customWidth="1"/>
    <col min="37" max="37" width="8.75" customWidth="1"/>
    <col min="38" max="38" width="11.75" customWidth="1"/>
    <col min="39" max="39" width="14.625" customWidth="1"/>
    <col min="40" max="40" width="11.75" customWidth="1"/>
    <col min="41" max="41" width="17.625" customWidth="1"/>
    <col min="42" max="42" width="14.625" customWidth="1"/>
    <col min="43" max="43" width="21.375" customWidth="1"/>
    <col min="44" max="44" width="24.375" customWidth="1"/>
    <col min="45" max="45" width="20.375" customWidth="1"/>
    <col min="46" max="47" width="14.625" customWidth="1"/>
    <col min="48" max="48" width="17.625" customWidth="1"/>
    <col min="49" max="49" width="14.625" customWidth="1"/>
    <col min="50" max="50" width="20.375" customWidth="1"/>
    <col min="51" max="51" width="5.875" customWidth="1"/>
    <col min="52" max="52" width="8.75" customWidth="1"/>
    <col min="53" max="53" width="6.875" customWidth="1"/>
    <col min="54" max="54" width="5.875" customWidth="1"/>
    <col min="55" max="56" width="8.75" customWidth="1"/>
    <col min="57" max="57" width="5.875" customWidth="1"/>
    <col min="58" max="58" width="6.875" customWidth="1"/>
    <col min="59" max="59" width="17.625" customWidth="1"/>
    <col min="60" max="61" width="7.875" customWidth="1"/>
    <col min="62" max="62" width="11.75" customWidth="1"/>
    <col min="63" max="63" width="16.625" customWidth="1"/>
  </cols>
  <sheetData>
    <row r="1" spans="1:63" ht="17.25" thickBot="1">
      <c r="D1" s="16" t="s">
        <v>271</v>
      </c>
      <c r="E1" s="16" t="s">
        <v>271</v>
      </c>
      <c r="F1" s="16" t="s">
        <v>271</v>
      </c>
      <c r="G1" s="16" t="s">
        <v>271</v>
      </c>
      <c r="H1" s="16" t="s">
        <v>271</v>
      </c>
      <c r="I1" s="16" t="s">
        <v>271</v>
      </c>
      <c r="J1" s="16" t="s">
        <v>271</v>
      </c>
      <c r="K1" s="16" t="s">
        <v>271</v>
      </c>
      <c r="L1" s="16"/>
      <c r="M1" s="16"/>
      <c r="N1" s="16"/>
      <c r="O1" s="16"/>
      <c r="P1" s="16"/>
      <c r="Q1" s="17" t="s">
        <v>272</v>
      </c>
      <c r="R1" s="17" t="s">
        <v>272</v>
      </c>
      <c r="S1" s="7" t="s">
        <v>273</v>
      </c>
      <c r="T1" s="36" t="s">
        <v>274</v>
      </c>
      <c r="U1" s="36" t="s">
        <v>274</v>
      </c>
      <c r="V1" s="36" t="s">
        <v>274</v>
      </c>
      <c r="W1" s="17" t="s">
        <v>275</v>
      </c>
      <c r="X1" s="17" t="s">
        <v>275</v>
      </c>
      <c r="Y1" s="17" t="s">
        <v>275</v>
      </c>
      <c r="Z1" s="16" t="s">
        <v>276</v>
      </c>
      <c r="AA1" s="16" t="s">
        <v>276</v>
      </c>
      <c r="AB1" s="16" t="s">
        <v>276</v>
      </c>
      <c r="AC1" s="16" t="s">
        <v>276</v>
      </c>
      <c r="AD1" s="16" t="s">
        <v>276</v>
      </c>
      <c r="AE1" s="16" t="s">
        <v>276</v>
      </c>
      <c r="AF1" s="18" t="s">
        <v>277</v>
      </c>
      <c r="AG1" s="18" t="s">
        <v>277</v>
      </c>
      <c r="AH1" s="18" t="s">
        <v>277</v>
      </c>
      <c r="AI1" s="17"/>
      <c r="AJ1" s="16" t="s">
        <v>276</v>
      </c>
      <c r="AK1" s="18" t="s">
        <v>277</v>
      </c>
      <c r="AL1" s="16" t="s">
        <v>276</v>
      </c>
      <c r="AM1" s="18" t="s">
        <v>277</v>
      </c>
      <c r="AN1" s="16" t="s">
        <v>276</v>
      </c>
      <c r="AO1" s="18" t="s">
        <v>277</v>
      </c>
      <c r="AP1" s="17" t="s">
        <v>278</v>
      </c>
      <c r="AQ1" s="17" t="s">
        <v>278</v>
      </c>
      <c r="AR1" s="17" t="s">
        <v>278</v>
      </c>
      <c r="AS1" s="17" t="s">
        <v>278</v>
      </c>
      <c r="AT1" s="17" t="s">
        <v>278</v>
      </c>
      <c r="AU1" s="17" t="s">
        <v>278</v>
      </c>
      <c r="AV1" s="17" t="s">
        <v>278</v>
      </c>
      <c r="AW1" s="17" t="s">
        <v>278</v>
      </c>
      <c r="AX1" s="17" t="s">
        <v>278</v>
      </c>
      <c r="AY1" s="16" t="s">
        <v>279</v>
      </c>
      <c r="AZ1" s="16" t="s">
        <v>279</v>
      </c>
      <c r="BA1" s="16" t="s">
        <v>279</v>
      </c>
      <c r="BB1" s="16" t="s">
        <v>279</v>
      </c>
      <c r="BC1" s="16" t="s">
        <v>279</v>
      </c>
      <c r="BD1" s="16" t="s">
        <v>279</v>
      </c>
      <c r="BE1" s="16" t="s">
        <v>279</v>
      </c>
      <c r="BF1" s="16" t="s">
        <v>279</v>
      </c>
      <c r="BG1" s="16" t="s">
        <v>279</v>
      </c>
      <c r="BH1" s="8" t="s">
        <v>280</v>
      </c>
      <c r="BI1" s="9" t="s">
        <v>281</v>
      </c>
    </row>
    <row r="2" spans="1:63" ht="20.100000000000001" customHeight="1" thickBot="1">
      <c r="A2" s="374" t="s">
        <v>807</v>
      </c>
      <c r="D2" s="782" t="s">
        <v>156</v>
      </c>
      <c r="E2" s="782" t="s">
        <v>156</v>
      </c>
      <c r="F2" s="782" t="s">
        <v>156</v>
      </c>
      <c r="G2" s="782" t="s">
        <v>156</v>
      </c>
      <c r="H2" s="782" t="s">
        <v>156</v>
      </c>
      <c r="I2" s="782" t="s">
        <v>156</v>
      </c>
      <c r="J2" s="782" t="s">
        <v>156</v>
      </c>
      <c r="K2" s="782" t="s">
        <v>156</v>
      </c>
      <c r="L2" s="782" t="s">
        <v>156</v>
      </c>
      <c r="M2" s="782" t="s">
        <v>156</v>
      </c>
      <c r="N2" s="782" t="s">
        <v>156</v>
      </c>
      <c r="O2" s="782" t="s">
        <v>156</v>
      </c>
      <c r="P2" s="782" t="s">
        <v>156</v>
      </c>
      <c r="Q2" s="782" t="s">
        <v>156</v>
      </c>
      <c r="R2" s="782" t="s">
        <v>156</v>
      </c>
      <c r="S2" s="782" t="s">
        <v>156</v>
      </c>
      <c r="T2" s="782" t="s">
        <v>156</v>
      </c>
      <c r="U2" s="782" t="s">
        <v>156</v>
      </c>
      <c r="V2" s="782" t="s">
        <v>156</v>
      </c>
      <c r="W2" s="782" t="s">
        <v>156</v>
      </c>
      <c r="X2" s="782" t="s">
        <v>156</v>
      </c>
      <c r="Y2" s="782" t="s">
        <v>156</v>
      </c>
      <c r="Z2" s="782" t="s">
        <v>156</v>
      </c>
      <c r="AA2" s="782" t="s">
        <v>156</v>
      </c>
      <c r="AB2" s="782" t="s">
        <v>156</v>
      </c>
      <c r="AC2" s="782" t="s">
        <v>156</v>
      </c>
      <c r="AD2" s="782" t="s">
        <v>156</v>
      </c>
      <c r="AE2" s="782" t="s">
        <v>156</v>
      </c>
      <c r="AF2" s="782" t="s">
        <v>156</v>
      </c>
      <c r="AG2" s="782" t="s">
        <v>156</v>
      </c>
      <c r="AH2" s="782" t="s">
        <v>156</v>
      </c>
      <c r="AI2" s="782" t="s">
        <v>156</v>
      </c>
      <c r="AJ2" s="782" t="s">
        <v>156</v>
      </c>
      <c r="AK2" s="782" t="s">
        <v>156</v>
      </c>
      <c r="AL2" s="782" t="s">
        <v>156</v>
      </c>
      <c r="AM2" s="782" t="s">
        <v>156</v>
      </c>
      <c r="AN2" s="782" t="s">
        <v>156</v>
      </c>
      <c r="AO2" s="782" t="s">
        <v>156</v>
      </c>
      <c r="AP2" s="782" t="s">
        <v>156</v>
      </c>
      <c r="AQ2" s="782" t="s">
        <v>156</v>
      </c>
      <c r="AR2" s="782" t="s">
        <v>156</v>
      </c>
      <c r="AS2" s="782" t="s">
        <v>156</v>
      </c>
      <c r="AT2" s="782" t="s">
        <v>156</v>
      </c>
      <c r="AU2" s="782" t="s">
        <v>156</v>
      </c>
      <c r="AV2" s="782" t="s">
        <v>156</v>
      </c>
      <c r="AW2" s="782" t="s">
        <v>156</v>
      </c>
      <c r="AX2" s="782" t="s">
        <v>156</v>
      </c>
      <c r="AY2" s="782" t="s">
        <v>156</v>
      </c>
      <c r="AZ2" s="782" t="s">
        <v>156</v>
      </c>
      <c r="BA2" s="782" t="s">
        <v>156</v>
      </c>
      <c r="BB2" s="782" t="s">
        <v>156</v>
      </c>
      <c r="BC2" s="782" t="s">
        <v>156</v>
      </c>
      <c r="BD2" s="782" t="s">
        <v>156</v>
      </c>
      <c r="BE2" s="782" t="s">
        <v>156</v>
      </c>
      <c r="BF2" s="782" t="s">
        <v>156</v>
      </c>
      <c r="BG2" s="782" t="s">
        <v>156</v>
      </c>
      <c r="BH2" s="782" t="s">
        <v>156</v>
      </c>
      <c r="BI2" s="782" t="s">
        <v>156</v>
      </c>
      <c r="BJ2" s="782" t="s">
        <v>156</v>
      </c>
      <c r="BK2" s="782" t="s">
        <v>156</v>
      </c>
    </row>
    <row r="3" spans="1:63" ht="20.100000000000001" customHeight="1">
      <c r="A3" s="110" t="s">
        <v>270</v>
      </c>
      <c r="B3" s="111" t="s">
        <v>282</v>
      </c>
      <c r="C3" s="111" t="s">
        <v>283</v>
      </c>
      <c r="D3" s="1" t="s">
        <v>1</v>
      </c>
      <c r="E3" s="1" t="s">
        <v>2</v>
      </c>
      <c r="F3" s="1" t="s">
        <v>3</v>
      </c>
      <c r="G3" s="1" t="s">
        <v>4</v>
      </c>
      <c r="H3" s="1" t="s">
        <v>5</v>
      </c>
      <c r="I3" s="1" t="s">
        <v>6</v>
      </c>
      <c r="J3" s="1" t="s">
        <v>7</v>
      </c>
      <c r="K3" s="1" t="s">
        <v>8</v>
      </c>
      <c r="L3" s="1" t="s">
        <v>9</v>
      </c>
      <c r="M3" s="1" t="s">
        <v>10</v>
      </c>
      <c r="N3" s="1" t="s">
        <v>11</v>
      </c>
      <c r="O3" s="1" t="s">
        <v>12</v>
      </c>
      <c r="P3" s="1" t="s">
        <v>13</v>
      </c>
      <c r="Q3" s="1" t="s">
        <v>14</v>
      </c>
      <c r="R3" s="1"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 t="s">
        <v>33</v>
      </c>
      <c r="AK3" s="1" t="s">
        <v>34</v>
      </c>
      <c r="AL3" s="1" t="s">
        <v>35</v>
      </c>
      <c r="AM3" s="1" t="s">
        <v>36</v>
      </c>
      <c r="AN3" s="1" t="s">
        <v>37</v>
      </c>
      <c r="AO3" s="1" t="s">
        <v>38</v>
      </c>
      <c r="AP3" s="1" t="s">
        <v>39</v>
      </c>
      <c r="AQ3" s="1" t="s">
        <v>40</v>
      </c>
      <c r="AR3" s="1" t="s">
        <v>41</v>
      </c>
      <c r="AS3" s="1" t="s">
        <v>42</v>
      </c>
      <c r="AT3" s="1" t="s">
        <v>43</v>
      </c>
      <c r="AU3" s="1" t="s">
        <v>44</v>
      </c>
      <c r="AV3" s="1" t="s">
        <v>45</v>
      </c>
      <c r="AW3" s="1" t="s">
        <v>46</v>
      </c>
      <c r="AX3" s="1" t="s">
        <v>47</v>
      </c>
      <c r="AY3" s="1" t="s">
        <v>48</v>
      </c>
      <c r="AZ3" s="1" t="s">
        <v>49</v>
      </c>
      <c r="BA3" s="1" t="s">
        <v>50</v>
      </c>
      <c r="BB3" s="1" t="s">
        <v>51</v>
      </c>
      <c r="BC3" s="1" t="s">
        <v>52</v>
      </c>
      <c r="BD3" s="1" t="s">
        <v>53</v>
      </c>
      <c r="BE3" s="1" t="s">
        <v>54</v>
      </c>
      <c r="BF3" s="1" t="s">
        <v>55</v>
      </c>
      <c r="BG3" s="1" t="s">
        <v>56</v>
      </c>
      <c r="BH3" s="1" t="s">
        <v>57</v>
      </c>
      <c r="BI3" s="1" t="s">
        <v>58</v>
      </c>
      <c r="BJ3" s="1" t="s">
        <v>59</v>
      </c>
      <c r="BK3" s="1" t="s">
        <v>60</v>
      </c>
    </row>
    <row r="4" spans="1:63" ht="20.100000000000001" customHeight="1">
      <c r="A4" s="106"/>
      <c r="B4" s="66" t="s">
        <v>61</v>
      </c>
      <c r="C4" s="67" t="s">
        <v>159</v>
      </c>
      <c r="D4" s="3">
        <v>424.8</v>
      </c>
      <c r="E4" s="2" t="s">
        <v>63</v>
      </c>
      <c r="F4" s="2" t="s">
        <v>63</v>
      </c>
      <c r="G4" s="2" t="s">
        <v>63</v>
      </c>
      <c r="H4" s="2" t="s">
        <v>63</v>
      </c>
      <c r="I4" s="2" t="s">
        <v>63</v>
      </c>
      <c r="J4" s="2" t="s">
        <v>63</v>
      </c>
      <c r="K4" s="2" t="s">
        <v>63</v>
      </c>
      <c r="L4" s="2" t="s">
        <v>63</v>
      </c>
      <c r="M4" s="2" t="s">
        <v>63</v>
      </c>
      <c r="N4" s="2" t="s">
        <v>63</v>
      </c>
      <c r="O4" s="2" t="s">
        <v>63</v>
      </c>
      <c r="P4" s="2" t="s">
        <v>63</v>
      </c>
      <c r="Q4" s="3">
        <v>55</v>
      </c>
      <c r="R4" s="2" t="s">
        <v>63</v>
      </c>
      <c r="S4" s="3">
        <v>5.2</v>
      </c>
      <c r="T4" s="2" t="s">
        <v>63</v>
      </c>
      <c r="U4" s="2" t="s">
        <v>63</v>
      </c>
      <c r="V4" s="2" t="s">
        <v>63</v>
      </c>
      <c r="W4" s="2" t="s">
        <v>63</v>
      </c>
      <c r="X4" s="2" t="s">
        <v>63</v>
      </c>
      <c r="Y4" s="2" t="s">
        <v>63</v>
      </c>
      <c r="Z4" s="2" t="s">
        <v>63</v>
      </c>
      <c r="AA4" s="2" t="s">
        <v>63</v>
      </c>
      <c r="AB4" s="2" t="s">
        <v>63</v>
      </c>
      <c r="AC4" s="2" t="s">
        <v>63</v>
      </c>
      <c r="AD4" s="2" t="s">
        <v>63</v>
      </c>
      <c r="AE4" s="2" t="s">
        <v>63</v>
      </c>
      <c r="AF4" s="2" t="s">
        <v>63</v>
      </c>
      <c r="AG4" s="2" t="s">
        <v>63</v>
      </c>
      <c r="AH4" s="2" t="s">
        <v>63</v>
      </c>
      <c r="AI4" s="2" t="s">
        <v>63</v>
      </c>
      <c r="AJ4" s="2" t="s">
        <v>63</v>
      </c>
      <c r="AK4" s="2" t="s">
        <v>63</v>
      </c>
      <c r="AL4" s="2" t="s">
        <v>63</v>
      </c>
      <c r="AM4" s="2" t="s">
        <v>63</v>
      </c>
      <c r="AN4" s="2" t="s">
        <v>63</v>
      </c>
      <c r="AO4" s="2" t="s">
        <v>63</v>
      </c>
      <c r="AP4" s="3">
        <v>2019</v>
      </c>
      <c r="AQ4" s="3">
        <v>1013.5</v>
      </c>
      <c r="AR4" s="3">
        <v>649.29999999999995</v>
      </c>
      <c r="AS4" s="3">
        <v>3080.6</v>
      </c>
      <c r="AT4" s="3">
        <v>114.3</v>
      </c>
      <c r="AU4" s="3">
        <v>81.2</v>
      </c>
      <c r="AV4" s="2" t="s">
        <v>63</v>
      </c>
      <c r="AW4" s="3">
        <v>704.5</v>
      </c>
      <c r="AX4" s="3">
        <v>390.3</v>
      </c>
      <c r="AY4" s="2" t="s">
        <v>63</v>
      </c>
      <c r="AZ4" s="3">
        <v>33657.199999999997</v>
      </c>
      <c r="BA4" s="3">
        <v>651.20000000000005</v>
      </c>
      <c r="BB4" s="3">
        <v>255.6</v>
      </c>
      <c r="BC4" s="3">
        <v>5264.9</v>
      </c>
      <c r="BD4" s="3">
        <v>25.6</v>
      </c>
      <c r="BE4" s="3">
        <v>96.9</v>
      </c>
      <c r="BF4" s="3">
        <v>677.3</v>
      </c>
      <c r="BG4" s="2" t="s">
        <v>63</v>
      </c>
      <c r="BH4" s="2" t="s">
        <v>63</v>
      </c>
      <c r="BI4" s="3">
        <v>67.599999999999994</v>
      </c>
      <c r="BJ4" s="3">
        <v>49234</v>
      </c>
      <c r="BK4" s="3">
        <v>15024.3</v>
      </c>
    </row>
    <row r="5" spans="1:63" ht="20.100000000000001" customHeight="1">
      <c r="A5" s="106"/>
      <c r="B5" s="66" t="s">
        <v>64</v>
      </c>
      <c r="C5" s="67" t="s">
        <v>160</v>
      </c>
      <c r="D5" s="2" t="s">
        <v>63</v>
      </c>
      <c r="E5" s="3">
        <v>3276.3</v>
      </c>
      <c r="F5" s="3">
        <v>14993.2</v>
      </c>
      <c r="G5" s="3">
        <v>56592</v>
      </c>
      <c r="H5" s="3">
        <v>1040.3</v>
      </c>
      <c r="I5" s="3">
        <v>0</v>
      </c>
      <c r="J5" s="3">
        <v>35.6</v>
      </c>
      <c r="K5" s="3">
        <v>0</v>
      </c>
      <c r="L5" s="3">
        <v>234.2</v>
      </c>
      <c r="M5" s="2" t="s">
        <v>63</v>
      </c>
      <c r="N5" s="2" t="s">
        <v>63</v>
      </c>
      <c r="O5" s="2" t="s">
        <v>63</v>
      </c>
      <c r="P5" s="2" t="s">
        <v>63</v>
      </c>
      <c r="Q5" s="3">
        <v>59987</v>
      </c>
      <c r="R5" s="2" t="s">
        <v>63</v>
      </c>
      <c r="S5" s="3">
        <v>140812.79999999999</v>
      </c>
      <c r="T5" s="3">
        <v>2529.9</v>
      </c>
      <c r="U5" s="2" t="s">
        <v>63</v>
      </c>
      <c r="V5" s="2" t="s">
        <v>63</v>
      </c>
      <c r="W5" s="2" t="s">
        <v>63</v>
      </c>
      <c r="X5" s="3">
        <v>7426.6</v>
      </c>
      <c r="Y5" s="3">
        <v>2230.9</v>
      </c>
      <c r="Z5" s="3">
        <v>37.1</v>
      </c>
      <c r="AA5" s="3">
        <v>0.7</v>
      </c>
      <c r="AB5" s="2" t="s">
        <v>63</v>
      </c>
      <c r="AC5" s="2" t="s">
        <v>63</v>
      </c>
      <c r="AD5" s="3">
        <v>30.1</v>
      </c>
      <c r="AE5" s="3">
        <v>0</v>
      </c>
      <c r="AF5" s="2" t="s">
        <v>63</v>
      </c>
      <c r="AG5" s="2" t="s">
        <v>63</v>
      </c>
      <c r="AH5" s="3">
        <v>5896.7</v>
      </c>
      <c r="AI5" s="3">
        <v>31050.3</v>
      </c>
      <c r="AJ5" s="3">
        <v>0.3</v>
      </c>
      <c r="AK5" s="3">
        <v>150.69999999999999</v>
      </c>
      <c r="AL5" s="3">
        <v>535.70000000000005</v>
      </c>
      <c r="AM5" s="2" t="s">
        <v>63</v>
      </c>
      <c r="AN5" s="2" t="s">
        <v>63</v>
      </c>
      <c r="AO5" s="2" t="s">
        <v>63</v>
      </c>
      <c r="AP5" s="2" t="s">
        <v>63</v>
      </c>
      <c r="AQ5" s="2" t="s">
        <v>63</v>
      </c>
      <c r="AR5" s="2" t="s">
        <v>63</v>
      </c>
      <c r="AS5" s="2" t="s">
        <v>63</v>
      </c>
      <c r="AT5" s="2" t="s">
        <v>63</v>
      </c>
      <c r="AU5" s="2" t="s">
        <v>63</v>
      </c>
      <c r="AV5" s="2" t="s">
        <v>63</v>
      </c>
      <c r="AW5" s="2" t="s">
        <v>63</v>
      </c>
      <c r="AX5" s="2" t="s">
        <v>63</v>
      </c>
      <c r="AY5" s="2" t="s">
        <v>63</v>
      </c>
      <c r="AZ5" s="2" t="s">
        <v>63</v>
      </c>
      <c r="BA5" s="2" t="s">
        <v>63</v>
      </c>
      <c r="BB5" s="2" t="s">
        <v>63</v>
      </c>
      <c r="BC5" s="2" t="s">
        <v>63</v>
      </c>
      <c r="BD5" s="2" t="s">
        <v>63</v>
      </c>
      <c r="BE5" s="2" t="s">
        <v>63</v>
      </c>
      <c r="BF5" s="2" t="s">
        <v>63</v>
      </c>
      <c r="BG5" s="2" t="s">
        <v>63</v>
      </c>
      <c r="BH5" s="2" t="s">
        <v>63</v>
      </c>
      <c r="BI5" s="2" t="s">
        <v>63</v>
      </c>
      <c r="BJ5" s="3">
        <v>326860.3</v>
      </c>
      <c r="BK5" s="2" t="s">
        <v>63</v>
      </c>
    </row>
    <row r="6" spans="1:63" ht="20.100000000000001" customHeight="1">
      <c r="A6" s="106"/>
      <c r="B6" s="66" t="s">
        <v>65</v>
      </c>
      <c r="C6" s="68" t="s">
        <v>161</v>
      </c>
      <c r="D6" s="2" t="s">
        <v>63</v>
      </c>
      <c r="E6" s="3">
        <v>-0.2</v>
      </c>
      <c r="F6" s="2" t="s">
        <v>63</v>
      </c>
      <c r="G6" s="2" t="s">
        <v>63</v>
      </c>
      <c r="H6" s="3">
        <v>0</v>
      </c>
      <c r="I6" s="2" t="s">
        <v>63</v>
      </c>
      <c r="J6" s="3">
        <v>0</v>
      </c>
      <c r="K6" s="2" t="s">
        <v>63</v>
      </c>
      <c r="L6" s="3">
        <v>-216.6</v>
      </c>
      <c r="M6" s="2" t="s">
        <v>63</v>
      </c>
      <c r="N6" s="2" t="s">
        <v>63</v>
      </c>
      <c r="O6" s="2" t="s">
        <v>63</v>
      </c>
      <c r="P6" s="2" t="s">
        <v>63</v>
      </c>
      <c r="Q6" s="2" t="s">
        <v>63</v>
      </c>
      <c r="R6" s="2" t="s">
        <v>63</v>
      </c>
      <c r="S6" s="2" t="s">
        <v>63</v>
      </c>
      <c r="T6" s="3">
        <v>-193.8</v>
      </c>
      <c r="U6" s="2" t="s">
        <v>63</v>
      </c>
      <c r="V6" s="3">
        <v>-129</v>
      </c>
      <c r="W6" s="2" t="s">
        <v>63</v>
      </c>
      <c r="X6" s="3">
        <v>-277.2</v>
      </c>
      <c r="Y6" s="3">
        <v>-44.1</v>
      </c>
      <c r="Z6" s="3">
        <v>-12214.3</v>
      </c>
      <c r="AA6" s="3">
        <v>-18.7</v>
      </c>
      <c r="AB6" s="2" t="s">
        <v>63</v>
      </c>
      <c r="AC6" s="3">
        <v>-9057</v>
      </c>
      <c r="AD6" s="3">
        <v>-1098.4000000000001</v>
      </c>
      <c r="AE6" s="3">
        <v>-25966.2</v>
      </c>
      <c r="AF6" s="3">
        <v>-50.2</v>
      </c>
      <c r="AG6" s="2" t="s">
        <v>63</v>
      </c>
      <c r="AH6" s="3">
        <v>-1340.2</v>
      </c>
      <c r="AI6" s="3">
        <v>-3824.7</v>
      </c>
      <c r="AJ6" s="3">
        <v>-172.1</v>
      </c>
      <c r="AK6" s="3">
        <v>-3540.8</v>
      </c>
      <c r="AL6" s="3">
        <v>-2393</v>
      </c>
      <c r="AM6" s="2" t="s">
        <v>63</v>
      </c>
      <c r="AN6" s="3">
        <v>-4.3</v>
      </c>
      <c r="AO6" s="3">
        <v>-1833.5</v>
      </c>
      <c r="AP6" s="2" t="s">
        <v>63</v>
      </c>
      <c r="AQ6" s="2" t="s">
        <v>63</v>
      </c>
      <c r="AR6" s="2" t="s">
        <v>63</v>
      </c>
      <c r="AS6" s="2" t="s">
        <v>63</v>
      </c>
      <c r="AT6" s="2" t="s">
        <v>63</v>
      </c>
      <c r="AU6" s="2" t="s">
        <v>63</v>
      </c>
      <c r="AV6" s="2" t="s">
        <v>63</v>
      </c>
      <c r="AW6" s="2" t="s">
        <v>63</v>
      </c>
      <c r="AX6" s="2" t="s">
        <v>63</v>
      </c>
      <c r="AY6" s="2" t="s">
        <v>63</v>
      </c>
      <c r="AZ6" s="2" t="s">
        <v>63</v>
      </c>
      <c r="BA6" s="2" t="s">
        <v>63</v>
      </c>
      <c r="BB6" s="2" t="s">
        <v>63</v>
      </c>
      <c r="BC6" s="2" t="s">
        <v>63</v>
      </c>
      <c r="BD6" s="2" t="s">
        <v>63</v>
      </c>
      <c r="BE6" s="2" t="s">
        <v>63</v>
      </c>
      <c r="BF6" s="2" t="s">
        <v>63</v>
      </c>
      <c r="BG6" s="2" t="s">
        <v>63</v>
      </c>
      <c r="BH6" s="2" t="s">
        <v>63</v>
      </c>
      <c r="BI6" s="2" t="s">
        <v>63</v>
      </c>
      <c r="BJ6" s="3">
        <v>-62374.400000000001</v>
      </c>
      <c r="BK6" s="2" t="s">
        <v>63</v>
      </c>
    </row>
    <row r="7" spans="1:63" ht="20.100000000000001" customHeight="1">
      <c r="A7" s="106"/>
      <c r="B7" s="66" t="s">
        <v>66</v>
      </c>
      <c r="C7" s="69" t="s">
        <v>162</v>
      </c>
      <c r="D7" s="2" t="s">
        <v>63</v>
      </c>
      <c r="E7" s="2" t="s">
        <v>63</v>
      </c>
      <c r="F7" s="2" t="s">
        <v>63</v>
      </c>
      <c r="G7" s="2" t="s">
        <v>63</v>
      </c>
      <c r="H7" s="2" t="s">
        <v>63</v>
      </c>
      <c r="I7" s="2" t="s">
        <v>63</v>
      </c>
      <c r="J7" s="2" t="s">
        <v>63</v>
      </c>
      <c r="K7" s="2" t="s">
        <v>63</v>
      </c>
      <c r="L7" s="2" t="s">
        <v>63</v>
      </c>
      <c r="M7" s="2" t="s">
        <v>63</v>
      </c>
      <c r="N7" s="2" t="s">
        <v>63</v>
      </c>
      <c r="O7" s="2" t="s">
        <v>63</v>
      </c>
      <c r="P7" s="2" t="s">
        <v>63</v>
      </c>
      <c r="Q7" s="3">
        <v>-28.6</v>
      </c>
      <c r="R7" s="2" t="s">
        <v>63</v>
      </c>
      <c r="S7" s="2" t="s">
        <v>63</v>
      </c>
      <c r="T7" s="2" t="s">
        <v>63</v>
      </c>
      <c r="U7" s="2" t="s">
        <v>63</v>
      </c>
      <c r="V7" s="2" t="s">
        <v>63</v>
      </c>
      <c r="W7" s="2" t="s">
        <v>63</v>
      </c>
      <c r="X7" s="3">
        <v>0</v>
      </c>
      <c r="Y7" s="2" t="s">
        <v>63</v>
      </c>
      <c r="Z7" s="3">
        <v>0</v>
      </c>
      <c r="AA7" s="2" t="s">
        <v>63</v>
      </c>
      <c r="AB7" s="2" t="s">
        <v>63</v>
      </c>
      <c r="AC7" s="2" t="s">
        <v>63</v>
      </c>
      <c r="AD7" s="2" t="s">
        <v>63</v>
      </c>
      <c r="AE7" s="3">
        <v>-1826.2</v>
      </c>
      <c r="AF7" s="3">
        <v>-12.7</v>
      </c>
      <c r="AG7" s="3">
        <v>-0.2</v>
      </c>
      <c r="AH7" s="3">
        <v>-9062.9</v>
      </c>
      <c r="AI7" s="2" t="s">
        <v>63</v>
      </c>
      <c r="AJ7" s="3">
        <v>0</v>
      </c>
      <c r="AK7" s="2" t="s">
        <v>63</v>
      </c>
      <c r="AL7" s="2" t="s">
        <v>63</v>
      </c>
      <c r="AM7" s="2" t="s">
        <v>63</v>
      </c>
      <c r="AN7" s="2" t="s">
        <v>63</v>
      </c>
      <c r="AO7" s="2" t="s">
        <v>63</v>
      </c>
      <c r="AP7" s="2" t="s">
        <v>63</v>
      </c>
      <c r="AQ7" s="2" t="s">
        <v>63</v>
      </c>
      <c r="AR7" s="2" t="s">
        <v>63</v>
      </c>
      <c r="AS7" s="2" t="s">
        <v>63</v>
      </c>
      <c r="AT7" s="2" t="s">
        <v>63</v>
      </c>
      <c r="AU7" s="2" t="s">
        <v>63</v>
      </c>
      <c r="AV7" s="2" t="s">
        <v>63</v>
      </c>
      <c r="AW7" s="2" t="s">
        <v>63</v>
      </c>
      <c r="AX7" s="2" t="s">
        <v>63</v>
      </c>
      <c r="AY7" s="2" t="s">
        <v>63</v>
      </c>
      <c r="AZ7" s="2" t="s">
        <v>63</v>
      </c>
      <c r="BA7" s="2" t="s">
        <v>63</v>
      </c>
      <c r="BB7" s="2" t="s">
        <v>63</v>
      </c>
      <c r="BC7" s="2" t="s">
        <v>63</v>
      </c>
      <c r="BD7" s="2" t="s">
        <v>63</v>
      </c>
      <c r="BE7" s="2" t="s">
        <v>63</v>
      </c>
      <c r="BF7" s="2" t="s">
        <v>63</v>
      </c>
      <c r="BG7" s="2" t="s">
        <v>63</v>
      </c>
      <c r="BH7" s="2" t="s">
        <v>63</v>
      </c>
      <c r="BI7" s="2" t="s">
        <v>63</v>
      </c>
      <c r="BJ7" s="3">
        <v>-10930.7</v>
      </c>
      <c r="BK7" s="2" t="s">
        <v>63</v>
      </c>
    </row>
    <row r="8" spans="1:63" ht="20.100000000000001" customHeight="1">
      <c r="A8" s="106"/>
      <c r="B8" s="66" t="s">
        <v>67</v>
      </c>
      <c r="C8" s="69" t="s">
        <v>163</v>
      </c>
      <c r="D8" s="2" t="s">
        <v>63</v>
      </c>
      <c r="E8" s="2" t="s">
        <v>63</v>
      </c>
      <c r="F8" s="2" t="s">
        <v>63</v>
      </c>
      <c r="G8" s="2" t="s">
        <v>63</v>
      </c>
      <c r="H8" s="2" t="s">
        <v>63</v>
      </c>
      <c r="I8" s="2" t="s">
        <v>63</v>
      </c>
      <c r="J8" s="2" t="s">
        <v>63</v>
      </c>
      <c r="K8" s="2" t="s">
        <v>63</v>
      </c>
      <c r="L8" s="2" t="s">
        <v>63</v>
      </c>
      <c r="M8" s="2" t="s">
        <v>63</v>
      </c>
      <c r="N8" s="2" t="s">
        <v>63</v>
      </c>
      <c r="O8" s="2" t="s">
        <v>63</v>
      </c>
      <c r="P8" s="2" t="s">
        <v>63</v>
      </c>
      <c r="Q8" s="2" t="s">
        <v>63</v>
      </c>
      <c r="R8" s="2" t="s">
        <v>63</v>
      </c>
      <c r="S8" s="2" t="s">
        <v>63</v>
      </c>
      <c r="T8" s="2" t="s">
        <v>63</v>
      </c>
      <c r="U8" s="2" t="s">
        <v>63</v>
      </c>
      <c r="V8" s="2" t="s">
        <v>63</v>
      </c>
      <c r="W8" s="2" t="s">
        <v>63</v>
      </c>
      <c r="X8" s="2" t="s">
        <v>63</v>
      </c>
      <c r="Y8" s="2" t="s">
        <v>63</v>
      </c>
      <c r="Z8" s="2" t="s">
        <v>63</v>
      </c>
      <c r="AA8" s="2" t="s">
        <v>63</v>
      </c>
      <c r="AB8" s="2" t="s">
        <v>63</v>
      </c>
      <c r="AC8" s="3">
        <v>-2745.2</v>
      </c>
      <c r="AD8" s="2" t="s">
        <v>63</v>
      </c>
      <c r="AE8" s="2" t="s">
        <v>63</v>
      </c>
      <c r="AF8" s="2" t="s">
        <v>63</v>
      </c>
      <c r="AG8" s="2" t="s">
        <v>63</v>
      </c>
      <c r="AH8" s="2" t="s">
        <v>63</v>
      </c>
      <c r="AI8" s="2" t="s">
        <v>63</v>
      </c>
      <c r="AJ8" s="2" t="s">
        <v>63</v>
      </c>
      <c r="AK8" s="2" t="s">
        <v>63</v>
      </c>
      <c r="AL8" s="2" t="s">
        <v>63</v>
      </c>
      <c r="AM8" s="2" t="s">
        <v>63</v>
      </c>
      <c r="AN8" s="2" t="s">
        <v>63</v>
      </c>
      <c r="AO8" s="2" t="s">
        <v>63</v>
      </c>
      <c r="AP8" s="2" t="s">
        <v>63</v>
      </c>
      <c r="AQ8" s="2" t="s">
        <v>63</v>
      </c>
      <c r="AR8" s="2" t="s">
        <v>63</v>
      </c>
      <c r="AS8" s="2" t="s">
        <v>63</v>
      </c>
      <c r="AT8" s="2" t="s">
        <v>63</v>
      </c>
      <c r="AU8" s="2" t="s">
        <v>63</v>
      </c>
      <c r="AV8" s="2" t="s">
        <v>63</v>
      </c>
      <c r="AW8" s="2" t="s">
        <v>63</v>
      </c>
      <c r="AX8" s="2" t="s">
        <v>63</v>
      </c>
      <c r="AY8" s="2" t="s">
        <v>63</v>
      </c>
      <c r="AZ8" s="2" t="s">
        <v>63</v>
      </c>
      <c r="BA8" s="2" t="s">
        <v>63</v>
      </c>
      <c r="BB8" s="2" t="s">
        <v>63</v>
      </c>
      <c r="BC8" s="2" t="s">
        <v>63</v>
      </c>
      <c r="BD8" s="2" t="s">
        <v>63</v>
      </c>
      <c r="BE8" s="2" t="s">
        <v>63</v>
      </c>
      <c r="BF8" s="2" t="s">
        <v>63</v>
      </c>
      <c r="BG8" s="2" t="s">
        <v>63</v>
      </c>
      <c r="BH8" s="2" t="s">
        <v>63</v>
      </c>
      <c r="BI8" s="2" t="s">
        <v>63</v>
      </c>
      <c r="BJ8" s="3">
        <v>-2745.2</v>
      </c>
      <c r="BK8" s="2" t="s">
        <v>63</v>
      </c>
    </row>
    <row r="9" spans="1:63" ht="20.100000000000001" customHeight="1">
      <c r="A9" s="106"/>
      <c r="B9" s="66" t="s">
        <v>68</v>
      </c>
      <c r="C9" s="67" t="s">
        <v>164</v>
      </c>
      <c r="D9" s="3">
        <v>-18</v>
      </c>
      <c r="E9" s="2" t="s">
        <v>63</v>
      </c>
      <c r="F9" s="3">
        <v>-124.3</v>
      </c>
      <c r="G9" s="3">
        <v>580.20000000000005</v>
      </c>
      <c r="H9" s="2" t="s">
        <v>63</v>
      </c>
      <c r="I9" s="2" t="s">
        <v>63</v>
      </c>
      <c r="J9" s="2" t="s">
        <v>63</v>
      </c>
      <c r="K9" s="2" t="s">
        <v>63</v>
      </c>
      <c r="L9" s="3">
        <v>-2.9</v>
      </c>
      <c r="M9" s="2" t="s">
        <v>63</v>
      </c>
      <c r="N9" s="2" t="s">
        <v>63</v>
      </c>
      <c r="O9" s="2" t="s">
        <v>63</v>
      </c>
      <c r="P9" s="2" t="s">
        <v>63</v>
      </c>
      <c r="Q9" s="3">
        <v>-419.4</v>
      </c>
      <c r="R9" s="2" t="s">
        <v>63</v>
      </c>
      <c r="S9" s="3">
        <v>440.4</v>
      </c>
      <c r="T9" s="3">
        <v>-213.3</v>
      </c>
      <c r="U9" s="3">
        <v>0.1</v>
      </c>
      <c r="V9" s="3">
        <v>12.2</v>
      </c>
      <c r="W9" s="3">
        <v>0</v>
      </c>
      <c r="X9" s="3">
        <v>54.3</v>
      </c>
      <c r="Y9" s="3">
        <v>17.3</v>
      </c>
      <c r="Z9" s="3">
        <v>-67</v>
      </c>
      <c r="AA9" s="3">
        <v>0.7</v>
      </c>
      <c r="AB9" s="2" t="s">
        <v>63</v>
      </c>
      <c r="AC9" s="3">
        <v>158.69999999999999</v>
      </c>
      <c r="AD9" s="3">
        <v>-53.5</v>
      </c>
      <c r="AE9" s="3">
        <v>-90.9</v>
      </c>
      <c r="AF9" s="3">
        <v>-11.7</v>
      </c>
      <c r="AG9" s="3">
        <v>0.4</v>
      </c>
      <c r="AH9" s="3">
        <v>-153.69999999999999</v>
      </c>
      <c r="AI9" s="3">
        <v>291.2</v>
      </c>
      <c r="AJ9" s="3">
        <v>3</v>
      </c>
      <c r="AK9" s="3">
        <v>-69.400000000000006</v>
      </c>
      <c r="AL9" s="3">
        <v>-2.5</v>
      </c>
      <c r="AM9" s="3">
        <v>0</v>
      </c>
      <c r="AN9" s="3">
        <v>1.9</v>
      </c>
      <c r="AO9" s="3">
        <v>-15.7</v>
      </c>
      <c r="AP9" s="2" t="s">
        <v>63</v>
      </c>
      <c r="AQ9" s="2" t="s">
        <v>63</v>
      </c>
      <c r="AR9" s="2" t="s">
        <v>63</v>
      </c>
      <c r="AS9" s="2" t="s">
        <v>63</v>
      </c>
      <c r="AT9" s="2" t="s">
        <v>63</v>
      </c>
      <c r="AU9" s="2" t="s">
        <v>63</v>
      </c>
      <c r="AV9" s="2" t="s">
        <v>63</v>
      </c>
      <c r="AW9" s="3">
        <v>-0.6</v>
      </c>
      <c r="AX9" s="2" t="s">
        <v>63</v>
      </c>
      <c r="AY9" s="2" t="s">
        <v>63</v>
      </c>
      <c r="AZ9" s="2" t="s">
        <v>63</v>
      </c>
      <c r="BA9" s="2" t="s">
        <v>63</v>
      </c>
      <c r="BB9" s="2" t="s">
        <v>63</v>
      </c>
      <c r="BC9" s="2" t="s">
        <v>63</v>
      </c>
      <c r="BD9" s="2" t="s">
        <v>63</v>
      </c>
      <c r="BE9" s="2" t="s">
        <v>63</v>
      </c>
      <c r="BF9" s="2" t="s">
        <v>63</v>
      </c>
      <c r="BG9" s="2" t="s">
        <v>63</v>
      </c>
      <c r="BH9" s="2" t="s">
        <v>63</v>
      </c>
      <c r="BI9" s="2" t="s">
        <v>63</v>
      </c>
      <c r="BJ9" s="3">
        <v>317.8</v>
      </c>
      <c r="BK9" s="3">
        <v>-0.6</v>
      </c>
    </row>
    <row r="10" spans="1:63" ht="20.100000000000001" customHeight="1">
      <c r="A10" s="106"/>
      <c r="B10" s="66" t="s">
        <v>69</v>
      </c>
      <c r="C10" s="67" t="s">
        <v>165</v>
      </c>
      <c r="D10" s="3">
        <v>406.8</v>
      </c>
      <c r="E10" s="3">
        <v>3276.1</v>
      </c>
      <c r="F10" s="3">
        <v>14868.9</v>
      </c>
      <c r="G10" s="3">
        <v>57172.3</v>
      </c>
      <c r="H10" s="3">
        <v>1040.3</v>
      </c>
      <c r="I10" s="3">
        <v>0</v>
      </c>
      <c r="J10" s="3">
        <v>35.6</v>
      </c>
      <c r="K10" s="3">
        <v>0</v>
      </c>
      <c r="L10" s="3">
        <v>14.7</v>
      </c>
      <c r="M10" s="2" t="s">
        <v>63</v>
      </c>
      <c r="N10" s="2" t="s">
        <v>63</v>
      </c>
      <c r="O10" s="2" t="s">
        <v>63</v>
      </c>
      <c r="P10" s="2" t="s">
        <v>63</v>
      </c>
      <c r="Q10" s="3">
        <v>59593.9</v>
      </c>
      <c r="R10" s="2" t="s">
        <v>63</v>
      </c>
      <c r="S10" s="3">
        <v>141258.4</v>
      </c>
      <c r="T10" s="3">
        <v>2122.8000000000002</v>
      </c>
      <c r="U10" s="3">
        <v>0.1</v>
      </c>
      <c r="V10" s="3">
        <v>-116.8</v>
      </c>
      <c r="W10" s="3">
        <v>0</v>
      </c>
      <c r="X10" s="3">
        <v>7203.7</v>
      </c>
      <c r="Y10" s="3">
        <v>2204.1999999999998</v>
      </c>
      <c r="Z10" s="3">
        <v>-12244.2</v>
      </c>
      <c r="AA10" s="3">
        <v>-17.2</v>
      </c>
      <c r="AB10" s="2" t="s">
        <v>63</v>
      </c>
      <c r="AC10" s="3">
        <v>-11643.4</v>
      </c>
      <c r="AD10" s="3">
        <v>-1121.8</v>
      </c>
      <c r="AE10" s="3">
        <v>-27883.3</v>
      </c>
      <c r="AF10" s="3">
        <v>-74.599999999999994</v>
      </c>
      <c r="AG10" s="3">
        <v>0.2</v>
      </c>
      <c r="AH10" s="3">
        <v>-4660.1000000000004</v>
      </c>
      <c r="AI10" s="3">
        <v>27516.7</v>
      </c>
      <c r="AJ10" s="3">
        <v>-168.8</v>
      </c>
      <c r="AK10" s="3">
        <v>-3459.5</v>
      </c>
      <c r="AL10" s="3">
        <v>-1859.9</v>
      </c>
      <c r="AM10" s="3">
        <v>0</v>
      </c>
      <c r="AN10" s="3">
        <v>-2.4</v>
      </c>
      <c r="AO10" s="3">
        <v>-1849.2</v>
      </c>
      <c r="AP10" s="3">
        <v>2019</v>
      </c>
      <c r="AQ10" s="3">
        <v>1013.5</v>
      </c>
      <c r="AR10" s="3">
        <v>649.29999999999995</v>
      </c>
      <c r="AS10" s="3">
        <v>3080.6</v>
      </c>
      <c r="AT10" s="3">
        <v>114.3</v>
      </c>
      <c r="AU10" s="3">
        <v>81.2</v>
      </c>
      <c r="AV10" s="2" t="s">
        <v>63</v>
      </c>
      <c r="AW10" s="3">
        <v>703.9</v>
      </c>
      <c r="AX10" s="3">
        <v>390.3</v>
      </c>
      <c r="AY10" s="2" t="s">
        <v>63</v>
      </c>
      <c r="AZ10" s="3">
        <v>33657.199999999997</v>
      </c>
      <c r="BA10" s="3">
        <v>651.20000000000005</v>
      </c>
      <c r="BB10" s="3">
        <v>255.6</v>
      </c>
      <c r="BC10" s="3">
        <v>5264.9</v>
      </c>
      <c r="BD10" s="3">
        <v>25.6</v>
      </c>
      <c r="BE10" s="3">
        <v>96.9</v>
      </c>
      <c r="BF10" s="3">
        <v>677.3</v>
      </c>
      <c r="BG10" s="2" t="s">
        <v>63</v>
      </c>
      <c r="BH10" s="2" t="s">
        <v>63</v>
      </c>
      <c r="BI10" s="3">
        <v>67.599999999999994</v>
      </c>
      <c r="BJ10" s="3">
        <v>300361.8</v>
      </c>
      <c r="BK10" s="3">
        <v>15023.7</v>
      </c>
    </row>
    <row r="11" spans="1:63" ht="20.100000000000001" customHeight="1">
      <c r="A11" s="106"/>
      <c r="B11" s="66" t="s">
        <v>70</v>
      </c>
      <c r="C11" s="70" t="s">
        <v>166</v>
      </c>
      <c r="D11" s="2" t="s">
        <v>63</v>
      </c>
      <c r="E11" s="2" t="s">
        <v>63</v>
      </c>
      <c r="F11" s="2" t="s">
        <v>63</v>
      </c>
      <c r="G11" s="2" t="s">
        <v>63</v>
      </c>
      <c r="H11" s="2" t="s">
        <v>63</v>
      </c>
      <c r="I11" s="2" t="s">
        <v>63</v>
      </c>
      <c r="J11" s="2" t="s">
        <v>63</v>
      </c>
      <c r="K11" s="2" t="s">
        <v>63</v>
      </c>
      <c r="L11" s="2" t="s">
        <v>63</v>
      </c>
      <c r="M11" s="2" t="s">
        <v>63</v>
      </c>
      <c r="N11" s="2" t="s">
        <v>63</v>
      </c>
      <c r="O11" s="2" t="s">
        <v>63</v>
      </c>
      <c r="P11" s="2" t="s">
        <v>63</v>
      </c>
      <c r="Q11" s="2" t="s">
        <v>63</v>
      </c>
      <c r="R11" s="2" t="s">
        <v>63</v>
      </c>
      <c r="S11" s="2" t="s">
        <v>63</v>
      </c>
      <c r="T11" s="3">
        <v>21709.200000000001</v>
      </c>
      <c r="U11" s="2" t="s">
        <v>63</v>
      </c>
      <c r="V11" s="2" t="s">
        <v>63</v>
      </c>
      <c r="W11" s="3">
        <v>-16.8</v>
      </c>
      <c r="X11" s="3">
        <v>-430.9</v>
      </c>
      <c r="Y11" s="3">
        <v>-134.30000000000001</v>
      </c>
      <c r="Z11" s="3">
        <v>585.1</v>
      </c>
      <c r="AA11" s="3">
        <v>19.3</v>
      </c>
      <c r="AB11" s="2" t="s">
        <v>63</v>
      </c>
      <c r="AC11" s="3">
        <v>315.39999999999998</v>
      </c>
      <c r="AD11" s="3">
        <v>-3908.3</v>
      </c>
      <c r="AE11" s="3">
        <v>1946.3</v>
      </c>
      <c r="AF11" s="3">
        <v>-7.3</v>
      </c>
      <c r="AG11" s="3">
        <v>11.6</v>
      </c>
      <c r="AH11" s="3">
        <v>-5959.2</v>
      </c>
      <c r="AI11" s="3">
        <v>-8314.7000000000007</v>
      </c>
      <c r="AJ11" s="3">
        <v>-151.19999999999999</v>
      </c>
      <c r="AK11" s="3">
        <v>-284.2</v>
      </c>
      <c r="AL11" s="3">
        <v>765.1</v>
      </c>
      <c r="AM11" s="3">
        <v>-3.4</v>
      </c>
      <c r="AN11" s="2" t="s">
        <v>63</v>
      </c>
      <c r="AO11" s="3">
        <v>-34.799999999999997</v>
      </c>
      <c r="AP11" s="2" t="s">
        <v>63</v>
      </c>
      <c r="AQ11" s="2" t="s">
        <v>63</v>
      </c>
      <c r="AR11" s="2" t="s">
        <v>63</v>
      </c>
      <c r="AS11" s="2" t="s">
        <v>63</v>
      </c>
      <c r="AT11" s="2" t="s">
        <v>63</v>
      </c>
      <c r="AU11" s="2" t="s">
        <v>63</v>
      </c>
      <c r="AV11" s="2" t="s">
        <v>63</v>
      </c>
      <c r="AW11" s="2" t="s">
        <v>63</v>
      </c>
      <c r="AX11" s="2" t="s">
        <v>63</v>
      </c>
      <c r="AY11" s="2" t="s">
        <v>63</v>
      </c>
      <c r="AZ11" s="2" t="s">
        <v>63</v>
      </c>
      <c r="BA11" s="2" t="s">
        <v>63</v>
      </c>
      <c r="BB11" s="2" t="s">
        <v>63</v>
      </c>
      <c r="BC11" s="2" t="s">
        <v>63</v>
      </c>
      <c r="BD11" s="2" t="s">
        <v>63</v>
      </c>
      <c r="BE11" s="2" t="s">
        <v>63</v>
      </c>
      <c r="BF11" s="2" t="s">
        <v>63</v>
      </c>
      <c r="BG11" s="2" t="s">
        <v>63</v>
      </c>
      <c r="BH11" s="2" t="s">
        <v>63</v>
      </c>
      <c r="BI11" s="2" t="s">
        <v>63</v>
      </c>
      <c r="BJ11" s="3">
        <v>6107</v>
      </c>
      <c r="BK11" s="3">
        <v>-16.8</v>
      </c>
    </row>
    <row r="12" spans="1:63" ht="20.100000000000001" customHeight="1">
      <c r="A12" s="106"/>
      <c r="B12" s="66" t="s">
        <v>71</v>
      </c>
      <c r="C12" s="67" t="s">
        <v>167</v>
      </c>
      <c r="D12" s="3">
        <v>-5.2</v>
      </c>
      <c r="E12" s="3">
        <v>0.2</v>
      </c>
      <c r="F12" s="3">
        <v>2922.9</v>
      </c>
      <c r="G12" s="3">
        <v>-1502.9</v>
      </c>
      <c r="H12" s="2" t="s">
        <v>63</v>
      </c>
      <c r="I12" s="2" t="s">
        <v>63</v>
      </c>
      <c r="J12" s="2" t="s">
        <v>63</v>
      </c>
      <c r="K12" s="2" t="s">
        <v>63</v>
      </c>
      <c r="L12" s="3">
        <v>-10.9</v>
      </c>
      <c r="M12" s="2" t="s">
        <v>63</v>
      </c>
      <c r="N12" s="2" t="s">
        <v>63</v>
      </c>
      <c r="O12" s="2" t="s">
        <v>63</v>
      </c>
      <c r="P12" s="2" t="s">
        <v>63</v>
      </c>
      <c r="Q12" s="3">
        <v>195.9</v>
      </c>
      <c r="R12" s="3">
        <v>281.8</v>
      </c>
      <c r="S12" s="3">
        <v>-264.2</v>
      </c>
      <c r="T12" s="3">
        <v>73.8</v>
      </c>
      <c r="U12" s="3">
        <v>-0.2</v>
      </c>
      <c r="V12" s="3">
        <v>0</v>
      </c>
      <c r="W12" s="3">
        <v>217.3</v>
      </c>
      <c r="X12" s="3">
        <v>43.3</v>
      </c>
      <c r="Y12" s="3">
        <v>-0.8</v>
      </c>
      <c r="Z12" s="3">
        <v>2.9</v>
      </c>
      <c r="AA12" s="3">
        <v>0</v>
      </c>
      <c r="AB12" s="2" t="s">
        <v>63</v>
      </c>
      <c r="AC12" s="3">
        <v>6.2</v>
      </c>
      <c r="AD12" s="3">
        <v>14.6</v>
      </c>
      <c r="AE12" s="3">
        <v>-19.2</v>
      </c>
      <c r="AF12" s="3">
        <v>-0.2</v>
      </c>
      <c r="AG12" s="3">
        <v>0</v>
      </c>
      <c r="AH12" s="3">
        <v>13.4</v>
      </c>
      <c r="AI12" s="3">
        <v>-198.5</v>
      </c>
      <c r="AJ12" s="3">
        <v>-1.6</v>
      </c>
      <c r="AK12" s="3">
        <v>37.1</v>
      </c>
      <c r="AL12" s="3">
        <v>22.8</v>
      </c>
      <c r="AM12" s="3">
        <v>0.1</v>
      </c>
      <c r="AN12" s="3">
        <v>-0.1</v>
      </c>
      <c r="AO12" s="3">
        <v>2.2000000000000002</v>
      </c>
      <c r="AP12" s="2" t="s">
        <v>63</v>
      </c>
      <c r="AQ12" s="2" t="s">
        <v>63</v>
      </c>
      <c r="AR12" s="2" t="s">
        <v>63</v>
      </c>
      <c r="AS12" s="2" t="s">
        <v>63</v>
      </c>
      <c r="AT12" s="2" t="s">
        <v>63</v>
      </c>
      <c r="AU12" s="3">
        <v>0</v>
      </c>
      <c r="AV12" s="2" t="s">
        <v>63</v>
      </c>
      <c r="AW12" s="3">
        <v>0</v>
      </c>
      <c r="AX12" s="2" t="s">
        <v>63</v>
      </c>
      <c r="AY12" s="2" t="s">
        <v>63</v>
      </c>
      <c r="AZ12" s="2" t="s">
        <v>63</v>
      </c>
      <c r="BA12" s="2" t="s">
        <v>63</v>
      </c>
      <c r="BB12" s="2" t="s">
        <v>63</v>
      </c>
      <c r="BC12" s="2" t="s">
        <v>63</v>
      </c>
      <c r="BD12" s="2" t="s">
        <v>63</v>
      </c>
      <c r="BE12" s="3">
        <v>0</v>
      </c>
      <c r="BF12" s="3">
        <v>0</v>
      </c>
      <c r="BG12" s="2" t="s">
        <v>63</v>
      </c>
      <c r="BH12" s="2" t="s">
        <v>63</v>
      </c>
      <c r="BI12" s="2" t="s">
        <v>63</v>
      </c>
      <c r="BJ12" s="3">
        <v>1830.9</v>
      </c>
      <c r="BK12" s="3">
        <v>217.4</v>
      </c>
    </row>
    <row r="13" spans="1:63" ht="20.100000000000001" customHeight="1">
      <c r="A13" s="106"/>
      <c r="B13" s="66" t="s">
        <v>72</v>
      </c>
      <c r="C13" s="67" t="s">
        <v>168</v>
      </c>
      <c r="D13" s="3">
        <v>401.6</v>
      </c>
      <c r="E13" s="3">
        <v>3276.3</v>
      </c>
      <c r="F13" s="3">
        <v>17791.8</v>
      </c>
      <c r="G13" s="3">
        <v>55669.4</v>
      </c>
      <c r="H13" s="3">
        <v>1040.3</v>
      </c>
      <c r="I13" s="3">
        <v>0</v>
      </c>
      <c r="J13" s="3">
        <v>35.6</v>
      </c>
      <c r="K13" s="3">
        <v>0</v>
      </c>
      <c r="L13" s="3">
        <v>3.8</v>
      </c>
      <c r="M13" s="2" t="s">
        <v>63</v>
      </c>
      <c r="N13" s="2" t="s">
        <v>63</v>
      </c>
      <c r="O13" s="2" t="s">
        <v>63</v>
      </c>
      <c r="P13" s="2" t="s">
        <v>63</v>
      </c>
      <c r="Q13" s="3">
        <v>59789.8</v>
      </c>
      <c r="R13" s="3">
        <v>281.8</v>
      </c>
      <c r="S13" s="3">
        <v>140994.20000000001</v>
      </c>
      <c r="T13" s="3">
        <v>23905.8</v>
      </c>
      <c r="U13" s="3">
        <v>-0.1</v>
      </c>
      <c r="V13" s="3">
        <v>-116.8</v>
      </c>
      <c r="W13" s="3">
        <v>200.6</v>
      </c>
      <c r="X13" s="3">
        <v>6816</v>
      </c>
      <c r="Y13" s="3">
        <v>2069</v>
      </c>
      <c r="Z13" s="3">
        <v>-11656.2</v>
      </c>
      <c r="AA13" s="3">
        <v>2.1</v>
      </c>
      <c r="AB13" s="2" t="s">
        <v>63</v>
      </c>
      <c r="AC13" s="3">
        <v>-11321.8</v>
      </c>
      <c r="AD13" s="3">
        <v>-5015.5</v>
      </c>
      <c r="AE13" s="3">
        <v>-25956.1</v>
      </c>
      <c r="AF13" s="3">
        <v>-82.1</v>
      </c>
      <c r="AG13" s="3">
        <v>11.8</v>
      </c>
      <c r="AH13" s="3">
        <v>-10606</v>
      </c>
      <c r="AI13" s="3">
        <v>19003.599999999999</v>
      </c>
      <c r="AJ13" s="3">
        <v>-321.7</v>
      </c>
      <c r="AK13" s="3">
        <v>-3706.6</v>
      </c>
      <c r="AL13" s="3">
        <v>-1072</v>
      </c>
      <c r="AM13" s="3">
        <v>-3.3</v>
      </c>
      <c r="AN13" s="3">
        <v>-2.5</v>
      </c>
      <c r="AO13" s="3">
        <v>-1881.8</v>
      </c>
      <c r="AP13" s="3">
        <v>2019</v>
      </c>
      <c r="AQ13" s="3">
        <v>1013.5</v>
      </c>
      <c r="AR13" s="3">
        <v>649.29999999999995</v>
      </c>
      <c r="AS13" s="3">
        <v>3080.6</v>
      </c>
      <c r="AT13" s="3">
        <v>114.3</v>
      </c>
      <c r="AU13" s="3">
        <v>81.3</v>
      </c>
      <c r="AV13" s="2" t="s">
        <v>63</v>
      </c>
      <c r="AW13" s="3">
        <v>703.9</v>
      </c>
      <c r="AX13" s="3">
        <v>390.3</v>
      </c>
      <c r="AY13" s="2" t="s">
        <v>63</v>
      </c>
      <c r="AZ13" s="3">
        <v>33657.199999999997</v>
      </c>
      <c r="BA13" s="3">
        <v>651.20000000000005</v>
      </c>
      <c r="BB13" s="3">
        <v>255.6</v>
      </c>
      <c r="BC13" s="3">
        <v>5264.9</v>
      </c>
      <c r="BD13" s="3">
        <v>25.6</v>
      </c>
      <c r="BE13" s="3">
        <v>96.9</v>
      </c>
      <c r="BF13" s="3">
        <v>677.3</v>
      </c>
      <c r="BG13" s="2" t="s">
        <v>63</v>
      </c>
      <c r="BH13" s="2" t="s">
        <v>63</v>
      </c>
      <c r="BI13" s="3">
        <v>67.599999999999994</v>
      </c>
      <c r="BJ13" s="3">
        <v>308299.7</v>
      </c>
      <c r="BK13" s="3">
        <v>15224.4</v>
      </c>
    </row>
    <row r="14" spans="1:63" ht="20.100000000000001" customHeight="1">
      <c r="A14" s="106"/>
      <c r="B14" s="66" t="s">
        <v>73</v>
      </c>
      <c r="C14" s="67" t="s">
        <v>169</v>
      </c>
      <c r="D14" s="3">
        <v>-401.6</v>
      </c>
      <c r="E14" s="3">
        <v>-252.8</v>
      </c>
      <c r="F14" s="3">
        <v>-17791.8</v>
      </c>
      <c r="G14" s="3">
        <v>-51958.5</v>
      </c>
      <c r="H14" s="3">
        <v>-1040.3</v>
      </c>
      <c r="I14" s="2" t="s">
        <v>63</v>
      </c>
      <c r="J14" s="2" t="s">
        <v>63</v>
      </c>
      <c r="K14" s="3">
        <v>206.5</v>
      </c>
      <c r="L14" s="3">
        <v>710</v>
      </c>
      <c r="M14" s="3">
        <v>530.20000000000005</v>
      </c>
      <c r="N14" s="3">
        <v>2810</v>
      </c>
      <c r="O14" s="3">
        <v>2385.4</v>
      </c>
      <c r="P14" s="3">
        <v>282.5</v>
      </c>
      <c r="Q14" s="3">
        <v>-56824.800000000003</v>
      </c>
      <c r="R14" s="3">
        <v>23885.3</v>
      </c>
      <c r="S14" s="3">
        <v>-140994.20000000001</v>
      </c>
      <c r="T14" s="3">
        <v>-23899.8</v>
      </c>
      <c r="U14" s="3">
        <v>0.1</v>
      </c>
      <c r="V14" s="3">
        <v>116.8</v>
      </c>
      <c r="W14" s="3">
        <v>2123.1</v>
      </c>
      <c r="X14" s="3">
        <v>217.4</v>
      </c>
      <c r="Y14" s="3">
        <v>1926.2</v>
      </c>
      <c r="Z14" s="3">
        <v>22194.9</v>
      </c>
      <c r="AA14" s="2" t="s">
        <v>63</v>
      </c>
      <c r="AB14" s="2" t="s">
        <v>63</v>
      </c>
      <c r="AC14" s="3">
        <v>13472.8</v>
      </c>
      <c r="AD14" s="3">
        <v>7315.8</v>
      </c>
      <c r="AE14" s="3">
        <v>48398.6</v>
      </c>
      <c r="AF14" s="3">
        <v>240.9</v>
      </c>
      <c r="AG14" s="3">
        <v>10.199999999999999</v>
      </c>
      <c r="AH14" s="3">
        <v>11422.5</v>
      </c>
      <c r="AI14" s="3">
        <v>26339.7</v>
      </c>
      <c r="AJ14" s="3">
        <v>519</v>
      </c>
      <c r="AK14" s="3">
        <v>4925.8</v>
      </c>
      <c r="AL14" s="3">
        <v>2581.8000000000002</v>
      </c>
      <c r="AM14" s="3">
        <v>27.9</v>
      </c>
      <c r="AN14" s="3">
        <v>608.1</v>
      </c>
      <c r="AO14" s="3">
        <v>4950.8</v>
      </c>
      <c r="AP14" s="3">
        <v>-232.1</v>
      </c>
      <c r="AQ14" s="3">
        <v>-128.19999999999999</v>
      </c>
      <c r="AR14" s="3">
        <v>-293.10000000000002</v>
      </c>
      <c r="AS14" s="3">
        <v>-1844.2</v>
      </c>
      <c r="AT14" s="3">
        <v>-49.4</v>
      </c>
      <c r="AU14" s="3">
        <v>-75.5</v>
      </c>
      <c r="AV14" s="2" t="s">
        <v>63</v>
      </c>
      <c r="AW14" s="2" t="s">
        <v>63</v>
      </c>
      <c r="AX14" s="3">
        <v>-390.3</v>
      </c>
      <c r="AY14" s="2" t="s">
        <v>63</v>
      </c>
      <c r="AZ14" s="3">
        <v>-33657.199999999997</v>
      </c>
      <c r="BA14" s="3">
        <v>-651.20000000000005</v>
      </c>
      <c r="BB14" s="2" t="s">
        <v>63</v>
      </c>
      <c r="BC14" s="3">
        <v>-5264.9</v>
      </c>
      <c r="BD14" s="2" t="s">
        <v>63</v>
      </c>
      <c r="BE14" s="3">
        <v>-96.9</v>
      </c>
      <c r="BF14" s="3">
        <v>-677.3</v>
      </c>
      <c r="BG14" s="2" t="s">
        <v>63</v>
      </c>
      <c r="BH14" s="3">
        <v>52912.9</v>
      </c>
      <c r="BI14" s="3">
        <v>7189.3</v>
      </c>
      <c r="BJ14" s="3">
        <v>-98219.6</v>
      </c>
      <c r="BK14" s="3">
        <v>-2102.1999999999998</v>
      </c>
    </row>
    <row r="15" spans="1:63" ht="20.100000000000001" customHeight="1">
      <c r="A15" s="106"/>
      <c r="B15" s="71" t="s">
        <v>75</v>
      </c>
      <c r="C15" s="72" t="s">
        <v>170</v>
      </c>
      <c r="D15" s="3">
        <v>-189.2</v>
      </c>
      <c r="E15" s="3">
        <v>-252.8</v>
      </c>
      <c r="F15" s="2" t="s">
        <v>63</v>
      </c>
      <c r="G15" s="3">
        <v>-42496.1</v>
      </c>
      <c r="H15" s="3">
        <v>-1040.3</v>
      </c>
      <c r="I15" s="2" t="s">
        <v>63</v>
      </c>
      <c r="J15" s="2" t="s">
        <v>63</v>
      </c>
      <c r="K15" s="2" t="s">
        <v>63</v>
      </c>
      <c r="L15" s="2" t="s">
        <v>63</v>
      </c>
      <c r="M15" s="2" t="s">
        <v>63</v>
      </c>
      <c r="N15" s="3">
        <v>-674.7</v>
      </c>
      <c r="O15" s="3">
        <v>-2996.5</v>
      </c>
      <c r="P15" s="3">
        <v>-1562.9</v>
      </c>
      <c r="Q15" s="3">
        <v>-22713</v>
      </c>
      <c r="R15" s="3">
        <v>-9.6</v>
      </c>
      <c r="S15" s="2" t="s">
        <v>63</v>
      </c>
      <c r="T15" s="2" t="s">
        <v>63</v>
      </c>
      <c r="U15" s="2" t="s">
        <v>63</v>
      </c>
      <c r="V15" s="2" t="s">
        <v>63</v>
      </c>
      <c r="W15" s="3">
        <v>-322.8</v>
      </c>
      <c r="X15" s="3">
        <v>-18.2</v>
      </c>
      <c r="Y15" s="3">
        <v>-0.5</v>
      </c>
      <c r="Z15" s="3">
        <v>0</v>
      </c>
      <c r="AA15" s="2" t="s">
        <v>63</v>
      </c>
      <c r="AB15" s="2" t="s">
        <v>63</v>
      </c>
      <c r="AC15" s="2" t="s">
        <v>63</v>
      </c>
      <c r="AD15" s="3">
        <v>-162.80000000000001</v>
      </c>
      <c r="AE15" s="3">
        <v>-88.5</v>
      </c>
      <c r="AF15" s="2" t="s">
        <v>63</v>
      </c>
      <c r="AG15" s="2" t="s">
        <v>63</v>
      </c>
      <c r="AH15" s="3">
        <v>-291.10000000000002</v>
      </c>
      <c r="AI15" s="2" t="s">
        <v>63</v>
      </c>
      <c r="AJ15" s="2" t="s">
        <v>63</v>
      </c>
      <c r="AK15" s="2" t="s">
        <v>63</v>
      </c>
      <c r="AL15" s="2" t="s">
        <v>63</v>
      </c>
      <c r="AM15" s="2" t="s">
        <v>63</v>
      </c>
      <c r="AN15" s="2" t="s">
        <v>63</v>
      </c>
      <c r="AO15" s="2" t="s">
        <v>63</v>
      </c>
      <c r="AP15" s="3">
        <v>-68.400000000000006</v>
      </c>
      <c r="AQ15" s="3">
        <v>-39.799999999999997</v>
      </c>
      <c r="AR15" s="3">
        <v>-37.4</v>
      </c>
      <c r="AS15" s="3">
        <v>-998.9</v>
      </c>
      <c r="AT15" s="3">
        <v>-43.5</v>
      </c>
      <c r="AU15" s="3">
        <v>-40</v>
      </c>
      <c r="AV15" s="2" t="s">
        <v>63</v>
      </c>
      <c r="AW15" s="2" t="s">
        <v>63</v>
      </c>
      <c r="AX15" s="3">
        <v>-390.3</v>
      </c>
      <c r="AY15" s="2" t="s">
        <v>63</v>
      </c>
      <c r="AZ15" s="3">
        <v>-33657.199999999997</v>
      </c>
      <c r="BA15" s="3">
        <v>-651.20000000000005</v>
      </c>
      <c r="BB15" s="2" t="s">
        <v>63</v>
      </c>
      <c r="BC15" s="3">
        <v>-5264.9</v>
      </c>
      <c r="BD15" s="2" t="s">
        <v>63</v>
      </c>
      <c r="BE15" s="3">
        <v>-96.9</v>
      </c>
      <c r="BF15" s="3">
        <v>-677.3</v>
      </c>
      <c r="BG15" s="3">
        <v>-1023.1</v>
      </c>
      <c r="BH15" s="3">
        <v>47189.2</v>
      </c>
      <c r="BI15" s="2" t="s">
        <v>63</v>
      </c>
      <c r="BJ15" s="3">
        <v>-68618.8</v>
      </c>
      <c r="BK15" s="3">
        <v>-15355.3</v>
      </c>
    </row>
    <row r="16" spans="1:63" ht="20.100000000000001" customHeight="1">
      <c r="A16" s="106"/>
      <c r="B16" s="73" t="s">
        <v>76</v>
      </c>
      <c r="C16" s="74" t="s">
        <v>171</v>
      </c>
      <c r="D16" s="3">
        <v>-189.2</v>
      </c>
      <c r="E16" s="3">
        <v>-252.8</v>
      </c>
      <c r="F16" s="2" t="s">
        <v>63</v>
      </c>
      <c r="G16" s="3">
        <v>-42471.8</v>
      </c>
      <c r="H16" s="3">
        <v>-1040.3</v>
      </c>
      <c r="I16" s="2" t="s">
        <v>63</v>
      </c>
      <c r="J16" s="2" t="s">
        <v>63</v>
      </c>
      <c r="K16" s="2" t="s">
        <v>63</v>
      </c>
      <c r="L16" s="2" t="s">
        <v>63</v>
      </c>
      <c r="M16" s="2" t="s">
        <v>63</v>
      </c>
      <c r="N16" s="2" t="s">
        <v>63</v>
      </c>
      <c r="O16" s="2" t="s">
        <v>63</v>
      </c>
      <c r="P16" s="3">
        <v>-466.6</v>
      </c>
      <c r="Q16" s="3">
        <v>-22126.9</v>
      </c>
      <c r="R16" s="2" t="s">
        <v>63</v>
      </c>
      <c r="S16" s="2" t="s">
        <v>63</v>
      </c>
      <c r="T16" s="2" t="s">
        <v>63</v>
      </c>
      <c r="U16" s="2" t="s">
        <v>63</v>
      </c>
      <c r="V16" s="2" t="s">
        <v>63</v>
      </c>
      <c r="W16" s="2" t="s">
        <v>63</v>
      </c>
      <c r="X16" s="3">
        <v>-18.2</v>
      </c>
      <c r="Y16" s="3">
        <v>-0.5</v>
      </c>
      <c r="Z16" s="3">
        <v>0</v>
      </c>
      <c r="AA16" s="2" t="s">
        <v>63</v>
      </c>
      <c r="AB16" s="2" t="s">
        <v>63</v>
      </c>
      <c r="AC16" s="2" t="s">
        <v>63</v>
      </c>
      <c r="AD16" s="3">
        <v>-162.80000000000001</v>
      </c>
      <c r="AE16" s="3">
        <v>-88.5</v>
      </c>
      <c r="AF16" s="2" t="s">
        <v>63</v>
      </c>
      <c r="AG16" s="2" t="s">
        <v>63</v>
      </c>
      <c r="AH16" s="3">
        <v>-291.10000000000002</v>
      </c>
      <c r="AI16" s="2" t="s">
        <v>63</v>
      </c>
      <c r="AJ16" s="2" t="s">
        <v>63</v>
      </c>
      <c r="AK16" s="2" t="s">
        <v>63</v>
      </c>
      <c r="AL16" s="2" t="s">
        <v>63</v>
      </c>
      <c r="AM16" s="2" t="s">
        <v>63</v>
      </c>
      <c r="AN16" s="2" t="s">
        <v>63</v>
      </c>
      <c r="AO16" s="2" t="s">
        <v>63</v>
      </c>
      <c r="AP16" s="3">
        <v>-56.1</v>
      </c>
      <c r="AQ16" s="3">
        <v>-39.799999999999997</v>
      </c>
      <c r="AR16" s="3">
        <v>-37.4</v>
      </c>
      <c r="AS16" s="3">
        <v>-998.9</v>
      </c>
      <c r="AT16" s="3">
        <v>-35.6</v>
      </c>
      <c r="AU16" s="3">
        <v>-40</v>
      </c>
      <c r="AV16" s="2" t="s">
        <v>63</v>
      </c>
      <c r="AW16" s="2" t="s">
        <v>63</v>
      </c>
      <c r="AX16" s="3">
        <v>-390.3</v>
      </c>
      <c r="AY16" s="2" t="s">
        <v>63</v>
      </c>
      <c r="AZ16" s="3">
        <v>-33657.199999999997</v>
      </c>
      <c r="BA16" s="3">
        <v>-650.6</v>
      </c>
      <c r="BB16" s="2" t="s">
        <v>63</v>
      </c>
      <c r="BC16" s="3">
        <v>-4648.2</v>
      </c>
      <c r="BD16" s="2" t="s">
        <v>63</v>
      </c>
      <c r="BE16" s="3">
        <v>-96.9</v>
      </c>
      <c r="BF16" s="3">
        <v>-675.2</v>
      </c>
      <c r="BG16" s="3">
        <v>-1006.9</v>
      </c>
      <c r="BH16" s="3">
        <v>44407.4</v>
      </c>
      <c r="BI16" s="2" t="s">
        <v>63</v>
      </c>
      <c r="BJ16" s="3">
        <v>-65034.5</v>
      </c>
      <c r="BK16" s="3">
        <v>-9609.2999999999993</v>
      </c>
    </row>
    <row r="17" spans="1:63" ht="20.100000000000001" customHeight="1">
      <c r="A17" s="106"/>
      <c r="B17" s="73" t="s">
        <v>77</v>
      </c>
      <c r="C17" s="74" t="s">
        <v>172</v>
      </c>
      <c r="D17" s="2" t="s">
        <v>63</v>
      </c>
      <c r="E17" s="2" t="s">
        <v>63</v>
      </c>
      <c r="F17" s="2" t="s">
        <v>63</v>
      </c>
      <c r="G17" s="3">
        <v>-24.4</v>
      </c>
      <c r="H17" s="2" t="s">
        <v>63</v>
      </c>
      <c r="I17" s="2" t="s">
        <v>63</v>
      </c>
      <c r="J17" s="2" t="s">
        <v>63</v>
      </c>
      <c r="K17" s="2" t="s">
        <v>63</v>
      </c>
      <c r="L17" s="2" t="s">
        <v>63</v>
      </c>
      <c r="M17" s="2" t="s">
        <v>63</v>
      </c>
      <c r="N17" s="3">
        <v>-674.7</v>
      </c>
      <c r="O17" s="3">
        <v>-2996.5</v>
      </c>
      <c r="P17" s="3">
        <v>-1096.3</v>
      </c>
      <c r="Q17" s="3">
        <v>-586.1</v>
      </c>
      <c r="R17" s="3">
        <v>-9.6</v>
      </c>
      <c r="S17" s="2" t="s">
        <v>63</v>
      </c>
      <c r="T17" s="2" t="s">
        <v>63</v>
      </c>
      <c r="U17" s="2" t="s">
        <v>63</v>
      </c>
      <c r="V17" s="2" t="s">
        <v>63</v>
      </c>
      <c r="W17" s="3">
        <v>-322.8</v>
      </c>
      <c r="X17" s="2" t="s">
        <v>63</v>
      </c>
      <c r="Y17" s="2" t="s">
        <v>63</v>
      </c>
      <c r="Z17" s="2" t="s">
        <v>63</v>
      </c>
      <c r="AA17" s="2" t="s">
        <v>63</v>
      </c>
      <c r="AB17" s="2" t="s">
        <v>63</v>
      </c>
      <c r="AC17" s="2" t="s">
        <v>63</v>
      </c>
      <c r="AD17" s="2" t="s">
        <v>63</v>
      </c>
      <c r="AE17" s="3">
        <v>0</v>
      </c>
      <c r="AF17" s="2" t="s">
        <v>63</v>
      </c>
      <c r="AG17" s="2" t="s">
        <v>63</v>
      </c>
      <c r="AH17" s="2" t="s">
        <v>63</v>
      </c>
      <c r="AI17" s="2" t="s">
        <v>63</v>
      </c>
      <c r="AJ17" s="2" t="s">
        <v>63</v>
      </c>
      <c r="AK17" s="2" t="s">
        <v>63</v>
      </c>
      <c r="AL17" s="2" t="s">
        <v>63</v>
      </c>
      <c r="AM17" s="2" t="s">
        <v>63</v>
      </c>
      <c r="AN17" s="2" t="s">
        <v>63</v>
      </c>
      <c r="AO17" s="2" t="s">
        <v>63</v>
      </c>
      <c r="AP17" s="3">
        <v>-12.3</v>
      </c>
      <c r="AQ17" s="3">
        <v>0</v>
      </c>
      <c r="AR17" s="2" t="s">
        <v>63</v>
      </c>
      <c r="AS17" s="2" t="s">
        <v>63</v>
      </c>
      <c r="AT17" s="3">
        <v>-7.9</v>
      </c>
      <c r="AU17" s="2" t="s">
        <v>63</v>
      </c>
      <c r="AV17" s="2" t="s">
        <v>63</v>
      </c>
      <c r="AW17" s="2" t="s">
        <v>63</v>
      </c>
      <c r="AX17" s="2" t="s">
        <v>63</v>
      </c>
      <c r="AY17" s="2" t="s">
        <v>63</v>
      </c>
      <c r="AZ17" s="2" t="s">
        <v>63</v>
      </c>
      <c r="BA17" s="3">
        <v>-0.6</v>
      </c>
      <c r="BB17" s="2" t="s">
        <v>63</v>
      </c>
      <c r="BC17" s="3">
        <v>-616.70000000000005</v>
      </c>
      <c r="BD17" s="2" t="s">
        <v>63</v>
      </c>
      <c r="BE17" s="3">
        <v>0</v>
      </c>
      <c r="BF17" s="3">
        <v>-2.2000000000000002</v>
      </c>
      <c r="BG17" s="3">
        <v>-16.2</v>
      </c>
      <c r="BH17" s="3">
        <v>2781.8</v>
      </c>
      <c r="BI17" s="2" t="s">
        <v>63</v>
      </c>
      <c r="BJ17" s="3">
        <v>-3584.3</v>
      </c>
      <c r="BK17" s="3">
        <v>-5746.1</v>
      </c>
    </row>
    <row r="18" spans="1:63" ht="20.100000000000001" customHeight="1">
      <c r="A18" s="106"/>
      <c r="B18" s="71" t="s">
        <v>78</v>
      </c>
      <c r="C18" s="72" t="s">
        <v>173</v>
      </c>
      <c r="D18" s="2" t="s">
        <v>63</v>
      </c>
      <c r="E18" s="2" t="s">
        <v>63</v>
      </c>
      <c r="F18" s="2" t="s">
        <v>63</v>
      </c>
      <c r="G18" s="3">
        <v>-4307.7</v>
      </c>
      <c r="H18" s="2" t="s">
        <v>63</v>
      </c>
      <c r="I18" s="2" t="s">
        <v>63</v>
      </c>
      <c r="J18" s="2" t="s">
        <v>63</v>
      </c>
      <c r="K18" s="2" t="s">
        <v>63</v>
      </c>
      <c r="L18" s="2" t="s">
        <v>63</v>
      </c>
      <c r="M18" s="2" t="s">
        <v>63</v>
      </c>
      <c r="N18" s="2" t="s">
        <v>63</v>
      </c>
      <c r="O18" s="2" t="s">
        <v>63</v>
      </c>
      <c r="P18" s="2" t="s">
        <v>63</v>
      </c>
      <c r="Q18" s="3">
        <v>-9122.2000000000007</v>
      </c>
      <c r="R18" s="3">
        <v>-585.79999999999995</v>
      </c>
      <c r="S18" s="2" t="s">
        <v>63</v>
      </c>
      <c r="T18" s="2" t="s">
        <v>63</v>
      </c>
      <c r="U18" s="2" t="s">
        <v>63</v>
      </c>
      <c r="V18" s="2" t="s">
        <v>63</v>
      </c>
      <c r="W18" s="3">
        <v>-1167.8</v>
      </c>
      <c r="X18" s="3">
        <v>-163.69999999999999</v>
      </c>
      <c r="Y18" s="2" t="s">
        <v>63</v>
      </c>
      <c r="Z18" s="2" t="s">
        <v>63</v>
      </c>
      <c r="AA18" s="2" t="s">
        <v>63</v>
      </c>
      <c r="AB18" s="2" t="s">
        <v>63</v>
      </c>
      <c r="AC18" s="2" t="s">
        <v>63</v>
      </c>
      <c r="AD18" s="3">
        <v>-0.3</v>
      </c>
      <c r="AE18" s="3">
        <v>0</v>
      </c>
      <c r="AF18" s="2" t="s">
        <v>63</v>
      </c>
      <c r="AG18" s="2" t="s">
        <v>63</v>
      </c>
      <c r="AH18" s="3">
        <v>-123.3</v>
      </c>
      <c r="AI18" s="2" t="s">
        <v>63</v>
      </c>
      <c r="AJ18" s="2" t="s">
        <v>63</v>
      </c>
      <c r="AK18" s="2" t="s">
        <v>63</v>
      </c>
      <c r="AL18" s="2" t="s">
        <v>63</v>
      </c>
      <c r="AM18" s="2" t="s">
        <v>63</v>
      </c>
      <c r="AN18" s="2" t="s">
        <v>63</v>
      </c>
      <c r="AO18" s="3">
        <v>-404.2</v>
      </c>
      <c r="AP18" s="3">
        <v>-30.2</v>
      </c>
      <c r="AQ18" s="3">
        <v>-88.4</v>
      </c>
      <c r="AR18" s="3">
        <v>-221.9</v>
      </c>
      <c r="AS18" s="3">
        <v>-835.5</v>
      </c>
      <c r="AT18" s="3">
        <v>-1.8</v>
      </c>
      <c r="AU18" s="2" t="s">
        <v>63</v>
      </c>
      <c r="AV18" s="2" t="s">
        <v>63</v>
      </c>
      <c r="AW18" s="2" t="s">
        <v>63</v>
      </c>
      <c r="AX18" s="2" t="s">
        <v>63</v>
      </c>
      <c r="AY18" s="2" t="s">
        <v>63</v>
      </c>
      <c r="AZ18" s="2" t="s">
        <v>63</v>
      </c>
      <c r="BA18" s="2" t="s">
        <v>63</v>
      </c>
      <c r="BB18" s="2" t="s">
        <v>63</v>
      </c>
      <c r="BC18" s="2" t="s">
        <v>63</v>
      </c>
      <c r="BD18" s="2" t="s">
        <v>63</v>
      </c>
      <c r="BE18" s="2" t="s">
        <v>63</v>
      </c>
      <c r="BF18" s="2" t="s">
        <v>63</v>
      </c>
      <c r="BG18" s="2" t="s">
        <v>63</v>
      </c>
      <c r="BH18" s="3">
        <v>5708.5</v>
      </c>
      <c r="BI18" s="3">
        <v>6856.6</v>
      </c>
      <c r="BJ18" s="3">
        <v>-4487.7</v>
      </c>
      <c r="BK18" s="3">
        <v>-2345.6</v>
      </c>
    </row>
    <row r="19" spans="1:63" ht="20.100000000000001" customHeight="1">
      <c r="A19" s="106"/>
      <c r="B19" s="73" t="s">
        <v>79</v>
      </c>
      <c r="C19" s="74" t="s">
        <v>174</v>
      </c>
      <c r="D19" s="2" t="s">
        <v>63</v>
      </c>
      <c r="E19" s="2" t="s">
        <v>63</v>
      </c>
      <c r="F19" s="2" t="s">
        <v>63</v>
      </c>
      <c r="G19" s="2" t="s">
        <v>63</v>
      </c>
      <c r="H19" s="2" t="s">
        <v>63</v>
      </c>
      <c r="I19" s="2" t="s">
        <v>63</v>
      </c>
      <c r="J19" s="2" t="s">
        <v>63</v>
      </c>
      <c r="K19" s="2" t="s">
        <v>63</v>
      </c>
      <c r="L19" s="2" t="s">
        <v>63</v>
      </c>
      <c r="M19" s="2" t="s">
        <v>63</v>
      </c>
      <c r="N19" s="2" t="s">
        <v>63</v>
      </c>
      <c r="O19" s="2" t="s">
        <v>63</v>
      </c>
      <c r="P19" s="2" t="s">
        <v>63</v>
      </c>
      <c r="Q19" s="3">
        <v>-8214.4</v>
      </c>
      <c r="R19" s="3">
        <v>-475.8</v>
      </c>
      <c r="S19" s="2" t="s">
        <v>63</v>
      </c>
      <c r="T19" s="2" t="s">
        <v>63</v>
      </c>
      <c r="U19" s="2" t="s">
        <v>63</v>
      </c>
      <c r="V19" s="2" t="s">
        <v>63</v>
      </c>
      <c r="W19" s="2" t="s">
        <v>63</v>
      </c>
      <c r="X19" s="3">
        <v>-31.5</v>
      </c>
      <c r="Y19" s="2" t="s">
        <v>63</v>
      </c>
      <c r="Z19" s="2" t="s">
        <v>63</v>
      </c>
      <c r="AA19" s="2" t="s">
        <v>63</v>
      </c>
      <c r="AB19" s="2" t="s">
        <v>63</v>
      </c>
      <c r="AC19" s="2" t="s">
        <v>63</v>
      </c>
      <c r="AD19" s="3">
        <v>-0.3</v>
      </c>
      <c r="AE19" s="3">
        <v>0</v>
      </c>
      <c r="AF19" s="2" t="s">
        <v>63</v>
      </c>
      <c r="AG19" s="2" t="s">
        <v>63</v>
      </c>
      <c r="AH19" s="3">
        <v>-8.1</v>
      </c>
      <c r="AI19" s="2" t="s">
        <v>63</v>
      </c>
      <c r="AJ19" s="2" t="s">
        <v>63</v>
      </c>
      <c r="AK19" s="2" t="s">
        <v>63</v>
      </c>
      <c r="AL19" s="2" t="s">
        <v>63</v>
      </c>
      <c r="AM19" s="2" t="s">
        <v>63</v>
      </c>
      <c r="AN19" s="2" t="s">
        <v>63</v>
      </c>
      <c r="AO19" s="2" t="s">
        <v>63</v>
      </c>
      <c r="AP19" s="3">
        <v>-27.9</v>
      </c>
      <c r="AQ19" s="3">
        <v>-66</v>
      </c>
      <c r="AR19" s="3">
        <v>-2.6</v>
      </c>
      <c r="AS19" s="3">
        <v>-75.900000000000006</v>
      </c>
      <c r="AT19" s="3">
        <v>-0.7</v>
      </c>
      <c r="AU19" s="2" t="s">
        <v>63</v>
      </c>
      <c r="AV19" s="2" t="s">
        <v>63</v>
      </c>
      <c r="AW19" s="2" t="s">
        <v>63</v>
      </c>
      <c r="AX19" s="2" t="s">
        <v>63</v>
      </c>
      <c r="AY19" s="2" t="s">
        <v>63</v>
      </c>
      <c r="AZ19" s="2" t="s">
        <v>63</v>
      </c>
      <c r="BA19" s="2" t="s">
        <v>63</v>
      </c>
      <c r="BB19" s="2" t="s">
        <v>63</v>
      </c>
      <c r="BC19" s="2" t="s">
        <v>63</v>
      </c>
      <c r="BD19" s="2" t="s">
        <v>63</v>
      </c>
      <c r="BE19" s="2" t="s">
        <v>63</v>
      </c>
      <c r="BF19" s="2" t="s">
        <v>63</v>
      </c>
      <c r="BG19" s="2" t="s">
        <v>63</v>
      </c>
      <c r="BH19" s="3">
        <v>3755.8</v>
      </c>
      <c r="BI19" s="3">
        <v>2864.6</v>
      </c>
      <c r="BJ19" s="3">
        <v>-2282.6999999999998</v>
      </c>
      <c r="BK19" s="3">
        <v>-173.1</v>
      </c>
    </row>
    <row r="20" spans="1:63" ht="20.100000000000001" customHeight="1">
      <c r="A20" s="106"/>
      <c r="B20" s="73" t="s">
        <v>80</v>
      </c>
      <c r="C20" s="74" t="s">
        <v>175</v>
      </c>
      <c r="D20" s="2" t="s">
        <v>63</v>
      </c>
      <c r="E20" s="2" t="s">
        <v>63</v>
      </c>
      <c r="F20" s="2" t="s">
        <v>63</v>
      </c>
      <c r="G20" s="3">
        <v>-4307.7</v>
      </c>
      <c r="H20" s="2" t="s">
        <v>63</v>
      </c>
      <c r="I20" s="2" t="s">
        <v>63</v>
      </c>
      <c r="J20" s="2" t="s">
        <v>63</v>
      </c>
      <c r="K20" s="2" t="s">
        <v>63</v>
      </c>
      <c r="L20" s="2" t="s">
        <v>63</v>
      </c>
      <c r="M20" s="2" t="s">
        <v>63</v>
      </c>
      <c r="N20" s="2" t="s">
        <v>63</v>
      </c>
      <c r="O20" s="2" t="s">
        <v>63</v>
      </c>
      <c r="P20" s="2" t="s">
        <v>63</v>
      </c>
      <c r="Q20" s="3">
        <v>-907.8</v>
      </c>
      <c r="R20" s="3">
        <v>-110</v>
      </c>
      <c r="S20" s="2" t="s">
        <v>63</v>
      </c>
      <c r="T20" s="2" t="s">
        <v>63</v>
      </c>
      <c r="U20" s="2" t="s">
        <v>63</v>
      </c>
      <c r="V20" s="2" t="s">
        <v>63</v>
      </c>
      <c r="W20" s="3">
        <v>-1167.8</v>
      </c>
      <c r="X20" s="3">
        <v>-132.30000000000001</v>
      </c>
      <c r="Y20" s="2" t="s">
        <v>63</v>
      </c>
      <c r="Z20" s="2" t="s">
        <v>63</v>
      </c>
      <c r="AA20" s="2" t="s">
        <v>63</v>
      </c>
      <c r="AB20" s="2" t="s">
        <v>63</v>
      </c>
      <c r="AC20" s="2" t="s">
        <v>63</v>
      </c>
      <c r="AD20" s="2" t="s">
        <v>63</v>
      </c>
      <c r="AE20" s="2" t="s">
        <v>63</v>
      </c>
      <c r="AF20" s="2" t="s">
        <v>63</v>
      </c>
      <c r="AG20" s="2" t="s">
        <v>63</v>
      </c>
      <c r="AH20" s="3">
        <v>-115.3</v>
      </c>
      <c r="AI20" s="2" t="s">
        <v>63</v>
      </c>
      <c r="AJ20" s="2" t="s">
        <v>63</v>
      </c>
      <c r="AK20" s="2" t="s">
        <v>63</v>
      </c>
      <c r="AL20" s="2" t="s">
        <v>63</v>
      </c>
      <c r="AM20" s="2" t="s">
        <v>63</v>
      </c>
      <c r="AN20" s="2" t="s">
        <v>63</v>
      </c>
      <c r="AO20" s="3">
        <v>-404.2</v>
      </c>
      <c r="AP20" s="3">
        <v>-2.2999999999999998</v>
      </c>
      <c r="AQ20" s="3">
        <v>-22.4</v>
      </c>
      <c r="AR20" s="3">
        <v>-219.2</v>
      </c>
      <c r="AS20" s="3">
        <v>-759.6</v>
      </c>
      <c r="AT20" s="3">
        <v>-1.1000000000000001</v>
      </c>
      <c r="AU20" s="2" t="s">
        <v>63</v>
      </c>
      <c r="AV20" s="2" t="s">
        <v>63</v>
      </c>
      <c r="AW20" s="2" t="s">
        <v>63</v>
      </c>
      <c r="AX20" s="2" t="s">
        <v>63</v>
      </c>
      <c r="AY20" s="2" t="s">
        <v>63</v>
      </c>
      <c r="AZ20" s="2" t="s">
        <v>63</v>
      </c>
      <c r="BA20" s="2" t="s">
        <v>63</v>
      </c>
      <c r="BB20" s="2" t="s">
        <v>63</v>
      </c>
      <c r="BC20" s="2" t="s">
        <v>63</v>
      </c>
      <c r="BD20" s="2" t="s">
        <v>63</v>
      </c>
      <c r="BE20" s="2" t="s">
        <v>63</v>
      </c>
      <c r="BF20" s="2" t="s">
        <v>63</v>
      </c>
      <c r="BG20" s="2" t="s">
        <v>63</v>
      </c>
      <c r="BH20" s="3">
        <v>1952.6</v>
      </c>
      <c r="BI20" s="3">
        <v>3992</v>
      </c>
      <c r="BJ20" s="3">
        <v>-2205</v>
      </c>
      <c r="BK20" s="3">
        <v>-2172.4</v>
      </c>
    </row>
    <row r="21" spans="1:63" ht="20.100000000000001" customHeight="1">
      <c r="A21" s="106"/>
      <c r="B21" s="71" t="s">
        <v>81</v>
      </c>
      <c r="C21" s="72" t="s">
        <v>176</v>
      </c>
      <c r="D21" s="2" t="s">
        <v>63</v>
      </c>
      <c r="E21" s="2" t="s">
        <v>63</v>
      </c>
      <c r="F21" s="2" t="s">
        <v>63</v>
      </c>
      <c r="G21" s="2" t="s">
        <v>63</v>
      </c>
      <c r="H21" s="2" t="s">
        <v>63</v>
      </c>
      <c r="I21" s="2" t="s">
        <v>63</v>
      </c>
      <c r="J21" s="2" t="s">
        <v>63</v>
      </c>
      <c r="K21" s="2" t="s">
        <v>63</v>
      </c>
      <c r="L21" s="2" t="s">
        <v>63</v>
      </c>
      <c r="M21" s="2" t="s">
        <v>63</v>
      </c>
      <c r="N21" s="2" t="s">
        <v>63</v>
      </c>
      <c r="O21" s="2" t="s">
        <v>63</v>
      </c>
      <c r="P21" s="2" t="s">
        <v>63</v>
      </c>
      <c r="Q21" s="3">
        <v>-21.4</v>
      </c>
      <c r="R21" s="3">
        <v>-157.9</v>
      </c>
      <c r="S21" s="2" t="s">
        <v>63</v>
      </c>
      <c r="T21" s="2" t="s">
        <v>63</v>
      </c>
      <c r="U21" s="2" t="s">
        <v>63</v>
      </c>
      <c r="V21" s="2" t="s">
        <v>63</v>
      </c>
      <c r="W21" s="2" t="s">
        <v>63</v>
      </c>
      <c r="X21" s="3">
        <v>-90.3</v>
      </c>
      <c r="Y21" s="2" t="s">
        <v>63</v>
      </c>
      <c r="Z21" s="2" t="s">
        <v>63</v>
      </c>
      <c r="AA21" s="2" t="s">
        <v>63</v>
      </c>
      <c r="AB21" s="2" t="s">
        <v>63</v>
      </c>
      <c r="AC21" s="2" t="s">
        <v>63</v>
      </c>
      <c r="AD21" s="3">
        <v>-3.6</v>
      </c>
      <c r="AE21" s="3">
        <v>-0.5</v>
      </c>
      <c r="AF21" s="2" t="s">
        <v>63</v>
      </c>
      <c r="AG21" s="2" t="s">
        <v>63</v>
      </c>
      <c r="AH21" s="3">
        <v>-160.5</v>
      </c>
      <c r="AI21" s="2" t="s">
        <v>63</v>
      </c>
      <c r="AJ21" s="2" t="s">
        <v>63</v>
      </c>
      <c r="AK21" s="2" t="s">
        <v>63</v>
      </c>
      <c r="AL21" s="2" t="s">
        <v>63</v>
      </c>
      <c r="AM21" s="2" t="s">
        <v>63</v>
      </c>
      <c r="AN21" s="2" t="s">
        <v>63</v>
      </c>
      <c r="AO21" s="2" t="s">
        <v>63</v>
      </c>
      <c r="AP21" s="3">
        <v>-133.5</v>
      </c>
      <c r="AQ21" s="2" t="s">
        <v>63</v>
      </c>
      <c r="AR21" s="3">
        <v>-33.9</v>
      </c>
      <c r="AS21" s="3">
        <v>-9.6999999999999993</v>
      </c>
      <c r="AT21" s="3">
        <v>-4.0999999999999996</v>
      </c>
      <c r="AU21" s="3">
        <v>-35.6</v>
      </c>
      <c r="AV21" s="2" t="s">
        <v>63</v>
      </c>
      <c r="AW21" s="2" t="s">
        <v>63</v>
      </c>
      <c r="AX21" s="2" t="s">
        <v>63</v>
      </c>
      <c r="AY21" s="2" t="s">
        <v>63</v>
      </c>
      <c r="AZ21" s="2" t="s">
        <v>63</v>
      </c>
      <c r="BA21" s="2" t="s">
        <v>63</v>
      </c>
      <c r="BB21" s="2" t="s">
        <v>63</v>
      </c>
      <c r="BC21" s="2" t="s">
        <v>63</v>
      </c>
      <c r="BD21" s="2" t="s">
        <v>63</v>
      </c>
      <c r="BE21" s="2" t="s">
        <v>63</v>
      </c>
      <c r="BF21" s="2" t="s">
        <v>63</v>
      </c>
      <c r="BG21" s="2" t="s">
        <v>63</v>
      </c>
      <c r="BH21" s="2" t="s">
        <v>63</v>
      </c>
      <c r="BI21" s="3">
        <v>373.2</v>
      </c>
      <c r="BJ21" s="3">
        <v>-277.60000000000002</v>
      </c>
      <c r="BK21" s="3">
        <v>-216.7</v>
      </c>
    </row>
    <row r="22" spans="1:63" ht="20.100000000000001" customHeight="1">
      <c r="A22" s="106"/>
      <c r="B22" s="73" t="s">
        <v>82</v>
      </c>
      <c r="C22" s="74" t="s">
        <v>177</v>
      </c>
      <c r="D22" s="2" t="s">
        <v>63</v>
      </c>
      <c r="E22" s="2" t="s">
        <v>63</v>
      </c>
      <c r="F22" s="2" t="s">
        <v>63</v>
      </c>
      <c r="G22" s="2" t="s">
        <v>63</v>
      </c>
      <c r="H22" s="2" t="s">
        <v>63</v>
      </c>
      <c r="I22" s="2" t="s">
        <v>63</v>
      </c>
      <c r="J22" s="2" t="s">
        <v>63</v>
      </c>
      <c r="K22" s="2" t="s">
        <v>63</v>
      </c>
      <c r="L22" s="2" t="s">
        <v>63</v>
      </c>
      <c r="M22" s="2" t="s">
        <v>63</v>
      </c>
      <c r="N22" s="2" t="s">
        <v>63</v>
      </c>
      <c r="O22" s="2" t="s">
        <v>63</v>
      </c>
      <c r="P22" s="2" t="s">
        <v>63</v>
      </c>
      <c r="Q22" s="3">
        <v>-21.4</v>
      </c>
      <c r="R22" s="3">
        <v>-157.9</v>
      </c>
      <c r="S22" s="2" t="s">
        <v>63</v>
      </c>
      <c r="T22" s="2" t="s">
        <v>63</v>
      </c>
      <c r="U22" s="2" t="s">
        <v>63</v>
      </c>
      <c r="V22" s="2" t="s">
        <v>63</v>
      </c>
      <c r="W22" s="2" t="s">
        <v>63</v>
      </c>
      <c r="X22" s="3">
        <v>-71.400000000000006</v>
      </c>
      <c r="Y22" s="2" t="s">
        <v>63</v>
      </c>
      <c r="Z22" s="2" t="s">
        <v>63</v>
      </c>
      <c r="AA22" s="2" t="s">
        <v>63</v>
      </c>
      <c r="AB22" s="2" t="s">
        <v>63</v>
      </c>
      <c r="AC22" s="2" t="s">
        <v>63</v>
      </c>
      <c r="AD22" s="3">
        <v>-3.6</v>
      </c>
      <c r="AE22" s="2" t="s">
        <v>63</v>
      </c>
      <c r="AF22" s="2" t="s">
        <v>63</v>
      </c>
      <c r="AG22" s="2" t="s">
        <v>63</v>
      </c>
      <c r="AH22" s="3">
        <v>-160.5</v>
      </c>
      <c r="AI22" s="2" t="s">
        <v>63</v>
      </c>
      <c r="AJ22" s="2" t="s">
        <v>63</v>
      </c>
      <c r="AK22" s="2" t="s">
        <v>63</v>
      </c>
      <c r="AL22" s="2" t="s">
        <v>63</v>
      </c>
      <c r="AM22" s="2" t="s">
        <v>63</v>
      </c>
      <c r="AN22" s="2" t="s">
        <v>63</v>
      </c>
      <c r="AO22" s="2" t="s">
        <v>63</v>
      </c>
      <c r="AP22" s="2" t="s">
        <v>63</v>
      </c>
      <c r="AQ22" s="2" t="s">
        <v>63</v>
      </c>
      <c r="AR22" s="2" t="s">
        <v>63</v>
      </c>
      <c r="AS22" s="2" t="s">
        <v>63</v>
      </c>
      <c r="AT22" s="3">
        <v>-4.0999999999999996</v>
      </c>
      <c r="AU22" s="3">
        <v>-35.6</v>
      </c>
      <c r="AV22" s="2" t="s">
        <v>63</v>
      </c>
      <c r="AW22" s="2" t="s">
        <v>63</v>
      </c>
      <c r="AX22" s="2" t="s">
        <v>63</v>
      </c>
      <c r="AY22" s="2" t="s">
        <v>63</v>
      </c>
      <c r="AZ22" s="2" t="s">
        <v>63</v>
      </c>
      <c r="BA22" s="2" t="s">
        <v>63</v>
      </c>
      <c r="BB22" s="2" t="s">
        <v>63</v>
      </c>
      <c r="BC22" s="2" t="s">
        <v>63</v>
      </c>
      <c r="BD22" s="2" t="s">
        <v>63</v>
      </c>
      <c r="BE22" s="2" t="s">
        <v>63</v>
      </c>
      <c r="BF22" s="2" t="s">
        <v>63</v>
      </c>
      <c r="BG22" s="2" t="s">
        <v>63</v>
      </c>
      <c r="BH22" s="2" t="s">
        <v>63</v>
      </c>
      <c r="BI22" s="3">
        <v>225.2</v>
      </c>
      <c r="BJ22" s="3">
        <v>-229.3</v>
      </c>
      <c r="BK22" s="3">
        <v>-39.700000000000003</v>
      </c>
    </row>
    <row r="23" spans="1:63" ht="20.100000000000001" customHeight="1">
      <c r="A23" s="106"/>
      <c r="B23" s="73" t="s">
        <v>83</v>
      </c>
      <c r="C23" s="74" t="s">
        <v>178</v>
      </c>
      <c r="D23" s="2" t="s">
        <v>63</v>
      </c>
      <c r="E23" s="2" t="s">
        <v>63</v>
      </c>
      <c r="F23" s="2" t="s">
        <v>63</v>
      </c>
      <c r="G23" s="2" t="s">
        <v>63</v>
      </c>
      <c r="H23" s="2" t="s">
        <v>63</v>
      </c>
      <c r="I23" s="2" t="s">
        <v>63</v>
      </c>
      <c r="J23" s="2" t="s">
        <v>63</v>
      </c>
      <c r="K23" s="2" t="s">
        <v>63</v>
      </c>
      <c r="L23" s="2" t="s">
        <v>63</v>
      </c>
      <c r="M23" s="2" t="s">
        <v>63</v>
      </c>
      <c r="N23" s="2" t="s">
        <v>63</v>
      </c>
      <c r="O23" s="2" t="s">
        <v>63</v>
      </c>
      <c r="P23" s="2" t="s">
        <v>63</v>
      </c>
      <c r="Q23" s="2" t="s">
        <v>63</v>
      </c>
      <c r="R23" s="2" t="s">
        <v>63</v>
      </c>
      <c r="S23" s="2" t="s">
        <v>63</v>
      </c>
      <c r="T23" s="2" t="s">
        <v>63</v>
      </c>
      <c r="U23" s="2" t="s">
        <v>63</v>
      </c>
      <c r="V23" s="2" t="s">
        <v>63</v>
      </c>
      <c r="W23" s="2" t="s">
        <v>63</v>
      </c>
      <c r="X23" s="3">
        <v>-18.899999999999999</v>
      </c>
      <c r="Y23" s="2" t="s">
        <v>63</v>
      </c>
      <c r="Z23" s="2" t="s">
        <v>63</v>
      </c>
      <c r="AA23" s="2" t="s">
        <v>63</v>
      </c>
      <c r="AB23" s="2" t="s">
        <v>63</v>
      </c>
      <c r="AC23" s="2" t="s">
        <v>63</v>
      </c>
      <c r="AD23" s="2" t="s">
        <v>63</v>
      </c>
      <c r="AE23" s="3">
        <v>-0.5</v>
      </c>
      <c r="AF23" s="2" t="s">
        <v>63</v>
      </c>
      <c r="AG23" s="2" t="s">
        <v>63</v>
      </c>
      <c r="AH23" s="2" t="s">
        <v>63</v>
      </c>
      <c r="AI23" s="2" t="s">
        <v>63</v>
      </c>
      <c r="AJ23" s="2" t="s">
        <v>63</v>
      </c>
      <c r="AK23" s="2" t="s">
        <v>63</v>
      </c>
      <c r="AL23" s="2" t="s">
        <v>63</v>
      </c>
      <c r="AM23" s="2" t="s">
        <v>63</v>
      </c>
      <c r="AN23" s="2" t="s">
        <v>63</v>
      </c>
      <c r="AO23" s="2" t="s">
        <v>63</v>
      </c>
      <c r="AP23" s="3">
        <v>-133.5</v>
      </c>
      <c r="AQ23" s="2" t="s">
        <v>63</v>
      </c>
      <c r="AR23" s="3">
        <v>-33.9</v>
      </c>
      <c r="AS23" s="3">
        <v>-9.6999999999999993</v>
      </c>
      <c r="AT23" s="2" t="s">
        <v>63</v>
      </c>
      <c r="AU23" s="2" t="s">
        <v>63</v>
      </c>
      <c r="AV23" s="2" t="s">
        <v>63</v>
      </c>
      <c r="AW23" s="2" t="s">
        <v>63</v>
      </c>
      <c r="AX23" s="2" t="s">
        <v>63</v>
      </c>
      <c r="AY23" s="2" t="s">
        <v>63</v>
      </c>
      <c r="AZ23" s="2" t="s">
        <v>63</v>
      </c>
      <c r="BA23" s="2" t="s">
        <v>63</v>
      </c>
      <c r="BB23" s="2" t="s">
        <v>63</v>
      </c>
      <c r="BC23" s="2" t="s">
        <v>63</v>
      </c>
      <c r="BD23" s="2" t="s">
        <v>63</v>
      </c>
      <c r="BE23" s="2" t="s">
        <v>63</v>
      </c>
      <c r="BF23" s="2" t="s">
        <v>63</v>
      </c>
      <c r="BG23" s="2" t="s">
        <v>63</v>
      </c>
      <c r="BH23" s="2" t="s">
        <v>63</v>
      </c>
      <c r="BI23" s="3">
        <v>148</v>
      </c>
      <c r="BJ23" s="3">
        <v>-48.3</v>
      </c>
      <c r="BK23" s="3">
        <v>-177</v>
      </c>
    </row>
    <row r="24" spans="1:63" ht="20.100000000000001" customHeight="1">
      <c r="A24" s="106"/>
      <c r="B24" s="71" t="s">
        <v>84</v>
      </c>
      <c r="C24" s="72" t="s">
        <v>179</v>
      </c>
      <c r="D24" s="2" t="s">
        <v>63</v>
      </c>
      <c r="E24" s="2" t="s">
        <v>63</v>
      </c>
      <c r="F24" s="2" t="s">
        <v>63</v>
      </c>
      <c r="G24" s="2" t="s">
        <v>63</v>
      </c>
      <c r="H24" s="2" t="s">
        <v>63</v>
      </c>
      <c r="I24" s="2" t="s">
        <v>63</v>
      </c>
      <c r="J24" s="2" t="s">
        <v>63</v>
      </c>
      <c r="K24" s="2" t="s">
        <v>63</v>
      </c>
      <c r="L24" s="2" t="s">
        <v>63</v>
      </c>
      <c r="M24" s="2" t="s">
        <v>63</v>
      </c>
      <c r="N24" s="2" t="s">
        <v>63</v>
      </c>
      <c r="O24" s="2" t="s">
        <v>63</v>
      </c>
      <c r="P24" s="2" t="s">
        <v>63</v>
      </c>
      <c r="Q24" s="2" t="s">
        <v>63</v>
      </c>
      <c r="R24" s="2" t="s">
        <v>63</v>
      </c>
      <c r="S24" s="2" t="s">
        <v>63</v>
      </c>
      <c r="T24" s="2" t="s">
        <v>63</v>
      </c>
      <c r="U24" s="2" t="s">
        <v>63</v>
      </c>
      <c r="V24" s="2" t="s">
        <v>63</v>
      </c>
      <c r="W24" s="2" t="s">
        <v>63</v>
      </c>
      <c r="X24" s="2" t="s">
        <v>63</v>
      </c>
      <c r="Y24" s="2" t="s">
        <v>63</v>
      </c>
      <c r="Z24" s="2" t="s">
        <v>63</v>
      </c>
      <c r="AA24" s="2" t="s">
        <v>63</v>
      </c>
      <c r="AB24" s="2" t="s">
        <v>63</v>
      </c>
      <c r="AC24" s="2" t="s">
        <v>63</v>
      </c>
      <c r="AD24" s="2" t="s">
        <v>63</v>
      </c>
      <c r="AE24" s="2" t="s">
        <v>63</v>
      </c>
      <c r="AF24" s="2" t="s">
        <v>63</v>
      </c>
      <c r="AG24" s="2" t="s">
        <v>63</v>
      </c>
      <c r="AH24" s="2" t="s">
        <v>63</v>
      </c>
      <c r="AI24" s="2" t="s">
        <v>63</v>
      </c>
      <c r="AJ24" s="2" t="s">
        <v>63</v>
      </c>
      <c r="AK24" s="2" t="s">
        <v>63</v>
      </c>
      <c r="AL24" s="2" t="s">
        <v>63</v>
      </c>
      <c r="AM24" s="2" t="s">
        <v>63</v>
      </c>
      <c r="AN24" s="2" t="s">
        <v>63</v>
      </c>
      <c r="AO24" s="2" t="s">
        <v>63</v>
      </c>
      <c r="AP24" s="2" t="s">
        <v>63</v>
      </c>
      <c r="AQ24" s="2" t="s">
        <v>63</v>
      </c>
      <c r="AR24" s="2" t="s">
        <v>63</v>
      </c>
      <c r="AS24" s="2" t="s">
        <v>63</v>
      </c>
      <c r="AT24" s="2" t="s">
        <v>63</v>
      </c>
      <c r="AU24" s="2" t="s">
        <v>63</v>
      </c>
      <c r="AV24" s="2" t="s">
        <v>63</v>
      </c>
      <c r="AW24" s="2" t="s">
        <v>63</v>
      </c>
      <c r="AX24" s="2" t="s">
        <v>63</v>
      </c>
      <c r="AY24" s="2" t="s">
        <v>63</v>
      </c>
      <c r="AZ24" s="2" t="s">
        <v>63</v>
      </c>
      <c r="BA24" s="2" t="s">
        <v>63</v>
      </c>
      <c r="BB24" s="2" t="s">
        <v>63</v>
      </c>
      <c r="BC24" s="2" t="s">
        <v>63</v>
      </c>
      <c r="BD24" s="2" t="s">
        <v>63</v>
      </c>
      <c r="BE24" s="2" t="s">
        <v>63</v>
      </c>
      <c r="BF24" s="2" t="s">
        <v>63</v>
      </c>
      <c r="BG24" s="2" t="s">
        <v>63</v>
      </c>
      <c r="BH24" s="3">
        <v>15.2</v>
      </c>
      <c r="BI24" s="3">
        <v>-40.5</v>
      </c>
      <c r="BJ24" s="3">
        <v>-25.3</v>
      </c>
      <c r="BK24" s="2" t="s">
        <v>63</v>
      </c>
    </row>
    <row r="25" spans="1:63" ht="20.100000000000001" customHeight="1">
      <c r="A25" s="107" t="s">
        <v>351</v>
      </c>
      <c r="B25" s="71" t="s">
        <v>85</v>
      </c>
      <c r="C25" s="72" t="s">
        <v>180</v>
      </c>
      <c r="D25" s="2" t="s">
        <v>63</v>
      </c>
      <c r="E25" s="2" t="s">
        <v>63</v>
      </c>
      <c r="F25" s="3">
        <v>-16794.099999999999</v>
      </c>
      <c r="G25" s="2" t="s">
        <v>63</v>
      </c>
      <c r="H25" s="2" t="s">
        <v>63</v>
      </c>
      <c r="I25" s="2" t="s">
        <v>63</v>
      </c>
      <c r="J25" s="2" t="s">
        <v>63</v>
      </c>
      <c r="K25" s="2" t="s">
        <v>63</v>
      </c>
      <c r="L25" s="3">
        <v>10987.8</v>
      </c>
      <c r="M25" s="3">
        <v>530.20000000000005</v>
      </c>
      <c r="N25" s="3">
        <v>3484.7</v>
      </c>
      <c r="O25" s="2" t="s">
        <v>63</v>
      </c>
      <c r="P25" s="2" t="s">
        <v>63</v>
      </c>
      <c r="Q25" s="2" t="s">
        <v>63</v>
      </c>
      <c r="R25" s="2" t="s">
        <v>63</v>
      </c>
      <c r="S25" s="2" t="s">
        <v>63</v>
      </c>
      <c r="T25" s="2" t="s">
        <v>63</v>
      </c>
      <c r="U25" s="2" t="s">
        <v>63</v>
      </c>
      <c r="V25" s="2" t="s">
        <v>63</v>
      </c>
      <c r="W25" s="2" t="s">
        <v>63</v>
      </c>
      <c r="X25" s="2" t="s">
        <v>63</v>
      </c>
      <c r="Y25" s="2" t="s">
        <v>63</v>
      </c>
      <c r="Z25" s="2" t="s">
        <v>63</v>
      </c>
      <c r="AA25" s="2" t="s">
        <v>63</v>
      </c>
      <c r="AB25" s="2" t="s">
        <v>63</v>
      </c>
      <c r="AC25" s="2" t="s">
        <v>63</v>
      </c>
      <c r="AD25" s="2" t="s">
        <v>63</v>
      </c>
      <c r="AE25" s="2" t="s">
        <v>63</v>
      </c>
      <c r="AF25" s="2" t="s">
        <v>63</v>
      </c>
      <c r="AG25" s="2" t="s">
        <v>63</v>
      </c>
      <c r="AH25" s="2" t="s">
        <v>63</v>
      </c>
      <c r="AI25" s="2" t="s">
        <v>63</v>
      </c>
      <c r="AJ25" s="2" t="s">
        <v>63</v>
      </c>
      <c r="AK25" s="2" t="s">
        <v>63</v>
      </c>
      <c r="AL25" s="2" t="s">
        <v>63</v>
      </c>
      <c r="AM25" s="2" t="s">
        <v>63</v>
      </c>
      <c r="AN25" s="2" t="s">
        <v>63</v>
      </c>
      <c r="AO25" s="2" t="s">
        <v>63</v>
      </c>
      <c r="AP25" s="2" t="s">
        <v>63</v>
      </c>
      <c r="AQ25" s="2" t="s">
        <v>63</v>
      </c>
      <c r="AR25" s="2" t="s">
        <v>63</v>
      </c>
      <c r="AS25" s="2" t="s">
        <v>63</v>
      </c>
      <c r="AT25" s="2" t="s">
        <v>63</v>
      </c>
      <c r="AU25" s="2" t="s">
        <v>63</v>
      </c>
      <c r="AV25" s="2" t="s">
        <v>63</v>
      </c>
      <c r="AW25" s="2" t="s">
        <v>63</v>
      </c>
      <c r="AX25" s="2" t="s">
        <v>63</v>
      </c>
      <c r="AY25" s="2" t="s">
        <v>63</v>
      </c>
      <c r="AZ25" s="2" t="s">
        <v>63</v>
      </c>
      <c r="BA25" s="2" t="s">
        <v>63</v>
      </c>
      <c r="BB25" s="2" t="s">
        <v>63</v>
      </c>
      <c r="BC25" s="2" t="s">
        <v>63</v>
      </c>
      <c r="BD25" s="2" t="s">
        <v>63</v>
      </c>
      <c r="BE25" s="2" t="s">
        <v>63</v>
      </c>
      <c r="BF25" s="2" t="s">
        <v>63</v>
      </c>
      <c r="BG25" s="2" t="s">
        <v>63</v>
      </c>
      <c r="BH25" s="2" t="s">
        <v>63</v>
      </c>
      <c r="BI25" s="2" t="s">
        <v>63</v>
      </c>
      <c r="BJ25" s="3">
        <v>-1791.3</v>
      </c>
      <c r="BK25" s="2" t="s">
        <v>63</v>
      </c>
    </row>
    <row r="26" spans="1:63" ht="20.100000000000001" customHeight="1">
      <c r="A26" s="107" t="s">
        <v>351</v>
      </c>
      <c r="B26" s="71" t="s">
        <v>86</v>
      </c>
      <c r="C26" s="72" t="s">
        <v>181</v>
      </c>
      <c r="D26" s="2" t="s">
        <v>63</v>
      </c>
      <c r="E26" s="2" t="s">
        <v>63</v>
      </c>
      <c r="F26" s="3">
        <v>-997.7</v>
      </c>
      <c r="G26" s="3">
        <v>-4791.3999999999996</v>
      </c>
      <c r="H26" s="2" t="s">
        <v>63</v>
      </c>
      <c r="I26" s="2" t="s">
        <v>63</v>
      </c>
      <c r="J26" s="2" t="s">
        <v>63</v>
      </c>
      <c r="K26" s="2" t="s">
        <v>63</v>
      </c>
      <c r="L26" s="3">
        <v>-10277.799999999999</v>
      </c>
      <c r="M26" s="2" t="s">
        <v>63</v>
      </c>
      <c r="N26" s="2" t="s">
        <v>63</v>
      </c>
      <c r="O26" s="3">
        <v>5381.9</v>
      </c>
      <c r="P26" s="3">
        <v>1378.8</v>
      </c>
      <c r="Q26" s="2" t="s">
        <v>63</v>
      </c>
      <c r="R26" s="2" t="s">
        <v>63</v>
      </c>
      <c r="S26" s="2" t="s">
        <v>63</v>
      </c>
      <c r="T26" s="2" t="s">
        <v>63</v>
      </c>
      <c r="U26" s="2" t="s">
        <v>63</v>
      </c>
      <c r="V26" s="2" t="s">
        <v>63</v>
      </c>
      <c r="W26" s="2" t="s">
        <v>63</v>
      </c>
      <c r="X26" s="2" t="s">
        <v>63</v>
      </c>
      <c r="Y26" s="2" t="s">
        <v>63</v>
      </c>
      <c r="Z26" s="2" t="s">
        <v>63</v>
      </c>
      <c r="AA26" s="2" t="s">
        <v>63</v>
      </c>
      <c r="AB26" s="2" t="s">
        <v>63</v>
      </c>
      <c r="AC26" s="2" t="s">
        <v>63</v>
      </c>
      <c r="AD26" s="2" t="s">
        <v>63</v>
      </c>
      <c r="AE26" s="2" t="s">
        <v>63</v>
      </c>
      <c r="AF26" s="2" t="s">
        <v>63</v>
      </c>
      <c r="AG26" s="2" t="s">
        <v>63</v>
      </c>
      <c r="AH26" s="2" t="s">
        <v>63</v>
      </c>
      <c r="AI26" s="2" t="s">
        <v>63</v>
      </c>
      <c r="AJ26" s="2" t="s">
        <v>63</v>
      </c>
      <c r="AK26" s="2" t="s">
        <v>63</v>
      </c>
      <c r="AL26" s="2" t="s">
        <v>63</v>
      </c>
      <c r="AM26" s="2" t="s">
        <v>63</v>
      </c>
      <c r="AN26" s="2" t="s">
        <v>63</v>
      </c>
      <c r="AO26" s="2" t="s">
        <v>63</v>
      </c>
      <c r="AP26" s="2" t="s">
        <v>63</v>
      </c>
      <c r="AQ26" s="2" t="s">
        <v>63</v>
      </c>
      <c r="AR26" s="2" t="s">
        <v>63</v>
      </c>
      <c r="AS26" s="2" t="s">
        <v>63</v>
      </c>
      <c r="AT26" s="2" t="s">
        <v>63</v>
      </c>
      <c r="AU26" s="2" t="s">
        <v>63</v>
      </c>
      <c r="AV26" s="2" t="s">
        <v>63</v>
      </c>
      <c r="AW26" s="2" t="s">
        <v>63</v>
      </c>
      <c r="AX26" s="2" t="s">
        <v>63</v>
      </c>
      <c r="AY26" s="2" t="s">
        <v>63</v>
      </c>
      <c r="AZ26" s="2" t="s">
        <v>63</v>
      </c>
      <c r="BA26" s="2" t="s">
        <v>63</v>
      </c>
      <c r="BB26" s="2" t="s">
        <v>63</v>
      </c>
      <c r="BC26" s="2" t="s">
        <v>63</v>
      </c>
      <c r="BD26" s="2" t="s">
        <v>63</v>
      </c>
      <c r="BE26" s="2" t="s">
        <v>63</v>
      </c>
      <c r="BF26" s="2" t="s">
        <v>63</v>
      </c>
      <c r="BG26" s="2" t="s">
        <v>63</v>
      </c>
      <c r="BH26" s="2" t="s">
        <v>63</v>
      </c>
      <c r="BI26" s="2" t="s">
        <v>63</v>
      </c>
      <c r="BJ26" s="3">
        <v>-9306.2999999999993</v>
      </c>
      <c r="BK26" s="2" t="s">
        <v>63</v>
      </c>
    </row>
    <row r="27" spans="1:63" ht="20.100000000000001" customHeight="1">
      <c r="A27" s="106"/>
      <c r="B27" s="71" t="s">
        <v>87</v>
      </c>
      <c r="C27" s="72" t="s">
        <v>182</v>
      </c>
      <c r="D27" s="3">
        <v>-212.4</v>
      </c>
      <c r="E27" s="2" t="s">
        <v>63</v>
      </c>
      <c r="F27" s="2" t="s">
        <v>63</v>
      </c>
      <c r="G27" s="2" t="s">
        <v>63</v>
      </c>
      <c r="H27" s="2" t="s">
        <v>63</v>
      </c>
      <c r="I27" s="2" t="s">
        <v>63</v>
      </c>
      <c r="J27" s="2" t="s">
        <v>63</v>
      </c>
      <c r="K27" s="3">
        <v>206.5</v>
      </c>
      <c r="L27" s="2" t="s">
        <v>63</v>
      </c>
      <c r="M27" s="2" t="s">
        <v>63</v>
      </c>
      <c r="N27" s="2" t="s">
        <v>63</v>
      </c>
      <c r="O27" s="2" t="s">
        <v>63</v>
      </c>
      <c r="P27" s="2" t="s">
        <v>63</v>
      </c>
      <c r="Q27" s="2" t="s">
        <v>63</v>
      </c>
      <c r="R27" s="2" t="s">
        <v>63</v>
      </c>
      <c r="S27" s="2" t="s">
        <v>63</v>
      </c>
      <c r="T27" s="2" t="s">
        <v>63</v>
      </c>
      <c r="U27" s="2" t="s">
        <v>63</v>
      </c>
      <c r="V27" s="2" t="s">
        <v>63</v>
      </c>
      <c r="W27" s="2" t="s">
        <v>63</v>
      </c>
      <c r="X27" s="2" t="s">
        <v>63</v>
      </c>
      <c r="Y27" s="2" t="s">
        <v>63</v>
      </c>
      <c r="Z27" s="2" t="s">
        <v>63</v>
      </c>
      <c r="AA27" s="2" t="s">
        <v>63</v>
      </c>
      <c r="AB27" s="2" t="s">
        <v>63</v>
      </c>
      <c r="AC27" s="2" t="s">
        <v>63</v>
      </c>
      <c r="AD27" s="2" t="s">
        <v>63</v>
      </c>
      <c r="AE27" s="2" t="s">
        <v>63</v>
      </c>
      <c r="AF27" s="2" t="s">
        <v>63</v>
      </c>
      <c r="AG27" s="2" t="s">
        <v>63</v>
      </c>
      <c r="AH27" s="2" t="s">
        <v>63</v>
      </c>
      <c r="AI27" s="2" t="s">
        <v>63</v>
      </c>
      <c r="AJ27" s="2" t="s">
        <v>63</v>
      </c>
      <c r="AK27" s="2" t="s">
        <v>63</v>
      </c>
      <c r="AL27" s="2" t="s">
        <v>63</v>
      </c>
      <c r="AM27" s="2" t="s">
        <v>63</v>
      </c>
      <c r="AN27" s="2" t="s">
        <v>63</v>
      </c>
      <c r="AO27" s="2" t="s">
        <v>63</v>
      </c>
      <c r="AP27" s="2" t="s">
        <v>63</v>
      </c>
      <c r="AQ27" s="2" t="s">
        <v>63</v>
      </c>
      <c r="AR27" s="2" t="s">
        <v>63</v>
      </c>
      <c r="AS27" s="2" t="s">
        <v>63</v>
      </c>
      <c r="AT27" s="2" t="s">
        <v>63</v>
      </c>
      <c r="AU27" s="2" t="s">
        <v>63</v>
      </c>
      <c r="AV27" s="2" t="s">
        <v>63</v>
      </c>
      <c r="AW27" s="2" t="s">
        <v>63</v>
      </c>
      <c r="AX27" s="2" t="s">
        <v>63</v>
      </c>
      <c r="AY27" s="2" t="s">
        <v>63</v>
      </c>
      <c r="AZ27" s="2" t="s">
        <v>63</v>
      </c>
      <c r="BA27" s="2" t="s">
        <v>63</v>
      </c>
      <c r="BB27" s="2" t="s">
        <v>63</v>
      </c>
      <c r="BC27" s="2" t="s">
        <v>63</v>
      </c>
      <c r="BD27" s="2" t="s">
        <v>63</v>
      </c>
      <c r="BE27" s="2" t="s">
        <v>63</v>
      </c>
      <c r="BF27" s="2" t="s">
        <v>63</v>
      </c>
      <c r="BG27" s="2" t="s">
        <v>63</v>
      </c>
      <c r="BH27" s="2" t="s">
        <v>63</v>
      </c>
      <c r="BI27" s="2" t="s">
        <v>63</v>
      </c>
      <c r="BJ27" s="3">
        <v>-5.8</v>
      </c>
      <c r="BK27" s="2" t="s">
        <v>63</v>
      </c>
    </row>
    <row r="28" spans="1:63" ht="20.100000000000001" customHeight="1">
      <c r="A28" s="107" t="s">
        <v>254</v>
      </c>
      <c r="B28" s="75" t="s">
        <v>88</v>
      </c>
      <c r="C28" s="76" t="s">
        <v>183</v>
      </c>
      <c r="D28" s="2" t="s">
        <v>63</v>
      </c>
      <c r="E28" s="2" t="s">
        <v>63</v>
      </c>
      <c r="F28" s="2" t="s">
        <v>63</v>
      </c>
      <c r="G28" s="2" t="s">
        <v>63</v>
      </c>
      <c r="H28" s="2" t="s">
        <v>63</v>
      </c>
      <c r="I28" s="2" t="s">
        <v>63</v>
      </c>
      <c r="J28" s="2" t="s">
        <v>63</v>
      </c>
      <c r="K28" s="2" t="s">
        <v>63</v>
      </c>
      <c r="L28" s="2" t="s">
        <v>63</v>
      </c>
      <c r="M28" s="2" t="s">
        <v>63</v>
      </c>
      <c r="N28" s="2" t="s">
        <v>63</v>
      </c>
      <c r="O28" s="2" t="s">
        <v>63</v>
      </c>
      <c r="P28" s="2" t="s">
        <v>63</v>
      </c>
      <c r="Q28" s="2" t="s">
        <v>63</v>
      </c>
      <c r="R28" s="2" t="s">
        <v>63</v>
      </c>
      <c r="S28" s="3">
        <v>-140994.20000000001</v>
      </c>
      <c r="T28" s="3">
        <v>-41268.300000000003</v>
      </c>
      <c r="U28" s="3">
        <v>0.1</v>
      </c>
      <c r="V28" s="3">
        <v>202.9</v>
      </c>
      <c r="W28" s="3">
        <v>3648.1</v>
      </c>
      <c r="X28" s="3">
        <v>1533.7</v>
      </c>
      <c r="Y28" s="3">
        <v>2083.6999999999998</v>
      </c>
      <c r="Z28" s="3">
        <v>22194.9</v>
      </c>
      <c r="AA28" s="2" t="s">
        <v>63</v>
      </c>
      <c r="AB28" s="2" t="s">
        <v>63</v>
      </c>
      <c r="AC28" s="3">
        <v>13472.8</v>
      </c>
      <c r="AD28" s="3">
        <v>7482.5</v>
      </c>
      <c r="AE28" s="3">
        <v>48487.6</v>
      </c>
      <c r="AF28" s="3">
        <v>240.9</v>
      </c>
      <c r="AG28" s="3">
        <v>10.199999999999999</v>
      </c>
      <c r="AH28" s="3">
        <v>11997.4</v>
      </c>
      <c r="AI28" s="3">
        <v>36377.5</v>
      </c>
      <c r="AJ28" s="3">
        <v>519</v>
      </c>
      <c r="AK28" s="3">
        <v>4925.8</v>
      </c>
      <c r="AL28" s="3">
        <v>2581.8000000000002</v>
      </c>
      <c r="AM28" s="3">
        <v>27.9</v>
      </c>
      <c r="AN28" s="3">
        <v>608.1</v>
      </c>
      <c r="AO28" s="3">
        <v>5355</v>
      </c>
      <c r="AP28" s="2" t="s">
        <v>63</v>
      </c>
      <c r="AQ28" s="2" t="s">
        <v>63</v>
      </c>
      <c r="AR28" s="2" t="s">
        <v>63</v>
      </c>
      <c r="AS28" s="2" t="s">
        <v>63</v>
      </c>
      <c r="AT28" s="2" t="s">
        <v>63</v>
      </c>
      <c r="AU28" s="2" t="s">
        <v>63</v>
      </c>
      <c r="AV28" s="2" t="s">
        <v>63</v>
      </c>
      <c r="AW28" s="2" t="s">
        <v>63</v>
      </c>
      <c r="AX28" s="2" t="s">
        <v>63</v>
      </c>
      <c r="AY28" s="2" t="s">
        <v>63</v>
      </c>
      <c r="AZ28" s="2" t="s">
        <v>63</v>
      </c>
      <c r="BA28" s="2" t="s">
        <v>63</v>
      </c>
      <c r="BB28" s="2" t="s">
        <v>63</v>
      </c>
      <c r="BC28" s="2" t="s">
        <v>63</v>
      </c>
      <c r="BD28" s="2" t="s">
        <v>63</v>
      </c>
      <c r="BE28" s="2" t="s">
        <v>63</v>
      </c>
      <c r="BF28" s="2" t="s">
        <v>63</v>
      </c>
      <c r="BG28" s="2" t="s">
        <v>63</v>
      </c>
      <c r="BH28" s="2" t="s">
        <v>63</v>
      </c>
      <c r="BI28" s="2" t="s">
        <v>63</v>
      </c>
      <c r="BJ28" s="3">
        <v>-20512.8</v>
      </c>
      <c r="BK28" s="2" t="s">
        <v>63</v>
      </c>
    </row>
    <row r="29" spans="1:63" ht="20.100000000000001" customHeight="1">
      <c r="A29" s="106"/>
      <c r="B29" s="71" t="s">
        <v>89</v>
      </c>
      <c r="C29" s="72" t="s">
        <v>184</v>
      </c>
      <c r="D29" s="2" t="s">
        <v>63</v>
      </c>
      <c r="E29" s="2" t="s">
        <v>63</v>
      </c>
      <c r="F29" s="2" t="s">
        <v>63</v>
      </c>
      <c r="G29" s="2" t="s">
        <v>63</v>
      </c>
      <c r="H29" s="2" t="s">
        <v>63</v>
      </c>
      <c r="I29" s="2" t="s">
        <v>63</v>
      </c>
      <c r="J29" s="2" t="s">
        <v>63</v>
      </c>
      <c r="K29" s="2" t="s">
        <v>63</v>
      </c>
      <c r="L29" s="2" t="s">
        <v>63</v>
      </c>
      <c r="M29" s="2" t="s">
        <v>63</v>
      </c>
      <c r="N29" s="2" t="s">
        <v>63</v>
      </c>
      <c r="O29" s="2" t="s">
        <v>63</v>
      </c>
      <c r="P29" s="2" t="s">
        <v>63</v>
      </c>
      <c r="Q29" s="2" t="s">
        <v>63</v>
      </c>
      <c r="R29" s="2" t="s">
        <v>63</v>
      </c>
      <c r="S29" s="2" t="s">
        <v>63</v>
      </c>
      <c r="T29" s="3">
        <v>17368.5</v>
      </c>
      <c r="U29" s="2" t="s">
        <v>63</v>
      </c>
      <c r="V29" s="3">
        <v>-86.1</v>
      </c>
      <c r="W29" s="3">
        <v>-34.4</v>
      </c>
      <c r="X29" s="3">
        <v>-881.4</v>
      </c>
      <c r="Y29" s="3">
        <v>-156.9</v>
      </c>
      <c r="Z29" s="2" t="s">
        <v>63</v>
      </c>
      <c r="AA29" s="2" t="s">
        <v>63</v>
      </c>
      <c r="AB29" s="2" t="s">
        <v>63</v>
      </c>
      <c r="AC29" s="2" t="s">
        <v>63</v>
      </c>
      <c r="AD29" s="2" t="s">
        <v>63</v>
      </c>
      <c r="AE29" s="2" t="s">
        <v>63</v>
      </c>
      <c r="AF29" s="2" t="s">
        <v>63</v>
      </c>
      <c r="AG29" s="2" t="s">
        <v>63</v>
      </c>
      <c r="AH29" s="2" t="s">
        <v>63</v>
      </c>
      <c r="AI29" s="3">
        <v>-10037.799999999999</v>
      </c>
      <c r="AJ29" s="2" t="s">
        <v>63</v>
      </c>
      <c r="AK29" s="2" t="s">
        <v>63</v>
      </c>
      <c r="AL29" s="2" t="s">
        <v>63</v>
      </c>
      <c r="AM29" s="2" t="s">
        <v>63</v>
      </c>
      <c r="AN29" s="2" t="s">
        <v>63</v>
      </c>
      <c r="AO29" s="2" t="s">
        <v>63</v>
      </c>
      <c r="AP29" s="2" t="s">
        <v>63</v>
      </c>
      <c r="AQ29" s="2" t="s">
        <v>63</v>
      </c>
      <c r="AR29" s="2" t="s">
        <v>63</v>
      </c>
      <c r="AS29" s="2" t="s">
        <v>63</v>
      </c>
      <c r="AT29" s="2" t="s">
        <v>63</v>
      </c>
      <c r="AU29" s="2" t="s">
        <v>63</v>
      </c>
      <c r="AV29" s="2" t="s">
        <v>63</v>
      </c>
      <c r="AW29" s="2" t="s">
        <v>63</v>
      </c>
      <c r="AX29" s="2" t="s">
        <v>63</v>
      </c>
      <c r="AY29" s="2" t="s">
        <v>63</v>
      </c>
      <c r="AZ29" s="2" t="s">
        <v>63</v>
      </c>
      <c r="BA29" s="2" t="s">
        <v>63</v>
      </c>
      <c r="BB29" s="2" t="s">
        <v>63</v>
      </c>
      <c r="BC29" s="2" t="s">
        <v>63</v>
      </c>
      <c r="BD29" s="2" t="s">
        <v>63</v>
      </c>
      <c r="BE29" s="2" t="s">
        <v>63</v>
      </c>
      <c r="BF29" s="2" t="s">
        <v>63</v>
      </c>
      <c r="BG29" s="2" t="s">
        <v>63</v>
      </c>
      <c r="BH29" s="2" t="s">
        <v>63</v>
      </c>
      <c r="BI29" s="2" t="s">
        <v>63</v>
      </c>
      <c r="BJ29" s="3">
        <v>6171.9</v>
      </c>
      <c r="BK29" s="2" t="s">
        <v>63</v>
      </c>
    </row>
    <row r="30" spans="1:63" ht="20.100000000000001" customHeight="1">
      <c r="A30" s="107" t="s">
        <v>267</v>
      </c>
      <c r="B30" s="77" t="s">
        <v>90</v>
      </c>
      <c r="C30" s="78" t="s">
        <v>185</v>
      </c>
      <c r="D30" s="2" t="s">
        <v>63</v>
      </c>
      <c r="E30" s="2" t="s">
        <v>63</v>
      </c>
      <c r="F30" s="2" t="s">
        <v>63</v>
      </c>
      <c r="G30" s="2" t="s">
        <v>63</v>
      </c>
      <c r="H30" s="2" t="s">
        <v>63</v>
      </c>
      <c r="I30" s="2" t="s">
        <v>63</v>
      </c>
      <c r="J30" s="2" t="s">
        <v>63</v>
      </c>
      <c r="K30" s="2" t="s">
        <v>63</v>
      </c>
      <c r="L30" s="2" t="s">
        <v>63</v>
      </c>
      <c r="M30" s="2" t="s">
        <v>63</v>
      </c>
      <c r="N30" s="2" t="s">
        <v>63</v>
      </c>
      <c r="O30" s="2" t="s">
        <v>63</v>
      </c>
      <c r="P30" s="2" t="s">
        <v>63</v>
      </c>
      <c r="Q30" s="3">
        <v>-24968.2</v>
      </c>
      <c r="R30" s="3">
        <v>25130.799999999999</v>
      </c>
      <c r="S30" s="2" t="s">
        <v>63</v>
      </c>
      <c r="T30" s="2" t="s">
        <v>63</v>
      </c>
      <c r="U30" s="2" t="s">
        <v>63</v>
      </c>
      <c r="V30" s="2" t="s">
        <v>63</v>
      </c>
      <c r="W30" s="2" t="s">
        <v>63</v>
      </c>
      <c r="X30" s="3">
        <v>-162.6</v>
      </c>
      <c r="Y30" s="2" t="s">
        <v>63</v>
      </c>
      <c r="Z30" s="2" t="s">
        <v>63</v>
      </c>
      <c r="AA30" s="2" t="s">
        <v>63</v>
      </c>
      <c r="AB30" s="2" t="s">
        <v>63</v>
      </c>
      <c r="AC30" s="2" t="s">
        <v>63</v>
      </c>
      <c r="AD30" s="2" t="s">
        <v>63</v>
      </c>
      <c r="AE30" s="2" t="s">
        <v>63</v>
      </c>
      <c r="AF30" s="2" t="s">
        <v>63</v>
      </c>
      <c r="AG30" s="2" t="s">
        <v>63</v>
      </c>
      <c r="AH30" s="2" t="s">
        <v>63</v>
      </c>
      <c r="AI30" s="2" t="s">
        <v>63</v>
      </c>
      <c r="AJ30" s="2" t="s">
        <v>63</v>
      </c>
      <c r="AK30" s="2" t="s">
        <v>63</v>
      </c>
      <c r="AL30" s="2" t="s">
        <v>63</v>
      </c>
      <c r="AM30" s="2" t="s">
        <v>63</v>
      </c>
      <c r="AN30" s="2" t="s">
        <v>63</v>
      </c>
      <c r="AO30" s="2" t="s">
        <v>63</v>
      </c>
      <c r="AP30" s="2" t="s">
        <v>63</v>
      </c>
      <c r="AQ30" s="2" t="s">
        <v>63</v>
      </c>
      <c r="AR30" s="2" t="s">
        <v>63</v>
      </c>
      <c r="AS30" s="2" t="s">
        <v>63</v>
      </c>
      <c r="AT30" s="2" t="s">
        <v>63</v>
      </c>
      <c r="AU30" s="2" t="s">
        <v>63</v>
      </c>
      <c r="AV30" s="2" t="s">
        <v>63</v>
      </c>
      <c r="AW30" s="2" t="s">
        <v>63</v>
      </c>
      <c r="AX30" s="2" t="s">
        <v>63</v>
      </c>
      <c r="AY30" s="2" t="s">
        <v>63</v>
      </c>
      <c r="AZ30" s="2" t="s">
        <v>63</v>
      </c>
      <c r="BA30" s="2" t="s">
        <v>63</v>
      </c>
      <c r="BB30" s="2" t="s">
        <v>63</v>
      </c>
      <c r="BC30" s="2" t="s">
        <v>63</v>
      </c>
      <c r="BD30" s="2" t="s">
        <v>63</v>
      </c>
      <c r="BE30" s="2" t="s">
        <v>63</v>
      </c>
      <c r="BF30" s="2" t="s">
        <v>63</v>
      </c>
      <c r="BG30" s="2" t="s">
        <v>63</v>
      </c>
      <c r="BH30" s="2" t="s">
        <v>63</v>
      </c>
      <c r="BI30" s="2" t="s">
        <v>63</v>
      </c>
      <c r="BJ30" s="3">
        <v>0</v>
      </c>
      <c r="BK30" s="2" t="s">
        <v>63</v>
      </c>
    </row>
    <row r="31" spans="1:63" ht="20.100000000000001" customHeight="1">
      <c r="A31" s="106"/>
      <c r="B31" s="71" t="s">
        <v>91</v>
      </c>
      <c r="C31" s="72" t="s">
        <v>186</v>
      </c>
      <c r="D31" s="2" t="s">
        <v>63</v>
      </c>
      <c r="E31" s="2" t="s">
        <v>63</v>
      </c>
      <c r="F31" s="2" t="s">
        <v>63</v>
      </c>
      <c r="G31" s="3">
        <v>-363.2</v>
      </c>
      <c r="H31" s="2" t="s">
        <v>63</v>
      </c>
      <c r="I31" s="2" t="s">
        <v>63</v>
      </c>
      <c r="J31" s="2" t="s">
        <v>63</v>
      </c>
      <c r="K31" s="2" t="s">
        <v>63</v>
      </c>
      <c r="L31" s="2" t="s">
        <v>63</v>
      </c>
      <c r="M31" s="2" t="s">
        <v>63</v>
      </c>
      <c r="N31" s="2" t="s">
        <v>63</v>
      </c>
      <c r="O31" s="2" t="s">
        <v>63</v>
      </c>
      <c r="P31" s="3">
        <v>466.6</v>
      </c>
      <c r="Q31" s="2" t="s">
        <v>63</v>
      </c>
      <c r="R31" s="2" t="s">
        <v>63</v>
      </c>
      <c r="S31" s="2" t="s">
        <v>63</v>
      </c>
      <c r="T31" s="2" t="s">
        <v>63</v>
      </c>
      <c r="U31" s="2" t="s">
        <v>63</v>
      </c>
      <c r="V31" s="2" t="s">
        <v>63</v>
      </c>
      <c r="W31" s="2" t="s">
        <v>63</v>
      </c>
      <c r="X31" s="2" t="s">
        <v>63</v>
      </c>
      <c r="Y31" s="2" t="s">
        <v>63</v>
      </c>
      <c r="Z31" s="2" t="s">
        <v>63</v>
      </c>
      <c r="AA31" s="2" t="s">
        <v>63</v>
      </c>
      <c r="AB31" s="2" t="s">
        <v>63</v>
      </c>
      <c r="AC31" s="2" t="s">
        <v>63</v>
      </c>
      <c r="AD31" s="2" t="s">
        <v>63</v>
      </c>
      <c r="AE31" s="2" t="s">
        <v>63</v>
      </c>
      <c r="AF31" s="2" t="s">
        <v>63</v>
      </c>
      <c r="AG31" s="2" t="s">
        <v>63</v>
      </c>
      <c r="AH31" s="2" t="s">
        <v>63</v>
      </c>
      <c r="AI31" s="2" t="s">
        <v>63</v>
      </c>
      <c r="AJ31" s="2" t="s">
        <v>63</v>
      </c>
      <c r="AK31" s="2" t="s">
        <v>63</v>
      </c>
      <c r="AL31" s="2" t="s">
        <v>63</v>
      </c>
      <c r="AM31" s="2" t="s">
        <v>63</v>
      </c>
      <c r="AN31" s="2" t="s">
        <v>63</v>
      </c>
      <c r="AO31" s="2" t="s">
        <v>63</v>
      </c>
      <c r="AP31" s="2" t="s">
        <v>63</v>
      </c>
      <c r="AQ31" s="2" t="s">
        <v>63</v>
      </c>
      <c r="AR31" s="2" t="s">
        <v>63</v>
      </c>
      <c r="AS31" s="2" t="s">
        <v>63</v>
      </c>
      <c r="AT31" s="2" t="s">
        <v>63</v>
      </c>
      <c r="AU31" s="2" t="s">
        <v>63</v>
      </c>
      <c r="AV31" s="2" t="s">
        <v>63</v>
      </c>
      <c r="AW31" s="2" t="s">
        <v>63</v>
      </c>
      <c r="AX31" s="2" t="s">
        <v>63</v>
      </c>
      <c r="AY31" s="2" t="s">
        <v>63</v>
      </c>
      <c r="AZ31" s="2" t="s">
        <v>63</v>
      </c>
      <c r="BA31" s="2" t="s">
        <v>63</v>
      </c>
      <c r="BB31" s="2" t="s">
        <v>63</v>
      </c>
      <c r="BC31" s="2" t="s">
        <v>63</v>
      </c>
      <c r="BD31" s="2" t="s">
        <v>63</v>
      </c>
      <c r="BE31" s="2" t="s">
        <v>63</v>
      </c>
      <c r="BF31" s="2" t="s">
        <v>63</v>
      </c>
      <c r="BG31" s="2" t="s">
        <v>63</v>
      </c>
      <c r="BH31" s="2" t="s">
        <v>63</v>
      </c>
      <c r="BI31" s="2" t="s">
        <v>63</v>
      </c>
      <c r="BJ31" s="3">
        <v>103.4</v>
      </c>
      <c r="BK31" s="3">
        <v>933.3</v>
      </c>
    </row>
    <row r="32" spans="1:63" ht="20.100000000000001" customHeight="1">
      <c r="A32" s="106"/>
      <c r="B32" s="71" t="s">
        <v>92</v>
      </c>
      <c r="C32" s="72" t="s">
        <v>187</v>
      </c>
      <c r="D32" s="2" t="s">
        <v>63</v>
      </c>
      <c r="E32" s="2" t="s">
        <v>63</v>
      </c>
      <c r="F32" s="2" t="s">
        <v>63</v>
      </c>
      <c r="G32" s="2" t="s">
        <v>63</v>
      </c>
      <c r="H32" s="2" t="s">
        <v>63</v>
      </c>
      <c r="I32" s="2" t="s">
        <v>63</v>
      </c>
      <c r="J32" s="2" t="s">
        <v>63</v>
      </c>
      <c r="K32" s="2" t="s">
        <v>63</v>
      </c>
      <c r="L32" s="2" t="s">
        <v>63</v>
      </c>
      <c r="M32" s="2" t="s">
        <v>63</v>
      </c>
      <c r="N32" s="2" t="s">
        <v>63</v>
      </c>
      <c r="O32" s="2" t="s">
        <v>63</v>
      </c>
      <c r="P32" s="2" t="s">
        <v>63</v>
      </c>
      <c r="Q32" s="2" t="s">
        <v>63</v>
      </c>
      <c r="R32" s="3">
        <v>-492.2</v>
      </c>
      <c r="S32" s="2" t="s">
        <v>63</v>
      </c>
      <c r="T32" s="2" t="s">
        <v>63</v>
      </c>
      <c r="U32" s="2" t="s">
        <v>63</v>
      </c>
      <c r="V32" s="2" t="s">
        <v>63</v>
      </c>
      <c r="W32" s="2" t="s">
        <v>63</v>
      </c>
      <c r="X32" s="2" t="s">
        <v>63</v>
      </c>
      <c r="Y32" s="2" t="s">
        <v>63</v>
      </c>
      <c r="Z32" s="2" t="s">
        <v>63</v>
      </c>
      <c r="AA32" s="2" t="s">
        <v>63</v>
      </c>
      <c r="AB32" s="2" t="s">
        <v>63</v>
      </c>
      <c r="AC32" s="2" t="s">
        <v>63</v>
      </c>
      <c r="AD32" s="2" t="s">
        <v>63</v>
      </c>
      <c r="AE32" s="2" t="s">
        <v>63</v>
      </c>
      <c r="AF32" s="2" t="s">
        <v>63</v>
      </c>
      <c r="AG32" s="2" t="s">
        <v>63</v>
      </c>
      <c r="AH32" s="2" t="s">
        <v>63</v>
      </c>
      <c r="AI32" s="2" t="s">
        <v>63</v>
      </c>
      <c r="AJ32" s="2" t="s">
        <v>63</v>
      </c>
      <c r="AK32" s="2" t="s">
        <v>63</v>
      </c>
      <c r="AL32" s="2" t="s">
        <v>63</v>
      </c>
      <c r="AM32" s="2" t="s">
        <v>63</v>
      </c>
      <c r="AN32" s="2" t="s">
        <v>63</v>
      </c>
      <c r="AO32" s="2" t="s">
        <v>63</v>
      </c>
      <c r="AP32" s="2" t="s">
        <v>63</v>
      </c>
      <c r="AQ32" s="2" t="s">
        <v>63</v>
      </c>
      <c r="AR32" s="2" t="s">
        <v>63</v>
      </c>
      <c r="AS32" s="2" t="s">
        <v>63</v>
      </c>
      <c r="AT32" s="2" t="s">
        <v>63</v>
      </c>
      <c r="AU32" s="2" t="s">
        <v>63</v>
      </c>
      <c r="AV32" s="2" t="s">
        <v>63</v>
      </c>
      <c r="AW32" s="2" t="s">
        <v>63</v>
      </c>
      <c r="AX32" s="2" t="s">
        <v>63</v>
      </c>
      <c r="AY32" s="2" t="s">
        <v>63</v>
      </c>
      <c r="AZ32" s="2" t="s">
        <v>63</v>
      </c>
      <c r="BA32" s="2" t="s">
        <v>63</v>
      </c>
      <c r="BB32" s="2" t="s">
        <v>63</v>
      </c>
      <c r="BC32" s="2" t="s">
        <v>63</v>
      </c>
      <c r="BD32" s="2" t="s">
        <v>63</v>
      </c>
      <c r="BE32" s="2" t="s">
        <v>63</v>
      </c>
      <c r="BF32" s="2" t="s">
        <v>63</v>
      </c>
      <c r="BG32" s="3">
        <v>1023.1</v>
      </c>
      <c r="BH32" s="2" t="s">
        <v>63</v>
      </c>
      <c r="BI32" s="2" t="s">
        <v>63</v>
      </c>
      <c r="BJ32" s="3">
        <v>531</v>
      </c>
      <c r="BK32" s="3">
        <v>1023.1</v>
      </c>
    </row>
    <row r="33" spans="1:63" ht="20.100000000000001" customHeight="1">
      <c r="A33" s="106"/>
      <c r="B33" s="66" t="s">
        <v>93</v>
      </c>
      <c r="C33" s="67" t="s">
        <v>188</v>
      </c>
      <c r="D33" s="2" t="s">
        <v>63</v>
      </c>
      <c r="E33" s="2" t="s">
        <v>63</v>
      </c>
      <c r="F33" s="2" t="s">
        <v>63</v>
      </c>
      <c r="G33" s="2" t="s">
        <v>63</v>
      </c>
      <c r="H33" s="2" t="s">
        <v>63</v>
      </c>
      <c r="I33" s="2" t="s">
        <v>63</v>
      </c>
      <c r="J33" s="2" t="s">
        <v>63</v>
      </c>
      <c r="K33" s="2" t="s">
        <v>63</v>
      </c>
      <c r="L33" s="2" t="s">
        <v>63</v>
      </c>
      <c r="M33" s="2" t="s">
        <v>63</v>
      </c>
      <c r="N33" s="3">
        <v>-978.5</v>
      </c>
      <c r="O33" s="3">
        <v>-2298</v>
      </c>
      <c r="P33" s="3">
        <v>-40</v>
      </c>
      <c r="Q33" s="3">
        <v>-1145.5</v>
      </c>
      <c r="R33" s="3">
        <v>-905</v>
      </c>
      <c r="S33" s="2" t="s">
        <v>63</v>
      </c>
      <c r="T33" s="3">
        <v>-6.1</v>
      </c>
      <c r="U33" s="2" t="s">
        <v>63</v>
      </c>
      <c r="V33" s="2" t="s">
        <v>63</v>
      </c>
      <c r="W33" s="3">
        <v>-2049.8000000000002</v>
      </c>
      <c r="X33" s="3">
        <v>-192.5</v>
      </c>
      <c r="Y33" s="3">
        <v>-11.2</v>
      </c>
      <c r="Z33" s="3">
        <v>-0.2</v>
      </c>
      <c r="AA33" s="2" t="s">
        <v>63</v>
      </c>
      <c r="AB33" s="2" t="s">
        <v>63</v>
      </c>
      <c r="AC33" s="3">
        <v>-0.4</v>
      </c>
      <c r="AD33" s="3">
        <v>-3.5</v>
      </c>
      <c r="AE33" s="3">
        <v>-100.7</v>
      </c>
      <c r="AF33" s="2" t="s">
        <v>63</v>
      </c>
      <c r="AG33" s="2" t="s">
        <v>63</v>
      </c>
      <c r="AH33" s="3">
        <v>-115.1</v>
      </c>
      <c r="AI33" s="2" t="s">
        <v>63</v>
      </c>
      <c r="AJ33" s="2" t="s">
        <v>63</v>
      </c>
      <c r="AK33" s="2" t="s">
        <v>63</v>
      </c>
      <c r="AL33" s="2" t="s">
        <v>63</v>
      </c>
      <c r="AM33" s="2" t="s">
        <v>63</v>
      </c>
      <c r="AN33" s="2" t="s">
        <v>63</v>
      </c>
      <c r="AO33" s="2" t="s">
        <v>63</v>
      </c>
      <c r="AP33" s="2" t="s">
        <v>63</v>
      </c>
      <c r="AQ33" s="2" t="s">
        <v>63</v>
      </c>
      <c r="AR33" s="2" t="s">
        <v>63</v>
      </c>
      <c r="AS33" s="2" t="s">
        <v>63</v>
      </c>
      <c r="AT33" s="2" t="s">
        <v>63</v>
      </c>
      <c r="AU33" s="2" t="s">
        <v>63</v>
      </c>
      <c r="AV33" s="2" t="s">
        <v>63</v>
      </c>
      <c r="AW33" s="2" t="s">
        <v>63</v>
      </c>
      <c r="AX33" s="2" t="s">
        <v>63</v>
      </c>
      <c r="AY33" s="2" t="s">
        <v>63</v>
      </c>
      <c r="AZ33" s="2" t="s">
        <v>63</v>
      </c>
      <c r="BA33" s="2" t="s">
        <v>63</v>
      </c>
      <c r="BB33" s="2" t="s">
        <v>63</v>
      </c>
      <c r="BC33" s="2" t="s">
        <v>63</v>
      </c>
      <c r="BD33" s="2" t="s">
        <v>63</v>
      </c>
      <c r="BE33" s="2" t="s">
        <v>63</v>
      </c>
      <c r="BF33" s="2" t="s">
        <v>63</v>
      </c>
      <c r="BG33" s="2" t="s">
        <v>63</v>
      </c>
      <c r="BH33" s="3">
        <v>-3148.9</v>
      </c>
      <c r="BI33" s="3">
        <v>-205.8</v>
      </c>
      <c r="BJ33" s="3">
        <v>-11201.3</v>
      </c>
      <c r="BK33" s="3">
        <v>-5366.2</v>
      </c>
    </row>
    <row r="34" spans="1:63" ht="20.100000000000001" customHeight="1">
      <c r="A34" s="107" t="s">
        <v>247</v>
      </c>
      <c r="B34" s="79" t="s">
        <v>94</v>
      </c>
      <c r="C34" s="80" t="s">
        <v>189</v>
      </c>
      <c r="D34" s="2" t="s">
        <v>63</v>
      </c>
      <c r="E34" s="2" t="s">
        <v>63</v>
      </c>
      <c r="F34" s="2" t="s">
        <v>63</v>
      </c>
      <c r="G34" s="2" t="s">
        <v>63</v>
      </c>
      <c r="H34" s="2" t="s">
        <v>63</v>
      </c>
      <c r="I34" s="2" t="s">
        <v>63</v>
      </c>
      <c r="J34" s="2" t="s">
        <v>63</v>
      </c>
      <c r="K34" s="2" t="s">
        <v>63</v>
      </c>
      <c r="L34" s="2" t="s">
        <v>63</v>
      </c>
      <c r="M34" s="2" t="s">
        <v>63</v>
      </c>
      <c r="N34" s="2" t="s">
        <v>63</v>
      </c>
      <c r="O34" s="2" t="s">
        <v>63</v>
      </c>
      <c r="P34" s="2" t="s">
        <v>63</v>
      </c>
      <c r="Q34" s="2" t="s">
        <v>63</v>
      </c>
      <c r="R34" s="2" t="s">
        <v>63</v>
      </c>
      <c r="S34" s="2" t="s">
        <v>63</v>
      </c>
      <c r="T34" s="2" t="s">
        <v>63</v>
      </c>
      <c r="U34" s="2" t="s">
        <v>63</v>
      </c>
      <c r="V34" s="2" t="s">
        <v>63</v>
      </c>
      <c r="W34" s="2" t="s">
        <v>63</v>
      </c>
      <c r="X34" s="2" t="s">
        <v>63</v>
      </c>
      <c r="Y34" s="2" t="s">
        <v>63</v>
      </c>
      <c r="Z34" s="3">
        <v>0</v>
      </c>
      <c r="AA34" s="2" t="s">
        <v>63</v>
      </c>
      <c r="AB34" s="2" t="s">
        <v>63</v>
      </c>
      <c r="AC34" s="2" t="s">
        <v>63</v>
      </c>
      <c r="AD34" s="3">
        <v>-0.4</v>
      </c>
      <c r="AE34" s="3">
        <v>-15.8</v>
      </c>
      <c r="AF34" s="2" t="s">
        <v>63</v>
      </c>
      <c r="AG34" s="2" t="s">
        <v>63</v>
      </c>
      <c r="AH34" s="3">
        <v>-0.3</v>
      </c>
      <c r="AI34" s="2" t="s">
        <v>63</v>
      </c>
      <c r="AJ34" s="2" t="s">
        <v>63</v>
      </c>
      <c r="AK34" s="2" t="s">
        <v>63</v>
      </c>
      <c r="AL34" s="2" t="s">
        <v>63</v>
      </c>
      <c r="AM34" s="2" t="s">
        <v>63</v>
      </c>
      <c r="AN34" s="2" t="s">
        <v>63</v>
      </c>
      <c r="AO34" s="2" t="s">
        <v>63</v>
      </c>
      <c r="AP34" s="2" t="s">
        <v>63</v>
      </c>
      <c r="AQ34" s="2" t="s">
        <v>63</v>
      </c>
      <c r="AR34" s="2" t="s">
        <v>63</v>
      </c>
      <c r="AS34" s="2" t="s">
        <v>63</v>
      </c>
      <c r="AT34" s="2" t="s">
        <v>63</v>
      </c>
      <c r="AU34" s="2" t="s">
        <v>63</v>
      </c>
      <c r="AV34" s="2" t="s">
        <v>63</v>
      </c>
      <c r="AW34" s="2" t="s">
        <v>63</v>
      </c>
      <c r="AX34" s="2" t="s">
        <v>63</v>
      </c>
      <c r="AY34" s="2" t="s">
        <v>63</v>
      </c>
      <c r="AZ34" s="2" t="s">
        <v>63</v>
      </c>
      <c r="BA34" s="2" t="s">
        <v>63</v>
      </c>
      <c r="BB34" s="2" t="s">
        <v>63</v>
      </c>
      <c r="BC34" s="2" t="s">
        <v>63</v>
      </c>
      <c r="BD34" s="2" t="s">
        <v>63</v>
      </c>
      <c r="BE34" s="2" t="s">
        <v>63</v>
      </c>
      <c r="BF34" s="2" t="s">
        <v>63</v>
      </c>
      <c r="BG34" s="2" t="s">
        <v>63</v>
      </c>
      <c r="BH34" s="2" t="s">
        <v>63</v>
      </c>
      <c r="BI34" s="2" t="s">
        <v>63</v>
      </c>
      <c r="BJ34" s="3">
        <v>-16.600000000000001</v>
      </c>
      <c r="BK34" s="2" t="s">
        <v>63</v>
      </c>
    </row>
    <row r="35" spans="1:63" ht="20.100000000000001" customHeight="1">
      <c r="A35" s="107" t="s">
        <v>248</v>
      </c>
      <c r="B35" s="81" t="s">
        <v>190</v>
      </c>
      <c r="C35" s="82" t="s">
        <v>191</v>
      </c>
      <c r="D35" s="2" t="s">
        <v>63</v>
      </c>
      <c r="E35" s="2" t="s">
        <v>63</v>
      </c>
      <c r="F35" s="2" t="s">
        <v>63</v>
      </c>
      <c r="G35" s="2" t="s">
        <v>63</v>
      </c>
      <c r="H35" s="2" t="s">
        <v>63</v>
      </c>
      <c r="I35" s="2" t="s">
        <v>63</v>
      </c>
      <c r="J35" s="2" t="s">
        <v>63</v>
      </c>
      <c r="K35" s="2" t="s">
        <v>63</v>
      </c>
      <c r="L35" s="2" t="s">
        <v>63</v>
      </c>
      <c r="M35" s="2" t="s">
        <v>63</v>
      </c>
      <c r="N35" s="2" t="s">
        <v>63</v>
      </c>
      <c r="O35" s="2" t="s">
        <v>63</v>
      </c>
      <c r="P35" s="2" t="s">
        <v>63</v>
      </c>
      <c r="Q35" s="2" t="s">
        <v>63</v>
      </c>
      <c r="R35" s="2" t="s">
        <v>63</v>
      </c>
      <c r="S35" s="2" t="s">
        <v>63</v>
      </c>
      <c r="T35" s="2" t="s">
        <v>63</v>
      </c>
      <c r="U35" s="2" t="s">
        <v>63</v>
      </c>
      <c r="V35" s="2" t="s">
        <v>63</v>
      </c>
      <c r="W35" s="2" t="s">
        <v>63</v>
      </c>
      <c r="X35" s="3">
        <v>-3.8</v>
      </c>
      <c r="Y35" s="3">
        <v>0</v>
      </c>
      <c r="Z35" s="2" t="s">
        <v>63</v>
      </c>
      <c r="AA35" s="2" t="s">
        <v>63</v>
      </c>
      <c r="AB35" s="2" t="s">
        <v>63</v>
      </c>
      <c r="AC35" s="2" t="s">
        <v>63</v>
      </c>
      <c r="AD35" s="2" t="s">
        <v>63</v>
      </c>
      <c r="AE35" s="2" t="s">
        <v>63</v>
      </c>
      <c r="AF35" s="2" t="s">
        <v>63</v>
      </c>
      <c r="AG35" s="2" t="s">
        <v>63</v>
      </c>
      <c r="AH35" s="2" t="s">
        <v>63</v>
      </c>
      <c r="AI35" s="2" t="s">
        <v>63</v>
      </c>
      <c r="AJ35" s="2" t="s">
        <v>63</v>
      </c>
      <c r="AK35" s="2" t="s">
        <v>63</v>
      </c>
      <c r="AL35" s="2" t="s">
        <v>63</v>
      </c>
      <c r="AM35" s="2" t="s">
        <v>63</v>
      </c>
      <c r="AN35" s="2" t="s">
        <v>63</v>
      </c>
      <c r="AO35" s="2" t="s">
        <v>63</v>
      </c>
      <c r="AP35" s="2" t="s">
        <v>63</v>
      </c>
      <c r="AQ35" s="2" t="s">
        <v>63</v>
      </c>
      <c r="AR35" s="2" t="s">
        <v>63</v>
      </c>
      <c r="AS35" s="2" t="s">
        <v>63</v>
      </c>
      <c r="AT35" s="2" t="s">
        <v>63</v>
      </c>
      <c r="AU35" s="2" t="s">
        <v>63</v>
      </c>
      <c r="AV35" s="2" t="s">
        <v>63</v>
      </c>
      <c r="AW35" s="2" t="s">
        <v>63</v>
      </c>
      <c r="AX35" s="2" t="s">
        <v>63</v>
      </c>
      <c r="AY35" s="2" t="s">
        <v>63</v>
      </c>
      <c r="AZ35" s="2" t="s">
        <v>63</v>
      </c>
      <c r="BA35" s="2" t="s">
        <v>63</v>
      </c>
      <c r="BB35" s="2" t="s">
        <v>63</v>
      </c>
      <c r="BC35" s="2" t="s">
        <v>63</v>
      </c>
      <c r="BD35" s="2" t="s">
        <v>63</v>
      </c>
      <c r="BE35" s="2" t="s">
        <v>63</v>
      </c>
      <c r="BF35" s="2" t="s">
        <v>63</v>
      </c>
      <c r="BG35" s="2" t="s">
        <v>63</v>
      </c>
      <c r="BH35" s="2" t="s">
        <v>63</v>
      </c>
      <c r="BI35" s="2" t="s">
        <v>63</v>
      </c>
      <c r="BJ35" s="3">
        <v>-3.8</v>
      </c>
      <c r="BK35" s="2" t="s">
        <v>63</v>
      </c>
    </row>
    <row r="36" spans="1:63" ht="20.100000000000001" customHeight="1">
      <c r="A36" s="106"/>
      <c r="B36" s="71" t="s">
        <v>96</v>
      </c>
      <c r="C36" s="72" t="s">
        <v>192</v>
      </c>
      <c r="D36" s="2" t="s">
        <v>63</v>
      </c>
      <c r="E36" s="2" t="s">
        <v>63</v>
      </c>
      <c r="F36" s="2" t="s">
        <v>63</v>
      </c>
      <c r="G36" s="2" t="s">
        <v>63</v>
      </c>
      <c r="H36" s="2" t="s">
        <v>63</v>
      </c>
      <c r="I36" s="2" t="s">
        <v>63</v>
      </c>
      <c r="J36" s="2" t="s">
        <v>63</v>
      </c>
      <c r="K36" s="2" t="s">
        <v>63</v>
      </c>
      <c r="L36" s="2" t="s">
        <v>63</v>
      </c>
      <c r="M36" s="2" t="s">
        <v>63</v>
      </c>
      <c r="N36" s="2" t="s">
        <v>63</v>
      </c>
      <c r="O36" s="2" t="s">
        <v>63</v>
      </c>
      <c r="P36" s="2" t="s">
        <v>63</v>
      </c>
      <c r="Q36" s="2" t="s">
        <v>63</v>
      </c>
      <c r="R36" s="2" t="s">
        <v>63</v>
      </c>
      <c r="S36" s="2" t="s">
        <v>63</v>
      </c>
      <c r="T36" s="2" t="s">
        <v>63</v>
      </c>
      <c r="U36" s="2" t="s">
        <v>63</v>
      </c>
      <c r="V36" s="2" t="s">
        <v>63</v>
      </c>
      <c r="W36" s="2" t="s">
        <v>63</v>
      </c>
      <c r="X36" s="2" t="s">
        <v>63</v>
      </c>
      <c r="Y36" s="2" t="s">
        <v>63</v>
      </c>
      <c r="Z36" s="2" t="s">
        <v>63</v>
      </c>
      <c r="AA36" s="2" t="s">
        <v>63</v>
      </c>
      <c r="AB36" s="2" t="s">
        <v>63</v>
      </c>
      <c r="AC36" s="2" t="s">
        <v>63</v>
      </c>
      <c r="AD36" s="2" t="s">
        <v>63</v>
      </c>
      <c r="AE36" s="2" t="s">
        <v>63</v>
      </c>
      <c r="AF36" s="2" t="s">
        <v>63</v>
      </c>
      <c r="AG36" s="2" t="s">
        <v>63</v>
      </c>
      <c r="AH36" s="2" t="s">
        <v>63</v>
      </c>
      <c r="AI36" s="2" t="s">
        <v>63</v>
      </c>
      <c r="AJ36" s="2" t="s">
        <v>63</v>
      </c>
      <c r="AK36" s="2" t="s">
        <v>63</v>
      </c>
      <c r="AL36" s="2" t="s">
        <v>63</v>
      </c>
      <c r="AM36" s="2" t="s">
        <v>63</v>
      </c>
      <c r="AN36" s="2" t="s">
        <v>63</v>
      </c>
      <c r="AO36" s="2" t="s">
        <v>63</v>
      </c>
      <c r="AP36" s="2" t="s">
        <v>63</v>
      </c>
      <c r="AQ36" s="2" t="s">
        <v>63</v>
      </c>
      <c r="AR36" s="2" t="s">
        <v>63</v>
      </c>
      <c r="AS36" s="2" t="s">
        <v>63</v>
      </c>
      <c r="AT36" s="2" t="s">
        <v>63</v>
      </c>
      <c r="AU36" s="2" t="s">
        <v>63</v>
      </c>
      <c r="AV36" s="2" t="s">
        <v>63</v>
      </c>
      <c r="AW36" s="2" t="s">
        <v>63</v>
      </c>
      <c r="AX36" s="2" t="s">
        <v>63</v>
      </c>
      <c r="AY36" s="2" t="s">
        <v>63</v>
      </c>
      <c r="AZ36" s="2" t="s">
        <v>63</v>
      </c>
      <c r="BA36" s="2" t="s">
        <v>63</v>
      </c>
      <c r="BB36" s="2" t="s">
        <v>63</v>
      </c>
      <c r="BC36" s="2" t="s">
        <v>63</v>
      </c>
      <c r="BD36" s="2" t="s">
        <v>63</v>
      </c>
      <c r="BE36" s="2" t="s">
        <v>63</v>
      </c>
      <c r="BF36" s="2" t="s">
        <v>63</v>
      </c>
      <c r="BG36" s="2" t="s">
        <v>63</v>
      </c>
      <c r="BH36" s="3">
        <v>-1827.9</v>
      </c>
      <c r="BI36" s="2" t="s">
        <v>63</v>
      </c>
      <c r="BJ36" s="3">
        <v>-1827.9</v>
      </c>
      <c r="BK36" s="2" t="s">
        <v>63</v>
      </c>
    </row>
    <row r="37" spans="1:63" ht="20.100000000000001" customHeight="1">
      <c r="A37" s="106"/>
      <c r="B37" s="71" t="s">
        <v>97</v>
      </c>
      <c r="C37" s="72" t="s">
        <v>193</v>
      </c>
      <c r="D37" s="2" t="s">
        <v>63</v>
      </c>
      <c r="E37" s="2" t="s">
        <v>63</v>
      </c>
      <c r="F37" s="2" t="s">
        <v>63</v>
      </c>
      <c r="G37" s="2" t="s">
        <v>63</v>
      </c>
      <c r="H37" s="2" t="s">
        <v>63</v>
      </c>
      <c r="I37" s="2" t="s">
        <v>63</v>
      </c>
      <c r="J37" s="2" t="s">
        <v>63</v>
      </c>
      <c r="K37" s="2" t="s">
        <v>63</v>
      </c>
      <c r="L37" s="2" t="s">
        <v>63</v>
      </c>
      <c r="M37" s="2" t="s">
        <v>63</v>
      </c>
      <c r="N37" s="2" t="s">
        <v>63</v>
      </c>
      <c r="O37" s="2" t="s">
        <v>63</v>
      </c>
      <c r="P37" s="2" t="s">
        <v>63</v>
      </c>
      <c r="Q37" s="2" t="s">
        <v>63</v>
      </c>
      <c r="R37" s="2" t="s">
        <v>63</v>
      </c>
      <c r="S37" s="2" t="s">
        <v>63</v>
      </c>
      <c r="T37" s="2" t="s">
        <v>63</v>
      </c>
      <c r="U37" s="2" t="s">
        <v>63</v>
      </c>
      <c r="V37" s="2" t="s">
        <v>63</v>
      </c>
      <c r="W37" s="2" t="s">
        <v>63</v>
      </c>
      <c r="X37" s="2" t="s">
        <v>63</v>
      </c>
      <c r="Y37" s="2" t="s">
        <v>63</v>
      </c>
      <c r="Z37" s="2" t="s">
        <v>63</v>
      </c>
      <c r="AA37" s="2" t="s">
        <v>63</v>
      </c>
      <c r="AB37" s="2" t="s">
        <v>63</v>
      </c>
      <c r="AC37" s="2" t="s">
        <v>63</v>
      </c>
      <c r="AD37" s="2" t="s">
        <v>63</v>
      </c>
      <c r="AE37" s="2" t="s">
        <v>63</v>
      </c>
      <c r="AF37" s="2" t="s">
        <v>63</v>
      </c>
      <c r="AG37" s="2" t="s">
        <v>63</v>
      </c>
      <c r="AH37" s="2" t="s">
        <v>63</v>
      </c>
      <c r="AI37" s="2" t="s">
        <v>63</v>
      </c>
      <c r="AJ37" s="2" t="s">
        <v>63</v>
      </c>
      <c r="AK37" s="2" t="s">
        <v>63</v>
      </c>
      <c r="AL37" s="2" t="s">
        <v>63</v>
      </c>
      <c r="AM37" s="2" t="s">
        <v>63</v>
      </c>
      <c r="AN37" s="2" t="s">
        <v>63</v>
      </c>
      <c r="AO37" s="2" t="s">
        <v>63</v>
      </c>
      <c r="AP37" s="2" t="s">
        <v>63</v>
      </c>
      <c r="AQ37" s="2" t="s">
        <v>63</v>
      </c>
      <c r="AR37" s="2" t="s">
        <v>63</v>
      </c>
      <c r="AS37" s="2" t="s">
        <v>63</v>
      </c>
      <c r="AT37" s="2" t="s">
        <v>63</v>
      </c>
      <c r="AU37" s="2" t="s">
        <v>63</v>
      </c>
      <c r="AV37" s="2" t="s">
        <v>63</v>
      </c>
      <c r="AW37" s="2" t="s">
        <v>63</v>
      </c>
      <c r="AX37" s="2" t="s">
        <v>63</v>
      </c>
      <c r="AY37" s="2" t="s">
        <v>63</v>
      </c>
      <c r="AZ37" s="2" t="s">
        <v>63</v>
      </c>
      <c r="BA37" s="2" t="s">
        <v>63</v>
      </c>
      <c r="BB37" s="2" t="s">
        <v>63</v>
      </c>
      <c r="BC37" s="2" t="s">
        <v>63</v>
      </c>
      <c r="BD37" s="2" t="s">
        <v>63</v>
      </c>
      <c r="BE37" s="2" t="s">
        <v>63</v>
      </c>
      <c r="BF37" s="2" t="s">
        <v>63</v>
      </c>
      <c r="BG37" s="2" t="s">
        <v>63</v>
      </c>
      <c r="BH37" s="3">
        <v>-100.9</v>
      </c>
      <c r="BI37" s="2" t="s">
        <v>63</v>
      </c>
      <c r="BJ37" s="3">
        <v>-100.9</v>
      </c>
      <c r="BK37" s="2" t="s">
        <v>63</v>
      </c>
    </row>
    <row r="38" spans="1:63" ht="20.100000000000001" customHeight="1">
      <c r="A38" s="106"/>
      <c r="B38" s="71" t="s">
        <v>98</v>
      </c>
      <c r="C38" s="72" t="s">
        <v>194</v>
      </c>
      <c r="D38" s="2" t="s">
        <v>63</v>
      </c>
      <c r="E38" s="2" t="s">
        <v>63</v>
      </c>
      <c r="F38" s="2" t="s">
        <v>63</v>
      </c>
      <c r="G38" s="2" t="s">
        <v>63</v>
      </c>
      <c r="H38" s="2" t="s">
        <v>63</v>
      </c>
      <c r="I38" s="2" t="s">
        <v>63</v>
      </c>
      <c r="J38" s="2" t="s">
        <v>63</v>
      </c>
      <c r="K38" s="2" t="s">
        <v>63</v>
      </c>
      <c r="L38" s="2" t="s">
        <v>63</v>
      </c>
      <c r="M38" s="2" t="s">
        <v>63</v>
      </c>
      <c r="N38" s="3">
        <v>-356.7</v>
      </c>
      <c r="O38" s="3">
        <v>-1116.4000000000001</v>
      </c>
      <c r="P38" s="3">
        <v>-19.100000000000001</v>
      </c>
      <c r="Q38" s="2" t="s">
        <v>63</v>
      </c>
      <c r="R38" s="2" t="s">
        <v>63</v>
      </c>
      <c r="S38" s="2" t="s">
        <v>63</v>
      </c>
      <c r="T38" s="2" t="s">
        <v>63</v>
      </c>
      <c r="U38" s="2" t="s">
        <v>63</v>
      </c>
      <c r="V38" s="2" t="s">
        <v>63</v>
      </c>
      <c r="W38" s="2" t="s">
        <v>63</v>
      </c>
      <c r="X38" s="2" t="s">
        <v>63</v>
      </c>
      <c r="Y38" s="2" t="s">
        <v>63</v>
      </c>
      <c r="Z38" s="2" t="s">
        <v>63</v>
      </c>
      <c r="AA38" s="2" t="s">
        <v>63</v>
      </c>
      <c r="AB38" s="2" t="s">
        <v>63</v>
      </c>
      <c r="AC38" s="2" t="s">
        <v>63</v>
      </c>
      <c r="AD38" s="2" t="s">
        <v>63</v>
      </c>
      <c r="AE38" s="2" t="s">
        <v>63</v>
      </c>
      <c r="AF38" s="2" t="s">
        <v>63</v>
      </c>
      <c r="AG38" s="2" t="s">
        <v>63</v>
      </c>
      <c r="AH38" s="2" t="s">
        <v>63</v>
      </c>
      <c r="AI38" s="2" t="s">
        <v>63</v>
      </c>
      <c r="AJ38" s="2" t="s">
        <v>63</v>
      </c>
      <c r="AK38" s="2" t="s">
        <v>63</v>
      </c>
      <c r="AL38" s="2" t="s">
        <v>63</v>
      </c>
      <c r="AM38" s="2" t="s">
        <v>63</v>
      </c>
      <c r="AN38" s="2" t="s">
        <v>63</v>
      </c>
      <c r="AO38" s="2" t="s">
        <v>63</v>
      </c>
      <c r="AP38" s="2" t="s">
        <v>63</v>
      </c>
      <c r="AQ38" s="2" t="s">
        <v>63</v>
      </c>
      <c r="AR38" s="2" t="s">
        <v>63</v>
      </c>
      <c r="AS38" s="2" t="s">
        <v>63</v>
      </c>
      <c r="AT38" s="2" t="s">
        <v>63</v>
      </c>
      <c r="AU38" s="2" t="s">
        <v>63</v>
      </c>
      <c r="AV38" s="2" t="s">
        <v>63</v>
      </c>
      <c r="AW38" s="2" t="s">
        <v>63</v>
      </c>
      <c r="AX38" s="2" t="s">
        <v>63</v>
      </c>
      <c r="AY38" s="2" t="s">
        <v>63</v>
      </c>
      <c r="AZ38" s="2" t="s">
        <v>63</v>
      </c>
      <c r="BA38" s="2" t="s">
        <v>63</v>
      </c>
      <c r="BB38" s="2" t="s">
        <v>63</v>
      </c>
      <c r="BC38" s="2" t="s">
        <v>63</v>
      </c>
      <c r="BD38" s="2" t="s">
        <v>63</v>
      </c>
      <c r="BE38" s="2" t="s">
        <v>63</v>
      </c>
      <c r="BF38" s="2" t="s">
        <v>63</v>
      </c>
      <c r="BG38" s="2" t="s">
        <v>63</v>
      </c>
      <c r="BH38" s="2" t="s">
        <v>63</v>
      </c>
      <c r="BI38" s="2" t="s">
        <v>63</v>
      </c>
      <c r="BJ38" s="3">
        <v>-1492.3</v>
      </c>
      <c r="BK38" s="3">
        <v>-1492.3</v>
      </c>
    </row>
    <row r="39" spans="1:63" ht="20.100000000000001" customHeight="1">
      <c r="A39" s="106"/>
      <c r="B39" s="71" t="s">
        <v>99</v>
      </c>
      <c r="C39" s="72" t="s">
        <v>195</v>
      </c>
      <c r="D39" s="2" t="s">
        <v>63</v>
      </c>
      <c r="E39" s="2" t="s">
        <v>63</v>
      </c>
      <c r="F39" s="2" t="s">
        <v>63</v>
      </c>
      <c r="G39" s="2" t="s">
        <v>63</v>
      </c>
      <c r="H39" s="2" t="s">
        <v>63</v>
      </c>
      <c r="I39" s="2" t="s">
        <v>63</v>
      </c>
      <c r="J39" s="2" t="s">
        <v>63</v>
      </c>
      <c r="K39" s="2" t="s">
        <v>63</v>
      </c>
      <c r="L39" s="2" t="s">
        <v>63</v>
      </c>
      <c r="M39" s="2" t="s">
        <v>63</v>
      </c>
      <c r="N39" s="3">
        <v>-621.79999999999995</v>
      </c>
      <c r="O39" s="3">
        <v>-1181.5</v>
      </c>
      <c r="P39" s="3">
        <v>-20.8</v>
      </c>
      <c r="Q39" s="2" t="s">
        <v>63</v>
      </c>
      <c r="R39" s="2" t="s">
        <v>63</v>
      </c>
      <c r="S39" s="2" t="s">
        <v>63</v>
      </c>
      <c r="T39" s="2" t="s">
        <v>63</v>
      </c>
      <c r="U39" s="2" t="s">
        <v>63</v>
      </c>
      <c r="V39" s="2" t="s">
        <v>63</v>
      </c>
      <c r="W39" s="2" t="s">
        <v>63</v>
      </c>
      <c r="X39" s="2" t="s">
        <v>63</v>
      </c>
      <c r="Y39" s="2" t="s">
        <v>63</v>
      </c>
      <c r="Z39" s="2" t="s">
        <v>63</v>
      </c>
      <c r="AA39" s="2" t="s">
        <v>63</v>
      </c>
      <c r="AB39" s="2" t="s">
        <v>63</v>
      </c>
      <c r="AC39" s="2" t="s">
        <v>63</v>
      </c>
      <c r="AD39" s="2" t="s">
        <v>63</v>
      </c>
      <c r="AE39" s="2" t="s">
        <v>63</v>
      </c>
      <c r="AF39" s="2" t="s">
        <v>63</v>
      </c>
      <c r="AG39" s="2" t="s">
        <v>63</v>
      </c>
      <c r="AH39" s="2" t="s">
        <v>63</v>
      </c>
      <c r="AI39" s="2" t="s">
        <v>63</v>
      </c>
      <c r="AJ39" s="2" t="s">
        <v>63</v>
      </c>
      <c r="AK39" s="2" t="s">
        <v>63</v>
      </c>
      <c r="AL39" s="2" t="s">
        <v>63</v>
      </c>
      <c r="AM39" s="2" t="s">
        <v>63</v>
      </c>
      <c r="AN39" s="2" t="s">
        <v>63</v>
      </c>
      <c r="AO39" s="2" t="s">
        <v>63</v>
      </c>
      <c r="AP39" s="2" t="s">
        <v>63</v>
      </c>
      <c r="AQ39" s="2" t="s">
        <v>63</v>
      </c>
      <c r="AR39" s="2" t="s">
        <v>63</v>
      </c>
      <c r="AS39" s="2" t="s">
        <v>63</v>
      </c>
      <c r="AT39" s="2" t="s">
        <v>63</v>
      </c>
      <c r="AU39" s="2" t="s">
        <v>63</v>
      </c>
      <c r="AV39" s="2" t="s">
        <v>63</v>
      </c>
      <c r="AW39" s="2" t="s">
        <v>63</v>
      </c>
      <c r="AX39" s="2" t="s">
        <v>63</v>
      </c>
      <c r="AY39" s="2" t="s">
        <v>63</v>
      </c>
      <c r="AZ39" s="2" t="s">
        <v>63</v>
      </c>
      <c r="BA39" s="2" t="s">
        <v>63</v>
      </c>
      <c r="BB39" s="2" t="s">
        <v>63</v>
      </c>
      <c r="BC39" s="2" t="s">
        <v>63</v>
      </c>
      <c r="BD39" s="2" t="s">
        <v>63</v>
      </c>
      <c r="BE39" s="2" t="s">
        <v>63</v>
      </c>
      <c r="BF39" s="2" t="s">
        <v>63</v>
      </c>
      <c r="BG39" s="2" t="s">
        <v>63</v>
      </c>
      <c r="BH39" s="2" t="s">
        <v>63</v>
      </c>
      <c r="BI39" s="2" t="s">
        <v>63</v>
      </c>
      <c r="BJ39" s="3">
        <v>-1824.2</v>
      </c>
      <c r="BK39" s="3">
        <v>-1824.2</v>
      </c>
    </row>
    <row r="40" spans="1:63" ht="20.100000000000001" customHeight="1">
      <c r="A40" s="106"/>
      <c r="B40" s="71" t="s">
        <v>100</v>
      </c>
      <c r="C40" s="72" t="s">
        <v>196</v>
      </c>
      <c r="D40" s="2" t="s">
        <v>63</v>
      </c>
      <c r="E40" s="2" t="s">
        <v>63</v>
      </c>
      <c r="F40" s="2" t="s">
        <v>63</v>
      </c>
      <c r="G40" s="2" t="s">
        <v>63</v>
      </c>
      <c r="H40" s="2" t="s">
        <v>63</v>
      </c>
      <c r="I40" s="2" t="s">
        <v>63</v>
      </c>
      <c r="J40" s="2" t="s">
        <v>63</v>
      </c>
      <c r="K40" s="2" t="s">
        <v>63</v>
      </c>
      <c r="L40" s="2" t="s">
        <v>63</v>
      </c>
      <c r="M40" s="2" t="s">
        <v>63</v>
      </c>
      <c r="N40" s="2" t="s">
        <v>63</v>
      </c>
      <c r="O40" s="2" t="s">
        <v>63</v>
      </c>
      <c r="P40" s="2" t="s">
        <v>63</v>
      </c>
      <c r="Q40" s="2" t="s">
        <v>63</v>
      </c>
      <c r="R40" s="2" t="s">
        <v>63</v>
      </c>
      <c r="S40" s="2" t="s">
        <v>63</v>
      </c>
      <c r="T40" s="2" t="s">
        <v>63</v>
      </c>
      <c r="U40" s="2" t="s">
        <v>63</v>
      </c>
      <c r="V40" s="2" t="s">
        <v>63</v>
      </c>
      <c r="W40" s="2" t="s">
        <v>63</v>
      </c>
      <c r="X40" s="2" t="s">
        <v>63</v>
      </c>
      <c r="Y40" s="2" t="s">
        <v>63</v>
      </c>
      <c r="Z40" s="2" t="s">
        <v>63</v>
      </c>
      <c r="AA40" s="2" t="s">
        <v>63</v>
      </c>
      <c r="AB40" s="2" t="s">
        <v>63</v>
      </c>
      <c r="AC40" s="2" t="s">
        <v>63</v>
      </c>
      <c r="AD40" s="2" t="s">
        <v>63</v>
      </c>
      <c r="AE40" s="2" t="s">
        <v>63</v>
      </c>
      <c r="AF40" s="2" t="s">
        <v>63</v>
      </c>
      <c r="AG40" s="2" t="s">
        <v>63</v>
      </c>
      <c r="AH40" s="2" t="s">
        <v>63</v>
      </c>
      <c r="AI40" s="2" t="s">
        <v>63</v>
      </c>
      <c r="AJ40" s="2" t="s">
        <v>63</v>
      </c>
      <c r="AK40" s="2" t="s">
        <v>63</v>
      </c>
      <c r="AL40" s="2" t="s">
        <v>63</v>
      </c>
      <c r="AM40" s="2" t="s">
        <v>63</v>
      </c>
      <c r="AN40" s="2" t="s">
        <v>63</v>
      </c>
      <c r="AO40" s="2" t="s">
        <v>63</v>
      </c>
      <c r="AP40" s="2" t="s">
        <v>63</v>
      </c>
      <c r="AQ40" s="2" t="s">
        <v>63</v>
      </c>
      <c r="AR40" s="2" t="s">
        <v>63</v>
      </c>
      <c r="AS40" s="2" t="s">
        <v>63</v>
      </c>
      <c r="AT40" s="2" t="s">
        <v>63</v>
      </c>
      <c r="AU40" s="2" t="s">
        <v>63</v>
      </c>
      <c r="AV40" s="2" t="s">
        <v>63</v>
      </c>
      <c r="AW40" s="2" t="s">
        <v>63</v>
      </c>
      <c r="AX40" s="2" t="s">
        <v>63</v>
      </c>
      <c r="AY40" s="2" t="s">
        <v>63</v>
      </c>
      <c r="AZ40" s="2" t="s">
        <v>63</v>
      </c>
      <c r="BA40" s="2" t="s">
        <v>63</v>
      </c>
      <c r="BB40" s="2" t="s">
        <v>63</v>
      </c>
      <c r="BC40" s="2" t="s">
        <v>63</v>
      </c>
      <c r="BD40" s="2" t="s">
        <v>63</v>
      </c>
      <c r="BE40" s="2" t="s">
        <v>63</v>
      </c>
      <c r="BF40" s="2" t="s">
        <v>63</v>
      </c>
      <c r="BG40" s="2" t="s">
        <v>63</v>
      </c>
      <c r="BH40" s="2" t="s">
        <v>63</v>
      </c>
      <c r="BI40" s="2" t="s">
        <v>63</v>
      </c>
      <c r="BJ40" s="2" t="s">
        <v>63</v>
      </c>
      <c r="BK40" s="2" t="s">
        <v>63</v>
      </c>
    </row>
    <row r="41" spans="1:63" ht="20.100000000000001" customHeight="1">
      <c r="A41" s="108" t="s">
        <v>256</v>
      </c>
      <c r="B41" s="75" t="s">
        <v>101</v>
      </c>
      <c r="C41" s="76" t="s">
        <v>197</v>
      </c>
      <c r="D41" s="2" t="s">
        <v>63</v>
      </c>
      <c r="E41" s="2" t="s">
        <v>63</v>
      </c>
      <c r="F41" s="2" t="s">
        <v>63</v>
      </c>
      <c r="G41" s="2" t="s">
        <v>63</v>
      </c>
      <c r="H41" s="2" t="s">
        <v>63</v>
      </c>
      <c r="I41" s="2" t="s">
        <v>63</v>
      </c>
      <c r="J41" s="2" t="s">
        <v>63</v>
      </c>
      <c r="K41" s="2" t="s">
        <v>63</v>
      </c>
      <c r="L41" s="2" t="s">
        <v>63</v>
      </c>
      <c r="M41" s="2" t="s">
        <v>63</v>
      </c>
      <c r="N41" s="2" t="s">
        <v>63</v>
      </c>
      <c r="O41" s="2" t="s">
        <v>63</v>
      </c>
      <c r="P41" s="2" t="s">
        <v>63</v>
      </c>
      <c r="Q41" s="3">
        <v>-1034.4000000000001</v>
      </c>
      <c r="R41" s="3">
        <v>-905</v>
      </c>
      <c r="S41" s="2" t="s">
        <v>63</v>
      </c>
      <c r="T41" s="3">
        <v>-6.1</v>
      </c>
      <c r="U41" s="2" t="s">
        <v>63</v>
      </c>
      <c r="V41" s="2" t="s">
        <v>63</v>
      </c>
      <c r="W41" s="3">
        <v>-2033.9</v>
      </c>
      <c r="X41" s="3">
        <v>-37.5</v>
      </c>
      <c r="Y41" s="3">
        <v>-0.1</v>
      </c>
      <c r="Z41" s="3">
        <v>-0.2</v>
      </c>
      <c r="AA41" s="2" t="s">
        <v>63</v>
      </c>
      <c r="AB41" s="2" t="s">
        <v>63</v>
      </c>
      <c r="AC41" s="2" t="s">
        <v>63</v>
      </c>
      <c r="AD41" s="3">
        <v>-0.5</v>
      </c>
      <c r="AE41" s="3">
        <v>-1.5</v>
      </c>
      <c r="AF41" s="2" t="s">
        <v>63</v>
      </c>
      <c r="AG41" s="2" t="s">
        <v>63</v>
      </c>
      <c r="AH41" s="3">
        <v>-110.5</v>
      </c>
      <c r="AI41" s="2" t="s">
        <v>63</v>
      </c>
      <c r="AJ41" s="2" t="s">
        <v>63</v>
      </c>
      <c r="AK41" s="2" t="s">
        <v>63</v>
      </c>
      <c r="AL41" s="2" t="s">
        <v>63</v>
      </c>
      <c r="AM41" s="2" t="s">
        <v>63</v>
      </c>
      <c r="AN41" s="2" t="s">
        <v>63</v>
      </c>
      <c r="AO41" s="2" t="s">
        <v>63</v>
      </c>
      <c r="AP41" s="2" t="s">
        <v>63</v>
      </c>
      <c r="AQ41" s="2" t="s">
        <v>63</v>
      </c>
      <c r="AR41" s="2" t="s">
        <v>63</v>
      </c>
      <c r="AS41" s="2" t="s">
        <v>63</v>
      </c>
      <c r="AT41" s="2" t="s">
        <v>63</v>
      </c>
      <c r="AU41" s="2" t="s">
        <v>63</v>
      </c>
      <c r="AV41" s="2" t="s">
        <v>63</v>
      </c>
      <c r="AW41" s="2" t="s">
        <v>63</v>
      </c>
      <c r="AX41" s="2" t="s">
        <v>63</v>
      </c>
      <c r="AY41" s="2" t="s">
        <v>63</v>
      </c>
      <c r="AZ41" s="2" t="s">
        <v>63</v>
      </c>
      <c r="BA41" s="2" t="s">
        <v>63</v>
      </c>
      <c r="BB41" s="2" t="s">
        <v>63</v>
      </c>
      <c r="BC41" s="2" t="s">
        <v>63</v>
      </c>
      <c r="BD41" s="2" t="s">
        <v>63</v>
      </c>
      <c r="BE41" s="2" t="s">
        <v>63</v>
      </c>
      <c r="BF41" s="2" t="s">
        <v>63</v>
      </c>
      <c r="BG41" s="2" t="s">
        <v>63</v>
      </c>
      <c r="BH41" s="3">
        <v>-1212.3</v>
      </c>
      <c r="BI41" s="3">
        <v>-205.8</v>
      </c>
      <c r="BJ41" s="3">
        <v>-5547.8</v>
      </c>
      <c r="BK41" s="3">
        <v>-2033.9</v>
      </c>
    </row>
    <row r="42" spans="1:63" ht="20.100000000000001" customHeight="1">
      <c r="A42" s="107" t="s">
        <v>267</v>
      </c>
      <c r="B42" s="77" t="s">
        <v>102</v>
      </c>
      <c r="C42" s="78" t="s">
        <v>198</v>
      </c>
      <c r="D42" s="2" t="s">
        <v>63</v>
      </c>
      <c r="E42" s="2" t="s">
        <v>63</v>
      </c>
      <c r="F42" s="2" t="s">
        <v>63</v>
      </c>
      <c r="G42" s="2" t="s">
        <v>63</v>
      </c>
      <c r="H42" s="2" t="s">
        <v>63</v>
      </c>
      <c r="I42" s="2" t="s">
        <v>63</v>
      </c>
      <c r="J42" s="2" t="s">
        <v>63</v>
      </c>
      <c r="K42" s="2" t="s">
        <v>63</v>
      </c>
      <c r="L42" s="2" t="s">
        <v>63</v>
      </c>
      <c r="M42" s="2" t="s">
        <v>63</v>
      </c>
      <c r="N42" s="2" t="s">
        <v>63</v>
      </c>
      <c r="O42" s="2" t="s">
        <v>63</v>
      </c>
      <c r="P42" s="2" t="s">
        <v>63</v>
      </c>
      <c r="Q42" s="3">
        <v>-111.2</v>
      </c>
      <c r="R42" s="2" t="s">
        <v>63</v>
      </c>
      <c r="S42" s="2" t="s">
        <v>63</v>
      </c>
      <c r="T42" s="2" t="s">
        <v>63</v>
      </c>
      <c r="U42" s="2" t="s">
        <v>63</v>
      </c>
      <c r="V42" s="2" t="s">
        <v>63</v>
      </c>
      <c r="W42" s="3">
        <v>-10.6</v>
      </c>
      <c r="X42" s="3">
        <v>-93.9</v>
      </c>
      <c r="Y42" s="3">
        <v>-7.1</v>
      </c>
      <c r="Z42" s="3">
        <v>0</v>
      </c>
      <c r="AA42" s="2" t="s">
        <v>63</v>
      </c>
      <c r="AB42" s="2" t="s">
        <v>63</v>
      </c>
      <c r="AC42" s="2" t="s">
        <v>63</v>
      </c>
      <c r="AD42" s="3">
        <v>0</v>
      </c>
      <c r="AE42" s="3">
        <v>0</v>
      </c>
      <c r="AF42" s="2" t="s">
        <v>63</v>
      </c>
      <c r="AG42" s="2" t="s">
        <v>63</v>
      </c>
      <c r="AH42" s="2" t="s">
        <v>63</v>
      </c>
      <c r="AI42" s="2" t="s">
        <v>63</v>
      </c>
      <c r="AJ42" s="2" t="s">
        <v>63</v>
      </c>
      <c r="AK42" s="2" t="s">
        <v>63</v>
      </c>
      <c r="AL42" s="2" t="s">
        <v>63</v>
      </c>
      <c r="AM42" s="2" t="s">
        <v>63</v>
      </c>
      <c r="AN42" s="2" t="s">
        <v>63</v>
      </c>
      <c r="AO42" s="2" t="s">
        <v>63</v>
      </c>
      <c r="AP42" s="2" t="s">
        <v>63</v>
      </c>
      <c r="AQ42" s="2" t="s">
        <v>63</v>
      </c>
      <c r="AR42" s="2" t="s">
        <v>63</v>
      </c>
      <c r="AS42" s="2" t="s">
        <v>63</v>
      </c>
      <c r="AT42" s="2" t="s">
        <v>63</v>
      </c>
      <c r="AU42" s="2" t="s">
        <v>63</v>
      </c>
      <c r="AV42" s="2" t="s">
        <v>63</v>
      </c>
      <c r="AW42" s="2" t="s">
        <v>63</v>
      </c>
      <c r="AX42" s="2" t="s">
        <v>63</v>
      </c>
      <c r="AY42" s="2" t="s">
        <v>63</v>
      </c>
      <c r="AZ42" s="2" t="s">
        <v>63</v>
      </c>
      <c r="BA42" s="2" t="s">
        <v>63</v>
      </c>
      <c r="BB42" s="2" t="s">
        <v>63</v>
      </c>
      <c r="BC42" s="2" t="s">
        <v>63</v>
      </c>
      <c r="BD42" s="2" t="s">
        <v>63</v>
      </c>
      <c r="BE42" s="2" t="s">
        <v>63</v>
      </c>
      <c r="BF42" s="2" t="s">
        <v>63</v>
      </c>
      <c r="BG42" s="2" t="s">
        <v>63</v>
      </c>
      <c r="BH42" s="2" t="s">
        <v>63</v>
      </c>
      <c r="BI42" s="2" t="s">
        <v>63</v>
      </c>
      <c r="BJ42" s="3">
        <v>-222.8</v>
      </c>
      <c r="BK42" s="3">
        <v>-10.6</v>
      </c>
    </row>
    <row r="43" spans="1:63" ht="20.100000000000001" customHeight="1">
      <c r="A43" s="106"/>
      <c r="B43" s="71" t="s">
        <v>103</v>
      </c>
      <c r="C43" s="72" t="s">
        <v>199</v>
      </c>
      <c r="D43" s="2" t="s">
        <v>63</v>
      </c>
      <c r="E43" s="2" t="s">
        <v>63</v>
      </c>
      <c r="F43" s="2" t="s">
        <v>63</v>
      </c>
      <c r="G43" s="2" t="s">
        <v>63</v>
      </c>
      <c r="H43" s="2" t="s">
        <v>63</v>
      </c>
      <c r="I43" s="2" t="s">
        <v>63</v>
      </c>
      <c r="J43" s="2" t="s">
        <v>63</v>
      </c>
      <c r="K43" s="2" t="s">
        <v>63</v>
      </c>
      <c r="L43" s="2" t="s">
        <v>63</v>
      </c>
      <c r="M43" s="2" t="s">
        <v>63</v>
      </c>
      <c r="N43" s="2" t="s">
        <v>63</v>
      </c>
      <c r="O43" s="2" t="s">
        <v>63</v>
      </c>
      <c r="P43" s="2" t="s">
        <v>63</v>
      </c>
      <c r="Q43" s="2" t="s">
        <v>63</v>
      </c>
      <c r="R43" s="2" t="s">
        <v>63</v>
      </c>
      <c r="S43" s="2" t="s">
        <v>63</v>
      </c>
      <c r="T43" s="2" t="s">
        <v>63</v>
      </c>
      <c r="U43" s="2" t="s">
        <v>63</v>
      </c>
      <c r="V43" s="2" t="s">
        <v>63</v>
      </c>
      <c r="W43" s="2" t="s">
        <v>63</v>
      </c>
      <c r="X43" s="2" t="s">
        <v>63</v>
      </c>
      <c r="Y43" s="2" t="s">
        <v>63</v>
      </c>
      <c r="Z43" s="2" t="s">
        <v>63</v>
      </c>
      <c r="AA43" s="2" t="s">
        <v>63</v>
      </c>
      <c r="AB43" s="2" t="s">
        <v>63</v>
      </c>
      <c r="AC43" s="2" t="s">
        <v>63</v>
      </c>
      <c r="AD43" s="2" t="s">
        <v>63</v>
      </c>
      <c r="AE43" s="2" t="s">
        <v>63</v>
      </c>
      <c r="AF43" s="2" t="s">
        <v>63</v>
      </c>
      <c r="AG43" s="2" t="s">
        <v>63</v>
      </c>
      <c r="AH43" s="2" t="s">
        <v>63</v>
      </c>
      <c r="AI43" s="2" t="s">
        <v>63</v>
      </c>
      <c r="AJ43" s="2" t="s">
        <v>63</v>
      </c>
      <c r="AK43" s="2" t="s">
        <v>63</v>
      </c>
      <c r="AL43" s="2" t="s">
        <v>63</v>
      </c>
      <c r="AM43" s="2" t="s">
        <v>63</v>
      </c>
      <c r="AN43" s="2" t="s">
        <v>63</v>
      </c>
      <c r="AO43" s="2" t="s">
        <v>63</v>
      </c>
      <c r="AP43" s="2" t="s">
        <v>63</v>
      </c>
      <c r="AQ43" s="2" t="s">
        <v>63</v>
      </c>
      <c r="AR43" s="2" t="s">
        <v>63</v>
      </c>
      <c r="AS43" s="2" t="s">
        <v>63</v>
      </c>
      <c r="AT43" s="2" t="s">
        <v>63</v>
      </c>
      <c r="AU43" s="2" t="s">
        <v>63</v>
      </c>
      <c r="AV43" s="2" t="s">
        <v>63</v>
      </c>
      <c r="AW43" s="2" t="s">
        <v>63</v>
      </c>
      <c r="AX43" s="2" t="s">
        <v>63</v>
      </c>
      <c r="AY43" s="2" t="s">
        <v>63</v>
      </c>
      <c r="AZ43" s="2" t="s">
        <v>63</v>
      </c>
      <c r="BA43" s="2" t="s">
        <v>63</v>
      </c>
      <c r="BB43" s="2" t="s">
        <v>63</v>
      </c>
      <c r="BC43" s="2" t="s">
        <v>63</v>
      </c>
      <c r="BD43" s="2" t="s">
        <v>63</v>
      </c>
      <c r="BE43" s="2" t="s">
        <v>63</v>
      </c>
      <c r="BF43" s="2" t="s">
        <v>63</v>
      </c>
      <c r="BG43" s="2" t="s">
        <v>63</v>
      </c>
      <c r="BH43" s="2" t="s">
        <v>63</v>
      </c>
      <c r="BI43" s="2" t="s">
        <v>63</v>
      </c>
      <c r="BJ43" s="2" t="s">
        <v>63</v>
      </c>
      <c r="BK43" s="2" t="s">
        <v>63</v>
      </c>
    </row>
    <row r="44" spans="1:63" ht="20.100000000000001" customHeight="1">
      <c r="A44" s="106"/>
      <c r="B44" s="71" t="s">
        <v>104</v>
      </c>
      <c r="C44" s="72" t="s">
        <v>200</v>
      </c>
      <c r="D44" s="2" t="s">
        <v>63</v>
      </c>
      <c r="E44" s="2" t="s">
        <v>63</v>
      </c>
      <c r="F44" s="2" t="s">
        <v>63</v>
      </c>
      <c r="G44" s="2" t="s">
        <v>63</v>
      </c>
      <c r="H44" s="2" t="s">
        <v>63</v>
      </c>
      <c r="I44" s="2" t="s">
        <v>63</v>
      </c>
      <c r="J44" s="2" t="s">
        <v>63</v>
      </c>
      <c r="K44" s="2" t="s">
        <v>63</v>
      </c>
      <c r="L44" s="2" t="s">
        <v>63</v>
      </c>
      <c r="M44" s="2" t="s">
        <v>63</v>
      </c>
      <c r="N44" s="2" t="s">
        <v>63</v>
      </c>
      <c r="O44" s="2" t="s">
        <v>63</v>
      </c>
      <c r="P44" s="2" t="s">
        <v>63</v>
      </c>
      <c r="Q44" s="2" t="s">
        <v>63</v>
      </c>
      <c r="R44" s="2" t="s">
        <v>63</v>
      </c>
      <c r="S44" s="2" t="s">
        <v>63</v>
      </c>
      <c r="T44" s="2" t="s">
        <v>63</v>
      </c>
      <c r="U44" s="2" t="s">
        <v>63</v>
      </c>
      <c r="V44" s="2" t="s">
        <v>63</v>
      </c>
      <c r="W44" s="3">
        <v>-5.3</v>
      </c>
      <c r="X44" s="3">
        <v>-57.4</v>
      </c>
      <c r="Y44" s="3">
        <v>-3.9</v>
      </c>
      <c r="Z44" s="2" t="s">
        <v>63</v>
      </c>
      <c r="AA44" s="2" t="s">
        <v>63</v>
      </c>
      <c r="AB44" s="2" t="s">
        <v>63</v>
      </c>
      <c r="AC44" s="3">
        <v>-0.4</v>
      </c>
      <c r="AD44" s="3">
        <v>-2.6</v>
      </c>
      <c r="AE44" s="3">
        <v>-83.4</v>
      </c>
      <c r="AF44" s="2" t="s">
        <v>63</v>
      </c>
      <c r="AG44" s="2" t="s">
        <v>63</v>
      </c>
      <c r="AH44" s="3">
        <v>-4.3</v>
      </c>
      <c r="AI44" s="2" t="s">
        <v>63</v>
      </c>
      <c r="AJ44" s="2" t="s">
        <v>63</v>
      </c>
      <c r="AK44" s="2" t="s">
        <v>63</v>
      </c>
      <c r="AL44" s="2" t="s">
        <v>63</v>
      </c>
      <c r="AM44" s="2" t="s">
        <v>63</v>
      </c>
      <c r="AN44" s="2" t="s">
        <v>63</v>
      </c>
      <c r="AO44" s="2" t="s">
        <v>63</v>
      </c>
      <c r="AP44" s="2" t="s">
        <v>63</v>
      </c>
      <c r="AQ44" s="2" t="s">
        <v>63</v>
      </c>
      <c r="AR44" s="2" t="s">
        <v>63</v>
      </c>
      <c r="AS44" s="2" t="s">
        <v>63</v>
      </c>
      <c r="AT44" s="2" t="s">
        <v>63</v>
      </c>
      <c r="AU44" s="2" t="s">
        <v>63</v>
      </c>
      <c r="AV44" s="2" t="s">
        <v>63</v>
      </c>
      <c r="AW44" s="2" t="s">
        <v>63</v>
      </c>
      <c r="AX44" s="2" t="s">
        <v>63</v>
      </c>
      <c r="AY44" s="2" t="s">
        <v>63</v>
      </c>
      <c r="AZ44" s="2" t="s">
        <v>63</v>
      </c>
      <c r="BA44" s="2" t="s">
        <v>63</v>
      </c>
      <c r="BB44" s="2" t="s">
        <v>63</v>
      </c>
      <c r="BC44" s="2" t="s">
        <v>63</v>
      </c>
      <c r="BD44" s="2" t="s">
        <v>63</v>
      </c>
      <c r="BE44" s="2" t="s">
        <v>63</v>
      </c>
      <c r="BF44" s="2" t="s">
        <v>63</v>
      </c>
      <c r="BG44" s="2" t="s">
        <v>63</v>
      </c>
      <c r="BH44" s="3">
        <v>-7.8</v>
      </c>
      <c r="BI44" s="2" t="s">
        <v>63</v>
      </c>
      <c r="BJ44" s="3">
        <v>-165.1</v>
      </c>
      <c r="BK44" s="3">
        <v>-5.3</v>
      </c>
    </row>
    <row r="45" spans="1:63" ht="20.100000000000001" customHeight="1">
      <c r="A45" s="106"/>
      <c r="B45" s="66" t="s">
        <v>105</v>
      </c>
      <c r="C45" s="83" t="s">
        <v>201</v>
      </c>
      <c r="D45" s="2" t="s">
        <v>63</v>
      </c>
      <c r="E45" s="2" t="s">
        <v>63</v>
      </c>
      <c r="F45" s="2" t="s">
        <v>63</v>
      </c>
      <c r="G45" s="2" t="s">
        <v>63</v>
      </c>
      <c r="H45" s="2" t="s">
        <v>63</v>
      </c>
      <c r="I45" s="2" t="s">
        <v>63</v>
      </c>
      <c r="J45" s="2" t="s">
        <v>63</v>
      </c>
      <c r="K45" s="2" t="s">
        <v>63</v>
      </c>
      <c r="L45" s="2" t="s">
        <v>63</v>
      </c>
      <c r="M45" s="2" t="s">
        <v>63</v>
      </c>
      <c r="N45" s="2" t="s">
        <v>63</v>
      </c>
      <c r="O45" s="2" t="s">
        <v>63</v>
      </c>
      <c r="P45" s="2" t="s">
        <v>63</v>
      </c>
      <c r="Q45" s="3">
        <v>10.9</v>
      </c>
      <c r="R45" s="2" t="s">
        <v>63</v>
      </c>
      <c r="S45" s="2" t="s">
        <v>63</v>
      </c>
      <c r="T45" s="2" t="s">
        <v>63</v>
      </c>
      <c r="U45" s="2" t="s">
        <v>63</v>
      </c>
      <c r="V45" s="2" t="s">
        <v>63</v>
      </c>
      <c r="W45" s="2" t="s">
        <v>63</v>
      </c>
      <c r="X45" s="2" t="s">
        <v>63</v>
      </c>
      <c r="Y45" s="2" t="s">
        <v>63</v>
      </c>
      <c r="Z45" s="2" t="s">
        <v>63</v>
      </c>
      <c r="AA45" s="2" t="s">
        <v>63</v>
      </c>
      <c r="AB45" s="2" t="s">
        <v>63</v>
      </c>
      <c r="AC45" s="2" t="s">
        <v>63</v>
      </c>
      <c r="AD45" s="2" t="s">
        <v>63</v>
      </c>
      <c r="AE45" s="2" t="s">
        <v>63</v>
      </c>
      <c r="AF45" s="2" t="s">
        <v>63</v>
      </c>
      <c r="AG45" s="2" t="s">
        <v>63</v>
      </c>
      <c r="AH45" s="2" t="s">
        <v>63</v>
      </c>
      <c r="AI45" s="2" t="s">
        <v>63</v>
      </c>
      <c r="AJ45" s="2" t="s">
        <v>63</v>
      </c>
      <c r="AK45" s="2" t="s">
        <v>63</v>
      </c>
      <c r="AL45" s="2" t="s">
        <v>63</v>
      </c>
      <c r="AM45" s="2" t="s">
        <v>63</v>
      </c>
      <c r="AN45" s="2" t="s">
        <v>63</v>
      </c>
      <c r="AO45" s="2" t="s">
        <v>63</v>
      </c>
      <c r="AP45" s="2" t="s">
        <v>63</v>
      </c>
      <c r="AQ45" s="2" t="s">
        <v>63</v>
      </c>
      <c r="AR45" s="2" t="s">
        <v>63</v>
      </c>
      <c r="AS45" s="2" t="s">
        <v>63</v>
      </c>
      <c r="AT45" s="2" t="s">
        <v>63</v>
      </c>
      <c r="AU45" s="2" t="s">
        <v>63</v>
      </c>
      <c r="AV45" s="2" t="s">
        <v>63</v>
      </c>
      <c r="AW45" s="2" t="s">
        <v>63</v>
      </c>
      <c r="AX45" s="2" t="s">
        <v>63</v>
      </c>
      <c r="AY45" s="2" t="s">
        <v>63</v>
      </c>
      <c r="AZ45" s="2" t="s">
        <v>63</v>
      </c>
      <c r="BA45" s="2" t="s">
        <v>63</v>
      </c>
      <c r="BB45" s="2" t="s">
        <v>63</v>
      </c>
      <c r="BC45" s="2" t="s">
        <v>63</v>
      </c>
      <c r="BD45" s="2" t="s">
        <v>63</v>
      </c>
      <c r="BE45" s="2" t="s">
        <v>63</v>
      </c>
      <c r="BF45" s="2" t="s">
        <v>63</v>
      </c>
      <c r="BG45" s="2" t="s">
        <v>63</v>
      </c>
      <c r="BH45" s="3">
        <v>-1510.9</v>
      </c>
      <c r="BI45" s="3">
        <v>-527.20000000000005</v>
      </c>
      <c r="BJ45" s="3">
        <v>-2027.3</v>
      </c>
      <c r="BK45" s="2" t="s">
        <v>63</v>
      </c>
    </row>
    <row r="46" spans="1:63" ht="20.100000000000001" customHeight="1">
      <c r="A46" s="106"/>
      <c r="B46" s="66" t="s">
        <v>106</v>
      </c>
      <c r="C46" s="67" t="s">
        <v>202</v>
      </c>
      <c r="D46" s="2" t="s">
        <v>63</v>
      </c>
      <c r="E46" s="3">
        <v>3023.5</v>
      </c>
      <c r="F46" s="2" t="s">
        <v>63</v>
      </c>
      <c r="G46" s="3">
        <v>3710.9</v>
      </c>
      <c r="H46" s="2" t="s">
        <v>63</v>
      </c>
      <c r="I46" s="3">
        <v>0</v>
      </c>
      <c r="J46" s="3">
        <v>35.6</v>
      </c>
      <c r="K46" s="3">
        <v>206.6</v>
      </c>
      <c r="L46" s="3">
        <v>713.7</v>
      </c>
      <c r="M46" s="3">
        <v>530.20000000000005</v>
      </c>
      <c r="N46" s="3">
        <v>1831.5</v>
      </c>
      <c r="O46" s="3">
        <v>87.4</v>
      </c>
      <c r="P46" s="3">
        <v>242.5</v>
      </c>
      <c r="Q46" s="3">
        <v>1830.3</v>
      </c>
      <c r="R46" s="3">
        <v>23262.1</v>
      </c>
      <c r="S46" s="2" t="s">
        <v>63</v>
      </c>
      <c r="T46" s="2" t="s">
        <v>63</v>
      </c>
      <c r="U46" s="2" t="s">
        <v>63</v>
      </c>
      <c r="V46" s="2" t="s">
        <v>63</v>
      </c>
      <c r="W46" s="3">
        <v>273.89999999999998</v>
      </c>
      <c r="X46" s="3">
        <v>6840.9</v>
      </c>
      <c r="Y46" s="3">
        <v>3984.1</v>
      </c>
      <c r="Z46" s="3">
        <v>10538.4</v>
      </c>
      <c r="AA46" s="3">
        <v>2.1</v>
      </c>
      <c r="AB46" s="2" t="s">
        <v>63</v>
      </c>
      <c r="AC46" s="3">
        <v>2150.6</v>
      </c>
      <c r="AD46" s="3">
        <v>2296.8000000000002</v>
      </c>
      <c r="AE46" s="3">
        <v>22341.8</v>
      </c>
      <c r="AF46" s="3">
        <v>158.80000000000001</v>
      </c>
      <c r="AG46" s="3">
        <v>22</v>
      </c>
      <c r="AH46" s="3">
        <v>701.4</v>
      </c>
      <c r="AI46" s="3">
        <v>45343.3</v>
      </c>
      <c r="AJ46" s="3">
        <v>197.3</v>
      </c>
      <c r="AK46" s="3">
        <v>1219.2</v>
      </c>
      <c r="AL46" s="3">
        <v>1509.8</v>
      </c>
      <c r="AM46" s="3">
        <v>24.5</v>
      </c>
      <c r="AN46" s="3">
        <v>605.70000000000005</v>
      </c>
      <c r="AO46" s="3">
        <v>3069</v>
      </c>
      <c r="AP46" s="3">
        <v>1786.8</v>
      </c>
      <c r="AQ46" s="3">
        <v>885.3</v>
      </c>
      <c r="AR46" s="3">
        <v>356.2</v>
      </c>
      <c r="AS46" s="3">
        <v>1236.5</v>
      </c>
      <c r="AT46" s="3">
        <v>64.900000000000006</v>
      </c>
      <c r="AU46" s="3">
        <v>5.7</v>
      </c>
      <c r="AV46" s="2" t="s">
        <v>63</v>
      </c>
      <c r="AW46" s="3">
        <v>703.9</v>
      </c>
      <c r="AX46" s="2" t="s">
        <v>63</v>
      </c>
      <c r="AY46" s="2" t="s">
        <v>63</v>
      </c>
      <c r="AZ46" s="2" t="s">
        <v>63</v>
      </c>
      <c r="BA46" s="2" t="s">
        <v>63</v>
      </c>
      <c r="BB46" s="3">
        <v>255.6</v>
      </c>
      <c r="BC46" s="2" t="s">
        <v>63</v>
      </c>
      <c r="BD46" s="3">
        <v>25.6</v>
      </c>
      <c r="BE46" s="2" t="s">
        <v>63</v>
      </c>
      <c r="BF46" s="2" t="s">
        <v>63</v>
      </c>
      <c r="BG46" s="2" t="s">
        <v>63</v>
      </c>
      <c r="BH46" s="3">
        <v>48253.1</v>
      </c>
      <c r="BI46" s="3">
        <v>6523.8</v>
      </c>
      <c r="BJ46" s="3">
        <v>196851.6</v>
      </c>
      <c r="BK46" s="3">
        <v>7755.9</v>
      </c>
    </row>
    <row r="47" spans="1:63" ht="20.100000000000001" customHeight="1">
      <c r="A47" s="106"/>
      <c r="B47" s="71" t="s">
        <v>107</v>
      </c>
      <c r="C47" s="84" t="s">
        <v>203</v>
      </c>
      <c r="D47" s="2" t="s">
        <v>63</v>
      </c>
      <c r="E47" s="3">
        <v>3023.5</v>
      </c>
      <c r="F47" s="2" t="s">
        <v>63</v>
      </c>
      <c r="G47" s="3">
        <v>3710.9</v>
      </c>
      <c r="H47" s="2" t="s">
        <v>63</v>
      </c>
      <c r="I47" s="3">
        <v>0</v>
      </c>
      <c r="J47" s="2" t="s">
        <v>63</v>
      </c>
      <c r="K47" s="3">
        <v>206.6</v>
      </c>
      <c r="L47" s="3">
        <v>713.7</v>
      </c>
      <c r="M47" s="2" t="s">
        <v>63</v>
      </c>
      <c r="N47" s="3">
        <v>1831.5</v>
      </c>
      <c r="O47" s="3">
        <v>87.4</v>
      </c>
      <c r="P47" s="3">
        <v>242.5</v>
      </c>
      <c r="Q47" s="3">
        <v>775.4</v>
      </c>
      <c r="R47" s="3">
        <v>23262.1</v>
      </c>
      <c r="S47" s="2" t="s">
        <v>63</v>
      </c>
      <c r="T47" s="2" t="s">
        <v>63</v>
      </c>
      <c r="U47" s="2" t="s">
        <v>63</v>
      </c>
      <c r="V47" s="2" t="s">
        <v>63</v>
      </c>
      <c r="W47" s="3">
        <v>273.89999999999998</v>
      </c>
      <c r="X47" s="3">
        <v>2866</v>
      </c>
      <c r="Y47" s="3">
        <v>3287.3</v>
      </c>
      <c r="Z47" s="3">
        <v>10538.4</v>
      </c>
      <c r="AA47" s="3">
        <v>2.1</v>
      </c>
      <c r="AB47" s="2" t="s">
        <v>63</v>
      </c>
      <c r="AC47" s="3">
        <v>2150.6</v>
      </c>
      <c r="AD47" s="3">
        <v>2296.8000000000002</v>
      </c>
      <c r="AE47" s="3">
        <v>22341.8</v>
      </c>
      <c r="AF47" s="3">
        <v>158.80000000000001</v>
      </c>
      <c r="AG47" s="3">
        <v>22</v>
      </c>
      <c r="AH47" s="3">
        <v>701.4</v>
      </c>
      <c r="AI47" s="2" t="s">
        <v>63</v>
      </c>
      <c r="AJ47" s="2" t="s">
        <v>63</v>
      </c>
      <c r="AK47" s="2" t="s">
        <v>63</v>
      </c>
      <c r="AL47" s="2" t="s">
        <v>63</v>
      </c>
      <c r="AM47" s="2" t="s">
        <v>63</v>
      </c>
      <c r="AN47" s="2" t="s">
        <v>63</v>
      </c>
      <c r="AO47" s="2" t="s">
        <v>63</v>
      </c>
      <c r="AP47" s="3">
        <v>1786.8</v>
      </c>
      <c r="AQ47" s="3">
        <v>885.3</v>
      </c>
      <c r="AR47" s="3">
        <v>356.2</v>
      </c>
      <c r="AS47" s="3">
        <v>1236.5</v>
      </c>
      <c r="AT47" s="3">
        <v>64.900000000000006</v>
      </c>
      <c r="AU47" s="3">
        <v>5.7</v>
      </c>
      <c r="AV47" s="2" t="s">
        <v>63</v>
      </c>
      <c r="AW47" s="3">
        <v>703.9</v>
      </c>
      <c r="AX47" s="2" t="s">
        <v>63</v>
      </c>
      <c r="AY47" s="2" t="s">
        <v>63</v>
      </c>
      <c r="AZ47" s="2" t="s">
        <v>63</v>
      </c>
      <c r="BA47" s="2" t="s">
        <v>63</v>
      </c>
      <c r="BB47" s="3">
        <v>255.6</v>
      </c>
      <c r="BC47" s="2" t="s">
        <v>63</v>
      </c>
      <c r="BD47" s="3">
        <v>25.6</v>
      </c>
      <c r="BE47" s="2" t="s">
        <v>63</v>
      </c>
      <c r="BF47" s="2" t="s">
        <v>63</v>
      </c>
      <c r="BG47" s="2" t="s">
        <v>63</v>
      </c>
      <c r="BH47" s="3">
        <v>48253.1</v>
      </c>
      <c r="BI47" s="3">
        <v>6523.8</v>
      </c>
      <c r="BJ47" s="3">
        <v>138590.29999999999</v>
      </c>
      <c r="BK47" s="3">
        <v>7755.9</v>
      </c>
    </row>
    <row r="48" spans="1:63" ht="20.100000000000001" customHeight="1">
      <c r="A48" s="106"/>
      <c r="B48" s="73" t="s">
        <v>108</v>
      </c>
      <c r="C48" s="85" t="s">
        <v>204</v>
      </c>
      <c r="D48" s="2" t="s">
        <v>63</v>
      </c>
      <c r="E48" s="3">
        <v>3023.5</v>
      </c>
      <c r="F48" s="2" t="s">
        <v>63</v>
      </c>
      <c r="G48" s="3">
        <v>3710.9</v>
      </c>
      <c r="H48" s="2" t="s">
        <v>63</v>
      </c>
      <c r="I48" s="3">
        <v>0</v>
      </c>
      <c r="J48" s="2" t="s">
        <v>63</v>
      </c>
      <c r="K48" s="3">
        <v>0.9</v>
      </c>
      <c r="L48" s="3">
        <v>713.7</v>
      </c>
      <c r="M48" s="2" t="s">
        <v>63</v>
      </c>
      <c r="N48" s="3">
        <v>1831.5</v>
      </c>
      <c r="O48" s="3">
        <v>87.4</v>
      </c>
      <c r="P48" s="3">
        <v>242.5</v>
      </c>
      <c r="Q48" s="3">
        <v>775.4</v>
      </c>
      <c r="R48" s="3">
        <v>7743</v>
      </c>
      <c r="S48" s="2" t="s">
        <v>63</v>
      </c>
      <c r="T48" s="2" t="s">
        <v>63</v>
      </c>
      <c r="U48" s="2" t="s">
        <v>63</v>
      </c>
      <c r="V48" s="2" t="s">
        <v>63</v>
      </c>
      <c r="W48" s="3">
        <v>273.89999999999998</v>
      </c>
      <c r="X48" s="3">
        <v>1099.4000000000001</v>
      </c>
      <c r="Y48" s="3">
        <v>158.4</v>
      </c>
      <c r="Z48" s="3">
        <v>147.69999999999999</v>
      </c>
      <c r="AA48" s="3">
        <v>0</v>
      </c>
      <c r="AB48" s="2" t="s">
        <v>63</v>
      </c>
      <c r="AC48" s="3">
        <v>0.3</v>
      </c>
      <c r="AD48" s="3">
        <v>315.39999999999998</v>
      </c>
      <c r="AE48" s="3">
        <v>2129.1</v>
      </c>
      <c r="AF48" s="3">
        <v>71.099999999999994</v>
      </c>
      <c r="AG48" s="3">
        <v>17.8</v>
      </c>
      <c r="AH48" s="3">
        <v>505.9</v>
      </c>
      <c r="AI48" s="2" t="s">
        <v>63</v>
      </c>
      <c r="AJ48" s="2" t="s">
        <v>63</v>
      </c>
      <c r="AK48" s="2" t="s">
        <v>63</v>
      </c>
      <c r="AL48" s="2" t="s">
        <v>63</v>
      </c>
      <c r="AM48" s="2" t="s">
        <v>63</v>
      </c>
      <c r="AN48" s="2" t="s">
        <v>63</v>
      </c>
      <c r="AO48" s="2" t="s">
        <v>63</v>
      </c>
      <c r="AP48" s="3">
        <v>1686.4</v>
      </c>
      <c r="AQ48" s="3">
        <v>116.9</v>
      </c>
      <c r="AR48" s="3">
        <v>342.5</v>
      </c>
      <c r="AS48" s="3">
        <v>1004.5</v>
      </c>
      <c r="AT48" s="3">
        <v>15.6</v>
      </c>
      <c r="AU48" s="3">
        <v>5.7</v>
      </c>
      <c r="AV48" s="2" t="s">
        <v>63</v>
      </c>
      <c r="AW48" s="2" t="s">
        <v>63</v>
      </c>
      <c r="AX48" s="2" t="s">
        <v>63</v>
      </c>
      <c r="AY48" s="2" t="s">
        <v>63</v>
      </c>
      <c r="AZ48" s="2" t="s">
        <v>63</v>
      </c>
      <c r="BA48" s="2" t="s">
        <v>63</v>
      </c>
      <c r="BB48" s="3">
        <v>37.6</v>
      </c>
      <c r="BC48" s="2" t="s">
        <v>63</v>
      </c>
      <c r="BD48" s="3">
        <v>1.3</v>
      </c>
      <c r="BE48" s="2" t="s">
        <v>63</v>
      </c>
      <c r="BF48" s="2" t="s">
        <v>63</v>
      </c>
      <c r="BG48" s="2" t="s">
        <v>63</v>
      </c>
      <c r="BH48" s="3">
        <v>26318</v>
      </c>
      <c r="BI48" s="3">
        <v>3756.6</v>
      </c>
      <c r="BJ48" s="3">
        <v>56133</v>
      </c>
      <c r="BK48" s="3">
        <v>5645.9</v>
      </c>
    </row>
    <row r="49" spans="1:63" ht="20.100000000000001" customHeight="1">
      <c r="A49" s="107" t="s">
        <v>246</v>
      </c>
      <c r="B49" s="86" t="s">
        <v>109</v>
      </c>
      <c r="C49" s="87" t="s">
        <v>205</v>
      </c>
      <c r="D49" s="2" t="s">
        <v>63</v>
      </c>
      <c r="E49" s="2" t="s">
        <v>63</v>
      </c>
      <c r="F49" s="2" t="s">
        <v>63</v>
      </c>
      <c r="G49" s="2" t="s">
        <v>63</v>
      </c>
      <c r="H49" s="2" t="s">
        <v>63</v>
      </c>
      <c r="I49" s="2" t="s">
        <v>63</v>
      </c>
      <c r="J49" s="2" t="s">
        <v>63</v>
      </c>
      <c r="K49" s="3">
        <v>0.5</v>
      </c>
      <c r="L49" s="2" t="s">
        <v>63</v>
      </c>
      <c r="M49" s="2" t="s">
        <v>63</v>
      </c>
      <c r="N49" s="2" t="s">
        <v>63</v>
      </c>
      <c r="O49" s="2" t="s">
        <v>63</v>
      </c>
      <c r="P49" s="2" t="s">
        <v>63</v>
      </c>
      <c r="Q49" s="2" t="s">
        <v>63</v>
      </c>
      <c r="R49" s="3">
        <v>2.5</v>
      </c>
      <c r="S49" s="2" t="s">
        <v>63</v>
      </c>
      <c r="T49" s="2" t="s">
        <v>63</v>
      </c>
      <c r="U49" s="2" t="s">
        <v>63</v>
      </c>
      <c r="V49" s="2" t="s">
        <v>63</v>
      </c>
      <c r="W49" s="2" t="s">
        <v>63</v>
      </c>
      <c r="X49" s="3">
        <v>4.9000000000000004</v>
      </c>
      <c r="Y49" s="3">
        <v>0.1</v>
      </c>
      <c r="Z49" s="3">
        <v>31.8</v>
      </c>
      <c r="AA49" s="2" t="s">
        <v>63</v>
      </c>
      <c r="AB49" s="2" t="s">
        <v>63</v>
      </c>
      <c r="AC49" s="2" t="s">
        <v>63</v>
      </c>
      <c r="AD49" s="3">
        <v>201</v>
      </c>
      <c r="AE49" s="3">
        <v>242.2</v>
      </c>
      <c r="AF49" s="3">
        <v>4.3</v>
      </c>
      <c r="AG49" s="3">
        <v>3.9</v>
      </c>
      <c r="AH49" s="3">
        <v>7.9</v>
      </c>
      <c r="AI49" s="2" t="s">
        <v>63</v>
      </c>
      <c r="AJ49" s="2" t="s">
        <v>63</v>
      </c>
      <c r="AK49" s="2" t="s">
        <v>63</v>
      </c>
      <c r="AL49" s="2" t="s">
        <v>63</v>
      </c>
      <c r="AM49" s="2" t="s">
        <v>63</v>
      </c>
      <c r="AN49" s="2" t="s">
        <v>63</v>
      </c>
      <c r="AO49" s="2" t="s">
        <v>63</v>
      </c>
      <c r="AP49" s="2" t="s">
        <v>63</v>
      </c>
      <c r="AQ49" s="3">
        <v>0.6</v>
      </c>
      <c r="AR49" s="2" t="s">
        <v>63</v>
      </c>
      <c r="AS49" s="3">
        <v>99.1</v>
      </c>
      <c r="AT49" s="2" t="s">
        <v>63</v>
      </c>
      <c r="AU49" s="2" t="s">
        <v>63</v>
      </c>
      <c r="AV49" s="2" t="s">
        <v>63</v>
      </c>
      <c r="AW49" s="2" t="s">
        <v>63</v>
      </c>
      <c r="AX49" s="2" t="s">
        <v>63</v>
      </c>
      <c r="AY49" s="2" t="s">
        <v>63</v>
      </c>
      <c r="AZ49" s="2" t="s">
        <v>63</v>
      </c>
      <c r="BA49" s="2" t="s">
        <v>63</v>
      </c>
      <c r="BB49" s="3">
        <v>32.700000000000003</v>
      </c>
      <c r="BC49" s="2" t="s">
        <v>63</v>
      </c>
      <c r="BD49" s="2" t="s">
        <v>63</v>
      </c>
      <c r="BE49" s="2" t="s">
        <v>63</v>
      </c>
      <c r="BF49" s="2" t="s">
        <v>63</v>
      </c>
      <c r="BG49" s="2" t="s">
        <v>63</v>
      </c>
      <c r="BH49" s="3">
        <v>1325.7</v>
      </c>
      <c r="BI49" s="2" t="s">
        <v>63</v>
      </c>
      <c r="BJ49" s="3">
        <v>1957.2</v>
      </c>
      <c r="BK49" s="3">
        <v>132.4</v>
      </c>
    </row>
    <row r="50" spans="1:63" ht="20.100000000000001" customHeight="1">
      <c r="A50" s="107" t="s">
        <v>246</v>
      </c>
      <c r="B50" s="86" t="s">
        <v>110</v>
      </c>
      <c r="C50" s="87" t="s">
        <v>206</v>
      </c>
      <c r="D50" s="2" t="s">
        <v>63</v>
      </c>
      <c r="E50" s="2" t="s">
        <v>63</v>
      </c>
      <c r="F50" s="2" t="s">
        <v>63</v>
      </c>
      <c r="G50" s="2" t="s">
        <v>63</v>
      </c>
      <c r="H50" s="2" t="s">
        <v>63</v>
      </c>
      <c r="I50" s="2" t="s">
        <v>63</v>
      </c>
      <c r="J50" s="2" t="s">
        <v>63</v>
      </c>
      <c r="K50" s="2" t="s">
        <v>63</v>
      </c>
      <c r="L50" s="2" t="s">
        <v>63</v>
      </c>
      <c r="M50" s="2" t="s">
        <v>63</v>
      </c>
      <c r="N50" s="2" t="s">
        <v>63</v>
      </c>
      <c r="O50" s="2" t="s">
        <v>63</v>
      </c>
      <c r="P50" s="2" t="s">
        <v>63</v>
      </c>
      <c r="Q50" s="2" t="s">
        <v>63</v>
      </c>
      <c r="R50" s="2" t="s">
        <v>63</v>
      </c>
      <c r="S50" s="2" t="s">
        <v>63</v>
      </c>
      <c r="T50" s="2" t="s">
        <v>63</v>
      </c>
      <c r="U50" s="2" t="s">
        <v>63</v>
      </c>
      <c r="V50" s="2" t="s">
        <v>63</v>
      </c>
      <c r="W50" s="2" t="s">
        <v>63</v>
      </c>
      <c r="X50" s="3">
        <v>1.2</v>
      </c>
      <c r="Y50" s="2" t="s">
        <v>63</v>
      </c>
      <c r="Z50" s="3">
        <v>78.599999999999994</v>
      </c>
      <c r="AA50" s="2" t="s">
        <v>63</v>
      </c>
      <c r="AB50" s="2" t="s">
        <v>63</v>
      </c>
      <c r="AC50" s="2" t="s">
        <v>63</v>
      </c>
      <c r="AD50" s="3">
        <v>0</v>
      </c>
      <c r="AE50" s="3">
        <v>785.9</v>
      </c>
      <c r="AF50" s="3">
        <v>8.1999999999999993</v>
      </c>
      <c r="AG50" s="3">
        <v>6.4</v>
      </c>
      <c r="AH50" s="3">
        <v>5.8</v>
      </c>
      <c r="AI50" s="2" t="s">
        <v>63</v>
      </c>
      <c r="AJ50" s="2" t="s">
        <v>63</v>
      </c>
      <c r="AK50" s="2" t="s">
        <v>63</v>
      </c>
      <c r="AL50" s="2" t="s">
        <v>63</v>
      </c>
      <c r="AM50" s="2" t="s">
        <v>63</v>
      </c>
      <c r="AN50" s="2" t="s">
        <v>63</v>
      </c>
      <c r="AO50" s="2" t="s">
        <v>63</v>
      </c>
      <c r="AP50" s="2" t="s">
        <v>63</v>
      </c>
      <c r="AQ50" s="2" t="s">
        <v>63</v>
      </c>
      <c r="AR50" s="2" t="s">
        <v>63</v>
      </c>
      <c r="AS50" s="2" t="s">
        <v>63</v>
      </c>
      <c r="AT50" s="2" t="s">
        <v>63</v>
      </c>
      <c r="AU50" s="2" t="s">
        <v>63</v>
      </c>
      <c r="AV50" s="2" t="s">
        <v>63</v>
      </c>
      <c r="AW50" s="2" t="s">
        <v>63</v>
      </c>
      <c r="AX50" s="2" t="s">
        <v>63</v>
      </c>
      <c r="AY50" s="2" t="s">
        <v>63</v>
      </c>
      <c r="AZ50" s="2" t="s">
        <v>63</v>
      </c>
      <c r="BA50" s="2" t="s">
        <v>63</v>
      </c>
      <c r="BB50" s="2" t="s">
        <v>63</v>
      </c>
      <c r="BC50" s="2" t="s">
        <v>63</v>
      </c>
      <c r="BD50" s="2" t="s">
        <v>63</v>
      </c>
      <c r="BE50" s="2" t="s">
        <v>63</v>
      </c>
      <c r="BF50" s="2" t="s">
        <v>63</v>
      </c>
      <c r="BG50" s="2" t="s">
        <v>63</v>
      </c>
      <c r="BH50" s="3">
        <v>265</v>
      </c>
      <c r="BI50" s="2" t="s">
        <v>63</v>
      </c>
      <c r="BJ50" s="3">
        <v>1150.9000000000001</v>
      </c>
      <c r="BK50" s="2" t="s">
        <v>63</v>
      </c>
    </row>
    <row r="51" spans="1:63" ht="20.100000000000001" customHeight="1">
      <c r="A51" s="107" t="s">
        <v>249</v>
      </c>
      <c r="B51" s="86" t="s">
        <v>111</v>
      </c>
      <c r="C51" s="87" t="s">
        <v>207</v>
      </c>
      <c r="D51" s="2" t="s">
        <v>63</v>
      </c>
      <c r="E51" s="2" t="s">
        <v>63</v>
      </c>
      <c r="F51" s="2" t="s">
        <v>63</v>
      </c>
      <c r="G51" s="2" t="s">
        <v>63</v>
      </c>
      <c r="H51" s="2" t="s">
        <v>63</v>
      </c>
      <c r="I51" s="2" t="s">
        <v>63</v>
      </c>
      <c r="J51" s="2" t="s">
        <v>63</v>
      </c>
      <c r="K51" s="2" t="s">
        <v>63</v>
      </c>
      <c r="L51" s="2" t="s">
        <v>63</v>
      </c>
      <c r="M51" s="2" t="s">
        <v>63</v>
      </c>
      <c r="N51" s="2" t="s">
        <v>63</v>
      </c>
      <c r="O51" s="2" t="s">
        <v>63</v>
      </c>
      <c r="P51" s="2" t="s">
        <v>63</v>
      </c>
      <c r="Q51" s="2" t="s">
        <v>63</v>
      </c>
      <c r="R51" s="2" t="s">
        <v>63</v>
      </c>
      <c r="S51" s="2" t="s">
        <v>63</v>
      </c>
      <c r="T51" s="2" t="s">
        <v>63</v>
      </c>
      <c r="U51" s="2" t="s">
        <v>63</v>
      </c>
      <c r="V51" s="2" t="s">
        <v>63</v>
      </c>
      <c r="W51" s="2" t="s">
        <v>63</v>
      </c>
      <c r="X51" s="3">
        <v>1.8</v>
      </c>
      <c r="Y51" s="3">
        <v>0</v>
      </c>
      <c r="Z51" s="3">
        <v>0</v>
      </c>
      <c r="AA51" s="2" t="s">
        <v>63</v>
      </c>
      <c r="AB51" s="2" t="s">
        <v>63</v>
      </c>
      <c r="AC51" s="2" t="s">
        <v>63</v>
      </c>
      <c r="AD51" s="3">
        <v>0.7</v>
      </c>
      <c r="AE51" s="3">
        <v>31.1</v>
      </c>
      <c r="AF51" s="3">
        <v>7.3</v>
      </c>
      <c r="AG51" s="3">
        <v>0.2</v>
      </c>
      <c r="AH51" s="3">
        <v>4</v>
      </c>
      <c r="AI51" s="2" t="s">
        <v>63</v>
      </c>
      <c r="AJ51" s="2" t="s">
        <v>63</v>
      </c>
      <c r="AK51" s="2" t="s">
        <v>63</v>
      </c>
      <c r="AL51" s="2" t="s">
        <v>63</v>
      </c>
      <c r="AM51" s="2" t="s">
        <v>63</v>
      </c>
      <c r="AN51" s="2" t="s">
        <v>63</v>
      </c>
      <c r="AO51" s="2" t="s">
        <v>63</v>
      </c>
      <c r="AP51" s="2" t="s">
        <v>63</v>
      </c>
      <c r="AQ51" s="2" t="s">
        <v>63</v>
      </c>
      <c r="AR51" s="2" t="s">
        <v>63</v>
      </c>
      <c r="AS51" s="3">
        <v>0.1</v>
      </c>
      <c r="AT51" s="2" t="s">
        <v>63</v>
      </c>
      <c r="AU51" s="2" t="s">
        <v>63</v>
      </c>
      <c r="AV51" s="2" t="s">
        <v>63</v>
      </c>
      <c r="AW51" s="2" t="s">
        <v>63</v>
      </c>
      <c r="AX51" s="2" t="s">
        <v>63</v>
      </c>
      <c r="AY51" s="2" t="s">
        <v>63</v>
      </c>
      <c r="AZ51" s="2" t="s">
        <v>63</v>
      </c>
      <c r="BA51" s="2" t="s">
        <v>63</v>
      </c>
      <c r="BB51" s="2" t="s">
        <v>63</v>
      </c>
      <c r="BC51" s="2" t="s">
        <v>63</v>
      </c>
      <c r="BD51" s="2" t="s">
        <v>63</v>
      </c>
      <c r="BE51" s="2" t="s">
        <v>63</v>
      </c>
      <c r="BF51" s="2" t="s">
        <v>63</v>
      </c>
      <c r="BG51" s="2" t="s">
        <v>63</v>
      </c>
      <c r="BH51" s="3">
        <v>155.4</v>
      </c>
      <c r="BI51" s="2" t="s">
        <v>63</v>
      </c>
      <c r="BJ51" s="3">
        <v>200.6</v>
      </c>
      <c r="BK51" s="3">
        <v>0.1</v>
      </c>
    </row>
    <row r="52" spans="1:63" ht="20.100000000000001" customHeight="1">
      <c r="A52" s="106"/>
      <c r="B52" s="88" t="s">
        <v>112</v>
      </c>
      <c r="C52" s="89" t="s">
        <v>208</v>
      </c>
      <c r="D52" s="2" t="s">
        <v>63</v>
      </c>
      <c r="E52" s="3">
        <v>3023.5</v>
      </c>
      <c r="F52" s="2" t="s">
        <v>63</v>
      </c>
      <c r="G52" s="3">
        <v>3710.9</v>
      </c>
      <c r="H52" s="2" t="s">
        <v>63</v>
      </c>
      <c r="I52" s="2" t="s">
        <v>63</v>
      </c>
      <c r="J52" s="2" t="s">
        <v>63</v>
      </c>
      <c r="K52" s="3">
        <v>0.4</v>
      </c>
      <c r="L52" s="3">
        <v>713.7</v>
      </c>
      <c r="M52" s="2" t="s">
        <v>63</v>
      </c>
      <c r="N52" s="3">
        <v>1831.5</v>
      </c>
      <c r="O52" s="3">
        <v>87.4</v>
      </c>
      <c r="P52" s="3">
        <v>242.5</v>
      </c>
      <c r="Q52" s="3">
        <v>775.4</v>
      </c>
      <c r="R52" s="3">
        <v>7740.6</v>
      </c>
      <c r="S52" s="2" t="s">
        <v>63</v>
      </c>
      <c r="T52" s="2" t="s">
        <v>63</v>
      </c>
      <c r="U52" s="2" t="s">
        <v>63</v>
      </c>
      <c r="V52" s="2" t="s">
        <v>63</v>
      </c>
      <c r="W52" s="3">
        <v>273.89999999999998</v>
      </c>
      <c r="X52" s="3">
        <v>1083.3</v>
      </c>
      <c r="Y52" s="3">
        <v>158.30000000000001</v>
      </c>
      <c r="Z52" s="3">
        <v>28.4</v>
      </c>
      <c r="AA52" s="3">
        <v>0</v>
      </c>
      <c r="AB52" s="2" t="s">
        <v>63</v>
      </c>
      <c r="AC52" s="3">
        <v>0.3</v>
      </c>
      <c r="AD52" s="3">
        <v>92.5</v>
      </c>
      <c r="AE52" s="3">
        <v>439</v>
      </c>
      <c r="AF52" s="3">
        <v>30.1</v>
      </c>
      <c r="AG52" s="3">
        <v>5.5</v>
      </c>
      <c r="AH52" s="3">
        <v>482.9</v>
      </c>
      <c r="AI52" s="2" t="s">
        <v>63</v>
      </c>
      <c r="AJ52" s="2" t="s">
        <v>63</v>
      </c>
      <c r="AK52" s="2" t="s">
        <v>63</v>
      </c>
      <c r="AL52" s="2" t="s">
        <v>63</v>
      </c>
      <c r="AM52" s="2" t="s">
        <v>63</v>
      </c>
      <c r="AN52" s="2" t="s">
        <v>63</v>
      </c>
      <c r="AO52" s="2" t="s">
        <v>63</v>
      </c>
      <c r="AP52" s="3">
        <v>1686.4</v>
      </c>
      <c r="AQ52" s="3">
        <v>105.7</v>
      </c>
      <c r="AR52" s="3">
        <v>342.5</v>
      </c>
      <c r="AS52" s="3">
        <v>905.2</v>
      </c>
      <c r="AT52" s="3">
        <v>15.5</v>
      </c>
      <c r="AU52" s="3">
        <v>5.7</v>
      </c>
      <c r="AV52" s="2" t="s">
        <v>63</v>
      </c>
      <c r="AW52" s="2" t="s">
        <v>63</v>
      </c>
      <c r="AX52" s="2" t="s">
        <v>63</v>
      </c>
      <c r="AY52" s="2" t="s">
        <v>63</v>
      </c>
      <c r="AZ52" s="2" t="s">
        <v>63</v>
      </c>
      <c r="BA52" s="2" t="s">
        <v>63</v>
      </c>
      <c r="BB52" s="3">
        <v>5</v>
      </c>
      <c r="BC52" s="2" t="s">
        <v>63</v>
      </c>
      <c r="BD52" s="3">
        <v>1.3</v>
      </c>
      <c r="BE52" s="2" t="s">
        <v>63</v>
      </c>
      <c r="BF52" s="2" t="s">
        <v>63</v>
      </c>
      <c r="BG52" s="2" t="s">
        <v>63</v>
      </c>
      <c r="BH52" s="3">
        <v>24571.9</v>
      </c>
      <c r="BI52" s="3">
        <v>3756.6</v>
      </c>
      <c r="BJ52" s="3">
        <v>52116</v>
      </c>
      <c r="BK52" s="3">
        <v>5502.6</v>
      </c>
    </row>
    <row r="53" spans="1:63" ht="20.100000000000001" customHeight="1">
      <c r="A53" s="107" t="s">
        <v>250</v>
      </c>
      <c r="B53" s="90" t="s">
        <v>113</v>
      </c>
      <c r="C53" s="91" t="s">
        <v>209</v>
      </c>
      <c r="D53" s="2" t="s">
        <v>63</v>
      </c>
      <c r="E53" s="2" t="s">
        <v>63</v>
      </c>
      <c r="F53" s="2" t="s">
        <v>63</v>
      </c>
      <c r="G53" s="2" t="s">
        <v>63</v>
      </c>
      <c r="H53" s="2" t="s">
        <v>63</v>
      </c>
      <c r="I53" s="2" t="s">
        <v>63</v>
      </c>
      <c r="J53" s="2" t="s">
        <v>63</v>
      </c>
      <c r="K53" s="2" t="s">
        <v>63</v>
      </c>
      <c r="L53" s="2" t="s">
        <v>63</v>
      </c>
      <c r="M53" s="2" t="s">
        <v>63</v>
      </c>
      <c r="N53" s="2" t="s">
        <v>63</v>
      </c>
      <c r="O53" s="2" t="s">
        <v>63</v>
      </c>
      <c r="P53" s="2" t="s">
        <v>63</v>
      </c>
      <c r="Q53" s="2" t="s">
        <v>63</v>
      </c>
      <c r="R53" s="3">
        <v>901.4</v>
      </c>
      <c r="S53" s="2" t="s">
        <v>63</v>
      </c>
      <c r="T53" s="2" t="s">
        <v>63</v>
      </c>
      <c r="U53" s="2" t="s">
        <v>63</v>
      </c>
      <c r="V53" s="2" t="s">
        <v>63</v>
      </c>
      <c r="W53" s="2" t="s">
        <v>63</v>
      </c>
      <c r="X53" s="3">
        <v>20.399999999999999</v>
      </c>
      <c r="Y53" s="3">
        <v>0.4</v>
      </c>
      <c r="Z53" s="3">
        <v>0.2</v>
      </c>
      <c r="AA53" s="2" t="s">
        <v>63</v>
      </c>
      <c r="AB53" s="2" t="s">
        <v>63</v>
      </c>
      <c r="AC53" s="2" t="s">
        <v>63</v>
      </c>
      <c r="AD53" s="3">
        <v>8.8000000000000007</v>
      </c>
      <c r="AE53" s="3">
        <v>3.6</v>
      </c>
      <c r="AF53" s="3">
        <v>0.4</v>
      </c>
      <c r="AG53" s="3">
        <v>0.2</v>
      </c>
      <c r="AH53" s="3">
        <v>13</v>
      </c>
      <c r="AI53" s="2" t="s">
        <v>63</v>
      </c>
      <c r="AJ53" s="2" t="s">
        <v>63</v>
      </c>
      <c r="AK53" s="2" t="s">
        <v>63</v>
      </c>
      <c r="AL53" s="2" t="s">
        <v>63</v>
      </c>
      <c r="AM53" s="2" t="s">
        <v>63</v>
      </c>
      <c r="AN53" s="2" t="s">
        <v>63</v>
      </c>
      <c r="AO53" s="2" t="s">
        <v>63</v>
      </c>
      <c r="AP53" s="3">
        <v>36.4</v>
      </c>
      <c r="AQ53" s="2" t="s">
        <v>63</v>
      </c>
      <c r="AR53" s="3">
        <v>4.4000000000000004</v>
      </c>
      <c r="AS53" s="3">
        <v>19.3</v>
      </c>
      <c r="AT53" s="3">
        <v>5.5</v>
      </c>
      <c r="AU53" s="2" t="s">
        <v>63</v>
      </c>
      <c r="AV53" s="2" t="s">
        <v>63</v>
      </c>
      <c r="AW53" s="2" t="s">
        <v>63</v>
      </c>
      <c r="AX53" s="2" t="s">
        <v>63</v>
      </c>
      <c r="AY53" s="2" t="s">
        <v>63</v>
      </c>
      <c r="AZ53" s="2" t="s">
        <v>63</v>
      </c>
      <c r="BA53" s="2" t="s">
        <v>63</v>
      </c>
      <c r="BB53" s="2" t="s">
        <v>63</v>
      </c>
      <c r="BC53" s="2" t="s">
        <v>63</v>
      </c>
      <c r="BD53" s="2" t="s">
        <v>63</v>
      </c>
      <c r="BE53" s="2" t="s">
        <v>63</v>
      </c>
      <c r="BF53" s="2" t="s">
        <v>63</v>
      </c>
      <c r="BG53" s="2" t="s">
        <v>63</v>
      </c>
      <c r="BH53" s="3">
        <v>1167.4000000000001</v>
      </c>
      <c r="BI53" s="3">
        <v>117.1</v>
      </c>
      <c r="BJ53" s="3">
        <v>2298.3000000000002</v>
      </c>
      <c r="BK53" s="3">
        <v>65.5</v>
      </c>
    </row>
    <row r="54" spans="1:63" ht="20.100000000000001" customHeight="1">
      <c r="A54" s="107" t="s">
        <v>251</v>
      </c>
      <c r="B54" s="90" t="s">
        <v>114</v>
      </c>
      <c r="C54" s="91" t="s">
        <v>210</v>
      </c>
      <c r="D54" s="2" t="s">
        <v>63</v>
      </c>
      <c r="E54" s="2" t="s">
        <v>63</v>
      </c>
      <c r="F54" s="2" t="s">
        <v>63</v>
      </c>
      <c r="G54" s="3">
        <v>436.2</v>
      </c>
      <c r="H54" s="2" t="s">
        <v>63</v>
      </c>
      <c r="I54" s="2" t="s">
        <v>63</v>
      </c>
      <c r="J54" s="2" t="s">
        <v>63</v>
      </c>
      <c r="K54" s="2" t="s">
        <v>63</v>
      </c>
      <c r="L54" s="2" t="s">
        <v>63</v>
      </c>
      <c r="M54" s="2" t="s">
        <v>63</v>
      </c>
      <c r="N54" s="2" t="s">
        <v>63</v>
      </c>
      <c r="O54" s="2" t="s">
        <v>63</v>
      </c>
      <c r="P54" s="2" t="s">
        <v>63</v>
      </c>
      <c r="Q54" s="2" t="s">
        <v>63</v>
      </c>
      <c r="R54" s="3">
        <v>233</v>
      </c>
      <c r="S54" s="2" t="s">
        <v>63</v>
      </c>
      <c r="T54" s="2" t="s">
        <v>63</v>
      </c>
      <c r="U54" s="2" t="s">
        <v>63</v>
      </c>
      <c r="V54" s="2" t="s">
        <v>63</v>
      </c>
      <c r="W54" s="2" t="s">
        <v>63</v>
      </c>
      <c r="X54" s="3">
        <v>3.9</v>
      </c>
      <c r="Y54" s="3">
        <v>0.2</v>
      </c>
      <c r="Z54" s="3">
        <v>0.1</v>
      </c>
      <c r="AA54" s="2" t="s">
        <v>63</v>
      </c>
      <c r="AB54" s="2" t="s">
        <v>63</v>
      </c>
      <c r="AC54" s="2" t="s">
        <v>63</v>
      </c>
      <c r="AD54" s="3">
        <v>4.8</v>
      </c>
      <c r="AE54" s="3">
        <v>2.4</v>
      </c>
      <c r="AF54" s="3">
        <v>0.2</v>
      </c>
      <c r="AG54" s="3">
        <v>1.2</v>
      </c>
      <c r="AH54" s="3">
        <v>3.7</v>
      </c>
      <c r="AI54" s="2" t="s">
        <v>63</v>
      </c>
      <c r="AJ54" s="2" t="s">
        <v>63</v>
      </c>
      <c r="AK54" s="2" t="s">
        <v>63</v>
      </c>
      <c r="AL54" s="2" t="s">
        <v>63</v>
      </c>
      <c r="AM54" s="2" t="s">
        <v>63</v>
      </c>
      <c r="AN54" s="2" t="s">
        <v>63</v>
      </c>
      <c r="AO54" s="2" t="s">
        <v>63</v>
      </c>
      <c r="AP54" s="3">
        <v>31.5</v>
      </c>
      <c r="AQ54" s="2" t="s">
        <v>63</v>
      </c>
      <c r="AR54" s="3">
        <v>17.899999999999999</v>
      </c>
      <c r="AS54" s="3">
        <v>59.7</v>
      </c>
      <c r="AT54" s="2" t="s">
        <v>63</v>
      </c>
      <c r="AU54" s="3">
        <v>5.7</v>
      </c>
      <c r="AV54" s="2" t="s">
        <v>63</v>
      </c>
      <c r="AW54" s="2" t="s">
        <v>63</v>
      </c>
      <c r="AX54" s="2" t="s">
        <v>63</v>
      </c>
      <c r="AY54" s="2" t="s">
        <v>63</v>
      </c>
      <c r="AZ54" s="2" t="s">
        <v>63</v>
      </c>
      <c r="BA54" s="2" t="s">
        <v>63</v>
      </c>
      <c r="BB54" s="2" t="s">
        <v>63</v>
      </c>
      <c r="BC54" s="2" t="s">
        <v>63</v>
      </c>
      <c r="BD54" s="2" t="s">
        <v>63</v>
      </c>
      <c r="BE54" s="2" t="s">
        <v>63</v>
      </c>
      <c r="BF54" s="2" t="s">
        <v>63</v>
      </c>
      <c r="BG54" s="2" t="s">
        <v>63</v>
      </c>
      <c r="BH54" s="3">
        <v>831</v>
      </c>
      <c r="BI54" s="3">
        <v>244.4</v>
      </c>
      <c r="BJ54" s="3">
        <v>1875.9</v>
      </c>
      <c r="BK54" s="3">
        <v>114.7</v>
      </c>
    </row>
    <row r="55" spans="1:63" ht="20.100000000000001" customHeight="1">
      <c r="A55" s="107" t="s">
        <v>252</v>
      </c>
      <c r="B55" s="90" t="s">
        <v>115</v>
      </c>
      <c r="C55" s="91" t="s">
        <v>211</v>
      </c>
      <c r="D55" s="2" t="s">
        <v>63</v>
      </c>
      <c r="E55" s="2" t="s">
        <v>63</v>
      </c>
      <c r="F55" s="2" t="s">
        <v>63</v>
      </c>
      <c r="G55" s="2" t="s">
        <v>63</v>
      </c>
      <c r="H55" s="2" t="s">
        <v>63</v>
      </c>
      <c r="I55" s="2" t="s">
        <v>63</v>
      </c>
      <c r="J55" s="2" t="s">
        <v>63</v>
      </c>
      <c r="K55" s="2" t="s">
        <v>63</v>
      </c>
      <c r="L55" s="2" t="s">
        <v>63</v>
      </c>
      <c r="M55" s="2" t="s">
        <v>63</v>
      </c>
      <c r="N55" s="2" t="s">
        <v>63</v>
      </c>
      <c r="O55" s="2" t="s">
        <v>63</v>
      </c>
      <c r="P55" s="2" t="s">
        <v>63</v>
      </c>
      <c r="Q55" s="2" t="s">
        <v>63</v>
      </c>
      <c r="R55" s="3">
        <v>28</v>
      </c>
      <c r="S55" s="2" t="s">
        <v>63</v>
      </c>
      <c r="T55" s="2" t="s">
        <v>63</v>
      </c>
      <c r="U55" s="2" t="s">
        <v>63</v>
      </c>
      <c r="V55" s="2" t="s">
        <v>63</v>
      </c>
      <c r="W55" s="2" t="s">
        <v>63</v>
      </c>
      <c r="X55" s="3">
        <v>0.3</v>
      </c>
      <c r="Y55" s="2" t="s">
        <v>63</v>
      </c>
      <c r="Z55" s="3">
        <v>0.2</v>
      </c>
      <c r="AA55" s="2" t="s">
        <v>63</v>
      </c>
      <c r="AB55" s="2" t="s">
        <v>63</v>
      </c>
      <c r="AC55" s="2" t="s">
        <v>63</v>
      </c>
      <c r="AD55" s="3">
        <v>0.9</v>
      </c>
      <c r="AE55" s="3">
        <v>4.3</v>
      </c>
      <c r="AF55" s="2" t="s">
        <v>63</v>
      </c>
      <c r="AG55" s="2" t="s">
        <v>63</v>
      </c>
      <c r="AH55" s="3">
        <v>1.4</v>
      </c>
      <c r="AI55" s="2" t="s">
        <v>63</v>
      </c>
      <c r="AJ55" s="2" t="s">
        <v>63</v>
      </c>
      <c r="AK55" s="2" t="s">
        <v>63</v>
      </c>
      <c r="AL55" s="2" t="s">
        <v>63</v>
      </c>
      <c r="AM55" s="2" t="s">
        <v>63</v>
      </c>
      <c r="AN55" s="2" t="s">
        <v>63</v>
      </c>
      <c r="AO55" s="2" t="s">
        <v>63</v>
      </c>
      <c r="AP55" s="2" t="s">
        <v>63</v>
      </c>
      <c r="AQ55" s="2" t="s">
        <v>63</v>
      </c>
      <c r="AR55" s="3">
        <v>6.4</v>
      </c>
      <c r="AS55" s="3">
        <v>57.6</v>
      </c>
      <c r="AT55" s="2" t="s">
        <v>63</v>
      </c>
      <c r="AU55" s="2" t="s">
        <v>63</v>
      </c>
      <c r="AV55" s="2" t="s">
        <v>63</v>
      </c>
      <c r="AW55" s="2" t="s">
        <v>63</v>
      </c>
      <c r="AX55" s="2" t="s">
        <v>63</v>
      </c>
      <c r="AY55" s="2" t="s">
        <v>63</v>
      </c>
      <c r="AZ55" s="2" t="s">
        <v>63</v>
      </c>
      <c r="BA55" s="2" t="s">
        <v>63</v>
      </c>
      <c r="BB55" s="2" t="s">
        <v>63</v>
      </c>
      <c r="BC55" s="2" t="s">
        <v>63</v>
      </c>
      <c r="BD55" s="2" t="s">
        <v>63</v>
      </c>
      <c r="BE55" s="2" t="s">
        <v>63</v>
      </c>
      <c r="BF55" s="2" t="s">
        <v>63</v>
      </c>
      <c r="BG55" s="2" t="s">
        <v>63</v>
      </c>
      <c r="BH55" s="3">
        <v>151.4</v>
      </c>
      <c r="BI55" s="3">
        <v>7.6</v>
      </c>
      <c r="BJ55" s="3">
        <v>258</v>
      </c>
      <c r="BK55" s="3">
        <v>63.9</v>
      </c>
    </row>
    <row r="56" spans="1:63" ht="20.100000000000001" customHeight="1">
      <c r="A56" s="107" t="s">
        <v>253</v>
      </c>
      <c r="B56" s="90" t="s">
        <v>116</v>
      </c>
      <c r="C56" s="91" t="s">
        <v>212</v>
      </c>
      <c r="D56" s="2" t="s">
        <v>63</v>
      </c>
      <c r="E56" s="2" t="s">
        <v>63</v>
      </c>
      <c r="F56" s="2" t="s">
        <v>63</v>
      </c>
      <c r="G56" s="2" t="s">
        <v>63</v>
      </c>
      <c r="H56" s="2" t="s">
        <v>63</v>
      </c>
      <c r="I56" s="2" t="s">
        <v>63</v>
      </c>
      <c r="J56" s="2" t="s">
        <v>63</v>
      </c>
      <c r="K56" s="2" t="s">
        <v>63</v>
      </c>
      <c r="L56" s="2" t="s">
        <v>63</v>
      </c>
      <c r="M56" s="2" t="s">
        <v>63</v>
      </c>
      <c r="N56" s="2" t="s">
        <v>63</v>
      </c>
      <c r="O56" s="2" t="s">
        <v>63</v>
      </c>
      <c r="P56" s="2" t="s">
        <v>63</v>
      </c>
      <c r="Q56" s="3">
        <v>1.1000000000000001</v>
      </c>
      <c r="R56" s="3">
        <v>309.7</v>
      </c>
      <c r="S56" s="2" t="s">
        <v>63</v>
      </c>
      <c r="T56" s="2" t="s">
        <v>63</v>
      </c>
      <c r="U56" s="2" t="s">
        <v>63</v>
      </c>
      <c r="V56" s="2" t="s">
        <v>63</v>
      </c>
      <c r="W56" s="2" t="s">
        <v>63</v>
      </c>
      <c r="X56" s="3">
        <v>5.3</v>
      </c>
      <c r="Y56" s="2" t="s">
        <v>63</v>
      </c>
      <c r="Z56" s="3">
        <v>0.1</v>
      </c>
      <c r="AA56" s="2" t="s">
        <v>63</v>
      </c>
      <c r="AB56" s="2" t="s">
        <v>63</v>
      </c>
      <c r="AC56" s="2" t="s">
        <v>63</v>
      </c>
      <c r="AD56" s="3">
        <v>1</v>
      </c>
      <c r="AE56" s="3">
        <v>7.3</v>
      </c>
      <c r="AF56" s="3">
        <v>0.3</v>
      </c>
      <c r="AG56" s="3">
        <v>0.3</v>
      </c>
      <c r="AH56" s="3">
        <v>9.4</v>
      </c>
      <c r="AI56" s="2" t="s">
        <v>63</v>
      </c>
      <c r="AJ56" s="2" t="s">
        <v>63</v>
      </c>
      <c r="AK56" s="2" t="s">
        <v>63</v>
      </c>
      <c r="AL56" s="2" t="s">
        <v>63</v>
      </c>
      <c r="AM56" s="2" t="s">
        <v>63</v>
      </c>
      <c r="AN56" s="2" t="s">
        <v>63</v>
      </c>
      <c r="AO56" s="2" t="s">
        <v>63</v>
      </c>
      <c r="AP56" s="3">
        <v>302.2</v>
      </c>
      <c r="AQ56" s="3">
        <v>20.9</v>
      </c>
      <c r="AR56" s="3">
        <v>137.80000000000001</v>
      </c>
      <c r="AS56" s="3">
        <v>241.5</v>
      </c>
      <c r="AT56" s="3">
        <v>1.4</v>
      </c>
      <c r="AU56" s="2" t="s">
        <v>63</v>
      </c>
      <c r="AV56" s="2" t="s">
        <v>63</v>
      </c>
      <c r="AW56" s="2" t="s">
        <v>63</v>
      </c>
      <c r="AX56" s="2" t="s">
        <v>63</v>
      </c>
      <c r="AY56" s="2" t="s">
        <v>63</v>
      </c>
      <c r="AZ56" s="2" t="s">
        <v>63</v>
      </c>
      <c r="BA56" s="2" t="s">
        <v>63</v>
      </c>
      <c r="BB56" s="2" t="s">
        <v>63</v>
      </c>
      <c r="BC56" s="2" t="s">
        <v>63</v>
      </c>
      <c r="BD56" s="2" t="s">
        <v>63</v>
      </c>
      <c r="BE56" s="2" t="s">
        <v>63</v>
      </c>
      <c r="BF56" s="2" t="s">
        <v>63</v>
      </c>
      <c r="BG56" s="2" t="s">
        <v>63</v>
      </c>
      <c r="BH56" s="3">
        <v>824.3</v>
      </c>
      <c r="BI56" s="3">
        <v>241.9</v>
      </c>
      <c r="BJ56" s="3">
        <v>2104.6</v>
      </c>
      <c r="BK56" s="3">
        <v>703.8</v>
      </c>
    </row>
    <row r="57" spans="1:63" ht="20.100000000000001" customHeight="1">
      <c r="A57" s="108" t="s">
        <v>257</v>
      </c>
      <c r="B57" s="92" t="s">
        <v>117</v>
      </c>
      <c r="C57" s="93" t="s">
        <v>213</v>
      </c>
      <c r="D57" s="2" t="s">
        <v>63</v>
      </c>
      <c r="E57" s="2" t="s">
        <v>63</v>
      </c>
      <c r="F57" s="2" t="s">
        <v>63</v>
      </c>
      <c r="G57" s="3">
        <v>696.2</v>
      </c>
      <c r="H57" s="2" t="s">
        <v>63</v>
      </c>
      <c r="I57" s="2" t="s">
        <v>63</v>
      </c>
      <c r="J57" s="2" t="s">
        <v>63</v>
      </c>
      <c r="K57" s="2" t="s">
        <v>63</v>
      </c>
      <c r="L57" s="2" t="s">
        <v>63</v>
      </c>
      <c r="M57" s="2" t="s">
        <v>63</v>
      </c>
      <c r="N57" s="2" t="s">
        <v>63</v>
      </c>
      <c r="O57" s="2" t="s">
        <v>63</v>
      </c>
      <c r="P57" s="2" t="s">
        <v>63</v>
      </c>
      <c r="Q57" s="3">
        <v>23.4</v>
      </c>
      <c r="R57" s="3">
        <v>1920.1</v>
      </c>
      <c r="S57" s="2" t="s">
        <v>63</v>
      </c>
      <c r="T57" s="2" t="s">
        <v>63</v>
      </c>
      <c r="U57" s="2" t="s">
        <v>63</v>
      </c>
      <c r="V57" s="2" t="s">
        <v>63</v>
      </c>
      <c r="W57" s="3">
        <v>273.89999999999998</v>
      </c>
      <c r="X57" s="3">
        <v>285.8</v>
      </c>
      <c r="Y57" s="3">
        <v>10.199999999999999</v>
      </c>
      <c r="Z57" s="3">
        <v>0.2</v>
      </c>
      <c r="AA57" s="2" t="s">
        <v>63</v>
      </c>
      <c r="AB57" s="2" t="s">
        <v>63</v>
      </c>
      <c r="AC57" s="2" t="s">
        <v>63</v>
      </c>
      <c r="AD57" s="3">
        <v>7.5</v>
      </c>
      <c r="AE57" s="3">
        <v>6.9</v>
      </c>
      <c r="AF57" s="3">
        <v>2.2999999999999998</v>
      </c>
      <c r="AG57" s="3">
        <v>2.7</v>
      </c>
      <c r="AH57" s="3">
        <v>141.5</v>
      </c>
      <c r="AI57" s="2" t="s">
        <v>63</v>
      </c>
      <c r="AJ57" s="2" t="s">
        <v>63</v>
      </c>
      <c r="AK57" s="2" t="s">
        <v>63</v>
      </c>
      <c r="AL57" s="2" t="s">
        <v>63</v>
      </c>
      <c r="AM57" s="2" t="s">
        <v>63</v>
      </c>
      <c r="AN57" s="2" t="s">
        <v>63</v>
      </c>
      <c r="AO57" s="2" t="s">
        <v>63</v>
      </c>
      <c r="AP57" s="3">
        <v>295.2</v>
      </c>
      <c r="AQ57" s="3">
        <v>28.1</v>
      </c>
      <c r="AR57" s="3">
        <v>133.9</v>
      </c>
      <c r="AS57" s="3">
        <v>359.9</v>
      </c>
      <c r="AT57" s="3">
        <v>6.7</v>
      </c>
      <c r="AU57" s="2" t="s">
        <v>63</v>
      </c>
      <c r="AV57" s="2" t="s">
        <v>63</v>
      </c>
      <c r="AW57" s="2" t="s">
        <v>63</v>
      </c>
      <c r="AX57" s="2" t="s">
        <v>63</v>
      </c>
      <c r="AY57" s="2" t="s">
        <v>63</v>
      </c>
      <c r="AZ57" s="2" t="s">
        <v>63</v>
      </c>
      <c r="BA57" s="2" t="s">
        <v>63</v>
      </c>
      <c r="BB57" s="2" t="s">
        <v>63</v>
      </c>
      <c r="BC57" s="2" t="s">
        <v>63</v>
      </c>
      <c r="BD57" s="2" t="s">
        <v>63</v>
      </c>
      <c r="BE57" s="2" t="s">
        <v>63</v>
      </c>
      <c r="BF57" s="2" t="s">
        <v>63</v>
      </c>
      <c r="BG57" s="2" t="s">
        <v>63</v>
      </c>
      <c r="BH57" s="3">
        <v>5262.4</v>
      </c>
      <c r="BI57" s="3">
        <v>2724.1</v>
      </c>
      <c r="BJ57" s="3">
        <v>12180.8</v>
      </c>
      <c r="BK57" s="3">
        <v>1097.7</v>
      </c>
    </row>
    <row r="58" spans="1:63" ht="20.100000000000001" customHeight="1">
      <c r="A58" s="109" t="s">
        <v>398</v>
      </c>
      <c r="B58" s="90" t="s">
        <v>118</v>
      </c>
      <c r="C58" s="91" t="s">
        <v>214</v>
      </c>
      <c r="D58" s="2" t="s">
        <v>63</v>
      </c>
      <c r="E58" s="2" t="s">
        <v>63</v>
      </c>
      <c r="F58" s="2" t="s">
        <v>63</v>
      </c>
      <c r="G58" s="3">
        <v>2160.1999999999998</v>
      </c>
      <c r="H58" s="2" t="s">
        <v>63</v>
      </c>
      <c r="I58" s="2" t="s">
        <v>63</v>
      </c>
      <c r="J58" s="2" t="s">
        <v>63</v>
      </c>
      <c r="K58" s="2" t="s">
        <v>63</v>
      </c>
      <c r="L58" s="2" t="s">
        <v>63</v>
      </c>
      <c r="M58" s="2" t="s">
        <v>63</v>
      </c>
      <c r="N58" s="2" t="s">
        <v>63</v>
      </c>
      <c r="O58" s="2" t="s">
        <v>63</v>
      </c>
      <c r="P58" s="2" t="s">
        <v>63</v>
      </c>
      <c r="Q58" s="2" t="s">
        <v>63</v>
      </c>
      <c r="R58" s="3">
        <v>552.9</v>
      </c>
      <c r="S58" s="2" t="s">
        <v>63</v>
      </c>
      <c r="T58" s="2" t="s">
        <v>63</v>
      </c>
      <c r="U58" s="2" t="s">
        <v>63</v>
      </c>
      <c r="V58" s="2" t="s">
        <v>63</v>
      </c>
      <c r="W58" s="2" t="s">
        <v>63</v>
      </c>
      <c r="X58" s="3">
        <v>18.100000000000001</v>
      </c>
      <c r="Y58" s="3">
        <v>0</v>
      </c>
      <c r="Z58" s="3">
        <v>0.4</v>
      </c>
      <c r="AA58" s="2" t="s">
        <v>63</v>
      </c>
      <c r="AB58" s="2" t="s">
        <v>63</v>
      </c>
      <c r="AC58" s="2" t="s">
        <v>63</v>
      </c>
      <c r="AD58" s="3">
        <v>0.7</v>
      </c>
      <c r="AE58" s="3">
        <v>131.5</v>
      </c>
      <c r="AF58" s="3">
        <v>2.6</v>
      </c>
      <c r="AG58" s="3">
        <v>0.4</v>
      </c>
      <c r="AH58" s="3">
        <v>214.4</v>
      </c>
      <c r="AI58" s="2" t="s">
        <v>63</v>
      </c>
      <c r="AJ58" s="2" t="s">
        <v>63</v>
      </c>
      <c r="AK58" s="2" t="s">
        <v>63</v>
      </c>
      <c r="AL58" s="2" t="s">
        <v>63</v>
      </c>
      <c r="AM58" s="2" t="s">
        <v>63</v>
      </c>
      <c r="AN58" s="2" t="s">
        <v>63</v>
      </c>
      <c r="AO58" s="2" t="s">
        <v>63</v>
      </c>
      <c r="AP58" s="3">
        <v>850.6</v>
      </c>
      <c r="AQ58" s="2" t="s">
        <v>63</v>
      </c>
      <c r="AR58" s="2" t="s">
        <v>63</v>
      </c>
      <c r="AS58" s="3">
        <v>2.2999999999999998</v>
      </c>
      <c r="AT58" s="2" t="s">
        <v>63</v>
      </c>
      <c r="AU58" s="2" t="s">
        <v>63</v>
      </c>
      <c r="AV58" s="2" t="s">
        <v>63</v>
      </c>
      <c r="AW58" s="2" t="s">
        <v>63</v>
      </c>
      <c r="AX58" s="2" t="s">
        <v>63</v>
      </c>
      <c r="AY58" s="2" t="s">
        <v>63</v>
      </c>
      <c r="AZ58" s="2" t="s">
        <v>63</v>
      </c>
      <c r="BA58" s="2" t="s">
        <v>63</v>
      </c>
      <c r="BB58" s="2" t="s">
        <v>63</v>
      </c>
      <c r="BC58" s="2" t="s">
        <v>63</v>
      </c>
      <c r="BD58" s="2" t="s">
        <v>63</v>
      </c>
      <c r="BE58" s="2" t="s">
        <v>63</v>
      </c>
      <c r="BF58" s="2" t="s">
        <v>63</v>
      </c>
      <c r="BG58" s="2" t="s">
        <v>63</v>
      </c>
      <c r="BH58" s="3">
        <v>1006.2</v>
      </c>
      <c r="BI58" s="3">
        <v>0.5</v>
      </c>
      <c r="BJ58" s="3">
        <v>4940.8999999999996</v>
      </c>
      <c r="BK58" s="3">
        <v>852.8</v>
      </c>
    </row>
    <row r="59" spans="1:63" ht="20.100000000000001" customHeight="1">
      <c r="A59" s="107" t="s">
        <v>259</v>
      </c>
      <c r="B59" s="94" t="s">
        <v>119</v>
      </c>
      <c r="C59" s="95" t="s">
        <v>215</v>
      </c>
      <c r="D59" s="2" t="s">
        <v>63</v>
      </c>
      <c r="E59" s="3">
        <v>623.1</v>
      </c>
      <c r="F59" s="2" t="s">
        <v>63</v>
      </c>
      <c r="G59" s="3">
        <v>281.60000000000002</v>
      </c>
      <c r="H59" s="2" t="s">
        <v>63</v>
      </c>
      <c r="I59" s="2" t="s">
        <v>63</v>
      </c>
      <c r="J59" s="2" t="s">
        <v>63</v>
      </c>
      <c r="K59" s="2" t="s">
        <v>63</v>
      </c>
      <c r="L59" s="3">
        <v>713.7</v>
      </c>
      <c r="M59" s="2" t="s">
        <v>63</v>
      </c>
      <c r="N59" s="3">
        <v>1831.5</v>
      </c>
      <c r="O59" s="3">
        <v>87.4</v>
      </c>
      <c r="P59" s="3">
        <v>242.5</v>
      </c>
      <c r="Q59" s="3">
        <v>446.8</v>
      </c>
      <c r="R59" s="3">
        <v>1096.0999999999999</v>
      </c>
      <c r="S59" s="2" t="s">
        <v>63</v>
      </c>
      <c r="T59" s="2" t="s">
        <v>63</v>
      </c>
      <c r="U59" s="2" t="s">
        <v>63</v>
      </c>
      <c r="V59" s="2" t="s">
        <v>63</v>
      </c>
      <c r="W59" s="2" t="s">
        <v>63</v>
      </c>
      <c r="X59" s="3">
        <v>60.5</v>
      </c>
      <c r="Y59" s="3">
        <v>1.9</v>
      </c>
      <c r="Z59" s="2" t="s">
        <v>63</v>
      </c>
      <c r="AA59" s="2" t="s">
        <v>63</v>
      </c>
      <c r="AB59" s="2" t="s">
        <v>63</v>
      </c>
      <c r="AC59" s="2" t="s">
        <v>63</v>
      </c>
      <c r="AD59" s="3">
        <v>0.2</v>
      </c>
      <c r="AE59" s="3">
        <v>4.3</v>
      </c>
      <c r="AF59" s="3">
        <v>0.1</v>
      </c>
      <c r="AG59" s="3">
        <v>0</v>
      </c>
      <c r="AH59" s="3">
        <v>0</v>
      </c>
      <c r="AI59" s="2" t="s">
        <v>63</v>
      </c>
      <c r="AJ59" s="2" t="s">
        <v>63</v>
      </c>
      <c r="AK59" s="2" t="s">
        <v>63</v>
      </c>
      <c r="AL59" s="2" t="s">
        <v>63</v>
      </c>
      <c r="AM59" s="2" t="s">
        <v>63</v>
      </c>
      <c r="AN59" s="2" t="s">
        <v>63</v>
      </c>
      <c r="AO59" s="2" t="s">
        <v>63</v>
      </c>
      <c r="AP59" s="3">
        <v>7.9</v>
      </c>
      <c r="AQ59" s="2" t="s">
        <v>63</v>
      </c>
      <c r="AR59" s="2" t="s">
        <v>63</v>
      </c>
      <c r="AS59" s="3">
        <v>3.8</v>
      </c>
      <c r="AT59" s="2" t="s">
        <v>63</v>
      </c>
      <c r="AU59" s="2" t="s">
        <v>63</v>
      </c>
      <c r="AV59" s="2" t="s">
        <v>63</v>
      </c>
      <c r="AW59" s="2" t="s">
        <v>63</v>
      </c>
      <c r="AX59" s="2" t="s">
        <v>63</v>
      </c>
      <c r="AY59" s="2" t="s">
        <v>63</v>
      </c>
      <c r="AZ59" s="2" t="s">
        <v>63</v>
      </c>
      <c r="BA59" s="2" t="s">
        <v>63</v>
      </c>
      <c r="BB59" s="2" t="s">
        <v>63</v>
      </c>
      <c r="BC59" s="2" t="s">
        <v>63</v>
      </c>
      <c r="BD59" s="2" t="s">
        <v>63</v>
      </c>
      <c r="BE59" s="2" t="s">
        <v>63</v>
      </c>
      <c r="BF59" s="2" t="s">
        <v>63</v>
      </c>
      <c r="BG59" s="2" t="s">
        <v>63</v>
      </c>
      <c r="BH59" s="3">
        <v>4556</v>
      </c>
      <c r="BI59" s="3">
        <v>5.6</v>
      </c>
      <c r="BJ59" s="3">
        <v>9963.4</v>
      </c>
      <c r="BK59" s="3">
        <v>2173.1999999999998</v>
      </c>
    </row>
    <row r="60" spans="1:63" ht="20.100000000000001" customHeight="1">
      <c r="A60" s="109" t="s">
        <v>261</v>
      </c>
      <c r="B60" s="96" t="s">
        <v>120</v>
      </c>
      <c r="C60" s="97" t="s">
        <v>216</v>
      </c>
      <c r="D60" s="2" t="s">
        <v>63</v>
      </c>
      <c r="E60" s="3">
        <v>247.9</v>
      </c>
      <c r="F60" s="2" t="s">
        <v>63</v>
      </c>
      <c r="G60" s="3">
        <v>136.6</v>
      </c>
      <c r="H60" s="2" t="s">
        <v>63</v>
      </c>
      <c r="I60" s="2" t="s">
        <v>63</v>
      </c>
      <c r="J60" s="2" t="s">
        <v>63</v>
      </c>
      <c r="K60" s="2" t="s">
        <v>63</v>
      </c>
      <c r="L60" s="2" t="s">
        <v>63</v>
      </c>
      <c r="M60" s="2" t="s">
        <v>63</v>
      </c>
      <c r="N60" s="2" t="s">
        <v>63</v>
      </c>
      <c r="O60" s="2" t="s">
        <v>63</v>
      </c>
      <c r="P60" s="2" t="s">
        <v>63</v>
      </c>
      <c r="Q60" s="2" t="s">
        <v>63</v>
      </c>
      <c r="R60" s="3">
        <v>484.3</v>
      </c>
      <c r="S60" s="2" t="s">
        <v>63</v>
      </c>
      <c r="T60" s="2" t="s">
        <v>63</v>
      </c>
      <c r="U60" s="2" t="s">
        <v>63</v>
      </c>
      <c r="V60" s="2" t="s">
        <v>63</v>
      </c>
      <c r="W60" s="2" t="s">
        <v>63</v>
      </c>
      <c r="X60" s="3">
        <v>12.4</v>
      </c>
      <c r="Y60" s="3">
        <v>0.1</v>
      </c>
      <c r="Z60" s="2" t="s">
        <v>63</v>
      </c>
      <c r="AA60" s="2" t="s">
        <v>63</v>
      </c>
      <c r="AB60" s="2" t="s">
        <v>63</v>
      </c>
      <c r="AC60" s="2" t="s">
        <v>63</v>
      </c>
      <c r="AD60" s="3">
        <v>0.2</v>
      </c>
      <c r="AE60" s="3">
        <v>3.1</v>
      </c>
      <c r="AF60" s="3">
        <v>0.1</v>
      </c>
      <c r="AG60" s="3">
        <v>0</v>
      </c>
      <c r="AH60" s="3">
        <v>20.2</v>
      </c>
      <c r="AI60" s="2" t="s">
        <v>63</v>
      </c>
      <c r="AJ60" s="2" t="s">
        <v>63</v>
      </c>
      <c r="AK60" s="2" t="s">
        <v>63</v>
      </c>
      <c r="AL60" s="2" t="s">
        <v>63</v>
      </c>
      <c r="AM60" s="2" t="s">
        <v>63</v>
      </c>
      <c r="AN60" s="2" t="s">
        <v>63</v>
      </c>
      <c r="AO60" s="2" t="s">
        <v>63</v>
      </c>
      <c r="AP60" s="2" t="s">
        <v>63</v>
      </c>
      <c r="AQ60" s="2" t="s">
        <v>63</v>
      </c>
      <c r="AR60" s="2" t="s">
        <v>63</v>
      </c>
      <c r="AS60" s="2" t="s">
        <v>63</v>
      </c>
      <c r="AT60" s="2" t="s">
        <v>63</v>
      </c>
      <c r="AU60" s="2" t="s">
        <v>63</v>
      </c>
      <c r="AV60" s="2" t="s">
        <v>63</v>
      </c>
      <c r="AW60" s="2" t="s">
        <v>63</v>
      </c>
      <c r="AX60" s="2" t="s">
        <v>63</v>
      </c>
      <c r="AY60" s="2" t="s">
        <v>63</v>
      </c>
      <c r="AZ60" s="2" t="s">
        <v>63</v>
      </c>
      <c r="BA60" s="2" t="s">
        <v>63</v>
      </c>
      <c r="BB60" s="2" t="s">
        <v>63</v>
      </c>
      <c r="BC60" s="2" t="s">
        <v>63</v>
      </c>
      <c r="BD60" s="2" t="s">
        <v>63</v>
      </c>
      <c r="BE60" s="2" t="s">
        <v>63</v>
      </c>
      <c r="BF60" s="2" t="s">
        <v>63</v>
      </c>
      <c r="BG60" s="2" t="s">
        <v>63</v>
      </c>
      <c r="BH60" s="3">
        <v>829.2</v>
      </c>
      <c r="BI60" s="3">
        <v>71.3</v>
      </c>
      <c r="BJ60" s="3">
        <v>1805.6</v>
      </c>
      <c r="BK60" s="2" t="s">
        <v>63</v>
      </c>
    </row>
    <row r="61" spans="1:63" ht="20.100000000000001" customHeight="1">
      <c r="A61" s="108" t="s">
        <v>262</v>
      </c>
      <c r="B61" s="98" t="s">
        <v>121</v>
      </c>
      <c r="C61" s="99" t="s">
        <v>217</v>
      </c>
      <c r="D61" s="2" t="s">
        <v>63</v>
      </c>
      <c r="E61" s="2" t="s">
        <v>63</v>
      </c>
      <c r="F61" s="2" t="s">
        <v>63</v>
      </c>
      <c r="G61" s="2" t="s">
        <v>63</v>
      </c>
      <c r="H61" s="2" t="s">
        <v>63</v>
      </c>
      <c r="I61" s="2" t="s">
        <v>63</v>
      </c>
      <c r="J61" s="2" t="s">
        <v>63</v>
      </c>
      <c r="K61" s="2" t="s">
        <v>63</v>
      </c>
      <c r="L61" s="2" t="s">
        <v>63</v>
      </c>
      <c r="M61" s="2" t="s">
        <v>63</v>
      </c>
      <c r="N61" s="2" t="s">
        <v>63</v>
      </c>
      <c r="O61" s="2" t="s">
        <v>63</v>
      </c>
      <c r="P61" s="2" t="s">
        <v>63</v>
      </c>
      <c r="Q61" s="2" t="s">
        <v>63</v>
      </c>
      <c r="R61" s="3">
        <v>1393</v>
      </c>
      <c r="S61" s="2" t="s">
        <v>63</v>
      </c>
      <c r="T61" s="2" t="s">
        <v>63</v>
      </c>
      <c r="U61" s="2" t="s">
        <v>63</v>
      </c>
      <c r="V61" s="2" t="s">
        <v>63</v>
      </c>
      <c r="W61" s="2" t="s">
        <v>63</v>
      </c>
      <c r="X61" s="3">
        <v>23.5</v>
      </c>
      <c r="Y61" s="3">
        <v>0.4</v>
      </c>
      <c r="Z61" s="3">
        <v>0.5</v>
      </c>
      <c r="AA61" s="2" t="s">
        <v>63</v>
      </c>
      <c r="AB61" s="2" t="s">
        <v>63</v>
      </c>
      <c r="AC61" s="2" t="s">
        <v>63</v>
      </c>
      <c r="AD61" s="3">
        <v>8</v>
      </c>
      <c r="AE61" s="3">
        <v>44</v>
      </c>
      <c r="AF61" s="3">
        <v>1.2</v>
      </c>
      <c r="AG61" s="3">
        <v>0.1</v>
      </c>
      <c r="AH61" s="3">
        <v>2.8</v>
      </c>
      <c r="AI61" s="2" t="s">
        <v>63</v>
      </c>
      <c r="AJ61" s="2" t="s">
        <v>63</v>
      </c>
      <c r="AK61" s="2" t="s">
        <v>63</v>
      </c>
      <c r="AL61" s="2" t="s">
        <v>63</v>
      </c>
      <c r="AM61" s="2" t="s">
        <v>63</v>
      </c>
      <c r="AN61" s="2" t="s">
        <v>63</v>
      </c>
      <c r="AO61" s="2" t="s">
        <v>63</v>
      </c>
      <c r="AP61" s="3">
        <v>5.6</v>
      </c>
      <c r="AQ61" s="2" t="s">
        <v>63</v>
      </c>
      <c r="AR61" s="3">
        <v>5.7</v>
      </c>
      <c r="AS61" s="3">
        <v>42.2</v>
      </c>
      <c r="AT61" s="2" t="s">
        <v>63</v>
      </c>
      <c r="AU61" s="2" t="s">
        <v>63</v>
      </c>
      <c r="AV61" s="2" t="s">
        <v>63</v>
      </c>
      <c r="AW61" s="2" t="s">
        <v>63</v>
      </c>
      <c r="AX61" s="2" t="s">
        <v>63</v>
      </c>
      <c r="AY61" s="2" t="s">
        <v>63</v>
      </c>
      <c r="AZ61" s="2" t="s">
        <v>63</v>
      </c>
      <c r="BA61" s="2" t="s">
        <v>63</v>
      </c>
      <c r="BB61" s="2" t="s">
        <v>63</v>
      </c>
      <c r="BC61" s="2" t="s">
        <v>63</v>
      </c>
      <c r="BD61" s="2" t="s">
        <v>63</v>
      </c>
      <c r="BE61" s="2" t="s">
        <v>63</v>
      </c>
      <c r="BF61" s="2" t="s">
        <v>63</v>
      </c>
      <c r="BG61" s="2" t="s">
        <v>63</v>
      </c>
      <c r="BH61" s="3">
        <v>7728.8</v>
      </c>
      <c r="BI61" s="3">
        <v>295.7</v>
      </c>
      <c r="BJ61" s="3">
        <v>9551.2999999999993</v>
      </c>
      <c r="BK61" s="3">
        <v>53.5</v>
      </c>
    </row>
    <row r="62" spans="1:63" ht="20.100000000000001" customHeight="1">
      <c r="A62" s="109" t="s">
        <v>265</v>
      </c>
      <c r="B62" s="98" t="s">
        <v>122</v>
      </c>
      <c r="C62" s="99" t="s">
        <v>218</v>
      </c>
      <c r="D62" s="2" t="s">
        <v>63</v>
      </c>
      <c r="E62" s="2" t="s">
        <v>63</v>
      </c>
      <c r="F62" s="2" t="s">
        <v>63</v>
      </c>
      <c r="G62" s="2" t="s">
        <v>63</v>
      </c>
      <c r="H62" s="2" t="s">
        <v>63</v>
      </c>
      <c r="I62" s="2" t="s">
        <v>63</v>
      </c>
      <c r="J62" s="2" t="s">
        <v>63</v>
      </c>
      <c r="K62" s="2" t="s">
        <v>63</v>
      </c>
      <c r="L62" s="2" t="s">
        <v>63</v>
      </c>
      <c r="M62" s="2" t="s">
        <v>63</v>
      </c>
      <c r="N62" s="2" t="s">
        <v>63</v>
      </c>
      <c r="O62" s="2" t="s">
        <v>63</v>
      </c>
      <c r="P62" s="2" t="s">
        <v>63</v>
      </c>
      <c r="Q62" s="3">
        <v>61.9</v>
      </c>
      <c r="R62" s="3">
        <v>670.4</v>
      </c>
      <c r="S62" s="2" t="s">
        <v>63</v>
      </c>
      <c r="T62" s="2" t="s">
        <v>63</v>
      </c>
      <c r="U62" s="2" t="s">
        <v>63</v>
      </c>
      <c r="V62" s="2" t="s">
        <v>63</v>
      </c>
      <c r="W62" s="2" t="s">
        <v>63</v>
      </c>
      <c r="X62" s="3">
        <v>28.8</v>
      </c>
      <c r="Y62" s="3">
        <v>1.6</v>
      </c>
      <c r="Z62" s="3">
        <v>21.8</v>
      </c>
      <c r="AA62" s="3">
        <v>0</v>
      </c>
      <c r="AB62" s="2" t="s">
        <v>63</v>
      </c>
      <c r="AC62" s="3">
        <v>0</v>
      </c>
      <c r="AD62" s="3">
        <v>0.5</v>
      </c>
      <c r="AE62" s="3">
        <v>78</v>
      </c>
      <c r="AF62" s="3">
        <v>20.9</v>
      </c>
      <c r="AG62" s="3">
        <v>0</v>
      </c>
      <c r="AH62" s="3">
        <v>47.4</v>
      </c>
      <c r="AI62" s="2" t="s">
        <v>63</v>
      </c>
      <c r="AJ62" s="2" t="s">
        <v>63</v>
      </c>
      <c r="AK62" s="2" t="s">
        <v>63</v>
      </c>
      <c r="AL62" s="2" t="s">
        <v>63</v>
      </c>
      <c r="AM62" s="2" t="s">
        <v>63</v>
      </c>
      <c r="AN62" s="2" t="s">
        <v>63</v>
      </c>
      <c r="AO62" s="2" t="s">
        <v>63</v>
      </c>
      <c r="AP62" s="3">
        <v>4.7</v>
      </c>
      <c r="AQ62" s="2" t="s">
        <v>63</v>
      </c>
      <c r="AR62" s="3">
        <v>14</v>
      </c>
      <c r="AS62" s="3">
        <v>0.2</v>
      </c>
      <c r="AT62" s="2" t="s">
        <v>63</v>
      </c>
      <c r="AU62" s="2" t="s">
        <v>63</v>
      </c>
      <c r="AV62" s="2" t="s">
        <v>63</v>
      </c>
      <c r="AW62" s="2" t="s">
        <v>63</v>
      </c>
      <c r="AX62" s="2" t="s">
        <v>63</v>
      </c>
      <c r="AY62" s="2" t="s">
        <v>63</v>
      </c>
      <c r="AZ62" s="2" t="s">
        <v>63</v>
      </c>
      <c r="BA62" s="2" t="s">
        <v>63</v>
      </c>
      <c r="BB62" s="2" t="s">
        <v>63</v>
      </c>
      <c r="BC62" s="2" t="s">
        <v>63</v>
      </c>
      <c r="BD62" s="2" t="s">
        <v>63</v>
      </c>
      <c r="BE62" s="2" t="s">
        <v>63</v>
      </c>
      <c r="BF62" s="2" t="s">
        <v>63</v>
      </c>
      <c r="BG62" s="2" t="s">
        <v>63</v>
      </c>
      <c r="BH62" s="3">
        <v>1902</v>
      </c>
      <c r="BI62" s="3">
        <v>48.3</v>
      </c>
      <c r="BJ62" s="3">
        <v>2900.5</v>
      </c>
      <c r="BK62" s="3">
        <v>18.8</v>
      </c>
    </row>
    <row r="63" spans="1:63" ht="20.100000000000001" customHeight="1">
      <c r="A63" s="107" t="s">
        <v>266</v>
      </c>
      <c r="B63" s="90" t="s">
        <v>123</v>
      </c>
      <c r="C63" s="91" t="s">
        <v>219</v>
      </c>
      <c r="D63" s="2" t="s">
        <v>63</v>
      </c>
      <c r="E63" s="3">
        <v>2152.5</v>
      </c>
      <c r="F63" s="2" t="s">
        <v>63</v>
      </c>
      <c r="G63" s="2" t="s">
        <v>63</v>
      </c>
      <c r="H63" s="2" t="s">
        <v>63</v>
      </c>
      <c r="I63" s="2" t="s">
        <v>63</v>
      </c>
      <c r="J63" s="2" t="s">
        <v>63</v>
      </c>
      <c r="K63" s="3">
        <v>0.4</v>
      </c>
      <c r="L63" s="2" t="s">
        <v>63</v>
      </c>
      <c r="M63" s="2" t="s">
        <v>63</v>
      </c>
      <c r="N63" s="2" t="s">
        <v>63</v>
      </c>
      <c r="O63" s="2" t="s">
        <v>63</v>
      </c>
      <c r="P63" s="2" t="s">
        <v>63</v>
      </c>
      <c r="Q63" s="3">
        <v>242.1</v>
      </c>
      <c r="R63" s="3">
        <v>151.80000000000001</v>
      </c>
      <c r="S63" s="2" t="s">
        <v>63</v>
      </c>
      <c r="T63" s="2" t="s">
        <v>63</v>
      </c>
      <c r="U63" s="2" t="s">
        <v>63</v>
      </c>
      <c r="V63" s="2" t="s">
        <v>63</v>
      </c>
      <c r="W63" s="2" t="s">
        <v>63</v>
      </c>
      <c r="X63" s="3">
        <v>624.29999999999995</v>
      </c>
      <c r="Y63" s="3">
        <v>143.5</v>
      </c>
      <c r="Z63" s="3">
        <v>5</v>
      </c>
      <c r="AA63" s="2" t="s">
        <v>63</v>
      </c>
      <c r="AB63" s="2" t="s">
        <v>63</v>
      </c>
      <c r="AC63" s="3">
        <v>0.3</v>
      </c>
      <c r="AD63" s="3">
        <v>59.9</v>
      </c>
      <c r="AE63" s="3">
        <v>153.6</v>
      </c>
      <c r="AF63" s="3">
        <v>1.9</v>
      </c>
      <c r="AG63" s="3">
        <v>0.5</v>
      </c>
      <c r="AH63" s="3">
        <v>29.1</v>
      </c>
      <c r="AI63" s="2" t="s">
        <v>63</v>
      </c>
      <c r="AJ63" s="2" t="s">
        <v>63</v>
      </c>
      <c r="AK63" s="2" t="s">
        <v>63</v>
      </c>
      <c r="AL63" s="2" t="s">
        <v>63</v>
      </c>
      <c r="AM63" s="2" t="s">
        <v>63</v>
      </c>
      <c r="AN63" s="2" t="s">
        <v>63</v>
      </c>
      <c r="AO63" s="2" t="s">
        <v>63</v>
      </c>
      <c r="AP63" s="3">
        <v>152.4</v>
      </c>
      <c r="AQ63" s="3">
        <v>56.8</v>
      </c>
      <c r="AR63" s="3">
        <v>22.5</v>
      </c>
      <c r="AS63" s="3">
        <v>118.7</v>
      </c>
      <c r="AT63" s="3">
        <v>2</v>
      </c>
      <c r="AU63" s="2" t="s">
        <v>63</v>
      </c>
      <c r="AV63" s="2" t="s">
        <v>63</v>
      </c>
      <c r="AW63" s="2" t="s">
        <v>63</v>
      </c>
      <c r="AX63" s="2" t="s">
        <v>63</v>
      </c>
      <c r="AY63" s="2" t="s">
        <v>63</v>
      </c>
      <c r="AZ63" s="2" t="s">
        <v>63</v>
      </c>
      <c r="BA63" s="2" t="s">
        <v>63</v>
      </c>
      <c r="BB63" s="3">
        <v>5</v>
      </c>
      <c r="BC63" s="2" t="s">
        <v>63</v>
      </c>
      <c r="BD63" s="3">
        <v>1.3</v>
      </c>
      <c r="BE63" s="2" t="s">
        <v>63</v>
      </c>
      <c r="BF63" s="2" t="s">
        <v>63</v>
      </c>
      <c r="BG63" s="2" t="s">
        <v>63</v>
      </c>
      <c r="BH63" s="3">
        <v>313.3</v>
      </c>
      <c r="BI63" s="3">
        <v>0</v>
      </c>
      <c r="BJ63" s="3">
        <v>4236.8</v>
      </c>
      <c r="BK63" s="3">
        <v>358.6</v>
      </c>
    </row>
    <row r="64" spans="1:63" ht="20.100000000000001" customHeight="1">
      <c r="A64" s="107" t="s">
        <v>269</v>
      </c>
      <c r="B64" s="86" t="s">
        <v>124</v>
      </c>
      <c r="C64" s="87" t="s">
        <v>220</v>
      </c>
      <c r="D64" s="2" t="s">
        <v>63</v>
      </c>
      <c r="E64" s="2" t="s">
        <v>63</v>
      </c>
      <c r="F64" s="2" t="s">
        <v>63</v>
      </c>
      <c r="G64" s="2" t="s">
        <v>63</v>
      </c>
      <c r="H64" s="2" t="s">
        <v>63</v>
      </c>
      <c r="I64" s="3">
        <v>0</v>
      </c>
      <c r="J64" s="2" t="s">
        <v>63</v>
      </c>
      <c r="K64" s="2" t="s">
        <v>63</v>
      </c>
      <c r="L64" s="2" t="s">
        <v>63</v>
      </c>
      <c r="M64" s="2" t="s">
        <v>63</v>
      </c>
      <c r="N64" s="2" t="s">
        <v>63</v>
      </c>
      <c r="O64" s="2" t="s">
        <v>63</v>
      </c>
      <c r="P64" s="2" t="s">
        <v>63</v>
      </c>
      <c r="Q64" s="2" t="s">
        <v>63</v>
      </c>
      <c r="R64" s="2" t="s">
        <v>63</v>
      </c>
      <c r="S64" s="2" t="s">
        <v>63</v>
      </c>
      <c r="T64" s="2" t="s">
        <v>63</v>
      </c>
      <c r="U64" s="2" t="s">
        <v>63</v>
      </c>
      <c r="V64" s="2" t="s">
        <v>63</v>
      </c>
      <c r="W64" s="2" t="s">
        <v>63</v>
      </c>
      <c r="X64" s="3">
        <v>8.1999999999999993</v>
      </c>
      <c r="Y64" s="2" t="s">
        <v>63</v>
      </c>
      <c r="Z64" s="3">
        <v>8.8000000000000007</v>
      </c>
      <c r="AA64" s="2" t="s">
        <v>63</v>
      </c>
      <c r="AB64" s="2" t="s">
        <v>63</v>
      </c>
      <c r="AC64" s="2" t="s">
        <v>63</v>
      </c>
      <c r="AD64" s="3">
        <v>21.2</v>
      </c>
      <c r="AE64" s="3">
        <v>631</v>
      </c>
      <c r="AF64" s="3">
        <v>21.2</v>
      </c>
      <c r="AG64" s="3">
        <v>1.8</v>
      </c>
      <c r="AH64" s="3">
        <v>5.3</v>
      </c>
      <c r="AI64" s="2" t="s">
        <v>63</v>
      </c>
      <c r="AJ64" s="2" t="s">
        <v>63</v>
      </c>
      <c r="AK64" s="2" t="s">
        <v>63</v>
      </c>
      <c r="AL64" s="2" t="s">
        <v>63</v>
      </c>
      <c r="AM64" s="2" t="s">
        <v>63</v>
      </c>
      <c r="AN64" s="2" t="s">
        <v>63</v>
      </c>
      <c r="AO64" s="2" t="s">
        <v>63</v>
      </c>
      <c r="AP64" s="3">
        <v>0</v>
      </c>
      <c r="AQ64" s="3">
        <v>10.5</v>
      </c>
      <c r="AR64" s="2" t="s">
        <v>63</v>
      </c>
      <c r="AS64" s="3">
        <v>0.2</v>
      </c>
      <c r="AT64" s="3">
        <v>0</v>
      </c>
      <c r="AU64" s="2" t="s">
        <v>63</v>
      </c>
      <c r="AV64" s="2" t="s">
        <v>63</v>
      </c>
      <c r="AW64" s="2" t="s">
        <v>63</v>
      </c>
      <c r="AX64" s="2" t="s">
        <v>63</v>
      </c>
      <c r="AY64" s="2" t="s">
        <v>63</v>
      </c>
      <c r="AZ64" s="2" t="s">
        <v>63</v>
      </c>
      <c r="BA64" s="2" t="s">
        <v>63</v>
      </c>
      <c r="BB64" s="2" t="s">
        <v>63</v>
      </c>
      <c r="BC64" s="2" t="s">
        <v>63</v>
      </c>
      <c r="BD64" s="2" t="s">
        <v>63</v>
      </c>
      <c r="BE64" s="2" t="s">
        <v>63</v>
      </c>
      <c r="BF64" s="2" t="s">
        <v>63</v>
      </c>
      <c r="BG64" s="2" t="s">
        <v>63</v>
      </c>
      <c r="BH64" s="2" t="s">
        <v>63</v>
      </c>
      <c r="BI64" s="2" t="s">
        <v>63</v>
      </c>
      <c r="BJ64" s="3">
        <v>708.2</v>
      </c>
      <c r="BK64" s="3">
        <v>10.8</v>
      </c>
    </row>
    <row r="65" spans="1:63" ht="20.100000000000001" customHeight="1">
      <c r="A65" s="106"/>
      <c r="B65" s="73" t="s">
        <v>125</v>
      </c>
      <c r="C65" s="74" t="s">
        <v>221</v>
      </c>
      <c r="D65" s="2" t="s">
        <v>63</v>
      </c>
      <c r="E65" s="2" t="s">
        <v>63</v>
      </c>
      <c r="F65" s="2" t="s">
        <v>63</v>
      </c>
      <c r="G65" s="2" t="s">
        <v>63</v>
      </c>
      <c r="H65" s="2" t="s">
        <v>63</v>
      </c>
      <c r="I65" s="2" t="s">
        <v>63</v>
      </c>
      <c r="J65" s="2" t="s">
        <v>63</v>
      </c>
      <c r="K65" s="2" t="s">
        <v>63</v>
      </c>
      <c r="L65" s="2" t="s">
        <v>63</v>
      </c>
      <c r="M65" s="2" t="s">
        <v>63</v>
      </c>
      <c r="N65" s="2" t="s">
        <v>63</v>
      </c>
      <c r="O65" s="2" t="s">
        <v>63</v>
      </c>
      <c r="P65" s="2" t="s">
        <v>63</v>
      </c>
      <c r="Q65" s="2" t="s">
        <v>63</v>
      </c>
      <c r="R65" s="3">
        <v>1059.5999999999999</v>
      </c>
      <c r="S65" s="2" t="s">
        <v>63</v>
      </c>
      <c r="T65" s="2" t="s">
        <v>63</v>
      </c>
      <c r="U65" s="2" t="s">
        <v>63</v>
      </c>
      <c r="V65" s="2" t="s">
        <v>63</v>
      </c>
      <c r="W65" s="2" t="s">
        <v>63</v>
      </c>
      <c r="X65" s="3">
        <v>1.7</v>
      </c>
      <c r="Y65" s="3">
        <v>3031.2</v>
      </c>
      <c r="Z65" s="3">
        <v>10354.1</v>
      </c>
      <c r="AA65" s="3">
        <v>0.6</v>
      </c>
      <c r="AB65" s="2" t="s">
        <v>63</v>
      </c>
      <c r="AC65" s="3">
        <v>1673.4</v>
      </c>
      <c r="AD65" s="3">
        <v>5.4</v>
      </c>
      <c r="AE65" s="3">
        <v>19246.3</v>
      </c>
      <c r="AF65" s="3">
        <v>78.3</v>
      </c>
      <c r="AG65" s="3">
        <v>2.2999999999999998</v>
      </c>
      <c r="AH65" s="3">
        <v>160.5</v>
      </c>
      <c r="AI65" s="2" t="s">
        <v>63</v>
      </c>
      <c r="AJ65" s="2" t="s">
        <v>63</v>
      </c>
      <c r="AK65" s="2" t="s">
        <v>63</v>
      </c>
      <c r="AL65" s="2" t="s">
        <v>63</v>
      </c>
      <c r="AM65" s="2" t="s">
        <v>63</v>
      </c>
      <c r="AN65" s="2" t="s">
        <v>63</v>
      </c>
      <c r="AO65" s="2" t="s">
        <v>63</v>
      </c>
      <c r="AP65" s="2" t="s">
        <v>63</v>
      </c>
      <c r="AQ65" s="2" t="s">
        <v>63</v>
      </c>
      <c r="AR65" s="2" t="s">
        <v>63</v>
      </c>
      <c r="AS65" s="2" t="s">
        <v>63</v>
      </c>
      <c r="AT65" s="2" t="s">
        <v>63</v>
      </c>
      <c r="AU65" s="2" t="s">
        <v>63</v>
      </c>
      <c r="AV65" s="2" t="s">
        <v>63</v>
      </c>
      <c r="AW65" s="3">
        <v>703.9</v>
      </c>
      <c r="AX65" s="2" t="s">
        <v>63</v>
      </c>
      <c r="AY65" s="2" t="s">
        <v>63</v>
      </c>
      <c r="AZ65" s="2" t="s">
        <v>63</v>
      </c>
      <c r="BA65" s="2" t="s">
        <v>63</v>
      </c>
      <c r="BB65" s="2" t="s">
        <v>63</v>
      </c>
      <c r="BC65" s="2" t="s">
        <v>63</v>
      </c>
      <c r="BD65" s="2" t="s">
        <v>63</v>
      </c>
      <c r="BE65" s="2" t="s">
        <v>63</v>
      </c>
      <c r="BF65" s="2" t="s">
        <v>63</v>
      </c>
      <c r="BG65" s="2" t="s">
        <v>63</v>
      </c>
      <c r="BH65" s="3">
        <v>318.3</v>
      </c>
      <c r="BI65" s="2" t="s">
        <v>63</v>
      </c>
      <c r="BJ65" s="3">
        <v>36635.599999999999</v>
      </c>
      <c r="BK65" s="3">
        <v>703.9</v>
      </c>
    </row>
    <row r="66" spans="1:63" ht="20.100000000000001" customHeight="1">
      <c r="A66" s="106"/>
      <c r="B66" s="88" t="s">
        <v>126</v>
      </c>
      <c r="C66" s="100" t="s">
        <v>222</v>
      </c>
      <c r="D66" s="2" t="s">
        <v>63</v>
      </c>
      <c r="E66" s="2" t="s">
        <v>63</v>
      </c>
      <c r="F66" s="2" t="s">
        <v>63</v>
      </c>
      <c r="G66" s="2" t="s">
        <v>63</v>
      </c>
      <c r="H66" s="2" t="s">
        <v>63</v>
      </c>
      <c r="I66" s="2" t="s">
        <v>63</v>
      </c>
      <c r="J66" s="2" t="s">
        <v>63</v>
      </c>
      <c r="K66" s="2" t="s">
        <v>63</v>
      </c>
      <c r="L66" s="2" t="s">
        <v>63</v>
      </c>
      <c r="M66" s="2" t="s">
        <v>63</v>
      </c>
      <c r="N66" s="2" t="s">
        <v>63</v>
      </c>
      <c r="O66" s="2" t="s">
        <v>63</v>
      </c>
      <c r="P66" s="2" t="s">
        <v>63</v>
      </c>
      <c r="Q66" s="2" t="s">
        <v>63</v>
      </c>
      <c r="R66" s="2" t="s">
        <v>63</v>
      </c>
      <c r="S66" s="2" t="s">
        <v>63</v>
      </c>
      <c r="T66" s="2" t="s">
        <v>63</v>
      </c>
      <c r="U66" s="2" t="s">
        <v>63</v>
      </c>
      <c r="V66" s="2" t="s">
        <v>63</v>
      </c>
      <c r="W66" s="2" t="s">
        <v>63</v>
      </c>
      <c r="X66" s="3">
        <v>0</v>
      </c>
      <c r="Y66" s="2" t="s">
        <v>63</v>
      </c>
      <c r="Z66" s="2" t="s">
        <v>63</v>
      </c>
      <c r="AA66" s="2" t="s">
        <v>63</v>
      </c>
      <c r="AB66" s="2" t="s">
        <v>63</v>
      </c>
      <c r="AC66" s="2" t="s">
        <v>63</v>
      </c>
      <c r="AD66" s="3">
        <v>0</v>
      </c>
      <c r="AE66" s="3">
        <v>74.8</v>
      </c>
      <c r="AF66" s="2" t="s">
        <v>63</v>
      </c>
      <c r="AG66" s="2" t="s">
        <v>63</v>
      </c>
      <c r="AH66" s="2" t="s">
        <v>63</v>
      </c>
      <c r="AI66" s="2" t="s">
        <v>63</v>
      </c>
      <c r="AJ66" s="2" t="s">
        <v>63</v>
      </c>
      <c r="AK66" s="2" t="s">
        <v>63</v>
      </c>
      <c r="AL66" s="2" t="s">
        <v>63</v>
      </c>
      <c r="AM66" s="2" t="s">
        <v>63</v>
      </c>
      <c r="AN66" s="2" t="s">
        <v>63</v>
      </c>
      <c r="AO66" s="2" t="s">
        <v>63</v>
      </c>
      <c r="AP66" s="2" t="s">
        <v>63</v>
      </c>
      <c r="AQ66" s="2" t="s">
        <v>63</v>
      </c>
      <c r="AR66" s="2" t="s">
        <v>63</v>
      </c>
      <c r="AS66" s="2" t="s">
        <v>63</v>
      </c>
      <c r="AT66" s="2" t="s">
        <v>63</v>
      </c>
      <c r="AU66" s="2" t="s">
        <v>63</v>
      </c>
      <c r="AV66" s="2" t="s">
        <v>63</v>
      </c>
      <c r="AW66" s="2" t="s">
        <v>63</v>
      </c>
      <c r="AX66" s="2" t="s">
        <v>63</v>
      </c>
      <c r="AY66" s="2" t="s">
        <v>63</v>
      </c>
      <c r="AZ66" s="2" t="s">
        <v>63</v>
      </c>
      <c r="BA66" s="2" t="s">
        <v>63</v>
      </c>
      <c r="BB66" s="2" t="s">
        <v>63</v>
      </c>
      <c r="BC66" s="2" t="s">
        <v>63</v>
      </c>
      <c r="BD66" s="2" t="s">
        <v>63</v>
      </c>
      <c r="BE66" s="2" t="s">
        <v>63</v>
      </c>
      <c r="BF66" s="2" t="s">
        <v>63</v>
      </c>
      <c r="BG66" s="2" t="s">
        <v>63</v>
      </c>
      <c r="BH66" s="3">
        <v>257.7</v>
      </c>
      <c r="BI66" s="2" t="s">
        <v>63</v>
      </c>
      <c r="BJ66" s="3">
        <v>332.5</v>
      </c>
      <c r="BK66" s="2" t="s">
        <v>63</v>
      </c>
    </row>
    <row r="67" spans="1:63" ht="20.100000000000001" customHeight="1">
      <c r="A67" s="106"/>
      <c r="B67" s="88" t="s">
        <v>127</v>
      </c>
      <c r="C67" s="100" t="s">
        <v>223</v>
      </c>
      <c r="D67" s="2" t="s">
        <v>63</v>
      </c>
      <c r="E67" s="2" t="s">
        <v>63</v>
      </c>
      <c r="F67" s="2" t="s">
        <v>63</v>
      </c>
      <c r="G67" s="2" t="s">
        <v>63</v>
      </c>
      <c r="H67" s="2" t="s">
        <v>63</v>
      </c>
      <c r="I67" s="2" t="s">
        <v>63</v>
      </c>
      <c r="J67" s="2" t="s">
        <v>63</v>
      </c>
      <c r="K67" s="2" t="s">
        <v>63</v>
      </c>
      <c r="L67" s="2" t="s">
        <v>63</v>
      </c>
      <c r="M67" s="2" t="s">
        <v>63</v>
      </c>
      <c r="N67" s="2" t="s">
        <v>63</v>
      </c>
      <c r="O67" s="2" t="s">
        <v>63</v>
      </c>
      <c r="P67" s="2" t="s">
        <v>63</v>
      </c>
      <c r="Q67" s="2" t="s">
        <v>63</v>
      </c>
      <c r="R67" s="3">
        <v>1059.5999999999999</v>
      </c>
      <c r="S67" s="2" t="s">
        <v>63</v>
      </c>
      <c r="T67" s="2" t="s">
        <v>63</v>
      </c>
      <c r="U67" s="2" t="s">
        <v>63</v>
      </c>
      <c r="V67" s="2" t="s">
        <v>63</v>
      </c>
      <c r="W67" s="2" t="s">
        <v>63</v>
      </c>
      <c r="X67" s="3">
        <v>0.4</v>
      </c>
      <c r="Y67" s="3">
        <v>3031.2</v>
      </c>
      <c r="Z67" s="3">
        <v>10354.1</v>
      </c>
      <c r="AA67" s="2" t="s">
        <v>63</v>
      </c>
      <c r="AB67" s="2" t="s">
        <v>63</v>
      </c>
      <c r="AC67" s="2" t="s">
        <v>63</v>
      </c>
      <c r="AD67" s="3">
        <v>0.8</v>
      </c>
      <c r="AE67" s="3">
        <v>18987.5</v>
      </c>
      <c r="AF67" s="3">
        <v>0.9</v>
      </c>
      <c r="AG67" s="3">
        <v>0</v>
      </c>
      <c r="AH67" s="2" t="s">
        <v>63</v>
      </c>
      <c r="AI67" s="2" t="s">
        <v>63</v>
      </c>
      <c r="AJ67" s="2" t="s">
        <v>63</v>
      </c>
      <c r="AK67" s="2" t="s">
        <v>63</v>
      </c>
      <c r="AL67" s="2" t="s">
        <v>63</v>
      </c>
      <c r="AM67" s="2" t="s">
        <v>63</v>
      </c>
      <c r="AN67" s="2" t="s">
        <v>63</v>
      </c>
      <c r="AO67" s="2" t="s">
        <v>63</v>
      </c>
      <c r="AP67" s="2" t="s">
        <v>63</v>
      </c>
      <c r="AQ67" s="2" t="s">
        <v>63</v>
      </c>
      <c r="AR67" s="2" t="s">
        <v>63</v>
      </c>
      <c r="AS67" s="2" t="s">
        <v>63</v>
      </c>
      <c r="AT67" s="2" t="s">
        <v>63</v>
      </c>
      <c r="AU67" s="2" t="s">
        <v>63</v>
      </c>
      <c r="AV67" s="2" t="s">
        <v>63</v>
      </c>
      <c r="AW67" s="3">
        <v>703.9</v>
      </c>
      <c r="AX67" s="2" t="s">
        <v>63</v>
      </c>
      <c r="AY67" s="2" t="s">
        <v>63</v>
      </c>
      <c r="AZ67" s="2" t="s">
        <v>63</v>
      </c>
      <c r="BA67" s="2" t="s">
        <v>63</v>
      </c>
      <c r="BB67" s="2" t="s">
        <v>63</v>
      </c>
      <c r="BC67" s="2" t="s">
        <v>63</v>
      </c>
      <c r="BD67" s="2" t="s">
        <v>63</v>
      </c>
      <c r="BE67" s="2" t="s">
        <v>63</v>
      </c>
      <c r="BF67" s="2" t="s">
        <v>63</v>
      </c>
      <c r="BG67" s="2" t="s">
        <v>63</v>
      </c>
      <c r="BH67" s="3">
        <v>60.6</v>
      </c>
      <c r="BI67" s="2" t="s">
        <v>63</v>
      </c>
      <c r="BJ67" s="3">
        <v>34199.1</v>
      </c>
      <c r="BK67" s="3">
        <v>703.9</v>
      </c>
    </row>
    <row r="68" spans="1:63" ht="20.100000000000001" customHeight="1">
      <c r="A68" s="106"/>
      <c r="B68" s="88" t="s">
        <v>128</v>
      </c>
      <c r="C68" s="100" t="s">
        <v>224</v>
      </c>
      <c r="D68" s="2" t="s">
        <v>63</v>
      </c>
      <c r="E68" s="2" t="s">
        <v>63</v>
      </c>
      <c r="F68" s="2" t="s">
        <v>63</v>
      </c>
      <c r="G68" s="2" t="s">
        <v>63</v>
      </c>
      <c r="H68" s="2" t="s">
        <v>63</v>
      </c>
      <c r="I68" s="2" t="s">
        <v>63</v>
      </c>
      <c r="J68" s="2" t="s">
        <v>63</v>
      </c>
      <c r="K68" s="2" t="s">
        <v>63</v>
      </c>
      <c r="L68" s="2" t="s">
        <v>63</v>
      </c>
      <c r="M68" s="2" t="s">
        <v>63</v>
      </c>
      <c r="N68" s="2" t="s">
        <v>63</v>
      </c>
      <c r="O68" s="2" t="s">
        <v>63</v>
      </c>
      <c r="P68" s="2" t="s">
        <v>63</v>
      </c>
      <c r="Q68" s="2" t="s">
        <v>63</v>
      </c>
      <c r="R68" s="2" t="s">
        <v>63</v>
      </c>
      <c r="S68" s="2" t="s">
        <v>63</v>
      </c>
      <c r="T68" s="2" t="s">
        <v>63</v>
      </c>
      <c r="U68" s="2" t="s">
        <v>63</v>
      </c>
      <c r="V68" s="2" t="s">
        <v>63</v>
      </c>
      <c r="W68" s="2" t="s">
        <v>63</v>
      </c>
      <c r="X68" s="3">
        <v>1</v>
      </c>
      <c r="Y68" s="2" t="s">
        <v>63</v>
      </c>
      <c r="Z68" s="2" t="s">
        <v>63</v>
      </c>
      <c r="AA68" s="2" t="s">
        <v>63</v>
      </c>
      <c r="AB68" s="2" t="s">
        <v>63</v>
      </c>
      <c r="AC68" s="2" t="s">
        <v>63</v>
      </c>
      <c r="AD68" s="3">
        <v>4.3</v>
      </c>
      <c r="AE68" s="3">
        <v>182.6</v>
      </c>
      <c r="AF68" s="3">
        <v>77.400000000000006</v>
      </c>
      <c r="AG68" s="3">
        <v>2.2999999999999998</v>
      </c>
      <c r="AH68" s="3">
        <v>160.5</v>
      </c>
      <c r="AI68" s="2" t="s">
        <v>63</v>
      </c>
      <c r="AJ68" s="2" t="s">
        <v>63</v>
      </c>
      <c r="AK68" s="2" t="s">
        <v>63</v>
      </c>
      <c r="AL68" s="2" t="s">
        <v>63</v>
      </c>
      <c r="AM68" s="2" t="s">
        <v>63</v>
      </c>
      <c r="AN68" s="2" t="s">
        <v>63</v>
      </c>
      <c r="AO68" s="2" t="s">
        <v>63</v>
      </c>
      <c r="AP68" s="2" t="s">
        <v>63</v>
      </c>
      <c r="AQ68" s="2" t="s">
        <v>63</v>
      </c>
      <c r="AR68" s="2" t="s">
        <v>63</v>
      </c>
      <c r="AS68" s="2" t="s">
        <v>63</v>
      </c>
      <c r="AT68" s="2" t="s">
        <v>63</v>
      </c>
      <c r="AU68" s="2" t="s">
        <v>63</v>
      </c>
      <c r="AV68" s="2" t="s">
        <v>63</v>
      </c>
      <c r="AW68" s="2" t="s">
        <v>63</v>
      </c>
      <c r="AX68" s="2" t="s">
        <v>63</v>
      </c>
      <c r="AY68" s="2" t="s">
        <v>63</v>
      </c>
      <c r="AZ68" s="2" t="s">
        <v>63</v>
      </c>
      <c r="BA68" s="2" t="s">
        <v>63</v>
      </c>
      <c r="BB68" s="2" t="s">
        <v>63</v>
      </c>
      <c r="BC68" s="2" t="s">
        <v>63</v>
      </c>
      <c r="BD68" s="2" t="s">
        <v>63</v>
      </c>
      <c r="BE68" s="2" t="s">
        <v>63</v>
      </c>
      <c r="BF68" s="2" t="s">
        <v>63</v>
      </c>
      <c r="BG68" s="2" t="s">
        <v>63</v>
      </c>
      <c r="BH68" s="2" t="s">
        <v>63</v>
      </c>
      <c r="BI68" s="2" t="s">
        <v>63</v>
      </c>
      <c r="BJ68" s="3">
        <v>428</v>
      </c>
      <c r="BK68" s="2" t="s">
        <v>63</v>
      </c>
    </row>
    <row r="69" spans="1:63" ht="20.100000000000001" customHeight="1">
      <c r="A69" s="106"/>
      <c r="B69" s="88" t="s">
        <v>129</v>
      </c>
      <c r="C69" s="100" t="s">
        <v>225</v>
      </c>
      <c r="D69" s="2" t="s">
        <v>63</v>
      </c>
      <c r="E69" s="2" t="s">
        <v>63</v>
      </c>
      <c r="F69" s="2" t="s">
        <v>63</v>
      </c>
      <c r="G69" s="2" t="s">
        <v>63</v>
      </c>
      <c r="H69" s="2" t="s">
        <v>63</v>
      </c>
      <c r="I69" s="2" t="s">
        <v>63</v>
      </c>
      <c r="J69" s="2" t="s">
        <v>63</v>
      </c>
      <c r="K69" s="2" t="s">
        <v>63</v>
      </c>
      <c r="L69" s="2" t="s">
        <v>63</v>
      </c>
      <c r="M69" s="2" t="s">
        <v>63</v>
      </c>
      <c r="N69" s="2" t="s">
        <v>63</v>
      </c>
      <c r="O69" s="2" t="s">
        <v>63</v>
      </c>
      <c r="P69" s="2" t="s">
        <v>63</v>
      </c>
      <c r="Q69" s="2" t="s">
        <v>63</v>
      </c>
      <c r="R69" s="2" t="s">
        <v>63</v>
      </c>
      <c r="S69" s="2" t="s">
        <v>63</v>
      </c>
      <c r="T69" s="2" t="s">
        <v>63</v>
      </c>
      <c r="U69" s="2" t="s">
        <v>63</v>
      </c>
      <c r="V69" s="2" t="s">
        <v>63</v>
      </c>
      <c r="W69" s="2" t="s">
        <v>63</v>
      </c>
      <c r="X69" s="3">
        <v>0.3</v>
      </c>
      <c r="Y69" s="2" t="s">
        <v>63</v>
      </c>
      <c r="Z69" s="3">
        <v>0</v>
      </c>
      <c r="AA69" s="3">
        <v>0.6</v>
      </c>
      <c r="AB69" s="2" t="s">
        <v>63</v>
      </c>
      <c r="AC69" s="3">
        <v>1673.4</v>
      </c>
      <c r="AD69" s="3">
        <v>0.3</v>
      </c>
      <c r="AE69" s="3">
        <v>1.4</v>
      </c>
      <c r="AF69" s="2" t="s">
        <v>63</v>
      </c>
      <c r="AG69" s="2" t="s">
        <v>63</v>
      </c>
      <c r="AH69" s="2" t="s">
        <v>63</v>
      </c>
      <c r="AI69" s="2" t="s">
        <v>63</v>
      </c>
      <c r="AJ69" s="2" t="s">
        <v>63</v>
      </c>
      <c r="AK69" s="2" t="s">
        <v>63</v>
      </c>
      <c r="AL69" s="2" t="s">
        <v>63</v>
      </c>
      <c r="AM69" s="2" t="s">
        <v>63</v>
      </c>
      <c r="AN69" s="2" t="s">
        <v>63</v>
      </c>
      <c r="AO69" s="2" t="s">
        <v>63</v>
      </c>
      <c r="AP69" s="2" t="s">
        <v>63</v>
      </c>
      <c r="AQ69" s="2" t="s">
        <v>63</v>
      </c>
      <c r="AR69" s="2" t="s">
        <v>63</v>
      </c>
      <c r="AS69" s="2" t="s">
        <v>63</v>
      </c>
      <c r="AT69" s="2" t="s">
        <v>63</v>
      </c>
      <c r="AU69" s="2" t="s">
        <v>63</v>
      </c>
      <c r="AV69" s="2" t="s">
        <v>63</v>
      </c>
      <c r="AW69" s="2" t="s">
        <v>63</v>
      </c>
      <c r="AX69" s="2" t="s">
        <v>63</v>
      </c>
      <c r="AY69" s="2" t="s">
        <v>63</v>
      </c>
      <c r="AZ69" s="2" t="s">
        <v>63</v>
      </c>
      <c r="BA69" s="2" t="s">
        <v>63</v>
      </c>
      <c r="BB69" s="2" t="s">
        <v>63</v>
      </c>
      <c r="BC69" s="2" t="s">
        <v>63</v>
      </c>
      <c r="BD69" s="2" t="s">
        <v>63</v>
      </c>
      <c r="BE69" s="2" t="s">
        <v>63</v>
      </c>
      <c r="BF69" s="2" t="s">
        <v>63</v>
      </c>
      <c r="BG69" s="2" t="s">
        <v>63</v>
      </c>
      <c r="BH69" s="2" t="s">
        <v>63</v>
      </c>
      <c r="BI69" s="2" t="s">
        <v>63</v>
      </c>
      <c r="BJ69" s="3">
        <v>1676</v>
      </c>
      <c r="BK69" s="2" t="s">
        <v>63</v>
      </c>
    </row>
    <row r="70" spans="1:63" ht="20.100000000000001" customHeight="1">
      <c r="A70" s="106"/>
      <c r="B70" s="73" t="s">
        <v>130</v>
      </c>
      <c r="C70" s="85" t="s">
        <v>226</v>
      </c>
      <c r="D70" s="2" t="s">
        <v>63</v>
      </c>
      <c r="E70" s="2" t="s">
        <v>63</v>
      </c>
      <c r="F70" s="2" t="s">
        <v>63</v>
      </c>
      <c r="G70" s="2" t="s">
        <v>63</v>
      </c>
      <c r="H70" s="2" t="s">
        <v>63</v>
      </c>
      <c r="I70" s="2" t="s">
        <v>63</v>
      </c>
      <c r="J70" s="2" t="s">
        <v>63</v>
      </c>
      <c r="K70" s="3">
        <v>187.9</v>
      </c>
      <c r="L70" s="2" t="s">
        <v>63</v>
      </c>
      <c r="M70" s="2" t="s">
        <v>63</v>
      </c>
      <c r="N70" s="2" t="s">
        <v>63</v>
      </c>
      <c r="O70" s="2" t="s">
        <v>63</v>
      </c>
      <c r="P70" s="2" t="s">
        <v>63</v>
      </c>
      <c r="Q70" s="2" t="s">
        <v>63</v>
      </c>
      <c r="R70" s="3">
        <v>11096.1</v>
      </c>
      <c r="S70" s="2" t="s">
        <v>63</v>
      </c>
      <c r="T70" s="2" t="s">
        <v>63</v>
      </c>
      <c r="U70" s="2" t="s">
        <v>63</v>
      </c>
      <c r="V70" s="2" t="s">
        <v>63</v>
      </c>
      <c r="W70" s="2" t="s">
        <v>63</v>
      </c>
      <c r="X70" s="3">
        <v>572.1</v>
      </c>
      <c r="Y70" s="3">
        <v>13.1</v>
      </c>
      <c r="Z70" s="3">
        <v>0.9</v>
      </c>
      <c r="AA70" s="2" t="s">
        <v>63</v>
      </c>
      <c r="AB70" s="2" t="s">
        <v>63</v>
      </c>
      <c r="AC70" s="2" t="s">
        <v>63</v>
      </c>
      <c r="AD70" s="3">
        <v>1491.8</v>
      </c>
      <c r="AE70" s="3">
        <v>1.8</v>
      </c>
      <c r="AF70" s="3">
        <v>1.3</v>
      </c>
      <c r="AG70" s="3">
        <v>0.3</v>
      </c>
      <c r="AH70" s="3">
        <v>14.9</v>
      </c>
      <c r="AI70" s="2" t="s">
        <v>63</v>
      </c>
      <c r="AJ70" s="2" t="s">
        <v>63</v>
      </c>
      <c r="AK70" s="2" t="s">
        <v>63</v>
      </c>
      <c r="AL70" s="2" t="s">
        <v>63</v>
      </c>
      <c r="AM70" s="2" t="s">
        <v>63</v>
      </c>
      <c r="AN70" s="2" t="s">
        <v>63</v>
      </c>
      <c r="AO70" s="2" t="s">
        <v>63</v>
      </c>
      <c r="AP70" s="2" t="s">
        <v>63</v>
      </c>
      <c r="AQ70" s="2" t="s">
        <v>63</v>
      </c>
      <c r="AR70" s="2" t="s">
        <v>63</v>
      </c>
      <c r="AS70" s="3">
        <v>127.1</v>
      </c>
      <c r="AT70" s="2" t="s">
        <v>63</v>
      </c>
      <c r="AU70" s="2" t="s">
        <v>63</v>
      </c>
      <c r="AV70" s="2" t="s">
        <v>63</v>
      </c>
      <c r="AW70" s="2" t="s">
        <v>63</v>
      </c>
      <c r="AX70" s="2" t="s">
        <v>63</v>
      </c>
      <c r="AY70" s="2" t="s">
        <v>63</v>
      </c>
      <c r="AZ70" s="2" t="s">
        <v>63</v>
      </c>
      <c r="BA70" s="2" t="s">
        <v>63</v>
      </c>
      <c r="BB70" s="3">
        <v>41.8</v>
      </c>
      <c r="BC70" s="2" t="s">
        <v>63</v>
      </c>
      <c r="BD70" s="3">
        <v>11.5</v>
      </c>
      <c r="BE70" s="2" t="s">
        <v>63</v>
      </c>
      <c r="BF70" s="2" t="s">
        <v>63</v>
      </c>
      <c r="BG70" s="2" t="s">
        <v>63</v>
      </c>
      <c r="BH70" s="3">
        <v>6847.9</v>
      </c>
      <c r="BI70" s="3">
        <v>2325.6999999999998</v>
      </c>
      <c r="BJ70" s="3">
        <v>22734.1</v>
      </c>
      <c r="BK70" s="3">
        <v>180.4</v>
      </c>
    </row>
    <row r="71" spans="1:63" ht="20.100000000000001" customHeight="1">
      <c r="A71" s="106"/>
      <c r="B71" s="73" t="s">
        <v>131</v>
      </c>
      <c r="C71" s="74" t="s">
        <v>227</v>
      </c>
      <c r="D71" s="2" t="s">
        <v>63</v>
      </c>
      <c r="E71" s="2" t="s">
        <v>63</v>
      </c>
      <c r="F71" s="2" t="s">
        <v>63</v>
      </c>
      <c r="G71" s="2" t="s">
        <v>63</v>
      </c>
      <c r="H71" s="2" t="s">
        <v>63</v>
      </c>
      <c r="I71" s="2" t="s">
        <v>63</v>
      </c>
      <c r="J71" s="2" t="s">
        <v>63</v>
      </c>
      <c r="K71" s="3">
        <v>17.600000000000001</v>
      </c>
      <c r="L71" s="2" t="s">
        <v>63</v>
      </c>
      <c r="M71" s="2" t="s">
        <v>63</v>
      </c>
      <c r="N71" s="2" t="s">
        <v>63</v>
      </c>
      <c r="O71" s="2" t="s">
        <v>63</v>
      </c>
      <c r="P71" s="2" t="s">
        <v>63</v>
      </c>
      <c r="Q71" s="2" t="s">
        <v>63</v>
      </c>
      <c r="R71" s="3">
        <v>3289.5</v>
      </c>
      <c r="S71" s="2" t="s">
        <v>63</v>
      </c>
      <c r="T71" s="2" t="s">
        <v>63</v>
      </c>
      <c r="U71" s="2" t="s">
        <v>63</v>
      </c>
      <c r="V71" s="2" t="s">
        <v>63</v>
      </c>
      <c r="W71" s="2" t="s">
        <v>63</v>
      </c>
      <c r="X71" s="3">
        <v>1168.5</v>
      </c>
      <c r="Y71" s="3">
        <v>84.4</v>
      </c>
      <c r="Z71" s="3">
        <v>7.1</v>
      </c>
      <c r="AA71" s="3">
        <v>0</v>
      </c>
      <c r="AB71" s="2" t="s">
        <v>63</v>
      </c>
      <c r="AC71" s="3">
        <v>9.1999999999999993</v>
      </c>
      <c r="AD71" s="3">
        <v>451.2</v>
      </c>
      <c r="AE71" s="3">
        <v>390.6</v>
      </c>
      <c r="AF71" s="3">
        <v>4.0999999999999996</v>
      </c>
      <c r="AG71" s="3">
        <v>1.3</v>
      </c>
      <c r="AH71" s="3">
        <v>15.8</v>
      </c>
      <c r="AI71" s="2" t="s">
        <v>63</v>
      </c>
      <c r="AJ71" s="2" t="s">
        <v>63</v>
      </c>
      <c r="AK71" s="2" t="s">
        <v>63</v>
      </c>
      <c r="AL71" s="2" t="s">
        <v>63</v>
      </c>
      <c r="AM71" s="2" t="s">
        <v>63</v>
      </c>
      <c r="AN71" s="2" t="s">
        <v>63</v>
      </c>
      <c r="AO71" s="2" t="s">
        <v>63</v>
      </c>
      <c r="AP71" s="3">
        <v>32</v>
      </c>
      <c r="AQ71" s="3">
        <v>48</v>
      </c>
      <c r="AR71" s="3">
        <v>1.1000000000000001</v>
      </c>
      <c r="AS71" s="3">
        <v>42.6</v>
      </c>
      <c r="AT71" s="2" t="s">
        <v>63</v>
      </c>
      <c r="AU71" s="2" t="s">
        <v>63</v>
      </c>
      <c r="AV71" s="2" t="s">
        <v>63</v>
      </c>
      <c r="AW71" s="2" t="s">
        <v>63</v>
      </c>
      <c r="AX71" s="2" t="s">
        <v>63</v>
      </c>
      <c r="AY71" s="2" t="s">
        <v>63</v>
      </c>
      <c r="AZ71" s="2" t="s">
        <v>63</v>
      </c>
      <c r="BA71" s="2" t="s">
        <v>63</v>
      </c>
      <c r="BB71" s="3">
        <v>3.9</v>
      </c>
      <c r="BC71" s="2" t="s">
        <v>63</v>
      </c>
      <c r="BD71" s="3">
        <v>1.4</v>
      </c>
      <c r="BE71" s="2" t="s">
        <v>63</v>
      </c>
      <c r="BF71" s="2" t="s">
        <v>63</v>
      </c>
      <c r="BG71" s="2" t="s">
        <v>63</v>
      </c>
      <c r="BH71" s="3">
        <v>12062.4</v>
      </c>
      <c r="BI71" s="3">
        <v>363.3</v>
      </c>
      <c r="BJ71" s="3">
        <v>17994.099999999999</v>
      </c>
      <c r="BK71" s="3">
        <v>129</v>
      </c>
    </row>
    <row r="72" spans="1:63" ht="20.100000000000001" customHeight="1">
      <c r="A72" s="107" t="s">
        <v>268</v>
      </c>
      <c r="B72" s="101" t="s">
        <v>132</v>
      </c>
      <c r="C72" s="102" t="s">
        <v>228</v>
      </c>
      <c r="D72" s="2" t="s">
        <v>63</v>
      </c>
      <c r="E72" s="2" t="s">
        <v>63</v>
      </c>
      <c r="F72" s="2" t="s">
        <v>63</v>
      </c>
      <c r="G72" s="2" t="s">
        <v>63</v>
      </c>
      <c r="H72" s="2" t="s">
        <v>63</v>
      </c>
      <c r="I72" s="2" t="s">
        <v>63</v>
      </c>
      <c r="J72" s="2" t="s">
        <v>63</v>
      </c>
      <c r="K72" s="3">
        <v>0.1</v>
      </c>
      <c r="L72" s="2" t="s">
        <v>63</v>
      </c>
      <c r="M72" s="2" t="s">
        <v>63</v>
      </c>
      <c r="N72" s="2" t="s">
        <v>63</v>
      </c>
      <c r="O72" s="2" t="s">
        <v>63</v>
      </c>
      <c r="P72" s="2" t="s">
        <v>63</v>
      </c>
      <c r="Q72" s="2" t="s">
        <v>63</v>
      </c>
      <c r="R72" s="3">
        <v>73.900000000000006</v>
      </c>
      <c r="S72" s="2" t="s">
        <v>63</v>
      </c>
      <c r="T72" s="2" t="s">
        <v>63</v>
      </c>
      <c r="U72" s="2" t="s">
        <v>63</v>
      </c>
      <c r="V72" s="2" t="s">
        <v>63</v>
      </c>
      <c r="W72" s="2" t="s">
        <v>63</v>
      </c>
      <c r="X72" s="3">
        <v>24.4</v>
      </c>
      <c r="Y72" s="3">
        <v>0.2</v>
      </c>
      <c r="Z72" s="3">
        <v>28.6</v>
      </c>
      <c r="AA72" s="3">
        <v>1.5</v>
      </c>
      <c r="AB72" s="2" t="s">
        <v>63</v>
      </c>
      <c r="AC72" s="3">
        <v>467.6</v>
      </c>
      <c r="AD72" s="3">
        <v>33</v>
      </c>
      <c r="AE72" s="3">
        <v>574.20000000000005</v>
      </c>
      <c r="AF72" s="3">
        <v>4.0999999999999996</v>
      </c>
      <c r="AG72" s="3">
        <v>0.2</v>
      </c>
      <c r="AH72" s="3">
        <v>4.3</v>
      </c>
      <c r="AI72" s="2" t="s">
        <v>63</v>
      </c>
      <c r="AJ72" s="2" t="s">
        <v>63</v>
      </c>
      <c r="AK72" s="2" t="s">
        <v>63</v>
      </c>
      <c r="AL72" s="2" t="s">
        <v>63</v>
      </c>
      <c r="AM72" s="2" t="s">
        <v>63</v>
      </c>
      <c r="AN72" s="2" t="s">
        <v>63</v>
      </c>
      <c r="AO72" s="2" t="s">
        <v>63</v>
      </c>
      <c r="AP72" s="3">
        <v>68.5</v>
      </c>
      <c r="AQ72" s="3">
        <v>720.4</v>
      </c>
      <c r="AR72" s="3">
        <v>12.6</v>
      </c>
      <c r="AS72" s="3">
        <v>62.3</v>
      </c>
      <c r="AT72" s="3">
        <v>49.4</v>
      </c>
      <c r="AU72" s="2" t="s">
        <v>63</v>
      </c>
      <c r="AV72" s="2" t="s">
        <v>63</v>
      </c>
      <c r="AW72" s="2" t="s">
        <v>63</v>
      </c>
      <c r="AX72" s="2" t="s">
        <v>63</v>
      </c>
      <c r="AY72" s="2" t="s">
        <v>63</v>
      </c>
      <c r="AZ72" s="2" t="s">
        <v>63</v>
      </c>
      <c r="BA72" s="2" t="s">
        <v>63</v>
      </c>
      <c r="BB72" s="3">
        <v>172.3</v>
      </c>
      <c r="BC72" s="2" t="s">
        <v>63</v>
      </c>
      <c r="BD72" s="3">
        <v>11.3</v>
      </c>
      <c r="BE72" s="2" t="s">
        <v>63</v>
      </c>
      <c r="BF72" s="2" t="s">
        <v>63</v>
      </c>
      <c r="BG72" s="2" t="s">
        <v>63</v>
      </c>
      <c r="BH72" s="3">
        <v>2706.6</v>
      </c>
      <c r="BI72" s="3">
        <v>78.2</v>
      </c>
      <c r="BJ72" s="3">
        <v>5093.5</v>
      </c>
      <c r="BK72" s="3">
        <v>1096.8</v>
      </c>
    </row>
    <row r="73" spans="1:63" ht="20.100000000000001" customHeight="1">
      <c r="A73" s="106"/>
      <c r="B73" s="71" t="s">
        <v>133</v>
      </c>
      <c r="C73" s="72" t="s">
        <v>229</v>
      </c>
      <c r="D73" s="2" t="s">
        <v>63</v>
      </c>
      <c r="E73" s="2" t="s">
        <v>63</v>
      </c>
      <c r="F73" s="2" t="s">
        <v>63</v>
      </c>
      <c r="G73" s="2" t="s">
        <v>63</v>
      </c>
      <c r="H73" s="2" t="s">
        <v>63</v>
      </c>
      <c r="I73" s="2" t="s">
        <v>63</v>
      </c>
      <c r="J73" s="3">
        <v>35.6</v>
      </c>
      <c r="K73" s="2" t="s">
        <v>63</v>
      </c>
      <c r="L73" s="2" t="s">
        <v>63</v>
      </c>
      <c r="M73" s="3">
        <v>530.20000000000005</v>
      </c>
      <c r="N73" s="2" t="s">
        <v>63</v>
      </c>
      <c r="O73" s="2" t="s">
        <v>63</v>
      </c>
      <c r="P73" s="2" t="s">
        <v>63</v>
      </c>
      <c r="Q73" s="3">
        <v>1054.9000000000001</v>
      </c>
      <c r="R73" s="2" t="s">
        <v>63</v>
      </c>
      <c r="S73" s="2" t="s">
        <v>63</v>
      </c>
      <c r="T73" s="2" t="s">
        <v>63</v>
      </c>
      <c r="U73" s="2" t="s">
        <v>63</v>
      </c>
      <c r="V73" s="2" t="s">
        <v>63</v>
      </c>
      <c r="W73" s="2" t="s">
        <v>63</v>
      </c>
      <c r="X73" s="3">
        <v>3974.9</v>
      </c>
      <c r="Y73" s="3">
        <v>696.8</v>
      </c>
      <c r="Z73" s="2" t="s">
        <v>63</v>
      </c>
      <c r="AA73" s="2" t="s">
        <v>63</v>
      </c>
      <c r="AB73" s="2" t="s">
        <v>63</v>
      </c>
      <c r="AC73" s="2" t="s">
        <v>63</v>
      </c>
      <c r="AD73" s="2" t="s">
        <v>63</v>
      </c>
      <c r="AE73" s="2" t="s">
        <v>63</v>
      </c>
      <c r="AF73" s="2" t="s">
        <v>63</v>
      </c>
      <c r="AG73" s="2" t="s">
        <v>63</v>
      </c>
      <c r="AH73" s="2" t="s">
        <v>63</v>
      </c>
      <c r="AI73" s="3">
        <v>45343.3</v>
      </c>
      <c r="AJ73" s="3">
        <v>197.3</v>
      </c>
      <c r="AK73" s="3">
        <v>1219.2</v>
      </c>
      <c r="AL73" s="3">
        <v>1509.8</v>
      </c>
      <c r="AM73" s="3">
        <v>24.5</v>
      </c>
      <c r="AN73" s="3">
        <v>605.70000000000005</v>
      </c>
      <c r="AO73" s="3">
        <v>3069</v>
      </c>
      <c r="AP73" s="2" t="s">
        <v>63</v>
      </c>
      <c r="AQ73" s="2" t="s">
        <v>63</v>
      </c>
      <c r="AR73" s="2" t="s">
        <v>63</v>
      </c>
      <c r="AS73" s="2" t="s">
        <v>63</v>
      </c>
      <c r="AT73" s="2" t="s">
        <v>63</v>
      </c>
      <c r="AU73" s="2" t="s">
        <v>63</v>
      </c>
      <c r="AV73" s="2" t="s">
        <v>63</v>
      </c>
      <c r="AW73" s="2" t="s">
        <v>63</v>
      </c>
      <c r="AX73" s="2" t="s">
        <v>63</v>
      </c>
      <c r="AY73" s="2" t="s">
        <v>63</v>
      </c>
      <c r="AZ73" s="2" t="s">
        <v>63</v>
      </c>
      <c r="BA73" s="2" t="s">
        <v>63</v>
      </c>
      <c r="BB73" s="2" t="s">
        <v>63</v>
      </c>
      <c r="BC73" s="2" t="s">
        <v>63</v>
      </c>
      <c r="BD73" s="2" t="s">
        <v>63</v>
      </c>
      <c r="BE73" s="2" t="s">
        <v>63</v>
      </c>
      <c r="BF73" s="2" t="s">
        <v>63</v>
      </c>
      <c r="BG73" s="2" t="s">
        <v>63</v>
      </c>
      <c r="BH73" s="2" t="s">
        <v>63</v>
      </c>
      <c r="BI73" s="2" t="s">
        <v>63</v>
      </c>
      <c r="BJ73" s="3">
        <v>58261.3</v>
      </c>
      <c r="BK73" s="2" t="s">
        <v>63</v>
      </c>
    </row>
    <row r="74" spans="1:63" ht="20.100000000000001" customHeight="1">
      <c r="A74" s="107" t="s">
        <v>257</v>
      </c>
      <c r="B74" s="104" t="s">
        <v>134</v>
      </c>
      <c r="C74" s="105" t="s">
        <v>230</v>
      </c>
      <c r="D74" s="2" t="s">
        <v>63</v>
      </c>
      <c r="E74" s="2" t="s">
        <v>63</v>
      </c>
      <c r="F74" s="2" t="s">
        <v>63</v>
      </c>
      <c r="G74" s="2" t="s">
        <v>63</v>
      </c>
      <c r="H74" s="2" t="s">
        <v>63</v>
      </c>
      <c r="I74" s="2" t="s">
        <v>63</v>
      </c>
      <c r="J74" s="3">
        <v>35.6</v>
      </c>
      <c r="K74" s="2" t="s">
        <v>63</v>
      </c>
      <c r="L74" s="2" t="s">
        <v>63</v>
      </c>
      <c r="M74" s="3">
        <v>530.20000000000005</v>
      </c>
      <c r="N74" s="2" t="s">
        <v>63</v>
      </c>
      <c r="O74" s="2" t="s">
        <v>63</v>
      </c>
      <c r="P74" s="2" t="s">
        <v>63</v>
      </c>
      <c r="Q74" s="3">
        <v>1054.9000000000001</v>
      </c>
      <c r="R74" s="2" t="s">
        <v>63</v>
      </c>
      <c r="S74" s="2" t="s">
        <v>63</v>
      </c>
      <c r="T74" s="2" t="s">
        <v>63</v>
      </c>
      <c r="U74" s="2" t="s">
        <v>63</v>
      </c>
      <c r="V74" s="2" t="s">
        <v>63</v>
      </c>
      <c r="W74" s="2" t="s">
        <v>63</v>
      </c>
      <c r="X74" s="3">
        <v>3974.9</v>
      </c>
      <c r="Y74" s="3">
        <v>696.8</v>
      </c>
      <c r="Z74" s="2" t="s">
        <v>63</v>
      </c>
      <c r="AA74" s="2" t="s">
        <v>63</v>
      </c>
      <c r="AB74" s="2" t="s">
        <v>63</v>
      </c>
      <c r="AC74" s="2" t="s">
        <v>63</v>
      </c>
      <c r="AD74" s="2" t="s">
        <v>63</v>
      </c>
      <c r="AE74" s="2" t="s">
        <v>63</v>
      </c>
      <c r="AF74" s="2" t="s">
        <v>63</v>
      </c>
      <c r="AG74" s="2" t="s">
        <v>63</v>
      </c>
      <c r="AH74" s="2" t="s">
        <v>63</v>
      </c>
      <c r="AI74" s="3">
        <v>45343.3</v>
      </c>
      <c r="AJ74" s="3">
        <v>169.6</v>
      </c>
      <c r="AK74" s="3">
        <v>1219.2</v>
      </c>
      <c r="AL74" s="3">
        <v>1509.8</v>
      </c>
      <c r="AM74" s="3">
        <v>24.5</v>
      </c>
      <c r="AN74" s="3">
        <v>605.20000000000005</v>
      </c>
      <c r="AO74" s="3">
        <v>3069</v>
      </c>
      <c r="AP74" s="2" t="s">
        <v>63</v>
      </c>
      <c r="AQ74" s="2" t="s">
        <v>63</v>
      </c>
      <c r="AR74" s="2" t="s">
        <v>63</v>
      </c>
      <c r="AS74" s="2" t="s">
        <v>63</v>
      </c>
      <c r="AT74" s="2" t="s">
        <v>63</v>
      </c>
      <c r="AU74" s="2" t="s">
        <v>63</v>
      </c>
      <c r="AV74" s="2" t="s">
        <v>63</v>
      </c>
      <c r="AW74" s="2" t="s">
        <v>63</v>
      </c>
      <c r="AX74" s="2" t="s">
        <v>63</v>
      </c>
      <c r="AY74" s="2" t="s">
        <v>63</v>
      </c>
      <c r="AZ74" s="2" t="s">
        <v>63</v>
      </c>
      <c r="BA74" s="2" t="s">
        <v>63</v>
      </c>
      <c r="BB74" s="2" t="s">
        <v>63</v>
      </c>
      <c r="BC74" s="2" t="s">
        <v>63</v>
      </c>
      <c r="BD74" s="2" t="s">
        <v>63</v>
      </c>
      <c r="BE74" s="2" t="s">
        <v>63</v>
      </c>
      <c r="BF74" s="2" t="s">
        <v>63</v>
      </c>
      <c r="BG74" s="2" t="s">
        <v>63</v>
      </c>
      <c r="BH74" s="2" t="s">
        <v>63</v>
      </c>
      <c r="BI74" s="2" t="s">
        <v>63</v>
      </c>
      <c r="BJ74" s="3">
        <v>58233</v>
      </c>
      <c r="BK74" s="2" t="s">
        <v>63</v>
      </c>
    </row>
    <row r="75" spans="1:63" ht="20.100000000000001" customHeight="1">
      <c r="A75" s="106"/>
      <c r="B75" s="73" t="s">
        <v>135</v>
      </c>
      <c r="C75" s="103" t="s">
        <v>231</v>
      </c>
      <c r="D75" s="2" t="s">
        <v>63</v>
      </c>
      <c r="E75" s="2" t="s">
        <v>63</v>
      </c>
      <c r="F75" s="2" t="s">
        <v>63</v>
      </c>
      <c r="G75" s="2" t="s">
        <v>63</v>
      </c>
      <c r="H75" s="2" t="s">
        <v>63</v>
      </c>
      <c r="I75" s="2" t="s">
        <v>63</v>
      </c>
      <c r="J75" s="2" t="s">
        <v>63</v>
      </c>
      <c r="K75" s="2" t="s">
        <v>63</v>
      </c>
      <c r="L75" s="2" t="s">
        <v>63</v>
      </c>
      <c r="M75" s="2" t="s">
        <v>63</v>
      </c>
      <c r="N75" s="2" t="s">
        <v>63</v>
      </c>
      <c r="O75" s="2" t="s">
        <v>63</v>
      </c>
      <c r="P75" s="2" t="s">
        <v>63</v>
      </c>
      <c r="Q75" s="2" t="s">
        <v>63</v>
      </c>
      <c r="R75" s="2" t="s">
        <v>63</v>
      </c>
      <c r="S75" s="2" t="s">
        <v>63</v>
      </c>
      <c r="T75" s="2" t="s">
        <v>63</v>
      </c>
      <c r="U75" s="2" t="s">
        <v>63</v>
      </c>
      <c r="V75" s="2" t="s">
        <v>63</v>
      </c>
      <c r="W75" s="2" t="s">
        <v>63</v>
      </c>
      <c r="X75" s="2" t="s">
        <v>63</v>
      </c>
      <c r="Y75" s="2" t="s">
        <v>63</v>
      </c>
      <c r="Z75" s="2" t="s">
        <v>63</v>
      </c>
      <c r="AA75" s="2" t="s">
        <v>63</v>
      </c>
      <c r="AB75" s="2" t="s">
        <v>63</v>
      </c>
      <c r="AC75" s="2" t="s">
        <v>63</v>
      </c>
      <c r="AD75" s="2" t="s">
        <v>63</v>
      </c>
      <c r="AE75" s="2" t="s">
        <v>63</v>
      </c>
      <c r="AF75" s="2" t="s">
        <v>63</v>
      </c>
      <c r="AG75" s="2" t="s">
        <v>63</v>
      </c>
      <c r="AH75" s="2" t="s">
        <v>63</v>
      </c>
      <c r="AI75" s="2" t="s">
        <v>63</v>
      </c>
      <c r="AJ75" s="3">
        <v>0</v>
      </c>
      <c r="AK75" s="2" t="s">
        <v>63</v>
      </c>
      <c r="AL75" s="2" t="s">
        <v>63</v>
      </c>
      <c r="AM75" s="2" t="s">
        <v>63</v>
      </c>
      <c r="AN75" s="2" t="s">
        <v>63</v>
      </c>
      <c r="AO75" s="2" t="s">
        <v>63</v>
      </c>
      <c r="AP75" s="2" t="s">
        <v>63</v>
      </c>
      <c r="AQ75" s="2" t="s">
        <v>63</v>
      </c>
      <c r="AR75" s="2" t="s">
        <v>63</v>
      </c>
      <c r="AS75" s="2" t="s">
        <v>63</v>
      </c>
      <c r="AT75" s="2" t="s">
        <v>63</v>
      </c>
      <c r="AU75" s="2" t="s">
        <v>63</v>
      </c>
      <c r="AV75" s="2" t="s">
        <v>63</v>
      </c>
      <c r="AW75" s="2" t="s">
        <v>63</v>
      </c>
      <c r="AX75" s="2" t="s">
        <v>63</v>
      </c>
      <c r="AY75" s="2" t="s">
        <v>63</v>
      </c>
      <c r="AZ75" s="2" t="s">
        <v>63</v>
      </c>
      <c r="BA75" s="2" t="s">
        <v>63</v>
      </c>
      <c r="BB75" s="2" t="s">
        <v>63</v>
      </c>
      <c r="BC75" s="2" t="s">
        <v>63</v>
      </c>
      <c r="BD75" s="2" t="s">
        <v>63</v>
      </c>
      <c r="BE75" s="2" t="s">
        <v>63</v>
      </c>
      <c r="BF75" s="2" t="s">
        <v>63</v>
      </c>
      <c r="BG75" s="2" t="s">
        <v>63</v>
      </c>
      <c r="BH75" s="2" t="s">
        <v>63</v>
      </c>
      <c r="BI75" s="2" t="s">
        <v>63</v>
      </c>
      <c r="BJ75" s="3">
        <v>0</v>
      </c>
      <c r="BK75" s="2" t="s">
        <v>63</v>
      </c>
    </row>
    <row r="76" spans="1:63" ht="20.100000000000001" customHeight="1">
      <c r="A76" s="106"/>
      <c r="B76" s="73" t="s">
        <v>136</v>
      </c>
      <c r="C76" s="103" t="s">
        <v>232</v>
      </c>
      <c r="D76" s="2" t="s">
        <v>63</v>
      </c>
      <c r="E76" s="2" t="s">
        <v>63</v>
      </c>
      <c r="F76" s="2" t="s">
        <v>63</v>
      </c>
      <c r="G76" s="2" t="s">
        <v>63</v>
      </c>
      <c r="H76" s="2" t="s">
        <v>63</v>
      </c>
      <c r="I76" s="2" t="s">
        <v>63</v>
      </c>
      <c r="J76" s="2" t="s">
        <v>63</v>
      </c>
      <c r="K76" s="2" t="s">
        <v>63</v>
      </c>
      <c r="L76" s="2" t="s">
        <v>63</v>
      </c>
      <c r="M76" s="2" t="s">
        <v>63</v>
      </c>
      <c r="N76" s="2" t="s">
        <v>63</v>
      </c>
      <c r="O76" s="2" t="s">
        <v>63</v>
      </c>
      <c r="P76" s="2" t="s">
        <v>63</v>
      </c>
      <c r="Q76" s="2" t="s">
        <v>63</v>
      </c>
      <c r="R76" s="2" t="s">
        <v>63</v>
      </c>
      <c r="S76" s="2" t="s">
        <v>63</v>
      </c>
      <c r="T76" s="2" t="s">
        <v>63</v>
      </c>
      <c r="U76" s="2" t="s">
        <v>63</v>
      </c>
      <c r="V76" s="2" t="s">
        <v>63</v>
      </c>
      <c r="W76" s="2" t="s">
        <v>63</v>
      </c>
      <c r="X76" s="2" t="s">
        <v>63</v>
      </c>
      <c r="Y76" s="2" t="s">
        <v>63</v>
      </c>
      <c r="Z76" s="2" t="s">
        <v>63</v>
      </c>
      <c r="AA76" s="2" t="s">
        <v>63</v>
      </c>
      <c r="AB76" s="2" t="s">
        <v>63</v>
      </c>
      <c r="AC76" s="2" t="s">
        <v>63</v>
      </c>
      <c r="AD76" s="2" t="s">
        <v>63</v>
      </c>
      <c r="AE76" s="2" t="s">
        <v>63</v>
      </c>
      <c r="AF76" s="2" t="s">
        <v>63</v>
      </c>
      <c r="AG76" s="2" t="s">
        <v>63</v>
      </c>
      <c r="AH76" s="2" t="s">
        <v>63</v>
      </c>
      <c r="AI76" s="2" t="s">
        <v>63</v>
      </c>
      <c r="AJ76" s="2" t="s">
        <v>63</v>
      </c>
      <c r="AK76" s="2" t="s">
        <v>63</v>
      </c>
      <c r="AL76" s="2" t="s">
        <v>63</v>
      </c>
      <c r="AM76" s="2" t="s">
        <v>63</v>
      </c>
      <c r="AN76" s="2" t="s">
        <v>63</v>
      </c>
      <c r="AO76" s="2" t="s">
        <v>63</v>
      </c>
      <c r="AP76" s="2" t="s">
        <v>63</v>
      </c>
      <c r="AQ76" s="2" t="s">
        <v>63</v>
      </c>
      <c r="AR76" s="2" t="s">
        <v>63</v>
      </c>
      <c r="AS76" s="2" t="s">
        <v>63</v>
      </c>
      <c r="AT76" s="2" t="s">
        <v>63</v>
      </c>
      <c r="AU76" s="2" t="s">
        <v>63</v>
      </c>
      <c r="AV76" s="2" t="s">
        <v>63</v>
      </c>
      <c r="AW76" s="2" t="s">
        <v>63</v>
      </c>
      <c r="AX76" s="2" t="s">
        <v>63</v>
      </c>
      <c r="AY76" s="2" t="s">
        <v>63</v>
      </c>
      <c r="AZ76" s="2" t="s">
        <v>63</v>
      </c>
      <c r="BA76" s="2" t="s">
        <v>63</v>
      </c>
      <c r="BB76" s="2" t="s">
        <v>63</v>
      </c>
      <c r="BC76" s="2" t="s">
        <v>63</v>
      </c>
      <c r="BD76" s="2" t="s">
        <v>63</v>
      </c>
      <c r="BE76" s="2" t="s">
        <v>63</v>
      </c>
      <c r="BF76" s="2" t="s">
        <v>63</v>
      </c>
      <c r="BG76" s="2" t="s">
        <v>63</v>
      </c>
      <c r="BH76" s="2" t="s">
        <v>63</v>
      </c>
      <c r="BI76" s="2" t="s">
        <v>63</v>
      </c>
      <c r="BJ76" s="2" t="s">
        <v>63</v>
      </c>
      <c r="BK76" s="2" t="s">
        <v>63</v>
      </c>
    </row>
    <row r="77" spans="1:63" ht="20.100000000000001" customHeight="1">
      <c r="A77" s="106"/>
      <c r="B77" s="73" t="s">
        <v>137</v>
      </c>
      <c r="C77" s="103" t="s">
        <v>233</v>
      </c>
      <c r="D77" s="2" t="s">
        <v>63</v>
      </c>
      <c r="E77" s="2" t="s">
        <v>63</v>
      </c>
      <c r="F77" s="2" t="s">
        <v>63</v>
      </c>
      <c r="G77" s="2" t="s">
        <v>63</v>
      </c>
      <c r="H77" s="2" t="s">
        <v>63</v>
      </c>
      <c r="I77" s="2" t="s">
        <v>63</v>
      </c>
      <c r="J77" s="2" t="s">
        <v>63</v>
      </c>
      <c r="K77" s="2" t="s">
        <v>63</v>
      </c>
      <c r="L77" s="2" t="s">
        <v>63</v>
      </c>
      <c r="M77" s="2" t="s">
        <v>63</v>
      </c>
      <c r="N77" s="2" t="s">
        <v>63</v>
      </c>
      <c r="O77" s="2" t="s">
        <v>63</v>
      </c>
      <c r="P77" s="2" t="s">
        <v>63</v>
      </c>
      <c r="Q77" s="2" t="s">
        <v>63</v>
      </c>
      <c r="R77" s="2" t="s">
        <v>63</v>
      </c>
      <c r="S77" s="2" t="s">
        <v>63</v>
      </c>
      <c r="T77" s="2" t="s">
        <v>63</v>
      </c>
      <c r="U77" s="2" t="s">
        <v>63</v>
      </c>
      <c r="V77" s="2" t="s">
        <v>63</v>
      </c>
      <c r="W77" s="2" t="s">
        <v>63</v>
      </c>
      <c r="X77" s="2" t="s">
        <v>63</v>
      </c>
      <c r="Y77" s="2" t="s">
        <v>63</v>
      </c>
      <c r="Z77" s="2" t="s">
        <v>63</v>
      </c>
      <c r="AA77" s="2" t="s">
        <v>63</v>
      </c>
      <c r="AB77" s="2" t="s">
        <v>63</v>
      </c>
      <c r="AC77" s="2" t="s">
        <v>63</v>
      </c>
      <c r="AD77" s="2" t="s">
        <v>63</v>
      </c>
      <c r="AE77" s="2" t="s">
        <v>63</v>
      </c>
      <c r="AF77" s="2" t="s">
        <v>63</v>
      </c>
      <c r="AG77" s="2" t="s">
        <v>63</v>
      </c>
      <c r="AH77" s="2" t="s">
        <v>63</v>
      </c>
      <c r="AI77" s="2" t="s">
        <v>63</v>
      </c>
      <c r="AJ77" s="3">
        <v>27.6</v>
      </c>
      <c r="AK77" s="2" t="s">
        <v>63</v>
      </c>
      <c r="AL77" s="2" t="s">
        <v>63</v>
      </c>
      <c r="AM77" s="2" t="s">
        <v>63</v>
      </c>
      <c r="AN77" s="3">
        <v>0.5</v>
      </c>
      <c r="AO77" s="2" t="s">
        <v>63</v>
      </c>
      <c r="AP77" s="2" t="s">
        <v>63</v>
      </c>
      <c r="AQ77" s="2" t="s">
        <v>63</v>
      </c>
      <c r="AR77" s="2" t="s">
        <v>63</v>
      </c>
      <c r="AS77" s="2" t="s">
        <v>63</v>
      </c>
      <c r="AT77" s="2" t="s">
        <v>63</v>
      </c>
      <c r="AU77" s="2" t="s">
        <v>63</v>
      </c>
      <c r="AV77" s="2" t="s">
        <v>63</v>
      </c>
      <c r="AW77" s="2" t="s">
        <v>63</v>
      </c>
      <c r="AX77" s="2" t="s">
        <v>63</v>
      </c>
      <c r="AY77" s="2" t="s">
        <v>63</v>
      </c>
      <c r="AZ77" s="2" t="s">
        <v>63</v>
      </c>
      <c r="BA77" s="2" t="s">
        <v>63</v>
      </c>
      <c r="BB77" s="2" t="s">
        <v>63</v>
      </c>
      <c r="BC77" s="2" t="s">
        <v>63</v>
      </c>
      <c r="BD77" s="2" t="s">
        <v>63</v>
      </c>
      <c r="BE77" s="2" t="s">
        <v>63</v>
      </c>
      <c r="BF77" s="2" t="s">
        <v>63</v>
      </c>
      <c r="BG77" s="2" t="s">
        <v>63</v>
      </c>
      <c r="BH77" s="2" t="s">
        <v>63</v>
      </c>
      <c r="BI77" s="2" t="s">
        <v>63</v>
      </c>
      <c r="BJ77" s="3">
        <v>28</v>
      </c>
      <c r="BK77" s="2" t="s">
        <v>63</v>
      </c>
    </row>
    <row r="78" spans="1:63" ht="20.100000000000001" customHeight="1">
      <c r="A78" s="106"/>
      <c r="B78" s="73" t="s">
        <v>138</v>
      </c>
      <c r="C78" s="103" t="s">
        <v>234</v>
      </c>
      <c r="D78" s="2" t="s">
        <v>63</v>
      </c>
      <c r="E78" s="2" t="s">
        <v>63</v>
      </c>
      <c r="F78" s="2" t="s">
        <v>63</v>
      </c>
      <c r="G78" s="2" t="s">
        <v>63</v>
      </c>
      <c r="H78" s="2" t="s">
        <v>63</v>
      </c>
      <c r="I78" s="2" t="s">
        <v>63</v>
      </c>
      <c r="J78" s="2" t="s">
        <v>63</v>
      </c>
      <c r="K78" s="2" t="s">
        <v>63</v>
      </c>
      <c r="L78" s="2" t="s">
        <v>63</v>
      </c>
      <c r="M78" s="2" t="s">
        <v>63</v>
      </c>
      <c r="N78" s="2" t="s">
        <v>63</v>
      </c>
      <c r="O78" s="2" t="s">
        <v>63</v>
      </c>
      <c r="P78" s="2" t="s">
        <v>63</v>
      </c>
      <c r="Q78" s="2" t="s">
        <v>63</v>
      </c>
      <c r="R78" s="2" t="s">
        <v>63</v>
      </c>
      <c r="S78" s="2" t="s">
        <v>63</v>
      </c>
      <c r="T78" s="2" t="s">
        <v>63</v>
      </c>
      <c r="U78" s="2" t="s">
        <v>63</v>
      </c>
      <c r="V78" s="2" t="s">
        <v>63</v>
      </c>
      <c r="W78" s="2" t="s">
        <v>63</v>
      </c>
      <c r="X78" s="2" t="s">
        <v>63</v>
      </c>
      <c r="Y78" s="2" t="s">
        <v>63</v>
      </c>
      <c r="Z78" s="2" t="s">
        <v>63</v>
      </c>
      <c r="AA78" s="2" t="s">
        <v>63</v>
      </c>
      <c r="AB78" s="2" t="s">
        <v>63</v>
      </c>
      <c r="AC78" s="2" t="s">
        <v>63</v>
      </c>
      <c r="AD78" s="2" t="s">
        <v>63</v>
      </c>
      <c r="AE78" s="2" t="s">
        <v>63</v>
      </c>
      <c r="AF78" s="2" t="s">
        <v>63</v>
      </c>
      <c r="AG78" s="2" t="s">
        <v>63</v>
      </c>
      <c r="AH78" s="2" t="s">
        <v>63</v>
      </c>
      <c r="AI78" s="2" t="s">
        <v>63</v>
      </c>
      <c r="AJ78" s="3">
        <v>0.2</v>
      </c>
      <c r="AK78" s="2" t="s">
        <v>63</v>
      </c>
      <c r="AL78" s="2" t="s">
        <v>63</v>
      </c>
      <c r="AM78" s="2" t="s">
        <v>63</v>
      </c>
      <c r="AN78" s="2" t="s">
        <v>63</v>
      </c>
      <c r="AO78" s="2" t="s">
        <v>63</v>
      </c>
      <c r="AP78" s="2" t="s">
        <v>63</v>
      </c>
      <c r="AQ78" s="2" t="s">
        <v>63</v>
      </c>
      <c r="AR78" s="2" t="s">
        <v>63</v>
      </c>
      <c r="AS78" s="2" t="s">
        <v>63</v>
      </c>
      <c r="AT78" s="2" t="s">
        <v>63</v>
      </c>
      <c r="AU78" s="2" t="s">
        <v>63</v>
      </c>
      <c r="AV78" s="2" t="s">
        <v>63</v>
      </c>
      <c r="AW78" s="2" t="s">
        <v>63</v>
      </c>
      <c r="AX78" s="2" t="s">
        <v>63</v>
      </c>
      <c r="AY78" s="2" t="s">
        <v>63</v>
      </c>
      <c r="AZ78" s="2" t="s">
        <v>63</v>
      </c>
      <c r="BA78" s="2" t="s">
        <v>63</v>
      </c>
      <c r="BB78" s="2" t="s">
        <v>63</v>
      </c>
      <c r="BC78" s="2" t="s">
        <v>63</v>
      </c>
      <c r="BD78" s="2" t="s">
        <v>63</v>
      </c>
      <c r="BE78" s="2" t="s">
        <v>63</v>
      </c>
      <c r="BF78" s="2" t="s">
        <v>63</v>
      </c>
      <c r="BG78" s="2" t="s">
        <v>63</v>
      </c>
      <c r="BH78" s="2" t="s">
        <v>63</v>
      </c>
      <c r="BI78" s="2" t="s">
        <v>63</v>
      </c>
      <c r="BJ78" s="3">
        <v>0.2</v>
      </c>
      <c r="BK78" s="2" t="s">
        <v>63</v>
      </c>
    </row>
    <row r="79" spans="1:63" ht="20.100000000000001" customHeight="1">
      <c r="B79" s="73" t="s">
        <v>364</v>
      </c>
      <c r="C79" s="103" t="s">
        <v>235</v>
      </c>
      <c r="D79" s="2" t="s">
        <v>63</v>
      </c>
      <c r="E79" s="2" t="s">
        <v>63</v>
      </c>
      <c r="F79" s="2" t="s">
        <v>63</v>
      </c>
      <c r="G79" s="2" t="s">
        <v>63</v>
      </c>
      <c r="H79" s="2" t="s">
        <v>63</v>
      </c>
      <c r="I79" s="2" t="s">
        <v>63</v>
      </c>
      <c r="J79" s="2" t="s">
        <v>63</v>
      </c>
      <c r="K79" s="2" t="s">
        <v>63</v>
      </c>
      <c r="L79" s="2" t="s">
        <v>63</v>
      </c>
      <c r="M79" s="3">
        <v>530.20000000000005</v>
      </c>
      <c r="N79" s="2" t="s">
        <v>63</v>
      </c>
      <c r="O79" s="2" t="s">
        <v>63</v>
      </c>
      <c r="P79" s="2" t="s">
        <v>63</v>
      </c>
      <c r="Q79" s="3">
        <v>52.8</v>
      </c>
      <c r="R79" s="2" t="s">
        <v>63</v>
      </c>
      <c r="S79" s="2" t="s">
        <v>63</v>
      </c>
      <c r="T79" s="2" t="s">
        <v>63</v>
      </c>
      <c r="U79" s="2" t="s">
        <v>63</v>
      </c>
      <c r="V79" s="2" t="s">
        <v>63</v>
      </c>
      <c r="W79" s="2" t="s">
        <v>63</v>
      </c>
      <c r="X79" s="3">
        <v>3974.9</v>
      </c>
      <c r="Y79" s="3">
        <v>696.8</v>
      </c>
      <c r="Z79" s="2" t="s">
        <v>63</v>
      </c>
      <c r="AA79" s="2" t="s">
        <v>63</v>
      </c>
      <c r="AB79" s="2" t="s">
        <v>63</v>
      </c>
      <c r="AC79" s="2" t="s">
        <v>63</v>
      </c>
      <c r="AD79" s="2" t="s">
        <v>63</v>
      </c>
      <c r="AE79" s="2" t="s">
        <v>63</v>
      </c>
      <c r="AF79" s="2" t="s">
        <v>63</v>
      </c>
      <c r="AG79" s="2" t="s">
        <v>63</v>
      </c>
      <c r="AH79" s="2" t="s">
        <v>63</v>
      </c>
      <c r="AI79" s="3">
        <v>45343.3</v>
      </c>
      <c r="AJ79" s="2" t="s">
        <v>63</v>
      </c>
      <c r="AK79" s="2" t="s">
        <v>63</v>
      </c>
      <c r="AL79" s="2" t="s">
        <v>63</v>
      </c>
      <c r="AM79" s="2" t="s">
        <v>63</v>
      </c>
      <c r="AN79" s="2" t="s">
        <v>63</v>
      </c>
      <c r="AO79" s="2" t="s">
        <v>63</v>
      </c>
      <c r="AP79" s="2" t="s">
        <v>63</v>
      </c>
      <c r="AQ79" s="2" t="s">
        <v>63</v>
      </c>
      <c r="AR79" s="2" t="s">
        <v>63</v>
      </c>
      <c r="AS79" s="2" t="s">
        <v>63</v>
      </c>
      <c r="AT79" s="2" t="s">
        <v>63</v>
      </c>
      <c r="AU79" s="2" t="s">
        <v>63</v>
      </c>
      <c r="AV79" s="2" t="s">
        <v>63</v>
      </c>
      <c r="AW79" s="2" t="s">
        <v>63</v>
      </c>
      <c r="AX79" s="2" t="s">
        <v>63</v>
      </c>
      <c r="AY79" s="2" t="s">
        <v>63</v>
      </c>
      <c r="AZ79" s="2" t="s">
        <v>63</v>
      </c>
      <c r="BA79" s="2" t="s">
        <v>63</v>
      </c>
      <c r="BB79" s="2" t="s">
        <v>63</v>
      </c>
      <c r="BC79" s="2" t="s">
        <v>63</v>
      </c>
      <c r="BD79" s="2" t="s">
        <v>63</v>
      </c>
      <c r="BE79" s="2" t="s">
        <v>63</v>
      </c>
      <c r="BF79" s="2" t="s">
        <v>63</v>
      </c>
      <c r="BG79" s="2" t="s">
        <v>63</v>
      </c>
      <c r="BH79" s="2" t="s">
        <v>63</v>
      </c>
      <c r="BI79" s="2" t="s">
        <v>63</v>
      </c>
      <c r="BJ79" s="3">
        <v>50598</v>
      </c>
      <c r="BK79" s="2" t="s">
        <v>63</v>
      </c>
    </row>
    <row r="80" spans="1:63" ht="20.100000000000001" customHeight="1">
      <c r="A80" s="106"/>
      <c r="B80" s="66" t="s">
        <v>140</v>
      </c>
      <c r="C80" s="83" t="s">
        <v>236</v>
      </c>
      <c r="D80" s="3">
        <v>774.9</v>
      </c>
      <c r="E80" s="3">
        <v>1035.5</v>
      </c>
      <c r="F80" s="2" t="s">
        <v>63</v>
      </c>
      <c r="G80" s="3">
        <v>193199.9</v>
      </c>
      <c r="H80" s="3">
        <v>4300.5</v>
      </c>
      <c r="I80" s="2" t="s">
        <v>63</v>
      </c>
      <c r="J80" s="2" t="s">
        <v>63</v>
      </c>
      <c r="K80" s="2" t="s">
        <v>63</v>
      </c>
      <c r="L80" s="2" t="s">
        <v>63</v>
      </c>
      <c r="M80" s="2" t="s">
        <v>63</v>
      </c>
      <c r="N80" s="3">
        <v>3605.9</v>
      </c>
      <c r="O80" s="3">
        <v>15672.3</v>
      </c>
      <c r="P80" s="3">
        <v>8019.1</v>
      </c>
      <c r="Q80" s="3">
        <v>174415.1</v>
      </c>
      <c r="R80" s="3">
        <v>1035.5</v>
      </c>
      <c r="S80" s="2" t="s">
        <v>63</v>
      </c>
      <c r="T80" s="2" t="s">
        <v>63</v>
      </c>
      <c r="U80" s="2" t="s">
        <v>63</v>
      </c>
      <c r="V80" s="2" t="s">
        <v>63</v>
      </c>
      <c r="W80" s="3">
        <v>2654.8</v>
      </c>
      <c r="X80" s="3">
        <v>120.4</v>
      </c>
      <c r="Y80" s="2" t="s">
        <v>63</v>
      </c>
      <c r="Z80" s="2" t="s">
        <v>63</v>
      </c>
      <c r="AA80" s="2" t="s">
        <v>63</v>
      </c>
      <c r="AB80" s="2" t="s">
        <v>63</v>
      </c>
      <c r="AC80" s="2" t="s">
        <v>63</v>
      </c>
      <c r="AD80" s="3">
        <v>79.599999999999994</v>
      </c>
      <c r="AE80" s="3">
        <v>642</v>
      </c>
      <c r="AF80" s="2" t="s">
        <v>63</v>
      </c>
      <c r="AG80" s="2" t="s">
        <v>63</v>
      </c>
      <c r="AH80" s="3">
        <v>1817.4</v>
      </c>
      <c r="AI80" s="2" t="s">
        <v>63</v>
      </c>
      <c r="AJ80" s="2" t="s">
        <v>63</v>
      </c>
      <c r="AK80" s="2" t="s">
        <v>63</v>
      </c>
      <c r="AL80" s="2" t="s">
        <v>63</v>
      </c>
      <c r="AM80" s="2" t="s">
        <v>63</v>
      </c>
      <c r="AN80" s="2" t="s">
        <v>63</v>
      </c>
      <c r="AO80" s="3">
        <v>1936.2</v>
      </c>
      <c r="AP80" s="3">
        <v>368.2</v>
      </c>
      <c r="AQ80" s="3">
        <v>537.70000000000005</v>
      </c>
      <c r="AR80" s="3">
        <v>460</v>
      </c>
      <c r="AS80" s="3">
        <v>7979.7</v>
      </c>
      <c r="AT80" s="3">
        <v>191.1</v>
      </c>
      <c r="AU80" s="3">
        <v>187.5</v>
      </c>
      <c r="AV80" s="2" t="s">
        <v>63</v>
      </c>
      <c r="AW80" s="2" t="s">
        <v>63</v>
      </c>
      <c r="AX80" s="3">
        <v>1832.4</v>
      </c>
      <c r="AY80" s="2" t="s">
        <v>63</v>
      </c>
      <c r="AZ80" s="3">
        <v>158015.20000000001</v>
      </c>
      <c r="BA80" s="3">
        <v>3057.2</v>
      </c>
      <c r="BB80" s="2" t="s">
        <v>63</v>
      </c>
      <c r="BC80" s="3">
        <v>24717.599999999999</v>
      </c>
      <c r="BD80" s="2" t="s">
        <v>63</v>
      </c>
      <c r="BE80" s="3">
        <v>455</v>
      </c>
      <c r="BF80" s="3">
        <v>3180</v>
      </c>
      <c r="BG80" s="3">
        <v>4798.1000000000004</v>
      </c>
      <c r="BH80" s="2" t="s">
        <v>63</v>
      </c>
      <c r="BI80" s="3">
        <v>177</v>
      </c>
      <c r="BJ80" s="3">
        <v>615265.9</v>
      </c>
      <c r="BK80" s="3">
        <v>49955.3</v>
      </c>
    </row>
    <row r="81" spans="1:63" ht="20.100000000000001" customHeight="1">
      <c r="A81" s="106"/>
      <c r="B81" s="71" t="s">
        <v>141</v>
      </c>
      <c r="C81" s="72" t="s">
        <v>237</v>
      </c>
      <c r="D81" s="3">
        <v>774.9</v>
      </c>
      <c r="E81" s="3">
        <v>1035.5</v>
      </c>
      <c r="F81" s="2" t="s">
        <v>63</v>
      </c>
      <c r="G81" s="3">
        <v>181192.6</v>
      </c>
      <c r="H81" s="3">
        <v>4300.5</v>
      </c>
      <c r="I81" s="2" t="s">
        <v>63</v>
      </c>
      <c r="J81" s="2" t="s">
        <v>63</v>
      </c>
      <c r="K81" s="2" t="s">
        <v>63</v>
      </c>
      <c r="L81" s="2" t="s">
        <v>63</v>
      </c>
      <c r="M81" s="2" t="s">
        <v>63</v>
      </c>
      <c r="N81" s="2" t="s">
        <v>63</v>
      </c>
      <c r="O81" s="2" t="s">
        <v>63</v>
      </c>
      <c r="P81" s="3">
        <v>2190.8000000000002</v>
      </c>
      <c r="Q81" s="3">
        <v>126067.1</v>
      </c>
      <c r="R81" s="2" t="s">
        <v>63</v>
      </c>
      <c r="S81" s="2" t="s">
        <v>63</v>
      </c>
      <c r="T81" s="2" t="s">
        <v>63</v>
      </c>
      <c r="U81" s="2" t="s">
        <v>63</v>
      </c>
      <c r="V81" s="2" t="s">
        <v>63</v>
      </c>
      <c r="W81" s="2" t="s">
        <v>63</v>
      </c>
      <c r="X81" s="2" t="s">
        <v>63</v>
      </c>
      <c r="Y81" s="2" t="s">
        <v>63</v>
      </c>
      <c r="Z81" s="2" t="s">
        <v>63</v>
      </c>
      <c r="AA81" s="2" t="s">
        <v>63</v>
      </c>
      <c r="AB81" s="2" t="s">
        <v>63</v>
      </c>
      <c r="AC81" s="2" t="s">
        <v>63</v>
      </c>
      <c r="AD81" s="3">
        <v>4.8</v>
      </c>
      <c r="AE81" s="3">
        <v>642</v>
      </c>
      <c r="AF81" s="2" t="s">
        <v>63</v>
      </c>
      <c r="AG81" s="2" t="s">
        <v>63</v>
      </c>
      <c r="AH81" s="3">
        <v>1402.3</v>
      </c>
      <c r="AI81" s="2" t="s">
        <v>63</v>
      </c>
      <c r="AJ81" s="2" t="s">
        <v>63</v>
      </c>
      <c r="AK81" s="2" t="s">
        <v>63</v>
      </c>
      <c r="AL81" s="2" t="s">
        <v>63</v>
      </c>
      <c r="AM81" s="2" t="s">
        <v>63</v>
      </c>
      <c r="AN81" s="2" t="s">
        <v>63</v>
      </c>
      <c r="AO81" s="2" t="s">
        <v>63</v>
      </c>
      <c r="AP81" s="3">
        <v>263.5</v>
      </c>
      <c r="AQ81" s="3">
        <v>186.9</v>
      </c>
      <c r="AR81" s="3">
        <v>175.6</v>
      </c>
      <c r="AS81" s="3">
        <v>4696.8999999999996</v>
      </c>
      <c r="AT81" s="3">
        <v>167.1</v>
      </c>
      <c r="AU81" s="3">
        <v>187.7</v>
      </c>
      <c r="AV81" s="2" t="s">
        <v>63</v>
      </c>
      <c r="AW81" s="2" t="s">
        <v>63</v>
      </c>
      <c r="AX81" s="3">
        <v>1832.4</v>
      </c>
      <c r="AY81" s="2" t="s">
        <v>63</v>
      </c>
      <c r="AZ81" s="3">
        <v>158015.20000000001</v>
      </c>
      <c r="BA81" s="3">
        <v>3054.5</v>
      </c>
      <c r="BB81" s="2" t="s">
        <v>63</v>
      </c>
      <c r="BC81" s="3">
        <v>21822.5</v>
      </c>
      <c r="BD81" s="2" t="s">
        <v>63</v>
      </c>
      <c r="BE81" s="3">
        <v>455</v>
      </c>
      <c r="BF81" s="3">
        <v>3169.8</v>
      </c>
      <c r="BG81" s="3">
        <v>4727.3999999999996</v>
      </c>
      <c r="BH81" s="2" t="s">
        <v>63</v>
      </c>
      <c r="BI81" s="2" t="s">
        <v>63</v>
      </c>
      <c r="BJ81" s="3">
        <v>516364.9</v>
      </c>
      <c r="BK81" s="3">
        <v>42930</v>
      </c>
    </row>
    <row r="82" spans="1:63" ht="20.100000000000001" customHeight="1">
      <c r="A82" s="106"/>
      <c r="B82" s="71" t="s">
        <v>142</v>
      </c>
      <c r="C82" s="72" t="s">
        <v>238</v>
      </c>
      <c r="D82" s="2" t="s">
        <v>63</v>
      </c>
      <c r="E82" s="2" t="s">
        <v>63</v>
      </c>
      <c r="F82" s="2" t="s">
        <v>63</v>
      </c>
      <c r="G82" s="3">
        <v>107.7</v>
      </c>
      <c r="H82" s="2" t="s">
        <v>63</v>
      </c>
      <c r="I82" s="2" t="s">
        <v>63</v>
      </c>
      <c r="J82" s="2" t="s">
        <v>63</v>
      </c>
      <c r="K82" s="2" t="s">
        <v>63</v>
      </c>
      <c r="L82" s="2" t="s">
        <v>63</v>
      </c>
      <c r="M82" s="2" t="s">
        <v>63</v>
      </c>
      <c r="N82" s="3">
        <v>3605.9</v>
      </c>
      <c r="O82" s="3">
        <v>15672.3</v>
      </c>
      <c r="P82" s="3">
        <v>5828.4</v>
      </c>
      <c r="Q82" s="3">
        <v>2634.9</v>
      </c>
      <c r="R82" s="3">
        <v>42.3</v>
      </c>
      <c r="S82" s="2" t="s">
        <v>63</v>
      </c>
      <c r="T82" s="2" t="s">
        <v>63</v>
      </c>
      <c r="U82" s="2" t="s">
        <v>63</v>
      </c>
      <c r="V82" s="2" t="s">
        <v>63</v>
      </c>
      <c r="W82" s="3">
        <v>1426.3</v>
      </c>
      <c r="X82" s="2" t="s">
        <v>63</v>
      </c>
      <c r="Y82" s="2" t="s">
        <v>63</v>
      </c>
      <c r="Z82" s="2" t="s">
        <v>63</v>
      </c>
      <c r="AA82" s="2" t="s">
        <v>63</v>
      </c>
      <c r="AB82" s="2" t="s">
        <v>63</v>
      </c>
      <c r="AC82" s="2" t="s">
        <v>63</v>
      </c>
      <c r="AD82" s="2" t="s">
        <v>63</v>
      </c>
      <c r="AE82" s="3">
        <v>0</v>
      </c>
      <c r="AF82" s="2" t="s">
        <v>63</v>
      </c>
      <c r="AG82" s="2" t="s">
        <v>63</v>
      </c>
      <c r="AH82" s="2" t="s">
        <v>63</v>
      </c>
      <c r="AI82" s="2" t="s">
        <v>63</v>
      </c>
      <c r="AJ82" s="2" t="s">
        <v>63</v>
      </c>
      <c r="AK82" s="2" t="s">
        <v>63</v>
      </c>
      <c r="AL82" s="2" t="s">
        <v>63</v>
      </c>
      <c r="AM82" s="2" t="s">
        <v>63</v>
      </c>
      <c r="AN82" s="2" t="s">
        <v>63</v>
      </c>
      <c r="AO82" s="2" t="s">
        <v>63</v>
      </c>
      <c r="AP82" s="3">
        <v>31.7</v>
      </c>
      <c r="AQ82" s="3">
        <v>0.3</v>
      </c>
      <c r="AR82" s="2" t="s">
        <v>63</v>
      </c>
      <c r="AS82" s="2" t="s">
        <v>63</v>
      </c>
      <c r="AT82" s="3">
        <v>17.899999999999999</v>
      </c>
      <c r="AU82" s="2" t="s">
        <v>63</v>
      </c>
      <c r="AV82" s="2" t="s">
        <v>63</v>
      </c>
      <c r="AW82" s="2" t="s">
        <v>63</v>
      </c>
      <c r="AX82" s="2" t="s">
        <v>63</v>
      </c>
      <c r="AY82" s="2" t="s">
        <v>63</v>
      </c>
      <c r="AZ82" s="2" t="s">
        <v>63</v>
      </c>
      <c r="BA82" s="3">
        <v>2.7</v>
      </c>
      <c r="BB82" s="2" t="s">
        <v>63</v>
      </c>
      <c r="BC82" s="3">
        <v>2895.1</v>
      </c>
      <c r="BD82" s="2" t="s">
        <v>63</v>
      </c>
      <c r="BE82" s="3">
        <v>0</v>
      </c>
      <c r="BF82" s="3">
        <v>10.199999999999999</v>
      </c>
      <c r="BG82" s="3">
        <v>70.8</v>
      </c>
      <c r="BH82" s="2" t="s">
        <v>63</v>
      </c>
      <c r="BI82" s="2" t="s">
        <v>63</v>
      </c>
      <c r="BJ82" s="3">
        <v>32346.400000000001</v>
      </c>
      <c r="BK82" s="3">
        <v>3028.7</v>
      </c>
    </row>
    <row r="83" spans="1:63" ht="20.100000000000001" customHeight="1">
      <c r="A83" s="106"/>
      <c r="B83" s="71" t="s">
        <v>143</v>
      </c>
      <c r="C83" s="72" t="s">
        <v>239</v>
      </c>
      <c r="D83" s="2" t="s">
        <v>63</v>
      </c>
      <c r="E83" s="2" t="s">
        <v>63</v>
      </c>
      <c r="F83" s="2" t="s">
        <v>63</v>
      </c>
      <c r="G83" s="2" t="s">
        <v>63</v>
      </c>
      <c r="H83" s="2" t="s">
        <v>63</v>
      </c>
      <c r="I83" s="2" t="s">
        <v>63</v>
      </c>
      <c r="J83" s="2" t="s">
        <v>63</v>
      </c>
      <c r="K83" s="2" t="s">
        <v>63</v>
      </c>
      <c r="L83" s="2" t="s">
        <v>63</v>
      </c>
      <c r="M83" s="2" t="s">
        <v>63</v>
      </c>
      <c r="N83" s="2" t="s">
        <v>63</v>
      </c>
      <c r="O83" s="2" t="s">
        <v>63</v>
      </c>
      <c r="P83" s="2" t="s">
        <v>63</v>
      </c>
      <c r="Q83" s="3">
        <v>42385.3</v>
      </c>
      <c r="R83" s="3">
        <v>812.5</v>
      </c>
      <c r="S83" s="2" t="s">
        <v>63</v>
      </c>
      <c r="T83" s="2" t="s">
        <v>63</v>
      </c>
      <c r="U83" s="2" t="s">
        <v>63</v>
      </c>
      <c r="V83" s="2" t="s">
        <v>63</v>
      </c>
      <c r="W83" s="2" t="s">
        <v>63</v>
      </c>
      <c r="X83" s="2" t="s">
        <v>63</v>
      </c>
      <c r="Y83" s="2" t="s">
        <v>63</v>
      </c>
      <c r="Z83" s="2" t="s">
        <v>63</v>
      </c>
      <c r="AA83" s="2" t="s">
        <v>63</v>
      </c>
      <c r="AB83" s="2" t="s">
        <v>63</v>
      </c>
      <c r="AC83" s="2" t="s">
        <v>63</v>
      </c>
      <c r="AD83" s="3">
        <v>74.8</v>
      </c>
      <c r="AE83" s="2" t="s">
        <v>63</v>
      </c>
      <c r="AF83" s="2" t="s">
        <v>63</v>
      </c>
      <c r="AG83" s="2" t="s">
        <v>63</v>
      </c>
      <c r="AH83" s="3">
        <v>163.5</v>
      </c>
      <c r="AI83" s="2" t="s">
        <v>63</v>
      </c>
      <c r="AJ83" s="2" t="s">
        <v>63</v>
      </c>
      <c r="AK83" s="2" t="s">
        <v>63</v>
      </c>
      <c r="AL83" s="2" t="s">
        <v>63</v>
      </c>
      <c r="AM83" s="2" t="s">
        <v>63</v>
      </c>
      <c r="AN83" s="2" t="s">
        <v>63</v>
      </c>
      <c r="AO83" s="2" t="s">
        <v>63</v>
      </c>
      <c r="AP83" s="3">
        <v>57.5</v>
      </c>
      <c r="AQ83" s="3">
        <v>98.4</v>
      </c>
      <c r="AR83" s="3">
        <v>13.3</v>
      </c>
      <c r="AS83" s="3">
        <v>65.7</v>
      </c>
      <c r="AT83" s="3">
        <v>1.5</v>
      </c>
      <c r="AU83" s="2" t="s">
        <v>63</v>
      </c>
      <c r="AV83" s="2" t="s">
        <v>63</v>
      </c>
      <c r="AW83" s="2" t="s">
        <v>63</v>
      </c>
      <c r="AX83" s="2" t="s">
        <v>63</v>
      </c>
      <c r="AY83" s="2" t="s">
        <v>63</v>
      </c>
      <c r="AZ83" s="2" t="s">
        <v>63</v>
      </c>
      <c r="BA83" s="2" t="s">
        <v>63</v>
      </c>
      <c r="BB83" s="2" t="s">
        <v>63</v>
      </c>
      <c r="BC83" s="2" t="s">
        <v>63</v>
      </c>
      <c r="BD83" s="2" t="s">
        <v>63</v>
      </c>
      <c r="BE83" s="2" t="s">
        <v>63</v>
      </c>
      <c r="BF83" s="2" t="s">
        <v>63</v>
      </c>
      <c r="BG83" s="2" t="s">
        <v>63</v>
      </c>
      <c r="BH83" s="2" t="s">
        <v>63</v>
      </c>
      <c r="BI83" s="2" t="s">
        <v>63</v>
      </c>
      <c r="BJ83" s="3">
        <v>43672.6</v>
      </c>
      <c r="BK83" s="3">
        <v>236.5</v>
      </c>
    </row>
    <row r="84" spans="1:63" ht="20.100000000000001" customHeight="1">
      <c r="A84" s="106"/>
      <c r="B84" s="71" t="s">
        <v>144</v>
      </c>
      <c r="C84" s="72" t="s">
        <v>240</v>
      </c>
      <c r="D84" s="2" t="s">
        <v>63</v>
      </c>
      <c r="E84" s="2" t="s">
        <v>63</v>
      </c>
      <c r="F84" s="2" t="s">
        <v>63</v>
      </c>
      <c r="G84" s="3">
        <v>11899.6</v>
      </c>
      <c r="H84" s="2" t="s">
        <v>63</v>
      </c>
      <c r="I84" s="2" t="s">
        <v>63</v>
      </c>
      <c r="J84" s="2" t="s">
        <v>63</v>
      </c>
      <c r="K84" s="2" t="s">
        <v>63</v>
      </c>
      <c r="L84" s="2" t="s">
        <v>63</v>
      </c>
      <c r="M84" s="2" t="s">
        <v>63</v>
      </c>
      <c r="N84" s="2" t="s">
        <v>63</v>
      </c>
      <c r="O84" s="2" t="s">
        <v>63</v>
      </c>
      <c r="P84" s="2" t="s">
        <v>63</v>
      </c>
      <c r="Q84" s="3">
        <v>3327.9</v>
      </c>
      <c r="R84" s="3">
        <v>180.7</v>
      </c>
      <c r="S84" s="2" t="s">
        <v>63</v>
      </c>
      <c r="T84" s="2" t="s">
        <v>63</v>
      </c>
      <c r="U84" s="2" t="s">
        <v>63</v>
      </c>
      <c r="V84" s="2" t="s">
        <v>63</v>
      </c>
      <c r="W84" s="3">
        <v>1228.5</v>
      </c>
      <c r="X84" s="3">
        <v>120.4</v>
      </c>
      <c r="Y84" s="2" t="s">
        <v>63</v>
      </c>
      <c r="Z84" s="2" t="s">
        <v>63</v>
      </c>
      <c r="AA84" s="2" t="s">
        <v>63</v>
      </c>
      <c r="AB84" s="2" t="s">
        <v>63</v>
      </c>
      <c r="AC84" s="2" t="s">
        <v>63</v>
      </c>
      <c r="AD84" s="2" t="s">
        <v>63</v>
      </c>
      <c r="AE84" s="2" t="s">
        <v>63</v>
      </c>
      <c r="AF84" s="2" t="s">
        <v>63</v>
      </c>
      <c r="AG84" s="2" t="s">
        <v>63</v>
      </c>
      <c r="AH84" s="3">
        <v>251.7</v>
      </c>
      <c r="AI84" s="2" t="s">
        <v>63</v>
      </c>
      <c r="AJ84" s="2" t="s">
        <v>63</v>
      </c>
      <c r="AK84" s="2" t="s">
        <v>63</v>
      </c>
      <c r="AL84" s="2" t="s">
        <v>63</v>
      </c>
      <c r="AM84" s="2" t="s">
        <v>63</v>
      </c>
      <c r="AN84" s="2" t="s">
        <v>63</v>
      </c>
      <c r="AO84" s="3">
        <v>1936.2</v>
      </c>
      <c r="AP84" s="3">
        <v>15.5</v>
      </c>
      <c r="AQ84" s="3">
        <v>252.1</v>
      </c>
      <c r="AR84" s="3">
        <v>271</v>
      </c>
      <c r="AS84" s="3">
        <v>3217.1</v>
      </c>
      <c r="AT84" s="3">
        <v>4.5999999999999996</v>
      </c>
      <c r="AU84" s="2" t="s">
        <v>63</v>
      </c>
      <c r="AV84" s="2" t="s">
        <v>63</v>
      </c>
      <c r="AW84" s="2" t="s">
        <v>63</v>
      </c>
      <c r="AX84" s="2" t="s">
        <v>63</v>
      </c>
      <c r="AY84" s="2" t="s">
        <v>63</v>
      </c>
      <c r="AZ84" s="2" t="s">
        <v>63</v>
      </c>
      <c r="BA84" s="2" t="s">
        <v>63</v>
      </c>
      <c r="BB84" s="2" t="s">
        <v>63</v>
      </c>
      <c r="BC84" s="2" t="s">
        <v>63</v>
      </c>
      <c r="BD84" s="2" t="s">
        <v>63</v>
      </c>
      <c r="BE84" s="2" t="s">
        <v>63</v>
      </c>
      <c r="BF84" s="2" t="s">
        <v>63</v>
      </c>
      <c r="BG84" s="2" t="s">
        <v>63</v>
      </c>
      <c r="BH84" s="2" t="s">
        <v>63</v>
      </c>
      <c r="BI84" s="2" t="s">
        <v>63</v>
      </c>
      <c r="BJ84" s="3">
        <v>22705.1</v>
      </c>
      <c r="BK84" s="3">
        <v>3760.3</v>
      </c>
    </row>
    <row r="85" spans="1:63" ht="20.100000000000001" customHeight="1">
      <c r="A85" s="106"/>
      <c r="B85" s="71" t="s">
        <v>145</v>
      </c>
      <c r="C85" s="72" t="s">
        <v>241</v>
      </c>
      <c r="D85" s="2" t="s">
        <v>63</v>
      </c>
      <c r="E85" s="2" t="s">
        <v>63</v>
      </c>
      <c r="F85" s="2" t="s">
        <v>63</v>
      </c>
      <c r="G85" s="2" t="s">
        <v>63</v>
      </c>
      <c r="H85" s="2" t="s">
        <v>63</v>
      </c>
      <c r="I85" s="2" t="s">
        <v>63</v>
      </c>
      <c r="J85" s="2" t="s">
        <v>63</v>
      </c>
      <c r="K85" s="2" t="s">
        <v>63</v>
      </c>
      <c r="L85" s="2" t="s">
        <v>63</v>
      </c>
      <c r="M85" s="2" t="s">
        <v>63</v>
      </c>
      <c r="N85" s="2" t="s">
        <v>63</v>
      </c>
      <c r="O85" s="2" t="s">
        <v>63</v>
      </c>
      <c r="P85" s="2" t="s">
        <v>63</v>
      </c>
      <c r="Q85" s="2" t="s">
        <v>63</v>
      </c>
      <c r="R85" s="2" t="s">
        <v>63</v>
      </c>
      <c r="S85" s="2" t="s">
        <v>63</v>
      </c>
      <c r="T85" s="2" t="s">
        <v>63</v>
      </c>
      <c r="U85" s="2" t="s">
        <v>63</v>
      </c>
      <c r="V85" s="2" t="s">
        <v>63</v>
      </c>
      <c r="W85" s="2" t="s">
        <v>63</v>
      </c>
      <c r="X85" s="2" t="s">
        <v>63</v>
      </c>
      <c r="Y85" s="2" t="s">
        <v>63</v>
      </c>
      <c r="Z85" s="2" t="s">
        <v>63</v>
      </c>
      <c r="AA85" s="2" t="s">
        <v>63</v>
      </c>
      <c r="AB85" s="2" t="s">
        <v>63</v>
      </c>
      <c r="AC85" s="2" t="s">
        <v>63</v>
      </c>
      <c r="AD85" s="2" t="s">
        <v>63</v>
      </c>
      <c r="AE85" s="2" t="s">
        <v>63</v>
      </c>
      <c r="AF85" s="2" t="s">
        <v>63</v>
      </c>
      <c r="AG85" s="2" t="s">
        <v>63</v>
      </c>
      <c r="AH85" s="2" t="s">
        <v>63</v>
      </c>
      <c r="AI85" s="2" t="s">
        <v>63</v>
      </c>
      <c r="AJ85" s="2" t="s">
        <v>63</v>
      </c>
      <c r="AK85" s="2" t="s">
        <v>63</v>
      </c>
      <c r="AL85" s="2" t="s">
        <v>63</v>
      </c>
      <c r="AM85" s="2" t="s">
        <v>63</v>
      </c>
      <c r="AN85" s="2" t="s">
        <v>63</v>
      </c>
      <c r="AO85" s="2" t="s">
        <v>63</v>
      </c>
      <c r="AP85" s="2" t="s">
        <v>63</v>
      </c>
      <c r="AQ85" s="2" t="s">
        <v>63</v>
      </c>
      <c r="AR85" s="2" t="s">
        <v>63</v>
      </c>
      <c r="AS85" s="2" t="s">
        <v>63</v>
      </c>
      <c r="AT85" s="2" t="s">
        <v>63</v>
      </c>
      <c r="AU85" s="2" t="s">
        <v>63</v>
      </c>
      <c r="AV85" s="2" t="s">
        <v>63</v>
      </c>
      <c r="AW85" s="2" t="s">
        <v>63</v>
      </c>
      <c r="AX85" s="2" t="s">
        <v>63</v>
      </c>
      <c r="AY85" s="2" t="s">
        <v>63</v>
      </c>
      <c r="AZ85" s="2" t="s">
        <v>63</v>
      </c>
      <c r="BA85" s="2" t="s">
        <v>63</v>
      </c>
      <c r="BB85" s="2" t="s">
        <v>63</v>
      </c>
      <c r="BC85" s="2" t="s">
        <v>63</v>
      </c>
      <c r="BD85" s="2" t="s">
        <v>63</v>
      </c>
      <c r="BE85" s="2" t="s">
        <v>63</v>
      </c>
      <c r="BF85" s="2" t="s">
        <v>63</v>
      </c>
      <c r="BG85" s="2" t="s">
        <v>63</v>
      </c>
      <c r="BH85" s="2" t="s">
        <v>63</v>
      </c>
      <c r="BI85" s="3">
        <v>177</v>
      </c>
      <c r="BJ85" s="3">
        <v>177</v>
      </c>
      <c r="BK85" s="2" t="s">
        <v>63</v>
      </c>
    </row>
    <row r="86" spans="1:63" ht="20.100000000000001" customHeight="1">
      <c r="A86" s="106"/>
      <c r="B86" s="66" t="s">
        <v>146</v>
      </c>
      <c r="C86" s="83" t="s">
        <v>242</v>
      </c>
      <c r="D86" s="2" t="s">
        <v>63</v>
      </c>
      <c r="E86" s="2" t="s">
        <v>63</v>
      </c>
      <c r="F86" s="2" t="s">
        <v>63</v>
      </c>
      <c r="G86" s="3">
        <v>85355.1</v>
      </c>
      <c r="H86" s="2" t="s">
        <v>63</v>
      </c>
      <c r="I86" s="2" t="s">
        <v>63</v>
      </c>
      <c r="J86" s="2" t="s">
        <v>63</v>
      </c>
      <c r="K86" s="2" t="s">
        <v>63</v>
      </c>
      <c r="L86" s="2" t="s">
        <v>63</v>
      </c>
      <c r="M86" s="2" t="s">
        <v>63</v>
      </c>
      <c r="N86" s="2" t="s">
        <v>63</v>
      </c>
      <c r="O86" s="2" t="s">
        <v>63</v>
      </c>
      <c r="P86" s="2" t="s">
        <v>63</v>
      </c>
      <c r="Q86" s="3">
        <v>68321.5</v>
      </c>
      <c r="R86" s="3">
        <v>14187.6</v>
      </c>
      <c r="S86" s="2" t="s">
        <v>63</v>
      </c>
      <c r="T86" s="2" t="s">
        <v>63</v>
      </c>
      <c r="U86" s="2" t="s">
        <v>63</v>
      </c>
      <c r="V86" s="2" t="s">
        <v>63</v>
      </c>
      <c r="W86" s="3">
        <v>30493.4</v>
      </c>
      <c r="X86" s="3">
        <v>4141.1000000000004</v>
      </c>
      <c r="Y86" s="2" t="s">
        <v>63</v>
      </c>
      <c r="Z86" s="2" t="s">
        <v>63</v>
      </c>
      <c r="AA86" s="2" t="s">
        <v>63</v>
      </c>
      <c r="AB86" s="2" t="s">
        <v>63</v>
      </c>
      <c r="AC86" s="2" t="s">
        <v>63</v>
      </c>
      <c r="AD86" s="3">
        <v>938.6</v>
      </c>
      <c r="AE86" s="3">
        <v>9.9</v>
      </c>
      <c r="AF86" s="2" t="s">
        <v>63</v>
      </c>
      <c r="AG86" s="2" t="s">
        <v>63</v>
      </c>
      <c r="AH86" s="3">
        <v>5002.3</v>
      </c>
      <c r="AI86" s="2" t="s">
        <v>63</v>
      </c>
      <c r="AJ86" s="2" t="s">
        <v>63</v>
      </c>
      <c r="AK86" s="2" t="s">
        <v>63</v>
      </c>
      <c r="AL86" s="2" t="s">
        <v>63</v>
      </c>
      <c r="AM86" s="2" t="s">
        <v>63</v>
      </c>
      <c r="AN86" s="2" t="s">
        <v>63</v>
      </c>
      <c r="AO86" s="3">
        <v>5942.4</v>
      </c>
      <c r="AP86" s="3">
        <v>3263.9</v>
      </c>
      <c r="AQ86" s="3">
        <v>3074.4</v>
      </c>
      <c r="AR86" s="3">
        <v>6869</v>
      </c>
      <c r="AS86" s="3">
        <v>10997.7</v>
      </c>
      <c r="AT86" s="3">
        <v>170.4</v>
      </c>
      <c r="AU86" s="3">
        <v>1340.4</v>
      </c>
      <c r="AV86" s="2" t="s">
        <v>63</v>
      </c>
      <c r="AW86" s="2" t="s">
        <v>63</v>
      </c>
      <c r="AX86" s="2" t="s">
        <v>63</v>
      </c>
      <c r="AY86" s="2" t="s">
        <v>63</v>
      </c>
      <c r="AZ86" s="2" t="s">
        <v>63</v>
      </c>
      <c r="BA86" s="2" t="s">
        <v>63</v>
      </c>
      <c r="BB86" s="2" t="s">
        <v>63</v>
      </c>
      <c r="BC86" s="2" t="s">
        <v>63</v>
      </c>
      <c r="BD86" s="2" t="s">
        <v>63</v>
      </c>
      <c r="BE86" s="2" t="s">
        <v>63</v>
      </c>
      <c r="BF86" s="2" t="s">
        <v>63</v>
      </c>
      <c r="BG86" s="2" t="s">
        <v>63</v>
      </c>
      <c r="BH86" s="2" t="s">
        <v>63</v>
      </c>
      <c r="BI86" s="3">
        <v>65419</v>
      </c>
      <c r="BJ86" s="3">
        <v>305526.59999999998</v>
      </c>
      <c r="BK86" s="3">
        <v>25715.8</v>
      </c>
    </row>
    <row r="87" spans="1:63" ht="20.100000000000001" customHeight="1">
      <c r="A87" s="106"/>
      <c r="B87" s="71" t="s">
        <v>147</v>
      </c>
      <c r="C87" s="72" t="s">
        <v>239</v>
      </c>
      <c r="D87" s="2" t="s">
        <v>63</v>
      </c>
      <c r="E87" s="2" t="s">
        <v>63</v>
      </c>
      <c r="F87" s="2" t="s">
        <v>63</v>
      </c>
      <c r="G87" s="2" t="s">
        <v>63</v>
      </c>
      <c r="H87" s="2" t="s">
        <v>63</v>
      </c>
      <c r="I87" s="2" t="s">
        <v>63</v>
      </c>
      <c r="J87" s="2" t="s">
        <v>63</v>
      </c>
      <c r="K87" s="2" t="s">
        <v>63</v>
      </c>
      <c r="L87" s="2" t="s">
        <v>63</v>
      </c>
      <c r="M87" s="2" t="s">
        <v>63</v>
      </c>
      <c r="N87" s="2" t="s">
        <v>63</v>
      </c>
      <c r="O87" s="2" t="s">
        <v>63</v>
      </c>
      <c r="P87" s="2" t="s">
        <v>63</v>
      </c>
      <c r="Q87" s="3">
        <v>61784.9</v>
      </c>
      <c r="R87" s="3">
        <v>5450.9</v>
      </c>
      <c r="S87" s="2" t="s">
        <v>63</v>
      </c>
      <c r="T87" s="2" t="s">
        <v>63</v>
      </c>
      <c r="U87" s="2" t="s">
        <v>63</v>
      </c>
      <c r="V87" s="2" t="s">
        <v>63</v>
      </c>
      <c r="W87" s="2" t="s">
        <v>63</v>
      </c>
      <c r="X87" s="2" t="s">
        <v>63</v>
      </c>
      <c r="Y87" s="2" t="s">
        <v>63</v>
      </c>
      <c r="Z87" s="2" t="s">
        <v>63</v>
      </c>
      <c r="AA87" s="2" t="s">
        <v>63</v>
      </c>
      <c r="AB87" s="2" t="s">
        <v>63</v>
      </c>
      <c r="AC87" s="2" t="s">
        <v>63</v>
      </c>
      <c r="AD87" s="3">
        <v>938.6</v>
      </c>
      <c r="AE87" s="2" t="s">
        <v>63</v>
      </c>
      <c r="AF87" s="2" t="s">
        <v>63</v>
      </c>
      <c r="AG87" s="2" t="s">
        <v>63</v>
      </c>
      <c r="AH87" s="3">
        <v>472.4</v>
      </c>
      <c r="AI87" s="2" t="s">
        <v>63</v>
      </c>
      <c r="AJ87" s="2" t="s">
        <v>63</v>
      </c>
      <c r="AK87" s="2" t="s">
        <v>63</v>
      </c>
      <c r="AL87" s="2" t="s">
        <v>63</v>
      </c>
      <c r="AM87" s="2" t="s">
        <v>63</v>
      </c>
      <c r="AN87" s="2" t="s">
        <v>63</v>
      </c>
      <c r="AO87" s="2" t="s">
        <v>63</v>
      </c>
      <c r="AP87" s="3">
        <v>189</v>
      </c>
      <c r="AQ87" s="3">
        <v>3074.4</v>
      </c>
      <c r="AR87" s="3">
        <v>559.5</v>
      </c>
      <c r="AS87" s="3">
        <v>2956.6</v>
      </c>
      <c r="AT87" s="3">
        <v>15.3</v>
      </c>
      <c r="AU87" s="2" t="s">
        <v>63</v>
      </c>
      <c r="AV87" s="2" t="s">
        <v>63</v>
      </c>
      <c r="AW87" s="2" t="s">
        <v>63</v>
      </c>
      <c r="AX87" s="2" t="s">
        <v>63</v>
      </c>
      <c r="AY87" s="2" t="s">
        <v>63</v>
      </c>
      <c r="AZ87" s="2" t="s">
        <v>63</v>
      </c>
      <c r="BA87" s="2" t="s">
        <v>63</v>
      </c>
      <c r="BB87" s="2" t="s">
        <v>63</v>
      </c>
      <c r="BC87" s="2" t="s">
        <v>63</v>
      </c>
      <c r="BD87" s="2" t="s">
        <v>63</v>
      </c>
      <c r="BE87" s="2" t="s">
        <v>63</v>
      </c>
      <c r="BF87" s="2" t="s">
        <v>63</v>
      </c>
      <c r="BG87" s="2" t="s">
        <v>63</v>
      </c>
      <c r="BH87" s="2" t="s">
        <v>63</v>
      </c>
      <c r="BI87" s="3">
        <v>44494.2</v>
      </c>
      <c r="BJ87" s="3">
        <v>119935.9</v>
      </c>
      <c r="BK87" s="3">
        <v>6794.9</v>
      </c>
    </row>
    <row r="88" spans="1:63" ht="20.100000000000001" customHeight="1">
      <c r="A88" s="106"/>
      <c r="B88" s="71" t="s">
        <v>148</v>
      </c>
      <c r="C88" s="72" t="s">
        <v>240</v>
      </c>
      <c r="D88" s="2" t="s">
        <v>63</v>
      </c>
      <c r="E88" s="2" t="s">
        <v>63</v>
      </c>
      <c r="F88" s="2" t="s">
        <v>63</v>
      </c>
      <c r="G88" s="3">
        <v>85355.1</v>
      </c>
      <c r="H88" s="2" t="s">
        <v>63</v>
      </c>
      <c r="I88" s="2" t="s">
        <v>63</v>
      </c>
      <c r="J88" s="2" t="s">
        <v>63</v>
      </c>
      <c r="K88" s="2" t="s">
        <v>63</v>
      </c>
      <c r="L88" s="2" t="s">
        <v>63</v>
      </c>
      <c r="M88" s="2" t="s">
        <v>63</v>
      </c>
      <c r="N88" s="2" t="s">
        <v>63</v>
      </c>
      <c r="O88" s="2" t="s">
        <v>63</v>
      </c>
      <c r="P88" s="2" t="s">
        <v>63</v>
      </c>
      <c r="Q88" s="3">
        <v>5729.2</v>
      </c>
      <c r="R88" s="3">
        <v>2942</v>
      </c>
      <c r="S88" s="2" t="s">
        <v>63</v>
      </c>
      <c r="T88" s="2" t="s">
        <v>63</v>
      </c>
      <c r="U88" s="2" t="s">
        <v>63</v>
      </c>
      <c r="V88" s="2" t="s">
        <v>63</v>
      </c>
      <c r="W88" s="3">
        <v>30493.4</v>
      </c>
      <c r="X88" s="3">
        <v>3556.4</v>
      </c>
      <c r="Y88" s="2" t="s">
        <v>63</v>
      </c>
      <c r="Z88" s="2" t="s">
        <v>63</v>
      </c>
      <c r="AA88" s="2" t="s">
        <v>63</v>
      </c>
      <c r="AB88" s="2" t="s">
        <v>63</v>
      </c>
      <c r="AC88" s="2" t="s">
        <v>63</v>
      </c>
      <c r="AD88" s="2" t="s">
        <v>63</v>
      </c>
      <c r="AE88" s="2" t="s">
        <v>63</v>
      </c>
      <c r="AF88" s="2" t="s">
        <v>63</v>
      </c>
      <c r="AG88" s="2" t="s">
        <v>63</v>
      </c>
      <c r="AH88" s="3">
        <v>3199.3</v>
      </c>
      <c r="AI88" s="2" t="s">
        <v>63</v>
      </c>
      <c r="AJ88" s="2" t="s">
        <v>63</v>
      </c>
      <c r="AK88" s="2" t="s">
        <v>63</v>
      </c>
      <c r="AL88" s="2" t="s">
        <v>63</v>
      </c>
      <c r="AM88" s="2" t="s">
        <v>63</v>
      </c>
      <c r="AN88" s="2" t="s">
        <v>63</v>
      </c>
      <c r="AO88" s="3">
        <v>5942.4</v>
      </c>
      <c r="AP88" s="2" t="s">
        <v>63</v>
      </c>
      <c r="AQ88" s="2" t="s">
        <v>63</v>
      </c>
      <c r="AR88" s="3">
        <v>4391.8999999999996</v>
      </c>
      <c r="AS88" s="3">
        <v>7430.7</v>
      </c>
      <c r="AT88" s="2" t="s">
        <v>63</v>
      </c>
      <c r="AU88" s="2" t="s">
        <v>63</v>
      </c>
      <c r="AV88" s="2" t="s">
        <v>63</v>
      </c>
      <c r="AW88" s="2" t="s">
        <v>63</v>
      </c>
      <c r="AX88" s="2" t="s">
        <v>63</v>
      </c>
      <c r="AY88" s="2" t="s">
        <v>63</v>
      </c>
      <c r="AZ88" s="2" t="s">
        <v>63</v>
      </c>
      <c r="BA88" s="2" t="s">
        <v>63</v>
      </c>
      <c r="BB88" s="2" t="s">
        <v>63</v>
      </c>
      <c r="BC88" s="2" t="s">
        <v>63</v>
      </c>
      <c r="BD88" s="2" t="s">
        <v>63</v>
      </c>
      <c r="BE88" s="2" t="s">
        <v>63</v>
      </c>
      <c r="BF88" s="2" t="s">
        <v>63</v>
      </c>
      <c r="BG88" s="2" t="s">
        <v>63</v>
      </c>
      <c r="BH88" s="2" t="s">
        <v>63</v>
      </c>
      <c r="BI88" s="3">
        <v>18096.7</v>
      </c>
      <c r="BJ88" s="3">
        <v>167137</v>
      </c>
      <c r="BK88" s="3">
        <v>11822.6</v>
      </c>
    </row>
    <row r="89" spans="1:63" ht="20.100000000000001" customHeight="1">
      <c r="A89" s="106"/>
      <c r="B89" s="71" t="s">
        <v>149</v>
      </c>
      <c r="C89" s="72" t="s">
        <v>243</v>
      </c>
      <c r="D89" s="2" t="s">
        <v>63</v>
      </c>
      <c r="E89" s="2" t="s">
        <v>63</v>
      </c>
      <c r="F89" s="2" t="s">
        <v>63</v>
      </c>
      <c r="G89" s="2" t="s">
        <v>63</v>
      </c>
      <c r="H89" s="2" t="s">
        <v>63</v>
      </c>
      <c r="I89" s="2" t="s">
        <v>63</v>
      </c>
      <c r="J89" s="2" t="s">
        <v>63</v>
      </c>
      <c r="K89" s="2" t="s">
        <v>63</v>
      </c>
      <c r="L89" s="2" t="s">
        <v>63</v>
      </c>
      <c r="M89" s="2" t="s">
        <v>63</v>
      </c>
      <c r="N89" s="2" t="s">
        <v>63</v>
      </c>
      <c r="O89" s="2" t="s">
        <v>63</v>
      </c>
      <c r="P89" s="2" t="s">
        <v>63</v>
      </c>
      <c r="Q89" s="3">
        <v>807.3</v>
      </c>
      <c r="R89" s="3">
        <v>5794.7</v>
      </c>
      <c r="S89" s="2" t="s">
        <v>63</v>
      </c>
      <c r="T89" s="2" t="s">
        <v>63</v>
      </c>
      <c r="U89" s="2" t="s">
        <v>63</v>
      </c>
      <c r="V89" s="2" t="s">
        <v>63</v>
      </c>
      <c r="W89" s="2" t="s">
        <v>63</v>
      </c>
      <c r="X89" s="2" t="s">
        <v>63</v>
      </c>
      <c r="Y89" s="2" t="s">
        <v>63</v>
      </c>
      <c r="Z89" s="2" t="s">
        <v>63</v>
      </c>
      <c r="AA89" s="2" t="s">
        <v>63</v>
      </c>
      <c r="AB89" s="2" t="s">
        <v>63</v>
      </c>
      <c r="AC89" s="2" t="s">
        <v>63</v>
      </c>
      <c r="AD89" s="2" t="s">
        <v>63</v>
      </c>
      <c r="AE89" s="2" t="s">
        <v>63</v>
      </c>
      <c r="AF89" s="2" t="s">
        <v>63</v>
      </c>
      <c r="AG89" s="2" t="s">
        <v>63</v>
      </c>
      <c r="AH89" s="3">
        <v>1330.6</v>
      </c>
      <c r="AI89" s="2" t="s">
        <v>63</v>
      </c>
      <c r="AJ89" s="2" t="s">
        <v>63</v>
      </c>
      <c r="AK89" s="2" t="s">
        <v>63</v>
      </c>
      <c r="AL89" s="2" t="s">
        <v>63</v>
      </c>
      <c r="AM89" s="2" t="s">
        <v>63</v>
      </c>
      <c r="AN89" s="2" t="s">
        <v>63</v>
      </c>
      <c r="AO89" s="2" t="s">
        <v>63</v>
      </c>
      <c r="AP89" s="2" t="s">
        <v>63</v>
      </c>
      <c r="AQ89" s="2" t="s">
        <v>63</v>
      </c>
      <c r="AR89" s="2" t="s">
        <v>63</v>
      </c>
      <c r="AS89" s="2" t="s">
        <v>63</v>
      </c>
      <c r="AT89" s="3">
        <v>155.1</v>
      </c>
      <c r="AU89" s="3">
        <v>1340.4</v>
      </c>
      <c r="AV89" s="2" t="s">
        <v>63</v>
      </c>
      <c r="AW89" s="2" t="s">
        <v>63</v>
      </c>
      <c r="AX89" s="2" t="s">
        <v>63</v>
      </c>
      <c r="AY89" s="2" t="s">
        <v>63</v>
      </c>
      <c r="AZ89" s="2" t="s">
        <v>63</v>
      </c>
      <c r="BA89" s="2" t="s">
        <v>63</v>
      </c>
      <c r="BB89" s="2" t="s">
        <v>63</v>
      </c>
      <c r="BC89" s="2" t="s">
        <v>63</v>
      </c>
      <c r="BD89" s="2" t="s">
        <v>63</v>
      </c>
      <c r="BE89" s="2" t="s">
        <v>63</v>
      </c>
      <c r="BF89" s="2" t="s">
        <v>63</v>
      </c>
      <c r="BG89" s="2" t="s">
        <v>63</v>
      </c>
      <c r="BH89" s="2" t="s">
        <v>63</v>
      </c>
      <c r="BI89" s="2" t="s">
        <v>63</v>
      </c>
      <c r="BJ89" s="3">
        <v>9428.2000000000007</v>
      </c>
      <c r="BK89" s="3">
        <v>1495.6</v>
      </c>
    </row>
    <row r="90" spans="1:63" ht="20.100000000000001" customHeight="1">
      <c r="A90" s="106"/>
      <c r="B90" s="71" t="s">
        <v>150</v>
      </c>
      <c r="C90" s="72" t="s">
        <v>244</v>
      </c>
      <c r="D90" s="2" t="s">
        <v>63</v>
      </c>
      <c r="E90" s="2" t="s">
        <v>63</v>
      </c>
      <c r="F90" s="2" t="s">
        <v>63</v>
      </c>
      <c r="G90" s="2" t="s">
        <v>63</v>
      </c>
      <c r="H90" s="2" t="s">
        <v>63</v>
      </c>
      <c r="I90" s="2" t="s">
        <v>63</v>
      </c>
      <c r="J90" s="2" t="s">
        <v>63</v>
      </c>
      <c r="K90" s="2" t="s">
        <v>63</v>
      </c>
      <c r="L90" s="2" t="s">
        <v>63</v>
      </c>
      <c r="M90" s="2" t="s">
        <v>63</v>
      </c>
      <c r="N90" s="2" t="s">
        <v>63</v>
      </c>
      <c r="O90" s="2" t="s">
        <v>63</v>
      </c>
      <c r="P90" s="2" t="s">
        <v>63</v>
      </c>
      <c r="Q90" s="2" t="s">
        <v>63</v>
      </c>
      <c r="R90" s="2" t="s">
        <v>63</v>
      </c>
      <c r="S90" s="2" t="s">
        <v>63</v>
      </c>
      <c r="T90" s="2" t="s">
        <v>63</v>
      </c>
      <c r="U90" s="2" t="s">
        <v>63</v>
      </c>
      <c r="V90" s="2" t="s">
        <v>63</v>
      </c>
      <c r="W90" s="2" t="s">
        <v>63</v>
      </c>
      <c r="X90" s="3">
        <v>584.79999999999995</v>
      </c>
      <c r="Y90" s="2" t="s">
        <v>63</v>
      </c>
      <c r="Z90" s="2" t="s">
        <v>63</v>
      </c>
      <c r="AA90" s="2" t="s">
        <v>63</v>
      </c>
      <c r="AB90" s="2" t="s">
        <v>63</v>
      </c>
      <c r="AC90" s="2" t="s">
        <v>63</v>
      </c>
      <c r="AD90" s="2" t="s">
        <v>63</v>
      </c>
      <c r="AE90" s="3">
        <v>9.9</v>
      </c>
      <c r="AF90" s="2" t="s">
        <v>63</v>
      </c>
      <c r="AG90" s="2" t="s">
        <v>63</v>
      </c>
      <c r="AH90" s="2" t="s">
        <v>63</v>
      </c>
      <c r="AI90" s="2" t="s">
        <v>63</v>
      </c>
      <c r="AJ90" s="2" t="s">
        <v>63</v>
      </c>
      <c r="AK90" s="2" t="s">
        <v>63</v>
      </c>
      <c r="AL90" s="2" t="s">
        <v>63</v>
      </c>
      <c r="AM90" s="2" t="s">
        <v>63</v>
      </c>
      <c r="AN90" s="2" t="s">
        <v>63</v>
      </c>
      <c r="AO90" s="2" t="s">
        <v>63</v>
      </c>
      <c r="AP90" s="3">
        <v>3074.9</v>
      </c>
      <c r="AQ90" s="2" t="s">
        <v>63</v>
      </c>
      <c r="AR90" s="3">
        <v>1917.5</v>
      </c>
      <c r="AS90" s="3">
        <v>610.29999999999995</v>
      </c>
      <c r="AT90" s="2" t="s">
        <v>63</v>
      </c>
      <c r="AU90" s="2" t="s">
        <v>63</v>
      </c>
      <c r="AV90" s="2" t="s">
        <v>63</v>
      </c>
      <c r="AW90" s="2" t="s">
        <v>63</v>
      </c>
      <c r="AX90" s="2" t="s">
        <v>63</v>
      </c>
      <c r="AY90" s="2" t="s">
        <v>63</v>
      </c>
      <c r="AZ90" s="2" t="s">
        <v>63</v>
      </c>
      <c r="BA90" s="2" t="s">
        <v>63</v>
      </c>
      <c r="BB90" s="2" t="s">
        <v>63</v>
      </c>
      <c r="BC90" s="2" t="s">
        <v>63</v>
      </c>
      <c r="BD90" s="2" t="s">
        <v>63</v>
      </c>
      <c r="BE90" s="2" t="s">
        <v>63</v>
      </c>
      <c r="BF90" s="2" t="s">
        <v>63</v>
      </c>
      <c r="BG90" s="2" t="s">
        <v>63</v>
      </c>
      <c r="BH90" s="2" t="s">
        <v>63</v>
      </c>
      <c r="BI90" s="2" t="s">
        <v>63</v>
      </c>
      <c r="BJ90" s="3">
        <v>6197.4</v>
      </c>
      <c r="BK90" s="3">
        <v>5602.8</v>
      </c>
    </row>
    <row r="91" spans="1:63" ht="20.100000000000001" customHeight="1">
      <c r="A91" s="106"/>
      <c r="B91" s="71" t="s">
        <v>151</v>
      </c>
      <c r="C91" s="72" t="s">
        <v>245</v>
      </c>
      <c r="D91" s="2" t="s">
        <v>63</v>
      </c>
      <c r="E91" s="2" t="s">
        <v>63</v>
      </c>
      <c r="F91" s="2" t="s">
        <v>63</v>
      </c>
      <c r="G91" s="2" t="s">
        <v>63</v>
      </c>
      <c r="H91" s="2" t="s">
        <v>63</v>
      </c>
      <c r="I91" s="2" t="s">
        <v>63</v>
      </c>
      <c r="J91" s="2" t="s">
        <v>63</v>
      </c>
      <c r="K91" s="2" t="s">
        <v>63</v>
      </c>
      <c r="L91" s="2" t="s">
        <v>63</v>
      </c>
      <c r="M91" s="2" t="s">
        <v>63</v>
      </c>
      <c r="N91" s="2" t="s">
        <v>63</v>
      </c>
      <c r="O91" s="2" t="s">
        <v>63</v>
      </c>
      <c r="P91" s="2" t="s">
        <v>63</v>
      </c>
      <c r="Q91" s="2" t="s">
        <v>63</v>
      </c>
      <c r="R91" s="2" t="s">
        <v>63</v>
      </c>
      <c r="S91" s="2" t="s">
        <v>63</v>
      </c>
      <c r="T91" s="2" t="s">
        <v>63</v>
      </c>
      <c r="U91" s="2" t="s">
        <v>63</v>
      </c>
      <c r="V91" s="2" t="s">
        <v>63</v>
      </c>
      <c r="W91" s="2" t="s">
        <v>63</v>
      </c>
      <c r="X91" s="2" t="s">
        <v>63</v>
      </c>
      <c r="Y91" s="2" t="s">
        <v>63</v>
      </c>
      <c r="Z91" s="2" t="s">
        <v>63</v>
      </c>
      <c r="AA91" s="2" t="s">
        <v>63</v>
      </c>
      <c r="AB91" s="2" t="s">
        <v>63</v>
      </c>
      <c r="AC91" s="2" t="s">
        <v>63</v>
      </c>
      <c r="AD91" s="2" t="s">
        <v>63</v>
      </c>
      <c r="AE91" s="2" t="s">
        <v>63</v>
      </c>
      <c r="AF91" s="2" t="s">
        <v>63</v>
      </c>
      <c r="AG91" s="2" t="s">
        <v>63</v>
      </c>
      <c r="AH91" s="2" t="s">
        <v>63</v>
      </c>
      <c r="AI91" s="2" t="s">
        <v>63</v>
      </c>
      <c r="AJ91" s="2" t="s">
        <v>63</v>
      </c>
      <c r="AK91" s="2" t="s">
        <v>63</v>
      </c>
      <c r="AL91" s="2" t="s">
        <v>63</v>
      </c>
      <c r="AM91" s="2" t="s">
        <v>63</v>
      </c>
      <c r="AN91" s="2" t="s">
        <v>63</v>
      </c>
      <c r="AO91" s="2" t="s">
        <v>63</v>
      </c>
      <c r="AP91" s="2" t="s">
        <v>63</v>
      </c>
      <c r="AQ91" s="2" t="s">
        <v>63</v>
      </c>
      <c r="AR91" s="2" t="s">
        <v>63</v>
      </c>
      <c r="AS91" s="2" t="s">
        <v>63</v>
      </c>
      <c r="AT91" s="2" t="s">
        <v>63</v>
      </c>
      <c r="AU91" s="2" t="s">
        <v>63</v>
      </c>
      <c r="AV91" s="2" t="s">
        <v>63</v>
      </c>
      <c r="AW91" s="2" t="s">
        <v>63</v>
      </c>
      <c r="AX91" s="2" t="s">
        <v>63</v>
      </c>
      <c r="AY91" s="2" t="s">
        <v>63</v>
      </c>
      <c r="AZ91" s="2" t="s">
        <v>63</v>
      </c>
      <c r="BA91" s="2" t="s">
        <v>63</v>
      </c>
      <c r="BB91" s="2" t="s">
        <v>63</v>
      </c>
      <c r="BC91" s="2" t="s">
        <v>63</v>
      </c>
      <c r="BD91" s="2" t="s">
        <v>63</v>
      </c>
      <c r="BE91" s="2" t="s">
        <v>63</v>
      </c>
      <c r="BF91" s="2" t="s">
        <v>63</v>
      </c>
      <c r="BG91" s="2" t="s">
        <v>63</v>
      </c>
      <c r="BH91" s="2" t="s">
        <v>63</v>
      </c>
      <c r="BI91" s="3">
        <v>2828.2</v>
      </c>
      <c r="BJ91" s="3">
        <v>2828.2</v>
      </c>
      <c r="BK91" s="2" t="s">
        <v>63</v>
      </c>
    </row>
  </sheetData>
  <mergeCells count="1">
    <mergeCell ref="D2:BK2"/>
  </mergeCells>
  <phoneticPr fontId="5"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C13C4-9C36-4B30-B0AE-9681E86857BC}">
  <dimension ref="A1:BK91"/>
  <sheetViews>
    <sheetView topLeftCell="BA36" workbookViewId="0">
      <selection activeCell="A48" sqref="A48:XFD48"/>
    </sheetView>
  </sheetViews>
  <sheetFormatPr defaultRowHeight="16.5"/>
  <cols>
    <col min="1" max="1" width="20" customWidth="1"/>
    <col min="2" max="2" width="25.125" bestFit="1" customWidth="1"/>
    <col min="3" max="3" width="22.875" customWidth="1"/>
    <col min="4" max="5" width="14.625" customWidth="1"/>
    <col min="6" max="6" width="8.75" customWidth="1"/>
    <col min="7" max="7" width="14.625" customWidth="1"/>
    <col min="8" max="8" width="11.75" customWidth="1"/>
    <col min="9" max="10" width="5.875" customWidth="1"/>
    <col min="11" max="11" width="11.75" customWidth="1"/>
    <col min="12" max="13" width="8.75" customWidth="1"/>
    <col min="14" max="14" width="17.625" customWidth="1"/>
    <col min="15" max="15" width="11.75" customWidth="1"/>
    <col min="16" max="16" width="17.625" customWidth="1"/>
    <col min="17" max="18" width="11.75" customWidth="1"/>
    <col min="19" max="19" width="9.75" customWidth="1"/>
    <col min="20" max="20" width="11.75" customWidth="1"/>
    <col min="21" max="21" width="8.75" customWidth="1"/>
    <col min="22" max="22" width="17.625" customWidth="1"/>
    <col min="23" max="23" width="11.75" customWidth="1"/>
    <col min="24" max="24" width="8.75" customWidth="1"/>
    <col min="25" max="25" width="6.875" customWidth="1"/>
    <col min="26" max="26" width="8.75" customWidth="1"/>
    <col min="27" max="27" width="14.625" customWidth="1"/>
    <col min="28" max="28" width="20.375" customWidth="1"/>
    <col min="29" max="29" width="17.625" customWidth="1"/>
    <col min="30" max="30" width="7.875" customWidth="1"/>
    <col min="31" max="31" width="8.75" customWidth="1"/>
    <col min="32" max="33" width="5.875" customWidth="1"/>
    <col min="34" max="35" width="8.75" customWidth="1"/>
    <col min="36" max="36" width="5.875" customWidth="1"/>
    <col min="37" max="37" width="8.75" customWidth="1"/>
    <col min="38" max="38" width="11.75" customWidth="1"/>
    <col min="39" max="39" width="14.625" customWidth="1"/>
    <col min="40" max="40" width="11.75" customWidth="1"/>
    <col min="41" max="41" width="17.625" customWidth="1"/>
    <col min="42" max="42" width="14.625" customWidth="1"/>
    <col min="43" max="43" width="21.375" customWidth="1"/>
    <col min="44" max="44" width="24.375" customWidth="1"/>
    <col min="45" max="45" width="20.375" customWidth="1"/>
    <col min="46" max="47" width="14.625" customWidth="1"/>
    <col min="48" max="48" width="17.625" customWidth="1"/>
    <col min="49" max="49" width="14.625" customWidth="1"/>
    <col min="50" max="50" width="20.375" customWidth="1"/>
    <col min="51" max="51" width="5.875" customWidth="1"/>
    <col min="52" max="52" width="8.75" customWidth="1"/>
    <col min="53" max="53" width="6.875" customWidth="1"/>
    <col min="54" max="54" width="5.875" customWidth="1"/>
    <col min="55" max="56" width="8.75" customWidth="1"/>
    <col min="57" max="57" width="5.875" customWidth="1"/>
    <col min="58" max="58" width="6.875" customWidth="1"/>
    <col min="59" max="59" width="17.625" customWidth="1"/>
    <col min="60" max="61" width="7.875" customWidth="1"/>
    <col min="62" max="62" width="11.75" customWidth="1"/>
    <col min="63" max="63" width="16.625" customWidth="1"/>
  </cols>
  <sheetData>
    <row r="1" spans="1:63" ht="17.25" thickBot="1">
      <c r="D1" s="16" t="s">
        <v>271</v>
      </c>
      <c r="E1" s="16" t="s">
        <v>271</v>
      </c>
      <c r="F1" s="16" t="s">
        <v>271</v>
      </c>
      <c r="G1" s="16" t="s">
        <v>271</v>
      </c>
      <c r="H1" s="16" t="s">
        <v>271</v>
      </c>
      <c r="I1" s="16" t="s">
        <v>271</v>
      </c>
      <c r="J1" s="16" t="s">
        <v>271</v>
      </c>
      <c r="K1" s="16" t="s">
        <v>271</v>
      </c>
      <c r="L1" s="16"/>
      <c r="M1" s="16"/>
      <c r="N1" s="16"/>
      <c r="O1" s="16"/>
      <c r="P1" s="16"/>
      <c r="Q1" s="17" t="s">
        <v>272</v>
      </c>
      <c r="R1" s="17" t="s">
        <v>272</v>
      </c>
      <c r="S1" s="7" t="s">
        <v>273</v>
      </c>
      <c r="T1" s="36" t="s">
        <v>274</v>
      </c>
      <c r="U1" s="36" t="s">
        <v>274</v>
      </c>
      <c r="V1" s="36" t="s">
        <v>274</v>
      </c>
      <c r="W1" s="17" t="s">
        <v>275</v>
      </c>
      <c r="X1" s="17" t="s">
        <v>275</v>
      </c>
      <c r="Y1" s="17" t="s">
        <v>275</v>
      </c>
      <c r="Z1" s="16" t="s">
        <v>276</v>
      </c>
      <c r="AA1" s="16" t="s">
        <v>276</v>
      </c>
      <c r="AB1" s="16" t="s">
        <v>276</v>
      </c>
      <c r="AC1" s="16" t="s">
        <v>276</v>
      </c>
      <c r="AD1" s="16" t="s">
        <v>276</v>
      </c>
      <c r="AE1" s="16" t="s">
        <v>276</v>
      </c>
      <c r="AF1" s="18" t="s">
        <v>277</v>
      </c>
      <c r="AG1" s="18" t="s">
        <v>277</v>
      </c>
      <c r="AH1" s="18" t="s">
        <v>277</v>
      </c>
      <c r="AI1" s="17"/>
      <c r="AJ1" s="16" t="s">
        <v>276</v>
      </c>
      <c r="AK1" s="18" t="s">
        <v>277</v>
      </c>
      <c r="AL1" s="16" t="s">
        <v>276</v>
      </c>
      <c r="AM1" s="18" t="s">
        <v>277</v>
      </c>
      <c r="AN1" s="16" t="s">
        <v>276</v>
      </c>
      <c r="AO1" s="18" t="s">
        <v>277</v>
      </c>
      <c r="AP1" s="17" t="s">
        <v>278</v>
      </c>
      <c r="AQ1" s="17" t="s">
        <v>278</v>
      </c>
      <c r="AR1" s="17" t="s">
        <v>278</v>
      </c>
      <c r="AS1" s="17" t="s">
        <v>278</v>
      </c>
      <c r="AT1" s="17" t="s">
        <v>278</v>
      </c>
      <c r="AU1" s="17" t="s">
        <v>278</v>
      </c>
      <c r="AV1" s="17" t="s">
        <v>278</v>
      </c>
      <c r="AW1" s="17" t="s">
        <v>278</v>
      </c>
      <c r="AX1" s="17" t="s">
        <v>278</v>
      </c>
      <c r="AY1" s="16" t="s">
        <v>279</v>
      </c>
      <c r="AZ1" s="16" t="s">
        <v>279</v>
      </c>
      <c r="BA1" s="16" t="s">
        <v>279</v>
      </c>
      <c r="BB1" s="16" t="s">
        <v>279</v>
      </c>
      <c r="BC1" s="16" t="s">
        <v>279</v>
      </c>
      <c r="BD1" s="16" t="s">
        <v>279</v>
      </c>
      <c r="BE1" s="16" t="s">
        <v>279</v>
      </c>
      <c r="BF1" s="16" t="s">
        <v>279</v>
      </c>
      <c r="BG1" s="16" t="s">
        <v>279</v>
      </c>
      <c r="BH1" s="8" t="s">
        <v>280</v>
      </c>
      <c r="BI1" s="9" t="s">
        <v>281</v>
      </c>
    </row>
    <row r="2" spans="1:63" ht="20.100000000000001" customHeight="1" thickBot="1">
      <c r="A2" s="374" t="s">
        <v>807</v>
      </c>
      <c r="D2" s="782" t="s">
        <v>157</v>
      </c>
      <c r="E2" s="782" t="s">
        <v>157</v>
      </c>
      <c r="F2" s="782" t="s">
        <v>157</v>
      </c>
      <c r="G2" s="782" t="s">
        <v>157</v>
      </c>
      <c r="H2" s="782" t="s">
        <v>157</v>
      </c>
      <c r="I2" s="782" t="s">
        <v>157</v>
      </c>
      <c r="J2" s="782" t="s">
        <v>157</v>
      </c>
      <c r="K2" s="782" t="s">
        <v>157</v>
      </c>
      <c r="L2" s="782" t="s">
        <v>157</v>
      </c>
      <c r="M2" s="782" t="s">
        <v>157</v>
      </c>
      <c r="N2" s="782" t="s">
        <v>157</v>
      </c>
      <c r="O2" s="782" t="s">
        <v>157</v>
      </c>
      <c r="P2" s="782" t="s">
        <v>157</v>
      </c>
      <c r="Q2" s="782" t="s">
        <v>157</v>
      </c>
      <c r="R2" s="782" t="s">
        <v>157</v>
      </c>
      <c r="S2" s="782" t="s">
        <v>157</v>
      </c>
      <c r="T2" s="782" t="s">
        <v>157</v>
      </c>
      <c r="U2" s="782" t="s">
        <v>157</v>
      </c>
      <c r="V2" s="782" t="s">
        <v>157</v>
      </c>
      <c r="W2" s="782" t="s">
        <v>157</v>
      </c>
      <c r="X2" s="782" t="s">
        <v>157</v>
      </c>
      <c r="Y2" s="782" t="s">
        <v>157</v>
      </c>
      <c r="Z2" s="782" t="s">
        <v>157</v>
      </c>
      <c r="AA2" s="782" t="s">
        <v>157</v>
      </c>
      <c r="AB2" s="782" t="s">
        <v>157</v>
      </c>
      <c r="AC2" s="782" t="s">
        <v>157</v>
      </c>
      <c r="AD2" s="782" t="s">
        <v>157</v>
      </c>
      <c r="AE2" s="782" t="s">
        <v>157</v>
      </c>
      <c r="AF2" s="782" t="s">
        <v>157</v>
      </c>
      <c r="AG2" s="782" t="s">
        <v>157</v>
      </c>
      <c r="AH2" s="782" t="s">
        <v>157</v>
      </c>
      <c r="AI2" s="782" t="s">
        <v>157</v>
      </c>
      <c r="AJ2" s="782" t="s">
        <v>157</v>
      </c>
      <c r="AK2" s="782" t="s">
        <v>157</v>
      </c>
      <c r="AL2" s="782" t="s">
        <v>157</v>
      </c>
      <c r="AM2" s="782" t="s">
        <v>157</v>
      </c>
      <c r="AN2" s="782" t="s">
        <v>157</v>
      </c>
      <c r="AO2" s="782" t="s">
        <v>157</v>
      </c>
      <c r="AP2" s="782" t="s">
        <v>157</v>
      </c>
      <c r="AQ2" s="782" t="s">
        <v>157</v>
      </c>
      <c r="AR2" s="782" t="s">
        <v>157</v>
      </c>
      <c r="AS2" s="782" t="s">
        <v>157</v>
      </c>
      <c r="AT2" s="782" t="s">
        <v>157</v>
      </c>
      <c r="AU2" s="782" t="s">
        <v>157</v>
      </c>
      <c r="AV2" s="782" t="s">
        <v>157</v>
      </c>
      <c r="AW2" s="782" t="s">
        <v>157</v>
      </c>
      <c r="AX2" s="782" t="s">
        <v>157</v>
      </c>
      <c r="AY2" s="782" t="s">
        <v>157</v>
      </c>
      <c r="AZ2" s="782" t="s">
        <v>157</v>
      </c>
      <c r="BA2" s="782" t="s">
        <v>157</v>
      </c>
      <c r="BB2" s="782" t="s">
        <v>157</v>
      </c>
      <c r="BC2" s="782" t="s">
        <v>157</v>
      </c>
      <c r="BD2" s="782" t="s">
        <v>157</v>
      </c>
      <c r="BE2" s="782" t="s">
        <v>157</v>
      </c>
      <c r="BF2" s="782" t="s">
        <v>157</v>
      </c>
      <c r="BG2" s="782" t="s">
        <v>157</v>
      </c>
      <c r="BH2" s="782" t="s">
        <v>157</v>
      </c>
      <c r="BI2" s="782" t="s">
        <v>157</v>
      </c>
      <c r="BJ2" s="782" t="s">
        <v>157</v>
      </c>
      <c r="BK2" s="782" t="s">
        <v>157</v>
      </c>
    </row>
    <row r="3" spans="1:63" ht="20.100000000000001" customHeight="1">
      <c r="A3" s="110" t="s">
        <v>270</v>
      </c>
      <c r="B3" s="111" t="s">
        <v>282</v>
      </c>
      <c r="C3" s="111" t="s">
        <v>283</v>
      </c>
      <c r="D3" s="1" t="s">
        <v>1</v>
      </c>
      <c r="E3" s="1" t="s">
        <v>2</v>
      </c>
      <c r="F3" s="1" t="s">
        <v>3</v>
      </c>
      <c r="G3" s="1" t="s">
        <v>4</v>
      </c>
      <c r="H3" s="1" t="s">
        <v>5</v>
      </c>
      <c r="I3" s="1" t="s">
        <v>6</v>
      </c>
      <c r="J3" s="1" t="s">
        <v>7</v>
      </c>
      <c r="K3" s="1" t="s">
        <v>8</v>
      </c>
      <c r="L3" s="1" t="s">
        <v>9</v>
      </c>
      <c r="M3" s="1" t="s">
        <v>10</v>
      </c>
      <c r="N3" s="1" t="s">
        <v>11</v>
      </c>
      <c r="O3" s="1" t="s">
        <v>12</v>
      </c>
      <c r="P3" s="1" t="s">
        <v>13</v>
      </c>
      <c r="Q3" s="1" t="s">
        <v>14</v>
      </c>
      <c r="R3" s="1"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 t="s">
        <v>33</v>
      </c>
      <c r="AK3" s="1" t="s">
        <v>34</v>
      </c>
      <c r="AL3" s="1" t="s">
        <v>35</v>
      </c>
      <c r="AM3" s="1" t="s">
        <v>36</v>
      </c>
      <c r="AN3" s="1" t="s">
        <v>37</v>
      </c>
      <c r="AO3" s="1" t="s">
        <v>38</v>
      </c>
      <c r="AP3" s="1" t="s">
        <v>39</v>
      </c>
      <c r="AQ3" s="1" t="s">
        <v>40</v>
      </c>
      <c r="AR3" s="1" t="s">
        <v>41</v>
      </c>
      <c r="AS3" s="1" t="s">
        <v>42</v>
      </c>
      <c r="AT3" s="1" t="s">
        <v>43</v>
      </c>
      <c r="AU3" s="1" t="s">
        <v>44</v>
      </c>
      <c r="AV3" s="1" t="s">
        <v>45</v>
      </c>
      <c r="AW3" s="1" t="s">
        <v>46</v>
      </c>
      <c r="AX3" s="1" t="s">
        <v>47</v>
      </c>
      <c r="AY3" s="1" t="s">
        <v>48</v>
      </c>
      <c r="AZ3" s="1" t="s">
        <v>49</v>
      </c>
      <c r="BA3" s="1" t="s">
        <v>50</v>
      </c>
      <c r="BB3" s="1" t="s">
        <v>51</v>
      </c>
      <c r="BC3" s="1" t="s">
        <v>52</v>
      </c>
      <c r="BD3" s="1" t="s">
        <v>53</v>
      </c>
      <c r="BE3" s="1" t="s">
        <v>54</v>
      </c>
      <c r="BF3" s="1" t="s">
        <v>55</v>
      </c>
      <c r="BG3" s="1" t="s">
        <v>56</v>
      </c>
      <c r="BH3" s="1" t="s">
        <v>57</v>
      </c>
      <c r="BI3" s="1" t="s">
        <v>58</v>
      </c>
      <c r="BJ3" s="1" t="s">
        <v>59</v>
      </c>
      <c r="BK3" s="1" t="s">
        <v>60</v>
      </c>
    </row>
    <row r="4" spans="1:63" ht="20.100000000000001" customHeight="1">
      <c r="A4" s="106"/>
      <c r="B4" s="66" t="s">
        <v>61</v>
      </c>
      <c r="C4" s="67" t="s">
        <v>159</v>
      </c>
      <c r="D4" s="3">
        <v>386.2</v>
      </c>
      <c r="E4" s="2" t="s">
        <v>63</v>
      </c>
      <c r="F4" s="2" t="s">
        <v>63</v>
      </c>
      <c r="G4" s="2" t="s">
        <v>63</v>
      </c>
      <c r="H4" s="2" t="s">
        <v>63</v>
      </c>
      <c r="I4" s="2" t="s">
        <v>63</v>
      </c>
      <c r="J4" s="2" t="s">
        <v>63</v>
      </c>
      <c r="K4" s="2" t="s">
        <v>63</v>
      </c>
      <c r="L4" s="2" t="s">
        <v>63</v>
      </c>
      <c r="M4" s="2" t="s">
        <v>63</v>
      </c>
      <c r="N4" s="2" t="s">
        <v>63</v>
      </c>
      <c r="O4" s="2" t="s">
        <v>63</v>
      </c>
      <c r="P4" s="2" t="s">
        <v>63</v>
      </c>
      <c r="Q4" s="2" t="s">
        <v>63</v>
      </c>
      <c r="R4" s="2" t="s">
        <v>63</v>
      </c>
      <c r="S4" s="3">
        <v>2.5</v>
      </c>
      <c r="T4" s="2" t="s">
        <v>63</v>
      </c>
      <c r="U4" s="2" t="s">
        <v>63</v>
      </c>
      <c r="V4" s="2" t="s">
        <v>63</v>
      </c>
      <c r="W4" s="2" t="s">
        <v>63</v>
      </c>
      <c r="X4" s="2" t="s">
        <v>63</v>
      </c>
      <c r="Y4" s="2" t="s">
        <v>63</v>
      </c>
      <c r="Z4" s="2" t="s">
        <v>63</v>
      </c>
      <c r="AA4" s="2" t="s">
        <v>63</v>
      </c>
      <c r="AB4" s="2" t="s">
        <v>63</v>
      </c>
      <c r="AC4" s="2" t="s">
        <v>63</v>
      </c>
      <c r="AD4" s="2" t="s">
        <v>63</v>
      </c>
      <c r="AE4" s="2" t="s">
        <v>63</v>
      </c>
      <c r="AF4" s="2" t="s">
        <v>63</v>
      </c>
      <c r="AG4" s="2" t="s">
        <v>63</v>
      </c>
      <c r="AH4" s="2" t="s">
        <v>63</v>
      </c>
      <c r="AI4" s="2" t="s">
        <v>63</v>
      </c>
      <c r="AJ4" s="2" t="s">
        <v>63</v>
      </c>
      <c r="AK4" s="2" t="s">
        <v>63</v>
      </c>
      <c r="AL4" s="2" t="s">
        <v>63</v>
      </c>
      <c r="AM4" s="2" t="s">
        <v>63</v>
      </c>
      <c r="AN4" s="2" t="s">
        <v>63</v>
      </c>
      <c r="AO4" s="2" t="s">
        <v>63</v>
      </c>
      <c r="AP4" s="3">
        <v>2153.4</v>
      </c>
      <c r="AQ4" s="3">
        <v>984.7</v>
      </c>
      <c r="AR4" s="3">
        <v>742</v>
      </c>
      <c r="AS4" s="3">
        <v>3166.3</v>
      </c>
      <c r="AT4" s="3">
        <v>101.8</v>
      </c>
      <c r="AU4" s="3">
        <v>69.400000000000006</v>
      </c>
      <c r="AV4" s="2" t="s">
        <v>63</v>
      </c>
      <c r="AW4" s="3">
        <v>681.1</v>
      </c>
      <c r="AX4" s="3">
        <v>352.3</v>
      </c>
      <c r="AY4" s="2" t="s">
        <v>63</v>
      </c>
      <c r="AZ4" s="3">
        <v>37499.5</v>
      </c>
      <c r="BA4" s="3">
        <v>755.1</v>
      </c>
      <c r="BB4" s="3">
        <v>279.7</v>
      </c>
      <c r="BC4" s="3">
        <v>6544.7</v>
      </c>
      <c r="BD4" s="3">
        <v>25</v>
      </c>
      <c r="BE4" s="3">
        <v>90.3</v>
      </c>
      <c r="BF4" s="3">
        <v>717.7</v>
      </c>
      <c r="BG4" s="2" t="s">
        <v>63</v>
      </c>
      <c r="BH4" s="2" t="s">
        <v>63</v>
      </c>
      <c r="BI4" s="3">
        <v>69.3</v>
      </c>
      <c r="BJ4" s="3">
        <v>54621</v>
      </c>
      <c r="BK4" s="3">
        <v>16663.400000000001</v>
      </c>
    </row>
    <row r="5" spans="1:63" ht="20.100000000000001" customHeight="1">
      <c r="A5" s="106"/>
      <c r="B5" s="66" t="s">
        <v>64</v>
      </c>
      <c r="C5" s="67" t="s">
        <v>160</v>
      </c>
      <c r="D5" s="2" t="s">
        <v>63</v>
      </c>
      <c r="E5" s="3">
        <v>2961.3</v>
      </c>
      <c r="F5" s="3">
        <v>15653.1</v>
      </c>
      <c r="G5" s="3">
        <v>55954.5</v>
      </c>
      <c r="H5" s="3">
        <v>991.7</v>
      </c>
      <c r="I5" s="3">
        <v>0</v>
      </c>
      <c r="J5" s="3">
        <v>27</v>
      </c>
      <c r="K5" s="3">
        <v>0</v>
      </c>
      <c r="L5" s="3">
        <v>205.8</v>
      </c>
      <c r="M5" s="2" t="s">
        <v>63</v>
      </c>
      <c r="N5" s="2" t="s">
        <v>63</v>
      </c>
      <c r="O5" s="2" t="s">
        <v>63</v>
      </c>
      <c r="P5" s="2" t="s">
        <v>63</v>
      </c>
      <c r="Q5" s="3">
        <v>60683.5</v>
      </c>
      <c r="R5" s="2" t="s">
        <v>63</v>
      </c>
      <c r="S5" s="3">
        <v>153637.20000000001</v>
      </c>
      <c r="T5" s="3">
        <v>3030.4</v>
      </c>
      <c r="U5" s="2" t="s">
        <v>63</v>
      </c>
      <c r="V5" s="3">
        <v>22.1</v>
      </c>
      <c r="W5" s="2" t="s">
        <v>63</v>
      </c>
      <c r="X5" s="3">
        <v>8321</v>
      </c>
      <c r="Y5" s="3">
        <v>2300.1999999999998</v>
      </c>
      <c r="Z5" s="3">
        <v>10.5</v>
      </c>
      <c r="AA5" s="3">
        <v>0.3</v>
      </c>
      <c r="AB5" s="2" t="s">
        <v>63</v>
      </c>
      <c r="AC5" s="2" t="s">
        <v>63</v>
      </c>
      <c r="AD5" s="3">
        <v>5.2</v>
      </c>
      <c r="AE5" s="3">
        <v>43</v>
      </c>
      <c r="AF5" s="2" t="s">
        <v>63</v>
      </c>
      <c r="AG5" s="2" t="s">
        <v>63</v>
      </c>
      <c r="AH5" s="3">
        <v>3300.3</v>
      </c>
      <c r="AI5" s="3">
        <v>28965</v>
      </c>
      <c r="AJ5" s="3">
        <v>1.2</v>
      </c>
      <c r="AK5" s="3">
        <v>241.1</v>
      </c>
      <c r="AL5" s="3">
        <v>88</v>
      </c>
      <c r="AM5" s="2" t="s">
        <v>63</v>
      </c>
      <c r="AN5" s="2" t="s">
        <v>63</v>
      </c>
      <c r="AO5" s="2" t="s">
        <v>63</v>
      </c>
      <c r="AP5" s="2" t="s">
        <v>63</v>
      </c>
      <c r="AQ5" s="2" t="s">
        <v>63</v>
      </c>
      <c r="AR5" s="2" t="s">
        <v>63</v>
      </c>
      <c r="AS5" s="2" t="s">
        <v>63</v>
      </c>
      <c r="AT5" s="2" t="s">
        <v>63</v>
      </c>
      <c r="AU5" s="2" t="s">
        <v>63</v>
      </c>
      <c r="AV5" s="2" t="s">
        <v>63</v>
      </c>
      <c r="AW5" s="2" t="s">
        <v>63</v>
      </c>
      <c r="AX5" s="2" t="s">
        <v>63</v>
      </c>
      <c r="AY5" s="2" t="s">
        <v>63</v>
      </c>
      <c r="AZ5" s="2" t="s">
        <v>63</v>
      </c>
      <c r="BA5" s="2" t="s">
        <v>63</v>
      </c>
      <c r="BB5" s="2" t="s">
        <v>63</v>
      </c>
      <c r="BC5" s="2" t="s">
        <v>63</v>
      </c>
      <c r="BD5" s="2" t="s">
        <v>63</v>
      </c>
      <c r="BE5" s="2" t="s">
        <v>63</v>
      </c>
      <c r="BF5" s="2" t="s">
        <v>63</v>
      </c>
      <c r="BG5" s="2" t="s">
        <v>63</v>
      </c>
      <c r="BH5" s="2" t="s">
        <v>63</v>
      </c>
      <c r="BI5" s="2" t="s">
        <v>63</v>
      </c>
      <c r="BJ5" s="3">
        <v>336442.8</v>
      </c>
      <c r="BK5" s="2" t="s">
        <v>63</v>
      </c>
    </row>
    <row r="6" spans="1:63" ht="20.100000000000001" customHeight="1">
      <c r="A6" s="106"/>
      <c r="B6" s="66" t="s">
        <v>65</v>
      </c>
      <c r="C6" s="68" t="s">
        <v>161</v>
      </c>
      <c r="D6" s="2" t="s">
        <v>63</v>
      </c>
      <c r="E6" s="3">
        <v>-0.2</v>
      </c>
      <c r="F6" s="2" t="s">
        <v>63</v>
      </c>
      <c r="G6" s="2" t="s">
        <v>63</v>
      </c>
      <c r="H6" s="3">
        <v>0</v>
      </c>
      <c r="I6" s="2" t="s">
        <v>63</v>
      </c>
      <c r="J6" s="3">
        <v>0</v>
      </c>
      <c r="K6" s="2" t="s">
        <v>63</v>
      </c>
      <c r="L6" s="3">
        <v>-19.3</v>
      </c>
      <c r="M6" s="2" t="s">
        <v>63</v>
      </c>
      <c r="N6" s="2" t="s">
        <v>63</v>
      </c>
      <c r="O6" s="2" t="s">
        <v>63</v>
      </c>
      <c r="P6" s="2" t="s">
        <v>63</v>
      </c>
      <c r="Q6" s="2" t="s">
        <v>63</v>
      </c>
      <c r="R6" s="2" t="s">
        <v>63</v>
      </c>
      <c r="S6" s="2" t="s">
        <v>63</v>
      </c>
      <c r="T6" s="3">
        <v>-147.9</v>
      </c>
      <c r="U6" s="2" t="s">
        <v>63</v>
      </c>
      <c r="V6" s="3">
        <v>-183.4</v>
      </c>
      <c r="W6" s="2" t="s">
        <v>63</v>
      </c>
      <c r="X6" s="3">
        <v>-58.8</v>
      </c>
      <c r="Y6" s="3">
        <v>-10.4</v>
      </c>
      <c r="Z6" s="3">
        <v>-12362.6</v>
      </c>
      <c r="AA6" s="3">
        <v>-14.5</v>
      </c>
      <c r="AB6" s="2" t="s">
        <v>63</v>
      </c>
      <c r="AC6" s="3">
        <v>-11876.4</v>
      </c>
      <c r="AD6" s="3">
        <v>-696.7</v>
      </c>
      <c r="AE6" s="3">
        <v>-29187</v>
      </c>
      <c r="AF6" s="3">
        <v>-4.5999999999999996</v>
      </c>
      <c r="AG6" s="2" t="s">
        <v>63</v>
      </c>
      <c r="AH6" s="3">
        <v>-2020.3</v>
      </c>
      <c r="AI6" s="3">
        <v>-4155.3999999999996</v>
      </c>
      <c r="AJ6" s="3">
        <v>-137.19999999999999</v>
      </c>
      <c r="AK6" s="3">
        <v>-3817.9</v>
      </c>
      <c r="AL6" s="3">
        <v>-2204.4</v>
      </c>
      <c r="AM6" s="2" t="s">
        <v>63</v>
      </c>
      <c r="AN6" s="2" t="s">
        <v>63</v>
      </c>
      <c r="AO6" s="3">
        <v>-2440.9</v>
      </c>
      <c r="AP6" s="2" t="s">
        <v>63</v>
      </c>
      <c r="AQ6" s="2" t="s">
        <v>63</v>
      </c>
      <c r="AR6" s="2" t="s">
        <v>63</v>
      </c>
      <c r="AS6" s="2" t="s">
        <v>63</v>
      </c>
      <c r="AT6" s="2" t="s">
        <v>63</v>
      </c>
      <c r="AU6" s="2" t="s">
        <v>63</v>
      </c>
      <c r="AV6" s="2" t="s">
        <v>63</v>
      </c>
      <c r="AW6" s="2" t="s">
        <v>63</v>
      </c>
      <c r="AX6" s="2" t="s">
        <v>63</v>
      </c>
      <c r="AY6" s="2" t="s">
        <v>63</v>
      </c>
      <c r="AZ6" s="2" t="s">
        <v>63</v>
      </c>
      <c r="BA6" s="2" t="s">
        <v>63</v>
      </c>
      <c r="BB6" s="2" t="s">
        <v>63</v>
      </c>
      <c r="BC6" s="2" t="s">
        <v>63</v>
      </c>
      <c r="BD6" s="2" t="s">
        <v>63</v>
      </c>
      <c r="BE6" s="2" t="s">
        <v>63</v>
      </c>
      <c r="BF6" s="2" t="s">
        <v>63</v>
      </c>
      <c r="BG6" s="2" t="s">
        <v>63</v>
      </c>
      <c r="BH6" s="2" t="s">
        <v>63</v>
      </c>
      <c r="BI6" s="2" t="s">
        <v>63</v>
      </c>
      <c r="BJ6" s="3">
        <v>-69337.899999999994</v>
      </c>
      <c r="BK6" s="2" t="s">
        <v>63</v>
      </c>
    </row>
    <row r="7" spans="1:63" ht="20.100000000000001" customHeight="1">
      <c r="A7" s="106"/>
      <c r="B7" s="66" t="s">
        <v>66</v>
      </c>
      <c r="C7" s="69" t="s">
        <v>162</v>
      </c>
      <c r="D7" s="2" t="s">
        <v>63</v>
      </c>
      <c r="E7" s="2" t="s">
        <v>63</v>
      </c>
      <c r="F7" s="2" t="s">
        <v>63</v>
      </c>
      <c r="G7" s="2" t="s">
        <v>63</v>
      </c>
      <c r="H7" s="2" t="s">
        <v>63</v>
      </c>
      <c r="I7" s="2" t="s">
        <v>63</v>
      </c>
      <c r="J7" s="2" t="s">
        <v>63</v>
      </c>
      <c r="K7" s="2" t="s">
        <v>63</v>
      </c>
      <c r="L7" s="2" t="s">
        <v>63</v>
      </c>
      <c r="M7" s="2" t="s">
        <v>63</v>
      </c>
      <c r="N7" s="2" t="s">
        <v>63</v>
      </c>
      <c r="O7" s="2" t="s">
        <v>63</v>
      </c>
      <c r="P7" s="2" t="s">
        <v>63</v>
      </c>
      <c r="Q7" s="3">
        <v>-10.5</v>
      </c>
      <c r="R7" s="2" t="s">
        <v>63</v>
      </c>
      <c r="S7" s="2" t="s">
        <v>63</v>
      </c>
      <c r="T7" s="2" t="s">
        <v>63</v>
      </c>
      <c r="U7" s="2" t="s">
        <v>63</v>
      </c>
      <c r="V7" s="2" t="s">
        <v>63</v>
      </c>
      <c r="W7" s="2" t="s">
        <v>63</v>
      </c>
      <c r="X7" s="3">
        <v>0</v>
      </c>
      <c r="Y7" s="2" t="s">
        <v>63</v>
      </c>
      <c r="Z7" s="3">
        <v>0</v>
      </c>
      <c r="AA7" s="2" t="s">
        <v>63</v>
      </c>
      <c r="AB7" s="2" t="s">
        <v>63</v>
      </c>
      <c r="AC7" s="2" t="s">
        <v>63</v>
      </c>
      <c r="AD7" s="2" t="s">
        <v>63</v>
      </c>
      <c r="AE7" s="3">
        <v>-2208.8000000000002</v>
      </c>
      <c r="AF7" s="3">
        <v>-15.3</v>
      </c>
      <c r="AG7" s="3">
        <v>0</v>
      </c>
      <c r="AH7" s="3">
        <v>-9833.7000000000007</v>
      </c>
      <c r="AI7" s="2" t="s">
        <v>63</v>
      </c>
      <c r="AJ7" s="3">
        <v>0</v>
      </c>
      <c r="AK7" s="2" t="s">
        <v>63</v>
      </c>
      <c r="AL7" s="2" t="s">
        <v>63</v>
      </c>
      <c r="AM7" s="2" t="s">
        <v>63</v>
      </c>
      <c r="AN7" s="2" t="s">
        <v>63</v>
      </c>
      <c r="AO7" s="2" t="s">
        <v>63</v>
      </c>
      <c r="AP7" s="2" t="s">
        <v>63</v>
      </c>
      <c r="AQ7" s="2" t="s">
        <v>63</v>
      </c>
      <c r="AR7" s="2" t="s">
        <v>63</v>
      </c>
      <c r="AS7" s="2" t="s">
        <v>63</v>
      </c>
      <c r="AT7" s="2" t="s">
        <v>63</v>
      </c>
      <c r="AU7" s="2" t="s">
        <v>63</v>
      </c>
      <c r="AV7" s="2" t="s">
        <v>63</v>
      </c>
      <c r="AW7" s="2" t="s">
        <v>63</v>
      </c>
      <c r="AX7" s="2" t="s">
        <v>63</v>
      </c>
      <c r="AY7" s="2" t="s">
        <v>63</v>
      </c>
      <c r="AZ7" s="2" t="s">
        <v>63</v>
      </c>
      <c r="BA7" s="2" t="s">
        <v>63</v>
      </c>
      <c r="BB7" s="2" t="s">
        <v>63</v>
      </c>
      <c r="BC7" s="2" t="s">
        <v>63</v>
      </c>
      <c r="BD7" s="2" t="s">
        <v>63</v>
      </c>
      <c r="BE7" s="2" t="s">
        <v>63</v>
      </c>
      <c r="BF7" s="2" t="s">
        <v>63</v>
      </c>
      <c r="BG7" s="2" t="s">
        <v>63</v>
      </c>
      <c r="BH7" s="2" t="s">
        <v>63</v>
      </c>
      <c r="BI7" s="2" t="s">
        <v>63</v>
      </c>
      <c r="BJ7" s="3">
        <v>-12068.3</v>
      </c>
      <c r="BK7" s="2" t="s">
        <v>63</v>
      </c>
    </row>
    <row r="8" spans="1:63" ht="20.100000000000001" customHeight="1">
      <c r="A8" s="106"/>
      <c r="B8" s="66" t="s">
        <v>67</v>
      </c>
      <c r="C8" s="69" t="s">
        <v>163</v>
      </c>
      <c r="D8" s="2" t="s">
        <v>63</v>
      </c>
      <c r="E8" s="2" t="s">
        <v>63</v>
      </c>
      <c r="F8" s="2" t="s">
        <v>63</v>
      </c>
      <c r="G8" s="2" t="s">
        <v>63</v>
      </c>
      <c r="H8" s="2" t="s">
        <v>63</v>
      </c>
      <c r="I8" s="2" t="s">
        <v>63</v>
      </c>
      <c r="J8" s="2" t="s">
        <v>63</v>
      </c>
      <c r="K8" s="2" t="s">
        <v>63</v>
      </c>
      <c r="L8" s="2" t="s">
        <v>63</v>
      </c>
      <c r="M8" s="2" t="s">
        <v>63</v>
      </c>
      <c r="N8" s="2" t="s">
        <v>63</v>
      </c>
      <c r="O8" s="2" t="s">
        <v>63</v>
      </c>
      <c r="P8" s="2" t="s">
        <v>63</v>
      </c>
      <c r="Q8" s="2" t="s">
        <v>63</v>
      </c>
      <c r="R8" s="2" t="s">
        <v>63</v>
      </c>
      <c r="S8" s="2" t="s">
        <v>63</v>
      </c>
      <c r="T8" s="2" t="s">
        <v>63</v>
      </c>
      <c r="U8" s="2" t="s">
        <v>63</v>
      </c>
      <c r="V8" s="2" t="s">
        <v>63</v>
      </c>
      <c r="W8" s="2" t="s">
        <v>63</v>
      </c>
      <c r="X8" s="2" t="s">
        <v>63</v>
      </c>
      <c r="Y8" s="2" t="s">
        <v>63</v>
      </c>
      <c r="Z8" s="2" t="s">
        <v>63</v>
      </c>
      <c r="AA8" s="2" t="s">
        <v>63</v>
      </c>
      <c r="AB8" s="2" t="s">
        <v>63</v>
      </c>
      <c r="AC8" s="3">
        <v>-3445</v>
      </c>
      <c r="AD8" s="2" t="s">
        <v>63</v>
      </c>
      <c r="AE8" s="3">
        <v>-0.2</v>
      </c>
      <c r="AF8" s="2" t="s">
        <v>63</v>
      </c>
      <c r="AG8" s="2" t="s">
        <v>63</v>
      </c>
      <c r="AH8" s="2" t="s">
        <v>63</v>
      </c>
      <c r="AI8" s="2" t="s">
        <v>63</v>
      </c>
      <c r="AJ8" s="2" t="s">
        <v>63</v>
      </c>
      <c r="AK8" s="2" t="s">
        <v>63</v>
      </c>
      <c r="AL8" s="2" t="s">
        <v>63</v>
      </c>
      <c r="AM8" s="2" t="s">
        <v>63</v>
      </c>
      <c r="AN8" s="2" t="s">
        <v>63</v>
      </c>
      <c r="AO8" s="2" t="s">
        <v>63</v>
      </c>
      <c r="AP8" s="2" t="s">
        <v>63</v>
      </c>
      <c r="AQ8" s="2" t="s">
        <v>63</v>
      </c>
      <c r="AR8" s="2" t="s">
        <v>63</v>
      </c>
      <c r="AS8" s="2" t="s">
        <v>63</v>
      </c>
      <c r="AT8" s="2" t="s">
        <v>63</v>
      </c>
      <c r="AU8" s="2" t="s">
        <v>63</v>
      </c>
      <c r="AV8" s="2" t="s">
        <v>63</v>
      </c>
      <c r="AW8" s="2" t="s">
        <v>63</v>
      </c>
      <c r="AX8" s="2" t="s">
        <v>63</v>
      </c>
      <c r="AY8" s="2" t="s">
        <v>63</v>
      </c>
      <c r="AZ8" s="2" t="s">
        <v>63</v>
      </c>
      <c r="BA8" s="2" t="s">
        <v>63</v>
      </c>
      <c r="BB8" s="2" t="s">
        <v>63</v>
      </c>
      <c r="BC8" s="2" t="s">
        <v>63</v>
      </c>
      <c r="BD8" s="2" t="s">
        <v>63</v>
      </c>
      <c r="BE8" s="2" t="s">
        <v>63</v>
      </c>
      <c r="BF8" s="2" t="s">
        <v>63</v>
      </c>
      <c r="BG8" s="2" t="s">
        <v>63</v>
      </c>
      <c r="BH8" s="2" t="s">
        <v>63</v>
      </c>
      <c r="BI8" s="2" t="s">
        <v>63</v>
      </c>
      <c r="BJ8" s="3">
        <v>-3445.2</v>
      </c>
      <c r="BK8" s="2" t="s">
        <v>63</v>
      </c>
    </row>
    <row r="9" spans="1:63" ht="20.100000000000001" customHeight="1">
      <c r="A9" s="106"/>
      <c r="B9" s="66" t="s">
        <v>68</v>
      </c>
      <c r="C9" s="67" t="s">
        <v>164</v>
      </c>
      <c r="D9" s="3">
        <v>1.4</v>
      </c>
      <c r="E9" s="2" t="s">
        <v>63</v>
      </c>
      <c r="F9" s="3">
        <v>-47.7</v>
      </c>
      <c r="G9" s="3">
        <v>-311.39999999999998</v>
      </c>
      <c r="H9" s="2" t="s">
        <v>63</v>
      </c>
      <c r="I9" s="2" t="s">
        <v>63</v>
      </c>
      <c r="J9" s="2" t="s">
        <v>63</v>
      </c>
      <c r="K9" s="2" t="s">
        <v>63</v>
      </c>
      <c r="L9" s="3">
        <v>-49.7</v>
      </c>
      <c r="M9" s="2" t="s">
        <v>63</v>
      </c>
      <c r="N9" s="2" t="s">
        <v>63</v>
      </c>
      <c r="O9" s="2" t="s">
        <v>63</v>
      </c>
      <c r="P9" s="2" t="s">
        <v>63</v>
      </c>
      <c r="Q9" s="3">
        <v>-1577.4</v>
      </c>
      <c r="R9" s="2" t="s">
        <v>63</v>
      </c>
      <c r="S9" s="3">
        <v>-343.7</v>
      </c>
      <c r="T9" s="3">
        <v>-171.1</v>
      </c>
      <c r="U9" s="3">
        <v>-0.8</v>
      </c>
      <c r="V9" s="3">
        <v>-10.4</v>
      </c>
      <c r="W9" s="2" t="s">
        <v>63</v>
      </c>
      <c r="X9" s="3">
        <v>-79</v>
      </c>
      <c r="Y9" s="3">
        <v>-45.5</v>
      </c>
      <c r="Z9" s="3">
        <v>-48.8</v>
      </c>
      <c r="AA9" s="3">
        <v>-1.2</v>
      </c>
      <c r="AB9" s="2" t="s">
        <v>63</v>
      </c>
      <c r="AC9" s="3">
        <v>-6.8</v>
      </c>
      <c r="AD9" s="3">
        <v>53.7</v>
      </c>
      <c r="AE9" s="3">
        <v>-75.7</v>
      </c>
      <c r="AF9" s="3">
        <v>13.4</v>
      </c>
      <c r="AG9" s="3">
        <v>-0.6</v>
      </c>
      <c r="AH9" s="3">
        <v>96.2</v>
      </c>
      <c r="AI9" s="3">
        <v>130.80000000000001</v>
      </c>
      <c r="AJ9" s="3">
        <v>9.6</v>
      </c>
      <c r="AK9" s="3">
        <v>-46.9</v>
      </c>
      <c r="AL9" s="3">
        <v>52.7</v>
      </c>
      <c r="AM9" s="3">
        <v>-0.1</v>
      </c>
      <c r="AN9" s="3">
        <v>-6</v>
      </c>
      <c r="AO9" s="3">
        <v>9.5</v>
      </c>
      <c r="AP9" s="2" t="s">
        <v>63</v>
      </c>
      <c r="AQ9" s="2" t="s">
        <v>63</v>
      </c>
      <c r="AR9" s="2" t="s">
        <v>63</v>
      </c>
      <c r="AS9" s="2" t="s">
        <v>63</v>
      </c>
      <c r="AT9" s="2" t="s">
        <v>63</v>
      </c>
      <c r="AU9" s="2" t="s">
        <v>63</v>
      </c>
      <c r="AV9" s="2" t="s">
        <v>63</v>
      </c>
      <c r="AW9" s="3">
        <v>0.5</v>
      </c>
      <c r="AX9" s="2" t="s">
        <v>63</v>
      </c>
      <c r="AY9" s="2" t="s">
        <v>63</v>
      </c>
      <c r="AZ9" s="2" t="s">
        <v>63</v>
      </c>
      <c r="BA9" s="2" t="s">
        <v>63</v>
      </c>
      <c r="BB9" s="2" t="s">
        <v>63</v>
      </c>
      <c r="BC9" s="2" t="s">
        <v>63</v>
      </c>
      <c r="BD9" s="2" t="s">
        <v>63</v>
      </c>
      <c r="BE9" s="2" t="s">
        <v>63</v>
      </c>
      <c r="BF9" s="2" t="s">
        <v>63</v>
      </c>
      <c r="BG9" s="2" t="s">
        <v>63</v>
      </c>
      <c r="BH9" s="2" t="s">
        <v>63</v>
      </c>
      <c r="BI9" s="2" t="s">
        <v>63</v>
      </c>
      <c r="BJ9" s="3">
        <v>-2454.8000000000002</v>
      </c>
      <c r="BK9" s="3">
        <v>0.5</v>
      </c>
    </row>
    <row r="10" spans="1:63" ht="20.100000000000001" customHeight="1">
      <c r="A10" s="106"/>
      <c r="B10" s="66" t="s">
        <v>69</v>
      </c>
      <c r="C10" s="67" t="s">
        <v>165</v>
      </c>
      <c r="D10" s="3">
        <v>387.6</v>
      </c>
      <c r="E10" s="3">
        <v>2961.1</v>
      </c>
      <c r="F10" s="3">
        <v>15605.4</v>
      </c>
      <c r="G10" s="3">
        <v>55643</v>
      </c>
      <c r="H10" s="3">
        <v>991.7</v>
      </c>
      <c r="I10" s="3">
        <v>0</v>
      </c>
      <c r="J10" s="3">
        <v>27</v>
      </c>
      <c r="K10" s="3">
        <v>0</v>
      </c>
      <c r="L10" s="3">
        <v>136.9</v>
      </c>
      <c r="M10" s="2" t="s">
        <v>63</v>
      </c>
      <c r="N10" s="2" t="s">
        <v>63</v>
      </c>
      <c r="O10" s="2" t="s">
        <v>63</v>
      </c>
      <c r="P10" s="2" t="s">
        <v>63</v>
      </c>
      <c r="Q10" s="3">
        <v>59095.7</v>
      </c>
      <c r="R10" s="2" t="s">
        <v>63</v>
      </c>
      <c r="S10" s="3">
        <v>153296.1</v>
      </c>
      <c r="T10" s="3">
        <v>2711.4</v>
      </c>
      <c r="U10" s="3">
        <v>-0.8</v>
      </c>
      <c r="V10" s="3">
        <v>-171.7</v>
      </c>
      <c r="W10" s="2" t="s">
        <v>63</v>
      </c>
      <c r="X10" s="3">
        <v>8183.3</v>
      </c>
      <c r="Y10" s="3">
        <v>2244.3000000000002</v>
      </c>
      <c r="Z10" s="3">
        <v>-12400.8</v>
      </c>
      <c r="AA10" s="3">
        <v>-15.4</v>
      </c>
      <c r="AB10" s="2" t="s">
        <v>63</v>
      </c>
      <c r="AC10" s="3">
        <v>-15328.3</v>
      </c>
      <c r="AD10" s="3">
        <v>-637.70000000000005</v>
      </c>
      <c r="AE10" s="3">
        <v>-31428.7</v>
      </c>
      <c r="AF10" s="3">
        <v>-6.6</v>
      </c>
      <c r="AG10" s="3">
        <v>-0.7</v>
      </c>
      <c r="AH10" s="3">
        <v>-8457.4</v>
      </c>
      <c r="AI10" s="3">
        <v>24940.400000000001</v>
      </c>
      <c r="AJ10" s="3">
        <v>-126.4</v>
      </c>
      <c r="AK10" s="3">
        <v>-3623.7</v>
      </c>
      <c r="AL10" s="3">
        <v>-2063.8000000000002</v>
      </c>
      <c r="AM10" s="3">
        <v>-0.1</v>
      </c>
      <c r="AN10" s="3">
        <v>-6</v>
      </c>
      <c r="AO10" s="3">
        <v>-2431.4</v>
      </c>
      <c r="AP10" s="3">
        <v>2153.4</v>
      </c>
      <c r="AQ10" s="3">
        <v>984.7</v>
      </c>
      <c r="AR10" s="3">
        <v>742</v>
      </c>
      <c r="AS10" s="3">
        <v>3166.3</v>
      </c>
      <c r="AT10" s="3">
        <v>101.8</v>
      </c>
      <c r="AU10" s="3">
        <v>69.400000000000006</v>
      </c>
      <c r="AV10" s="2" t="s">
        <v>63</v>
      </c>
      <c r="AW10" s="3">
        <v>681.6</v>
      </c>
      <c r="AX10" s="3">
        <v>352.3</v>
      </c>
      <c r="AY10" s="2" t="s">
        <v>63</v>
      </c>
      <c r="AZ10" s="3">
        <v>37499.5</v>
      </c>
      <c r="BA10" s="3">
        <v>755.1</v>
      </c>
      <c r="BB10" s="3">
        <v>279.7</v>
      </c>
      <c r="BC10" s="3">
        <v>6544.7</v>
      </c>
      <c r="BD10" s="3">
        <v>25</v>
      </c>
      <c r="BE10" s="3">
        <v>90.3</v>
      </c>
      <c r="BF10" s="3">
        <v>717.7</v>
      </c>
      <c r="BG10" s="2" t="s">
        <v>63</v>
      </c>
      <c r="BH10" s="2" t="s">
        <v>63</v>
      </c>
      <c r="BI10" s="3">
        <v>69.3</v>
      </c>
      <c r="BJ10" s="3">
        <v>303757.5</v>
      </c>
      <c r="BK10" s="3">
        <v>16663.900000000001</v>
      </c>
    </row>
    <row r="11" spans="1:63" ht="20.100000000000001" customHeight="1">
      <c r="A11" s="106"/>
      <c r="B11" s="66" t="s">
        <v>70</v>
      </c>
      <c r="C11" s="70" t="s">
        <v>166</v>
      </c>
      <c r="D11" s="2" t="s">
        <v>63</v>
      </c>
      <c r="E11" s="2" t="s">
        <v>63</v>
      </c>
      <c r="F11" s="2" t="s">
        <v>63</v>
      </c>
      <c r="G11" s="2" t="s">
        <v>63</v>
      </c>
      <c r="H11" s="2" t="s">
        <v>63</v>
      </c>
      <c r="I11" s="2" t="s">
        <v>63</v>
      </c>
      <c r="J11" s="2" t="s">
        <v>63</v>
      </c>
      <c r="K11" s="2" t="s">
        <v>63</v>
      </c>
      <c r="L11" s="2" t="s">
        <v>63</v>
      </c>
      <c r="M11" s="2" t="s">
        <v>63</v>
      </c>
      <c r="N11" s="2" t="s">
        <v>63</v>
      </c>
      <c r="O11" s="2" t="s">
        <v>63</v>
      </c>
      <c r="P11" s="2" t="s">
        <v>63</v>
      </c>
      <c r="Q11" s="2" t="s">
        <v>63</v>
      </c>
      <c r="R11" s="2" t="s">
        <v>63</v>
      </c>
      <c r="S11" s="2" t="s">
        <v>63</v>
      </c>
      <c r="T11" s="3">
        <v>21681.4</v>
      </c>
      <c r="U11" s="2" t="s">
        <v>63</v>
      </c>
      <c r="V11" s="2" t="s">
        <v>63</v>
      </c>
      <c r="W11" s="3">
        <v>-8.9</v>
      </c>
      <c r="X11" s="3">
        <v>-403.7</v>
      </c>
      <c r="Y11" s="3">
        <v>-113.4</v>
      </c>
      <c r="Z11" s="3">
        <v>612.29999999999995</v>
      </c>
      <c r="AA11" s="3">
        <v>16.7</v>
      </c>
      <c r="AB11" s="2" t="s">
        <v>63</v>
      </c>
      <c r="AC11" s="3">
        <v>446.4</v>
      </c>
      <c r="AD11" s="3">
        <v>-3628.9</v>
      </c>
      <c r="AE11" s="3">
        <v>1198</v>
      </c>
      <c r="AF11" s="3">
        <v>4.8</v>
      </c>
      <c r="AG11" s="3">
        <v>10.4</v>
      </c>
      <c r="AH11" s="3">
        <v>-4929.8</v>
      </c>
      <c r="AI11" s="3">
        <v>-8778.7999999999993</v>
      </c>
      <c r="AJ11" s="3">
        <v>-119.7</v>
      </c>
      <c r="AK11" s="3">
        <v>-265.5</v>
      </c>
      <c r="AL11" s="3">
        <v>597.70000000000005</v>
      </c>
      <c r="AM11" s="3">
        <v>-8.3000000000000007</v>
      </c>
      <c r="AN11" s="2" t="s">
        <v>63</v>
      </c>
      <c r="AO11" s="3">
        <v>-62</v>
      </c>
      <c r="AP11" s="2" t="s">
        <v>63</v>
      </c>
      <c r="AQ11" s="2" t="s">
        <v>63</v>
      </c>
      <c r="AR11" s="2" t="s">
        <v>63</v>
      </c>
      <c r="AS11" s="2" t="s">
        <v>63</v>
      </c>
      <c r="AT11" s="2" t="s">
        <v>63</v>
      </c>
      <c r="AU11" s="2" t="s">
        <v>63</v>
      </c>
      <c r="AV11" s="2" t="s">
        <v>63</v>
      </c>
      <c r="AW11" s="2" t="s">
        <v>63</v>
      </c>
      <c r="AX11" s="2" t="s">
        <v>63</v>
      </c>
      <c r="AY11" s="2" t="s">
        <v>63</v>
      </c>
      <c r="AZ11" s="2" t="s">
        <v>63</v>
      </c>
      <c r="BA11" s="2" t="s">
        <v>63</v>
      </c>
      <c r="BB11" s="2" t="s">
        <v>63</v>
      </c>
      <c r="BC11" s="2" t="s">
        <v>63</v>
      </c>
      <c r="BD11" s="2" t="s">
        <v>63</v>
      </c>
      <c r="BE11" s="2" t="s">
        <v>63</v>
      </c>
      <c r="BF11" s="2" t="s">
        <v>63</v>
      </c>
      <c r="BG11" s="2" t="s">
        <v>63</v>
      </c>
      <c r="BH11" s="2" t="s">
        <v>63</v>
      </c>
      <c r="BI11" s="2" t="s">
        <v>63</v>
      </c>
      <c r="BJ11" s="3">
        <v>6248.7</v>
      </c>
      <c r="BK11" s="3">
        <v>-8.9</v>
      </c>
    </row>
    <row r="12" spans="1:63" ht="20.100000000000001" customHeight="1">
      <c r="A12" s="106"/>
      <c r="B12" s="66" t="s">
        <v>71</v>
      </c>
      <c r="C12" s="67" t="s">
        <v>167</v>
      </c>
      <c r="D12" s="3">
        <v>0.9</v>
      </c>
      <c r="E12" s="3">
        <v>0.2</v>
      </c>
      <c r="F12" s="3">
        <v>987.3</v>
      </c>
      <c r="G12" s="3">
        <v>-1657.2</v>
      </c>
      <c r="H12" s="2" t="s">
        <v>63</v>
      </c>
      <c r="I12" s="2" t="s">
        <v>63</v>
      </c>
      <c r="J12" s="2" t="s">
        <v>63</v>
      </c>
      <c r="K12" s="2" t="s">
        <v>63</v>
      </c>
      <c r="L12" s="3">
        <v>47.9</v>
      </c>
      <c r="M12" s="2" t="s">
        <v>63</v>
      </c>
      <c r="N12" s="2" t="s">
        <v>63</v>
      </c>
      <c r="O12" s="2" t="s">
        <v>63</v>
      </c>
      <c r="P12" s="2" t="s">
        <v>63</v>
      </c>
      <c r="Q12" s="3">
        <v>351.4</v>
      </c>
      <c r="R12" s="3">
        <v>-66.099999999999994</v>
      </c>
      <c r="S12" s="3">
        <v>-430.6</v>
      </c>
      <c r="T12" s="3">
        <v>-41.9</v>
      </c>
      <c r="U12" s="3">
        <v>-0.2</v>
      </c>
      <c r="V12" s="3">
        <v>0.7</v>
      </c>
      <c r="W12" s="3">
        <v>412.4</v>
      </c>
      <c r="X12" s="3">
        <v>345.4</v>
      </c>
      <c r="Y12" s="3">
        <v>0.5</v>
      </c>
      <c r="Z12" s="3">
        <v>25.6</v>
      </c>
      <c r="AA12" s="3">
        <v>-0.1</v>
      </c>
      <c r="AB12" s="2" t="s">
        <v>63</v>
      </c>
      <c r="AC12" s="3">
        <v>12.3</v>
      </c>
      <c r="AD12" s="3">
        <v>-6.2</v>
      </c>
      <c r="AE12" s="3">
        <v>16</v>
      </c>
      <c r="AF12" s="3">
        <v>-0.2</v>
      </c>
      <c r="AG12" s="3">
        <v>0.1</v>
      </c>
      <c r="AH12" s="3">
        <v>13.3</v>
      </c>
      <c r="AI12" s="3">
        <v>-66.2</v>
      </c>
      <c r="AJ12" s="3">
        <v>-0.2</v>
      </c>
      <c r="AK12" s="3">
        <v>-65.8</v>
      </c>
      <c r="AL12" s="3">
        <v>12.9</v>
      </c>
      <c r="AM12" s="3">
        <v>0.1</v>
      </c>
      <c r="AN12" s="3">
        <v>-0.4</v>
      </c>
      <c r="AO12" s="3">
        <v>-3.1</v>
      </c>
      <c r="AP12" s="2" t="s">
        <v>63</v>
      </c>
      <c r="AQ12" s="2" t="s">
        <v>63</v>
      </c>
      <c r="AR12" s="2" t="s">
        <v>63</v>
      </c>
      <c r="AS12" s="2" t="s">
        <v>63</v>
      </c>
      <c r="AT12" s="2" t="s">
        <v>63</v>
      </c>
      <c r="AU12" s="2" t="s">
        <v>63</v>
      </c>
      <c r="AV12" s="2" t="s">
        <v>63</v>
      </c>
      <c r="AW12" s="3">
        <v>0</v>
      </c>
      <c r="AX12" s="2" t="s">
        <v>63</v>
      </c>
      <c r="AY12" s="2" t="s">
        <v>63</v>
      </c>
      <c r="AZ12" s="2" t="s">
        <v>63</v>
      </c>
      <c r="BA12" s="2" t="s">
        <v>63</v>
      </c>
      <c r="BB12" s="2" t="s">
        <v>63</v>
      </c>
      <c r="BC12" s="2" t="s">
        <v>63</v>
      </c>
      <c r="BD12" s="2" t="s">
        <v>63</v>
      </c>
      <c r="BE12" s="2" t="s">
        <v>63</v>
      </c>
      <c r="BF12" s="2" t="s">
        <v>63</v>
      </c>
      <c r="BG12" s="2" t="s">
        <v>63</v>
      </c>
      <c r="BH12" s="2" t="s">
        <v>63</v>
      </c>
      <c r="BI12" s="2" t="s">
        <v>63</v>
      </c>
      <c r="BJ12" s="3">
        <v>-111.2</v>
      </c>
      <c r="BK12" s="3">
        <v>412.4</v>
      </c>
    </row>
    <row r="13" spans="1:63" ht="20.100000000000001" customHeight="1">
      <c r="A13" s="106"/>
      <c r="B13" s="66" t="s">
        <v>72</v>
      </c>
      <c r="C13" s="67" t="s">
        <v>168</v>
      </c>
      <c r="D13" s="3">
        <v>388.6</v>
      </c>
      <c r="E13" s="3">
        <v>2961.3</v>
      </c>
      <c r="F13" s="3">
        <v>16592.7</v>
      </c>
      <c r="G13" s="3">
        <v>53985.9</v>
      </c>
      <c r="H13" s="3">
        <v>991.7</v>
      </c>
      <c r="I13" s="3">
        <v>0</v>
      </c>
      <c r="J13" s="3">
        <v>27</v>
      </c>
      <c r="K13" s="3">
        <v>0</v>
      </c>
      <c r="L13" s="3">
        <v>184.8</v>
      </c>
      <c r="M13" s="2" t="s">
        <v>63</v>
      </c>
      <c r="N13" s="2" t="s">
        <v>63</v>
      </c>
      <c r="O13" s="2" t="s">
        <v>63</v>
      </c>
      <c r="P13" s="2" t="s">
        <v>63</v>
      </c>
      <c r="Q13" s="3">
        <v>59447.1</v>
      </c>
      <c r="R13" s="3">
        <v>-66.099999999999994</v>
      </c>
      <c r="S13" s="3">
        <v>152865.5</v>
      </c>
      <c r="T13" s="3">
        <v>24350.799999999999</v>
      </c>
      <c r="U13" s="3">
        <v>-0.9</v>
      </c>
      <c r="V13" s="3">
        <v>-171</v>
      </c>
      <c r="W13" s="3">
        <v>403.5</v>
      </c>
      <c r="X13" s="3">
        <v>8125</v>
      </c>
      <c r="Y13" s="3">
        <v>2131.4</v>
      </c>
      <c r="Z13" s="3">
        <v>-11762.9</v>
      </c>
      <c r="AA13" s="3">
        <v>1.2</v>
      </c>
      <c r="AB13" s="2" t="s">
        <v>63</v>
      </c>
      <c r="AC13" s="3">
        <v>-14869.6</v>
      </c>
      <c r="AD13" s="3">
        <v>-4272.8999999999996</v>
      </c>
      <c r="AE13" s="3">
        <v>-30214.7</v>
      </c>
      <c r="AF13" s="3">
        <v>-2</v>
      </c>
      <c r="AG13" s="3">
        <v>9.8000000000000007</v>
      </c>
      <c r="AH13" s="3">
        <v>-13374</v>
      </c>
      <c r="AI13" s="3">
        <v>16095.4</v>
      </c>
      <c r="AJ13" s="3">
        <v>-246.3</v>
      </c>
      <c r="AK13" s="3">
        <v>-3955.1</v>
      </c>
      <c r="AL13" s="3">
        <v>-1453.2</v>
      </c>
      <c r="AM13" s="3">
        <v>-8.3000000000000007</v>
      </c>
      <c r="AN13" s="3">
        <v>-6.4</v>
      </c>
      <c r="AO13" s="3">
        <v>-2496.4</v>
      </c>
      <c r="AP13" s="3">
        <v>2153.4</v>
      </c>
      <c r="AQ13" s="3">
        <v>984.7</v>
      </c>
      <c r="AR13" s="3">
        <v>742</v>
      </c>
      <c r="AS13" s="3">
        <v>3166.3</v>
      </c>
      <c r="AT13" s="3">
        <v>101.8</v>
      </c>
      <c r="AU13" s="3">
        <v>69.400000000000006</v>
      </c>
      <c r="AV13" s="2" t="s">
        <v>63</v>
      </c>
      <c r="AW13" s="3">
        <v>681.6</v>
      </c>
      <c r="AX13" s="3">
        <v>352.3</v>
      </c>
      <c r="AY13" s="2" t="s">
        <v>63</v>
      </c>
      <c r="AZ13" s="3">
        <v>37499.5</v>
      </c>
      <c r="BA13" s="3">
        <v>755.1</v>
      </c>
      <c r="BB13" s="3">
        <v>279.7</v>
      </c>
      <c r="BC13" s="3">
        <v>6544.7</v>
      </c>
      <c r="BD13" s="3">
        <v>25</v>
      </c>
      <c r="BE13" s="3">
        <v>90.3</v>
      </c>
      <c r="BF13" s="3">
        <v>717.7</v>
      </c>
      <c r="BG13" s="2" t="s">
        <v>63</v>
      </c>
      <c r="BH13" s="2" t="s">
        <v>63</v>
      </c>
      <c r="BI13" s="3">
        <v>69.3</v>
      </c>
      <c r="BJ13" s="3">
        <v>309894.90000000002</v>
      </c>
      <c r="BK13" s="3">
        <v>17067.5</v>
      </c>
    </row>
    <row r="14" spans="1:63" ht="20.100000000000001" customHeight="1">
      <c r="A14" s="106"/>
      <c r="B14" s="66" t="s">
        <v>73</v>
      </c>
      <c r="C14" s="67" t="s">
        <v>169</v>
      </c>
      <c r="D14" s="3">
        <v>-388.6</v>
      </c>
      <c r="E14" s="3">
        <v>-281.60000000000002</v>
      </c>
      <c r="F14" s="3">
        <v>-16592.7</v>
      </c>
      <c r="G14" s="3">
        <v>-50315.7</v>
      </c>
      <c r="H14" s="3">
        <v>-991.7</v>
      </c>
      <c r="I14" s="2" t="s">
        <v>63</v>
      </c>
      <c r="J14" s="2" t="s">
        <v>63</v>
      </c>
      <c r="K14" s="3">
        <v>195.5</v>
      </c>
      <c r="L14" s="3">
        <v>511.7</v>
      </c>
      <c r="M14" s="3">
        <v>505.6</v>
      </c>
      <c r="N14" s="3">
        <v>2567.1999999999998</v>
      </c>
      <c r="O14" s="3">
        <v>2173.6</v>
      </c>
      <c r="P14" s="3">
        <v>199.4</v>
      </c>
      <c r="Q14" s="3">
        <v>-56679.4</v>
      </c>
      <c r="R14" s="3">
        <v>24617.7</v>
      </c>
      <c r="S14" s="3">
        <v>-152865.5</v>
      </c>
      <c r="T14" s="3">
        <v>-24263.599999999999</v>
      </c>
      <c r="U14" s="3">
        <v>0.9</v>
      </c>
      <c r="V14" s="3">
        <v>171</v>
      </c>
      <c r="W14" s="3">
        <v>2418.4</v>
      </c>
      <c r="X14" s="3">
        <v>-456.4</v>
      </c>
      <c r="Y14" s="3">
        <v>1894.6</v>
      </c>
      <c r="Z14" s="3">
        <v>22651.1</v>
      </c>
      <c r="AA14" s="2" t="s">
        <v>63</v>
      </c>
      <c r="AB14" s="2" t="s">
        <v>63</v>
      </c>
      <c r="AC14" s="3">
        <v>17031.900000000001</v>
      </c>
      <c r="AD14" s="3">
        <v>6389.1</v>
      </c>
      <c r="AE14" s="3">
        <v>51982.1</v>
      </c>
      <c r="AF14" s="3">
        <v>148.6</v>
      </c>
      <c r="AG14" s="3">
        <v>14.7</v>
      </c>
      <c r="AH14" s="3">
        <v>14190.9</v>
      </c>
      <c r="AI14" s="3">
        <v>27483.3</v>
      </c>
      <c r="AJ14" s="3">
        <v>421</v>
      </c>
      <c r="AK14" s="3">
        <v>5096</v>
      </c>
      <c r="AL14" s="3">
        <v>2791.2</v>
      </c>
      <c r="AM14" s="3">
        <v>32.200000000000003</v>
      </c>
      <c r="AN14" s="3">
        <v>496.2</v>
      </c>
      <c r="AO14" s="3">
        <v>5206.6000000000004</v>
      </c>
      <c r="AP14" s="3">
        <v>-408.1</v>
      </c>
      <c r="AQ14" s="3">
        <v>-284.7</v>
      </c>
      <c r="AR14" s="3">
        <v>-305.3</v>
      </c>
      <c r="AS14" s="3">
        <v>-2311</v>
      </c>
      <c r="AT14" s="3">
        <v>-44.1</v>
      </c>
      <c r="AU14" s="3">
        <v>-69.2</v>
      </c>
      <c r="AV14" s="2" t="s">
        <v>63</v>
      </c>
      <c r="AW14" s="2" t="s">
        <v>63</v>
      </c>
      <c r="AX14" s="3">
        <v>-352.3</v>
      </c>
      <c r="AY14" s="2" t="s">
        <v>63</v>
      </c>
      <c r="AZ14" s="3">
        <v>-37499.5</v>
      </c>
      <c r="BA14" s="3">
        <v>-755.1</v>
      </c>
      <c r="BB14" s="2" t="s">
        <v>63</v>
      </c>
      <c r="BC14" s="3">
        <v>-6544.7</v>
      </c>
      <c r="BD14" s="2" t="s">
        <v>63</v>
      </c>
      <c r="BE14" s="3">
        <v>-90.3</v>
      </c>
      <c r="BF14" s="3">
        <v>-717.7</v>
      </c>
      <c r="BG14" s="2" t="s">
        <v>63</v>
      </c>
      <c r="BH14" s="3">
        <v>54421.8</v>
      </c>
      <c r="BI14" s="3">
        <v>7120.8</v>
      </c>
      <c r="BJ14" s="3">
        <v>-101484</v>
      </c>
      <c r="BK14" s="3">
        <v>-4523.8999999999996</v>
      </c>
    </row>
    <row r="15" spans="1:63" ht="20.100000000000001" customHeight="1">
      <c r="A15" s="106"/>
      <c r="B15" s="71" t="s">
        <v>75</v>
      </c>
      <c r="C15" s="72" t="s">
        <v>170</v>
      </c>
      <c r="D15" s="3">
        <v>-188.4</v>
      </c>
      <c r="E15" s="3">
        <v>-281.60000000000002</v>
      </c>
      <c r="F15" s="2" t="s">
        <v>63</v>
      </c>
      <c r="G15" s="3">
        <v>-42619.7</v>
      </c>
      <c r="H15" s="3">
        <v>-991.7</v>
      </c>
      <c r="I15" s="2" t="s">
        <v>63</v>
      </c>
      <c r="J15" s="2" t="s">
        <v>63</v>
      </c>
      <c r="K15" s="2" t="s">
        <v>63</v>
      </c>
      <c r="L15" s="2" t="s">
        <v>63</v>
      </c>
      <c r="M15" s="2" t="s">
        <v>63</v>
      </c>
      <c r="N15" s="3">
        <v>-651.70000000000005</v>
      </c>
      <c r="O15" s="3">
        <v>-2689.4</v>
      </c>
      <c r="P15" s="3">
        <v>-1422.4</v>
      </c>
      <c r="Q15" s="3">
        <v>-21337.599999999999</v>
      </c>
      <c r="R15" s="3">
        <v>-4.2</v>
      </c>
      <c r="S15" s="2" t="s">
        <v>63</v>
      </c>
      <c r="T15" s="2" t="s">
        <v>63</v>
      </c>
      <c r="U15" s="2" t="s">
        <v>63</v>
      </c>
      <c r="V15" s="2" t="s">
        <v>63</v>
      </c>
      <c r="W15" s="3">
        <v>-339.7</v>
      </c>
      <c r="X15" s="3">
        <v>-86.6</v>
      </c>
      <c r="Y15" s="3">
        <v>-0.5</v>
      </c>
      <c r="Z15" s="3">
        <v>0</v>
      </c>
      <c r="AA15" s="2" t="s">
        <v>63</v>
      </c>
      <c r="AB15" s="2" t="s">
        <v>63</v>
      </c>
      <c r="AC15" s="2" t="s">
        <v>63</v>
      </c>
      <c r="AD15" s="3">
        <v>-201.8</v>
      </c>
      <c r="AE15" s="3">
        <v>-138.19999999999999</v>
      </c>
      <c r="AF15" s="2" t="s">
        <v>63</v>
      </c>
      <c r="AG15" s="2" t="s">
        <v>63</v>
      </c>
      <c r="AH15" s="3">
        <v>-145.6</v>
      </c>
      <c r="AI15" s="2" t="s">
        <v>63</v>
      </c>
      <c r="AJ15" s="2" t="s">
        <v>63</v>
      </c>
      <c r="AK15" s="2" t="s">
        <v>63</v>
      </c>
      <c r="AL15" s="2" t="s">
        <v>63</v>
      </c>
      <c r="AM15" s="2" t="s">
        <v>63</v>
      </c>
      <c r="AN15" s="2" t="s">
        <v>63</v>
      </c>
      <c r="AO15" s="2" t="s">
        <v>63</v>
      </c>
      <c r="AP15" s="3">
        <v>-160.19999999999999</v>
      </c>
      <c r="AQ15" s="3">
        <v>-101.5</v>
      </c>
      <c r="AR15" s="3">
        <v>-26.9</v>
      </c>
      <c r="AS15" s="3">
        <v>-1288.4000000000001</v>
      </c>
      <c r="AT15" s="3">
        <v>-39.9</v>
      </c>
      <c r="AU15" s="3">
        <v>-44</v>
      </c>
      <c r="AV15" s="2" t="s">
        <v>63</v>
      </c>
      <c r="AW15" s="2" t="s">
        <v>63</v>
      </c>
      <c r="AX15" s="3">
        <v>-352.3</v>
      </c>
      <c r="AY15" s="2" t="s">
        <v>63</v>
      </c>
      <c r="AZ15" s="3">
        <v>-37499.5</v>
      </c>
      <c r="BA15" s="3">
        <v>-755.1</v>
      </c>
      <c r="BB15" s="2" t="s">
        <v>63</v>
      </c>
      <c r="BC15" s="3">
        <v>-6544.7</v>
      </c>
      <c r="BD15" s="2" t="s">
        <v>63</v>
      </c>
      <c r="BE15" s="3">
        <v>-90.3</v>
      </c>
      <c r="BF15" s="3">
        <v>-717.7</v>
      </c>
      <c r="BG15" s="3">
        <v>-1153.5</v>
      </c>
      <c r="BH15" s="3">
        <v>48728.800000000003</v>
      </c>
      <c r="BI15" s="2" t="s">
        <v>63</v>
      </c>
      <c r="BJ15" s="3">
        <v>-71144.399999999994</v>
      </c>
      <c r="BK15" s="3">
        <v>-16796.2</v>
      </c>
    </row>
    <row r="16" spans="1:63" ht="20.100000000000001" customHeight="1">
      <c r="A16" s="106"/>
      <c r="B16" s="73" t="s">
        <v>76</v>
      </c>
      <c r="C16" s="74" t="s">
        <v>171</v>
      </c>
      <c r="D16" s="3">
        <v>-188.4</v>
      </c>
      <c r="E16" s="3">
        <v>-281.60000000000002</v>
      </c>
      <c r="F16" s="2" t="s">
        <v>63</v>
      </c>
      <c r="G16" s="3">
        <v>-42502.3</v>
      </c>
      <c r="H16" s="3">
        <v>-991.7</v>
      </c>
      <c r="I16" s="2" t="s">
        <v>63</v>
      </c>
      <c r="J16" s="2" t="s">
        <v>63</v>
      </c>
      <c r="K16" s="2" t="s">
        <v>63</v>
      </c>
      <c r="L16" s="2" t="s">
        <v>63</v>
      </c>
      <c r="M16" s="2" t="s">
        <v>63</v>
      </c>
      <c r="N16" s="2" t="s">
        <v>63</v>
      </c>
      <c r="O16" s="2" t="s">
        <v>63</v>
      </c>
      <c r="P16" s="3">
        <v>-418.5</v>
      </c>
      <c r="Q16" s="3">
        <v>-21053</v>
      </c>
      <c r="R16" s="2" t="s">
        <v>63</v>
      </c>
      <c r="S16" s="2" t="s">
        <v>63</v>
      </c>
      <c r="T16" s="2" t="s">
        <v>63</v>
      </c>
      <c r="U16" s="2" t="s">
        <v>63</v>
      </c>
      <c r="V16" s="2" t="s">
        <v>63</v>
      </c>
      <c r="W16" s="2" t="s">
        <v>63</v>
      </c>
      <c r="X16" s="3">
        <v>-86.6</v>
      </c>
      <c r="Y16" s="3">
        <v>-0.5</v>
      </c>
      <c r="Z16" s="3">
        <v>0</v>
      </c>
      <c r="AA16" s="2" t="s">
        <v>63</v>
      </c>
      <c r="AB16" s="2" t="s">
        <v>63</v>
      </c>
      <c r="AC16" s="2" t="s">
        <v>63</v>
      </c>
      <c r="AD16" s="3">
        <v>-201.8</v>
      </c>
      <c r="AE16" s="3">
        <v>-138.19999999999999</v>
      </c>
      <c r="AF16" s="2" t="s">
        <v>63</v>
      </c>
      <c r="AG16" s="2" t="s">
        <v>63</v>
      </c>
      <c r="AH16" s="3">
        <v>-118.9</v>
      </c>
      <c r="AI16" s="2" t="s">
        <v>63</v>
      </c>
      <c r="AJ16" s="2" t="s">
        <v>63</v>
      </c>
      <c r="AK16" s="2" t="s">
        <v>63</v>
      </c>
      <c r="AL16" s="2" t="s">
        <v>63</v>
      </c>
      <c r="AM16" s="2" t="s">
        <v>63</v>
      </c>
      <c r="AN16" s="2" t="s">
        <v>63</v>
      </c>
      <c r="AO16" s="2" t="s">
        <v>63</v>
      </c>
      <c r="AP16" s="3">
        <v>-87.1</v>
      </c>
      <c r="AQ16" s="3">
        <v>-54.9</v>
      </c>
      <c r="AR16" s="3">
        <v>-26.9</v>
      </c>
      <c r="AS16" s="3">
        <v>-1250.7</v>
      </c>
      <c r="AT16" s="3">
        <v>-31</v>
      </c>
      <c r="AU16" s="3">
        <v>-44</v>
      </c>
      <c r="AV16" s="2" t="s">
        <v>63</v>
      </c>
      <c r="AW16" s="2" t="s">
        <v>63</v>
      </c>
      <c r="AX16" s="3">
        <v>-352.3</v>
      </c>
      <c r="AY16" s="2" t="s">
        <v>63</v>
      </c>
      <c r="AZ16" s="3">
        <v>-37499.5</v>
      </c>
      <c r="BA16" s="3">
        <v>-754.3</v>
      </c>
      <c r="BB16" s="2" t="s">
        <v>63</v>
      </c>
      <c r="BC16" s="3">
        <v>-5745.6</v>
      </c>
      <c r="BD16" s="2" t="s">
        <v>63</v>
      </c>
      <c r="BE16" s="3">
        <v>-90.3</v>
      </c>
      <c r="BF16" s="3">
        <v>-715.4</v>
      </c>
      <c r="BG16" s="3">
        <v>-1135.2</v>
      </c>
      <c r="BH16" s="3">
        <v>46149</v>
      </c>
      <c r="BI16" s="2" t="s">
        <v>63</v>
      </c>
      <c r="BJ16" s="3">
        <v>-67619.7</v>
      </c>
      <c r="BK16" s="3">
        <v>-11124.6</v>
      </c>
    </row>
    <row r="17" spans="1:63" ht="20.100000000000001" customHeight="1">
      <c r="A17" s="106"/>
      <c r="B17" s="73" t="s">
        <v>77</v>
      </c>
      <c r="C17" s="74" t="s">
        <v>172</v>
      </c>
      <c r="D17" s="2" t="s">
        <v>63</v>
      </c>
      <c r="E17" s="2" t="s">
        <v>63</v>
      </c>
      <c r="F17" s="2" t="s">
        <v>63</v>
      </c>
      <c r="G17" s="3">
        <v>-117.3</v>
      </c>
      <c r="H17" s="2" t="s">
        <v>63</v>
      </c>
      <c r="I17" s="2" t="s">
        <v>63</v>
      </c>
      <c r="J17" s="2" t="s">
        <v>63</v>
      </c>
      <c r="K17" s="2" t="s">
        <v>63</v>
      </c>
      <c r="L17" s="2" t="s">
        <v>63</v>
      </c>
      <c r="M17" s="2" t="s">
        <v>63</v>
      </c>
      <c r="N17" s="3">
        <v>-651.70000000000005</v>
      </c>
      <c r="O17" s="3">
        <v>-2689.4</v>
      </c>
      <c r="P17" s="3">
        <v>-1003.9</v>
      </c>
      <c r="Q17" s="3">
        <v>-284.60000000000002</v>
      </c>
      <c r="R17" s="3">
        <v>-4.2</v>
      </c>
      <c r="S17" s="2" t="s">
        <v>63</v>
      </c>
      <c r="T17" s="2" t="s">
        <v>63</v>
      </c>
      <c r="U17" s="2" t="s">
        <v>63</v>
      </c>
      <c r="V17" s="2" t="s">
        <v>63</v>
      </c>
      <c r="W17" s="3">
        <v>-339.7</v>
      </c>
      <c r="X17" s="2" t="s">
        <v>63</v>
      </c>
      <c r="Y17" s="2" t="s">
        <v>63</v>
      </c>
      <c r="Z17" s="2" t="s">
        <v>63</v>
      </c>
      <c r="AA17" s="2" t="s">
        <v>63</v>
      </c>
      <c r="AB17" s="2" t="s">
        <v>63</v>
      </c>
      <c r="AC17" s="2" t="s">
        <v>63</v>
      </c>
      <c r="AD17" s="2" t="s">
        <v>63</v>
      </c>
      <c r="AE17" s="3">
        <v>0</v>
      </c>
      <c r="AF17" s="2" t="s">
        <v>63</v>
      </c>
      <c r="AG17" s="2" t="s">
        <v>63</v>
      </c>
      <c r="AH17" s="3">
        <v>-26.7</v>
      </c>
      <c r="AI17" s="2" t="s">
        <v>63</v>
      </c>
      <c r="AJ17" s="2" t="s">
        <v>63</v>
      </c>
      <c r="AK17" s="2" t="s">
        <v>63</v>
      </c>
      <c r="AL17" s="2" t="s">
        <v>63</v>
      </c>
      <c r="AM17" s="2" t="s">
        <v>63</v>
      </c>
      <c r="AN17" s="2" t="s">
        <v>63</v>
      </c>
      <c r="AO17" s="2" t="s">
        <v>63</v>
      </c>
      <c r="AP17" s="3">
        <v>-73.099999999999994</v>
      </c>
      <c r="AQ17" s="3">
        <v>-46.7</v>
      </c>
      <c r="AR17" s="2" t="s">
        <v>63</v>
      </c>
      <c r="AS17" s="3">
        <v>-37.700000000000003</v>
      </c>
      <c r="AT17" s="3">
        <v>-8.9</v>
      </c>
      <c r="AU17" s="2" t="s">
        <v>63</v>
      </c>
      <c r="AV17" s="2" t="s">
        <v>63</v>
      </c>
      <c r="AW17" s="2" t="s">
        <v>63</v>
      </c>
      <c r="AX17" s="2" t="s">
        <v>63</v>
      </c>
      <c r="AY17" s="2" t="s">
        <v>63</v>
      </c>
      <c r="AZ17" s="2" t="s">
        <v>63</v>
      </c>
      <c r="BA17" s="3">
        <v>-0.8</v>
      </c>
      <c r="BB17" s="2" t="s">
        <v>63</v>
      </c>
      <c r="BC17" s="3">
        <v>-799.1</v>
      </c>
      <c r="BD17" s="2" t="s">
        <v>63</v>
      </c>
      <c r="BE17" s="2" t="s">
        <v>63</v>
      </c>
      <c r="BF17" s="3">
        <v>-2.2999999999999998</v>
      </c>
      <c r="BG17" s="3">
        <v>-18.3</v>
      </c>
      <c r="BH17" s="3">
        <v>2579.6999999999998</v>
      </c>
      <c r="BI17" s="2" t="s">
        <v>63</v>
      </c>
      <c r="BJ17" s="3">
        <v>-3524.7</v>
      </c>
      <c r="BK17" s="3">
        <v>-5671.6</v>
      </c>
    </row>
    <row r="18" spans="1:63" ht="20.100000000000001" customHeight="1">
      <c r="A18" s="106"/>
      <c r="B18" s="71" t="s">
        <v>78</v>
      </c>
      <c r="C18" s="72" t="s">
        <v>173</v>
      </c>
      <c r="D18" s="2" t="s">
        <v>63</v>
      </c>
      <c r="E18" s="2" t="s">
        <v>63</v>
      </c>
      <c r="F18" s="2" t="s">
        <v>63</v>
      </c>
      <c r="G18" s="3">
        <v>-3234.5</v>
      </c>
      <c r="H18" s="2" t="s">
        <v>63</v>
      </c>
      <c r="I18" s="2" t="s">
        <v>63</v>
      </c>
      <c r="J18" s="2" t="s">
        <v>63</v>
      </c>
      <c r="K18" s="2" t="s">
        <v>63</v>
      </c>
      <c r="L18" s="2" t="s">
        <v>63</v>
      </c>
      <c r="M18" s="2" t="s">
        <v>63</v>
      </c>
      <c r="N18" s="2" t="s">
        <v>63</v>
      </c>
      <c r="O18" s="2" t="s">
        <v>63</v>
      </c>
      <c r="P18" s="2" t="s">
        <v>63</v>
      </c>
      <c r="Q18" s="3">
        <v>-9627.2999999999993</v>
      </c>
      <c r="R18" s="3">
        <v>-459.1</v>
      </c>
      <c r="S18" s="2" t="s">
        <v>63</v>
      </c>
      <c r="T18" s="2" t="s">
        <v>63</v>
      </c>
      <c r="U18" s="2" t="s">
        <v>63</v>
      </c>
      <c r="V18" s="2" t="s">
        <v>63</v>
      </c>
      <c r="W18" s="3">
        <v>-690.4</v>
      </c>
      <c r="X18" s="3">
        <v>-193.1</v>
      </c>
      <c r="Y18" s="2" t="s">
        <v>63</v>
      </c>
      <c r="Z18" s="2" t="s">
        <v>63</v>
      </c>
      <c r="AA18" s="2" t="s">
        <v>63</v>
      </c>
      <c r="AB18" s="2" t="s">
        <v>63</v>
      </c>
      <c r="AC18" s="2" t="s">
        <v>63</v>
      </c>
      <c r="AD18" s="3">
        <v>-0.2</v>
      </c>
      <c r="AE18" s="3">
        <v>0</v>
      </c>
      <c r="AF18" s="2" t="s">
        <v>63</v>
      </c>
      <c r="AG18" s="2" t="s">
        <v>63</v>
      </c>
      <c r="AH18" s="3">
        <v>-70.099999999999994</v>
      </c>
      <c r="AI18" s="2" t="s">
        <v>63</v>
      </c>
      <c r="AJ18" s="2" t="s">
        <v>63</v>
      </c>
      <c r="AK18" s="2" t="s">
        <v>63</v>
      </c>
      <c r="AL18" s="2" t="s">
        <v>63</v>
      </c>
      <c r="AM18" s="2" t="s">
        <v>63</v>
      </c>
      <c r="AN18" s="2" t="s">
        <v>63</v>
      </c>
      <c r="AO18" s="3">
        <v>-966.8</v>
      </c>
      <c r="AP18" s="3">
        <v>-9</v>
      </c>
      <c r="AQ18" s="3">
        <v>-183.2</v>
      </c>
      <c r="AR18" s="3">
        <v>-246.3</v>
      </c>
      <c r="AS18" s="3">
        <v>-740.9</v>
      </c>
      <c r="AT18" s="3">
        <v>-2.2000000000000002</v>
      </c>
      <c r="AU18" s="3">
        <v>-0.8</v>
      </c>
      <c r="AV18" s="2" t="s">
        <v>63</v>
      </c>
      <c r="AW18" s="2" t="s">
        <v>63</v>
      </c>
      <c r="AX18" s="2" t="s">
        <v>63</v>
      </c>
      <c r="AY18" s="2" t="s">
        <v>63</v>
      </c>
      <c r="AZ18" s="2" t="s">
        <v>63</v>
      </c>
      <c r="BA18" s="2" t="s">
        <v>63</v>
      </c>
      <c r="BB18" s="2" t="s">
        <v>63</v>
      </c>
      <c r="BC18" s="2" t="s">
        <v>63</v>
      </c>
      <c r="BD18" s="2" t="s">
        <v>63</v>
      </c>
      <c r="BE18" s="2" t="s">
        <v>63</v>
      </c>
      <c r="BF18" s="2" t="s">
        <v>63</v>
      </c>
      <c r="BG18" s="2" t="s">
        <v>63</v>
      </c>
      <c r="BH18" s="3">
        <v>5678.7</v>
      </c>
      <c r="BI18" s="3">
        <v>6580.3</v>
      </c>
      <c r="BJ18" s="3">
        <v>-4165</v>
      </c>
      <c r="BK18" s="3">
        <v>-1872.8</v>
      </c>
    </row>
    <row r="19" spans="1:63" ht="20.100000000000001" customHeight="1">
      <c r="A19" s="106"/>
      <c r="B19" s="73" t="s">
        <v>79</v>
      </c>
      <c r="C19" s="74" t="s">
        <v>174</v>
      </c>
      <c r="D19" s="2" t="s">
        <v>63</v>
      </c>
      <c r="E19" s="2" t="s">
        <v>63</v>
      </c>
      <c r="F19" s="2" t="s">
        <v>63</v>
      </c>
      <c r="G19" s="2" t="s">
        <v>63</v>
      </c>
      <c r="H19" s="2" t="s">
        <v>63</v>
      </c>
      <c r="I19" s="2" t="s">
        <v>63</v>
      </c>
      <c r="J19" s="2" t="s">
        <v>63</v>
      </c>
      <c r="K19" s="2" t="s">
        <v>63</v>
      </c>
      <c r="L19" s="2" t="s">
        <v>63</v>
      </c>
      <c r="M19" s="2" t="s">
        <v>63</v>
      </c>
      <c r="N19" s="2" t="s">
        <v>63</v>
      </c>
      <c r="O19" s="2" t="s">
        <v>63</v>
      </c>
      <c r="P19" s="2" t="s">
        <v>63</v>
      </c>
      <c r="Q19" s="3">
        <v>-8585.5</v>
      </c>
      <c r="R19" s="3">
        <v>-372.4</v>
      </c>
      <c r="S19" s="2" t="s">
        <v>63</v>
      </c>
      <c r="T19" s="2" t="s">
        <v>63</v>
      </c>
      <c r="U19" s="2" t="s">
        <v>63</v>
      </c>
      <c r="V19" s="2" t="s">
        <v>63</v>
      </c>
      <c r="W19" s="2" t="s">
        <v>63</v>
      </c>
      <c r="X19" s="3">
        <v>-82.1</v>
      </c>
      <c r="Y19" s="2" t="s">
        <v>63</v>
      </c>
      <c r="Z19" s="2" t="s">
        <v>63</v>
      </c>
      <c r="AA19" s="2" t="s">
        <v>63</v>
      </c>
      <c r="AB19" s="2" t="s">
        <v>63</v>
      </c>
      <c r="AC19" s="2" t="s">
        <v>63</v>
      </c>
      <c r="AD19" s="3">
        <v>-0.2</v>
      </c>
      <c r="AE19" s="3">
        <v>0</v>
      </c>
      <c r="AF19" s="2" t="s">
        <v>63</v>
      </c>
      <c r="AG19" s="2" t="s">
        <v>63</v>
      </c>
      <c r="AH19" s="3">
        <v>-18.8</v>
      </c>
      <c r="AI19" s="2" t="s">
        <v>63</v>
      </c>
      <c r="AJ19" s="2" t="s">
        <v>63</v>
      </c>
      <c r="AK19" s="2" t="s">
        <v>63</v>
      </c>
      <c r="AL19" s="2" t="s">
        <v>63</v>
      </c>
      <c r="AM19" s="2" t="s">
        <v>63</v>
      </c>
      <c r="AN19" s="2" t="s">
        <v>63</v>
      </c>
      <c r="AO19" s="2" t="s">
        <v>63</v>
      </c>
      <c r="AP19" s="3">
        <v>-4.5</v>
      </c>
      <c r="AQ19" s="3">
        <v>-171.2</v>
      </c>
      <c r="AR19" s="3">
        <v>-20</v>
      </c>
      <c r="AS19" s="3">
        <v>-24.5</v>
      </c>
      <c r="AT19" s="3">
        <v>-1</v>
      </c>
      <c r="AU19" s="2" t="s">
        <v>63</v>
      </c>
      <c r="AV19" s="2" t="s">
        <v>63</v>
      </c>
      <c r="AW19" s="2" t="s">
        <v>63</v>
      </c>
      <c r="AX19" s="2" t="s">
        <v>63</v>
      </c>
      <c r="AY19" s="2" t="s">
        <v>63</v>
      </c>
      <c r="AZ19" s="2" t="s">
        <v>63</v>
      </c>
      <c r="BA19" s="2" t="s">
        <v>63</v>
      </c>
      <c r="BB19" s="2" t="s">
        <v>63</v>
      </c>
      <c r="BC19" s="2" t="s">
        <v>63</v>
      </c>
      <c r="BD19" s="2" t="s">
        <v>63</v>
      </c>
      <c r="BE19" s="2" t="s">
        <v>63</v>
      </c>
      <c r="BF19" s="2" t="s">
        <v>63</v>
      </c>
      <c r="BG19" s="2" t="s">
        <v>63</v>
      </c>
      <c r="BH19" s="3">
        <v>3713.9</v>
      </c>
      <c r="BI19" s="3">
        <v>2886.7</v>
      </c>
      <c r="BJ19" s="3">
        <v>-2679.7</v>
      </c>
      <c r="BK19" s="3">
        <v>-221.3</v>
      </c>
    </row>
    <row r="20" spans="1:63" ht="20.100000000000001" customHeight="1">
      <c r="A20" s="106"/>
      <c r="B20" s="73" t="s">
        <v>80</v>
      </c>
      <c r="C20" s="74" t="s">
        <v>175</v>
      </c>
      <c r="D20" s="2" t="s">
        <v>63</v>
      </c>
      <c r="E20" s="2" t="s">
        <v>63</v>
      </c>
      <c r="F20" s="2" t="s">
        <v>63</v>
      </c>
      <c r="G20" s="3">
        <v>-3234.5</v>
      </c>
      <c r="H20" s="2" t="s">
        <v>63</v>
      </c>
      <c r="I20" s="2" t="s">
        <v>63</v>
      </c>
      <c r="J20" s="2" t="s">
        <v>63</v>
      </c>
      <c r="K20" s="2" t="s">
        <v>63</v>
      </c>
      <c r="L20" s="2" t="s">
        <v>63</v>
      </c>
      <c r="M20" s="2" t="s">
        <v>63</v>
      </c>
      <c r="N20" s="2" t="s">
        <v>63</v>
      </c>
      <c r="O20" s="2" t="s">
        <v>63</v>
      </c>
      <c r="P20" s="2" t="s">
        <v>63</v>
      </c>
      <c r="Q20" s="3">
        <v>-1041.8</v>
      </c>
      <c r="R20" s="3">
        <v>-86.7</v>
      </c>
      <c r="S20" s="2" t="s">
        <v>63</v>
      </c>
      <c r="T20" s="2" t="s">
        <v>63</v>
      </c>
      <c r="U20" s="2" t="s">
        <v>63</v>
      </c>
      <c r="V20" s="2" t="s">
        <v>63</v>
      </c>
      <c r="W20" s="3">
        <v>-690.4</v>
      </c>
      <c r="X20" s="3">
        <v>-111</v>
      </c>
      <c r="Y20" s="2" t="s">
        <v>63</v>
      </c>
      <c r="Z20" s="2" t="s">
        <v>63</v>
      </c>
      <c r="AA20" s="2" t="s">
        <v>63</v>
      </c>
      <c r="AB20" s="2" t="s">
        <v>63</v>
      </c>
      <c r="AC20" s="2" t="s">
        <v>63</v>
      </c>
      <c r="AD20" s="2" t="s">
        <v>63</v>
      </c>
      <c r="AE20" s="2" t="s">
        <v>63</v>
      </c>
      <c r="AF20" s="2" t="s">
        <v>63</v>
      </c>
      <c r="AG20" s="2" t="s">
        <v>63</v>
      </c>
      <c r="AH20" s="3">
        <v>-51.4</v>
      </c>
      <c r="AI20" s="2" t="s">
        <v>63</v>
      </c>
      <c r="AJ20" s="2" t="s">
        <v>63</v>
      </c>
      <c r="AK20" s="2" t="s">
        <v>63</v>
      </c>
      <c r="AL20" s="2" t="s">
        <v>63</v>
      </c>
      <c r="AM20" s="2" t="s">
        <v>63</v>
      </c>
      <c r="AN20" s="2" t="s">
        <v>63</v>
      </c>
      <c r="AO20" s="3">
        <v>-966.8</v>
      </c>
      <c r="AP20" s="3">
        <v>-4.4000000000000004</v>
      </c>
      <c r="AQ20" s="3">
        <v>-12</v>
      </c>
      <c r="AR20" s="3">
        <v>-226.3</v>
      </c>
      <c r="AS20" s="3">
        <v>-716.5</v>
      </c>
      <c r="AT20" s="3">
        <v>-1.1000000000000001</v>
      </c>
      <c r="AU20" s="3">
        <v>-0.8</v>
      </c>
      <c r="AV20" s="2" t="s">
        <v>63</v>
      </c>
      <c r="AW20" s="2" t="s">
        <v>63</v>
      </c>
      <c r="AX20" s="2" t="s">
        <v>63</v>
      </c>
      <c r="AY20" s="2" t="s">
        <v>63</v>
      </c>
      <c r="AZ20" s="2" t="s">
        <v>63</v>
      </c>
      <c r="BA20" s="2" t="s">
        <v>63</v>
      </c>
      <c r="BB20" s="2" t="s">
        <v>63</v>
      </c>
      <c r="BC20" s="2" t="s">
        <v>63</v>
      </c>
      <c r="BD20" s="2" t="s">
        <v>63</v>
      </c>
      <c r="BE20" s="2" t="s">
        <v>63</v>
      </c>
      <c r="BF20" s="2" t="s">
        <v>63</v>
      </c>
      <c r="BG20" s="2" t="s">
        <v>63</v>
      </c>
      <c r="BH20" s="3">
        <v>1964.8</v>
      </c>
      <c r="BI20" s="3">
        <v>3693.6</v>
      </c>
      <c r="BJ20" s="3">
        <v>-1485.3</v>
      </c>
      <c r="BK20" s="3">
        <v>-1651.6</v>
      </c>
    </row>
    <row r="21" spans="1:63" ht="20.100000000000001" customHeight="1">
      <c r="A21" s="106"/>
      <c r="B21" s="71" t="s">
        <v>81</v>
      </c>
      <c r="C21" s="72" t="s">
        <v>176</v>
      </c>
      <c r="D21" s="2" t="s">
        <v>63</v>
      </c>
      <c r="E21" s="2" t="s">
        <v>63</v>
      </c>
      <c r="F21" s="2" t="s">
        <v>63</v>
      </c>
      <c r="G21" s="2" t="s">
        <v>63</v>
      </c>
      <c r="H21" s="2" t="s">
        <v>63</v>
      </c>
      <c r="I21" s="2" t="s">
        <v>63</v>
      </c>
      <c r="J21" s="2" t="s">
        <v>63</v>
      </c>
      <c r="K21" s="2" t="s">
        <v>63</v>
      </c>
      <c r="L21" s="2" t="s">
        <v>63</v>
      </c>
      <c r="M21" s="2" t="s">
        <v>63</v>
      </c>
      <c r="N21" s="2" t="s">
        <v>63</v>
      </c>
      <c r="O21" s="2" t="s">
        <v>63</v>
      </c>
      <c r="P21" s="2" t="s">
        <v>63</v>
      </c>
      <c r="Q21" s="3">
        <v>-20.9</v>
      </c>
      <c r="R21" s="3">
        <v>-339.7</v>
      </c>
      <c r="S21" s="2" t="s">
        <v>63</v>
      </c>
      <c r="T21" s="2" t="s">
        <v>63</v>
      </c>
      <c r="U21" s="2" t="s">
        <v>63</v>
      </c>
      <c r="V21" s="2" t="s">
        <v>63</v>
      </c>
      <c r="W21" s="2" t="s">
        <v>63</v>
      </c>
      <c r="X21" s="3">
        <v>-57.8</v>
      </c>
      <c r="Y21" s="2" t="s">
        <v>63</v>
      </c>
      <c r="Z21" s="2" t="s">
        <v>63</v>
      </c>
      <c r="AA21" s="2" t="s">
        <v>63</v>
      </c>
      <c r="AB21" s="2" t="s">
        <v>63</v>
      </c>
      <c r="AC21" s="2" t="s">
        <v>63</v>
      </c>
      <c r="AD21" s="3">
        <v>-33.6</v>
      </c>
      <c r="AE21" s="3">
        <v>-0.2</v>
      </c>
      <c r="AF21" s="2" t="s">
        <v>63</v>
      </c>
      <c r="AG21" s="2" t="s">
        <v>63</v>
      </c>
      <c r="AH21" s="3">
        <v>-259.89999999999998</v>
      </c>
      <c r="AI21" s="2" t="s">
        <v>63</v>
      </c>
      <c r="AJ21" s="2" t="s">
        <v>63</v>
      </c>
      <c r="AK21" s="2" t="s">
        <v>63</v>
      </c>
      <c r="AL21" s="2" t="s">
        <v>63</v>
      </c>
      <c r="AM21" s="2" t="s">
        <v>63</v>
      </c>
      <c r="AN21" s="2" t="s">
        <v>63</v>
      </c>
      <c r="AO21" s="3">
        <v>-16.899999999999999</v>
      </c>
      <c r="AP21" s="3">
        <v>-238.9</v>
      </c>
      <c r="AQ21" s="2" t="s">
        <v>63</v>
      </c>
      <c r="AR21" s="3">
        <v>-32.1</v>
      </c>
      <c r="AS21" s="3">
        <v>-281.7</v>
      </c>
      <c r="AT21" s="3">
        <v>-2</v>
      </c>
      <c r="AU21" s="3">
        <v>-24.3</v>
      </c>
      <c r="AV21" s="2" t="s">
        <v>63</v>
      </c>
      <c r="AW21" s="2" t="s">
        <v>63</v>
      </c>
      <c r="AX21" s="2" t="s">
        <v>63</v>
      </c>
      <c r="AY21" s="2" t="s">
        <v>63</v>
      </c>
      <c r="AZ21" s="2" t="s">
        <v>63</v>
      </c>
      <c r="BA21" s="2" t="s">
        <v>63</v>
      </c>
      <c r="BB21" s="2" t="s">
        <v>63</v>
      </c>
      <c r="BC21" s="2" t="s">
        <v>63</v>
      </c>
      <c r="BD21" s="2" t="s">
        <v>63</v>
      </c>
      <c r="BE21" s="2" t="s">
        <v>63</v>
      </c>
      <c r="BF21" s="2" t="s">
        <v>63</v>
      </c>
      <c r="BG21" s="2" t="s">
        <v>63</v>
      </c>
      <c r="BH21" s="2" t="s">
        <v>63</v>
      </c>
      <c r="BI21" s="3">
        <v>609.9</v>
      </c>
      <c r="BJ21" s="3">
        <v>-698.1</v>
      </c>
      <c r="BK21" s="3">
        <v>-579.1</v>
      </c>
    </row>
    <row r="22" spans="1:63" ht="20.100000000000001" customHeight="1">
      <c r="A22" s="106"/>
      <c r="B22" s="73" t="s">
        <v>82</v>
      </c>
      <c r="C22" s="74" t="s">
        <v>177</v>
      </c>
      <c r="D22" s="2" t="s">
        <v>63</v>
      </c>
      <c r="E22" s="2" t="s">
        <v>63</v>
      </c>
      <c r="F22" s="2" t="s">
        <v>63</v>
      </c>
      <c r="G22" s="2" t="s">
        <v>63</v>
      </c>
      <c r="H22" s="2" t="s">
        <v>63</v>
      </c>
      <c r="I22" s="2" t="s">
        <v>63</v>
      </c>
      <c r="J22" s="2" t="s">
        <v>63</v>
      </c>
      <c r="K22" s="2" t="s">
        <v>63</v>
      </c>
      <c r="L22" s="2" t="s">
        <v>63</v>
      </c>
      <c r="M22" s="2" t="s">
        <v>63</v>
      </c>
      <c r="N22" s="2" t="s">
        <v>63</v>
      </c>
      <c r="O22" s="2" t="s">
        <v>63</v>
      </c>
      <c r="P22" s="2" t="s">
        <v>63</v>
      </c>
      <c r="Q22" s="3">
        <v>-20</v>
      </c>
      <c r="R22" s="3">
        <v>-316.5</v>
      </c>
      <c r="S22" s="2" t="s">
        <v>63</v>
      </c>
      <c r="T22" s="2" t="s">
        <v>63</v>
      </c>
      <c r="U22" s="2" t="s">
        <v>63</v>
      </c>
      <c r="V22" s="2" t="s">
        <v>63</v>
      </c>
      <c r="W22" s="2" t="s">
        <v>63</v>
      </c>
      <c r="X22" s="3">
        <v>-50</v>
      </c>
      <c r="Y22" s="2" t="s">
        <v>63</v>
      </c>
      <c r="Z22" s="2" t="s">
        <v>63</v>
      </c>
      <c r="AA22" s="2" t="s">
        <v>63</v>
      </c>
      <c r="AB22" s="2" t="s">
        <v>63</v>
      </c>
      <c r="AC22" s="2" t="s">
        <v>63</v>
      </c>
      <c r="AD22" s="3">
        <v>-2.2999999999999998</v>
      </c>
      <c r="AE22" s="2" t="s">
        <v>63</v>
      </c>
      <c r="AF22" s="2" t="s">
        <v>63</v>
      </c>
      <c r="AG22" s="2" t="s">
        <v>63</v>
      </c>
      <c r="AH22" s="3">
        <v>-182.5</v>
      </c>
      <c r="AI22" s="2" t="s">
        <v>63</v>
      </c>
      <c r="AJ22" s="2" t="s">
        <v>63</v>
      </c>
      <c r="AK22" s="2" t="s">
        <v>63</v>
      </c>
      <c r="AL22" s="2" t="s">
        <v>63</v>
      </c>
      <c r="AM22" s="2" t="s">
        <v>63</v>
      </c>
      <c r="AN22" s="2" t="s">
        <v>63</v>
      </c>
      <c r="AO22" s="2" t="s">
        <v>63</v>
      </c>
      <c r="AP22" s="2" t="s">
        <v>63</v>
      </c>
      <c r="AQ22" s="2" t="s">
        <v>63</v>
      </c>
      <c r="AR22" s="2" t="s">
        <v>63</v>
      </c>
      <c r="AS22" s="2" t="s">
        <v>63</v>
      </c>
      <c r="AT22" s="2" t="s">
        <v>63</v>
      </c>
      <c r="AU22" s="3">
        <v>-24.3</v>
      </c>
      <c r="AV22" s="2" t="s">
        <v>63</v>
      </c>
      <c r="AW22" s="2" t="s">
        <v>63</v>
      </c>
      <c r="AX22" s="2" t="s">
        <v>63</v>
      </c>
      <c r="AY22" s="2" t="s">
        <v>63</v>
      </c>
      <c r="AZ22" s="2" t="s">
        <v>63</v>
      </c>
      <c r="BA22" s="2" t="s">
        <v>63</v>
      </c>
      <c r="BB22" s="2" t="s">
        <v>63</v>
      </c>
      <c r="BC22" s="2" t="s">
        <v>63</v>
      </c>
      <c r="BD22" s="2" t="s">
        <v>63</v>
      </c>
      <c r="BE22" s="2" t="s">
        <v>63</v>
      </c>
      <c r="BF22" s="2" t="s">
        <v>63</v>
      </c>
      <c r="BG22" s="2" t="s">
        <v>63</v>
      </c>
      <c r="BH22" s="2" t="s">
        <v>63</v>
      </c>
      <c r="BI22" s="3">
        <v>338.4</v>
      </c>
      <c r="BJ22" s="3">
        <v>-257.39999999999998</v>
      </c>
      <c r="BK22" s="3">
        <v>-24.3</v>
      </c>
    </row>
    <row r="23" spans="1:63" ht="20.100000000000001" customHeight="1">
      <c r="A23" s="106"/>
      <c r="B23" s="73" t="s">
        <v>83</v>
      </c>
      <c r="C23" s="74" t="s">
        <v>178</v>
      </c>
      <c r="D23" s="2" t="s">
        <v>63</v>
      </c>
      <c r="E23" s="2" t="s">
        <v>63</v>
      </c>
      <c r="F23" s="2" t="s">
        <v>63</v>
      </c>
      <c r="G23" s="2" t="s">
        <v>63</v>
      </c>
      <c r="H23" s="2" t="s">
        <v>63</v>
      </c>
      <c r="I23" s="2" t="s">
        <v>63</v>
      </c>
      <c r="J23" s="2" t="s">
        <v>63</v>
      </c>
      <c r="K23" s="2" t="s">
        <v>63</v>
      </c>
      <c r="L23" s="2" t="s">
        <v>63</v>
      </c>
      <c r="M23" s="2" t="s">
        <v>63</v>
      </c>
      <c r="N23" s="2" t="s">
        <v>63</v>
      </c>
      <c r="O23" s="2" t="s">
        <v>63</v>
      </c>
      <c r="P23" s="2" t="s">
        <v>63</v>
      </c>
      <c r="Q23" s="3">
        <v>-0.8</v>
      </c>
      <c r="R23" s="3">
        <v>-23.2</v>
      </c>
      <c r="S23" s="2" t="s">
        <v>63</v>
      </c>
      <c r="T23" s="2" t="s">
        <v>63</v>
      </c>
      <c r="U23" s="2" t="s">
        <v>63</v>
      </c>
      <c r="V23" s="2" t="s">
        <v>63</v>
      </c>
      <c r="W23" s="2" t="s">
        <v>63</v>
      </c>
      <c r="X23" s="3">
        <v>-7.8</v>
      </c>
      <c r="Y23" s="2" t="s">
        <v>63</v>
      </c>
      <c r="Z23" s="2" t="s">
        <v>63</v>
      </c>
      <c r="AA23" s="2" t="s">
        <v>63</v>
      </c>
      <c r="AB23" s="2" t="s">
        <v>63</v>
      </c>
      <c r="AC23" s="2" t="s">
        <v>63</v>
      </c>
      <c r="AD23" s="3">
        <v>-31.2</v>
      </c>
      <c r="AE23" s="3">
        <v>-0.2</v>
      </c>
      <c r="AF23" s="2" t="s">
        <v>63</v>
      </c>
      <c r="AG23" s="2" t="s">
        <v>63</v>
      </c>
      <c r="AH23" s="3">
        <v>-77.400000000000006</v>
      </c>
      <c r="AI23" s="2" t="s">
        <v>63</v>
      </c>
      <c r="AJ23" s="2" t="s">
        <v>63</v>
      </c>
      <c r="AK23" s="2" t="s">
        <v>63</v>
      </c>
      <c r="AL23" s="2" t="s">
        <v>63</v>
      </c>
      <c r="AM23" s="2" t="s">
        <v>63</v>
      </c>
      <c r="AN23" s="2" t="s">
        <v>63</v>
      </c>
      <c r="AO23" s="3">
        <v>-16.899999999999999</v>
      </c>
      <c r="AP23" s="3">
        <v>-238.9</v>
      </c>
      <c r="AQ23" s="2" t="s">
        <v>63</v>
      </c>
      <c r="AR23" s="3">
        <v>-32.1</v>
      </c>
      <c r="AS23" s="3">
        <v>-281.7</v>
      </c>
      <c r="AT23" s="3">
        <v>-2</v>
      </c>
      <c r="AU23" s="2" t="s">
        <v>63</v>
      </c>
      <c r="AV23" s="2" t="s">
        <v>63</v>
      </c>
      <c r="AW23" s="2" t="s">
        <v>63</v>
      </c>
      <c r="AX23" s="2" t="s">
        <v>63</v>
      </c>
      <c r="AY23" s="2" t="s">
        <v>63</v>
      </c>
      <c r="AZ23" s="2" t="s">
        <v>63</v>
      </c>
      <c r="BA23" s="2" t="s">
        <v>63</v>
      </c>
      <c r="BB23" s="2" t="s">
        <v>63</v>
      </c>
      <c r="BC23" s="2" t="s">
        <v>63</v>
      </c>
      <c r="BD23" s="2" t="s">
        <v>63</v>
      </c>
      <c r="BE23" s="2" t="s">
        <v>63</v>
      </c>
      <c r="BF23" s="2" t="s">
        <v>63</v>
      </c>
      <c r="BG23" s="2" t="s">
        <v>63</v>
      </c>
      <c r="BH23" s="2" t="s">
        <v>63</v>
      </c>
      <c r="BI23" s="3">
        <v>271.5</v>
      </c>
      <c r="BJ23" s="3">
        <v>-440.7</v>
      </c>
      <c r="BK23" s="3">
        <v>-554.70000000000005</v>
      </c>
    </row>
    <row r="24" spans="1:63" ht="20.100000000000001" customHeight="1">
      <c r="A24" s="106"/>
      <c r="B24" s="71" t="s">
        <v>84</v>
      </c>
      <c r="C24" s="72" t="s">
        <v>179</v>
      </c>
      <c r="D24" s="2" t="s">
        <v>63</v>
      </c>
      <c r="E24" s="2" t="s">
        <v>63</v>
      </c>
      <c r="F24" s="2" t="s">
        <v>63</v>
      </c>
      <c r="G24" s="2" t="s">
        <v>63</v>
      </c>
      <c r="H24" s="2" t="s">
        <v>63</v>
      </c>
      <c r="I24" s="2" t="s">
        <v>63</v>
      </c>
      <c r="J24" s="2" t="s">
        <v>63</v>
      </c>
      <c r="K24" s="2" t="s">
        <v>63</v>
      </c>
      <c r="L24" s="2" t="s">
        <v>63</v>
      </c>
      <c r="M24" s="2" t="s">
        <v>63</v>
      </c>
      <c r="N24" s="2" t="s">
        <v>63</v>
      </c>
      <c r="O24" s="2" t="s">
        <v>63</v>
      </c>
      <c r="P24" s="2" t="s">
        <v>63</v>
      </c>
      <c r="Q24" s="2" t="s">
        <v>63</v>
      </c>
      <c r="R24" s="2" t="s">
        <v>63</v>
      </c>
      <c r="S24" s="2" t="s">
        <v>63</v>
      </c>
      <c r="T24" s="2" t="s">
        <v>63</v>
      </c>
      <c r="U24" s="2" t="s">
        <v>63</v>
      </c>
      <c r="V24" s="2" t="s">
        <v>63</v>
      </c>
      <c r="W24" s="2" t="s">
        <v>63</v>
      </c>
      <c r="X24" s="2" t="s">
        <v>63</v>
      </c>
      <c r="Y24" s="2" t="s">
        <v>63</v>
      </c>
      <c r="Z24" s="2" t="s">
        <v>63</v>
      </c>
      <c r="AA24" s="2" t="s">
        <v>63</v>
      </c>
      <c r="AB24" s="2" t="s">
        <v>63</v>
      </c>
      <c r="AC24" s="2" t="s">
        <v>63</v>
      </c>
      <c r="AD24" s="2" t="s">
        <v>63</v>
      </c>
      <c r="AE24" s="2" t="s">
        <v>63</v>
      </c>
      <c r="AF24" s="2" t="s">
        <v>63</v>
      </c>
      <c r="AG24" s="2" t="s">
        <v>63</v>
      </c>
      <c r="AH24" s="2" t="s">
        <v>63</v>
      </c>
      <c r="AI24" s="2" t="s">
        <v>63</v>
      </c>
      <c r="AJ24" s="2" t="s">
        <v>63</v>
      </c>
      <c r="AK24" s="2" t="s">
        <v>63</v>
      </c>
      <c r="AL24" s="2" t="s">
        <v>63</v>
      </c>
      <c r="AM24" s="2" t="s">
        <v>63</v>
      </c>
      <c r="AN24" s="2" t="s">
        <v>63</v>
      </c>
      <c r="AO24" s="2" t="s">
        <v>63</v>
      </c>
      <c r="AP24" s="2" t="s">
        <v>63</v>
      </c>
      <c r="AQ24" s="2" t="s">
        <v>63</v>
      </c>
      <c r="AR24" s="2" t="s">
        <v>63</v>
      </c>
      <c r="AS24" s="2" t="s">
        <v>63</v>
      </c>
      <c r="AT24" s="2" t="s">
        <v>63</v>
      </c>
      <c r="AU24" s="2" t="s">
        <v>63</v>
      </c>
      <c r="AV24" s="2" t="s">
        <v>63</v>
      </c>
      <c r="AW24" s="2" t="s">
        <v>63</v>
      </c>
      <c r="AX24" s="2" t="s">
        <v>63</v>
      </c>
      <c r="AY24" s="2" t="s">
        <v>63</v>
      </c>
      <c r="AZ24" s="2" t="s">
        <v>63</v>
      </c>
      <c r="BA24" s="2" t="s">
        <v>63</v>
      </c>
      <c r="BB24" s="2" t="s">
        <v>63</v>
      </c>
      <c r="BC24" s="2" t="s">
        <v>63</v>
      </c>
      <c r="BD24" s="2" t="s">
        <v>63</v>
      </c>
      <c r="BE24" s="2" t="s">
        <v>63</v>
      </c>
      <c r="BF24" s="2" t="s">
        <v>63</v>
      </c>
      <c r="BG24" s="2" t="s">
        <v>63</v>
      </c>
      <c r="BH24" s="3">
        <v>14.3</v>
      </c>
      <c r="BI24" s="3">
        <v>-69.3</v>
      </c>
      <c r="BJ24" s="3">
        <v>-55</v>
      </c>
      <c r="BK24" s="2" t="s">
        <v>63</v>
      </c>
    </row>
    <row r="25" spans="1:63" ht="20.100000000000001" customHeight="1">
      <c r="A25" s="107" t="s">
        <v>351</v>
      </c>
      <c r="B25" s="71" t="s">
        <v>85</v>
      </c>
      <c r="C25" s="72" t="s">
        <v>180</v>
      </c>
      <c r="D25" s="2" t="s">
        <v>63</v>
      </c>
      <c r="E25" s="2" t="s">
        <v>63</v>
      </c>
      <c r="F25" s="3">
        <v>-15693.1</v>
      </c>
      <c r="G25" s="2" t="s">
        <v>63</v>
      </c>
      <c r="H25" s="2" t="s">
        <v>63</v>
      </c>
      <c r="I25" s="2" t="s">
        <v>63</v>
      </c>
      <c r="J25" s="2" t="s">
        <v>63</v>
      </c>
      <c r="K25" s="2" t="s">
        <v>63</v>
      </c>
      <c r="L25" s="3">
        <v>10341.1</v>
      </c>
      <c r="M25" s="3">
        <v>505.6</v>
      </c>
      <c r="N25" s="3">
        <v>3218.9</v>
      </c>
      <c r="O25" s="2" t="s">
        <v>63</v>
      </c>
      <c r="P25" s="2" t="s">
        <v>63</v>
      </c>
      <c r="Q25" s="2" t="s">
        <v>63</v>
      </c>
      <c r="R25" s="2" t="s">
        <v>63</v>
      </c>
      <c r="S25" s="2" t="s">
        <v>63</v>
      </c>
      <c r="T25" s="2" t="s">
        <v>63</v>
      </c>
      <c r="U25" s="2" t="s">
        <v>63</v>
      </c>
      <c r="V25" s="2" t="s">
        <v>63</v>
      </c>
      <c r="W25" s="2" t="s">
        <v>63</v>
      </c>
      <c r="X25" s="2" t="s">
        <v>63</v>
      </c>
      <c r="Y25" s="2" t="s">
        <v>63</v>
      </c>
      <c r="Z25" s="2" t="s">
        <v>63</v>
      </c>
      <c r="AA25" s="2" t="s">
        <v>63</v>
      </c>
      <c r="AB25" s="2" t="s">
        <v>63</v>
      </c>
      <c r="AC25" s="2" t="s">
        <v>63</v>
      </c>
      <c r="AD25" s="2" t="s">
        <v>63</v>
      </c>
      <c r="AE25" s="2" t="s">
        <v>63</v>
      </c>
      <c r="AF25" s="2" t="s">
        <v>63</v>
      </c>
      <c r="AG25" s="2" t="s">
        <v>63</v>
      </c>
      <c r="AH25" s="2" t="s">
        <v>63</v>
      </c>
      <c r="AI25" s="2" t="s">
        <v>63</v>
      </c>
      <c r="AJ25" s="2" t="s">
        <v>63</v>
      </c>
      <c r="AK25" s="2" t="s">
        <v>63</v>
      </c>
      <c r="AL25" s="2" t="s">
        <v>63</v>
      </c>
      <c r="AM25" s="2" t="s">
        <v>63</v>
      </c>
      <c r="AN25" s="2" t="s">
        <v>63</v>
      </c>
      <c r="AO25" s="2" t="s">
        <v>63</v>
      </c>
      <c r="AP25" s="2" t="s">
        <v>63</v>
      </c>
      <c r="AQ25" s="2" t="s">
        <v>63</v>
      </c>
      <c r="AR25" s="2" t="s">
        <v>63</v>
      </c>
      <c r="AS25" s="2" t="s">
        <v>63</v>
      </c>
      <c r="AT25" s="2" t="s">
        <v>63</v>
      </c>
      <c r="AU25" s="2" t="s">
        <v>63</v>
      </c>
      <c r="AV25" s="2" t="s">
        <v>63</v>
      </c>
      <c r="AW25" s="2" t="s">
        <v>63</v>
      </c>
      <c r="AX25" s="2" t="s">
        <v>63</v>
      </c>
      <c r="AY25" s="2" t="s">
        <v>63</v>
      </c>
      <c r="AZ25" s="2" t="s">
        <v>63</v>
      </c>
      <c r="BA25" s="2" t="s">
        <v>63</v>
      </c>
      <c r="BB25" s="2" t="s">
        <v>63</v>
      </c>
      <c r="BC25" s="2" t="s">
        <v>63</v>
      </c>
      <c r="BD25" s="2" t="s">
        <v>63</v>
      </c>
      <c r="BE25" s="2" t="s">
        <v>63</v>
      </c>
      <c r="BF25" s="2" t="s">
        <v>63</v>
      </c>
      <c r="BG25" s="2" t="s">
        <v>63</v>
      </c>
      <c r="BH25" s="2" t="s">
        <v>63</v>
      </c>
      <c r="BI25" s="2" t="s">
        <v>63</v>
      </c>
      <c r="BJ25" s="3">
        <v>-1627.5</v>
      </c>
      <c r="BK25" s="2" t="s">
        <v>63</v>
      </c>
    </row>
    <row r="26" spans="1:63" ht="20.100000000000001" customHeight="1">
      <c r="A26" s="107" t="s">
        <v>351</v>
      </c>
      <c r="B26" s="71" t="s">
        <v>86</v>
      </c>
      <c r="C26" s="72" t="s">
        <v>181</v>
      </c>
      <c r="D26" s="2" t="s">
        <v>63</v>
      </c>
      <c r="E26" s="2" t="s">
        <v>63</v>
      </c>
      <c r="F26" s="3">
        <v>-899.6</v>
      </c>
      <c r="G26" s="3">
        <v>-4134.2</v>
      </c>
      <c r="H26" s="2" t="s">
        <v>63</v>
      </c>
      <c r="I26" s="2" t="s">
        <v>63</v>
      </c>
      <c r="J26" s="2" t="s">
        <v>63</v>
      </c>
      <c r="K26" s="2" t="s">
        <v>63</v>
      </c>
      <c r="L26" s="3">
        <v>-9829.2999999999993</v>
      </c>
      <c r="M26" s="2" t="s">
        <v>63</v>
      </c>
      <c r="N26" s="2" t="s">
        <v>63</v>
      </c>
      <c r="O26" s="3">
        <v>4863</v>
      </c>
      <c r="P26" s="3">
        <v>1203.3</v>
      </c>
      <c r="Q26" s="2" t="s">
        <v>63</v>
      </c>
      <c r="R26" s="2" t="s">
        <v>63</v>
      </c>
      <c r="S26" s="2" t="s">
        <v>63</v>
      </c>
      <c r="T26" s="2" t="s">
        <v>63</v>
      </c>
      <c r="U26" s="2" t="s">
        <v>63</v>
      </c>
      <c r="V26" s="2" t="s">
        <v>63</v>
      </c>
      <c r="W26" s="2" t="s">
        <v>63</v>
      </c>
      <c r="X26" s="2" t="s">
        <v>63</v>
      </c>
      <c r="Y26" s="2" t="s">
        <v>63</v>
      </c>
      <c r="Z26" s="2" t="s">
        <v>63</v>
      </c>
      <c r="AA26" s="2" t="s">
        <v>63</v>
      </c>
      <c r="AB26" s="2" t="s">
        <v>63</v>
      </c>
      <c r="AC26" s="2" t="s">
        <v>63</v>
      </c>
      <c r="AD26" s="2" t="s">
        <v>63</v>
      </c>
      <c r="AE26" s="2" t="s">
        <v>63</v>
      </c>
      <c r="AF26" s="2" t="s">
        <v>63</v>
      </c>
      <c r="AG26" s="2" t="s">
        <v>63</v>
      </c>
      <c r="AH26" s="2" t="s">
        <v>63</v>
      </c>
      <c r="AI26" s="2" t="s">
        <v>63</v>
      </c>
      <c r="AJ26" s="2" t="s">
        <v>63</v>
      </c>
      <c r="AK26" s="2" t="s">
        <v>63</v>
      </c>
      <c r="AL26" s="2" t="s">
        <v>63</v>
      </c>
      <c r="AM26" s="2" t="s">
        <v>63</v>
      </c>
      <c r="AN26" s="2" t="s">
        <v>63</v>
      </c>
      <c r="AO26" s="2" t="s">
        <v>63</v>
      </c>
      <c r="AP26" s="2" t="s">
        <v>63</v>
      </c>
      <c r="AQ26" s="2" t="s">
        <v>63</v>
      </c>
      <c r="AR26" s="2" t="s">
        <v>63</v>
      </c>
      <c r="AS26" s="2" t="s">
        <v>63</v>
      </c>
      <c r="AT26" s="2" t="s">
        <v>63</v>
      </c>
      <c r="AU26" s="2" t="s">
        <v>63</v>
      </c>
      <c r="AV26" s="2" t="s">
        <v>63</v>
      </c>
      <c r="AW26" s="2" t="s">
        <v>63</v>
      </c>
      <c r="AX26" s="2" t="s">
        <v>63</v>
      </c>
      <c r="AY26" s="2" t="s">
        <v>63</v>
      </c>
      <c r="AZ26" s="2" t="s">
        <v>63</v>
      </c>
      <c r="BA26" s="2" t="s">
        <v>63</v>
      </c>
      <c r="BB26" s="2" t="s">
        <v>63</v>
      </c>
      <c r="BC26" s="2" t="s">
        <v>63</v>
      </c>
      <c r="BD26" s="2" t="s">
        <v>63</v>
      </c>
      <c r="BE26" s="2" t="s">
        <v>63</v>
      </c>
      <c r="BF26" s="2" t="s">
        <v>63</v>
      </c>
      <c r="BG26" s="2" t="s">
        <v>63</v>
      </c>
      <c r="BH26" s="2" t="s">
        <v>63</v>
      </c>
      <c r="BI26" s="2" t="s">
        <v>63</v>
      </c>
      <c r="BJ26" s="3">
        <v>-8796.9</v>
      </c>
      <c r="BK26" s="2" t="s">
        <v>63</v>
      </c>
    </row>
    <row r="27" spans="1:63" ht="20.100000000000001" customHeight="1">
      <c r="A27" s="106"/>
      <c r="B27" s="71" t="s">
        <v>87</v>
      </c>
      <c r="C27" s="72" t="s">
        <v>182</v>
      </c>
      <c r="D27" s="3">
        <v>-200.2</v>
      </c>
      <c r="E27" s="2" t="s">
        <v>63</v>
      </c>
      <c r="F27" s="2" t="s">
        <v>63</v>
      </c>
      <c r="G27" s="2" t="s">
        <v>63</v>
      </c>
      <c r="H27" s="2" t="s">
        <v>63</v>
      </c>
      <c r="I27" s="2" t="s">
        <v>63</v>
      </c>
      <c r="J27" s="2" t="s">
        <v>63</v>
      </c>
      <c r="K27" s="3">
        <v>195.5</v>
      </c>
      <c r="L27" s="2" t="s">
        <v>63</v>
      </c>
      <c r="M27" s="2" t="s">
        <v>63</v>
      </c>
      <c r="N27" s="2" t="s">
        <v>63</v>
      </c>
      <c r="O27" s="2" t="s">
        <v>63</v>
      </c>
      <c r="P27" s="2" t="s">
        <v>63</v>
      </c>
      <c r="Q27" s="2" t="s">
        <v>63</v>
      </c>
      <c r="R27" s="2" t="s">
        <v>63</v>
      </c>
      <c r="S27" s="2" t="s">
        <v>63</v>
      </c>
      <c r="T27" s="2" t="s">
        <v>63</v>
      </c>
      <c r="U27" s="2" t="s">
        <v>63</v>
      </c>
      <c r="V27" s="2" t="s">
        <v>63</v>
      </c>
      <c r="W27" s="2" t="s">
        <v>63</v>
      </c>
      <c r="X27" s="2" t="s">
        <v>63</v>
      </c>
      <c r="Y27" s="2" t="s">
        <v>63</v>
      </c>
      <c r="Z27" s="2" t="s">
        <v>63</v>
      </c>
      <c r="AA27" s="2" t="s">
        <v>63</v>
      </c>
      <c r="AB27" s="2" t="s">
        <v>63</v>
      </c>
      <c r="AC27" s="2" t="s">
        <v>63</v>
      </c>
      <c r="AD27" s="2" t="s">
        <v>63</v>
      </c>
      <c r="AE27" s="2" t="s">
        <v>63</v>
      </c>
      <c r="AF27" s="2" t="s">
        <v>63</v>
      </c>
      <c r="AG27" s="2" t="s">
        <v>63</v>
      </c>
      <c r="AH27" s="2" t="s">
        <v>63</v>
      </c>
      <c r="AI27" s="2" t="s">
        <v>63</v>
      </c>
      <c r="AJ27" s="2" t="s">
        <v>63</v>
      </c>
      <c r="AK27" s="2" t="s">
        <v>63</v>
      </c>
      <c r="AL27" s="2" t="s">
        <v>63</v>
      </c>
      <c r="AM27" s="2" t="s">
        <v>63</v>
      </c>
      <c r="AN27" s="2" t="s">
        <v>63</v>
      </c>
      <c r="AO27" s="2" t="s">
        <v>63</v>
      </c>
      <c r="AP27" s="2" t="s">
        <v>63</v>
      </c>
      <c r="AQ27" s="2" t="s">
        <v>63</v>
      </c>
      <c r="AR27" s="2" t="s">
        <v>63</v>
      </c>
      <c r="AS27" s="2" t="s">
        <v>63</v>
      </c>
      <c r="AT27" s="2" t="s">
        <v>63</v>
      </c>
      <c r="AU27" s="2" t="s">
        <v>63</v>
      </c>
      <c r="AV27" s="2" t="s">
        <v>63</v>
      </c>
      <c r="AW27" s="2" t="s">
        <v>63</v>
      </c>
      <c r="AX27" s="2" t="s">
        <v>63</v>
      </c>
      <c r="AY27" s="2" t="s">
        <v>63</v>
      </c>
      <c r="AZ27" s="2" t="s">
        <v>63</v>
      </c>
      <c r="BA27" s="2" t="s">
        <v>63</v>
      </c>
      <c r="BB27" s="2" t="s">
        <v>63</v>
      </c>
      <c r="BC27" s="2" t="s">
        <v>63</v>
      </c>
      <c r="BD27" s="2" t="s">
        <v>63</v>
      </c>
      <c r="BE27" s="2" t="s">
        <v>63</v>
      </c>
      <c r="BF27" s="2" t="s">
        <v>63</v>
      </c>
      <c r="BG27" s="2" t="s">
        <v>63</v>
      </c>
      <c r="BH27" s="2" t="s">
        <v>63</v>
      </c>
      <c r="BI27" s="2" t="s">
        <v>63</v>
      </c>
      <c r="BJ27" s="3">
        <v>-4.7</v>
      </c>
      <c r="BK27" s="2" t="s">
        <v>63</v>
      </c>
    </row>
    <row r="28" spans="1:63" ht="20.100000000000001" customHeight="1">
      <c r="A28" s="107" t="s">
        <v>254</v>
      </c>
      <c r="B28" s="75" t="s">
        <v>88</v>
      </c>
      <c r="C28" s="76" t="s">
        <v>183</v>
      </c>
      <c r="D28" s="2" t="s">
        <v>63</v>
      </c>
      <c r="E28" s="2" t="s">
        <v>63</v>
      </c>
      <c r="F28" s="2" t="s">
        <v>63</v>
      </c>
      <c r="G28" s="2" t="s">
        <v>63</v>
      </c>
      <c r="H28" s="2" t="s">
        <v>63</v>
      </c>
      <c r="I28" s="2" t="s">
        <v>63</v>
      </c>
      <c r="J28" s="2" t="s">
        <v>63</v>
      </c>
      <c r="K28" s="2" t="s">
        <v>63</v>
      </c>
      <c r="L28" s="2" t="s">
        <v>63</v>
      </c>
      <c r="M28" s="2" t="s">
        <v>63</v>
      </c>
      <c r="N28" s="2" t="s">
        <v>63</v>
      </c>
      <c r="O28" s="2" t="s">
        <v>63</v>
      </c>
      <c r="P28" s="2" t="s">
        <v>63</v>
      </c>
      <c r="Q28" s="2" t="s">
        <v>63</v>
      </c>
      <c r="R28" s="2" t="s">
        <v>63</v>
      </c>
      <c r="S28" s="3">
        <v>-152865.5</v>
      </c>
      <c r="T28" s="3">
        <v>-44198.400000000001</v>
      </c>
      <c r="U28" s="3">
        <v>0.9</v>
      </c>
      <c r="V28" s="3">
        <v>351.4</v>
      </c>
      <c r="W28" s="3">
        <v>3519.1</v>
      </c>
      <c r="X28" s="3">
        <v>1424.7</v>
      </c>
      <c r="Y28" s="3">
        <v>2101.6999999999998</v>
      </c>
      <c r="Z28" s="3">
        <v>22651.1</v>
      </c>
      <c r="AA28" s="2" t="s">
        <v>63</v>
      </c>
      <c r="AB28" s="2" t="s">
        <v>63</v>
      </c>
      <c r="AC28" s="3">
        <v>17031.900000000001</v>
      </c>
      <c r="AD28" s="3">
        <v>6624.6</v>
      </c>
      <c r="AE28" s="3">
        <v>52120.6</v>
      </c>
      <c r="AF28" s="3">
        <v>148.6</v>
      </c>
      <c r="AG28" s="3">
        <v>14.7</v>
      </c>
      <c r="AH28" s="3">
        <v>14666.6</v>
      </c>
      <c r="AI28" s="3">
        <v>38604.800000000003</v>
      </c>
      <c r="AJ28" s="3">
        <v>421</v>
      </c>
      <c r="AK28" s="3">
        <v>5096</v>
      </c>
      <c r="AL28" s="3">
        <v>2791.2</v>
      </c>
      <c r="AM28" s="3">
        <v>32.200000000000003</v>
      </c>
      <c r="AN28" s="3">
        <v>496.2</v>
      </c>
      <c r="AO28" s="3">
        <v>6190.3</v>
      </c>
      <c r="AP28" s="2" t="s">
        <v>63</v>
      </c>
      <c r="AQ28" s="2" t="s">
        <v>63</v>
      </c>
      <c r="AR28" s="2" t="s">
        <v>63</v>
      </c>
      <c r="AS28" s="2" t="s">
        <v>63</v>
      </c>
      <c r="AT28" s="2" t="s">
        <v>63</v>
      </c>
      <c r="AU28" s="2" t="s">
        <v>63</v>
      </c>
      <c r="AV28" s="2" t="s">
        <v>63</v>
      </c>
      <c r="AW28" s="2" t="s">
        <v>63</v>
      </c>
      <c r="AX28" s="2" t="s">
        <v>63</v>
      </c>
      <c r="AY28" s="2" t="s">
        <v>63</v>
      </c>
      <c r="AZ28" s="2" t="s">
        <v>63</v>
      </c>
      <c r="BA28" s="2" t="s">
        <v>63</v>
      </c>
      <c r="BB28" s="2" t="s">
        <v>63</v>
      </c>
      <c r="BC28" s="2" t="s">
        <v>63</v>
      </c>
      <c r="BD28" s="2" t="s">
        <v>63</v>
      </c>
      <c r="BE28" s="2" t="s">
        <v>63</v>
      </c>
      <c r="BF28" s="2" t="s">
        <v>63</v>
      </c>
      <c r="BG28" s="2" t="s">
        <v>63</v>
      </c>
      <c r="BH28" s="2" t="s">
        <v>63</v>
      </c>
      <c r="BI28" s="2" t="s">
        <v>63</v>
      </c>
      <c r="BJ28" s="3">
        <v>-22776.3</v>
      </c>
      <c r="BK28" s="2" t="s">
        <v>63</v>
      </c>
    </row>
    <row r="29" spans="1:63" ht="20.100000000000001" customHeight="1">
      <c r="A29" s="106"/>
      <c r="B29" s="71" t="s">
        <v>89</v>
      </c>
      <c r="C29" s="72" t="s">
        <v>184</v>
      </c>
      <c r="D29" s="2" t="s">
        <v>63</v>
      </c>
      <c r="E29" s="2" t="s">
        <v>63</v>
      </c>
      <c r="F29" s="2" t="s">
        <v>63</v>
      </c>
      <c r="G29" s="2" t="s">
        <v>63</v>
      </c>
      <c r="H29" s="2" t="s">
        <v>63</v>
      </c>
      <c r="I29" s="2" t="s">
        <v>63</v>
      </c>
      <c r="J29" s="2" t="s">
        <v>63</v>
      </c>
      <c r="K29" s="2" t="s">
        <v>63</v>
      </c>
      <c r="L29" s="2" t="s">
        <v>63</v>
      </c>
      <c r="M29" s="2" t="s">
        <v>63</v>
      </c>
      <c r="N29" s="2" t="s">
        <v>63</v>
      </c>
      <c r="O29" s="2" t="s">
        <v>63</v>
      </c>
      <c r="P29" s="2" t="s">
        <v>63</v>
      </c>
      <c r="Q29" s="2" t="s">
        <v>63</v>
      </c>
      <c r="R29" s="2" t="s">
        <v>63</v>
      </c>
      <c r="S29" s="2" t="s">
        <v>63</v>
      </c>
      <c r="T29" s="3">
        <v>19934.8</v>
      </c>
      <c r="U29" s="2" t="s">
        <v>63</v>
      </c>
      <c r="V29" s="3">
        <v>-180.4</v>
      </c>
      <c r="W29" s="3">
        <v>-70.7</v>
      </c>
      <c r="X29" s="3">
        <v>-1209.2</v>
      </c>
      <c r="Y29" s="3">
        <v>-206.6</v>
      </c>
      <c r="Z29" s="2" t="s">
        <v>63</v>
      </c>
      <c r="AA29" s="2" t="s">
        <v>63</v>
      </c>
      <c r="AB29" s="2" t="s">
        <v>63</v>
      </c>
      <c r="AC29" s="2" t="s">
        <v>63</v>
      </c>
      <c r="AD29" s="2" t="s">
        <v>63</v>
      </c>
      <c r="AE29" s="2" t="s">
        <v>63</v>
      </c>
      <c r="AF29" s="2" t="s">
        <v>63</v>
      </c>
      <c r="AG29" s="2" t="s">
        <v>63</v>
      </c>
      <c r="AH29" s="2" t="s">
        <v>63</v>
      </c>
      <c r="AI29" s="3">
        <v>-11121.5</v>
      </c>
      <c r="AJ29" s="2" t="s">
        <v>63</v>
      </c>
      <c r="AK29" s="2" t="s">
        <v>63</v>
      </c>
      <c r="AL29" s="2" t="s">
        <v>63</v>
      </c>
      <c r="AM29" s="2" t="s">
        <v>63</v>
      </c>
      <c r="AN29" s="2" t="s">
        <v>63</v>
      </c>
      <c r="AO29" s="2" t="s">
        <v>63</v>
      </c>
      <c r="AP29" s="2" t="s">
        <v>63</v>
      </c>
      <c r="AQ29" s="2" t="s">
        <v>63</v>
      </c>
      <c r="AR29" s="2" t="s">
        <v>63</v>
      </c>
      <c r="AS29" s="2" t="s">
        <v>63</v>
      </c>
      <c r="AT29" s="2" t="s">
        <v>63</v>
      </c>
      <c r="AU29" s="2" t="s">
        <v>63</v>
      </c>
      <c r="AV29" s="2" t="s">
        <v>63</v>
      </c>
      <c r="AW29" s="2" t="s">
        <v>63</v>
      </c>
      <c r="AX29" s="2" t="s">
        <v>63</v>
      </c>
      <c r="AY29" s="2" t="s">
        <v>63</v>
      </c>
      <c r="AZ29" s="2" t="s">
        <v>63</v>
      </c>
      <c r="BA29" s="2" t="s">
        <v>63</v>
      </c>
      <c r="BB29" s="2" t="s">
        <v>63</v>
      </c>
      <c r="BC29" s="2" t="s">
        <v>63</v>
      </c>
      <c r="BD29" s="2" t="s">
        <v>63</v>
      </c>
      <c r="BE29" s="2" t="s">
        <v>63</v>
      </c>
      <c r="BF29" s="2" t="s">
        <v>63</v>
      </c>
      <c r="BG29" s="2" t="s">
        <v>63</v>
      </c>
      <c r="BH29" s="2" t="s">
        <v>63</v>
      </c>
      <c r="BI29" s="2" t="s">
        <v>63</v>
      </c>
      <c r="BJ29" s="3">
        <v>7146.5</v>
      </c>
      <c r="BK29" s="2" t="s">
        <v>63</v>
      </c>
    </row>
    <row r="30" spans="1:63" ht="20.100000000000001" customHeight="1">
      <c r="A30" s="107" t="s">
        <v>267</v>
      </c>
      <c r="B30" s="77" t="s">
        <v>90</v>
      </c>
      <c r="C30" s="78" t="s">
        <v>185</v>
      </c>
      <c r="D30" s="2" t="s">
        <v>63</v>
      </c>
      <c r="E30" s="2" t="s">
        <v>63</v>
      </c>
      <c r="F30" s="2" t="s">
        <v>63</v>
      </c>
      <c r="G30" s="2" t="s">
        <v>63</v>
      </c>
      <c r="H30" s="2" t="s">
        <v>63</v>
      </c>
      <c r="I30" s="2" t="s">
        <v>63</v>
      </c>
      <c r="J30" s="2" t="s">
        <v>63</v>
      </c>
      <c r="K30" s="2" t="s">
        <v>63</v>
      </c>
      <c r="L30" s="2" t="s">
        <v>63</v>
      </c>
      <c r="M30" s="2" t="s">
        <v>63</v>
      </c>
      <c r="N30" s="2" t="s">
        <v>63</v>
      </c>
      <c r="O30" s="2" t="s">
        <v>63</v>
      </c>
      <c r="P30" s="2" t="s">
        <v>63</v>
      </c>
      <c r="Q30" s="3">
        <v>-25693.599999999999</v>
      </c>
      <c r="R30" s="3">
        <v>26027.9</v>
      </c>
      <c r="S30" s="2" t="s">
        <v>63</v>
      </c>
      <c r="T30" s="2" t="s">
        <v>63</v>
      </c>
      <c r="U30" s="2" t="s">
        <v>63</v>
      </c>
      <c r="V30" s="2" t="s">
        <v>63</v>
      </c>
      <c r="W30" s="2" t="s">
        <v>63</v>
      </c>
      <c r="X30" s="3">
        <v>-334.3</v>
      </c>
      <c r="Y30" s="2" t="s">
        <v>63</v>
      </c>
      <c r="Z30" s="2" t="s">
        <v>63</v>
      </c>
      <c r="AA30" s="2" t="s">
        <v>63</v>
      </c>
      <c r="AB30" s="2" t="s">
        <v>63</v>
      </c>
      <c r="AC30" s="2" t="s">
        <v>63</v>
      </c>
      <c r="AD30" s="2" t="s">
        <v>63</v>
      </c>
      <c r="AE30" s="2" t="s">
        <v>63</v>
      </c>
      <c r="AF30" s="2" t="s">
        <v>63</v>
      </c>
      <c r="AG30" s="2" t="s">
        <v>63</v>
      </c>
      <c r="AH30" s="2" t="s">
        <v>63</v>
      </c>
      <c r="AI30" s="2" t="s">
        <v>63</v>
      </c>
      <c r="AJ30" s="2" t="s">
        <v>63</v>
      </c>
      <c r="AK30" s="2" t="s">
        <v>63</v>
      </c>
      <c r="AL30" s="2" t="s">
        <v>63</v>
      </c>
      <c r="AM30" s="2" t="s">
        <v>63</v>
      </c>
      <c r="AN30" s="2" t="s">
        <v>63</v>
      </c>
      <c r="AO30" s="2" t="s">
        <v>63</v>
      </c>
      <c r="AP30" s="2" t="s">
        <v>63</v>
      </c>
      <c r="AQ30" s="2" t="s">
        <v>63</v>
      </c>
      <c r="AR30" s="2" t="s">
        <v>63</v>
      </c>
      <c r="AS30" s="2" t="s">
        <v>63</v>
      </c>
      <c r="AT30" s="2" t="s">
        <v>63</v>
      </c>
      <c r="AU30" s="2" t="s">
        <v>63</v>
      </c>
      <c r="AV30" s="2" t="s">
        <v>63</v>
      </c>
      <c r="AW30" s="2" t="s">
        <v>63</v>
      </c>
      <c r="AX30" s="2" t="s">
        <v>63</v>
      </c>
      <c r="AY30" s="2" t="s">
        <v>63</v>
      </c>
      <c r="AZ30" s="2" t="s">
        <v>63</v>
      </c>
      <c r="BA30" s="2" t="s">
        <v>63</v>
      </c>
      <c r="BB30" s="2" t="s">
        <v>63</v>
      </c>
      <c r="BC30" s="2" t="s">
        <v>63</v>
      </c>
      <c r="BD30" s="2" t="s">
        <v>63</v>
      </c>
      <c r="BE30" s="2" t="s">
        <v>63</v>
      </c>
      <c r="BF30" s="2" t="s">
        <v>63</v>
      </c>
      <c r="BG30" s="2" t="s">
        <v>63</v>
      </c>
      <c r="BH30" s="2" t="s">
        <v>63</v>
      </c>
      <c r="BI30" s="2" t="s">
        <v>63</v>
      </c>
      <c r="BJ30" s="3">
        <v>0</v>
      </c>
      <c r="BK30" s="2" t="s">
        <v>63</v>
      </c>
    </row>
    <row r="31" spans="1:63" ht="20.100000000000001" customHeight="1">
      <c r="A31" s="106"/>
      <c r="B31" s="71" t="s">
        <v>91</v>
      </c>
      <c r="C31" s="72" t="s">
        <v>186</v>
      </c>
      <c r="D31" s="2" t="s">
        <v>63</v>
      </c>
      <c r="E31" s="2" t="s">
        <v>63</v>
      </c>
      <c r="F31" s="2" t="s">
        <v>63</v>
      </c>
      <c r="G31" s="3">
        <v>-327.39999999999998</v>
      </c>
      <c r="H31" s="2" t="s">
        <v>63</v>
      </c>
      <c r="I31" s="2" t="s">
        <v>63</v>
      </c>
      <c r="J31" s="2" t="s">
        <v>63</v>
      </c>
      <c r="K31" s="2" t="s">
        <v>63</v>
      </c>
      <c r="L31" s="2" t="s">
        <v>63</v>
      </c>
      <c r="M31" s="2" t="s">
        <v>63</v>
      </c>
      <c r="N31" s="2" t="s">
        <v>63</v>
      </c>
      <c r="O31" s="2" t="s">
        <v>63</v>
      </c>
      <c r="P31" s="3">
        <v>418.5</v>
      </c>
      <c r="Q31" s="2" t="s">
        <v>63</v>
      </c>
      <c r="R31" s="2" t="s">
        <v>63</v>
      </c>
      <c r="S31" s="2" t="s">
        <v>63</v>
      </c>
      <c r="T31" s="2" t="s">
        <v>63</v>
      </c>
      <c r="U31" s="2" t="s">
        <v>63</v>
      </c>
      <c r="V31" s="2" t="s">
        <v>63</v>
      </c>
      <c r="W31" s="2" t="s">
        <v>63</v>
      </c>
      <c r="X31" s="2" t="s">
        <v>63</v>
      </c>
      <c r="Y31" s="2" t="s">
        <v>63</v>
      </c>
      <c r="Z31" s="2" t="s">
        <v>63</v>
      </c>
      <c r="AA31" s="2" t="s">
        <v>63</v>
      </c>
      <c r="AB31" s="2" t="s">
        <v>63</v>
      </c>
      <c r="AC31" s="2" t="s">
        <v>63</v>
      </c>
      <c r="AD31" s="2" t="s">
        <v>63</v>
      </c>
      <c r="AE31" s="2" t="s">
        <v>63</v>
      </c>
      <c r="AF31" s="2" t="s">
        <v>63</v>
      </c>
      <c r="AG31" s="2" t="s">
        <v>63</v>
      </c>
      <c r="AH31" s="2" t="s">
        <v>63</v>
      </c>
      <c r="AI31" s="2" t="s">
        <v>63</v>
      </c>
      <c r="AJ31" s="2" t="s">
        <v>63</v>
      </c>
      <c r="AK31" s="2" t="s">
        <v>63</v>
      </c>
      <c r="AL31" s="2" t="s">
        <v>63</v>
      </c>
      <c r="AM31" s="2" t="s">
        <v>63</v>
      </c>
      <c r="AN31" s="2" t="s">
        <v>63</v>
      </c>
      <c r="AO31" s="2" t="s">
        <v>63</v>
      </c>
      <c r="AP31" s="2" t="s">
        <v>63</v>
      </c>
      <c r="AQ31" s="2" t="s">
        <v>63</v>
      </c>
      <c r="AR31" s="2" t="s">
        <v>63</v>
      </c>
      <c r="AS31" s="2" t="s">
        <v>63</v>
      </c>
      <c r="AT31" s="2" t="s">
        <v>63</v>
      </c>
      <c r="AU31" s="2" t="s">
        <v>63</v>
      </c>
      <c r="AV31" s="2" t="s">
        <v>63</v>
      </c>
      <c r="AW31" s="2" t="s">
        <v>63</v>
      </c>
      <c r="AX31" s="2" t="s">
        <v>63</v>
      </c>
      <c r="AY31" s="2" t="s">
        <v>63</v>
      </c>
      <c r="AZ31" s="2" t="s">
        <v>63</v>
      </c>
      <c r="BA31" s="2" t="s">
        <v>63</v>
      </c>
      <c r="BB31" s="2" t="s">
        <v>63</v>
      </c>
      <c r="BC31" s="2" t="s">
        <v>63</v>
      </c>
      <c r="BD31" s="2" t="s">
        <v>63</v>
      </c>
      <c r="BE31" s="2" t="s">
        <v>63</v>
      </c>
      <c r="BF31" s="2" t="s">
        <v>63</v>
      </c>
      <c r="BG31" s="2" t="s">
        <v>63</v>
      </c>
      <c r="BH31" s="2" t="s">
        <v>63</v>
      </c>
      <c r="BI31" s="2" t="s">
        <v>63</v>
      </c>
      <c r="BJ31" s="3">
        <v>91.1</v>
      </c>
      <c r="BK31" s="3">
        <v>837</v>
      </c>
    </row>
    <row r="32" spans="1:63" ht="20.100000000000001" customHeight="1">
      <c r="A32" s="106"/>
      <c r="B32" s="71" t="s">
        <v>92</v>
      </c>
      <c r="C32" s="72" t="s">
        <v>187</v>
      </c>
      <c r="D32" s="2" t="s">
        <v>63</v>
      </c>
      <c r="E32" s="2" t="s">
        <v>63</v>
      </c>
      <c r="F32" s="2" t="s">
        <v>63</v>
      </c>
      <c r="G32" s="2" t="s">
        <v>63</v>
      </c>
      <c r="H32" s="2" t="s">
        <v>63</v>
      </c>
      <c r="I32" s="2" t="s">
        <v>63</v>
      </c>
      <c r="J32" s="2" t="s">
        <v>63</v>
      </c>
      <c r="K32" s="2" t="s">
        <v>63</v>
      </c>
      <c r="L32" s="2" t="s">
        <v>63</v>
      </c>
      <c r="M32" s="2" t="s">
        <v>63</v>
      </c>
      <c r="N32" s="2" t="s">
        <v>63</v>
      </c>
      <c r="O32" s="2" t="s">
        <v>63</v>
      </c>
      <c r="P32" s="2" t="s">
        <v>63</v>
      </c>
      <c r="Q32" s="2" t="s">
        <v>63</v>
      </c>
      <c r="R32" s="3">
        <v>-607.20000000000005</v>
      </c>
      <c r="S32" s="2" t="s">
        <v>63</v>
      </c>
      <c r="T32" s="2" t="s">
        <v>63</v>
      </c>
      <c r="U32" s="2" t="s">
        <v>63</v>
      </c>
      <c r="V32" s="2" t="s">
        <v>63</v>
      </c>
      <c r="W32" s="2" t="s">
        <v>63</v>
      </c>
      <c r="X32" s="2" t="s">
        <v>63</v>
      </c>
      <c r="Y32" s="2" t="s">
        <v>63</v>
      </c>
      <c r="Z32" s="2" t="s">
        <v>63</v>
      </c>
      <c r="AA32" s="2" t="s">
        <v>63</v>
      </c>
      <c r="AB32" s="2" t="s">
        <v>63</v>
      </c>
      <c r="AC32" s="2" t="s">
        <v>63</v>
      </c>
      <c r="AD32" s="2" t="s">
        <v>63</v>
      </c>
      <c r="AE32" s="2" t="s">
        <v>63</v>
      </c>
      <c r="AF32" s="2" t="s">
        <v>63</v>
      </c>
      <c r="AG32" s="2" t="s">
        <v>63</v>
      </c>
      <c r="AH32" s="2" t="s">
        <v>63</v>
      </c>
      <c r="AI32" s="2" t="s">
        <v>63</v>
      </c>
      <c r="AJ32" s="2" t="s">
        <v>63</v>
      </c>
      <c r="AK32" s="2" t="s">
        <v>63</v>
      </c>
      <c r="AL32" s="2" t="s">
        <v>63</v>
      </c>
      <c r="AM32" s="2" t="s">
        <v>63</v>
      </c>
      <c r="AN32" s="2" t="s">
        <v>63</v>
      </c>
      <c r="AO32" s="2" t="s">
        <v>63</v>
      </c>
      <c r="AP32" s="2" t="s">
        <v>63</v>
      </c>
      <c r="AQ32" s="2" t="s">
        <v>63</v>
      </c>
      <c r="AR32" s="2" t="s">
        <v>63</v>
      </c>
      <c r="AS32" s="2" t="s">
        <v>63</v>
      </c>
      <c r="AT32" s="2" t="s">
        <v>63</v>
      </c>
      <c r="AU32" s="2" t="s">
        <v>63</v>
      </c>
      <c r="AV32" s="2" t="s">
        <v>63</v>
      </c>
      <c r="AW32" s="2" t="s">
        <v>63</v>
      </c>
      <c r="AX32" s="2" t="s">
        <v>63</v>
      </c>
      <c r="AY32" s="2" t="s">
        <v>63</v>
      </c>
      <c r="AZ32" s="2" t="s">
        <v>63</v>
      </c>
      <c r="BA32" s="2" t="s">
        <v>63</v>
      </c>
      <c r="BB32" s="2" t="s">
        <v>63</v>
      </c>
      <c r="BC32" s="2" t="s">
        <v>63</v>
      </c>
      <c r="BD32" s="2" t="s">
        <v>63</v>
      </c>
      <c r="BE32" s="2" t="s">
        <v>63</v>
      </c>
      <c r="BF32" s="2" t="s">
        <v>63</v>
      </c>
      <c r="BG32" s="3">
        <v>1153.5</v>
      </c>
      <c r="BH32" s="2" t="s">
        <v>63</v>
      </c>
      <c r="BI32" s="2" t="s">
        <v>63</v>
      </c>
      <c r="BJ32" s="3">
        <v>546.29999999999995</v>
      </c>
      <c r="BK32" s="3">
        <v>1153.5</v>
      </c>
    </row>
    <row r="33" spans="1:63" ht="20.100000000000001" customHeight="1">
      <c r="A33" s="106"/>
      <c r="B33" s="66" t="s">
        <v>93</v>
      </c>
      <c r="C33" s="67" t="s">
        <v>188</v>
      </c>
      <c r="D33" s="2" t="s">
        <v>63</v>
      </c>
      <c r="E33" s="2" t="s">
        <v>63</v>
      </c>
      <c r="F33" s="2" t="s">
        <v>63</v>
      </c>
      <c r="G33" s="2" t="s">
        <v>63</v>
      </c>
      <c r="H33" s="2" t="s">
        <v>63</v>
      </c>
      <c r="I33" s="2" t="s">
        <v>63</v>
      </c>
      <c r="J33" s="2" t="s">
        <v>63</v>
      </c>
      <c r="K33" s="2" t="s">
        <v>63</v>
      </c>
      <c r="L33" s="2" t="s">
        <v>63</v>
      </c>
      <c r="M33" s="2" t="s">
        <v>63</v>
      </c>
      <c r="N33" s="3">
        <v>-894.7</v>
      </c>
      <c r="O33" s="3">
        <v>-2140.6999999999998</v>
      </c>
      <c r="P33" s="3">
        <v>-37.799999999999997</v>
      </c>
      <c r="Q33" s="3">
        <v>-1085.7</v>
      </c>
      <c r="R33" s="3">
        <v>-828.7</v>
      </c>
      <c r="S33" s="2" t="s">
        <v>63</v>
      </c>
      <c r="T33" s="3">
        <v>-87.2</v>
      </c>
      <c r="U33" s="2" t="s">
        <v>63</v>
      </c>
      <c r="V33" s="2" t="s">
        <v>63</v>
      </c>
      <c r="W33" s="3">
        <v>-2528.6</v>
      </c>
      <c r="X33" s="3">
        <v>-225.5</v>
      </c>
      <c r="Y33" s="3">
        <v>-7.1</v>
      </c>
      <c r="Z33" s="3">
        <v>-0.2</v>
      </c>
      <c r="AA33" s="2" t="s">
        <v>63</v>
      </c>
      <c r="AB33" s="2" t="s">
        <v>63</v>
      </c>
      <c r="AC33" s="3">
        <v>-0.3</v>
      </c>
      <c r="AD33" s="3">
        <v>-3.3</v>
      </c>
      <c r="AE33" s="3">
        <v>-232.5</v>
      </c>
      <c r="AF33" s="3">
        <v>0</v>
      </c>
      <c r="AG33" s="3">
        <v>0</v>
      </c>
      <c r="AH33" s="3">
        <v>-27.8</v>
      </c>
      <c r="AI33" s="2" t="s">
        <v>63</v>
      </c>
      <c r="AJ33" s="2" t="s">
        <v>63</v>
      </c>
      <c r="AK33" s="2" t="s">
        <v>63</v>
      </c>
      <c r="AL33" s="2" t="s">
        <v>63</v>
      </c>
      <c r="AM33" s="2" t="s">
        <v>63</v>
      </c>
      <c r="AN33" s="2" t="s">
        <v>63</v>
      </c>
      <c r="AO33" s="2" t="s">
        <v>63</v>
      </c>
      <c r="AP33" s="2" t="s">
        <v>63</v>
      </c>
      <c r="AQ33" s="2" t="s">
        <v>63</v>
      </c>
      <c r="AR33" s="2" t="s">
        <v>63</v>
      </c>
      <c r="AS33" s="2" t="s">
        <v>63</v>
      </c>
      <c r="AT33" s="2" t="s">
        <v>63</v>
      </c>
      <c r="AU33" s="2" t="s">
        <v>63</v>
      </c>
      <c r="AV33" s="2" t="s">
        <v>63</v>
      </c>
      <c r="AW33" s="2" t="s">
        <v>63</v>
      </c>
      <c r="AX33" s="2" t="s">
        <v>63</v>
      </c>
      <c r="AY33" s="2" t="s">
        <v>63</v>
      </c>
      <c r="AZ33" s="2" t="s">
        <v>63</v>
      </c>
      <c r="BA33" s="2" t="s">
        <v>63</v>
      </c>
      <c r="BB33" s="2" t="s">
        <v>63</v>
      </c>
      <c r="BC33" s="2" t="s">
        <v>63</v>
      </c>
      <c r="BD33" s="2" t="s">
        <v>63</v>
      </c>
      <c r="BE33" s="2" t="s">
        <v>63</v>
      </c>
      <c r="BF33" s="2" t="s">
        <v>63</v>
      </c>
      <c r="BG33" s="2" t="s">
        <v>63</v>
      </c>
      <c r="BH33" s="3">
        <v>-3277.4</v>
      </c>
      <c r="BI33" s="3">
        <v>-207.2</v>
      </c>
      <c r="BJ33" s="3">
        <v>-11584.9</v>
      </c>
      <c r="BK33" s="3">
        <v>-5601.7</v>
      </c>
    </row>
    <row r="34" spans="1:63" ht="20.100000000000001" customHeight="1">
      <c r="A34" s="107" t="s">
        <v>247</v>
      </c>
      <c r="B34" s="79" t="s">
        <v>94</v>
      </c>
      <c r="C34" s="80" t="s">
        <v>189</v>
      </c>
      <c r="D34" s="2" t="s">
        <v>63</v>
      </c>
      <c r="E34" s="2" t="s">
        <v>63</v>
      </c>
      <c r="F34" s="2" t="s">
        <v>63</v>
      </c>
      <c r="G34" s="2" t="s">
        <v>63</v>
      </c>
      <c r="H34" s="2" t="s">
        <v>63</v>
      </c>
      <c r="I34" s="2" t="s">
        <v>63</v>
      </c>
      <c r="J34" s="2" t="s">
        <v>63</v>
      </c>
      <c r="K34" s="2" t="s">
        <v>63</v>
      </c>
      <c r="L34" s="2" t="s">
        <v>63</v>
      </c>
      <c r="M34" s="2" t="s">
        <v>63</v>
      </c>
      <c r="N34" s="2" t="s">
        <v>63</v>
      </c>
      <c r="O34" s="2" t="s">
        <v>63</v>
      </c>
      <c r="P34" s="2" t="s">
        <v>63</v>
      </c>
      <c r="Q34" s="2" t="s">
        <v>63</v>
      </c>
      <c r="R34" s="2" t="s">
        <v>63</v>
      </c>
      <c r="S34" s="2" t="s">
        <v>63</v>
      </c>
      <c r="T34" s="2" t="s">
        <v>63</v>
      </c>
      <c r="U34" s="2" t="s">
        <v>63</v>
      </c>
      <c r="V34" s="2" t="s">
        <v>63</v>
      </c>
      <c r="W34" s="2" t="s">
        <v>63</v>
      </c>
      <c r="X34" s="2" t="s">
        <v>63</v>
      </c>
      <c r="Y34" s="2" t="s">
        <v>63</v>
      </c>
      <c r="Z34" s="3">
        <v>0</v>
      </c>
      <c r="AA34" s="2" t="s">
        <v>63</v>
      </c>
      <c r="AB34" s="2" t="s">
        <v>63</v>
      </c>
      <c r="AC34" s="2" t="s">
        <v>63</v>
      </c>
      <c r="AD34" s="3">
        <v>-0.4</v>
      </c>
      <c r="AE34" s="3">
        <v>-16.3</v>
      </c>
      <c r="AF34" s="2" t="s">
        <v>63</v>
      </c>
      <c r="AG34" s="2" t="s">
        <v>63</v>
      </c>
      <c r="AH34" s="3">
        <v>-0.5</v>
      </c>
      <c r="AI34" s="2" t="s">
        <v>63</v>
      </c>
      <c r="AJ34" s="2" t="s">
        <v>63</v>
      </c>
      <c r="AK34" s="2" t="s">
        <v>63</v>
      </c>
      <c r="AL34" s="2" t="s">
        <v>63</v>
      </c>
      <c r="AM34" s="2" t="s">
        <v>63</v>
      </c>
      <c r="AN34" s="2" t="s">
        <v>63</v>
      </c>
      <c r="AO34" s="2" t="s">
        <v>63</v>
      </c>
      <c r="AP34" s="2" t="s">
        <v>63</v>
      </c>
      <c r="AQ34" s="2" t="s">
        <v>63</v>
      </c>
      <c r="AR34" s="2" t="s">
        <v>63</v>
      </c>
      <c r="AS34" s="2" t="s">
        <v>63</v>
      </c>
      <c r="AT34" s="2" t="s">
        <v>63</v>
      </c>
      <c r="AU34" s="2" t="s">
        <v>63</v>
      </c>
      <c r="AV34" s="2" t="s">
        <v>63</v>
      </c>
      <c r="AW34" s="2" t="s">
        <v>63</v>
      </c>
      <c r="AX34" s="2" t="s">
        <v>63</v>
      </c>
      <c r="AY34" s="2" t="s">
        <v>63</v>
      </c>
      <c r="AZ34" s="2" t="s">
        <v>63</v>
      </c>
      <c r="BA34" s="2" t="s">
        <v>63</v>
      </c>
      <c r="BB34" s="2" t="s">
        <v>63</v>
      </c>
      <c r="BC34" s="2" t="s">
        <v>63</v>
      </c>
      <c r="BD34" s="2" t="s">
        <v>63</v>
      </c>
      <c r="BE34" s="2" t="s">
        <v>63</v>
      </c>
      <c r="BF34" s="2" t="s">
        <v>63</v>
      </c>
      <c r="BG34" s="2" t="s">
        <v>63</v>
      </c>
      <c r="BH34" s="2" t="s">
        <v>63</v>
      </c>
      <c r="BI34" s="2" t="s">
        <v>63</v>
      </c>
      <c r="BJ34" s="3">
        <v>-17.3</v>
      </c>
      <c r="BK34" s="2" t="s">
        <v>63</v>
      </c>
    </row>
    <row r="35" spans="1:63" ht="20.100000000000001" customHeight="1">
      <c r="A35" s="107" t="s">
        <v>248</v>
      </c>
      <c r="B35" s="81" t="s">
        <v>190</v>
      </c>
      <c r="C35" s="82" t="s">
        <v>191</v>
      </c>
      <c r="D35" s="2" t="s">
        <v>63</v>
      </c>
      <c r="E35" s="2" t="s">
        <v>63</v>
      </c>
      <c r="F35" s="2" t="s">
        <v>63</v>
      </c>
      <c r="G35" s="2" t="s">
        <v>63</v>
      </c>
      <c r="H35" s="2" t="s">
        <v>63</v>
      </c>
      <c r="I35" s="2" t="s">
        <v>63</v>
      </c>
      <c r="J35" s="2" t="s">
        <v>63</v>
      </c>
      <c r="K35" s="2" t="s">
        <v>63</v>
      </c>
      <c r="L35" s="2" t="s">
        <v>63</v>
      </c>
      <c r="M35" s="2" t="s">
        <v>63</v>
      </c>
      <c r="N35" s="2" t="s">
        <v>63</v>
      </c>
      <c r="O35" s="2" t="s">
        <v>63</v>
      </c>
      <c r="P35" s="2" t="s">
        <v>63</v>
      </c>
      <c r="Q35" s="2" t="s">
        <v>63</v>
      </c>
      <c r="R35" s="2" t="s">
        <v>63</v>
      </c>
      <c r="S35" s="2" t="s">
        <v>63</v>
      </c>
      <c r="T35" s="2" t="s">
        <v>63</v>
      </c>
      <c r="U35" s="2" t="s">
        <v>63</v>
      </c>
      <c r="V35" s="2" t="s">
        <v>63</v>
      </c>
      <c r="W35" s="2" t="s">
        <v>63</v>
      </c>
      <c r="X35" s="3">
        <v>-3.9</v>
      </c>
      <c r="Y35" s="3">
        <v>0</v>
      </c>
      <c r="Z35" s="2" t="s">
        <v>63</v>
      </c>
      <c r="AA35" s="2" t="s">
        <v>63</v>
      </c>
      <c r="AB35" s="2" t="s">
        <v>63</v>
      </c>
      <c r="AC35" s="2" t="s">
        <v>63</v>
      </c>
      <c r="AD35" s="2" t="s">
        <v>63</v>
      </c>
      <c r="AE35" s="2" t="s">
        <v>63</v>
      </c>
      <c r="AF35" s="2" t="s">
        <v>63</v>
      </c>
      <c r="AG35" s="2" t="s">
        <v>63</v>
      </c>
      <c r="AH35" s="2" t="s">
        <v>63</v>
      </c>
      <c r="AI35" s="2" t="s">
        <v>63</v>
      </c>
      <c r="AJ35" s="2" t="s">
        <v>63</v>
      </c>
      <c r="AK35" s="2" t="s">
        <v>63</v>
      </c>
      <c r="AL35" s="2" t="s">
        <v>63</v>
      </c>
      <c r="AM35" s="2" t="s">
        <v>63</v>
      </c>
      <c r="AN35" s="2" t="s">
        <v>63</v>
      </c>
      <c r="AO35" s="2" t="s">
        <v>63</v>
      </c>
      <c r="AP35" s="2" t="s">
        <v>63</v>
      </c>
      <c r="AQ35" s="2" t="s">
        <v>63</v>
      </c>
      <c r="AR35" s="2" t="s">
        <v>63</v>
      </c>
      <c r="AS35" s="2" t="s">
        <v>63</v>
      </c>
      <c r="AT35" s="2" t="s">
        <v>63</v>
      </c>
      <c r="AU35" s="2" t="s">
        <v>63</v>
      </c>
      <c r="AV35" s="2" t="s">
        <v>63</v>
      </c>
      <c r="AW35" s="2" t="s">
        <v>63</v>
      </c>
      <c r="AX35" s="2" t="s">
        <v>63</v>
      </c>
      <c r="AY35" s="2" t="s">
        <v>63</v>
      </c>
      <c r="AZ35" s="2" t="s">
        <v>63</v>
      </c>
      <c r="BA35" s="2" t="s">
        <v>63</v>
      </c>
      <c r="BB35" s="2" t="s">
        <v>63</v>
      </c>
      <c r="BC35" s="2" t="s">
        <v>63</v>
      </c>
      <c r="BD35" s="2" t="s">
        <v>63</v>
      </c>
      <c r="BE35" s="2" t="s">
        <v>63</v>
      </c>
      <c r="BF35" s="2" t="s">
        <v>63</v>
      </c>
      <c r="BG35" s="2" t="s">
        <v>63</v>
      </c>
      <c r="BH35" s="2" t="s">
        <v>63</v>
      </c>
      <c r="BI35" s="2" t="s">
        <v>63</v>
      </c>
      <c r="BJ35" s="3">
        <v>-3.9</v>
      </c>
      <c r="BK35" s="2" t="s">
        <v>63</v>
      </c>
    </row>
    <row r="36" spans="1:63" ht="20.100000000000001" customHeight="1">
      <c r="A36" s="106"/>
      <c r="B36" s="71" t="s">
        <v>96</v>
      </c>
      <c r="C36" s="72" t="s">
        <v>192</v>
      </c>
      <c r="D36" s="2" t="s">
        <v>63</v>
      </c>
      <c r="E36" s="2" t="s">
        <v>63</v>
      </c>
      <c r="F36" s="2" t="s">
        <v>63</v>
      </c>
      <c r="G36" s="2" t="s">
        <v>63</v>
      </c>
      <c r="H36" s="2" t="s">
        <v>63</v>
      </c>
      <c r="I36" s="2" t="s">
        <v>63</v>
      </c>
      <c r="J36" s="2" t="s">
        <v>63</v>
      </c>
      <c r="K36" s="2" t="s">
        <v>63</v>
      </c>
      <c r="L36" s="2" t="s">
        <v>63</v>
      </c>
      <c r="M36" s="2" t="s">
        <v>63</v>
      </c>
      <c r="N36" s="2" t="s">
        <v>63</v>
      </c>
      <c r="O36" s="2" t="s">
        <v>63</v>
      </c>
      <c r="P36" s="2" t="s">
        <v>63</v>
      </c>
      <c r="Q36" s="2" t="s">
        <v>63</v>
      </c>
      <c r="R36" s="2" t="s">
        <v>63</v>
      </c>
      <c r="S36" s="2" t="s">
        <v>63</v>
      </c>
      <c r="T36" s="2" t="s">
        <v>63</v>
      </c>
      <c r="U36" s="2" t="s">
        <v>63</v>
      </c>
      <c r="V36" s="2" t="s">
        <v>63</v>
      </c>
      <c r="W36" s="2" t="s">
        <v>63</v>
      </c>
      <c r="X36" s="2" t="s">
        <v>63</v>
      </c>
      <c r="Y36" s="2" t="s">
        <v>63</v>
      </c>
      <c r="Z36" s="2" t="s">
        <v>63</v>
      </c>
      <c r="AA36" s="2" t="s">
        <v>63</v>
      </c>
      <c r="AB36" s="2" t="s">
        <v>63</v>
      </c>
      <c r="AC36" s="2" t="s">
        <v>63</v>
      </c>
      <c r="AD36" s="2" t="s">
        <v>63</v>
      </c>
      <c r="AE36" s="2" t="s">
        <v>63</v>
      </c>
      <c r="AF36" s="2" t="s">
        <v>63</v>
      </c>
      <c r="AG36" s="2" t="s">
        <v>63</v>
      </c>
      <c r="AH36" s="2" t="s">
        <v>63</v>
      </c>
      <c r="AI36" s="2" t="s">
        <v>63</v>
      </c>
      <c r="AJ36" s="2" t="s">
        <v>63</v>
      </c>
      <c r="AK36" s="2" t="s">
        <v>63</v>
      </c>
      <c r="AL36" s="2" t="s">
        <v>63</v>
      </c>
      <c r="AM36" s="2" t="s">
        <v>63</v>
      </c>
      <c r="AN36" s="2" t="s">
        <v>63</v>
      </c>
      <c r="AO36" s="2" t="s">
        <v>63</v>
      </c>
      <c r="AP36" s="2" t="s">
        <v>63</v>
      </c>
      <c r="AQ36" s="2" t="s">
        <v>63</v>
      </c>
      <c r="AR36" s="2" t="s">
        <v>63</v>
      </c>
      <c r="AS36" s="2" t="s">
        <v>63</v>
      </c>
      <c r="AT36" s="2" t="s">
        <v>63</v>
      </c>
      <c r="AU36" s="2" t="s">
        <v>63</v>
      </c>
      <c r="AV36" s="2" t="s">
        <v>63</v>
      </c>
      <c r="AW36" s="2" t="s">
        <v>63</v>
      </c>
      <c r="AX36" s="2" t="s">
        <v>63</v>
      </c>
      <c r="AY36" s="2" t="s">
        <v>63</v>
      </c>
      <c r="AZ36" s="2" t="s">
        <v>63</v>
      </c>
      <c r="BA36" s="2" t="s">
        <v>63</v>
      </c>
      <c r="BB36" s="2" t="s">
        <v>63</v>
      </c>
      <c r="BC36" s="2" t="s">
        <v>63</v>
      </c>
      <c r="BD36" s="2" t="s">
        <v>63</v>
      </c>
      <c r="BE36" s="2" t="s">
        <v>63</v>
      </c>
      <c r="BF36" s="2" t="s">
        <v>63</v>
      </c>
      <c r="BG36" s="2" t="s">
        <v>63</v>
      </c>
      <c r="BH36" s="3">
        <v>-1899</v>
      </c>
      <c r="BI36" s="2" t="s">
        <v>63</v>
      </c>
      <c r="BJ36" s="3">
        <v>-1899</v>
      </c>
      <c r="BK36" s="2" t="s">
        <v>63</v>
      </c>
    </row>
    <row r="37" spans="1:63" ht="20.100000000000001" customHeight="1">
      <c r="A37" s="106"/>
      <c r="B37" s="71" t="s">
        <v>97</v>
      </c>
      <c r="C37" s="72" t="s">
        <v>193</v>
      </c>
      <c r="D37" s="2" t="s">
        <v>63</v>
      </c>
      <c r="E37" s="2" t="s">
        <v>63</v>
      </c>
      <c r="F37" s="2" t="s">
        <v>63</v>
      </c>
      <c r="G37" s="2" t="s">
        <v>63</v>
      </c>
      <c r="H37" s="2" t="s">
        <v>63</v>
      </c>
      <c r="I37" s="2" t="s">
        <v>63</v>
      </c>
      <c r="J37" s="2" t="s">
        <v>63</v>
      </c>
      <c r="K37" s="2" t="s">
        <v>63</v>
      </c>
      <c r="L37" s="2" t="s">
        <v>63</v>
      </c>
      <c r="M37" s="2" t="s">
        <v>63</v>
      </c>
      <c r="N37" s="2" t="s">
        <v>63</v>
      </c>
      <c r="O37" s="2" t="s">
        <v>63</v>
      </c>
      <c r="P37" s="2" t="s">
        <v>63</v>
      </c>
      <c r="Q37" s="2" t="s">
        <v>63</v>
      </c>
      <c r="R37" s="2" t="s">
        <v>63</v>
      </c>
      <c r="S37" s="2" t="s">
        <v>63</v>
      </c>
      <c r="T37" s="2" t="s">
        <v>63</v>
      </c>
      <c r="U37" s="2" t="s">
        <v>63</v>
      </c>
      <c r="V37" s="2" t="s">
        <v>63</v>
      </c>
      <c r="W37" s="2" t="s">
        <v>63</v>
      </c>
      <c r="X37" s="2" t="s">
        <v>63</v>
      </c>
      <c r="Y37" s="2" t="s">
        <v>63</v>
      </c>
      <c r="Z37" s="2" t="s">
        <v>63</v>
      </c>
      <c r="AA37" s="2" t="s">
        <v>63</v>
      </c>
      <c r="AB37" s="2" t="s">
        <v>63</v>
      </c>
      <c r="AC37" s="2" t="s">
        <v>63</v>
      </c>
      <c r="AD37" s="2" t="s">
        <v>63</v>
      </c>
      <c r="AE37" s="2" t="s">
        <v>63</v>
      </c>
      <c r="AF37" s="2" t="s">
        <v>63</v>
      </c>
      <c r="AG37" s="2" t="s">
        <v>63</v>
      </c>
      <c r="AH37" s="2" t="s">
        <v>63</v>
      </c>
      <c r="AI37" s="2" t="s">
        <v>63</v>
      </c>
      <c r="AJ37" s="2" t="s">
        <v>63</v>
      </c>
      <c r="AK37" s="2" t="s">
        <v>63</v>
      </c>
      <c r="AL37" s="2" t="s">
        <v>63</v>
      </c>
      <c r="AM37" s="2" t="s">
        <v>63</v>
      </c>
      <c r="AN37" s="2" t="s">
        <v>63</v>
      </c>
      <c r="AO37" s="2" t="s">
        <v>63</v>
      </c>
      <c r="AP37" s="2" t="s">
        <v>63</v>
      </c>
      <c r="AQ37" s="2" t="s">
        <v>63</v>
      </c>
      <c r="AR37" s="2" t="s">
        <v>63</v>
      </c>
      <c r="AS37" s="2" t="s">
        <v>63</v>
      </c>
      <c r="AT37" s="2" t="s">
        <v>63</v>
      </c>
      <c r="AU37" s="2" t="s">
        <v>63</v>
      </c>
      <c r="AV37" s="2" t="s">
        <v>63</v>
      </c>
      <c r="AW37" s="2" t="s">
        <v>63</v>
      </c>
      <c r="AX37" s="2" t="s">
        <v>63</v>
      </c>
      <c r="AY37" s="2" t="s">
        <v>63</v>
      </c>
      <c r="AZ37" s="2" t="s">
        <v>63</v>
      </c>
      <c r="BA37" s="2" t="s">
        <v>63</v>
      </c>
      <c r="BB37" s="2" t="s">
        <v>63</v>
      </c>
      <c r="BC37" s="2" t="s">
        <v>63</v>
      </c>
      <c r="BD37" s="2" t="s">
        <v>63</v>
      </c>
      <c r="BE37" s="2" t="s">
        <v>63</v>
      </c>
      <c r="BF37" s="2" t="s">
        <v>63</v>
      </c>
      <c r="BG37" s="2" t="s">
        <v>63</v>
      </c>
      <c r="BH37" s="3">
        <v>-102.9</v>
      </c>
      <c r="BI37" s="2" t="s">
        <v>63</v>
      </c>
      <c r="BJ37" s="3">
        <v>-102.9</v>
      </c>
      <c r="BK37" s="2" t="s">
        <v>63</v>
      </c>
    </row>
    <row r="38" spans="1:63" ht="20.100000000000001" customHeight="1">
      <c r="A38" s="106"/>
      <c r="B38" s="71" t="s">
        <v>98</v>
      </c>
      <c r="C38" s="72" t="s">
        <v>194</v>
      </c>
      <c r="D38" s="2" t="s">
        <v>63</v>
      </c>
      <c r="E38" s="2" t="s">
        <v>63</v>
      </c>
      <c r="F38" s="2" t="s">
        <v>63</v>
      </c>
      <c r="G38" s="2" t="s">
        <v>63</v>
      </c>
      <c r="H38" s="2" t="s">
        <v>63</v>
      </c>
      <c r="I38" s="2" t="s">
        <v>63</v>
      </c>
      <c r="J38" s="2" t="s">
        <v>63</v>
      </c>
      <c r="K38" s="2" t="s">
        <v>63</v>
      </c>
      <c r="L38" s="2" t="s">
        <v>63</v>
      </c>
      <c r="M38" s="2" t="s">
        <v>63</v>
      </c>
      <c r="N38" s="3">
        <v>-300.3</v>
      </c>
      <c r="O38" s="3">
        <v>-1055.5</v>
      </c>
      <c r="P38" s="3">
        <v>-21</v>
      </c>
      <c r="Q38" s="2" t="s">
        <v>63</v>
      </c>
      <c r="R38" s="2" t="s">
        <v>63</v>
      </c>
      <c r="S38" s="2" t="s">
        <v>63</v>
      </c>
      <c r="T38" s="2" t="s">
        <v>63</v>
      </c>
      <c r="U38" s="2" t="s">
        <v>63</v>
      </c>
      <c r="V38" s="2" t="s">
        <v>63</v>
      </c>
      <c r="W38" s="2" t="s">
        <v>63</v>
      </c>
      <c r="X38" s="2" t="s">
        <v>63</v>
      </c>
      <c r="Y38" s="2" t="s">
        <v>63</v>
      </c>
      <c r="Z38" s="2" t="s">
        <v>63</v>
      </c>
      <c r="AA38" s="2" t="s">
        <v>63</v>
      </c>
      <c r="AB38" s="2" t="s">
        <v>63</v>
      </c>
      <c r="AC38" s="2" t="s">
        <v>63</v>
      </c>
      <c r="AD38" s="2" t="s">
        <v>63</v>
      </c>
      <c r="AE38" s="2" t="s">
        <v>63</v>
      </c>
      <c r="AF38" s="2" t="s">
        <v>63</v>
      </c>
      <c r="AG38" s="2" t="s">
        <v>63</v>
      </c>
      <c r="AH38" s="2" t="s">
        <v>63</v>
      </c>
      <c r="AI38" s="2" t="s">
        <v>63</v>
      </c>
      <c r="AJ38" s="2" t="s">
        <v>63</v>
      </c>
      <c r="AK38" s="2" t="s">
        <v>63</v>
      </c>
      <c r="AL38" s="2" t="s">
        <v>63</v>
      </c>
      <c r="AM38" s="2" t="s">
        <v>63</v>
      </c>
      <c r="AN38" s="2" t="s">
        <v>63</v>
      </c>
      <c r="AO38" s="2" t="s">
        <v>63</v>
      </c>
      <c r="AP38" s="2" t="s">
        <v>63</v>
      </c>
      <c r="AQ38" s="2" t="s">
        <v>63</v>
      </c>
      <c r="AR38" s="2" t="s">
        <v>63</v>
      </c>
      <c r="AS38" s="2" t="s">
        <v>63</v>
      </c>
      <c r="AT38" s="2" t="s">
        <v>63</v>
      </c>
      <c r="AU38" s="2" t="s">
        <v>63</v>
      </c>
      <c r="AV38" s="2" t="s">
        <v>63</v>
      </c>
      <c r="AW38" s="2" t="s">
        <v>63</v>
      </c>
      <c r="AX38" s="2" t="s">
        <v>63</v>
      </c>
      <c r="AY38" s="2" t="s">
        <v>63</v>
      </c>
      <c r="AZ38" s="2" t="s">
        <v>63</v>
      </c>
      <c r="BA38" s="2" t="s">
        <v>63</v>
      </c>
      <c r="BB38" s="2" t="s">
        <v>63</v>
      </c>
      <c r="BC38" s="2" t="s">
        <v>63</v>
      </c>
      <c r="BD38" s="2" t="s">
        <v>63</v>
      </c>
      <c r="BE38" s="2" t="s">
        <v>63</v>
      </c>
      <c r="BF38" s="2" t="s">
        <v>63</v>
      </c>
      <c r="BG38" s="2" t="s">
        <v>63</v>
      </c>
      <c r="BH38" s="2" t="s">
        <v>63</v>
      </c>
      <c r="BI38" s="2" t="s">
        <v>63</v>
      </c>
      <c r="BJ38" s="3">
        <v>-1376.7</v>
      </c>
      <c r="BK38" s="3">
        <v>-1376.7</v>
      </c>
    </row>
    <row r="39" spans="1:63" ht="20.100000000000001" customHeight="1">
      <c r="A39" s="106"/>
      <c r="B39" s="71" t="s">
        <v>99</v>
      </c>
      <c r="C39" s="72" t="s">
        <v>195</v>
      </c>
      <c r="D39" s="2" t="s">
        <v>63</v>
      </c>
      <c r="E39" s="2" t="s">
        <v>63</v>
      </c>
      <c r="F39" s="2" t="s">
        <v>63</v>
      </c>
      <c r="G39" s="2" t="s">
        <v>63</v>
      </c>
      <c r="H39" s="2" t="s">
        <v>63</v>
      </c>
      <c r="I39" s="2" t="s">
        <v>63</v>
      </c>
      <c r="J39" s="2" t="s">
        <v>63</v>
      </c>
      <c r="K39" s="2" t="s">
        <v>63</v>
      </c>
      <c r="L39" s="2" t="s">
        <v>63</v>
      </c>
      <c r="M39" s="2" t="s">
        <v>63</v>
      </c>
      <c r="N39" s="3">
        <v>-594.4</v>
      </c>
      <c r="O39" s="3">
        <v>-1085.3</v>
      </c>
      <c r="P39" s="3">
        <v>-16.8</v>
      </c>
      <c r="Q39" s="2" t="s">
        <v>63</v>
      </c>
      <c r="R39" s="2" t="s">
        <v>63</v>
      </c>
      <c r="S39" s="2" t="s">
        <v>63</v>
      </c>
      <c r="T39" s="2" t="s">
        <v>63</v>
      </c>
      <c r="U39" s="2" t="s">
        <v>63</v>
      </c>
      <c r="V39" s="2" t="s">
        <v>63</v>
      </c>
      <c r="W39" s="2" t="s">
        <v>63</v>
      </c>
      <c r="X39" s="2" t="s">
        <v>63</v>
      </c>
      <c r="Y39" s="2" t="s">
        <v>63</v>
      </c>
      <c r="Z39" s="2" t="s">
        <v>63</v>
      </c>
      <c r="AA39" s="2" t="s">
        <v>63</v>
      </c>
      <c r="AB39" s="2" t="s">
        <v>63</v>
      </c>
      <c r="AC39" s="2" t="s">
        <v>63</v>
      </c>
      <c r="AD39" s="2" t="s">
        <v>63</v>
      </c>
      <c r="AE39" s="2" t="s">
        <v>63</v>
      </c>
      <c r="AF39" s="2" t="s">
        <v>63</v>
      </c>
      <c r="AG39" s="2" t="s">
        <v>63</v>
      </c>
      <c r="AH39" s="2" t="s">
        <v>63</v>
      </c>
      <c r="AI39" s="2" t="s">
        <v>63</v>
      </c>
      <c r="AJ39" s="2" t="s">
        <v>63</v>
      </c>
      <c r="AK39" s="2" t="s">
        <v>63</v>
      </c>
      <c r="AL39" s="2" t="s">
        <v>63</v>
      </c>
      <c r="AM39" s="2" t="s">
        <v>63</v>
      </c>
      <c r="AN39" s="2" t="s">
        <v>63</v>
      </c>
      <c r="AO39" s="2" t="s">
        <v>63</v>
      </c>
      <c r="AP39" s="2" t="s">
        <v>63</v>
      </c>
      <c r="AQ39" s="2" t="s">
        <v>63</v>
      </c>
      <c r="AR39" s="2" t="s">
        <v>63</v>
      </c>
      <c r="AS39" s="2" t="s">
        <v>63</v>
      </c>
      <c r="AT39" s="2" t="s">
        <v>63</v>
      </c>
      <c r="AU39" s="2" t="s">
        <v>63</v>
      </c>
      <c r="AV39" s="2" t="s">
        <v>63</v>
      </c>
      <c r="AW39" s="2" t="s">
        <v>63</v>
      </c>
      <c r="AX39" s="2" t="s">
        <v>63</v>
      </c>
      <c r="AY39" s="2" t="s">
        <v>63</v>
      </c>
      <c r="AZ39" s="2" t="s">
        <v>63</v>
      </c>
      <c r="BA39" s="2" t="s">
        <v>63</v>
      </c>
      <c r="BB39" s="2" t="s">
        <v>63</v>
      </c>
      <c r="BC39" s="2" t="s">
        <v>63</v>
      </c>
      <c r="BD39" s="2" t="s">
        <v>63</v>
      </c>
      <c r="BE39" s="2" t="s">
        <v>63</v>
      </c>
      <c r="BF39" s="2" t="s">
        <v>63</v>
      </c>
      <c r="BG39" s="2" t="s">
        <v>63</v>
      </c>
      <c r="BH39" s="2" t="s">
        <v>63</v>
      </c>
      <c r="BI39" s="2" t="s">
        <v>63</v>
      </c>
      <c r="BJ39" s="3">
        <v>-1696.5</v>
      </c>
      <c r="BK39" s="3">
        <v>-1696.5</v>
      </c>
    </row>
    <row r="40" spans="1:63" ht="20.100000000000001" customHeight="1">
      <c r="A40" s="106"/>
      <c r="B40" s="71" t="s">
        <v>100</v>
      </c>
      <c r="C40" s="72" t="s">
        <v>196</v>
      </c>
      <c r="D40" s="2" t="s">
        <v>63</v>
      </c>
      <c r="E40" s="2" t="s">
        <v>63</v>
      </c>
      <c r="F40" s="2" t="s">
        <v>63</v>
      </c>
      <c r="G40" s="2" t="s">
        <v>63</v>
      </c>
      <c r="H40" s="2" t="s">
        <v>63</v>
      </c>
      <c r="I40" s="2" t="s">
        <v>63</v>
      </c>
      <c r="J40" s="2" t="s">
        <v>63</v>
      </c>
      <c r="K40" s="2" t="s">
        <v>63</v>
      </c>
      <c r="L40" s="2" t="s">
        <v>63</v>
      </c>
      <c r="M40" s="2" t="s">
        <v>63</v>
      </c>
      <c r="N40" s="2" t="s">
        <v>63</v>
      </c>
      <c r="O40" s="2" t="s">
        <v>63</v>
      </c>
      <c r="P40" s="2" t="s">
        <v>63</v>
      </c>
      <c r="Q40" s="2" t="s">
        <v>63</v>
      </c>
      <c r="R40" s="2" t="s">
        <v>63</v>
      </c>
      <c r="S40" s="2" t="s">
        <v>63</v>
      </c>
      <c r="T40" s="2" t="s">
        <v>63</v>
      </c>
      <c r="U40" s="2" t="s">
        <v>63</v>
      </c>
      <c r="V40" s="2" t="s">
        <v>63</v>
      </c>
      <c r="W40" s="2" t="s">
        <v>63</v>
      </c>
      <c r="X40" s="2" t="s">
        <v>63</v>
      </c>
      <c r="Y40" s="2" t="s">
        <v>63</v>
      </c>
      <c r="Z40" s="2" t="s">
        <v>63</v>
      </c>
      <c r="AA40" s="2" t="s">
        <v>63</v>
      </c>
      <c r="AB40" s="2" t="s">
        <v>63</v>
      </c>
      <c r="AC40" s="2" t="s">
        <v>63</v>
      </c>
      <c r="AD40" s="2" t="s">
        <v>63</v>
      </c>
      <c r="AE40" s="2" t="s">
        <v>63</v>
      </c>
      <c r="AF40" s="2" t="s">
        <v>63</v>
      </c>
      <c r="AG40" s="2" t="s">
        <v>63</v>
      </c>
      <c r="AH40" s="2" t="s">
        <v>63</v>
      </c>
      <c r="AI40" s="2" t="s">
        <v>63</v>
      </c>
      <c r="AJ40" s="2" t="s">
        <v>63</v>
      </c>
      <c r="AK40" s="2" t="s">
        <v>63</v>
      </c>
      <c r="AL40" s="2" t="s">
        <v>63</v>
      </c>
      <c r="AM40" s="2" t="s">
        <v>63</v>
      </c>
      <c r="AN40" s="2" t="s">
        <v>63</v>
      </c>
      <c r="AO40" s="2" t="s">
        <v>63</v>
      </c>
      <c r="AP40" s="2" t="s">
        <v>63</v>
      </c>
      <c r="AQ40" s="2" t="s">
        <v>63</v>
      </c>
      <c r="AR40" s="2" t="s">
        <v>63</v>
      </c>
      <c r="AS40" s="2" t="s">
        <v>63</v>
      </c>
      <c r="AT40" s="2" t="s">
        <v>63</v>
      </c>
      <c r="AU40" s="2" t="s">
        <v>63</v>
      </c>
      <c r="AV40" s="2" t="s">
        <v>63</v>
      </c>
      <c r="AW40" s="2" t="s">
        <v>63</v>
      </c>
      <c r="AX40" s="2" t="s">
        <v>63</v>
      </c>
      <c r="AY40" s="2" t="s">
        <v>63</v>
      </c>
      <c r="AZ40" s="2" t="s">
        <v>63</v>
      </c>
      <c r="BA40" s="2" t="s">
        <v>63</v>
      </c>
      <c r="BB40" s="2" t="s">
        <v>63</v>
      </c>
      <c r="BC40" s="2" t="s">
        <v>63</v>
      </c>
      <c r="BD40" s="2" t="s">
        <v>63</v>
      </c>
      <c r="BE40" s="2" t="s">
        <v>63</v>
      </c>
      <c r="BF40" s="2" t="s">
        <v>63</v>
      </c>
      <c r="BG40" s="2" t="s">
        <v>63</v>
      </c>
      <c r="BH40" s="2" t="s">
        <v>63</v>
      </c>
      <c r="BI40" s="2" t="s">
        <v>63</v>
      </c>
      <c r="BJ40" s="2" t="s">
        <v>63</v>
      </c>
      <c r="BK40" s="2" t="s">
        <v>63</v>
      </c>
    </row>
    <row r="41" spans="1:63" ht="20.100000000000001" customHeight="1">
      <c r="A41" s="108" t="s">
        <v>256</v>
      </c>
      <c r="B41" s="75" t="s">
        <v>101</v>
      </c>
      <c r="C41" s="76" t="s">
        <v>197</v>
      </c>
      <c r="D41" s="2" t="s">
        <v>63</v>
      </c>
      <c r="E41" s="2" t="s">
        <v>63</v>
      </c>
      <c r="F41" s="2" t="s">
        <v>63</v>
      </c>
      <c r="G41" s="2" t="s">
        <v>63</v>
      </c>
      <c r="H41" s="2" t="s">
        <v>63</v>
      </c>
      <c r="I41" s="2" t="s">
        <v>63</v>
      </c>
      <c r="J41" s="2" t="s">
        <v>63</v>
      </c>
      <c r="K41" s="2" t="s">
        <v>63</v>
      </c>
      <c r="L41" s="2" t="s">
        <v>63</v>
      </c>
      <c r="M41" s="2" t="s">
        <v>63</v>
      </c>
      <c r="N41" s="2" t="s">
        <v>63</v>
      </c>
      <c r="O41" s="2" t="s">
        <v>63</v>
      </c>
      <c r="P41" s="2" t="s">
        <v>63</v>
      </c>
      <c r="Q41" s="3">
        <v>-953.7</v>
      </c>
      <c r="R41" s="3">
        <v>-828.7</v>
      </c>
      <c r="S41" s="2" t="s">
        <v>63</v>
      </c>
      <c r="T41" s="3">
        <v>-87.2</v>
      </c>
      <c r="U41" s="2" t="s">
        <v>63</v>
      </c>
      <c r="V41" s="2" t="s">
        <v>63</v>
      </c>
      <c r="W41" s="3">
        <v>-2500.3000000000002</v>
      </c>
      <c r="X41" s="3">
        <v>-116.7</v>
      </c>
      <c r="Y41" s="3">
        <v>-0.1</v>
      </c>
      <c r="Z41" s="3">
        <v>-0.2</v>
      </c>
      <c r="AA41" s="2" t="s">
        <v>63</v>
      </c>
      <c r="AB41" s="2" t="s">
        <v>63</v>
      </c>
      <c r="AC41" s="2" t="s">
        <v>63</v>
      </c>
      <c r="AD41" s="3">
        <v>-0.1</v>
      </c>
      <c r="AE41" s="3">
        <v>-1.5</v>
      </c>
      <c r="AF41" s="3">
        <v>0</v>
      </c>
      <c r="AG41" s="3">
        <v>0</v>
      </c>
      <c r="AH41" s="3">
        <v>-19.7</v>
      </c>
      <c r="AI41" s="2" t="s">
        <v>63</v>
      </c>
      <c r="AJ41" s="2" t="s">
        <v>63</v>
      </c>
      <c r="AK41" s="2" t="s">
        <v>63</v>
      </c>
      <c r="AL41" s="2" t="s">
        <v>63</v>
      </c>
      <c r="AM41" s="2" t="s">
        <v>63</v>
      </c>
      <c r="AN41" s="2" t="s">
        <v>63</v>
      </c>
      <c r="AO41" s="2" t="s">
        <v>63</v>
      </c>
      <c r="AP41" s="2" t="s">
        <v>63</v>
      </c>
      <c r="AQ41" s="2" t="s">
        <v>63</v>
      </c>
      <c r="AR41" s="2" t="s">
        <v>63</v>
      </c>
      <c r="AS41" s="2" t="s">
        <v>63</v>
      </c>
      <c r="AT41" s="2" t="s">
        <v>63</v>
      </c>
      <c r="AU41" s="2" t="s">
        <v>63</v>
      </c>
      <c r="AV41" s="2" t="s">
        <v>63</v>
      </c>
      <c r="AW41" s="2" t="s">
        <v>63</v>
      </c>
      <c r="AX41" s="2" t="s">
        <v>63</v>
      </c>
      <c r="AY41" s="2" t="s">
        <v>63</v>
      </c>
      <c r="AZ41" s="2" t="s">
        <v>63</v>
      </c>
      <c r="BA41" s="2" t="s">
        <v>63</v>
      </c>
      <c r="BB41" s="2" t="s">
        <v>63</v>
      </c>
      <c r="BC41" s="2" t="s">
        <v>63</v>
      </c>
      <c r="BD41" s="2" t="s">
        <v>63</v>
      </c>
      <c r="BE41" s="2" t="s">
        <v>63</v>
      </c>
      <c r="BF41" s="2" t="s">
        <v>63</v>
      </c>
      <c r="BG41" s="2" t="s">
        <v>63</v>
      </c>
      <c r="BH41" s="3">
        <v>-1268.5999999999999</v>
      </c>
      <c r="BI41" s="3">
        <v>-207.2</v>
      </c>
      <c r="BJ41" s="3">
        <v>-5984.1</v>
      </c>
      <c r="BK41" s="3">
        <v>-2500.3000000000002</v>
      </c>
    </row>
    <row r="42" spans="1:63" ht="20.100000000000001" customHeight="1">
      <c r="A42" s="107" t="s">
        <v>267</v>
      </c>
      <c r="B42" s="77" t="s">
        <v>102</v>
      </c>
      <c r="C42" s="78" t="s">
        <v>198</v>
      </c>
      <c r="D42" s="2" t="s">
        <v>63</v>
      </c>
      <c r="E42" s="2" t="s">
        <v>63</v>
      </c>
      <c r="F42" s="2" t="s">
        <v>63</v>
      </c>
      <c r="G42" s="2" t="s">
        <v>63</v>
      </c>
      <c r="H42" s="2" t="s">
        <v>63</v>
      </c>
      <c r="I42" s="2" t="s">
        <v>63</v>
      </c>
      <c r="J42" s="2" t="s">
        <v>63</v>
      </c>
      <c r="K42" s="2" t="s">
        <v>63</v>
      </c>
      <c r="L42" s="2" t="s">
        <v>63</v>
      </c>
      <c r="M42" s="2" t="s">
        <v>63</v>
      </c>
      <c r="N42" s="2" t="s">
        <v>63</v>
      </c>
      <c r="O42" s="2" t="s">
        <v>63</v>
      </c>
      <c r="P42" s="2" t="s">
        <v>63</v>
      </c>
      <c r="Q42" s="3">
        <v>-132</v>
      </c>
      <c r="R42" s="2" t="s">
        <v>63</v>
      </c>
      <c r="S42" s="2" t="s">
        <v>63</v>
      </c>
      <c r="T42" s="2" t="s">
        <v>63</v>
      </c>
      <c r="U42" s="2" t="s">
        <v>63</v>
      </c>
      <c r="V42" s="2" t="s">
        <v>63</v>
      </c>
      <c r="W42" s="3">
        <v>-13.9</v>
      </c>
      <c r="X42" s="3">
        <v>-94.4</v>
      </c>
      <c r="Y42" s="3">
        <v>-6.9</v>
      </c>
      <c r="Z42" s="3">
        <v>0</v>
      </c>
      <c r="AA42" s="2" t="s">
        <v>63</v>
      </c>
      <c r="AB42" s="2" t="s">
        <v>63</v>
      </c>
      <c r="AC42" s="2" t="s">
        <v>63</v>
      </c>
      <c r="AD42" s="2" t="s">
        <v>63</v>
      </c>
      <c r="AE42" s="3">
        <v>0</v>
      </c>
      <c r="AF42" s="2" t="s">
        <v>63</v>
      </c>
      <c r="AG42" s="2" t="s">
        <v>63</v>
      </c>
      <c r="AH42" s="3">
        <v>-0.4</v>
      </c>
      <c r="AI42" s="2" t="s">
        <v>63</v>
      </c>
      <c r="AJ42" s="2" t="s">
        <v>63</v>
      </c>
      <c r="AK42" s="2" t="s">
        <v>63</v>
      </c>
      <c r="AL42" s="2" t="s">
        <v>63</v>
      </c>
      <c r="AM42" s="2" t="s">
        <v>63</v>
      </c>
      <c r="AN42" s="2" t="s">
        <v>63</v>
      </c>
      <c r="AO42" s="2" t="s">
        <v>63</v>
      </c>
      <c r="AP42" s="2" t="s">
        <v>63</v>
      </c>
      <c r="AQ42" s="2" t="s">
        <v>63</v>
      </c>
      <c r="AR42" s="2" t="s">
        <v>63</v>
      </c>
      <c r="AS42" s="2" t="s">
        <v>63</v>
      </c>
      <c r="AT42" s="2" t="s">
        <v>63</v>
      </c>
      <c r="AU42" s="2" t="s">
        <v>63</v>
      </c>
      <c r="AV42" s="2" t="s">
        <v>63</v>
      </c>
      <c r="AW42" s="2" t="s">
        <v>63</v>
      </c>
      <c r="AX42" s="2" t="s">
        <v>63</v>
      </c>
      <c r="AY42" s="2" t="s">
        <v>63</v>
      </c>
      <c r="AZ42" s="2" t="s">
        <v>63</v>
      </c>
      <c r="BA42" s="2" t="s">
        <v>63</v>
      </c>
      <c r="BB42" s="2" t="s">
        <v>63</v>
      </c>
      <c r="BC42" s="2" t="s">
        <v>63</v>
      </c>
      <c r="BD42" s="2" t="s">
        <v>63</v>
      </c>
      <c r="BE42" s="2" t="s">
        <v>63</v>
      </c>
      <c r="BF42" s="2" t="s">
        <v>63</v>
      </c>
      <c r="BG42" s="2" t="s">
        <v>63</v>
      </c>
      <c r="BH42" s="2" t="s">
        <v>63</v>
      </c>
      <c r="BI42" s="2" t="s">
        <v>63</v>
      </c>
      <c r="BJ42" s="3">
        <v>-247.5</v>
      </c>
      <c r="BK42" s="3">
        <v>-13.9</v>
      </c>
    </row>
    <row r="43" spans="1:63" ht="20.100000000000001" customHeight="1">
      <c r="A43" s="106"/>
      <c r="B43" s="71" t="s">
        <v>103</v>
      </c>
      <c r="C43" s="72" t="s">
        <v>199</v>
      </c>
      <c r="D43" s="2" t="s">
        <v>63</v>
      </c>
      <c r="E43" s="2" t="s">
        <v>63</v>
      </c>
      <c r="F43" s="2" t="s">
        <v>63</v>
      </c>
      <c r="G43" s="2" t="s">
        <v>63</v>
      </c>
      <c r="H43" s="2" t="s">
        <v>63</v>
      </c>
      <c r="I43" s="2" t="s">
        <v>63</v>
      </c>
      <c r="J43" s="2" t="s">
        <v>63</v>
      </c>
      <c r="K43" s="2" t="s">
        <v>63</v>
      </c>
      <c r="L43" s="2" t="s">
        <v>63</v>
      </c>
      <c r="M43" s="2" t="s">
        <v>63</v>
      </c>
      <c r="N43" s="2" t="s">
        <v>63</v>
      </c>
      <c r="O43" s="2" t="s">
        <v>63</v>
      </c>
      <c r="P43" s="2" t="s">
        <v>63</v>
      </c>
      <c r="Q43" s="2" t="s">
        <v>63</v>
      </c>
      <c r="R43" s="2" t="s">
        <v>63</v>
      </c>
      <c r="S43" s="2" t="s">
        <v>63</v>
      </c>
      <c r="T43" s="2" t="s">
        <v>63</v>
      </c>
      <c r="U43" s="2" t="s">
        <v>63</v>
      </c>
      <c r="V43" s="2" t="s">
        <v>63</v>
      </c>
      <c r="W43" s="2" t="s">
        <v>63</v>
      </c>
      <c r="X43" s="2" t="s">
        <v>63</v>
      </c>
      <c r="Y43" s="2" t="s">
        <v>63</v>
      </c>
      <c r="Z43" s="2" t="s">
        <v>63</v>
      </c>
      <c r="AA43" s="2" t="s">
        <v>63</v>
      </c>
      <c r="AB43" s="2" t="s">
        <v>63</v>
      </c>
      <c r="AC43" s="2" t="s">
        <v>63</v>
      </c>
      <c r="AD43" s="2" t="s">
        <v>63</v>
      </c>
      <c r="AE43" s="2" t="s">
        <v>63</v>
      </c>
      <c r="AF43" s="2" t="s">
        <v>63</v>
      </c>
      <c r="AG43" s="2" t="s">
        <v>63</v>
      </c>
      <c r="AH43" s="2" t="s">
        <v>63</v>
      </c>
      <c r="AI43" s="2" t="s">
        <v>63</v>
      </c>
      <c r="AJ43" s="2" t="s">
        <v>63</v>
      </c>
      <c r="AK43" s="2" t="s">
        <v>63</v>
      </c>
      <c r="AL43" s="2" t="s">
        <v>63</v>
      </c>
      <c r="AM43" s="2" t="s">
        <v>63</v>
      </c>
      <c r="AN43" s="2" t="s">
        <v>63</v>
      </c>
      <c r="AO43" s="2" t="s">
        <v>63</v>
      </c>
      <c r="AP43" s="2" t="s">
        <v>63</v>
      </c>
      <c r="AQ43" s="2" t="s">
        <v>63</v>
      </c>
      <c r="AR43" s="2" t="s">
        <v>63</v>
      </c>
      <c r="AS43" s="2" t="s">
        <v>63</v>
      </c>
      <c r="AT43" s="2" t="s">
        <v>63</v>
      </c>
      <c r="AU43" s="2" t="s">
        <v>63</v>
      </c>
      <c r="AV43" s="2" t="s">
        <v>63</v>
      </c>
      <c r="AW43" s="2" t="s">
        <v>63</v>
      </c>
      <c r="AX43" s="2" t="s">
        <v>63</v>
      </c>
      <c r="AY43" s="2" t="s">
        <v>63</v>
      </c>
      <c r="AZ43" s="2" t="s">
        <v>63</v>
      </c>
      <c r="BA43" s="2" t="s">
        <v>63</v>
      </c>
      <c r="BB43" s="2" t="s">
        <v>63</v>
      </c>
      <c r="BC43" s="2" t="s">
        <v>63</v>
      </c>
      <c r="BD43" s="2" t="s">
        <v>63</v>
      </c>
      <c r="BE43" s="2" t="s">
        <v>63</v>
      </c>
      <c r="BF43" s="2" t="s">
        <v>63</v>
      </c>
      <c r="BG43" s="2" t="s">
        <v>63</v>
      </c>
      <c r="BH43" s="2" t="s">
        <v>63</v>
      </c>
      <c r="BI43" s="2" t="s">
        <v>63</v>
      </c>
      <c r="BJ43" s="2" t="s">
        <v>63</v>
      </c>
      <c r="BK43" s="2" t="s">
        <v>63</v>
      </c>
    </row>
    <row r="44" spans="1:63" ht="20.100000000000001" customHeight="1">
      <c r="A44" s="106"/>
      <c r="B44" s="71" t="s">
        <v>104</v>
      </c>
      <c r="C44" s="72" t="s">
        <v>200</v>
      </c>
      <c r="D44" s="2" t="s">
        <v>63</v>
      </c>
      <c r="E44" s="2" t="s">
        <v>63</v>
      </c>
      <c r="F44" s="2" t="s">
        <v>63</v>
      </c>
      <c r="G44" s="2" t="s">
        <v>63</v>
      </c>
      <c r="H44" s="2" t="s">
        <v>63</v>
      </c>
      <c r="I44" s="2" t="s">
        <v>63</v>
      </c>
      <c r="J44" s="2" t="s">
        <v>63</v>
      </c>
      <c r="K44" s="2" t="s">
        <v>63</v>
      </c>
      <c r="L44" s="2" t="s">
        <v>63</v>
      </c>
      <c r="M44" s="2" t="s">
        <v>63</v>
      </c>
      <c r="N44" s="2" t="s">
        <v>63</v>
      </c>
      <c r="O44" s="2" t="s">
        <v>63</v>
      </c>
      <c r="P44" s="2" t="s">
        <v>63</v>
      </c>
      <c r="Q44" s="2" t="s">
        <v>63</v>
      </c>
      <c r="R44" s="2" t="s">
        <v>63</v>
      </c>
      <c r="S44" s="2" t="s">
        <v>63</v>
      </c>
      <c r="T44" s="2" t="s">
        <v>63</v>
      </c>
      <c r="U44" s="2" t="s">
        <v>63</v>
      </c>
      <c r="V44" s="2" t="s">
        <v>63</v>
      </c>
      <c r="W44" s="3">
        <v>-14.3</v>
      </c>
      <c r="X44" s="3">
        <v>-10.5</v>
      </c>
      <c r="Y44" s="3">
        <v>-0.1</v>
      </c>
      <c r="Z44" s="2" t="s">
        <v>63</v>
      </c>
      <c r="AA44" s="2" t="s">
        <v>63</v>
      </c>
      <c r="AB44" s="2" t="s">
        <v>63</v>
      </c>
      <c r="AC44" s="3">
        <v>-0.3</v>
      </c>
      <c r="AD44" s="3">
        <v>-2.8</v>
      </c>
      <c r="AE44" s="3">
        <v>-214.7</v>
      </c>
      <c r="AF44" s="2" t="s">
        <v>63</v>
      </c>
      <c r="AG44" s="2" t="s">
        <v>63</v>
      </c>
      <c r="AH44" s="3">
        <v>-7.2</v>
      </c>
      <c r="AI44" s="2" t="s">
        <v>63</v>
      </c>
      <c r="AJ44" s="2" t="s">
        <v>63</v>
      </c>
      <c r="AK44" s="2" t="s">
        <v>63</v>
      </c>
      <c r="AL44" s="2" t="s">
        <v>63</v>
      </c>
      <c r="AM44" s="2" t="s">
        <v>63</v>
      </c>
      <c r="AN44" s="2" t="s">
        <v>63</v>
      </c>
      <c r="AO44" s="2" t="s">
        <v>63</v>
      </c>
      <c r="AP44" s="2" t="s">
        <v>63</v>
      </c>
      <c r="AQ44" s="2" t="s">
        <v>63</v>
      </c>
      <c r="AR44" s="2" t="s">
        <v>63</v>
      </c>
      <c r="AS44" s="2" t="s">
        <v>63</v>
      </c>
      <c r="AT44" s="2" t="s">
        <v>63</v>
      </c>
      <c r="AU44" s="2" t="s">
        <v>63</v>
      </c>
      <c r="AV44" s="2" t="s">
        <v>63</v>
      </c>
      <c r="AW44" s="2" t="s">
        <v>63</v>
      </c>
      <c r="AX44" s="2" t="s">
        <v>63</v>
      </c>
      <c r="AY44" s="2" t="s">
        <v>63</v>
      </c>
      <c r="AZ44" s="2" t="s">
        <v>63</v>
      </c>
      <c r="BA44" s="2" t="s">
        <v>63</v>
      </c>
      <c r="BB44" s="2" t="s">
        <v>63</v>
      </c>
      <c r="BC44" s="2" t="s">
        <v>63</v>
      </c>
      <c r="BD44" s="2" t="s">
        <v>63</v>
      </c>
      <c r="BE44" s="2" t="s">
        <v>63</v>
      </c>
      <c r="BF44" s="2" t="s">
        <v>63</v>
      </c>
      <c r="BG44" s="2" t="s">
        <v>63</v>
      </c>
      <c r="BH44" s="3">
        <v>-6.9</v>
      </c>
      <c r="BI44" s="2" t="s">
        <v>63</v>
      </c>
      <c r="BJ44" s="3">
        <v>-257</v>
      </c>
      <c r="BK44" s="3">
        <v>-14.3</v>
      </c>
    </row>
    <row r="45" spans="1:63" ht="20.100000000000001" customHeight="1">
      <c r="A45" s="106"/>
      <c r="B45" s="66" t="s">
        <v>105</v>
      </c>
      <c r="C45" s="83" t="s">
        <v>201</v>
      </c>
      <c r="D45" s="2" t="s">
        <v>63</v>
      </c>
      <c r="E45" s="2" t="s">
        <v>63</v>
      </c>
      <c r="F45" s="2" t="s">
        <v>63</v>
      </c>
      <c r="G45" s="2" t="s">
        <v>63</v>
      </c>
      <c r="H45" s="2" t="s">
        <v>63</v>
      </c>
      <c r="I45" s="2" t="s">
        <v>63</v>
      </c>
      <c r="J45" s="2" t="s">
        <v>63</v>
      </c>
      <c r="K45" s="2" t="s">
        <v>63</v>
      </c>
      <c r="L45" s="2" t="s">
        <v>63</v>
      </c>
      <c r="M45" s="2" t="s">
        <v>63</v>
      </c>
      <c r="N45" s="2" t="s">
        <v>63</v>
      </c>
      <c r="O45" s="2" t="s">
        <v>63</v>
      </c>
      <c r="P45" s="2" t="s">
        <v>63</v>
      </c>
      <c r="Q45" s="3">
        <v>4.7</v>
      </c>
      <c r="R45" s="2" t="s">
        <v>63</v>
      </c>
      <c r="S45" s="2" t="s">
        <v>63</v>
      </c>
      <c r="T45" s="2" t="s">
        <v>63</v>
      </c>
      <c r="U45" s="2" t="s">
        <v>63</v>
      </c>
      <c r="V45" s="2" t="s">
        <v>63</v>
      </c>
      <c r="W45" s="2" t="s">
        <v>63</v>
      </c>
      <c r="X45" s="2" t="s">
        <v>63</v>
      </c>
      <c r="Y45" s="2" t="s">
        <v>63</v>
      </c>
      <c r="Z45" s="2" t="s">
        <v>63</v>
      </c>
      <c r="AA45" s="2" t="s">
        <v>63</v>
      </c>
      <c r="AB45" s="2" t="s">
        <v>63</v>
      </c>
      <c r="AC45" s="2" t="s">
        <v>63</v>
      </c>
      <c r="AD45" s="2" t="s">
        <v>63</v>
      </c>
      <c r="AE45" s="2" t="s">
        <v>63</v>
      </c>
      <c r="AF45" s="2" t="s">
        <v>63</v>
      </c>
      <c r="AG45" s="2" t="s">
        <v>63</v>
      </c>
      <c r="AH45" s="2" t="s">
        <v>63</v>
      </c>
      <c r="AI45" s="2" t="s">
        <v>63</v>
      </c>
      <c r="AJ45" s="2" t="s">
        <v>63</v>
      </c>
      <c r="AK45" s="2" t="s">
        <v>63</v>
      </c>
      <c r="AL45" s="2" t="s">
        <v>63</v>
      </c>
      <c r="AM45" s="2" t="s">
        <v>63</v>
      </c>
      <c r="AN45" s="2" t="s">
        <v>63</v>
      </c>
      <c r="AO45" s="2" t="s">
        <v>63</v>
      </c>
      <c r="AP45" s="2" t="s">
        <v>63</v>
      </c>
      <c r="AQ45" s="2" t="s">
        <v>63</v>
      </c>
      <c r="AR45" s="2" t="s">
        <v>63</v>
      </c>
      <c r="AS45" s="2" t="s">
        <v>63</v>
      </c>
      <c r="AT45" s="2" t="s">
        <v>63</v>
      </c>
      <c r="AU45" s="2" t="s">
        <v>63</v>
      </c>
      <c r="AV45" s="2" t="s">
        <v>63</v>
      </c>
      <c r="AW45" s="2" t="s">
        <v>63</v>
      </c>
      <c r="AX45" s="2" t="s">
        <v>63</v>
      </c>
      <c r="AY45" s="2" t="s">
        <v>63</v>
      </c>
      <c r="AZ45" s="2" t="s">
        <v>63</v>
      </c>
      <c r="BA45" s="2" t="s">
        <v>63</v>
      </c>
      <c r="BB45" s="2" t="s">
        <v>63</v>
      </c>
      <c r="BC45" s="2" t="s">
        <v>63</v>
      </c>
      <c r="BD45" s="2" t="s">
        <v>63</v>
      </c>
      <c r="BE45" s="2" t="s">
        <v>63</v>
      </c>
      <c r="BF45" s="2" t="s">
        <v>63</v>
      </c>
      <c r="BG45" s="2" t="s">
        <v>63</v>
      </c>
      <c r="BH45" s="3">
        <v>-1957.1</v>
      </c>
      <c r="BI45" s="3">
        <v>-333.4</v>
      </c>
      <c r="BJ45" s="3">
        <v>-2285.6999999999998</v>
      </c>
      <c r="BK45" s="2" t="s">
        <v>63</v>
      </c>
    </row>
    <row r="46" spans="1:63" s="13" customFormat="1" ht="20.100000000000001" customHeight="1">
      <c r="A46" s="106"/>
      <c r="B46" s="66" t="s">
        <v>106</v>
      </c>
      <c r="C46" s="67" t="s">
        <v>202</v>
      </c>
      <c r="D46" s="11" t="s">
        <v>63</v>
      </c>
      <c r="E46" s="12">
        <v>2679.7</v>
      </c>
      <c r="F46" s="11" t="s">
        <v>63</v>
      </c>
      <c r="G46" s="12">
        <v>3670.2</v>
      </c>
      <c r="H46" s="11" t="s">
        <v>63</v>
      </c>
      <c r="I46" s="12">
        <v>0</v>
      </c>
      <c r="J46" s="12">
        <v>27</v>
      </c>
      <c r="K46" s="12">
        <v>195.5</v>
      </c>
      <c r="L46" s="12">
        <v>696.6</v>
      </c>
      <c r="M46" s="12">
        <v>505.6</v>
      </c>
      <c r="N46" s="12">
        <v>1672.5</v>
      </c>
      <c r="O46" s="12">
        <v>32.9</v>
      </c>
      <c r="P46" s="12">
        <v>161.6</v>
      </c>
      <c r="Q46" s="12">
        <v>1686.7</v>
      </c>
      <c r="R46" s="12">
        <v>23722.9</v>
      </c>
      <c r="S46" s="11" t="s">
        <v>63</v>
      </c>
      <c r="T46" s="11" t="s">
        <v>63</v>
      </c>
      <c r="U46" s="11" t="s">
        <v>63</v>
      </c>
      <c r="V46" s="11" t="s">
        <v>63</v>
      </c>
      <c r="W46" s="12">
        <v>293.3</v>
      </c>
      <c r="X46" s="12">
        <v>7443.2</v>
      </c>
      <c r="Y46" s="12">
        <v>4018.9</v>
      </c>
      <c r="Z46" s="12">
        <v>10888</v>
      </c>
      <c r="AA46" s="12">
        <v>1.2</v>
      </c>
      <c r="AB46" s="11" t="s">
        <v>63</v>
      </c>
      <c r="AC46" s="12">
        <v>2162</v>
      </c>
      <c r="AD46" s="12">
        <v>2112.9</v>
      </c>
      <c r="AE46" s="12">
        <v>21534.9</v>
      </c>
      <c r="AF46" s="12">
        <v>146.6</v>
      </c>
      <c r="AG46" s="12">
        <v>24.5</v>
      </c>
      <c r="AH46" s="12">
        <v>789.1</v>
      </c>
      <c r="AI46" s="12">
        <v>43578.7</v>
      </c>
      <c r="AJ46" s="12">
        <v>174.7</v>
      </c>
      <c r="AK46" s="12">
        <v>1141</v>
      </c>
      <c r="AL46" s="12">
        <v>1338</v>
      </c>
      <c r="AM46" s="12">
        <v>23.9</v>
      </c>
      <c r="AN46" s="12">
        <v>489.8</v>
      </c>
      <c r="AO46" s="12">
        <v>2710.1</v>
      </c>
      <c r="AP46" s="12">
        <v>1745.3</v>
      </c>
      <c r="AQ46" s="12">
        <v>699.9</v>
      </c>
      <c r="AR46" s="12">
        <v>436.7</v>
      </c>
      <c r="AS46" s="12">
        <v>855.3</v>
      </c>
      <c r="AT46" s="12">
        <v>57.7</v>
      </c>
      <c r="AU46" s="12">
        <v>0.2</v>
      </c>
      <c r="AV46" s="11" t="s">
        <v>63</v>
      </c>
      <c r="AW46" s="12">
        <v>681.6</v>
      </c>
      <c r="AX46" s="11" t="s">
        <v>63</v>
      </c>
      <c r="AY46" s="11" t="s">
        <v>63</v>
      </c>
      <c r="AZ46" s="11" t="s">
        <v>63</v>
      </c>
      <c r="BA46" s="11" t="s">
        <v>63</v>
      </c>
      <c r="BB46" s="12">
        <v>279.7</v>
      </c>
      <c r="BC46" s="11" t="s">
        <v>63</v>
      </c>
      <c r="BD46" s="12">
        <v>25</v>
      </c>
      <c r="BE46" s="11" t="s">
        <v>63</v>
      </c>
      <c r="BF46" s="11" t="s">
        <v>63</v>
      </c>
      <c r="BG46" s="11" t="s">
        <v>63</v>
      </c>
      <c r="BH46" s="12">
        <v>49187.3</v>
      </c>
      <c r="BI46" s="12">
        <v>6649.6</v>
      </c>
      <c r="BJ46" s="12">
        <v>194540.3</v>
      </c>
      <c r="BK46" s="12">
        <v>6941.8</v>
      </c>
    </row>
    <row r="47" spans="1:63" s="13" customFormat="1" ht="20.100000000000001" customHeight="1">
      <c r="A47" s="106"/>
      <c r="B47" s="71" t="s">
        <v>107</v>
      </c>
      <c r="C47" s="84" t="s">
        <v>203</v>
      </c>
      <c r="D47" s="11" t="s">
        <v>63</v>
      </c>
      <c r="E47" s="12">
        <v>2679.7</v>
      </c>
      <c r="F47" s="11" t="s">
        <v>63</v>
      </c>
      <c r="G47" s="12">
        <v>3670.2</v>
      </c>
      <c r="H47" s="11" t="s">
        <v>63</v>
      </c>
      <c r="I47" s="12">
        <v>0</v>
      </c>
      <c r="J47" s="11" t="s">
        <v>63</v>
      </c>
      <c r="K47" s="12">
        <v>195.5</v>
      </c>
      <c r="L47" s="12">
        <v>696.6</v>
      </c>
      <c r="M47" s="11" t="s">
        <v>63</v>
      </c>
      <c r="N47" s="12">
        <v>1672.5</v>
      </c>
      <c r="O47" s="12">
        <v>32.9</v>
      </c>
      <c r="P47" s="12">
        <v>161.6</v>
      </c>
      <c r="Q47" s="12">
        <v>936.6</v>
      </c>
      <c r="R47" s="12">
        <v>23722.9</v>
      </c>
      <c r="S47" s="11" t="s">
        <v>63</v>
      </c>
      <c r="T47" s="11" t="s">
        <v>63</v>
      </c>
      <c r="U47" s="11" t="s">
        <v>63</v>
      </c>
      <c r="V47" s="11" t="s">
        <v>63</v>
      </c>
      <c r="W47" s="12">
        <v>293.3</v>
      </c>
      <c r="X47" s="12">
        <v>2675.4</v>
      </c>
      <c r="Y47" s="12">
        <v>3210.5</v>
      </c>
      <c r="Z47" s="12">
        <v>10888</v>
      </c>
      <c r="AA47" s="12">
        <v>1.2</v>
      </c>
      <c r="AB47" s="11" t="s">
        <v>63</v>
      </c>
      <c r="AC47" s="12">
        <v>2162</v>
      </c>
      <c r="AD47" s="12">
        <v>2112.9</v>
      </c>
      <c r="AE47" s="12">
        <v>21534.9</v>
      </c>
      <c r="AF47" s="12">
        <v>146.6</v>
      </c>
      <c r="AG47" s="12">
        <v>24.5</v>
      </c>
      <c r="AH47" s="12">
        <v>789.1</v>
      </c>
      <c r="AI47" s="11" t="s">
        <v>63</v>
      </c>
      <c r="AJ47" s="11" t="s">
        <v>63</v>
      </c>
      <c r="AK47" s="11" t="s">
        <v>63</v>
      </c>
      <c r="AL47" s="11" t="s">
        <v>63</v>
      </c>
      <c r="AM47" s="11" t="s">
        <v>63</v>
      </c>
      <c r="AN47" s="11" t="s">
        <v>63</v>
      </c>
      <c r="AO47" s="11" t="s">
        <v>63</v>
      </c>
      <c r="AP47" s="12">
        <v>1745.3</v>
      </c>
      <c r="AQ47" s="12">
        <v>699.9</v>
      </c>
      <c r="AR47" s="12">
        <v>436.7</v>
      </c>
      <c r="AS47" s="12">
        <v>855.3</v>
      </c>
      <c r="AT47" s="12">
        <v>57.7</v>
      </c>
      <c r="AU47" s="12">
        <v>0.2</v>
      </c>
      <c r="AV47" s="11" t="s">
        <v>63</v>
      </c>
      <c r="AW47" s="12">
        <v>681.6</v>
      </c>
      <c r="AX47" s="11" t="s">
        <v>63</v>
      </c>
      <c r="AY47" s="11" t="s">
        <v>63</v>
      </c>
      <c r="AZ47" s="11" t="s">
        <v>63</v>
      </c>
      <c r="BA47" s="11" t="s">
        <v>63</v>
      </c>
      <c r="BB47" s="12">
        <v>279.7</v>
      </c>
      <c r="BC47" s="11" t="s">
        <v>63</v>
      </c>
      <c r="BD47" s="12">
        <v>25</v>
      </c>
      <c r="BE47" s="11" t="s">
        <v>63</v>
      </c>
      <c r="BF47" s="11" t="s">
        <v>63</v>
      </c>
      <c r="BG47" s="11" t="s">
        <v>63</v>
      </c>
      <c r="BH47" s="12">
        <v>49187.3</v>
      </c>
      <c r="BI47" s="12">
        <v>6649.6</v>
      </c>
      <c r="BJ47" s="12">
        <v>138225.20000000001</v>
      </c>
      <c r="BK47" s="12">
        <v>6941.8</v>
      </c>
    </row>
    <row r="48" spans="1:63" ht="20.100000000000001" customHeight="1">
      <c r="A48" s="106"/>
      <c r="B48" s="73" t="s">
        <v>108</v>
      </c>
      <c r="C48" s="85" t="s">
        <v>204</v>
      </c>
      <c r="D48" s="2" t="s">
        <v>63</v>
      </c>
      <c r="E48" s="3">
        <v>2679.7</v>
      </c>
      <c r="F48" s="2" t="s">
        <v>63</v>
      </c>
      <c r="G48" s="3">
        <v>3670.2</v>
      </c>
      <c r="H48" s="2" t="s">
        <v>63</v>
      </c>
      <c r="I48" s="3">
        <v>0</v>
      </c>
      <c r="J48" s="2" t="s">
        <v>63</v>
      </c>
      <c r="K48" s="3">
        <v>1.2</v>
      </c>
      <c r="L48" s="3">
        <v>696.6</v>
      </c>
      <c r="M48" s="2" t="s">
        <v>63</v>
      </c>
      <c r="N48" s="3">
        <v>1672.5</v>
      </c>
      <c r="O48" s="3">
        <v>32.9</v>
      </c>
      <c r="P48" s="3">
        <v>161.6</v>
      </c>
      <c r="Q48" s="3">
        <v>936.6</v>
      </c>
      <c r="R48" s="3">
        <v>7673.8</v>
      </c>
      <c r="S48" s="2" t="s">
        <v>63</v>
      </c>
      <c r="T48" s="2" t="s">
        <v>63</v>
      </c>
      <c r="U48" s="2" t="s">
        <v>63</v>
      </c>
      <c r="V48" s="2" t="s">
        <v>63</v>
      </c>
      <c r="W48" s="3">
        <v>293.3</v>
      </c>
      <c r="X48" s="3">
        <v>852.1</v>
      </c>
      <c r="Y48" s="3">
        <v>115.8</v>
      </c>
      <c r="Z48" s="3">
        <v>138.9</v>
      </c>
      <c r="AA48" s="2" t="s">
        <v>63</v>
      </c>
      <c r="AB48" s="2" t="s">
        <v>63</v>
      </c>
      <c r="AC48" s="3">
        <v>0.4</v>
      </c>
      <c r="AD48" s="3">
        <v>256</v>
      </c>
      <c r="AE48" s="3">
        <v>1997.2</v>
      </c>
      <c r="AF48" s="3">
        <v>82.8</v>
      </c>
      <c r="AG48" s="3">
        <v>19.7</v>
      </c>
      <c r="AH48" s="3">
        <v>552.6</v>
      </c>
      <c r="AI48" s="2" t="s">
        <v>63</v>
      </c>
      <c r="AJ48" s="2" t="s">
        <v>63</v>
      </c>
      <c r="AK48" s="2" t="s">
        <v>63</v>
      </c>
      <c r="AL48" s="2" t="s">
        <v>63</v>
      </c>
      <c r="AM48" s="2" t="s">
        <v>63</v>
      </c>
      <c r="AN48" s="2" t="s">
        <v>63</v>
      </c>
      <c r="AO48" s="2" t="s">
        <v>63</v>
      </c>
      <c r="AP48" s="3">
        <v>1701.9</v>
      </c>
      <c r="AQ48" s="3">
        <v>44.2</v>
      </c>
      <c r="AR48" s="3">
        <v>393.6</v>
      </c>
      <c r="AS48" s="3">
        <v>637.70000000000005</v>
      </c>
      <c r="AT48" s="3">
        <v>19.5</v>
      </c>
      <c r="AU48" s="3">
        <v>0.2</v>
      </c>
      <c r="AV48" s="2" t="s">
        <v>63</v>
      </c>
      <c r="AW48" s="2" t="s">
        <v>63</v>
      </c>
      <c r="AX48" s="2" t="s">
        <v>63</v>
      </c>
      <c r="AY48" s="2" t="s">
        <v>63</v>
      </c>
      <c r="AZ48" s="2" t="s">
        <v>63</v>
      </c>
      <c r="BA48" s="2" t="s">
        <v>63</v>
      </c>
      <c r="BB48" s="3">
        <v>38.799999999999997</v>
      </c>
      <c r="BC48" s="2" t="s">
        <v>63</v>
      </c>
      <c r="BD48" s="3">
        <v>1.3</v>
      </c>
      <c r="BE48" s="2" t="s">
        <v>63</v>
      </c>
      <c r="BF48" s="2" t="s">
        <v>63</v>
      </c>
      <c r="BG48" s="2" t="s">
        <v>63</v>
      </c>
      <c r="BH48" s="3">
        <v>26373.9</v>
      </c>
      <c r="BI48" s="3">
        <v>3600.1</v>
      </c>
      <c r="BJ48" s="3">
        <v>54645</v>
      </c>
      <c r="BK48" s="3">
        <v>4997.6000000000004</v>
      </c>
    </row>
    <row r="49" spans="1:63" ht="20.100000000000001" customHeight="1">
      <c r="A49" s="107" t="s">
        <v>246</v>
      </c>
      <c r="B49" s="86" t="s">
        <v>109</v>
      </c>
      <c r="C49" s="87" t="s">
        <v>205</v>
      </c>
      <c r="D49" s="2" t="s">
        <v>63</v>
      </c>
      <c r="E49" s="2" t="s">
        <v>63</v>
      </c>
      <c r="F49" s="2" t="s">
        <v>63</v>
      </c>
      <c r="G49" s="2" t="s">
        <v>63</v>
      </c>
      <c r="H49" s="2" t="s">
        <v>63</v>
      </c>
      <c r="I49" s="2" t="s">
        <v>63</v>
      </c>
      <c r="J49" s="2" t="s">
        <v>63</v>
      </c>
      <c r="K49" s="3">
        <v>0.5</v>
      </c>
      <c r="L49" s="2" t="s">
        <v>63</v>
      </c>
      <c r="M49" s="2" t="s">
        <v>63</v>
      </c>
      <c r="N49" s="2" t="s">
        <v>63</v>
      </c>
      <c r="O49" s="2" t="s">
        <v>63</v>
      </c>
      <c r="P49" s="2" t="s">
        <v>63</v>
      </c>
      <c r="Q49" s="2" t="s">
        <v>63</v>
      </c>
      <c r="R49" s="3">
        <v>3.4</v>
      </c>
      <c r="S49" s="2" t="s">
        <v>63</v>
      </c>
      <c r="T49" s="2" t="s">
        <v>63</v>
      </c>
      <c r="U49" s="2" t="s">
        <v>63</v>
      </c>
      <c r="V49" s="2" t="s">
        <v>63</v>
      </c>
      <c r="W49" s="2" t="s">
        <v>63</v>
      </c>
      <c r="X49" s="3">
        <v>5.2</v>
      </c>
      <c r="Y49" s="3">
        <v>0.1</v>
      </c>
      <c r="Z49" s="3">
        <v>28.8</v>
      </c>
      <c r="AA49" s="2" t="s">
        <v>63</v>
      </c>
      <c r="AB49" s="2" t="s">
        <v>63</v>
      </c>
      <c r="AC49" s="2" t="s">
        <v>63</v>
      </c>
      <c r="AD49" s="3">
        <v>172.1</v>
      </c>
      <c r="AE49" s="3">
        <v>222.3</v>
      </c>
      <c r="AF49" s="3">
        <v>2.7</v>
      </c>
      <c r="AG49" s="3">
        <v>6.1</v>
      </c>
      <c r="AH49" s="3">
        <v>13.1</v>
      </c>
      <c r="AI49" s="2" t="s">
        <v>63</v>
      </c>
      <c r="AJ49" s="2" t="s">
        <v>63</v>
      </c>
      <c r="AK49" s="2" t="s">
        <v>63</v>
      </c>
      <c r="AL49" s="2" t="s">
        <v>63</v>
      </c>
      <c r="AM49" s="2" t="s">
        <v>63</v>
      </c>
      <c r="AN49" s="2" t="s">
        <v>63</v>
      </c>
      <c r="AO49" s="2" t="s">
        <v>63</v>
      </c>
      <c r="AP49" s="2" t="s">
        <v>63</v>
      </c>
      <c r="AQ49" s="3">
        <v>0.6</v>
      </c>
      <c r="AR49" s="2" t="s">
        <v>63</v>
      </c>
      <c r="AS49" s="3">
        <v>158.30000000000001</v>
      </c>
      <c r="AT49" s="2" t="s">
        <v>63</v>
      </c>
      <c r="AU49" s="2" t="s">
        <v>63</v>
      </c>
      <c r="AV49" s="2" t="s">
        <v>63</v>
      </c>
      <c r="AW49" s="2" t="s">
        <v>63</v>
      </c>
      <c r="AX49" s="2" t="s">
        <v>63</v>
      </c>
      <c r="AY49" s="2" t="s">
        <v>63</v>
      </c>
      <c r="AZ49" s="2" t="s">
        <v>63</v>
      </c>
      <c r="BA49" s="2" t="s">
        <v>63</v>
      </c>
      <c r="BB49" s="3">
        <v>33.799999999999997</v>
      </c>
      <c r="BC49" s="2" t="s">
        <v>63</v>
      </c>
      <c r="BD49" s="2" t="s">
        <v>63</v>
      </c>
      <c r="BE49" s="2" t="s">
        <v>63</v>
      </c>
      <c r="BF49" s="2" t="s">
        <v>63</v>
      </c>
      <c r="BG49" s="2" t="s">
        <v>63</v>
      </c>
      <c r="BH49" s="3">
        <v>1392.1</v>
      </c>
      <c r="BI49" s="2" t="s">
        <v>63</v>
      </c>
      <c r="BJ49" s="3">
        <v>2039</v>
      </c>
      <c r="BK49" s="3">
        <v>192.6</v>
      </c>
    </row>
    <row r="50" spans="1:63" ht="20.100000000000001" customHeight="1">
      <c r="A50" s="107" t="s">
        <v>246</v>
      </c>
      <c r="B50" s="86" t="s">
        <v>110</v>
      </c>
      <c r="C50" s="87" t="s">
        <v>206</v>
      </c>
      <c r="D50" s="2" t="s">
        <v>63</v>
      </c>
      <c r="E50" s="2" t="s">
        <v>63</v>
      </c>
      <c r="F50" s="2" t="s">
        <v>63</v>
      </c>
      <c r="G50" s="2" t="s">
        <v>63</v>
      </c>
      <c r="H50" s="2" t="s">
        <v>63</v>
      </c>
      <c r="I50" s="2" t="s">
        <v>63</v>
      </c>
      <c r="J50" s="2" t="s">
        <v>63</v>
      </c>
      <c r="K50" s="2" t="s">
        <v>63</v>
      </c>
      <c r="L50" s="2" t="s">
        <v>63</v>
      </c>
      <c r="M50" s="2" t="s">
        <v>63</v>
      </c>
      <c r="N50" s="2" t="s">
        <v>63</v>
      </c>
      <c r="O50" s="2" t="s">
        <v>63</v>
      </c>
      <c r="P50" s="2" t="s">
        <v>63</v>
      </c>
      <c r="Q50" s="2" t="s">
        <v>63</v>
      </c>
      <c r="R50" s="2" t="s">
        <v>63</v>
      </c>
      <c r="S50" s="2" t="s">
        <v>63</v>
      </c>
      <c r="T50" s="2" t="s">
        <v>63</v>
      </c>
      <c r="U50" s="2" t="s">
        <v>63</v>
      </c>
      <c r="V50" s="2" t="s">
        <v>63</v>
      </c>
      <c r="W50" s="2" t="s">
        <v>63</v>
      </c>
      <c r="X50" s="3">
        <v>1.2</v>
      </c>
      <c r="Y50" s="2" t="s">
        <v>63</v>
      </c>
      <c r="Z50" s="3">
        <v>73.900000000000006</v>
      </c>
      <c r="AA50" s="2" t="s">
        <v>63</v>
      </c>
      <c r="AB50" s="2" t="s">
        <v>63</v>
      </c>
      <c r="AC50" s="2" t="s">
        <v>63</v>
      </c>
      <c r="AD50" s="3">
        <v>0</v>
      </c>
      <c r="AE50" s="3">
        <v>719.6</v>
      </c>
      <c r="AF50" s="3">
        <v>2.9</v>
      </c>
      <c r="AG50" s="3">
        <v>6.7</v>
      </c>
      <c r="AH50" s="3">
        <v>4.2</v>
      </c>
      <c r="AI50" s="2" t="s">
        <v>63</v>
      </c>
      <c r="AJ50" s="2" t="s">
        <v>63</v>
      </c>
      <c r="AK50" s="2" t="s">
        <v>63</v>
      </c>
      <c r="AL50" s="2" t="s">
        <v>63</v>
      </c>
      <c r="AM50" s="2" t="s">
        <v>63</v>
      </c>
      <c r="AN50" s="2" t="s">
        <v>63</v>
      </c>
      <c r="AO50" s="2" t="s">
        <v>63</v>
      </c>
      <c r="AP50" s="2" t="s">
        <v>63</v>
      </c>
      <c r="AQ50" s="2" t="s">
        <v>63</v>
      </c>
      <c r="AR50" s="2" t="s">
        <v>63</v>
      </c>
      <c r="AS50" s="2" t="s">
        <v>63</v>
      </c>
      <c r="AT50" s="2" t="s">
        <v>63</v>
      </c>
      <c r="AU50" s="2" t="s">
        <v>63</v>
      </c>
      <c r="AV50" s="2" t="s">
        <v>63</v>
      </c>
      <c r="AW50" s="2" t="s">
        <v>63</v>
      </c>
      <c r="AX50" s="2" t="s">
        <v>63</v>
      </c>
      <c r="AY50" s="2" t="s">
        <v>63</v>
      </c>
      <c r="AZ50" s="2" t="s">
        <v>63</v>
      </c>
      <c r="BA50" s="2" t="s">
        <v>63</v>
      </c>
      <c r="BB50" s="2" t="s">
        <v>63</v>
      </c>
      <c r="BC50" s="2" t="s">
        <v>63</v>
      </c>
      <c r="BD50" s="2" t="s">
        <v>63</v>
      </c>
      <c r="BE50" s="2" t="s">
        <v>63</v>
      </c>
      <c r="BF50" s="2" t="s">
        <v>63</v>
      </c>
      <c r="BG50" s="2" t="s">
        <v>63</v>
      </c>
      <c r="BH50" s="3">
        <v>266.5</v>
      </c>
      <c r="BI50" s="2" t="s">
        <v>63</v>
      </c>
      <c r="BJ50" s="3">
        <v>1074.9000000000001</v>
      </c>
      <c r="BK50" s="2" t="s">
        <v>63</v>
      </c>
    </row>
    <row r="51" spans="1:63" ht="20.100000000000001" customHeight="1">
      <c r="A51" s="107" t="s">
        <v>249</v>
      </c>
      <c r="B51" s="86" t="s">
        <v>111</v>
      </c>
      <c r="C51" s="87" t="s">
        <v>207</v>
      </c>
      <c r="D51" s="2" t="s">
        <v>63</v>
      </c>
      <c r="E51" s="2" t="s">
        <v>63</v>
      </c>
      <c r="F51" s="2" t="s">
        <v>63</v>
      </c>
      <c r="G51" s="2" t="s">
        <v>63</v>
      </c>
      <c r="H51" s="2" t="s">
        <v>63</v>
      </c>
      <c r="I51" s="2" t="s">
        <v>63</v>
      </c>
      <c r="J51" s="2" t="s">
        <v>63</v>
      </c>
      <c r="K51" s="2" t="s">
        <v>63</v>
      </c>
      <c r="L51" s="2" t="s">
        <v>63</v>
      </c>
      <c r="M51" s="2" t="s">
        <v>63</v>
      </c>
      <c r="N51" s="2" t="s">
        <v>63</v>
      </c>
      <c r="O51" s="2" t="s">
        <v>63</v>
      </c>
      <c r="P51" s="2" t="s">
        <v>63</v>
      </c>
      <c r="Q51" s="2" t="s">
        <v>63</v>
      </c>
      <c r="R51" s="2" t="s">
        <v>63</v>
      </c>
      <c r="S51" s="2" t="s">
        <v>63</v>
      </c>
      <c r="T51" s="2" t="s">
        <v>63</v>
      </c>
      <c r="U51" s="2" t="s">
        <v>63</v>
      </c>
      <c r="V51" s="2" t="s">
        <v>63</v>
      </c>
      <c r="W51" s="2" t="s">
        <v>63</v>
      </c>
      <c r="X51" s="3">
        <v>1.9</v>
      </c>
      <c r="Y51" s="3">
        <v>0</v>
      </c>
      <c r="Z51" s="3">
        <v>0</v>
      </c>
      <c r="AA51" s="2" t="s">
        <v>63</v>
      </c>
      <c r="AB51" s="2" t="s">
        <v>63</v>
      </c>
      <c r="AC51" s="2" t="s">
        <v>63</v>
      </c>
      <c r="AD51" s="3">
        <v>0.7</v>
      </c>
      <c r="AE51" s="3">
        <v>29.9</v>
      </c>
      <c r="AF51" s="3">
        <v>3.1</v>
      </c>
      <c r="AG51" s="3">
        <v>0.5</v>
      </c>
      <c r="AH51" s="3">
        <v>6.2</v>
      </c>
      <c r="AI51" s="2" t="s">
        <v>63</v>
      </c>
      <c r="AJ51" s="2" t="s">
        <v>63</v>
      </c>
      <c r="AK51" s="2" t="s">
        <v>63</v>
      </c>
      <c r="AL51" s="2" t="s">
        <v>63</v>
      </c>
      <c r="AM51" s="2" t="s">
        <v>63</v>
      </c>
      <c r="AN51" s="2" t="s">
        <v>63</v>
      </c>
      <c r="AO51" s="2" t="s">
        <v>63</v>
      </c>
      <c r="AP51" s="2" t="s">
        <v>63</v>
      </c>
      <c r="AQ51" s="2" t="s">
        <v>63</v>
      </c>
      <c r="AR51" s="2" t="s">
        <v>63</v>
      </c>
      <c r="AS51" s="2" t="s">
        <v>63</v>
      </c>
      <c r="AT51" s="3">
        <v>4</v>
      </c>
      <c r="AU51" s="2" t="s">
        <v>63</v>
      </c>
      <c r="AV51" s="2" t="s">
        <v>63</v>
      </c>
      <c r="AW51" s="2" t="s">
        <v>63</v>
      </c>
      <c r="AX51" s="2" t="s">
        <v>63</v>
      </c>
      <c r="AY51" s="2" t="s">
        <v>63</v>
      </c>
      <c r="AZ51" s="2" t="s">
        <v>63</v>
      </c>
      <c r="BA51" s="2" t="s">
        <v>63</v>
      </c>
      <c r="BB51" s="2" t="s">
        <v>63</v>
      </c>
      <c r="BC51" s="2" t="s">
        <v>63</v>
      </c>
      <c r="BD51" s="2" t="s">
        <v>63</v>
      </c>
      <c r="BE51" s="2" t="s">
        <v>63</v>
      </c>
      <c r="BF51" s="2" t="s">
        <v>63</v>
      </c>
      <c r="BG51" s="2" t="s">
        <v>63</v>
      </c>
      <c r="BH51" s="3">
        <v>151.30000000000001</v>
      </c>
      <c r="BI51" s="2" t="s">
        <v>63</v>
      </c>
      <c r="BJ51" s="3">
        <v>197.6</v>
      </c>
      <c r="BK51" s="3">
        <v>4</v>
      </c>
    </row>
    <row r="52" spans="1:63" ht="20.100000000000001" customHeight="1">
      <c r="A52" s="106"/>
      <c r="B52" s="88" t="s">
        <v>112</v>
      </c>
      <c r="C52" s="89" t="s">
        <v>208</v>
      </c>
      <c r="D52" s="2" t="s">
        <v>63</v>
      </c>
      <c r="E52" s="3">
        <v>2679.7</v>
      </c>
      <c r="F52" s="2" t="s">
        <v>63</v>
      </c>
      <c r="G52" s="3">
        <v>3670.2</v>
      </c>
      <c r="H52" s="2" t="s">
        <v>63</v>
      </c>
      <c r="I52" s="2" t="s">
        <v>63</v>
      </c>
      <c r="J52" s="2" t="s">
        <v>63</v>
      </c>
      <c r="K52" s="3">
        <v>0.8</v>
      </c>
      <c r="L52" s="3">
        <v>696.6</v>
      </c>
      <c r="M52" s="2" t="s">
        <v>63</v>
      </c>
      <c r="N52" s="3">
        <v>1672.5</v>
      </c>
      <c r="O52" s="3">
        <v>32.9</v>
      </c>
      <c r="P52" s="3">
        <v>161.6</v>
      </c>
      <c r="Q52" s="3">
        <v>936.6</v>
      </c>
      <c r="R52" s="3">
        <v>7670.3</v>
      </c>
      <c r="S52" s="2" t="s">
        <v>63</v>
      </c>
      <c r="T52" s="2" t="s">
        <v>63</v>
      </c>
      <c r="U52" s="2" t="s">
        <v>63</v>
      </c>
      <c r="V52" s="2" t="s">
        <v>63</v>
      </c>
      <c r="W52" s="3">
        <v>293.3</v>
      </c>
      <c r="X52" s="3">
        <v>835.8</v>
      </c>
      <c r="Y52" s="3">
        <v>115.7</v>
      </c>
      <c r="Z52" s="3">
        <v>28.6</v>
      </c>
      <c r="AA52" s="2" t="s">
        <v>63</v>
      </c>
      <c r="AB52" s="2" t="s">
        <v>63</v>
      </c>
      <c r="AC52" s="3">
        <v>0.4</v>
      </c>
      <c r="AD52" s="3">
        <v>55.4</v>
      </c>
      <c r="AE52" s="3">
        <v>433.9</v>
      </c>
      <c r="AF52" s="3">
        <v>37.299999999999997</v>
      </c>
      <c r="AG52" s="3">
        <v>6.4</v>
      </c>
      <c r="AH52" s="3">
        <v>527.1</v>
      </c>
      <c r="AI52" s="2" t="s">
        <v>63</v>
      </c>
      <c r="AJ52" s="2" t="s">
        <v>63</v>
      </c>
      <c r="AK52" s="2" t="s">
        <v>63</v>
      </c>
      <c r="AL52" s="2" t="s">
        <v>63</v>
      </c>
      <c r="AM52" s="2" t="s">
        <v>63</v>
      </c>
      <c r="AN52" s="2" t="s">
        <v>63</v>
      </c>
      <c r="AO52" s="2" t="s">
        <v>63</v>
      </c>
      <c r="AP52" s="3">
        <v>1701.9</v>
      </c>
      <c r="AQ52" s="3">
        <v>43.6</v>
      </c>
      <c r="AR52" s="3">
        <v>393.6</v>
      </c>
      <c r="AS52" s="3">
        <v>479.4</v>
      </c>
      <c r="AT52" s="3">
        <v>15.5</v>
      </c>
      <c r="AU52" s="3">
        <v>0.2</v>
      </c>
      <c r="AV52" s="2" t="s">
        <v>63</v>
      </c>
      <c r="AW52" s="2" t="s">
        <v>63</v>
      </c>
      <c r="AX52" s="2" t="s">
        <v>63</v>
      </c>
      <c r="AY52" s="2" t="s">
        <v>63</v>
      </c>
      <c r="AZ52" s="2" t="s">
        <v>63</v>
      </c>
      <c r="BA52" s="2" t="s">
        <v>63</v>
      </c>
      <c r="BB52" s="3">
        <v>5</v>
      </c>
      <c r="BC52" s="2" t="s">
        <v>63</v>
      </c>
      <c r="BD52" s="3">
        <v>1.3</v>
      </c>
      <c r="BE52" s="2" t="s">
        <v>63</v>
      </c>
      <c r="BF52" s="2" t="s">
        <v>63</v>
      </c>
      <c r="BG52" s="2" t="s">
        <v>63</v>
      </c>
      <c r="BH52" s="3">
        <v>24564.1</v>
      </c>
      <c r="BI52" s="3">
        <v>3600.1</v>
      </c>
      <c r="BJ52" s="3">
        <v>50659.9</v>
      </c>
      <c r="BK52" s="3">
        <v>4800.8999999999996</v>
      </c>
    </row>
    <row r="53" spans="1:63" ht="20.100000000000001" customHeight="1">
      <c r="A53" s="107" t="s">
        <v>250</v>
      </c>
      <c r="B53" s="90" t="s">
        <v>113</v>
      </c>
      <c r="C53" s="91" t="s">
        <v>209</v>
      </c>
      <c r="D53" s="2" t="s">
        <v>63</v>
      </c>
      <c r="E53" s="2" t="s">
        <v>63</v>
      </c>
      <c r="F53" s="2" t="s">
        <v>63</v>
      </c>
      <c r="G53" s="2" t="s">
        <v>63</v>
      </c>
      <c r="H53" s="2" t="s">
        <v>63</v>
      </c>
      <c r="I53" s="2" t="s">
        <v>63</v>
      </c>
      <c r="J53" s="2" t="s">
        <v>63</v>
      </c>
      <c r="K53" s="2" t="s">
        <v>63</v>
      </c>
      <c r="L53" s="2" t="s">
        <v>63</v>
      </c>
      <c r="M53" s="2" t="s">
        <v>63</v>
      </c>
      <c r="N53" s="2" t="s">
        <v>63</v>
      </c>
      <c r="O53" s="2" t="s">
        <v>63</v>
      </c>
      <c r="P53" s="2" t="s">
        <v>63</v>
      </c>
      <c r="Q53" s="2" t="s">
        <v>63</v>
      </c>
      <c r="R53" s="3">
        <v>912.9</v>
      </c>
      <c r="S53" s="2" t="s">
        <v>63</v>
      </c>
      <c r="T53" s="2" t="s">
        <v>63</v>
      </c>
      <c r="U53" s="2" t="s">
        <v>63</v>
      </c>
      <c r="V53" s="2" t="s">
        <v>63</v>
      </c>
      <c r="W53" s="2" t="s">
        <v>63</v>
      </c>
      <c r="X53" s="3">
        <v>21</v>
      </c>
      <c r="Y53" s="3">
        <v>0</v>
      </c>
      <c r="Z53" s="3">
        <v>0.1</v>
      </c>
      <c r="AA53" s="2" t="s">
        <v>63</v>
      </c>
      <c r="AB53" s="2" t="s">
        <v>63</v>
      </c>
      <c r="AC53" s="2" t="s">
        <v>63</v>
      </c>
      <c r="AD53" s="3">
        <v>7</v>
      </c>
      <c r="AE53" s="3">
        <v>3.1</v>
      </c>
      <c r="AF53" s="3">
        <v>0.1</v>
      </c>
      <c r="AG53" s="3">
        <v>0.4</v>
      </c>
      <c r="AH53" s="3">
        <v>9.5</v>
      </c>
      <c r="AI53" s="2" t="s">
        <v>63</v>
      </c>
      <c r="AJ53" s="2" t="s">
        <v>63</v>
      </c>
      <c r="AK53" s="2" t="s">
        <v>63</v>
      </c>
      <c r="AL53" s="2" t="s">
        <v>63</v>
      </c>
      <c r="AM53" s="2" t="s">
        <v>63</v>
      </c>
      <c r="AN53" s="2" t="s">
        <v>63</v>
      </c>
      <c r="AO53" s="2" t="s">
        <v>63</v>
      </c>
      <c r="AP53" s="3">
        <v>6.6</v>
      </c>
      <c r="AQ53" s="2" t="s">
        <v>63</v>
      </c>
      <c r="AR53" s="3">
        <v>34.200000000000003</v>
      </c>
      <c r="AS53" s="3">
        <v>6.9</v>
      </c>
      <c r="AT53" s="3">
        <v>6.1</v>
      </c>
      <c r="AU53" s="2" t="s">
        <v>63</v>
      </c>
      <c r="AV53" s="2" t="s">
        <v>63</v>
      </c>
      <c r="AW53" s="2" t="s">
        <v>63</v>
      </c>
      <c r="AX53" s="2" t="s">
        <v>63</v>
      </c>
      <c r="AY53" s="2" t="s">
        <v>63</v>
      </c>
      <c r="AZ53" s="2" t="s">
        <v>63</v>
      </c>
      <c r="BA53" s="2" t="s">
        <v>63</v>
      </c>
      <c r="BB53" s="2" t="s">
        <v>63</v>
      </c>
      <c r="BC53" s="2" t="s">
        <v>63</v>
      </c>
      <c r="BD53" s="2" t="s">
        <v>63</v>
      </c>
      <c r="BE53" s="2" t="s">
        <v>63</v>
      </c>
      <c r="BF53" s="2" t="s">
        <v>63</v>
      </c>
      <c r="BG53" s="2" t="s">
        <v>63</v>
      </c>
      <c r="BH53" s="3">
        <v>1202.2</v>
      </c>
      <c r="BI53" s="3">
        <v>120.2</v>
      </c>
      <c r="BJ53" s="3">
        <v>2330.4</v>
      </c>
      <c r="BK53" s="3">
        <v>53.9</v>
      </c>
    </row>
    <row r="54" spans="1:63" ht="20.100000000000001" customHeight="1">
      <c r="A54" s="107" t="s">
        <v>251</v>
      </c>
      <c r="B54" s="90" t="s">
        <v>114</v>
      </c>
      <c r="C54" s="91" t="s">
        <v>210</v>
      </c>
      <c r="D54" s="2" t="s">
        <v>63</v>
      </c>
      <c r="E54" s="2" t="s">
        <v>63</v>
      </c>
      <c r="F54" s="2" t="s">
        <v>63</v>
      </c>
      <c r="G54" s="3">
        <v>416.7</v>
      </c>
      <c r="H54" s="2" t="s">
        <v>63</v>
      </c>
      <c r="I54" s="2" t="s">
        <v>63</v>
      </c>
      <c r="J54" s="2" t="s">
        <v>63</v>
      </c>
      <c r="K54" s="2" t="s">
        <v>63</v>
      </c>
      <c r="L54" s="2" t="s">
        <v>63</v>
      </c>
      <c r="M54" s="2" t="s">
        <v>63</v>
      </c>
      <c r="N54" s="2" t="s">
        <v>63</v>
      </c>
      <c r="O54" s="2" t="s">
        <v>63</v>
      </c>
      <c r="P54" s="2" t="s">
        <v>63</v>
      </c>
      <c r="Q54" s="2" t="s">
        <v>63</v>
      </c>
      <c r="R54" s="3">
        <v>202.1</v>
      </c>
      <c r="S54" s="2" t="s">
        <v>63</v>
      </c>
      <c r="T54" s="2" t="s">
        <v>63</v>
      </c>
      <c r="U54" s="2" t="s">
        <v>63</v>
      </c>
      <c r="V54" s="2" t="s">
        <v>63</v>
      </c>
      <c r="W54" s="2" t="s">
        <v>63</v>
      </c>
      <c r="X54" s="3">
        <v>4</v>
      </c>
      <c r="Y54" s="3">
        <v>0.2</v>
      </c>
      <c r="Z54" s="3">
        <v>0.1</v>
      </c>
      <c r="AA54" s="2" t="s">
        <v>63</v>
      </c>
      <c r="AB54" s="2" t="s">
        <v>63</v>
      </c>
      <c r="AC54" s="2" t="s">
        <v>63</v>
      </c>
      <c r="AD54" s="3">
        <v>3.7</v>
      </c>
      <c r="AE54" s="3">
        <v>2</v>
      </c>
      <c r="AF54" s="3">
        <v>0.1</v>
      </c>
      <c r="AG54" s="3">
        <v>0.3</v>
      </c>
      <c r="AH54" s="3">
        <v>9</v>
      </c>
      <c r="AI54" s="2" t="s">
        <v>63</v>
      </c>
      <c r="AJ54" s="2" t="s">
        <v>63</v>
      </c>
      <c r="AK54" s="2" t="s">
        <v>63</v>
      </c>
      <c r="AL54" s="2" t="s">
        <v>63</v>
      </c>
      <c r="AM54" s="2" t="s">
        <v>63</v>
      </c>
      <c r="AN54" s="2" t="s">
        <v>63</v>
      </c>
      <c r="AO54" s="2" t="s">
        <v>63</v>
      </c>
      <c r="AP54" s="3">
        <v>34.1</v>
      </c>
      <c r="AQ54" s="3">
        <v>2.2999999999999998</v>
      </c>
      <c r="AR54" s="3">
        <v>22.7</v>
      </c>
      <c r="AS54" s="3">
        <v>28.2</v>
      </c>
      <c r="AT54" s="2" t="s">
        <v>63</v>
      </c>
      <c r="AU54" s="2" t="s">
        <v>63</v>
      </c>
      <c r="AV54" s="2" t="s">
        <v>63</v>
      </c>
      <c r="AW54" s="2" t="s">
        <v>63</v>
      </c>
      <c r="AX54" s="2" t="s">
        <v>63</v>
      </c>
      <c r="AY54" s="2" t="s">
        <v>63</v>
      </c>
      <c r="AZ54" s="2" t="s">
        <v>63</v>
      </c>
      <c r="BA54" s="2" t="s">
        <v>63</v>
      </c>
      <c r="BB54" s="2" t="s">
        <v>63</v>
      </c>
      <c r="BC54" s="2" t="s">
        <v>63</v>
      </c>
      <c r="BD54" s="2" t="s">
        <v>63</v>
      </c>
      <c r="BE54" s="2" t="s">
        <v>63</v>
      </c>
      <c r="BF54" s="2" t="s">
        <v>63</v>
      </c>
      <c r="BG54" s="2" t="s">
        <v>63</v>
      </c>
      <c r="BH54" s="3">
        <v>799.9</v>
      </c>
      <c r="BI54" s="3">
        <v>229.1</v>
      </c>
      <c r="BJ54" s="3">
        <v>1754.2</v>
      </c>
      <c r="BK54" s="3">
        <v>87.2</v>
      </c>
    </row>
    <row r="55" spans="1:63" ht="20.100000000000001" customHeight="1">
      <c r="A55" s="107" t="s">
        <v>252</v>
      </c>
      <c r="B55" s="90" t="s">
        <v>115</v>
      </c>
      <c r="C55" s="91" t="s">
        <v>211</v>
      </c>
      <c r="D55" s="2" t="s">
        <v>63</v>
      </c>
      <c r="E55" s="2" t="s">
        <v>63</v>
      </c>
      <c r="F55" s="2" t="s">
        <v>63</v>
      </c>
      <c r="G55" s="2" t="s">
        <v>63</v>
      </c>
      <c r="H55" s="2" t="s">
        <v>63</v>
      </c>
      <c r="I55" s="2" t="s">
        <v>63</v>
      </c>
      <c r="J55" s="2" t="s">
        <v>63</v>
      </c>
      <c r="K55" s="2" t="s">
        <v>63</v>
      </c>
      <c r="L55" s="2" t="s">
        <v>63</v>
      </c>
      <c r="M55" s="2" t="s">
        <v>63</v>
      </c>
      <c r="N55" s="2" t="s">
        <v>63</v>
      </c>
      <c r="O55" s="2" t="s">
        <v>63</v>
      </c>
      <c r="P55" s="2" t="s">
        <v>63</v>
      </c>
      <c r="Q55" s="2" t="s">
        <v>63</v>
      </c>
      <c r="R55" s="3">
        <v>31.7</v>
      </c>
      <c r="S55" s="2" t="s">
        <v>63</v>
      </c>
      <c r="T55" s="2" t="s">
        <v>63</v>
      </c>
      <c r="U55" s="2" t="s">
        <v>63</v>
      </c>
      <c r="V55" s="2" t="s">
        <v>63</v>
      </c>
      <c r="W55" s="2" t="s">
        <v>63</v>
      </c>
      <c r="X55" s="3">
        <v>0.3</v>
      </c>
      <c r="Y55" s="2" t="s">
        <v>63</v>
      </c>
      <c r="Z55" s="3">
        <v>0.2</v>
      </c>
      <c r="AA55" s="2" t="s">
        <v>63</v>
      </c>
      <c r="AB55" s="2" t="s">
        <v>63</v>
      </c>
      <c r="AC55" s="2" t="s">
        <v>63</v>
      </c>
      <c r="AD55" s="3">
        <v>0.8</v>
      </c>
      <c r="AE55" s="3">
        <v>3.7</v>
      </c>
      <c r="AF55" s="2" t="s">
        <v>63</v>
      </c>
      <c r="AG55" s="2" t="s">
        <v>63</v>
      </c>
      <c r="AH55" s="3">
        <v>2</v>
      </c>
      <c r="AI55" s="2" t="s">
        <v>63</v>
      </c>
      <c r="AJ55" s="2" t="s">
        <v>63</v>
      </c>
      <c r="AK55" s="2" t="s">
        <v>63</v>
      </c>
      <c r="AL55" s="2" t="s">
        <v>63</v>
      </c>
      <c r="AM55" s="2" t="s">
        <v>63</v>
      </c>
      <c r="AN55" s="2" t="s">
        <v>63</v>
      </c>
      <c r="AO55" s="2" t="s">
        <v>63</v>
      </c>
      <c r="AP55" s="2" t="s">
        <v>63</v>
      </c>
      <c r="AQ55" s="2" t="s">
        <v>63</v>
      </c>
      <c r="AR55" s="3">
        <v>2.2999999999999998</v>
      </c>
      <c r="AS55" s="3">
        <v>53.2</v>
      </c>
      <c r="AT55" s="2" t="s">
        <v>63</v>
      </c>
      <c r="AU55" s="2" t="s">
        <v>63</v>
      </c>
      <c r="AV55" s="2" t="s">
        <v>63</v>
      </c>
      <c r="AW55" s="2" t="s">
        <v>63</v>
      </c>
      <c r="AX55" s="2" t="s">
        <v>63</v>
      </c>
      <c r="AY55" s="2" t="s">
        <v>63</v>
      </c>
      <c r="AZ55" s="2" t="s">
        <v>63</v>
      </c>
      <c r="BA55" s="2" t="s">
        <v>63</v>
      </c>
      <c r="BB55" s="2" t="s">
        <v>63</v>
      </c>
      <c r="BC55" s="2" t="s">
        <v>63</v>
      </c>
      <c r="BD55" s="2" t="s">
        <v>63</v>
      </c>
      <c r="BE55" s="2" t="s">
        <v>63</v>
      </c>
      <c r="BF55" s="2" t="s">
        <v>63</v>
      </c>
      <c r="BG55" s="2" t="s">
        <v>63</v>
      </c>
      <c r="BH55" s="3">
        <v>150.9</v>
      </c>
      <c r="BI55" s="3">
        <v>8.8000000000000007</v>
      </c>
      <c r="BJ55" s="3">
        <v>253.9</v>
      </c>
      <c r="BK55" s="3">
        <v>55.5</v>
      </c>
    </row>
    <row r="56" spans="1:63" ht="20.100000000000001" customHeight="1">
      <c r="A56" s="107" t="s">
        <v>253</v>
      </c>
      <c r="B56" s="90" t="s">
        <v>116</v>
      </c>
      <c r="C56" s="91" t="s">
        <v>212</v>
      </c>
      <c r="D56" s="2" t="s">
        <v>63</v>
      </c>
      <c r="E56" s="2" t="s">
        <v>63</v>
      </c>
      <c r="F56" s="2" t="s">
        <v>63</v>
      </c>
      <c r="G56" s="2" t="s">
        <v>63</v>
      </c>
      <c r="H56" s="2" t="s">
        <v>63</v>
      </c>
      <c r="I56" s="2" t="s">
        <v>63</v>
      </c>
      <c r="J56" s="2" t="s">
        <v>63</v>
      </c>
      <c r="K56" s="2" t="s">
        <v>63</v>
      </c>
      <c r="L56" s="2" t="s">
        <v>63</v>
      </c>
      <c r="M56" s="2" t="s">
        <v>63</v>
      </c>
      <c r="N56" s="2" t="s">
        <v>63</v>
      </c>
      <c r="O56" s="2" t="s">
        <v>63</v>
      </c>
      <c r="P56" s="2" t="s">
        <v>63</v>
      </c>
      <c r="Q56" s="2" t="s">
        <v>63</v>
      </c>
      <c r="R56" s="3">
        <v>305.89999999999998</v>
      </c>
      <c r="S56" s="2" t="s">
        <v>63</v>
      </c>
      <c r="T56" s="2" t="s">
        <v>63</v>
      </c>
      <c r="U56" s="2" t="s">
        <v>63</v>
      </c>
      <c r="V56" s="2" t="s">
        <v>63</v>
      </c>
      <c r="W56" s="2" t="s">
        <v>63</v>
      </c>
      <c r="X56" s="3">
        <v>5.3</v>
      </c>
      <c r="Y56" s="2" t="s">
        <v>63</v>
      </c>
      <c r="Z56" s="3">
        <v>0.1</v>
      </c>
      <c r="AA56" s="2" t="s">
        <v>63</v>
      </c>
      <c r="AB56" s="2" t="s">
        <v>63</v>
      </c>
      <c r="AC56" s="2" t="s">
        <v>63</v>
      </c>
      <c r="AD56" s="3">
        <v>1</v>
      </c>
      <c r="AE56" s="3">
        <v>6.7</v>
      </c>
      <c r="AF56" s="3">
        <v>0.1</v>
      </c>
      <c r="AG56" s="3">
        <v>0.6</v>
      </c>
      <c r="AH56" s="3">
        <v>9.3000000000000007</v>
      </c>
      <c r="AI56" s="2" t="s">
        <v>63</v>
      </c>
      <c r="AJ56" s="2" t="s">
        <v>63</v>
      </c>
      <c r="AK56" s="2" t="s">
        <v>63</v>
      </c>
      <c r="AL56" s="2" t="s">
        <v>63</v>
      </c>
      <c r="AM56" s="2" t="s">
        <v>63</v>
      </c>
      <c r="AN56" s="2" t="s">
        <v>63</v>
      </c>
      <c r="AO56" s="2" t="s">
        <v>63</v>
      </c>
      <c r="AP56" s="3">
        <v>259.10000000000002</v>
      </c>
      <c r="AQ56" s="3">
        <v>15.8</v>
      </c>
      <c r="AR56" s="3">
        <v>169.9</v>
      </c>
      <c r="AS56" s="3">
        <v>14.8</v>
      </c>
      <c r="AT56" s="3">
        <v>4.2</v>
      </c>
      <c r="AU56" s="2" t="s">
        <v>63</v>
      </c>
      <c r="AV56" s="2" t="s">
        <v>63</v>
      </c>
      <c r="AW56" s="2" t="s">
        <v>63</v>
      </c>
      <c r="AX56" s="2" t="s">
        <v>63</v>
      </c>
      <c r="AY56" s="2" t="s">
        <v>63</v>
      </c>
      <c r="AZ56" s="2" t="s">
        <v>63</v>
      </c>
      <c r="BA56" s="2" t="s">
        <v>63</v>
      </c>
      <c r="BB56" s="2" t="s">
        <v>63</v>
      </c>
      <c r="BC56" s="2" t="s">
        <v>63</v>
      </c>
      <c r="BD56" s="2" t="s">
        <v>63</v>
      </c>
      <c r="BE56" s="2" t="s">
        <v>63</v>
      </c>
      <c r="BF56" s="2" t="s">
        <v>63</v>
      </c>
      <c r="BG56" s="2" t="s">
        <v>63</v>
      </c>
      <c r="BH56" s="3">
        <v>821</v>
      </c>
      <c r="BI56" s="3">
        <v>275.39999999999998</v>
      </c>
      <c r="BJ56" s="3">
        <v>1889.1</v>
      </c>
      <c r="BK56" s="3">
        <v>463.8</v>
      </c>
    </row>
    <row r="57" spans="1:63" ht="20.100000000000001" customHeight="1">
      <c r="A57" s="108" t="s">
        <v>257</v>
      </c>
      <c r="B57" s="92" t="s">
        <v>117</v>
      </c>
      <c r="C57" s="93" t="s">
        <v>213</v>
      </c>
      <c r="D57" s="2" t="s">
        <v>63</v>
      </c>
      <c r="E57" s="2" t="s">
        <v>63</v>
      </c>
      <c r="F57" s="2" t="s">
        <v>63</v>
      </c>
      <c r="G57" s="3">
        <v>657.5</v>
      </c>
      <c r="H57" s="2" t="s">
        <v>63</v>
      </c>
      <c r="I57" s="2" t="s">
        <v>63</v>
      </c>
      <c r="J57" s="2" t="s">
        <v>63</v>
      </c>
      <c r="K57" s="2" t="s">
        <v>63</v>
      </c>
      <c r="L57" s="2" t="s">
        <v>63</v>
      </c>
      <c r="M57" s="2" t="s">
        <v>63</v>
      </c>
      <c r="N57" s="2" t="s">
        <v>63</v>
      </c>
      <c r="O57" s="2" t="s">
        <v>63</v>
      </c>
      <c r="P57" s="2" t="s">
        <v>63</v>
      </c>
      <c r="Q57" s="3">
        <v>220.6</v>
      </c>
      <c r="R57" s="3">
        <v>1863.2</v>
      </c>
      <c r="S57" s="2" t="s">
        <v>63</v>
      </c>
      <c r="T57" s="2" t="s">
        <v>63</v>
      </c>
      <c r="U57" s="2" t="s">
        <v>63</v>
      </c>
      <c r="V57" s="2" t="s">
        <v>63</v>
      </c>
      <c r="W57" s="3">
        <v>293.3</v>
      </c>
      <c r="X57" s="3">
        <v>4.7</v>
      </c>
      <c r="Y57" s="3">
        <v>9.6</v>
      </c>
      <c r="Z57" s="3">
        <v>0.2</v>
      </c>
      <c r="AA57" s="2" t="s">
        <v>63</v>
      </c>
      <c r="AB57" s="2" t="s">
        <v>63</v>
      </c>
      <c r="AC57" s="2" t="s">
        <v>63</v>
      </c>
      <c r="AD57" s="3">
        <v>7.8</v>
      </c>
      <c r="AE57" s="3">
        <v>7.6</v>
      </c>
      <c r="AF57" s="3">
        <v>2</v>
      </c>
      <c r="AG57" s="3">
        <v>3.4</v>
      </c>
      <c r="AH57" s="3">
        <v>180.6</v>
      </c>
      <c r="AI57" s="2" t="s">
        <v>63</v>
      </c>
      <c r="AJ57" s="2" t="s">
        <v>63</v>
      </c>
      <c r="AK57" s="2" t="s">
        <v>63</v>
      </c>
      <c r="AL57" s="2" t="s">
        <v>63</v>
      </c>
      <c r="AM57" s="2" t="s">
        <v>63</v>
      </c>
      <c r="AN57" s="2" t="s">
        <v>63</v>
      </c>
      <c r="AO57" s="2" t="s">
        <v>63</v>
      </c>
      <c r="AP57" s="3">
        <v>252.1</v>
      </c>
      <c r="AQ57" s="2" t="s">
        <v>63</v>
      </c>
      <c r="AR57" s="3">
        <v>139</v>
      </c>
      <c r="AS57" s="3">
        <v>274.3</v>
      </c>
      <c r="AT57" s="2" t="s">
        <v>63</v>
      </c>
      <c r="AU57" s="3">
        <v>0.2</v>
      </c>
      <c r="AV57" s="2" t="s">
        <v>63</v>
      </c>
      <c r="AW57" s="2" t="s">
        <v>63</v>
      </c>
      <c r="AX57" s="2" t="s">
        <v>63</v>
      </c>
      <c r="AY57" s="2" t="s">
        <v>63</v>
      </c>
      <c r="AZ57" s="2" t="s">
        <v>63</v>
      </c>
      <c r="BA57" s="2" t="s">
        <v>63</v>
      </c>
      <c r="BB57" s="2" t="s">
        <v>63</v>
      </c>
      <c r="BC57" s="2" t="s">
        <v>63</v>
      </c>
      <c r="BD57" s="2" t="s">
        <v>63</v>
      </c>
      <c r="BE57" s="2" t="s">
        <v>63</v>
      </c>
      <c r="BF57" s="2" t="s">
        <v>63</v>
      </c>
      <c r="BG57" s="2" t="s">
        <v>63</v>
      </c>
      <c r="BH57" s="3">
        <v>5237</v>
      </c>
      <c r="BI57" s="3">
        <v>2538.8000000000002</v>
      </c>
      <c r="BJ57" s="3">
        <v>11691.8</v>
      </c>
      <c r="BK57" s="3">
        <v>958.9</v>
      </c>
    </row>
    <row r="58" spans="1:63" ht="20.100000000000001" customHeight="1">
      <c r="A58" s="109" t="s">
        <v>398</v>
      </c>
      <c r="B58" s="90" t="s">
        <v>118</v>
      </c>
      <c r="C58" s="91" t="s">
        <v>214</v>
      </c>
      <c r="D58" s="2" t="s">
        <v>63</v>
      </c>
      <c r="E58" s="2" t="s">
        <v>63</v>
      </c>
      <c r="F58" s="2" t="s">
        <v>63</v>
      </c>
      <c r="G58" s="3">
        <v>2053.6999999999998</v>
      </c>
      <c r="H58" s="2" t="s">
        <v>63</v>
      </c>
      <c r="I58" s="2" t="s">
        <v>63</v>
      </c>
      <c r="J58" s="2" t="s">
        <v>63</v>
      </c>
      <c r="K58" s="2" t="s">
        <v>63</v>
      </c>
      <c r="L58" s="2" t="s">
        <v>63</v>
      </c>
      <c r="M58" s="2" t="s">
        <v>63</v>
      </c>
      <c r="N58" s="2" t="s">
        <v>63</v>
      </c>
      <c r="O58" s="2" t="s">
        <v>63</v>
      </c>
      <c r="P58" s="2" t="s">
        <v>63</v>
      </c>
      <c r="Q58" s="2" t="s">
        <v>63</v>
      </c>
      <c r="R58" s="3">
        <v>532.20000000000005</v>
      </c>
      <c r="S58" s="2" t="s">
        <v>63</v>
      </c>
      <c r="T58" s="2" t="s">
        <v>63</v>
      </c>
      <c r="U58" s="2" t="s">
        <v>63</v>
      </c>
      <c r="V58" s="2" t="s">
        <v>63</v>
      </c>
      <c r="W58" s="2" t="s">
        <v>63</v>
      </c>
      <c r="X58" s="3">
        <v>26.7</v>
      </c>
      <c r="Y58" s="3">
        <v>0</v>
      </c>
      <c r="Z58" s="3">
        <v>0.8</v>
      </c>
      <c r="AA58" s="2" t="s">
        <v>63</v>
      </c>
      <c r="AB58" s="2" t="s">
        <v>63</v>
      </c>
      <c r="AC58" s="2" t="s">
        <v>63</v>
      </c>
      <c r="AD58" s="3">
        <v>0.9</v>
      </c>
      <c r="AE58" s="3">
        <v>144.19999999999999</v>
      </c>
      <c r="AF58" s="3">
        <v>3</v>
      </c>
      <c r="AG58" s="3">
        <v>0.1</v>
      </c>
      <c r="AH58" s="3">
        <v>209.1</v>
      </c>
      <c r="AI58" s="2" t="s">
        <v>63</v>
      </c>
      <c r="AJ58" s="2" t="s">
        <v>63</v>
      </c>
      <c r="AK58" s="2" t="s">
        <v>63</v>
      </c>
      <c r="AL58" s="2" t="s">
        <v>63</v>
      </c>
      <c r="AM58" s="2" t="s">
        <v>63</v>
      </c>
      <c r="AN58" s="2" t="s">
        <v>63</v>
      </c>
      <c r="AO58" s="2" t="s">
        <v>63</v>
      </c>
      <c r="AP58" s="3">
        <v>991.2</v>
      </c>
      <c r="AQ58" s="2" t="s">
        <v>63</v>
      </c>
      <c r="AR58" s="2" t="s">
        <v>63</v>
      </c>
      <c r="AS58" s="2" t="s">
        <v>63</v>
      </c>
      <c r="AT58" s="2" t="s">
        <v>63</v>
      </c>
      <c r="AU58" s="2" t="s">
        <v>63</v>
      </c>
      <c r="AV58" s="2" t="s">
        <v>63</v>
      </c>
      <c r="AW58" s="2" t="s">
        <v>63</v>
      </c>
      <c r="AX58" s="2" t="s">
        <v>63</v>
      </c>
      <c r="AY58" s="2" t="s">
        <v>63</v>
      </c>
      <c r="AZ58" s="2" t="s">
        <v>63</v>
      </c>
      <c r="BA58" s="2" t="s">
        <v>63</v>
      </c>
      <c r="BB58" s="2" t="s">
        <v>63</v>
      </c>
      <c r="BC58" s="2" t="s">
        <v>63</v>
      </c>
      <c r="BD58" s="2" t="s">
        <v>63</v>
      </c>
      <c r="BE58" s="2" t="s">
        <v>63</v>
      </c>
      <c r="BF58" s="2" t="s">
        <v>63</v>
      </c>
      <c r="BG58" s="2" t="s">
        <v>63</v>
      </c>
      <c r="BH58" s="3">
        <v>1050.3</v>
      </c>
      <c r="BI58" s="3">
        <v>0.5</v>
      </c>
      <c r="BJ58" s="3">
        <v>5012.8999999999996</v>
      </c>
      <c r="BK58" s="3">
        <v>991.2</v>
      </c>
    </row>
    <row r="59" spans="1:63" ht="20.100000000000001" customHeight="1">
      <c r="A59" s="107" t="s">
        <v>259</v>
      </c>
      <c r="B59" s="94" t="s">
        <v>119</v>
      </c>
      <c r="C59" s="95" t="s">
        <v>215</v>
      </c>
      <c r="D59" s="2" t="s">
        <v>63</v>
      </c>
      <c r="E59" s="3">
        <v>593.9</v>
      </c>
      <c r="F59" s="2" t="s">
        <v>63</v>
      </c>
      <c r="G59" s="3">
        <v>289.2</v>
      </c>
      <c r="H59" s="2" t="s">
        <v>63</v>
      </c>
      <c r="I59" s="2" t="s">
        <v>63</v>
      </c>
      <c r="J59" s="2" t="s">
        <v>63</v>
      </c>
      <c r="K59" s="2" t="s">
        <v>63</v>
      </c>
      <c r="L59" s="3">
        <v>696.6</v>
      </c>
      <c r="M59" s="2" t="s">
        <v>63</v>
      </c>
      <c r="N59" s="3">
        <v>1672.5</v>
      </c>
      <c r="O59" s="3">
        <v>32.9</v>
      </c>
      <c r="P59" s="3">
        <v>161.6</v>
      </c>
      <c r="Q59" s="3">
        <v>457.3</v>
      </c>
      <c r="R59" s="3">
        <v>1075.8</v>
      </c>
      <c r="S59" s="2" t="s">
        <v>63</v>
      </c>
      <c r="T59" s="2" t="s">
        <v>63</v>
      </c>
      <c r="U59" s="2" t="s">
        <v>63</v>
      </c>
      <c r="V59" s="2" t="s">
        <v>63</v>
      </c>
      <c r="W59" s="2" t="s">
        <v>63</v>
      </c>
      <c r="X59" s="3">
        <v>49.4</v>
      </c>
      <c r="Y59" s="3">
        <v>2.2999999999999998</v>
      </c>
      <c r="Z59" s="2" t="s">
        <v>63</v>
      </c>
      <c r="AA59" s="2" t="s">
        <v>63</v>
      </c>
      <c r="AB59" s="2" t="s">
        <v>63</v>
      </c>
      <c r="AC59" s="2" t="s">
        <v>63</v>
      </c>
      <c r="AD59" s="3">
        <v>1</v>
      </c>
      <c r="AE59" s="3">
        <v>2.7</v>
      </c>
      <c r="AF59" s="3">
        <v>0</v>
      </c>
      <c r="AG59" s="3">
        <v>0</v>
      </c>
      <c r="AH59" s="3">
        <v>0</v>
      </c>
      <c r="AI59" s="2" t="s">
        <v>63</v>
      </c>
      <c r="AJ59" s="2" t="s">
        <v>63</v>
      </c>
      <c r="AK59" s="2" t="s">
        <v>63</v>
      </c>
      <c r="AL59" s="2" t="s">
        <v>63</v>
      </c>
      <c r="AM59" s="2" t="s">
        <v>63</v>
      </c>
      <c r="AN59" s="2" t="s">
        <v>63</v>
      </c>
      <c r="AO59" s="2" t="s">
        <v>63</v>
      </c>
      <c r="AP59" s="2" t="s">
        <v>63</v>
      </c>
      <c r="AQ59" s="2" t="s">
        <v>63</v>
      </c>
      <c r="AR59" s="2" t="s">
        <v>63</v>
      </c>
      <c r="AS59" s="3">
        <v>3.3</v>
      </c>
      <c r="AT59" s="2" t="s">
        <v>63</v>
      </c>
      <c r="AU59" s="2" t="s">
        <v>63</v>
      </c>
      <c r="AV59" s="2" t="s">
        <v>63</v>
      </c>
      <c r="AW59" s="2" t="s">
        <v>63</v>
      </c>
      <c r="AX59" s="2" t="s">
        <v>63</v>
      </c>
      <c r="AY59" s="2" t="s">
        <v>63</v>
      </c>
      <c r="AZ59" s="2" t="s">
        <v>63</v>
      </c>
      <c r="BA59" s="2" t="s">
        <v>63</v>
      </c>
      <c r="BB59" s="2" t="s">
        <v>63</v>
      </c>
      <c r="BC59" s="2" t="s">
        <v>63</v>
      </c>
      <c r="BD59" s="2" t="s">
        <v>63</v>
      </c>
      <c r="BE59" s="2" t="s">
        <v>63</v>
      </c>
      <c r="BF59" s="2" t="s">
        <v>63</v>
      </c>
      <c r="BG59" s="2" t="s">
        <v>63</v>
      </c>
      <c r="BH59" s="3">
        <v>4237.3</v>
      </c>
      <c r="BI59" s="3">
        <v>6.4</v>
      </c>
      <c r="BJ59" s="3">
        <v>9282.2999999999993</v>
      </c>
      <c r="BK59" s="3">
        <v>1870.3</v>
      </c>
    </row>
    <row r="60" spans="1:63" ht="20.100000000000001" customHeight="1">
      <c r="A60" s="109" t="s">
        <v>261</v>
      </c>
      <c r="B60" s="96" t="s">
        <v>120</v>
      </c>
      <c r="C60" s="97" t="s">
        <v>216</v>
      </c>
      <c r="D60" s="2" t="s">
        <v>63</v>
      </c>
      <c r="E60" s="3">
        <v>170.8</v>
      </c>
      <c r="F60" s="2" t="s">
        <v>63</v>
      </c>
      <c r="G60" s="3">
        <v>253.1</v>
      </c>
      <c r="H60" s="2" t="s">
        <v>63</v>
      </c>
      <c r="I60" s="2" t="s">
        <v>63</v>
      </c>
      <c r="J60" s="2" t="s">
        <v>63</v>
      </c>
      <c r="K60" s="2" t="s">
        <v>63</v>
      </c>
      <c r="L60" s="2" t="s">
        <v>63</v>
      </c>
      <c r="M60" s="2" t="s">
        <v>63</v>
      </c>
      <c r="N60" s="2" t="s">
        <v>63</v>
      </c>
      <c r="O60" s="2" t="s">
        <v>63</v>
      </c>
      <c r="P60" s="2" t="s">
        <v>63</v>
      </c>
      <c r="Q60" s="2" t="s">
        <v>63</v>
      </c>
      <c r="R60" s="3">
        <v>498.8</v>
      </c>
      <c r="S60" s="2" t="s">
        <v>63</v>
      </c>
      <c r="T60" s="2" t="s">
        <v>63</v>
      </c>
      <c r="U60" s="2" t="s">
        <v>63</v>
      </c>
      <c r="V60" s="2" t="s">
        <v>63</v>
      </c>
      <c r="W60" s="2" t="s">
        <v>63</v>
      </c>
      <c r="X60" s="3">
        <v>17.7</v>
      </c>
      <c r="Y60" s="3">
        <v>0.1</v>
      </c>
      <c r="Z60" s="2" t="s">
        <v>63</v>
      </c>
      <c r="AA60" s="2" t="s">
        <v>63</v>
      </c>
      <c r="AB60" s="2" t="s">
        <v>63</v>
      </c>
      <c r="AC60" s="2" t="s">
        <v>63</v>
      </c>
      <c r="AD60" s="3">
        <v>0.1</v>
      </c>
      <c r="AE60" s="3">
        <v>3.1</v>
      </c>
      <c r="AF60" s="3">
        <v>0</v>
      </c>
      <c r="AG60" s="3">
        <v>0</v>
      </c>
      <c r="AH60" s="3">
        <v>23.2</v>
      </c>
      <c r="AI60" s="2" t="s">
        <v>63</v>
      </c>
      <c r="AJ60" s="2" t="s">
        <v>63</v>
      </c>
      <c r="AK60" s="2" t="s">
        <v>63</v>
      </c>
      <c r="AL60" s="2" t="s">
        <v>63</v>
      </c>
      <c r="AM60" s="2" t="s">
        <v>63</v>
      </c>
      <c r="AN60" s="2" t="s">
        <v>63</v>
      </c>
      <c r="AO60" s="2" t="s">
        <v>63</v>
      </c>
      <c r="AP60" s="2" t="s">
        <v>63</v>
      </c>
      <c r="AQ60" s="2" t="s">
        <v>63</v>
      </c>
      <c r="AR60" s="2" t="s">
        <v>63</v>
      </c>
      <c r="AS60" s="2" t="s">
        <v>63</v>
      </c>
      <c r="AT60" s="2" t="s">
        <v>63</v>
      </c>
      <c r="AU60" s="2" t="s">
        <v>63</v>
      </c>
      <c r="AV60" s="2" t="s">
        <v>63</v>
      </c>
      <c r="AW60" s="2" t="s">
        <v>63</v>
      </c>
      <c r="AX60" s="2" t="s">
        <v>63</v>
      </c>
      <c r="AY60" s="2" t="s">
        <v>63</v>
      </c>
      <c r="AZ60" s="2" t="s">
        <v>63</v>
      </c>
      <c r="BA60" s="2" t="s">
        <v>63</v>
      </c>
      <c r="BB60" s="2" t="s">
        <v>63</v>
      </c>
      <c r="BC60" s="2" t="s">
        <v>63</v>
      </c>
      <c r="BD60" s="2" t="s">
        <v>63</v>
      </c>
      <c r="BE60" s="2" t="s">
        <v>63</v>
      </c>
      <c r="BF60" s="2" t="s">
        <v>63</v>
      </c>
      <c r="BG60" s="2" t="s">
        <v>63</v>
      </c>
      <c r="BH60" s="3">
        <v>920.9</v>
      </c>
      <c r="BI60" s="3">
        <v>73</v>
      </c>
      <c r="BJ60" s="3">
        <v>1961</v>
      </c>
      <c r="BK60" s="2" t="s">
        <v>63</v>
      </c>
    </row>
    <row r="61" spans="1:63" ht="20.100000000000001" customHeight="1">
      <c r="A61" s="108" t="s">
        <v>262</v>
      </c>
      <c r="B61" s="98" t="s">
        <v>121</v>
      </c>
      <c r="C61" s="99" t="s">
        <v>217</v>
      </c>
      <c r="D61" s="2" t="s">
        <v>63</v>
      </c>
      <c r="E61" s="2" t="s">
        <v>63</v>
      </c>
      <c r="F61" s="2" t="s">
        <v>63</v>
      </c>
      <c r="G61" s="2" t="s">
        <v>63</v>
      </c>
      <c r="H61" s="2" t="s">
        <v>63</v>
      </c>
      <c r="I61" s="2" t="s">
        <v>63</v>
      </c>
      <c r="J61" s="2" t="s">
        <v>63</v>
      </c>
      <c r="K61" s="2" t="s">
        <v>63</v>
      </c>
      <c r="L61" s="2" t="s">
        <v>63</v>
      </c>
      <c r="M61" s="2" t="s">
        <v>63</v>
      </c>
      <c r="N61" s="2" t="s">
        <v>63</v>
      </c>
      <c r="O61" s="2" t="s">
        <v>63</v>
      </c>
      <c r="P61" s="2" t="s">
        <v>63</v>
      </c>
      <c r="Q61" s="2" t="s">
        <v>63</v>
      </c>
      <c r="R61" s="3">
        <v>1421.7</v>
      </c>
      <c r="S61" s="2" t="s">
        <v>63</v>
      </c>
      <c r="T61" s="2" t="s">
        <v>63</v>
      </c>
      <c r="U61" s="2" t="s">
        <v>63</v>
      </c>
      <c r="V61" s="2" t="s">
        <v>63</v>
      </c>
      <c r="W61" s="2" t="s">
        <v>63</v>
      </c>
      <c r="X61" s="3">
        <v>20.8</v>
      </c>
      <c r="Y61" s="3">
        <v>0.3</v>
      </c>
      <c r="Z61" s="3">
        <v>0.4</v>
      </c>
      <c r="AA61" s="2" t="s">
        <v>63</v>
      </c>
      <c r="AB61" s="2" t="s">
        <v>63</v>
      </c>
      <c r="AC61" s="2" t="s">
        <v>63</v>
      </c>
      <c r="AD61" s="3">
        <v>11</v>
      </c>
      <c r="AE61" s="3">
        <v>40.1</v>
      </c>
      <c r="AF61" s="3">
        <v>4.7</v>
      </c>
      <c r="AG61" s="3">
        <v>0.6</v>
      </c>
      <c r="AH61" s="3">
        <v>2.8</v>
      </c>
      <c r="AI61" s="2" t="s">
        <v>63</v>
      </c>
      <c r="AJ61" s="2" t="s">
        <v>63</v>
      </c>
      <c r="AK61" s="2" t="s">
        <v>63</v>
      </c>
      <c r="AL61" s="2" t="s">
        <v>63</v>
      </c>
      <c r="AM61" s="2" t="s">
        <v>63</v>
      </c>
      <c r="AN61" s="2" t="s">
        <v>63</v>
      </c>
      <c r="AO61" s="2" t="s">
        <v>63</v>
      </c>
      <c r="AP61" s="2" t="s">
        <v>63</v>
      </c>
      <c r="AQ61" s="2" t="s">
        <v>63</v>
      </c>
      <c r="AR61" s="3">
        <v>1.9</v>
      </c>
      <c r="AS61" s="3">
        <v>37.5</v>
      </c>
      <c r="AT61" s="2" t="s">
        <v>63</v>
      </c>
      <c r="AU61" s="2" t="s">
        <v>63</v>
      </c>
      <c r="AV61" s="2" t="s">
        <v>63</v>
      </c>
      <c r="AW61" s="2" t="s">
        <v>63</v>
      </c>
      <c r="AX61" s="2" t="s">
        <v>63</v>
      </c>
      <c r="AY61" s="2" t="s">
        <v>63</v>
      </c>
      <c r="AZ61" s="2" t="s">
        <v>63</v>
      </c>
      <c r="BA61" s="2" t="s">
        <v>63</v>
      </c>
      <c r="BB61" s="2" t="s">
        <v>63</v>
      </c>
      <c r="BC61" s="2" t="s">
        <v>63</v>
      </c>
      <c r="BD61" s="2" t="s">
        <v>63</v>
      </c>
      <c r="BE61" s="2" t="s">
        <v>63</v>
      </c>
      <c r="BF61" s="2" t="s">
        <v>63</v>
      </c>
      <c r="BG61" s="2" t="s">
        <v>63</v>
      </c>
      <c r="BH61" s="3">
        <v>7869.7</v>
      </c>
      <c r="BI61" s="3">
        <v>299.89999999999998</v>
      </c>
      <c r="BJ61" s="3">
        <v>9711.4</v>
      </c>
      <c r="BK61" s="3">
        <v>39.5</v>
      </c>
    </row>
    <row r="62" spans="1:63" ht="20.100000000000001" customHeight="1">
      <c r="A62" s="109" t="s">
        <v>265</v>
      </c>
      <c r="B62" s="98" t="s">
        <v>122</v>
      </c>
      <c r="C62" s="99" t="s">
        <v>218</v>
      </c>
      <c r="D62" s="2" t="s">
        <v>63</v>
      </c>
      <c r="E62" s="2" t="s">
        <v>63</v>
      </c>
      <c r="F62" s="2" t="s">
        <v>63</v>
      </c>
      <c r="G62" s="2" t="s">
        <v>63</v>
      </c>
      <c r="H62" s="2" t="s">
        <v>63</v>
      </c>
      <c r="I62" s="2" t="s">
        <v>63</v>
      </c>
      <c r="J62" s="2" t="s">
        <v>63</v>
      </c>
      <c r="K62" s="2" t="s">
        <v>63</v>
      </c>
      <c r="L62" s="2" t="s">
        <v>63</v>
      </c>
      <c r="M62" s="2" t="s">
        <v>63</v>
      </c>
      <c r="N62" s="2" t="s">
        <v>63</v>
      </c>
      <c r="O62" s="2" t="s">
        <v>63</v>
      </c>
      <c r="P62" s="2" t="s">
        <v>63</v>
      </c>
      <c r="Q62" s="3">
        <v>18.3</v>
      </c>
      <c r="R62" s="3">
        <v>672.7</v>
      </c>
      <c r="S62" s="2" t="s">
        <v>63</v>
      </c>
      <c r="T62" s="2" t="s">
        <v>63</v>
      </c>
      <c r="U62" s="2" t="s">
        <v>63</v>
      </c>
      <c r="V62" s="2" t="s">
        <v>63</v>
      </c>
      <c r="W62" s="2" t="s">
        <v>63</v>
      </c>
      <c r="X62" s="3">
        <v>29.6</v>
      </c>
      <c r="Y62" s="3">
        <v>1.5</v>
      </c>
      <c r="Z62" s="3">
        <v>22.8</v>
      </c>
      <c r="AA62" s="2" t="s">
        <v>63</v>
      </c>
      <c r="AB62" s="2" t="s">
        <v>63</v>
      </c>
      <c r="AC62" s="2" t="s">
        <v>63</v>
      </c>
      <c r="AD62" s="3">
        <v>0.9</v>
      </c>
      <c r="AE62" s="3">
        <v>94</v>
      </c>
      <c r="AF62" s="3">
        <v>25.5</v>
      </c>
      <c r="AG62" s="3">
        <v>0</v>
      </c>
      <c r="AH62" s="3">
        <v>70.3</v>
      </c>
      <c r="AI62" s="2" t="s">
        <v>63</v>
      </c>
      <c r="AJ62" s="2" t="s">
        <v>63</v>
      </c>
      <c r="AK62" s="2" t="s">
        <v>63</v>
      </c>
      <c r="AL62" s="2" t="s">
        <v>63</v>
      </c>
      <c r="AM62" s="2" t="s">
        <v>63</v>
      </c>
      <c r="AN62" s="2" t="s">
        <v>63</v>
      </c>
      <c r="AO62" s="2" t="s">
        <v>63</v>
      </c>
      <c r="AP62" s="3">
        <v>4.3</v>
      </c>
      <c r="AQ62" s="2" t="s">
        <v>63</v>
      </c>
      <c r="AR62" s="3">
        <v>9.6</v>
      </c>
      <c r="AS62" s="2" t="s">
        <v>63</v>
      </c>
      <c r="AT62" s="2" t="s">
        <v>63</v>
      </c>
      <c r="AU62" s="2" t="s">
        <v>63</v>
      </c>
      <c r="AV62" s="2" t="s">
        <v>63</v>
      </c>
      <c r="AW62" s="2" t="s">
        <v>63</v>
      </c>
      <c r="AX62" s="2" t="s">
        <v>63</v>
      </c>
      <c r="AY62" s="2" t="s">
        <v>63</v>
      </c>
      <c r="AZ62" s="2" t="s">
        <v>63</v>
      </c>
      <c r="BA62" s="2" t="s">
        <v>63</v>
      </c>
      <c r="BB62" s="2" t="s">
        <v>63</v>
      </c>
      <c r="BC62" s="2" t="s">
        <v>63</v>
      </c>
      <c r="BD62" s="2" t="s">
        <v>63</v>
      </c>
      <c r="BE62" s="2" t="s">
        <v>63</v>
      </c>
      <c r="BF62" s="2" t="s">
        <v>63</v>
      </c>
      <c r="BG62" s="2" t="s">
        <v>63</v>
      </c>
      <c r="BH62" s="3">
        <v>1956.3</v>
      </c>
      <c r="BI62" s="3">
        <v>47.9</v>
      </c>
      <c r="BJ62" s="3">
        <v>2953.5</v>
      </c>
      <c r="BK62" s="3">
        <v>13.9</v>
      </c>
    </row>
    <row r="63" spans="1:63" ht="20.100000000000001" customHeight="1">
      <c r="A63" s="107" t="s">
        <v>266</v>
      </c>
      <c r="B63" s="90" t="s">
        <v>123</v>
      </c>
      <c r="C63" s="91" t="s">
        <v>219</v>
      </c>
      <c r="D63" s="2" t="s">
        <v>63</v>
      </c>
      <c r="E63" s="3">
        <v>1914.9</v>
      </c>
      <c r="F63" s="2" t="s">
        <v>63</v>
      </c>
      <c r="G63" s="2" t="s">
        <v>63</v>
      </c>
      <c r="H63" s="2" t="s">
        <v>63</v>
      </c>
      <c r="I63" s="2" t="s">
        <v>63</v>
      </c>
      <c r="J63" s="2" t="s">
        <v>63</v>
      </c>
      <c r="K63" s="3">
        <v>0.8</v>
      </c>
      <c r="L63" s="2" t="s">
        <v>63</v>
      </c>
      <c r="M63" s="2" t="s">
        <v>63</v>
      </c>
      <c r="N63" s="2" t="s">
        <v>63</v>
      </c>
      <c r="O63" s="2" t="s">
        <v>63</v>
      </c>
      <c r="P63" s="2" t="s">
        <v>63</v>
      </c>
      <c r="Q63" s="3">
        <v>240.5</v>
      </c>
      <c r="R63" s="3">
        <v>153.30000000000001</v>
      </c>
      <c r="S63" s="2" t="s">
        <v>63</v>
      </c>
      <c r="T63" s="2" t="s">
        <v>63</v>
      </c>
      <c r="U63" s="2" t="s">
        <v>63</v>
      </c>
      <c r="V63" s="2" t="s">
        <v>63</v>
      </c>
      <c r="W63" s="2" t="s">
        <v>63</v>
      </c>
      <c r="X63" s="3">
        <v>656.5</v>
      </c>
      <c r="Y63" s="3">
        <v>101.6</v>
      </c>
      <c r="Z63" s="3">
        <v>3.9</v>
      </c>
      <c r="AA63" s="2" t="s">
        <v>63</v>
      </c>
      <c r="AB63" s="2" t="s">
        <v>63</v>
      </c>
      <c r="AC63" s="3">
        <v>0.4</v>
      </c>
      <c r="AD63" s="3">
        <v>21.3</v>
      </c>
      <c r="AE63" s="3">
        <v>126.8</v>
      </c>
      <c r="AF63" s="3">
        <v>1.8</v>
      </c>
      <c r="AG63" s="3">
        <v>0.9</v>
      </c>
      <c r="AH63" s="3">
        <v>11.3</v>
      </c>
      <c r="AI63" s="2" t="s">
        <v>63</v>
      </c>
      <c r="AJ63" s="2" t="s">
        <v>63</v>
      </c>
      <c r="AK63" s="2" t="s">
        <v>63</v>
      </c>
      <c r="AL63" s="2" t="s">
        <v>63</v>
      </c>
      <c r="AM63" s="2" t="s">
        <v>63</v>
      </c>
      <c r="AN63" s="2" t="s">
        <v>63</v>
      </c>
      <c r="AO63" s="2" t="s">
        <v>63</v>
      </c>
      <c r="AP63" s="3">
        <v>154.5</v>
      </c>
      <c r="AQ63" s="3">
        <v>25.6</v>
      </c>
      <c r="AR63" s="3">
        <v>13.9</v>
      </c>
      <c r="AS63" s="3">
        <v>61.2</v>
      </c>
      <c r="AT63" s="3">
        <v>5.2</v>
      </c>
      <c r="AU63" s="2" t="s">
        <v>63</v>
      </c>
      <c r="AV63" s="2" t="s">
        <v>63</v>
      </c>
      <c r="AW63" s="2" t="s">
        <v>63</v>
      </c>
      <c r="AX63" s="2" t="s">
        <v>63</v>
      </c>
      <c r="AY63" s="2" t="s">
        <v>63</v>
      </c>
      <c r="AZ63" s="2" t="s">
        <v>63</v>
      </c>
      <c r="BA63" s="2" t="s">
        <v>63</v>
      </c>
      <c r="BB63" s="3">
        <v>5</v>
      </c>
      <c r="BC63" s="2" t="s">
        <v>63</v>
      </c>
      <c r="BD63" s="3">
        <v>1.3</v>
      </c>
      <c r="BE63" s="2" t="s">
        <v>63</v>
      </c>
      <c r="BF63" s="2" t="s">
        <v>63</v>
      </c>
      <c r="BG63" s="2" t="s">
        <v>63</v>
      </c>
      <c r="BH63" s="3">
        <v>318.7</v>
      </c>
      <c r="BI63" s="3">
        <v>0</v>
      </c>
      <c r="BJ63" s="3">
        <v>3819.4</v>
      </c>
      <c r="BK63" s="3">
        <v>266.8</v>
      </c>
    </row>
    <row r="64" spans="1:63" ht="20.100000000000001" customHeight="1">
      <c r="A64" s="107" t="s">
        <v>269</v>
      </c>
      <c r="B64" s="86" t="s">
        <v>124</v>
      </c>
      <c r="C64" s="87" t="s">
        <v>220</v>
      </c>
      <c r="D64" s="2" t="s">
        <v>63</v>
      </c>
      <c r="E64" s="2" t="s">
        <v>63</v>
      </c>
      <c r="F64" s="2" t="s">
        <v>63</v>
      </c>
      <c r="G64" s="2" t="s">
        <v>63</v>
      </c>
      <c r="H64" s="2" t="s">
        <v>63</v>
      </c>
      <c r="I64" s="3">
        <v>0</v>
      </c>
      <c r="J64" s="2" t="s">
        <v>63</v>
      </c>
      <c r="K64" s="2" t="s">
        <v>63</v>
      </c>
      <c r="L64" s="2" t="s">
        <v>63</v>
      </c>
      <c r="M64" s="2" t="s">
        <v>63</v>
      </c>
      <c r="N64" s="2" t="s">
        <v>63</v>
      </c>
      <c r="O64" s="2" t="s">
        <v>63</v>
      </c>
      <c r="P64" s="2" t="s">
        <v>63</v>
      </c>
      <c r="Q64" s="2" t="s">
        <v>63</v>
      </c>
      <c r="R64" s="2" t="s">
        <v>63</v>
      </c>
      <c r="S64" s="2" t="s">
        <v>63</v>
      </c>
      <c r="T64" s="2" t="s">
        <v>63</v>
      </c>
      <c r="U64" s="2" t="s">
        <v>63</v>
      </c>
      <c r="V64" s="2" t="s">
        <v>63</v>
      </c>
      <c r="W64" s="2" t="s">
        <v>63</v>
      </c>
      <c r="X64" s="3">
        <v>8.1</v>
      </c>
      <c r="Y64" s="2" t="s">
        <v>63</v>
      </c>
      <c r="Z64" s="3">
        <v>7.6</v>
      </c>
      <c r="AA64" s="2" t="s">
        <v>63</v>
      </c>
      <c r="AB64" s="2" t="s">
        <v>63</v>
      </c>
      <c r="AC64" s="2" t="s">
        <v>63</v>
      </c>
      <c r="AD64" s="3">
        <v>27.7</v>
      </c>
      <c r="AE64" s="3">
        <v>591.5</v>
      </c>
      <c r="AF64" s="3">
        <v>36.9</v>
      </c>
      <c r="AG64" s="3">
        <v>0</v>
      </c>
      <c r="AH64" s="3">
        <v>1.9</v>
      </c>
      <c r="AI64" s="2" t="s">
        <v>63</v>
      </c>
      <c r="AJ64" s="2" t="s">
        <v>63</v>
      </c>
      <c r="AK64" s="2" t="s">
        <v>63</v>
      </c>
      <c r="AL64" s="2" t="s">
        <v>63</v>
      </c>
      <c r="AM64" s="2" t="s">
        <v>63</v>
      </c>
      <c r="AN64" s="2" t="s">
        <v>63</v>
      </c>
      <c r="AO64" s="2" t="s">
        <v>63</v>
      </c>
      <c r="AP64" s="3">
        <v>0</v>
      </c>
      <c r="AQ64" s="2" t="s">
        <v>63</v>
      </c>
      <c r="AR64" s="2" t="s">
        <v>63</v>
      </c>
      <c r="AS64" s="2" t="s">
        <v>63</v>
      </c>
      <c r="AT64" s="2" t="s">
        <v>63</v>
      </c>
      <c r="AU64" s="2" t="s">
        <v>63</v>
      </c>
      <c r="AV64" s="2" t="s">
        <v>63</v>
      </c>
      <c r="AW64" s="2" t="s">
        <v>63</v>
      </c>
      <c r="AX64" s="2" t="s">
        <v>63</v>
      </c>
      <c r="AY64" s="2" t="s">
        <v>63</v>
      </c>
      <c r="AZ64" s="2" t="s">
        <v>63</v>
      </c>
      <c r="BA64" s="2" t="s">
        <v>63</v>
      </c>
      <c r="BB64" s="2" t="s">
        <v>63</v>
      </c>
      <c r="BC64" s="2" t="s">
        <v>63</v>
      </c>
      <c r="BD64" s="2" t="s">
        <v>63</v>
      </c>
      <c r="BE64" s="2" t="s">
        <v>63</v>
      </c>
      <c r="BF64" s="2" t="s">
        <v>63</v>
      </c>
      <c r="BG64" s="2" t="s">
        <v>63</v>
      </c>
      <c r="BH64" s="2" t="s">
        <v>63</v>
      </c>
      <c r="BI64" s="2" t="s">
        <v>63</v>
      </c>
      <c r="BJ64" s="3">
        <v>673.7</v>
      </c>
      <c r="BK64" s="3">
        <v>0</v>
      </c>
    </row>
    <row r="65" spans="1:63" ht="20.100000000000001" customHeight="1">
      <c r="A65" s="106"/>
      <c r="B65" s="73" t="s">
        <v>125</v>
      </c>
      <c r="C65" s="74" t="s">
        <v>221</v>
      </c>
      <c r="D65" s="2" t="s">
        <v>63</v>
      </c>
      <c r="E65" s="2" t="s">
        <v>63</v>
      </c>
      <c r="F65" s="2" t="s">
        <v>63</v>
      </c>
      <c r="G65" s="2" t="s">
        <v>63</v>
      </c>
      <c r="H65" s="2" t="s">
        <v>63</v>
      </c>
      <c r="I65" s="2" t="s">
        <v>63</v>
      </c>
      <c r="J65" s="2" t="s">
        <v>63</v>
      </c>
      <c r="K65" s="2" t="s">
        <v>63</v>
      </c>
      <c r="L65" s="2" t="s">
        <v>63</v>
      </c>
      <c r="M65" s="2" t="s">
        <v>63</v>
      </c>
      <c r="N65" s="2" t="s">
        <v>63</v>
      </c>
      <c r="O65" s="2" t="s">
        <v>63</v>
      </c>
      <c r="P65" s="2" t="s">
        <v>63</v>
      </c>
      <c r="Q65" s="2" t="s">
        <v>63</v>
      </c>
      <c r="R65" s="3">
        <v>1025.5</v>
      </c>
      <c r="S65" s="2" t="s">
        <v>63</v>
      </c>
      <c r="T65" s="2" t="s">
        <v>63</v>
      </c>
      <c r="U65" s="2" t="s">
        <v>63</v>
      </c>
      <c r="V65" s="2" t="s">
        <v>63</v>
      </c>
      <c r="W65" s="2" t="s">
        <v>63</v>
      </c>
      <c r="X65" s="3">
        <v>1.8</v>
      </c>
      <c r="Y65" s="3">
        <v>2997.5</v>
      </c>
      <c r="Z65" s="3">
        <v>10714.2</v>
      </c>
      <c r="AA65" s="3">
        <v>0.8</v>
      </c>
      <c r="AB65" s="2" t="s">
        <v>63</v>
      </c>
      <c r="AC65" s="3">
        <v>1668</v>
      </c>
      <c r="AD65" s="3">
        <v>4.8</v>
      </c>
      <c r="AE65" s="3">
        <v>18586.3</v>
      </c>
      <c r="AF65" s="3">
        <v>57.2</v>
      </c>
      <c r="AG65" s="3">
        <v>3.3</v>
      </c>
      <c r="AH65" s="3">
        <v>203.7</v>
      </c>
      <c r="AI65" s="2" t="s">
        <v>63</v>
      </c>
      <c r="AJ65" s="2" t="s">
        <v>63</v>
      </c>
      <c r="AK65" s="2" t="s">
        <v>63</v>
      </c>
      <c r="AL65" s="2" t="s">
        <v>63</v>
      </c>
      <c r="AM65" s="2" t="s">
        <v>63</v>
      </c>
      <c r="AN65" s="2" t="s">
        <v>63</v>
      </c>
      <c r="AO65" s="2" t="s">
        <v>63</v>
      </c>
      <c r="AP65" s="2" t="s">
        <v>63</v>
      </c>
      <c r="AQ65" s="2" t="s">
        <v>63</v>
      </c>
      <c r="AR65" s="2" t="s">
        <v>63</v>
      </c>
      <c r="AS65" s="2" t="s">
        <v>63</v>
      </c>
      <c r="AT65" s="2" t="s">
        <v>63</v>
      </c>
      <c r="AU65" s="2" t="s">
        <v>63</v>
      </c>
      <c r="AV65" s="2" t="s">
        <v>63</v>
      </c>
      <c r="AW65" s="3">
        <v>681.6</v>
      </c>
      <c r="AX65" s="2" t="s">
        <v>63</v>
      </c>
      <c r="AY65" s="2" t="s">
        <v>63</v>
      </c>
      <c r="AZ65" s="2" t="s">
        <v>63</v>
      </c>
      <c r="BA65" s="2" t="s">
        <v>63</v>
      </c>
      <c r="BB65" s="2" t="s">
        <v>63</v>
      </c>
      <c r="BC65" s="2" t="s">
        <v>63</v>
      </c>
      <c r="BD65" s="2" t="s">
        <v>63</v>
      </c>
      <c r="BE65" s="2" t="s">
        <v>63</v>
      </c>
      <c r="BF65" s="2" t="s">
        <v>63</v>
      </c>
      <c r="BG65" s="2" t="s">
        <v>63</v>
      </c>
      <c r="BH65" s="3">
        <v>353.2</v>
      </c>
      <c r="BI65" s="2" t="s">
        <v>63</v>
      </c>
      <c r="BJ65" s="3">
        <v>36297.9</v>
      </c>
      <c r="BK65" s="3">
        <v>681.6</v>
      </c>
    </row>
    <row r="66" spans="1:63" ht="20.100000000000001" customHeight="1">
      <c r="A66" s="106"/>
      <c r="B66" s="88" t="s">
        <v>126</v>
      </c>
      <c r="C66" s="100" t="s">
        <v>222</v>
      </c>
      <c r="D66" s="2" t="s">
        <v>63</v>
      </c>
      <c r="E66" s="2" t="s">
        <v>63</v>
      </c>
      <c r="F66" s="2" t="s">
        <v>63</v>
      </c>
      <c r="G66" s="2" t="s">
        <v>63</v>
      </c>
      <c r="H66" s="2" t="s">
        <v>63</v>
      </c>
      <c r="I66" s="2" t="s">
        <v>63</v>
      </c>
      <c r="J66" s="2" t="s">
        <v>63</v>
      </c>
      <c r="K66" s="2" t="s">
        <v>63</v>
      </c>
      <c r="L66" s="2" t="s">
        <v>63</v>
      </c>
      <c r="M66" s="2" t="s">
        <v>63</v>
      </c>
      <c r="N66" s="2" t="s">
        <v>63</v>
      </c>
      <c r="O66" s="2" t="s">
        <v>63</v>
      </c>
      <c r="P66" s="2" t="s">
        <v>63</v>
      </c>
      <c r="Q66" s="2" t="s">
        <v>63</v>
      </c>
      <c r="R66" s="2" t="s">
        <v>63</v>
      </c>
      <c r="S66" s="2" t="s">
        <v>63</v>
      </c>
      <c r="T66" s="2" t="s">
        <v>63</v>
      </c>
      <c r="U66" s="2" t="s">
        <v>63</v>
      </c>
      <c r="V66" s="2" t="s">
        <v>63</v>
      </c>
      <c r="W66" s="2" t="s">
        <v>63</v>
      </c>
      <c r="X66" s="3">
        <v>0</v>
      </c>
      <c r="Y66" s="2" t="s">
        <v>63</v>
      </c>
      <c r="Z66" s="2" t="s">
        <v>63</v>
      </c>
      <c r="AA66" s="2" t="s">
        <v>63</v>
      </c>
      <c r="AB66" s="2" t="s">
        <v>63</v>
      </c>
      <c r="AC66" s="2" t="s">
        <v>63</v>
      </c>
      <c r="AD66" s="2" t="s">
        <v>63</v>
      </c>
      <c r="AE66" s="3">
        <v>63</v>
      </c>
      <c r="AF66" s="2" t="s">
        <v>63</v>
      </c>
      <c r="AG66" s="2" t="s">
        <v>63</v>
      </c>
      <c r="AH66" s="2" t="s">
        <v>63</v>
      </c>
      <c r="AI66" s="2" t="s">
        <v>63</v>
      </c>
      <c r="AJ66" s="2" t="s">
        <v>63</v>
      </c>
      <c r="AK66" s="2" t="s">
        <v>63</v>
      </c>
      <c r="AL66" s="2" t="s">
        <v>63</v>
      </c>
      <c r="AM66" s="2" t="s">
        <v>63</v>
      </c>
      <c r="AN66" s="2" t="s">
        <v>63</v>
      </c>
      <c r="AO66" s="2" t="s">
        <v>63</v>
      </c>
      <c r="AP66" s="2" t="s">
        <v>63</v>
      </c>
      <c r="AQ66" s="2" t="s">
        <v>63</v>
      </c>
      <c r="AR66" s="2" t="s">
        <v>63</v>
      </c>
      <c r="AS66" s="2" t="s">
        <v>63</v>
      </c>
      <c r="AT66" s="2" t="s">
        <v>63</v>
      </c>
      <c r="AU66" s="2" t="s">
        <v>63</v>
      </c>
      <c r="AV66" s="2" t="s">
        <v>63</v>
      </c>
      <c r="AW66" s="2" t="s">
        <v>63</v>
      </c>
      <c r="AX66" s="2" t="s">
        <v>63</v>
      </c>
      <c r="AY66" s="2" t="s">
        <v>63</v>
      </c>
      <c r="AZ66" s="2" t="s">
        <v>63</v>
      </c>
      <c r="BA66" s="2" t="s">
        <v>63</v>
      </c>
      <c r="BB66" s="2" t="s">
        <v>63</v>
      </c>
      <c r="BC66" s="2" t="s">
        <v>63</v>
      </c>
      <c r="BD66" s="2" t="s">
        <v>63</v>
      </c>
      <c r="BE66" s="2" t="s">
        <v>63</v>
      </c>
      <c r="BF66" s="2" t="s">
        <v>63</v>
      </c>
      <c r="BG66" s="2" t="s">
        <v>63</v>
      </c>
      <c r="BH66" s="3">
        <v>235.3</v>
      </c>
      <c r="BI66" s="2" t="s">
        <v>63</v>
      </c>
      <c r="BJ66" s="3">
        <v>298.3</v>
      </c>
      <c r="BK66" s="2" t="s">
        <v>63</v>
      </c>
    </row>
    <row r="67" spans="1:63" ht="20.100000000000001" customHeight="1">
      <c r="A67" s="106"/>
      <c r="B67" s="88" t="s">
        <v>127</v>
      </c>
      <c r="C67" s="100" t="s">
        <v>223</v>
      </c>
      <c r="D67" s="2" t="s">
        <v>63</v>
      </c>
      <c r="E67" s="2" t="s">
        <v>63</v>
      </c>
      <c r="F67" s="2" t="s">
        <v>63</v>
      </c>
      <c r="G67" s="2" t="s">
        <v>63</v>
      </c>
      <c r="H67" s="2" t="s">
        <v>63</v>
      </c>
      <c r="I67" s="2" t="s">
        <v>63</v>
      </c>
      <c r="J67" s="2" t="s">
        <v>63</v>
      </c>
      <c r="K67" s="2" t="s">
        <v>63</v>
      </c>
      <c r="L67" s="2" t="s">
        <v>63</v>
      </c>
      <c r="M67" s="2" t="s">
        <v>63</v>
      </c>
      <c r="N67" s="2" t="s">
        <v>63</v>
      </c>
      <c r="O67" s="2" t="s">
        <v>63</v>
      </c>
      <c r="P67" s="2" t="s">
        <v>63</v>
      </c>
      <c r="Q67" s="2" t="s">
        <v>63</v>
      </c>
      <c r="R67" s="3">
        <v>1025.5</v>
      </c>
      <c r="S67" s="2" t="s">
        <v>63</v>
      </c>
      <c r="T67" s="2" t="s">
        <v>63</v>
      </c>
      <c r="U67" s="2" t="s">
        <v>63</v>
      </c>
      <c r="V67" s="2" t="s">
        <v>63</v>
      </c>
      <c r="W67" s="2" t="s">
        <v>63</v>
      </c>
      <c r="X67" s="3">
        <v>0.4</v>
      </c>
      <c r="Y67" s="3">
        <v>2997.5</v>
      </c>
      <c r="Z67" s="3">
        <v>10714.2</v>
      </c>
      <c r="AA67" s="2" t="s">
        <v>63</v>
      </c>
      <c r="AB67" s="2" t="s">
        <v>63</v>
      </c>
      <c r="AC67" s="2" t="s">
        <v>63</v>
      </c>
      <c r="AD67" s="3">
        <v>0.6</v>
      </c>
      <c r="AE67" s="3">
        <v>18325.5</v>
      </c>
      <c r="AF67" s="3">
        <v>0.5</v>
      </c>
      <c r="AG67" s="3">
        <v>0</v>
      </c>
      <c r="AH67" s="2" t="s">
        <v>63</v>
      </c>
      <c r="AI67" s="2" t="s">
        <v>63</v>
      </c>
      <c r="AJ67" s="2" t="s">
        <v>63</v>
      </c>
      <c r="AK67" s="2" t="s">
        <v>63</v>
      </c>
      <c r="AL67" s="2" t="s">
        <v>63</v>
      </c>
      <c r="AM67" s="2" t="s">
        <v>63</v>
      </c>
      <c r="AN67" s="2" t="s">
        <v>63</v>
      </c>
      <c r="AO67" s="2" t="s">
        <v>63</v>
      </c>
      <c r="AP67" s="2" t="s">
        <v>63</v>
      </c>
      <c r="AQ67" s="2" t="s">
        <v>63</v>
      </c>
      <c r="AR67" s="2" t="s">
        <v>63</v>
      </c>
      <c r="AS67" s="2" t="s">
        <v>63</v>
      </c>
      <c r="AT67" s="2" t="s">
        <v>63</v>
      </c>
      <c r="AU67" s="2" t="s">
        <v>63</v>
      </c>
      <c r="AV67" s="2" t="s">
        <v>63</v>
      </c>
      <c r="AW67" s="3">
        <v>681.6</v>
      </c>
      <c r="AX67" s="2" t="s">
        <v>63</v>
      </c>
      <c r="AY67" s="2" t="s">
        <v>63</v>
      </c>
      <c r="AZ67" s="2" t="s">
        <v>63</v>
      </c>
      <c r="BA67" s="2" t="s">
        <v>63</v>
      </c>
      <c r="BB67" s="2" t="s">
        <v>63</v>
      </c>
      <c r="BC67" s="2" t="s">
        <v>63</v>
      </c>
      <c r="BD67" s="2" t="s">
        <v>63</v>
      </c>
      <c r="BE67" s="2" t="s">
        <v>63</v>
      </c>
      <c r="BF67" s="2" t="s">
        <v>63</v>
      </c>
      <c r="BG67" s="2" t="s">
        <v>63</v>
      </c>
      <c r="BH67" s="3">
        <v>118</v>
      </c>
      <c r="BI67" s="2" t="s">
        <v>63</v>
      </c>
      <c r="BJ67" s="3">
        <v>33863.9</v>
      </c>
      <c r="BK67" s="3">
        <v>681.6</v>
      </c>
    </row>
    <row r="68" spans="1:63" ht="20.100000000000001" customHeight="1">
      <c r="A68" s="106"/>
      <c r="B68" s="88" t="s">
        <v>128</v>
      </c>
      <c r="C68" s="100" t="s">
        <v>224</v>
      </c>
      <c r="D68" s="2" t="s">
        <v>63</v>
      </c>
      <c r="E68" s="2" t="s">
        <v>63</v>
      </c>
      <c r="F68" s="2" t="s">
        <v>63</v>
      </c>
      <c r="G68" s="2" t="s">
        <v>63</v>
      </c>
      <c r="H68" s="2" t="s">
        <v>63</v>
      </c>
      <c r="I68" s="2" t="s">
        <v>63</v>
      </c>
      <c r="J68" s="2" t="s">
        <v>63</v>
      </c>
      <c r="K68" s="2" t="s">
        <v>63</v>
      </c>
      <c r="L68" s="2" t="s">
        <v>63</v>
      </c>
      <c r="M68" s="2" t="s">
        <v>63</v>
      </c>
      <c r="N68" s="2" t="s">
        <v>63</v>
      </c>
      <c r="O68" s="2" t="s">
        <v>63</v>
      </c>
      <c r="P68" s="2" t="s">
        <v>63</v>
      </c>
      <c r="Q68" s="2" t="s">
        <v>63</v>
      </c>
      <c r="R68" s="2" t="s">
        <v>63</v>
      </c>
      <c r="S68" s="2" t="s">
        <v>63</v>
      </c>
      <c r="T68" s="2" t="s">
        <v>63</v>
      </c>
      <c r="U68" s="2" t="s">
        <v>63</v>
      </c>
      <c r="V68" s="2" t="s">
        <v>63</v>
      </c>
      <c r="W68" s="2" t="s">
        <v>63</v>
      </c>
      <c r="X68" s="3">
        <v>1</v>
      </c>
      <c r="Y68" s="2" t="s">
        <v>63</v>
      </c>
      <c r="Z68" s="2" t="s">
        <v>63</v>
      </c>
      <c r="AA68" s="2" t="s">
        <v>63</v>
      </c>
      <c r="AB68" s="2" t="s">
        <v>63</v>
      </c>
      <c r="AC68" s="2" t="s">
        <v>63</v>
      </c>
      <c r="AD68" s="3">
        <v>3.9</v>
      </c>
      <c r="AE68" s="3">
        <v>195.8</v>
      </c>
      <c r="AF68" s="3">
        <v>56.7</v>
      </c>
      <c r="AG68" s="3">
        <v>3.2</v>
      </c>
      <c r="AH68" s="3">
        <v>203.7</v>
      </c>
      <c r="AI68" s="2" t="s">
        <v>63</v>
      </c>
      <c r="AJ68" s="2" t="s">
        <v>63</v>
      </c>
      <c r="AK68" s="2" t="s">
        <v>63</v>
      </c>
      <c r="AL68" s="2" t="s">
        <v>63</v>
      </c>
      <c r="AM68" s="2" t="s">
        <v>63</v>
      </c>
      <c r="AN68" s="2" t="s">
        <v>63</v>
      </c>
      <c r="AO68" s="2" t="s">
        <v>63</v>
      </c>
      <c r="AP68" s="2" t="s">
        <v>63</v>
      </c>
      <c r="AQ68" s="2" t="s">
        <v>63</v>
      </c>
      <c r="AR68" s="2" t="s">
        <v>63</v>
      </c>
      <c r="AS68" s="2" t="s">
        <v>63</v>
      </c>
      <c r="AT68" s="2" t="s">
        <v>63</v>
      </c>
      <c r="AU68" s="2" t="s">
        <v>63</v>
      </c>
      <c r="AV68" s="2" t="s">
        <v>63</v>
      </c>
      <c r="AW68" s="2" t="s">
        <v>63</v>
      </c>
      <c r="AX68" s="2" t="s">
        <v>63</v>
      </c>
      <c r="AY68" s="2" t="s">
        <v>63</v>
      </c>
      <c r="AZ68" s="2" t="s">
        <v>63</v>
      </c>
      <c r="BA68" s="2" t="s">
        <v>63</v>
      </c>
      <c r="BB68" s="2" t="s">
        <v>63</v>
      </c>
      <c r="BC68" s="2" t="s">
        <v>63</v>
      </c>
      <c r="BD68" s="2" t="s">
        <v>63</v>
      </c>
      <c r="BE68" s="2" t="s">
        <v>63</v>
      </c>
      <c r="BF68" s="2" t="s">
        <v>63</v>
      </c>
      <c r="BG68" s="2" t="s">
        <v>63</v>
      </c>
      <c r="BH68" s="2" t="s">
        <v>63</v>
      </c>
      <c r="BI68" s="2" t="s">
        <v>63</v>
      </c>
      <c r="BJ68" s="3">
        <v>464.3</v>
      </c>
      <c r="BK68" s="2" t="s">
        <v>63</v>
      </c>
    </row>
    <row r="69" spans="1:63" ht="20.100000000000001" customHeight="1">
      <c r="A69" s="106"/>
      <c r="B69" s="88" t="s">
        <v>129</v>
      </c>
      <c r="C69" s="100" t="s">
        <v>225</v>
      </c>
      <c r="D69" s="2" t="s">
        <v>63</v>
      </c>
      <c r="E69" s="2" t="s">
        <v>63</v>
      </c>
      <c r="F69" s="2" t="s">
        <v>63</v>
      </c>
      <c r="G69" s="2" t="s">
        <v>63</v>
      </c>
      <c r="H69" s="2" t="s">
        <v>63</v>
      </c>
      <c r="I69" s="2" t="s">
        <v>63</v>
      </c>
      <c r="J69" s="2" t="s">
        <v>63</v>
      </c>
      <c r="K69" s="2" t="s">
        <v>63</v>
      </c>
      <c r="L69" s="2" t="s">
        <v>63</v>
      </c>
      <c r="M69" s="2" t="s">
        <v>63</v>
      </c>
      <c r="N69" s="2" t="s">
        <v>63</v>
      </c>
      <c r="O69" s="2" t="s">
        <v>63</v>
      </c>
      <c r="P69" s="2" t="s">
        <v>63</v>
      </c>
      <c r="Q69" s="2" t="s">
        <v>63</v>
      </c>
      <c r="R69" s="2" t="s">
        <v>63</v>
      </c>
      <c r="S69" s="2" t="s">
        <v>63</v>
      </c>
      <c r="T69" s="2" t="s">
        <v>63</v>
      </c>
      <c r="U69" s="2" t="s">
        <v>63</v>
      </c>
      <c r="V69" s="2" t="s">
        <v>63</v>
      </c>
      <c r="W69" s="2" t="s">
        <v>63</v>
      </c>
      <c r="X69" s="3">
        <v>0.4</v>
      </c>
      <c r="Y69" s="2" t="s">
        <v>63</v>
      </c>
      <c r="Z69" s="3">
        <v>0</v>
      </c>
      <c r="AA69" s="3">
        <v>0.8</v>
      </c>
      <c r="AB69" s="2" t="s">
        <v>63</v>
      </c>
      <c r="AC69" s="3">
        <v>1668</v>
      </c>
      <c r="AD69" s="3">
        <v>0.2</v>
      </c>
      <c r="AE69" s="3">
        <v>2</v>
      </c>
      <c r="AF69" s="2" t="s">
        <v>63</v>
      </c>
      <c r="AG69" s="2" t="s">
        <v>63</v>
      </c>
      <c r="AH69" s="2" t="s">
        <v>63</v>
      </c>
      <c r="AI69" s="2" t="s">
        <v>63</v>
      </c>
      <c r="AJ69" s="2" t="s">
        <v>63</v>
      </c>
      <c r="AK69" s="2" t="s">
        <v>63</v>
      </c>
      <c r="AL69" s="2" t="s">
        <v>63</v>
      </c>
      <c r="AM69" s="2" t="s">
        <v>63</v>
      </c>
      <c r="AN69" s="2" t="s">
        <v>63</v>
      </c>
      <c r="AO69" s="2" t="s">
        <v>63</v>
      </c>
      <c r="AP69" s="2" t="s">
        <v>63</v>
      </c>
      <c r="AQ69" s="2" t="s">
        <v>63</v>
      </c>
      <c r="AR69" s="2" t="s">
        <v>63</v>
      </c>
      <c r="AS69" s="2" t="s">
        <v>63</v>
      </c>
      <c r="AT69" s="2" t="s">
        <v>63</v>
      </c>
      <c r="AU69" s="2" t="s">
        <v>63</v>
      </c>
      <c r="AV69" s="2" t="s">
        <v>63</v>
      </c>
      <c r="AW69" s="2" t="s">
        <v>63</v>
      </c>
      <c r="AX69" s="2" t="s">
        <v>63</v>
      </c>
      <c r="AY69" s="2" t="s">
        <v>63</v>
      </c>
      <c r="AZ69" s="2" t="s">
        <v>63</v>
      </c>
      <c r="BA69" s="2" t="s">
        <v>63</v>
      </c>
      <c r="BB69" s="2" t="s">
        <v>63</v>
      </c>
      <c r="BC69" s="2" t="s">
        <v>63</v>
      </c>
      <c r="BD69" s="2" t="s">
        <v>63</v>
      </c>
      <c r="BE69" s="2" t="s">
        <v>63</v>
      </c>
      <c r="BF69" s="2" t="s">
        <v>63</v>
      </c>
      <c r="BG69" s="2" t="s">
        <v>63</v>
      </c>
      <c r="BH69" s="2" t="s">
        <v>63</v>
      </c>
      <c r="BI69" s="2" t="s">
        <v>63</v>
      </c>
      <c r="BJ69" s="3">
        <v>1671.4</v>
      </c>
      <c r="BK69" s="2" t="s">
        <v>63</v>
      </c>
    </row>
    <row r="70" spans="1:63" ht="20.100000000000001" customHeight="1">
      <c r="A70" s="106"/>
      <c r="B70" s="73" t="s">
        <v>130</v>
      </c>
      <c r="C70" s="85" t="s">
        <v>226</v>
      </c>
      <c r="D70" s="2" t="s">
        <v>63</v>
      </c>
      <c r="E70" s="2" t="s">
        <v>63</v>
      </c>
      <c r="F70" s="2" t="s">
        <v>63</v>
      </c>
      <c r="G70" s="2" t="s">
        <v>63</v>
      </c>
      <c r="H70" s="2" t="s">
        <v>63</v>
      </c>
      <c r="I70" s="2" t="s">
        <v>63</v>
      </c>
      <c r="J70" s="2" t="s">
        <v>63</v>
      </c>
      <c r="K70" s="3">
        <v>193</v>
      </c>
      <c r="L70" s="2" t="s">
        <v>63</v>
      </c>
      <c r="M70" s="2" t="s">
        <v>63</v>
      </c>
      <c r="N70" s="2" t="s">
        <v>63</v>
      </c>
      <c r="O70" s="2" t="s">
        <v>63</v>
      </c>
      <c r="P70" s="2" t="s">
        <v>63</v>
      </c>
      <c r="Q70" s="2" t="s">
        <v>63</v>
      </c>
      <c r="R70" s="3">
        <v>11466.9</v>
      </c>
      <c r="S70" s="2" t="s">
        <v>63</v>
      </c>
      <c r="T70" s="2" t="s">
        <v>63</v>
      </c>
      <c r="U70" s="2" t="s">
        <v>63</v>
      </c>
      <c r="V70" s="2" t="s">
        <v>63</v>
      </c>
      <c r="W70" s="2" t="s">
        <v>63</v>
      </c>
      <c r="X70" s="3">
        <v>593.5</v>
      </c>
      <c r="Y70" s="3">
        <v>13.2</v>
      </c>
      <c r="Z70" s="3">
        <v>0.4</v>
      </c>
      <c r="AA70" s="2" t="s">
        <v>63</v>
      </c>
      <c r="AB70" s="2" t="s">
        <v>63</v>
      </c>
      <c r="AC70" s="2" t="s">
        <v>63</v>
      </c>
      <c r="AD70" s="3">
        <v>1407.9</v>
      </c>
      <c r="AE70" s="3">
        <v>1.5</v>
      </c>
      <c r="AF70" s="3">
        <v>1.2</v>
      </c>
      <c r="AG70" s="3">
        <v>0.3</v>
      </c>
      <c r="AH70" s="3">
        <v>8.1</v>
      </c>
      <c r="AI70" s="2" t="s">
        <v>63</v>
      </c>
      <c r="AJ70" s="2" t="s">
        <v>63</v>
      </c>
      <c r="AK70" s="2" t="s">
        <v>63</v>
      </c>
      <c r="AL70" s="2" t="s">
        <v>63</v>
      </c>
      <c r="AM70" s="2" t="s">
        <v>63</v>
      </c>
      <c r="AN70" s="2" t="s">
        <v>63</v>
      </c>
      <c r="AO70" s="2" t="s">
        <v>63</v>
      </c>
      <c r="AP70" s="2" t="s">
        <v>63</v>
      </c>
      <c r="AQ70" s="2" t="s">
        <v>63</v>
      </c>
      <c r="AR70" s="2" t="s">
        <v>63</v>
      </c>
      <c r="AS70" s="3">
        <v>127.4</v>
      </c>
      <c r="AT70" s="2" t="s">
        <v>63</v>
      </c>
      <c r="AU70" s="2" t="s">
        <v>63</v>
      </c>
      <c r="AV70" s="2" t="s">
        <v>63</v>
      </c>
      <c r="AW70" s="2" t="s">
        <v>63</v>
      </c>
      <c r="AX70" s="2" t="s">
        <v>63</v>
      </c>
      <c r="AY70" s="2" t="s">
        <v>63</v>
      </c>
      <c r="AZ70" s="2" t="s">
        <v>63</v>
      </c>
      <c r="BA70" s="2" t="s">
        <v>63</v>
      </c>
      <c r="BB70" s="3">
        <v>48.5</v>
      </c>
      <c r="BC70" s="2" t="s">
        <v>63</v>
      </c>
      <c r="BD70" s="3">
        <v>11.3</v>
      </c>
      <c r="BE70" s="2" t="s">
        <v>63</v>
      </c>
      <c r="BF70" s="2" t="s">
        <v>63</v>
      </c>
      <c r="BG70" s="2" t="s">
        <v>63</v>
      </c>
      <c r="BH70" s="3">
        <v>6962.5</v>
      </c>
      <c r="BI70" s="3">
        <v>2494.9</v>
      </c>
      <c r="BJ70" s="3">
        <v>23330.6</v>
      </c>
      <c r="BK70" s="3">
        <v>187.2</v>
      </c>
    </row>
    <row r="71" spans="1:63" ht="20.100000000000001" customHeight="1">
      <c r="A71" s="106"/>
      <c r="B71" s="73" t="s">
        <v>131</v>
      </c>
      <c r="C71" s="74" t="s">
        <v>227</v>
      </c>
      <c r="D71" s="2" t="s">
        <v>63</v>
      </c>
      <c r="E71" s="2" t="s">
        <v>63</v>
      </c>
      <c r="F71" s="2" t="s">
        <v>63</v>
      </c>
      <c r="G71" s="2" t="s">
        <v>63</v>
      </c>
      <c r="H71" s="2" t="s">
        <v>63</v>
      </c>
      <c r="I71" s="2" t="s">
        <v>63</v>
      </c>
      <c r="J71" s="2" t="s">
        <v>63</v>
      </c>
      <c r="K71" s="3">
        <v>1.3</v>
      </c>
      <c r="L71" s="2" t="s">
        <v>63</v>
      </c>
      <c r="M71" s="2" t="s">
        <v>63</v>
      </c>
      <c r="N71" s="2" t="s">
        <v>63</v>
      </c>
      <c r="O71" s="2" t="s">
        <v>63</v>
      </c>
      <c r="P71" s="2" t="s">
        <v>63</v>
      </c>
      <c r="Q71" s="2" t="s">
        <v>63</v>
      </c>
      <c r="R71" s="3">
        <v>3490.5</v>
      </c>
      <c r="S71" s="2" t="s">
        <v>63</v>
      </c>
      <c r="T71" s="2" t="s">
        <v>63</v>
      </c>
      <c r="U71" s="2" t="s">
        <v>63</v>
      </c>
      <c r="V71" s="2" t="s">
        <v>63</v>
      </c>
      <c r="W71" s="2" t="s">
        <v>63</v>
      </c>
      <c r="X71" s="3">
        <v>1202.5999999999999</v>
      </c>
      <c r="Y71" s="3">
        <v>83.8</v>
      </c>
      <c r="Z71" s="3">
        <v>7.1</v>
      </c>
      <c r="AA71" s="3">
        <v>0</v>
      </c>
      <c r="AB71" s="2" t="s">
        <v>63</v>
      </c>
      <c r="AC71" s="3">
        <v>7.4</v>
      </c>
      <c r="AD71" s="3">
        <v>410.8</v>
      </c>
      <c r="AE71" s="3">
        <v>369.7</v>
      </c>
      <c r="AF71" s="3">
        <v>2.8</v>
      </c>
      <c r="AG71" s="3">
        <v>1</v>
      </c>
      <c r="AH71" s="3">
        <v>21.6</v>
      </c>
      <c r="AI71" s="2" t="s">
        <v>63</v>
      </c>
      <c r="AJ71" s="2" t="s">
        <v>63</v>
      </c>
      <c r="AK71" s="2" t="s">
        <v>63</v>
      </c>
      <c r="AL71" s="2" t="s">
        <v>63</v>
      </c>
      <c r="AM71" s="2" t="s">
        <v>63</v>
      </c>
      <c r="AN71" s="2" t="s">
        <v>63</v>
      </c>
      <c r="AO71" s="2" t="s">
        <v>63</v>
      </c>
      <c r="AP71" s="3">
        <v>35.299999999999997</v>
      </c>
      <c r="AQ71" s="3">
        <v>14.3</v>
      </c>
      <c r="AR71" s="3">
        <v>38.799999999999997</v>
      </c>
      <c r="AS71" s="3">
        <v>42.1</v>
      </c>
      <c r="AT71" s="2" t="s">
        <v>63</v>
      </c>
      <c r="AU71" s="2" t="s">
        <v>63</v>
      </c>
      <c r="AV71" s="2" t="s">
        <v>63</v>
      </c>
      <c r="AW71" s="2" t="s">
        <v>63</v>
      </c>
      <c r="AX71" s="2" t="s">
        <v>63</v>
      </c>
      <c r="AY71" s="2" t="s">
        <v>63</v>
      </c>
      <c r="AZ71" s="2" t="s">
        <v>63</v>
      </c>
      <c r="BA71" s="2" t="s">
        <v>63</v>
      </c>
      <c r="BB71" s="3">
        <v>4.7</v>
      </c>
      <c r="BC71" s="2" t="s">
        <v>63</v>
      </c>
      <c r="BD71" s="3">
        <v>1.3</v>
      </c>
      <c r="BE71" s="2" t="s">
        <v>63</v>
      </c>
      <c r="BF71" s="2" t="s">
        <v>63</v>
      </c>
      <c r="BG71" s="2" t="s">
        <v>63</v>
      </c>
      <c r="BH71" s="3">
        <v>12660</v>
      </c>
      <c r="BI71" s="3">
        <v>475.5</v>
      </c>
      <c r="BJ71" s="3">
        <v>18870.8</v>
      </c>
      <c r="BK71" s="3">
        <v>136.5</v>
      </c>
    </row>
    <row r="72" spans="1:63" ht="20.100000000000001" customHeight="1">
      <c r="A72" s="107" t="s">
        <v>268</v>
      </c>
      <c r="B72" s="101" t="s">
        <v>132</v>
      </c>
      <c r="C72" s="102" t="s">
        <v>228</v>
      </c>
      <c r="D72" s="2" t="s">
        <v>63</v>
      </c>
      <c r="E72" s="2" t="s">
        <v>63</v>
      </c>
      <c r="F72" s="2" t="s">
        <v>63</v>
      </c>
      <c r="G72" s="2" t="s">
        <v>63</v>
      </c>
      <c r="H72" s="2" t="s">
        <v>63</v>
      </c>
      <c r="I72" s="2" t="s">
        <v>63</v>
      </c>
      <c r="J72" s="2" t="s">
        <v>63</v>
      </c>
      <c r="K72" s="2" t="s">
        <v>63</v>
      </c>
      <c r="L72" s="2" t="s">
        <v>63</v>
      </c>
      <c r="M72" s="2" t="s">
        <v>63</v>
      </c>
      <c r="N72" s="2" t="s">
        <v>63</v>
      </c>
      <c r="O72" s="2" t="s">
        <v>63</v>
      </c>
      <c r="P72" s="2" t="s">
        <v>63</v>
      </c>
      <c r="Q72" s="2" t="s">
        <v>63</v>
      </c>
      <c r="R72" s="3">
        <v>66.2</v>
      </c>
      <c r="S72" s="2" t="s">
        <v>63</v>
      </c>
      <c r="T72" s="2" t="s">
        <v>63</v>
      </c>
      <c r="U72" s="2" t="s">
        <v>63</v>
      </c>
      <c r="V72" s="2" t="s">
        <v>63</v>
      </c>
      <c r="W72" s="2" t="s">
        <v>63</v>
      </c>
      <c r="X72" s="3">
        <v>25.4</v>
      </c>
      <c r="Y72" s="3">
        <v>0.1</v>
      </c>
      <c r="Z72" s="3">
        <v>27.3</v>
      </c>
      <c r="AA72" s="3">
        <v>0.4</v>
      </c>
      <c r="AB72" s="2" t="s">
        <v>63</v>
      </c>
      <c r="AC72" s="3">
        <v>486.1</v>
      </c>
      <c r="AD72" s="3">
        <v>33.5</v>
      </c>
      <c r="AE72" s="3">
        <v>580.29999999999995</v>
      </c>
      <c r="AF72" s="3">
        <v>2.5</v>
      </c>
      <c r="AG72" s="3">
        <v>0.3</v>
      </c>
      <c r="AH72" s="3">
        <v>3.2</v>
      </c>
      <c r="AI72" s="2" t="s">
        <v>63</v>
      </c>
      <c r="AJ72" s="2" t="s">
        <v>63</v>
      </c>
      <c r="AK72" s="2" t="s">
        <v>63</v>
      </c>
      <c r="AL72" s="2" t="s">
        <v>63</v>
      </c>
      <c r="AM72" s="2" t="s">
        <v>63</v>
      </c>
      <c r="AN72" s="2" t="s">
        <v>63</v>
      </c>
      <c r="AO72" s="2" t="s">
        <v>63</v>
      </c>
      <c r="AP72" s="3">
        <v>8.1</v>
      </c>
      <c r="AQ72" s="3">
        <v>641.4</v>
      </c>
      <c r="AR72" s="3">
        <v>4.3</v>
      </c>
      <c r="AS72" s="3">
        <v>48.1</v>
      </c>
      <c r="AT72" s="3">
        <v>38.299999999999997</v>
      </c>
      <c r="AU72" s="2" t="s">
        <v>63</v>
      </c>
      <c r="AV72" s="2" t="s">
        <v>63</v>
      </c>
      <c r="AW72" s="2" t="s">
        <v>63</v>
      </c>
      <c r="AX72" s="2" t="s">
        <v>63</v>
      </c>
      <c r="AY72" s="2" t="s">
        <v>63</v>
      </c>
      <c r="AZ72" s="2" t="s">
        <v>63</v>
      </c>
      <c r="BA72" s="2" t="s">
        <v>63</v>
      </c>
      <c r="BB72" s="3">
        <v>187.7</v>
      </c>
      <c r="BC72" s="2" t="s">
        <v>63</v>
      </c>
      <c r="BD72" s="3">
        <v>11.1</v>
      </c>
      <c r="BE72" s="2" t="s">
        <v>63</v>
      </c>
      <c r="BF72" s="2" t="s">
        <v>63</v>
      </c>
      <c r="BG72" s="2" t="s">
        <v>63</v>
      </c>
      <c r="BH72" s="3">
        <v>2837.5</v>
      </c>
      <c r="BI72" s="3">
        <v>79.099999999999994</v>
      </c>
      <c r="BJ72" s="3">
        <v>5080.8999999999996</v>
      </c>
      <c r="BK72" s="3">
        <v>938.9</v>
      </c>
    </row>
    <row r="73" spans="1:63" s="13" customFormat="1" ht="20.100000000000001" customHeight="1">
      <c r="A73" s="106"/>
      <c r="B73" s="71" t="s">
        <v>133</v>
      </c>
      <c r="C73" s="72" t="s">
        <v>229</v>
      </c>
      <c r="D73" s="11" t="s">
        <v>63</v>
      </c>
      <c r="E73" s="11" t="s">
        <v>63</v>
      </c>
      <c r="F73" s="11" t="s">
        <v>63</v>
      </c>
      <c r="G73" s="11" t="s">
        <v>63</v>
      </c>
      <c r="H73" s="11" t="s">
        <v>63</v>
      </c>
      <c r="I73" s="11" t="s">
        <v>63</v>
      </c>
      <c r="J73" s="12">
        <v>27</v>
      </c>
      <c r="K73" s="11" t="s">
        <v>63</v>
      </c>
      <c r="L73" s="11" t="s">
        <v>63</v>
      </c>
      <c r="M73" s="12">
        <v>505.6</v>
      </c>
      <c r="N73" s="11" t="s">
        <v>63</v>
      </c>
      <c r="O73" s="11" t="s">
        <v>63</v>
      </c>
      <c r="P73" s="11" t="s">
        <v>63</v>
      </c>
      <c r="Q73" s="12">
        <v>750.1</v>
      </c>
      <c r="R73" s="11" t="s">
        <v>63</v>
      </c>
      <c r="S73" s="11" t="s">
        <v>63</v>
      </c>
      <c r="T73" s="11" t="s">
        <v>63</v>
      </c>
      <c r="U73" s="11" t="s">
        <v>63</v>
      </c>
      <c r="V73" s="11" t="s">
        <v>63</v>
      </c>
      <c r="W73" s="11" t="s">
        <v>63</v>
      </c>
      <c r="X73" s="12">
        <v>4767.8</v>
      </c>
      <c r="Y73" s="12">
        <v>808.3</v>
      </c>
      <c r="Z73" s="11" t="s">
        <v>63</v>
      </c>
      <c r="AA73" s="11" t="s">
        <v>63</v>
      </c>
      <c r="AB73" s="11" t="s">
        <v>63</v>
      </c>
      <c r="AC73" s="11" t="s">
        <v>63</v>
      </c>
      <c r="AD73" s="11" t="s">
        <v>63</v>
      </c>
      <c r="AE73" s="11" t="s">
        <v>63</v>
      </c>
      <c r="AF73" s="11" t="s">
        <v>63</v>
      </c>
      <c r="AG73" s="11" t="s">
        <v>63</v>
      </c>
      <c r="AH73" s="11" t="s">
        <v>63</v>
      </c>
      <c r="AI73" s="12">
        <v>43578.7</v>
      </c>
      <c r="AJ73" s="12">
        <v>174.7</v>
      </c>
      <c r="AK73" s="12">
        <v>1141</v>
      </c>
      <c r="AL73" s="12">
        <v>1338</v>
      </c>
      <c r="AM73" s="12">
        <v>23.9</v>
      </c>
      <c r="AN73" s="12">
        <v>489.8</v>
      </c>
      <c r="AO73" s="12">
        <v>2710.1</v>
      </c>
      <c r="AP73" s="11" t="s">
        <v>63</v>
      </c>
      <c r="AQ73" s="11" t="s">
        <v>63</v>
      </c>
      <c r="AR73" s="11" t="s">
        <v>63</v>
      </c>
      <c r="AS73" s="11" t="s">
        <v>63</v>
      </c>
      <c r="AT73" s="11" t="s">
        <v>63</v>
      </c>
      <c r="AU73" s="11" t="s">
        <v>63</v>
      </c>
      <c r="AV73" s="11" t="s">
        <v>63</v>
      </c>
      <c r="AW73" s="11" t="s">
        <v>63</v>
      </c>
      <c r="AX73" s="11" t="s">
        <v>63</v>
      </c>
      <c r="AY73" s="11" t="s">
        <v>63</v>
      </c>
      <c r="AZ73" s="11" t="s">
        <v>63</v>
      </c>
      <c r="BA73" s="11" t="s">
        <v>63</v>
      </c>
      <c r="BB73" s="11" t="s">
        <v>63</v>
      </c>
      <c r="BC73" s="11" t="s">
        <v>63</v>
      </c>
      <c r="BD73" s="11" t="s">
        <v>63</v>
      </c>
      <c r="BE73" s="11" t="s">
        <v>63</v>
      </c>
      <c r="BF73" s="11" t="s">
        <v>63</v>
      </c>
      <c r="BG73" s="11" t="s">
        <v>63</v>
      </c>
      <c r="BH73" s="11" t="s">
        <v>63</v>
      </c>
      <c r="BI73" s="11" t="s">
        <v>63</v>
      </c>
      <c r="BJ73" s="12">
        <v>56315.1</v>
      </c>
      <c r="BK73" s="11" t="s">
        <v>63</v>
      </c>
    </row>
    <row r="74" spans="1:63" ht="20.100000000000001" customHeight="1">
      <c r="A74" s="107" t="s">
        <v>257</v>
      </c>
      <c r="B74" s="104" t="s">
        <v>134</v>
      </c>
      <c r="C74" s="105" t="s">
        <v>230</v>
      </c>
      <c r="D74" s="2" t="s">
        <v>63</v>
      </c>
      <c r="E74" s="2" t="s">
        <v>63</v>
      </c>
      <c r="F74" s="2" t="s">
        <v>63</v>
      </c>
      <c r="G74" s="2" t="s">
        <v>63</v>
      </c>
      <c r="H74" s="2" t="s">
        <v>63</v>
      </c>
      <c r="I74" s="2" t="s">
        <v>63</v>
      </c>
      <c r="J74" s="3">
        <v>27</v>
      </c>
      <c r="K74" s="2" t="s">
        <v>63</v>
      </c>
      <c r="L74" s="2" t="s">
        <v>63</v>
      </c>
      <c r="M74" s="3">
        <v>505.6</v>
      </c>
      <c r="N74" s="2" t="s">
        <v>63</v>
      </c>
      <c r="O74" s="2" t="s">
        <v>63</v>
      </c>
      <c r="P74" s="2" t="s">
        <v>63</v>
      </c>
      <c r="Q74" s="3">
        <v>750.1</v>
      </c>
      <c r="R74" s="2" t="s">
        <v>63</v>
      </c>
      <c r="S74" s="2" t="s">
        <v>63</v>
      </c>
      <c r="T74" s="2" t="s">
        <v>63</v>
      </c>
      <c r="U74" s="2" t="s">
        <v>63</v>
      </c>
      <c r="V74" s="2" t="s">
        <v>63</v>
      </c>
      <c r="W74" s="2" t="s">
        <v>63</v>
      </c>
      <c r="X74" s="3">
        <v>4767.8</v>
      </c>
      <c r="Y74" s="3">
        <v>808.3</v>
      </c>
      <c r="Z74" s="2" t="s">
        <v>63</v>
      </c>
      <c r="AA74" s="2" t="s">
        <v>63</v>
      </c>
      <c r="AB74" s="2" t="s">
        <v>63</v>
      </c>
      <c r="AC74" s="2" t="s">
        <v>63</v>
      </c>
      <c r="AD74" s="2" t="s">
        <v>63</v>
      </c>
      <c r="AE74" s="2" t="s">
        <v>63</v>
      </c>
      <c r="AF74" s="2" t="s">
        <v>63</v>
      </c>
      <c r="AG74" s="2" t="s">
        <v>63</v>
      </c>
      <c r="AH74" s="2" t="s">
        <v>63</v>
      </c>
      <c r="AI74" s="3">
        <v>43578.7</v>
      </c>
      <c r="AJ74" s="3">
        <v>150.5</v>
      </c>
      <c r="AK74" s="3">
        <v>1141</v>
      </c>
      <c r="AL74" s="3">
        <v>1338</v>
      </c>
      <c r="AM74" s="3">
        <v>23.9</v>
      </c>
      <c r="AN74" s="3">
        <v>489.8</v>
      </c>
      <c r="AO74" s="3">
        <v>2710.1</v>
      </c>
      <c r="AP74" s="2" t="s">
        <v>63</v>
      </c>
      <c r="AQ74" s="2" t="s">
        <v>63</v>
      </c>
      <c r="AR74" s="2" t="s">
        <v>63</v>
      </c>
      <c r="AS74" s="2" t="s">
        <v>63</v>
      </c>
      <c r="AT74" s="2" t="s">
        <v>63</v>
      </c>
      <c r="AU74" s="2" t="s">
        <v>63</v>
      </c>
      <c r="AV74" s="2" t="s">
        <v>63</v>
      </c>
      <c r="AW74" s="2" t="s">
        <v>63</v>
      </c>
      <c r="AX74" s="2" t="s">
        <v>63</v>
      </c>
      <c r="AY74" s="2" t="s">
        <v>63</v>
      </c>
      <c r="AZ74" s="2" t="s">
        <v>63</v>
      </c>
      <c r="BA74" s="2" t="s">
        <v>63</v>
      </c>
      <c r="BB74" s="2" t="s">
        <v>63</v>
      </c>
      <c r="BC74" s="2" t="s">
        <v>63</v>
      </c>
      <c r="BD74" s="2" t="s">
        <v>63</v>
      </c>
      <c r="BE74" s="2" t="s">
        <v>63</v>
      </c>
      <c r="BF74" s="2" t="s">
        <v>63</v>
      </c>
      <c r="BG74" s="2" t="s">
        <v>63</v>
      </c>
      <c r="BH74" s="2" t="s">
        <v>63</v>
      </c>
      <c r="BI74" s="2" t="s">
        <v>63</v>
      </c>
      <c r="BJ74" s="3">
        <v>56290.9</v>
      </c>
      <c r="BK74" s="2" t="s">
        <v>63</v>
      </c>
    </row>
    <row r="75" spans="1:63" ht="20.100000000000001" customHeight="1">
      <c r="A75" s="106"/>
      <c r="B75" s="73" t="s">
        <v>135</v>
      </c>
      <c r="C75" s="103" t="s">
        <v>231</v>
      </c>
      <c r="D75" s="2" t="s">
        <v>63</v>
      </c>
      <c r="E75" s="2" t="s">
        <v>63</v>
      </c>
      <c r="F75" s="2" t="s">
        <v>63</v>
      </c>
      <c r="G75" s="2" t="s">
        <v>63</v>
      </c>
      <c r="H75" s="2" t="s">
        <v>63</v>
      </c>
      <c r="I75" s="2" t="s">
        <v>63</v>
      </c>
      <c r="J75" s="2" t="s">
        <v>63</v>
      </c>
      <c r="K75" s="2" t="s">
        <v>63</v>
      </c>
      <c r="L75" s="2" t="s">
        <v>63</v>
      </c>
      <c r="M75" s="2" t="s">
        <v>63</v>
      </c>
      <c r="N75" s="2" t="s">
        <v>63</v>
      </c>
      <c r="O75" s="2" t="s">
        <v>63</v>
      </c>
      <c r="P75" s="2" t="s">
        <v>63</v>
      </c>
      <c r="Q75" s="2" t="s">
        <v>63</v>
      </c>
      <c r="R75" s="2" t="s">
        <v>63</v>
      </c>
      <c r="S75" s="2" t="s">
        <v>63</v>
      </c>
      <c r="T75" s="2" t="s">
        <v>63</v>
      </c>
      <c r="U75" s="2" t="s">
        <v>63</v>
      </c>
      <c r="V75" s="2" t="s">
        <v>63</v>
      </c>
      <c r="W75" s="2" t="s">
        <v>63</v>
      </c>
      <c r="X75" s="2" t="s">
        <v>63</v>
      </c>
      <c r="Y75" s="2" t="s">
        <v>63</v>
      </c>
      <c r="Z75" s="2" t="s">
        <v>63</v>
      </c>
      <c r="AA75" s="2" t="s">
        <v>63</v>
      </c>
      <c r="AB75" s="2" t="s">
        <v>63</v>
      </c>
      <c r="AC75" s="2" t="s">
        <v>63</v>
      </c>
      <c r="AD75" s="2" t="s">
        <v>63</v>
      </c>
      <c r="AE75" s="2" t="s">
        <v>63</v>
      </c>
      <c r="AF75" s="2" t="s">
        <v>63</v>
      </c>
      <c r="AG75" s="2" t="s">
        <v>63</v>
      </c>
      <c r="AH75" s="2" t="s">
        <v>63</v>
      </c>
      <c r="AI75" s="2" t="s">
        <v>63</v>
      </c>
      <c r="AJ75" s="3">
        <v>0</v>
      </c>
      <c r="AK75" s="2" t="s">
        <v>63</v>
      </c>
      <c r="AL75" s="2" t="s">
        <v>63</v>
      </c>
      <c r="AM75" s="2" t="s">
        <v>63</v>
      </c>
      <c r="AN75" s="2" t="s">
        <v>63</v>
      </c>
      <c r="AO75" s="2" t="s">
        <v>63</v>
      </c>
      <c r="AP75" s="2" t="s">
        <v>63</v>
      </c>
      <c r="AQ75" s="2" t="s">
        <v>63</v>
      </c>
      <c r="AR75" s="2" t="s">
        <v>63</v>
      </c>
      <c r="AS75" s="2" t="s">
        <v>63</v>
      </c>
      <c r="AT75" s="2" t="s">
        <v>63</v>
      </c>
      <c r="AU75" s="2" t="s">
        <v>63</v>
      </c>
      <c r="AV75" s="2" t="s">
        <v>63</v>
      </c>
      <c r="AW75" s="2" t="s">
        <v>63</v>
      </c>
      <c r="AX75" s="2" t="s">
        <v>63</v>
      </c>
      <c r="AY75" s="2" t="s">
        <v>63</v>
      </c>
      <c r="AZ75" s="2" t="s">
        <v>63</v>
      </c>
      <c r="BA75" s="2" t="s">
        <v>63</v>
      </c>
      <c r="BB75" s="2" t="s">
        <v>63</v>
      </c>
      <c r="BC75" s="2" t="s">
        <v>63</v>
      </c>
      <c r="BD75" s="2" t="s">
        <v>63</v>
      </c>
      <c r="BE75" s="2" t="s">
        <v>63</v>
      </c>
      <c r="BF75" s="2" t="s">
        <v>63</v>
      </c>
      <c r="BG75" s="2" t="s">
        <v>63</v>
      </c>
      <c r="BH75" s="2" t="s">
        <v>63</v>
      </c>
      <c r="BI75" s="2" t="s">
        <v>63</v>
      </c>
      <c r="BJ75" s="3">
        <v>0</v>
      </c>
      <c r="BK75" s="2" t="s">
        <v>63</v>
      </c>
    </row>
    <row r="76" spans="1:63" ht="20.100000000000001" customHeight="1">
      <c r="A76" s="106"/>
      <c r="B76" s="73" t="s">
        <v>136</v>
      </c>
      <c r="C76" s="103" t="s">
        <v>232</v>
      </c>
      <c r="D76" s="2" t="s">
        <v>63</v>
      </c>
      <c r="E76" s="2" t="s">
        <v>63</v>
      </c>
      <c r="F76" s="2" t="s">
        <v>63</v>
      </c>
      <c r="G76" s="2" t="s">
        <v>63</v>
      </c>
      <c r="H76" s="2" t="s">
        <v>63</v>
      </c>
      <c r="I76" s="2" t="s">
        <v>63</v>
      </c>
      <c r="J76" s="2" t="s">
        <v>63</v>
      </c>
      <c r="K76" s="2" t="s">
        <v>63</v>
      </c>
      <c r="L76" s="2" t="s">
        <v>63</v>
      </c>
      <c r="M76" s="2" t="s">
        <v>63</v>
      </c>
      <c r="N76" s="2" t="s">
        <v>63</v>
      </c>
      <c r="O76" s="2" t="s">
        <v>63</v>
      </c>
      <c r="P76" s="2" t="s">
        <v>63</v>
      </c>
      <c r="Q76" s="2" t="s">
        <v>63</v>
      </c>
      <c r="R76" s="2" t="s">
        <v>63</v>
      </c>
      <c r="S76" s="2" t="s">
        <v>63</v>
      </c>
      <c r="T76" s="2" t="s">
        <v>63</v>
      </c>
      <c r="U76" s="2" t="s">
        <v>63</v>
      </c>
      <c r="V76" s="2" t="s">
        <v>63</v>
      </c>
      <c r="W76" s="2" t="s">
        <v>63</v>
      </c>
      <c r="X76" s="2" t="s">
        <v>63</v>
      </c>
      <c r="Y76" s="2" t="s">
        <v>63</v>
      </c>
      <c r="Z76" s="2" t="s">
        <v>63</v>
      </c>
      <c r="AA76" s="2" t="s">
        <v>63</v>
      </c>
      <c r="AB76" s="2" t="s">
        <v>63</v>
      </c>
      <c r="AC76" s="2" t="s">
        <v>63</v>
      </c>
      <c r="AD76" s="2" t="s">
        <v>63</v>
      </c>
      <c r="AE76" s="2" t="s">
        <v>63</v>
      </c>
      <c r="AF76" s="2" t="s">
        <v>63</v>
      </c>
      <c r="AG76" s="2" t="s">
        <v>63</v>
      </c>
      <c r="AH76" s="2" t="s">
        <v>63</v>
      </c>
      <c r="AI76" s="2" t="s">
        <v>63</v>
      </c>
      <c r="AJ76" s="2" t="s">
        <v>63</v>
      </c>
      <c r="AK76" s="2" t="s">
        <v>63</v>
      </c>
      <c r="AL76" s="2" t="s">
        <v>63</v>
      </c>
      <c r="AM76" s="2" t="s">
        <v>63</v>
      </c>
      <c r="AN76" s="2" t="s">
        <v>63</v>
      </c>
      <c r="AO76" s="2" t="s">
        <v>63</v>
      </c>
      <c r="AP76" s="2" t="s">
        <v>63</v>
      </c>
      <c r="AQ76" s="2" t="s">
        <v>63</v>
      </c>
      <c r="AR76" s="2" t="s">
        <v>63</v>
      </c>
      <c r="AS76" s="2" t="s">
        <v>63</v>
      </c>
      <c r="AT76" s="2" t="s">
        <v>63</v>
      </c>
      <c r="AU76" s="2" t="s">
        <v>63</v>
      </c>
      <c r="AV76" s="2" t="s">
        <v>63</v>
      </c>
      <c r="AW76" s="2" t="s">
        <v>63</v>
      </c>
      <c r="AX76" s="2" t="s">
        <v>63</v>
      </c>
      <c r="AY76" s="2" t="s">
        <v>63</v>
      </c>
      <c r="AZ76" s="2" t="s">
        <v>63</v>
      </c>
      <c r="BA76" s="2" t="s">
        <v>63</v>
      </c>
      <c r="BB76" s="2" t="s">
        <v>63</v>
      </c>
      <c r="BC76" s="2" t="s">
        <v>63</v>
      </c>
      <c r="BD76" s="2" t="s">
        <v>63</v>
      </c>
      <c r="BE76" s="2" t="s">
        <v>63</v>
      </c>
      <c r="BF76" s="2" t="s">
        <v>63</v>
      </c>
      <c r="BG76" s="2" t="s">
        <v>63</v>
      </c>
      <c r="BH76" s="2" t="s">
        <v>63</v>
      </c>
      <c r="BI76" s="2" t="s">
        <v>63</v>
      </c>
      <c r="BJ76" s="2" t="s">
        <v>63</v>
      </c>
      <c r="BK76" s="2" t="s">
        <v>63</v>
      </c>
    </row>
    <row r="77" spans="1:63" ht="20.100000000000001" customHeight="1">
      <c r="A77" s="106"/>
      <c r="B77" s="73" t="s">
        <v>137</v>
      </c>
      <c r="C77" s="103" t="s">
        <v>233</v>
      </c>
      <c r="D77" s="2" t="s">
        <v>63</v>
      </c>
      <c r="E77" s="2" t="s">
        <v>63</v>
      </c>
      <c r="F77" s="2" t="s">
        <v>63</v>
      </c>
      <c r="G77" s="2" t="s">
        <v>63</v>
      </c>
      <c r="H77" s="2" t="s">
        <v>63</v>
      </c>
      <c r="I77" s="2" t="s">
        <v>63</v>
      </c>
      <c r="J77" s="2" t="s">
        <v>63</v>
      </c>
      <c r="K77" s="2" t="s">
        <v>63</v>
      </c>
      <c r="L77" s="2" t="s">
        <v>63</v>
      </c>
      <c r="M77" s="2" t="s">
        <v>63</v>
      </c>
      <c r="N77" s="2" t="s">
        <v>63</v>
      </c>
      <c r="O77" s="2" t="s">
        <v>63</v>
      </c>
      <c r="P77" s="2" t="s">
        <v>63</v>
      </c>
      <c r="Q77" s="2" t="s">
        <v>63</v>
      </c>
      <c r="R77" s="2" t="s">
        <v>63</v>
      </c>
      <c r="S77" s="2" t="s">
        <v>63</v>
      </c>
      <c r="T77" s="2" t="s">
        <v>63</v>
      </c>
      <c r="U77" s="2" t="s">
        <v>63</v>
      </c>
      <c r="V77" s="2" t="s">
        <v>63</v>
      </c>
      <c r="W77" s="2" t="s">
        <v>63</v>
      </c>
      <c r="X77" s="2" t="s">
        <v>63</v>
      </c>
      <c r="Y77" s="2" t="s">
        <v>63</v>
      </c>
      <c r="Z77" s="2" t="s">
        <v>63</v>
      </c>
      <c r="AA77" s="2" t="s">
        <v>63</v>
      </c>
      <c r="AB77" s="2" t="s">
        <v>63</v>
      </c>
      <c r="AC77" s="2" t="s">
        <v>63</v>
      </c>
      <c r="AD77" s="2" t="s">
        <v>63</v>
      </c>
      <c r="AE77" s="2" t="s">
        <v>63</v>
      </c>
      <c r="AF77" s="2" t="s">
        <v>63</v>
      </c>
      <c r="AG77" s="2" t="s">
        <v>63</v>
      </c>
      <c r="AH77" s="2" t="s">
        <v>63</v>
      </c>
      <c r="AI77" s="2" t="s">
        <v>63</v>
      </c>
      <c r="AJ77" s="3">
        <v>24</v>
      </c>
      <c r="AK77" s="2" t="s">
        <v>63</v>
      </c>
      <c r="AL77" s="2" t="s">
        <v>63</v>
      </c>
      <c r="AM77" s="2" t="s">
        <v>63</v>
      </c>
      <c r="AN77" s="2" t="s">
        <v>63</v>
      </c>
      <c r="AO77" s="2" t="s">
        <v>63</v>
      </c>
      <c r="AP77" s="2" t="s">
        <v>63</v>
      </c>
      <c r="AQ77" s="2" t="s">
        <v>63</v>
      </c>
      <c r="AR77" s="2" t="s">
        <v>63</v>
      </c>
      <c r="AS77" s="2" t="s">
        <v>63</v>
      </c>
      <c r="AT77" s="2" t="s">
        <v>63</v>
      </c>
      <c r="AU77" s="2" t="s">
        <v>63</v>
      </c>
      <c r="AV77" s="2" t="s">
        <v>63</v>
      </c>
      <c r="AW77" s="2" t="s">
        <v>63</v>
      </c>
      <c r="AX77" s="2" t="s">
        <v>63</v>
      </c>
      <c r="AY77" s="2" t="s">
        <v>63</v>
      </c>
      <c r="AZ77" s="2" t="s">
        <v>63</v>
      </c>
      <c r="BA77" s="2" t="s">
        <v>63</v>
      </c>
      <c r="BB77" s="2" t="s">
        <v>63</v>
      </c>
      <c r="BC77" s="2" t="s">
        <v>63</v>
      </c>
      <c r="BD77" s="2" t="s">
        <v>63</v>
      </c>
      <c r="BE77" s="2" t="s">
        <v>63</v>
      </c>
      <c r="BF77" s="2" t="s">
        <v>63</v>
      </c>
      <c r="BG77" s="2" t="s">
        <v>63</v>
      </c>
      <c r="BH77" s="2" t="s">
        <v>63</v>
      </c>
      <c r="BI77" s="2" t="s">
        <v>63</v>
      </c>
      <c r="BJ77" s="3">
        <v>24</v>
      </c>
      <c r="BK77" s="2" t="s">
        <v>63</v>
      </c>
    </row>
    <row r="78" spans="1:63" ht="20.100000000000001" customHeight="1">
      <c r="A78" s="106"/>
      <c r="B78" s="73" t="s">
        <v>138</v>
      </c>
      <c r="C78" s="103" t="s">
        <v>234</v>
      </c>
      <c r="D78" s="2" t="s">
        <v>63</v>
      </c>
      <c r="E78" s="2" t="s">
        <v>63</v>
      </c>
      <c r="F78" s="2" t="s">
        <v>63</v>
      </c>
      <c r="G78" s="2" t="s">
        <v>63</v>
      </c>
      <c r="H78" s="2" t="s">
        <v>63</v>
      </c>
      <c r="I78" s="2" t="s">
        <v>63</v>
      </c>
      <c r="J78" s="2" t="s">
        <v>63</v>
      </c>
      <c r="K78" s="2" t="s">
        <v>63</v>
      </c>
      <c r="L78" s="2" t="s">
        <v>63</v>
      </c>
      <c r="M78" s="2" t="s">
        <v>63</v>
      </c>
      <c r="N78" s="2" t="s">
        <v>63</v>
      </c>
      <c r="O78" s="2" t="s">
        <v>63</v>
      </c>
      <c r="P78" s="2" t="s">
        <v>63</v>
      </c>
      <c r="Q78" s="2" t="s">
        <v>63</v>
      </c>
      <c r="R78" s="2" t="s">
        <v>63</v>
      </c>
      <c r="S78" s="2" t="s">
        <v>63</v>
      </c>
      <c r="T78" s="2" t="s">
        <v>63</v>
      </c>
      <c r="U78" s="2" t="s">
        <v>63</v>
      </c>
      <c r="V78" s="2" t="s">
        <v>63</v>
      </c>
      <c r="W78" s="2" t="s">
        <v>63</v>
      </c>
      <c r="X78" s="2" t="s">
        <v>63</v>
      </c>
      <c r="Y78" s="2" t="s">
        <v>63</v>
      </c>
      <c r="Z78" s="2" t="s">
        <v>63</v>
      </c>
      <c r="AA78" s="2" t="s">
        <v>63</v>
      </c>
      <c r="AB78" s="2" t="s">
        <v>63</v>
      </c>
      <c r="AC78" s="2" t="s">
        <v>63</v>
      </c>
      <c r="AD78" s="2" t="s">
        <v>63</v>
      </c>
      <c r="AE78" s="2" t="s">
        <v>63</v>
      </c>
      <c r="AF78" s="2" t="s">
        <v>63</v>
      </c>
      <c r="AG78" s="2" t="s">
        <v>63</v>
      </c>
      <c r="AH78" s="2" t="s">
        <v>63</v>
      </c>
      <c r="AI78" s="2" t="s">
        <v>63</v>
      </c>
      <c r="AJ78" s="3">
        <v>0.2</v>
      </c>
      <c r="AK78" s="2" t="s">
        <v>63</v>
      </c>
      <c r="AL78" s="2" t="s">
        <v>63</v>
      </c>
      <c r="AM78" s="2" t="s">
        <v>63</v>
      </c>
      <c r="AN78" s="2" t="s">
        <v>63</v>
      </c>
      <c r="AO78" s="2" t="s">
        <v>63</v>
      </c>
      <c r="AP78" s="2" t="s">
        <v>63</v>
      </c>
      <c r="AQ78" s="2" t="s">
        <v>63</v>
      </c>
      <c r="AR78" s="2" t="s">
        <v>63</v>
      </c>
      <c r="AS78" s="2" t="s">
        <v>63</v>
      </c>
      <c r="AT78" s="2" t="s">
        <v>63</v>
      </c>
      <c r="AU78" s="2" t="s">
        <v>63</v>
      </c>
      <c r="AV78" s="2" t="s">
        <v>63</v>
      </c>
      <c r="AW78" s="2" t="s">
        <v>63</v>
      </c>
      <c r="AX78" s="2" t="s">
        <v>63</v>
      </c>
      <c r="AY78" s="2" t="s">
        <v>63</v>
      </c>
      <c r="AZ78" s="2" t="s">
        <v>63</v>
      </c>
      <c r="BA78" s="2" t="s">
        <v>63</v>
      </c>
      <c r="BB78" s="2" t="s">
        <v>63</v>
      </c>
      <c r="BC78" s="2" t="s">
        <v>63</v>
      </c>
      <c r="BD78" s="2" t="s">
        <v>63</v>
      </c>
      <c r="BE78" s="2" t="s">
        <v>63</v>
      </c>
      <c r="BF78" s="2" t="s">
        <v>63</v>
      </c>
      <c r="BG78" s="2" t="s">
        <v>63</v>
      </c>
      <c r="BH78" s="2" t="s">
        <v>63</v>
      </c>
      <c r="BI78" s="2" t="s">
        <v>63</v>
      </c>
      <c r="BJ78" s="3">
        <v>0.2</v>
      </c>
      <c r="BK78" s="2" t="s">
        <v>63</v>
      </c>
    </row>
    <row r="79" spans="1:63" ht="20.100000000000001" customHeight="1">
      <c r="B79" s="73" t="s">
        <v>364</v>
      </c>
      <c r="C79" s="103" t="s">
        <v>235</v>
      </c>
      <c r="D79" s="2" t="s">
        <v>63</v>
      </c>
      <c r="E79" s="2" t="s">
        <v>63</v>
      </c>
      <c r="F79" s="2" t="s">
        <v>63</v>
      </c>
      <c r="G79" s="2" t="s">
        <v>63</v>
      </c>
      <c r="H79" s="2" t="s">
        <v>63</v>
      </c>
      <c r="I79" s="2" t="s">
        <v>63</v>
      </c>
      <c r="J79" s="2" t="s">
        <v>63</v>
      </c>
      <c r="K79" s="2" t="s">
        <v>63</v>
      </c>
      <c r="L79" s="2" t="s">
        <v>63</v>
      </c>
      <c r="M79" s="3">
        <v>505.6</v>
      </c>
      <c r="N79" s="2" t="s">
        <v>63</v>
      </c>
      <c r="O79" s="2" t="s">
        <v>63</v>
      </c>
      <c r="P79" s="2" t="s">
        <v>63</v>
      </c>
      <c r="Q79" s="3">
        <v>95.1</v>
      </c>
      <c r="R79" s="2" t="s">
        <v>63</v>
      </c>
      <c r="S79" s="2" t="s">
        <v>63</v>
      </c>
      <c r="T79" s="2" t="s">
        <v>63</v>
      </c>
      <c r="U79" s="2" t="s">
        <v>63</v>
      </c>
      <c r="V79" s="2" t="s">
        <v>63</v>
      </c>
      <c r="W79" s="2" t="s">
        <v>63</v>
      </c>
      <c r="X79" s="3">
        <v>4767.8</v>
      </c>
      <c r="Y79" s="3">
        <v>808.3</v>
      </c>
      <c r="Z79" s="2" t="s">
        <v>63</v>
      </c>
      <c r="AA79" s="2" t="s">
        <v>63</v>
      </c>
      <c r="AB79" s="2" t="s">
        <v>63</v>
      </c>
      <c r="AC79" s="2" t="s">
        <v>63</v>
      </c>
      <c r="AD79" s="2" t="s">
        <v>63</v>
      </c>
      <c r="AE79" s="2" t="s">
        <v>63</v>
      </c>
      <c r="AF79" s="2" t="s">
        <v>63</v>
      </c>
      <c r="AG79" s="2" t="s">
        <v>63</v>
      </c>
      <c r="AH79" s="2" t="s">
        <v>63</v>
      </c>
      <c r="AI79" s="3">
        <v>43578.7</v>
      </c>
      <c r="AJ79" s="2" t="s">
        <v>63</v>
      </c>
      <c r="AK79" s="2" t="s">
        <v>63</v>
      </c>
      <c r="AL79" s="2" t="s">
        <v>63</v>
      </c>
      <c r="AM79" s="2" t="s">
        <v>63</v>
      </c>
      <c r="AN79" s="2" t="s">
        <v>63</v>
      </c>
      <c r="AO79" s="2" t="s">
        <v>63</v>
      </c>
      <c r="AP79" s="2" t="s">
        <v>63</v>
      </c>
      <c r="AQ79" s="2" t="s">
        <v>63</v>
      </c>
      <c r="AR79" s="2" t="s">
        <v>63</v>
      </c>
      <c r="AS79" s="2" t="s">
        <v>63</v>
      </c>
      <c r="AT79" s="2" t="s">
        <v>63</v>
      </c>
      <c r="AU79" s="2" t="s">
        <v>63</v>
      </c>
      <c r="AV79" s="2" t="s">
        <v>63</v>
      </c>
      <c r="AW79" s="2" t="s">
        <v>63</v>
      </c>
      <c r="AX79" s="2" t="s">
        <v>63</v>
      </c>
      <c r="AY79" s="2" t="s">
        <v>63</v>
      </c>
      <c r="AZ79" s="2" t="s">
        <v>63</v>
      </c>
      <c r="BA79" s="2" t="s">
        <v>63</v>
      </c>
      <c r="BB79" s="2" t="s">
        <v>63</v>
      </c>
      <c r="BC79" s="2" t="s">
        <v>63</v>
      </c>
      <c r="BD79" s="2" t="s">
        <v>63</v>
      </c>
      <c r="BE79" s="2" t="s">
        <v>63</v>
      </c>
      <c r="BF79" s="2" t="s">
        <v>63</v>
      </c>
      <c r="BG79" s="2" t="s">
        <v>63</v>
      </c>
      <c r="BH79" s="2" t="s">
        <v>63</v>
      </c>
      <c r="BI79" s="2" t="s">
        <v>63</v>
      </c>
      <c r="BJ79" s="3">
        <v>49755.6</v>
      </c>
      <c r="BK79" s="2" t="s">
        <v>63</v>
      </c>
    </row>
    <row r="80" spans="1:63" ht="20.100000000000001" customHeight="1">
      <c r="A80" s="106"/>
      <c r="B80" s="66" t="s">
        <v>140</v>
      </c>
      <c r="C80" s="83" t="s">
        <v>236</v>
      </c>
      <c r="D80" s="3">
        <v>740.6</v>
      </c>
      <c r="E80" s="3">
        <v>1106.8</v>
      </c>
      <c r="F80" s="2" t="s">
        <v>63</v>
      </c>
      <c r="G80" s="3">
        <v>192436.2</v>
      </c>
      <c r="H80" s="3">
        <v>4084.3</v>
      </c>
      <c r="I80" s="2" t="s">
        <v>63</v>
      </c>
      <c r="J80" s="2" t="s">
        <v>63</v>
      </c>
      <c r="K80" s="2" t="s">
        <v>63</v>
      </c>
      <c r="L80" s="2" t="s">
        <v>63</v>
      </c>
      <c r="M80" s="2" t="s">
        <v>63</v>
      </c>
      <c r="N80" s="3">
        <v>3403.3</v>
      </c>
      <c r="O80" s="3">
        <v>13638.4</v>
      </c>
      <c r="P80" s="3">
        <v>7024</v>
      </c>
      <c r="Q80" s="3">
        <v>169571.3</v>
      </c>
      <c r="R80" s="3">
        <v>1455.7</v>
      </c>
      <c r="S80" s="2" t="s">
        <v>63</v>
      </c>
      <c r="T80" s="2" t="s">
        <v>63</v>
      </c>
      <c r="U80" s="2" t="s">
        <v>63</v>
      </c>
      <c r="V80" s="2" t="s">
        <v>63</v>
      </c>
      <c r="W80" s="3">
        <v>2581</v>
      </c>
      <c r="X80" s="3">
        <v>135.69999999999999</v>
      </c>
      <c r="Y80" s="2" t="s">
        <v>63</v>
      </c>
      <c r="Z80" s="2" t="s">
        <v>63</v>
      </c>
      <c r="AA80" s="2" t="s">
        <v>63</v>
      </c>
      <c r="AB80" s="2" t="s">
        <v>63</v>
      </c>
      <c r="AC80" s="2" t="s">
        <v>63</v>
      </c>
      <c r="AD80" s="3">
        <v>151.5</v>
      </c>
      <c r="AE80" s="3">
        <v>1229.5999999999999</v>
      </c>
      <c r="AF80" s="2" t="s">
        <v>63</v>
      </c>
      <c r="AG80" s="2" t="s">
        <v>63</v>
      </c>
      <c r="AH80" s="3">
        <v>951.5</v>
      </c>
      <c r="AI80" s="2" t="s">
        <v>63</v>
      </c>
      <c r="AJ80" s="2" t="s">
        <v>63</v>
      </c>
      <c r="AK80" s="2" t="s">
        <v>63</v>
      </c>
      <c r="AL80" s="2" t="s">
        <v>63</v>
      </c>
      <c r="AM80" s="2" t="s">
        <v>63</v>
      </c>
      <c r="AN80" s="2" t="s">
        <v>63</v>
      </c>
      <c r="AO80" s="3">
        <v>3268.9</v>
      </c>
      <c r="AP80" s="3">
        <v>473.6</v>
      </c>
      <c r="AQ80" s="3">
        <v>419.1</v>
      </c>
      <c r="AR80" s="3">
        <v>321.89999999999998</v>
      </c>
      <c r="AS80" s="3">
        <v>9202.2000000000007</v>
      </c>
      <c r="AT80" s="3">
        <v>152.69999999999999</v>
      </c>
      <c r="AU80" s="3">
        <v>206.8</v>
      </c>
      <c r="AV80" s="2" t="s">
        <v>63</v>
      </c>
      <c r="AW80" s="2" t="s">
        <v>63</v>
      </c>
      <c r="AX80" s="3">
        <v>1654.2</v>
      </c>
      <c r="AY80" s="2" t="s">
        <v>63</v>
      </c>
      <c r="AZ80" s="3">
        <v>176054</v>
      </c>
      <c r="BA80" s="3">
        <v>3544.9</v>
      </c>
      <c r="BB80" s="2" t="s">
        <v>63</v>
      </c>
      <c r="BC80" s="3">
        <v>30726.3</v>
      </c>
      <c r="BD80" s="2" t="s">
        <v>63</v>
      </c>
      <c r="BE80" s="3">
        <v>423.8</v>
      </c>
      <c r="BF80" s="3">
        <v>3369.5</v>
      </c>
      <c r="BG80" s="3">
        <v>5409.6</v>
      </c>
      <c r="BH80" s="2" t="s">
        <v>63</v>
      </c>
      <c r="BI80" s="3">
        <v>166.4</v>
      </c>
      <c r="BJ80" s="3">
        <v>633903.80000000005</v>
      </c>
      <c r="BK80" s="3">
        <v>57869.4</v>
      </c>
    </row>
    <row r="81" spans="1:63" ht="20.100000000000001" customHeight="1">
      <c r="A81" s="106"/>
      <c r="B81" s="71" t="s">
        <v>141</v>
      </c>
      <c r="C81" s="72" t="s">
        <v>237</v>
      </c>
      <c r="D81" s="3">
        <v>740.6</v>
      </c>
      <c r="E81" s="3">
        <v>1106.8</v>
      </c>
      <c r="F81" s="2" t="s">
        <v>63</v>
      </c>
      <c r="G81" s="3">
        <v>180705.1</v>
      </c>
      <c r="H81" s="3">
        <v>4084.3</v>
      </c>
      <c r="I81" s="2" t="s">
        <v>63</v>
      </c>
      <c r="J81" s="2" t="s">
        <v>63</v>
      </c>
      <c r="K81" s="2" t="s">
        <v>63</v>
      </c>
      <c r="L81" s="2" t="s">
        <v>63</v>
      </c>
      <c r="M81" s="2" t="s">
        <v>63</v>
      </c>
      <c r="N81" s="2" t="s">
        <v>63</v>
      </c>
      <c r="O81" s="2" t="s">
        <v>63</v>
      </c>
      <c r="P81" s="3">
        <v>1964.8</v>
      </c>
      <c r="Q81" s="3">
        <v>122022.3</v>
      </c>
      <c r="R81" s="2" t="s">
        <v>63</v>
      </c>
      <c r="S81" s="2" t="s">
        <v>63</v>
      </c>
      <c r="T81" s="2" t="s">
        <v>63</v>
      </c>
      <c r="U81" s="2" t="s">
        <v>63</v>
      </c>
      <c r="V81" s="2" t="s">
        <v>63</v>
      </c>
      <c r="W81" s="2" t="s">
        <v>63</v>
      </c>
      <c r="X81" s="2" t="s">
        <v>63</v>
      </c>
      <c r="Y81" s="2" t="s">
        <v>63</v>
      </c>
      <c r="Z81" s="2" t="s">
        <v>63</v>
      </c>
      <c r="AA81" s="2" t="s">
        <v>63</v>
      </c>
      <c r="AB81" s="2" t="s">
        <v>63</v>
      </c>
      <c r="AC81" s="2" t="s">
        <v>63</v>
      </c>
      <c r="AD81" s="3">
        <v>6.8</v>
      </c>
      <c r="AE81" s="3">
        <v>1229.5999999999999</v>
      </c>
      <c r="AF81" s="2" t="s">
        <v>63</v>
      </c>
      <c r="AG81" s="2" t="s">
        <v>63</v>
      </c>
      <c r="AH81" s="3">
        <v>589.4</v>
      </c>
      <c r="AI81" s="2" t="s">
        <v>63</v>
      </c>
      <c r="AJ81" s="2" t="s">
        <v>63</v>
      </c>
      <c r="AK81" s="2" t="s">
        <v>63</v>
      </c>
      <c r="AL81" s="2" t="s">
        <v>63</v>
      </c>
      <c r="AM81" s="2" t="s">
        <v>63</v>
      </c>
      <c r="AN81" s="2" t="s">
        <v>63</v>
      </c>
      <c r="AO81" s="2" t="s">
        <v>63</v>
      </c>
      <c r="AP81" s="3">
        <v>353.1</v>
      </c>
      <c r="AQ81" s="3">
        <v>133.1</v>
      </c>
      <c r="AR81" s="3">
        <v>229.7</v>
      </c>
      <c r="AS81" s="3">
        <v>5770.8</v>
      </c>
      <c r="AT81" s="3">
        <v>137.4</v>
      </c>
      <c r="AU81" s="3">
        <v>206.8</v>
      </c>
      <c r="AV81" s="2" t="s">
        <v>63</v>
      </c>
      <c r="AW81" s="2" t="s">
        <v>63</v>
      </c>
      <c r="AX81" s="3">
        <v>1654.2</v>
      </c>
      <c r="AY81" s="2" t="s">
        <v>63</v>
      </c>
      <c r="AZ81" s="3">
        <v>176054</v>
      </c>
      <c r="BA81" s="3">
        <v>3541.2</v>
      </c>
      <c r="BB81" s="2" t="s">
        <v>63</v>
      </c>
      <c r="BC81" s="3">
        <v>26974.5</v>
      </c>
      <c r="BD81" s="2" t="s">
        <v>63</v>
      </c>
      <c r="BE81" s="3">
        <v>423.8</v>
      </c>
      <c r="BF81" s="3">
        <v>3358.9</v>
      </c>
      <c r="BG81" s="3">
        <v>5329.7</v>
      </c>
      <c r="BH81" s="2" t="s">
        <v>63</v>
      </c>
      <c r="BI81" s="2" t="s">
        <v>63</v>
      </c>
      <c r="BJ81" s="3">
        <v>536616.6</v>
      </c>
      <c r="BK81" s="3">
        <v>50077.9</v>
      </c>
    </row>
    <row r="82" spans="1:63" ht="20.100000000000001" customHeight="1">
      <c r="A82" s="106"/>
      <c r="B82" s="71" t="s">
        <v>142</v>
      </c>
      <c r="C82" s="72" t="s">
        <v>238</v>
      </c>
      <c r="D82" s="2" t="s">
        <v>63</v>
      </c>
      <c r="E82" s="2" t="s">
        <v>63</v>
      </c>
      <c r="F82" s="2" t="s">
        <v>63</v>
      </c>
      <c r="G82" s="3">
        <v>521.6</v>
      </c>
      <c r="H82" s="2" t="s">
        <v>63</v>
      </c>
      <c r="I82" s="2" t="s">
        <v>63</v>
      </c>
      <c r="J82" s="2" t="s">
        <v>63</v>
      </c>
      <c r="K82" s="2" t="s">
        <v>63</v>
      </c>
      <c r="L82" s="2" t="s">
        <v>63</v>
      </c>
      <c r="M82" s="2" t="s">
        <v>63</v>
      </c>
      <c r="N82" s="3">
        <v>3403.3</v>
      </c>
      <c r="O82" s="3">
        <v>13638.4</v>
      </c>
      <c r="P82" s="3">
        <v>5059.2</v>
      </c>
      <c r="Q82" s="3">
        <v>1466.4</v>
      </c>
      <c r="R82" s="3">
        <v>18.399999999999999</v>
      </c>
      <c r="S82" s="2" t="s">
        <v>63</v>
      </c>
      <c r="T82" s="2" t="s">
        <v>63</v>
      </c>
      <c r="U82" s="2" t="s">
        <v>63</v>
      </c>
      <c r="V82" s="2" t="s">
        <v>63</v>
      </c>
      <c r="W82" s="3">
        <v>1619.4</v>
      </c>
      <c r="X82" s="2" t="s">
        <v>63</v>
      </c>
      <c r="Y82" s="2" t="s">
        <v>63</v>
      </c>
      <c r="Z82" s="2" t="s">
        <v>63</v>
      </c>
      <c r="AA82" s="2" t="s">
        <v>63</v>
      </c>
      <c r="AB82" s="2" t="s">
        <v>63</v>
      </c>
      <c r="AC82" s="2" t="s">
        <v>63</v>
      </c>
      <c r="AD82" s="2" t="s">
        <v>63</v>
      </c>
      <c r="AE82" s="3">
        <v>0</v>
      </c>
      <c r="AF82" s="2" t="s">
        <v>63</v>
      </c>
      <c r="AG82" s="2" t="s">
        <v>63</v>
      </c>
      <c r="AH82" s="3">
        <v>100.1</v>
      </c>
      <c r="AI82" s="2" t="s">
        <v>63</v>
      </c>
      <c r="AJ82" s="2" t="s">
        <v>63</v>
      </c>
      <c r="AK82" s="2" t="s">
        <v>63</v>
      </c>
      <c r="AL82" s="2" t="s">
        <v>63</v>
      </c>
      <c r="AM82" s="2" t="s">
        <v>63</v>
      </c>
      <c r="AN82" s="2" t="s">
        <v>63</v>
      </c>
      <c r="AO82" s="2" t="s">
        <v>63</v>
      </c>
      <c r="AP82" s="3">
        <v>104.1</v>
      </c>
      <c r="AQ82" s="3">
        <v>15.3</v>
      </c>
      <c r="AR82" s="2" t="s">
        <v>63</v>
      </c>
      <c r="AS82" s="3">
        <v>194.5</v>
      </c>
      <c r="AT82" s="3">
        <v>10.3</v>
      </c>
      <c r="AU82" s="2" t="s">
        <v>63</v>
      </c>
      <c r="AV82" s="2" t="s">
        <v>63</v>
      </c>
      <c r="AW82" s="2" t="s">
        <v>63</v>
      </c>
      <c r="AX82" s="2" t="s">
        <v>63</v>
      </c>
      <c r="AY82" s="2" t="s">
        <v>63</v>
      </c>
      <c r="AZ82" s="2" t="s">
        <v>63</v>
      </c>
      <c r="BA82" s="3">
        <v>3.7</v>
      </c>
      <c r="BB82" s="2" t="s">
        <v>63</v>
      </c>
      <c r="BC82" s="3">
        <v>3751.8</v>
      </c>
      <c r="BD82" s="2" t="s">
        <v>63</v>
      </c>
      <c r="BE82" s="2" t="s">
        <v>63</v>
      </c>
      <c r="BF82" s="3">
        <v>10.6</v>
      </c>
      <c r="BG82" s="3">
        <v>79.900000000000006</v>
      </c>
      <c r="BH82" s="2" t="s">
        <v>63</v>
      </c>
      <c r="BI82" s="2" t="s">
        <v>63</v>
      </c>
      <c r="BJ82" s="3">
        <v>29997</v>
      </c>
      <c r="BK82" s="3">
        <v>4170.2</v>
      </c>
    </row>
    <row r="83" spans="1:63" ht="20.100000000000001" customHeight="1">
      <c r="A83" s="106"/>
      <c r="B83" s="71" t="s">
        <v>143</v>
      </c>
      <c r="C83" s="72" t="s">
        <v>239</v>
      </c>
      <c r="D83" s="2" t="s">
        <v>63</v>
      </c>
      <c r="E83" s="2" t="s">
        <v>63</v>
      </c>
      <c r="F83" s="2" t="s">
        <v>63</v>
      </c>
      <c r="G83" s="2" t="s">
        <v>63</v>
      </c>
      <c r="H83" s="2" t="s">
        <v>63</v>
      </c>
      <c r="I83" s="2" t="s">
        <v>63</v>
      </c>
      <c r="J83" s="2" t="s">
        <v>63</v>
      </c>
      <c r="K83" s="2" t="s">
        <v>63</v>
      </c>
      <c r="L83" s="2" t="s">
        <v>63</v>
      </c>
      <c r="M83" s="2" t="s">
        <v>63</v>
      </c>
      <c r="N83" s="2" t="s">
        <v>63</v>
      </c>
      <c r="O83" s="2" t="s">
        <v>63</v>
      </c>
      <c r="P83" s="2" t="s">
        <v>63</v>
      </c>
      <c r="Q83" s="3">
        <v>41415.599999999999</v>
      </c>
      <c r="R83" s="3">
        <v>1224.9000000000001</v>
      </c>
      <c r="S83" s="2" t="s">
        <v>63</v>
      </c>
      <c r="T83" s="2" t="s">
        <v>63</v>
      </c>
      <c r="U83" s="2" t="s">
        <v>63</v>
      </c>
      <c r="V83" s="2" t="s">
        <v>63</v>
      </c>
      <c r="W83" s="2" t="s">
        <v>63</v>
      </c>
      <c r="X83" s="2" t="s">
        <v>63</v>
      </c>
      <c r="Y83" s="2" t="s">
        <v>63</v>
      </c>
      <c r="Z83" s="2" t="s">
        <v>63</v>
      </c>
      <c r="AA83" s="2" t="s">
        <v>63</v>
      </c>
      <c r="AB83" s="2" t="s">
        <v>63</v>
      </c>
      <c r="AC83" s="2" t="s">
        <v>63</v>
      </c>
      <c r="AD83" s="3">
        <v>144.69999999999999</v>
      </c>
      <c r="AE83" s="2" t="s">
        <v>63</v>
      </c>
      <c r="AF83" s="2" t="s">
        <v>63</v>
      </c>
      <c r="AG83" s="2" t="s">
        <v>63</v>
      </c>
      <c r="AH83" s="3">
        <v>167.3</v>
      </c>
      <c r="AI83" s="2" t="s">
        <v>63</v>
      </c>
      <c r="AJ83" s="2" t="s">
        <v>63</v>
      </c>
      <c r="AK83" s="2" t="s">
        <v>63</v>
      </c>
      <c r="AL83" s="2" t="s">
        <v>63</v>
      </c>
      <c r="AM83" s="2" t="s">
        <v>63</v>
      </c>
      <c r="AN83" s="2" t="s">
        <v>63</v>
      </c>
      <c r="AO83" s="2" t="s">
        <v>63</v>
      </c>
      <c r="AP83" s="3">
        <v>2.4</v>
      </c>
      <c r="AQ83" s="3">
        <v>198.1</v>
      </c>
      <c r="AR83" s="3">
        <v>25.4</v>
      </c>
      <c r="AS83" s="3">
        <v>6.2</v>
      </c>
      <c r="AT83" s="2" t="s">
        <v>63</v>
      </c>
      <c r="AU83" s="2" t="s">
        <v>63</v>
      </c>
      <c r="AV83" s="2" t="s">
        <v>63</v>
      </c>
      <c r="AW83" s="2" t="s">
        <v>63</v>
      </c>
      <c r="AX83" s="2" t="s">
        <v>63</v>
      </c>
      <c r="AY83" s="2" t="s">
        <v>63</v>
      </c>
      <c r="AZ83" s="2" t="s">
        <v>63</v>
      </c>
      <c r="BA83" s="2" t="s">
        <v>63</v>
      </c>
      <c r="BB83" s="2" t="s">
        <v>63</v>
      </c>
      <c r="BC83" s="2" t="s">
        <v>63</v>
      </c>
      <c r="BD83" s="2" t="s">
        <v>63</v>
      </c>
      <c r="BE83" s="2" t="s">
        <v>63</v>
      </c>
      <c r="BF83" s="2" t="s">
        <v>63</v>
      </c>
      <c r="BG83" s="2" t="s">
        <v>63</v>
      </c>
      <c r="BH83" s="2" t="s">
        <v>63</v>
      </c>
      <c r="BI83" s="2" t="s">
        <v>63</v>
      </c>
      <c r="BJ83" s="3">
        <v>43184.5</v>
      </c>
      <c r="BK83" s="3">
        <v>232.1</v>
      </c>
    </row>
    <row r="84" spans="1:63" ht="20.100000000000001" customHeight="1">
      <c r="A84" s="106"/>
      <c r="B84" s="71" t="s">
        <v>144</v>
      </c>
      <c r="C84" s="72" t="s">
        <v>240</v>
      </c>
      <c r="D84" s="2" t="s">
        <v>63</v>
      </c>
      <c r="E84" s="2" t="s">
        <v>63</v>
      </c>
      <c r="F84" s="2" t="s">
        <v>63</v>
      </c>
      <c r="G84" s="3">
        <v>11209.5</v>
      </c>
      <c r="H84" s="2" t="s">
        <v>63</v>
      </c>
      <c r="I84" s="2" t="s">
        <v>63</v>
      </c>
      <c r="J84" s="2" t="s">
        <v>63</v>
      </c>
      <c r="K84" s="2" t="s">
        <v>63</v>
      </c>
      <c r="L84" s="2" t="s">
        <v>63</v>
      </c>
      <c r="M84" s="2" t="s">
        <v>63</v>
      </c>
      <c r="N84" s="2" t="s">
        <v>63</v>
      </c>
      <c r="O84" s="2" t="s">
        <v>63</v>
      </c>
      <c r="P84" s="2" t="s">
        <v>63</v>
      </c>
      <c r="Q84" s="3">
        <v>4667.1000000000004</v>
      </c>
      <c r="R84" s="3">
        <v>212.5</v>
      </c>
      <c r="S84" s="2" t="s">
        <v>63</v>
      </c>
      <c r="T84" s="2" t="s">
        <v>63</v>
      </c>
      <c r="U84" s="2" t="s">
        <v>63</v>
      </c>
      <c r="V84" s="2" t="s">
        <v>63</v>
      </c>
      <c r="W84" s="3">
        <v>961.5</v>
      </c>
      <c r="X84" s="3">
        <v>135.69999999999999</v>
      </c>
      <c r="Y84" s="2" t="s">
        <v>63</v>
      </c>
      <c r="Z84" s="2" t="s">
        <v>63</v>
      </c>
      <c r="AA84" s="2" t="s">
        <v>63</v>
      </c>
      <c r="AB84" s="2" t="s">
        <v>63</v>
      </c>
      <c r="AC84" s="2" t="s">
        <v>63</v>
      </c>
      <c r="AD84" s="2" t="s">
        <v>63</v>
      </c>
      <c r="AE84" s="2" t="s">
        <v>63</v>
      </c>
      <c r="AF84" s="2" t="s">
        <v>63</v>
      </c>
      <c r="AG84" s="2" t="s">
        <v>63</v>
      </c>
      <c r="AH84" s="3">
        <v>94.8</v>
      </c>
      <c r="AI84" s="2" t="s">
        <v>63</v>
      </c>
      <c r="AJ84" s="2" t="s">
        <v>63</v>
      </c>
      <c r="AK84" s="2" t="s">
        <v>63</v>
      </c>
      <c r="AL84" s="2" t="s">
        <v>63</v>
      </c>
      <c r="AM84" s="2" t="s">
        <v>63</v>
      </c>
      <c r="AN84" s="2" t="s">
        <v>63</v>
      </c>
      <c r="AO84" s="3">
        <v>3268.9</v>
      </c>
      <c r="AP84" s="3">
        <v>14</v>
      </c>
      <c r="AQ84" s="3">
        <v>72.599999999999994</v>
      </c>
      <c r="AR84" s="3">
        <v>66.8</v>
      </c>
      <c r="AS84" s="3">
        <v>2138.1999999999998</v>
      </c>
      <c r="AT84" s="3">
        <v>5.0999999999999996</v>
      </c>
      <c r="AU84" s="2" t="s">
        <v>63</v>
      </c>
      <c r="AV84" s="2" t="s">
        <v>63</v>
      </c>
      <c r="AW84" s="2" t="s">
        <v>63</v>
      </c>
      <c r="AX84" s="2" t="s">
        <v>63</v>
      </c>
      <c r="AY84" s="2" t="s">
        <v>63</v>
      </c>
      <c r="AZ84" s="2" t="s">
        <v>63</v>
      </c>
      <c r="BA84" s="2" t="s">
        <v>63</v>
      </c>
      <c r="BB84" s="2" t="s">
        <v>63</v>
      </c>
      <c r="BC84" s="2" t="s">
        <v>63</v>
      </c>
      <c r="BD84" s="2" t="s">
        <v>63</v>
      </c>
      <c r="BE84" s="2" t="s">
        <v>63</v>
      </c>
      <c r="BF84" s="2" t="s">
        <v>63</v>
      </c>
      <c r="BG84" s="2" t="s">
        <v>63</v>
      </c>
      <c r="BH84" s="2" t="s">
        <v>63</v>
      </c>
      <c r="BI84" s="2" t="s">
        <v>63</v>
      </c>
      <c r="BJ84" s="3">
        <v>22846.7</v>
      </c>
      <c r="BK84" s="3">
        <v>2296.8000000000002</v>
      </c>
    </row>
    <row r="85" spans="1:63" ht="20.100000000000001" customHeight="1">
      <c r="A85" s="106"/>
      <c r="B85" s="71" t="s">
        <v>145</v>
      </c>
      <c r="C85" s="72" t="s">
        <v>241</v>
      </c>
      <c r="D85" s="2" t="s">
        <v>63</v>
      </c>
      <c r="E85" s="2" t="s">
        <v>63</v>
      </c>
      <c r="F85" s="2" t="s">
        <v>63</v>
      </c>
      <c r="G85" s="2" t="s">
        <v>63</v>
      </c>
      <c r="H85" s="2" t="s">
        <v>63</v>
      </c>
      <c r="I85" s="2" t="s">
        <v>63</v>
      </c>
      <c r="J85" s="2" t="s">
        <v>63</v>
      </c>
      <c r="K85" s="2" t="s">
        <v>63</v>
      </c>
      <c r="L85" s="2" t="s">
        <v>63</v>
      </c>
      <c r="M85" s="2" t="s">
        <v>63</v>
      </c>
      <c r="N85" s="2" t="s">
        <v>63</v>
      </c>
      <c r="O85" s="2" t="s">
        <v>63</v>
      </c>
      <c r="P85" s="2" t="s">
        <v>63</v>
      </c>
      <c r="Q85" s="2" t="s">
        <v>63</v>
      </c>
      <c r="R85" s="2" t="s">
        <v>63</v>
      </c>
      <c r="S85" s="2" t="s">
        <v>63</v>
      </c>
      <c r="T85" s="2" t="s">
        <v>63</v>
      </c>
      <c r="U85" s="2" t="s">
        <v>63</v>
      </c>
      <c r="V85" s="2" t="s">
        <v>63</v>
      </c>
      <c r="W85" s="2" t="s">
        <v>63</v>
      </c>
      <c r="X85" s="2" t="s">
        <v>63</v>
      </c>
      <c r="Y85" s="2" t="s">
        <v>63</v>
      </c>
      <c r="Z85" s="2" t="s">
        <v>63</v>
      </c>
      <c r="AA85" s="2" t="s">
        <v>63</v>
      </c>
      <c r="AB85" s="2" t="s">
        <v>63</v>
      </c>
      <c r="AC85" s="2" t="s">
        <v>63</v>
      </c>
      <c r="AD85" s="2" t="s">
        <v>63</v>
      </c>
      <c r="AE85" s="2" t="s">
        <v>63</v>
      </c>
      <c r="AF85" s="2" t="s">
        <v>63</v>
      </c>
      <c r="AG85" s="2" t="s">
        <v>63</v>
      </c>
      <c r="AH85" s="2" t="s">
        <v>63</v>
      </c>
      <c r="AI85" s="2" t="s">
        <v>63</v>
      </c>
      <c r="AJ85" s="2" t="s">
        <v>63</v>
      </c>
      <c r="AK85" s="2" t="s">
        <v>63</v>
      </c>
      <c r="AL85" s="2" t="s">
        <v>63</v>
      </c>
      <c r="AM85" s="2" t="s">
        <v>63</v>
      </c>
      <c r="AN85" s="2" t="s">
        <v>63</v>
      </c>
      <c r="AO85" s="2" t="s">
        <v>63</v>
      </c>
      <c r="AP85" s="2" t="s">
        <v>63</v>
      </c>
      <c r="AQ85" s="2" t="s">
        <v>63</v>
      </c>
      <c r="AR85" s="2" t="s">
        <v>63</v>
      </c>
      <c r="AS85" s="2" t="s">
        <v>63</v>
      </c>
      <c r="AT85" s="2" t="s">
        <v>63</v>
      </c>
      <c r="AU85" s="2" t="s">
        <v>63</v>
      </c>
      <c r="AV85" s="2" t="s">
        <v>63</v>
      </c>
      <c r="AW85" s="2" t="s">
        <v>63</v>
      </c>
      <c r="AX85" s="2" t="s">
        <v>63</v>
      </c>
      <c r="AY85" s="2" t="s">
        <v>63</v>
      </c>
      <c r="AZ85" s="2" t="s">
        <v>63</v>
      </c>
      <c r="BA85" s="2" t="s">
        <v>63</v>
      </c>
      <c r="BB85" s="2" t="s">
        <v>63</v>
      </c>
      <c r="BC85" s="2" t="s">
        <v>63</v>
      </c>
      <c r="BD85" s="2" t="s">
        <v>63</v>
      </c>
      <c r="BE85" s="2" t="s">
        <v>63</v>
      </c>
      <c r="BF85" s="2" t="s">
        <v>63</v>
      </c>
      <c r="BG85" s="2" t="s">
        <v>63</v>
      </c>
      <c r="BH85" s="2" t="s">
        <v>63</v>
      </c>
      <c r="BI85" s="3">
        <v>166.4</v>
      </c>
      <c r="BJ85" s="3">
        <v>166.4</v>
      </c>
      <c r="BK85" s="2" t="s">
        <v>63</v>
      </c>
    </row>
    <row r="86" spans="1:63" ht="20.100000000000001" customHeight="1">
      <c r="A86" s="106"/>
      <c r="B86" s="66" t="s">
        <v>146</v>
      </c>
      <c r="C86" s="83" t="s">
        <v>242</v>
      </c>
      <c r="D86" s="2" t="s">
        <v>63</v>
      </c>
      <c r="E86" s="2" t="s">
        <v>63</v>
      </c>
      <c r="F86" s="2" t="s">
        <v>63</v>
      </c>
      <c r="G86" s="3">
        <v>79030.3</v>
      </c>
      <c r="H86" s="2" t="s">
        <v>63</v>
      </c>
      <c r="I86" s="2" t="s">
        <v>63</v>
      </c>
      <c r="J86" s="2" t="s">
        <v>63</v>
      </c>
      <c r="K86" s="2" t="s">
        <v>63</v>
      </c>
      <c r="L86" s="2" t="s">
        <v>63</v>
      </c>
      <c r="M86" s="2" t="s">
        <v>63</v>
      </c>
      <c r="N86" s="2" t="s">
        <v>63</v>
      </c>
      <c r="O86" s="2" t="s">
        <v>63</v>
      </c>
      <c r="P86" s="2" t="s">
        <v>63</v>
      </c>
      <c r="Q86" s="3">
        <v>63160.1</v>
      </c>
      <c r="R86" s="3">
        <v>24275.7</v>
      </c>
      <c r="S86" s="2" t="s">
        <v>63</v>
      </c>
      <c r="T86" s="2" t="s">
        <v>63</v>
      </c>
      <c r="U86" s="2" t="s">
        <v>63</v>
      </c>
      <c r="V86" s="2" t="s">
        <v>63</v>
      </c>
      <c r="W86" s="3">
        <v>20620.099999999999</v>
      </c>
      <c r="X86" s="3">
        <v>3805.1</v>
      </c>
      <c r="Y86" s="2" t="s">
        <v>63</v>
      </c>
      <c r="Z86" s="2" t="s">
        <v>63</v>
      </c>
      <c r="AA86" s="2" t="s">
        <v>63</v>
      </c>
      <c r="AB86" s="2" t="s">
        <v>63</v>
      </c>
      <c r="AC86" s="2" t="s">
        <v>63</v>
      </c>
      <c r="AD86" s="3">
        <v>2462.4</v>
      </c>
      <c r="AE86" s="3">
        <v>20.3</v>
      </c>
      <c r="AF86" s="2" t="s">
        <v>63</v>
      </c>
      <c r="AG86" s="2" t="s">
        <v>63</v>
      </c>
      <c r="AH86" s="3">
        <v>7417</v>
      </c>
      <c r="AI86" s="2" t="s">
        <v>63</v>
      </c>
      <c r="AJ86" s="2" t="s">
        <v>63</v>
      </c>
      <c r="AK86" s="2" t="s">
        <v>63</v>
      </c>
      <c r="AL86" s="2" t="s">
        <v>63</v>
      </c>
      <c r="AM86" s="2" t="s">
        <v>63</v>
      </c>
      <c r="AN86" s="2" t="s">
        <v>63</v>
      </c>
      <c r="AO86" s="3">
        <v>23193.5</v>
      </c>
      <c r="AP86" s="3">
        <v>3264</v>
      </c>
      <c r="AQ86" s="3">
        <v>6497.2</v>
      </c>
      <c r="AR86" s="3">
        <v>5974.9</v>
      </c>
      <c r="AS86" s="3">
        <v>5436.3</v>
      </c>
      <c r="AT86" s="3">
        <v>114.6</v>
      </c>
      <c r="AU86" s="3">
        <v>1051</v>
      </c>
      <c r="AV86" s="2" t="s">
        <v>63</v>
      </c>
      <c r="AW86" s="2" t="s">
        <v>63</v>
      </c>
      <c r="AX86" s="2" t="s">
        <v>63</v>
      </c>
      <c r="AY86" s="2" t="s">
        <v>63</v>
      </c>
      <c r="AZ86" s="2" t="s">
        <v>63</v>
      </c>
      <c r="BA86" s="2" t="s">
        <v>63</v>
      </c>
      <c r="BB86" s="2" t="s">
        <v>63</v>
      </c>
      <c r="BC86" s="2" t="s">
        <v>63</v>
      </c>
      <c r="BD86" s="2" t="s">
        <v>63</v>
      </c>
      <c r="BE86" s="2" t="s">
        <v>63</v>
      </c>
      <c r="BF86" s="2" t="s">
        <v>63</v>
      </c>
      <c r="BG86" s="2" t="s">
        <v>63</v>
      </c>
      <c r="BH86" s="2" t="s">
        <v>63</v>
      </c>
      <c r="BI86" s="3">
        <v>58245.1</v>
      </c>
      <c r="BJ86" s="3">
        <v>304567.5</v>
      </c>
      <c r="BK86" s="3">
        <v>22338</v>
      </c>
    </row>
    <row r="87" spans="1:63" ht="20.100000000000001" customHeight="1">
      <c r="A87" s="106"/>
      <c r="B87" s="71" t="s">
        <v>147</v>
      </c>
      <c r="C87" s="72" t="s">
        <v>239</v>
      </c>
      <c r="D87" s="2" t="s">
        <v>63</v>
      </c>
      <c r="E87" s="2" t="s">
        <v>63</v>
      </c>
      <c r="F87" s="2" t="s">
        <v>63</v>
      </c>
      <c r="G87" s="2" t="s">
        <v>63</v>
      </c>
      <c r="H87" s="2" t="s">
        <v>63</v>
      </c>
      <c r="I87" s="2" t="s">
        <v>63</v>
      </c>
      <c r="J87" s="2" t="s">
        <v>63</v>
      </c>
      <c r="K87" s="2" t="s">
        <v>63</v>
      </c>
      <c r="L87" s="2" t="s">
        <v>63</v>
      </c>
      <c r="M87" s="2" t="s">
        <v>63</v>
      </c>
      <c r="N87" s="2" t="s">
        <v>63</v>
      </c>
      <c r="O87" s="2" t="s">
        <v>63</v>
      </c>
      <c r="P87" s="2" t="s">
        <v>63</v>
      </c>
      <c r="Q87" s="3">
        <v>52767.3</v>
      </c>
      <c r="R87" s="3">
        <v>8901</v>
      </c>
      <c r="S87" s="2" t="s">
        <v>63</v>
      </c>
      <c r="T87" s="2" t="s">
        <v>63</v>
      </c>
      <c r="U87" s="2" t="s">
        <v>63</v>
      </c>
      <c r="V87" s="2" t="s">
        <v>63</v>
      </c>
      <c r="W87" s="2" t="s">
        <v>63</v>
      </c>
      <c r="X87" s="2" t="s">
        <v>63</v>
      </c>
      <c r="Y87" s="2" t="s">
        <v>63</v>
      </c>
      <c r="Z87" s="2" t="s">
        <v>63</v>
      </c>
      <c r="AA87" s="2" t="s">
        <v>63</v>
      </c>
      <c r="AB87" s="2" t="s">
        <v>63</v>
      </c>
      <c r="AC87" s="2" t="s">
        <v>63</v>
      </c>
      <c r="AD87" s="3">
        <v>1285.2</v>
      </c>
      <c r="AE87" s="2" t="s">
        <v>63</v>
      </c>
      <c r="AF87" s="2" t="s">
        <v>63</v>
      </c>
      <c r="AG87" s="2" t="s">
        <v>63</v>
      </c>
      <c r="AH87" s="3">
        <v>1292.5999999999999</v>
      </c>
      <c r="AI87" s="2" t="s">
        <v>63</v>
      </c>
      <c r="AJ87" s="2" t="s">
        <v>63</v>
      </c>
      <c r="AK87" s="2" t="s">
        <v>63</v>
      </c>
      <c r="AL87" s="2" t="s">
        <v>63</v>
      </c>
      <c r="AM87" s="2" t="s">
        <v>63</v>
      </c>
      <c r="AN87" s="2" t="s">
        <v>63</v>
      </c>
      <c r="AO87" s="2" t="s">
        <v>63</v>
      </c>
      <c r="AP87" s="3">
        <v>169</v>
      </c>
      <c r="AQ87" s="3">
        <v>5870.2</v>
      </c>
      <c r="AR87" s="3">
        <v>792.3</v>
      </c>
      <c r="AS87" s="3">
        <v>979.2</v>
      </c>
      <c r="AT87" s="3">
        <v>43.3</v>
      </c>
      <c r="AU87" s="2" t="s">
        <v>63</v>
      </c>
      <c r="AV87" s="2" t="s">
        <v>63</v>
      </c>
      <c r="AW87" s="2" t="s">
        <v>63</v>
      </c>
      <c r="AX87" s="2" t="s">
        <v>63</v>
      </c>
      <c r="AY87" s="2" t="s">
        <v>63</v>
      </c>
      <c r="AZ87" s="2" t="s">
        <v>63</v>
      </c>
      <c r="BA87" s="2" t="s">
        <v>63</v>
      </c>
      <c r="BB87" s="2" t="s">
        <v>63</v>
      </c>
      <c r="BC87" s="2" t="s">
        <v>63</v>
      </c>
      <c r="BD87" s="2" t="s">
        <v>63</v>
      </c>
      <c r="BE87" s="2" t="s">
        <v>63</v>
      </c>
      <c r="BF87" s="2" t="s">
        <v>63</v>
      </c>
      <c r="BG87" s="2" t="s">
        <v>63</v>
      </c>
      <c r="BH87" s="2" t="s">
        <v>63</v>
      </c>
      <c r="BI87" s="3">
        <v>48761.3</v>
      </c>
      <c r="BJ87" s="3">
        <v>120861.3</v>
      </c>
      <c r="BK87" s="3">
        <v>7854</v>
      </c>
    </row>
    <row r="88" spans="1:63" ht="20.100000000000001" customHeight="1">
      <c r="A88" s="106"/>
      <c r="B88" s="71" t="s">
        <v>148</v>
      </c>
      <c r="C88" s="72" t="s">
        <v>240</v>
      </c>
      <c r="D88" s="2" t="s">
        <v>63</v>
      </c>
      <c r="E88" s="2" t="s">
        <v>63</v>
      </c>
      <c r="F88" s="2" t="s">
        <v>63</v>
      </c>
      <c r="G88" s="3">
        <v>79030.3</v>
      </c>
      <c r="H88" s="2" t="s">
        <v>63</v>
      </c>
      <c r="I88" s="2" t="s">
        <v>63</v>
      </c>
      <c r="J88" s="2" t="s">
        <v>63</v>
      </c>
      <c r="K88" s="2" t="s">
        <v>63</v>
      </c>
      <c r="L88" s="2" t="s">
        <v>63</v>
      </c>
      <c r="M88" s="2" t="s">
        <v>63</v>
      </c>
      <c r="N88" s="2" t="s">
        <v>63</v>
      </c>
      <c r="O88" s="2" t="s">
        <v>63</v>
      </c>
      <c r="P88" s="2" t="s">
        <v>63</v>
      </c>
      <c r="Q88" s="3">
        <v>9678.9</v>
      </c>
      <c r="R88" s="3">
        <v>3142.9</v>
      </c>
      <c r="S88" s="2" t="s">
        <v>63</v>
      </c>
      <c r="T88" s="2" t="s">
        <v>63</v>
      </c>
      <c r="U88" s="2" t="s">
        <v>63</v>
      </c>
      <c r="V88" s="2" t="s">
        <v>63</v>
      </c>
      <c r="W88" s="3">
        <v>20620.099999999999</v>
      </c>
      <c r="X88" s="3">
        <v>3560.6</v>
      </c>
      <c r="Y88" s="2" t="s">
        <v>63</v>
      </c>
      <c r="Z88" s="2" t="s">
        <v>63</v>
      </c>
      <c r="AA88" s="2" t="s">
        <v>63</v>
      </c>
      <c r="AB88" s="2" t="s">
        <v>63</v>
      </c>
      <c r="AC88" s="2" t="s">
        <v>63</v>
      </c>
      <c r="AD88" s="2" t="s">
        <v>63</v>
      </c>
      <c r="AE88" s="2" t="s">
        <v>63</v>
      </c>
      <c r="AF88" s="2" t="s">
        <v>63</v>
      </c>
      <c r="AG88" s="2" t="s">
        <v>63</v>
      </c>
      <c r="AH88" s="3">
        <v>2050.4</v>
      </c>
      <c r="AI88" s="2" t="s">
        <v>63</v>
      </c>
      <c r="AJ88" s="2" t="s">
        <v>63</v>
      </c>
      <c r="AK88" s="2" t="s">
        <v>63</v>
      </c>
      <c r="AL88" s="2" t="s">
        <v>63</v>
      </c>
      <c r="AM88" s="2" t="s">
        <v>63</v>
      </c>
      <c r="AN88" s="2" t="s">
        <v>63</v>
      </c>
      <c r="AO88" s="3">
        <v>22591.9</v>
      </c>
      <c r="AP88" s="2" t="s">
        <v>63</v>
      </c>
      <c r="AQ88" s="2" t="s">
        <v>63</v>
      </c>
      <c r="AR88" s="3">
        <v>3461.9</v>
      </c>
      <c r="AS88" s="3">
        <v>3889.4</v>
      </c>
      <c r="AT88" s="2" t="s">
        <v>63</v>
      </c>
      <c r="AU88" s="3">
        <v>34.6</v>
      </c>
      <c r="AV88" s="2" t="s">
        <v>63</v>
      </c>
      <c r="AW88" s="2" t="s">
        <v>63</v>
      </c>
      <c r="AX88" s="2" t="s">
        <v>63</v>
      </c>
      <c r="AY88" s="2" t="s">
        <v>63</v>
      </c>
      <c r="AZ88" s="2" t="s">
        <v>63</v>
      </c>
      <c r="BA88" s="2" t="s">
        <v>63</v>
      </c>
      <c r="BB88" s="2" t="s">
        <v>63</v>
      </c>
      <c r="BC88" s="2" t="s">
        <v>63</v>
      </c>
      <c r="BD88" s="2" t="s">
        <v>63</v>
      </c>
      <c r="BE88" s="2" t="s">
        <v>63</v>
      </c>
      <c r="BF88" s="2" t="s">
        <v>63</v>
      </c>
      <c r="BG88" s="2" t="s">
        <v>63</v>
      </c>
      <c r="BH88" s="2" t="s">
        <v>63</v>
      </c>
      <c r="BI88" s="3">
        <v>6580.9</v>
      </c>
      <c r="BJ88" s="3">
        <v>154641.9</v>
      </c>
      <c r="BK88" s="3">
        <v>7385.9</v>
      </c>
    </row>
    <row r="89" spans="1:63" ht="20.100000000000001" customHeight="1">
      <c r="A89" s="106"/>
      <c r="B89" s="71" t="s">
        <v>149</v>
      </c>
      <c r="C89" s="72" t="s">
        <v>243</v>
      </c>
      <c r="D89" s="2" t="s">
        <v>63</v>
      </c>
      <c r="E89" s="2" t="s">
        <v>63</v>
      </c>
      <c r="F89" s="2" t="s">
        <v>63</v>
      </c>
      <c r="G89" s="2" t="s">
        <v>63</v>
      </c>
      <c r="H89" s="2" t="s">
        <v>63</v>
      </c>
      <c r="I89" s="2" t="s">
        <v>63</v>
      </c>
      <c r="J89" s="2" t="s">
        <v>63</v>
      </c>
      <c r="K89" s="2" t="s">
        <v>63</v>
      </c>
      <c r="L89" s="2" t="s">
        <v>63</v>
      </c>
      <c r="M89" s="2" t="s">
        <v>63</v>
      </c>
      <c r="N89" s="2" t="s">
        <v>63</v>
      </c>
      <c r="O89" s="2" t="s">
        <v>63</v>
      </c>
      <c r="P89" s="2" t="s">
        <v>63</v>
      </c>
      <c r="Q89" s="3">
        <v>683.1</v>
      </c>
      <c r="R89" s="3">
        <v>11317.4</v>
      </c>
      <c r="S89" s="2" t="s">
        <v>63</v>
      </c>
      <c r="T89" s="2" t="s">
        <v>63</v>
      </c>
      <c r="U89" s="2" t="s">
        <v>63</v>
      </c>
      <c r="V89" s="2" t="s">
        <v>63</v>
      </c>
      <c r="W89" s="2" t="s">
        <v>63</v>
      </c>
      <c r="X89" s="2" t="s">
        <v>63</v>
      </c>
      <c r="Y89" s="2" t="s">
        <v>63</v>
      </c>
      <c r="Z89" s="2" t="s">
        <v>63</v>
      </c>
      <c r="AA89" s="2" t="s">
        <v>63</v>
      </c>
      <c r="AB89" s="2" t="s">
        <v>63</v>
      </c>
      <c r="AC89" s="2" t="s">
        <v>63</v>
      </c>
      <c r="AD89" s="2" t="s">
        <v>63</v>
      </c>
      <c r="AE89" s="3">
        <v>15.4</v>
      </c>
      <c r="AF89" s="2" t="s">
        <v>63</v>
      </c>
      <c r="AG89" s="2" t="s">
        <v>63</v>
      </c>
      <c r="AH89" s="3">
        <v>1135</v>
      </c>
      <c r="AI89" s="2" t="s">
        <v>63</v>
      </c>
      <c r="AJ89" s="2" t="s">
        <v>63</v>
      </c>
      <c r="AK89" s="2" t="s">
        <v>63</v>
      </c>
      <c r="AL89" s="2" t="s">
        <v>63</v>
      </c>
      <c r="AM89" s="2" t="s">
        <v>63</v>
      </c>
      <c r="AN89" s="2" t="s">
        <v>63</v>
      </c>
      <c r="AO89" s="2" t="s">
        <v>63</v>
      </c>
      <c r="AP89" s="2" t="s">
        <v>63</v>
      </c>
      <c r="AQ89" s="2" t="s">
        <v>63</v>
      </c>
      <c r="AR89" s="2" t="s">
        <v>63</v>
      </c>
      <c r="AS89" s="2" t="s">
        <v>63</v>
      </c>
      <c r="AT89" s="2" t="s">
        <v>63</v>
      </c>
      <c r="AU89" s="3">
        <v>1016.5</v>
      </c>
      <c r="AV89" s="2" t="s">
        <v>63</v>
      </c>
      <c r="AW89" s="2" t="s">
        <v>63</v>
      </c>
      <c r="AX89" s="2" t="s">
        <v>63</v>
      </c>
      <c r="AY89" s="2" t="s">
        <v>63</v>
      </c>
      <c r="AZ89" s="2" t="s">
        <v>63</v>
      </c>
      <c r="BA89" s="2" t="s">
        <v>63</v>
      </c>
      <c r="BB89" s="2" t="s">
        <v>63</v>
      </c>
      <c r="BC89" s="2" t="s">
        <v>63</v>
      </c>
      <c r="BD89" s="2" t="s">
        <v>63</v>
      </c>
      <c r="BE89" s="2" t="s">
        <v>63</v>
      </c>
      <c r="BF89" s="2" t="s">
        <v>63</v>
      </c>
      <c r="BG89" s="2" t="s">
        <v>63</v>
      </c>
      <c r="BH89" s="2" t="s">
        <v>63</v>
      </c>
      <c r="BI89" s="2" t="s">
        <v>63</v>
      </c>
      <c r="BJ89" s="3">
        <v>14167.4</v>
      </c>
      <c r="BK89" s="3">
        <v>1016.5</v>
      </c>
    </row>
    <row r="90" spans="1:63" ht="20.100000000000001" customHeight="1">
      <c r="A90" s="106"/>
      <c r="B90" s="71" t="s">
        <v>150</v>
      </c>
      <c r="C90" s="72" t="s">
        <v>244</v>
      </c>
      <c r="D90" s="2" t="s">
        <v>63</v>
      </c>
      <c r="E90" s="2" t="s">
        <v>63</v>
      </c>
      <c r="F90" s="2" t="s">
        <v>63</v>
      </c>
      <c r="G90" s="2" t="s">
        <v>63</v>
      </c>
      <c r="H90" s="2" t="s">
        <v>63</v>
      </c>
      <c r="I90" s="2" t="s">
        <v>63</v>
      </c>
      <c r="J90" s="2" t="s">
        <v>63</v>
      </c>
      <c r="K90" s="2" t="s">
        <v>63</v>
      </c>
      <c r="L90" s="2" t="s">
        <v>63</v>
      </c>
      <c r="M90" s="2" t="s">
        <v>63</v>
      </c>
      <c r="N90" s="2" t="s">
        <v>63</v>
      </c>
      <c r="O90" s="2" t="s">
        <v>63</v>
      </c>
      <c r="P90" s="2" t="s">
        <v>63</v>
      </c>
      <c r="Q90" s="3">
        <v>30.9</v>
      </c>
      <c r="R90" s="3">
        <v>914.4</v>
      </c>
      <c r="S90" s="2" t="s">
        <v>63</v>
      </c>
      <c r="T90" s="2" t="s">
        <v>63</v>
      </c>
      <c r="U90" s="2" t="s">
        <v>63</v>
      </c>
      <c r="V90" s="2" t="s">
        <v>63</v>
      </c>
      <c r="W90" s="2" t="s">
        <v>63</v>
      </c>
      <c r="X90" s="3">
        <v>244.5</v>
      </c>
      <c r="Y90" s="2" t="s">
        <v>63</v>
      </c>
      <c r="Z90" s="2" t="s">
        <v>63</v>
      </c>
      <c r="AA90" s="2" t="s">
        <v>63</v>
      </c>
      <c r="AB90" s="2" t="s">
        <v>63</v>
      </c>
      <c r="AC90" s="2" t="s">
        <v>63</v>
      </c>
      <c r="AD90" s="3">
        <v>1177.2</v>
      </c>
      <c r="AE90" s="3">
        <v>4.9000000000000004</v>
      </c>
      <c r="AF90" s="2" t="s">
        <v>63</v>
      </c>
      <c r="AG90" s="2" t="s">
        <v>63</v>
      </c>
      <c r="AH90" s="3">
        <v>2939</v>
      </c>
      <c r="AI90" s="2" t="s">
        <v>63</v>
      </c>
      <c r="AJ90" s="2" t="s">
        <v>63</v>
      </c>
      <c r="AK90" s="2" t="s">
        <v>63</v>
      </c>
      <c r="AL90" s="2" t="s">
        <v>63</v>
      </c>
      <c r="AM90" s="2" t="s">
        <v>63</v>
      </c>
      <c r="AN90" s="2" t="s">
        <v>63</v>
      </c>
      <c r="AO90" s="3">
        <v>601.5</v>
      </c>
      <c r="AP90" s="3">
        <v>3095.1</v>
      </c>
      <c r="AQ90" s="2" t="s">
        <v>63</v>
      </c>
      <c r="AR90" s="3">
        <v>1720.7</v>
      </c>
      <c r="AS90" s="3">
        <v>567.6</v>
      </c>
      <c r="AT90" s="3">
        <v>71.3</v>
      </c>
      <c r="AU90" s="2" t="s">
        <v>63</v>
      </c>
      <c r="AV90" s="2" t="s">
        <v>63</v>
      </c>
      <c r="AW90" s="2" t="s">
        <v>63</v>
      </c>
      <c r="AX90" s="2" t="s">
        <v>63</v>
      </c>
      <c r="AY90" s="2" t="s">
        <v>63</v>
      </c>
      <c r="AZ90" s="2" t="s">
        <v>63</v>
      </c>
      <c r="BA90" s="2" t="s">
        <v>63</v>
      </c>
      <c r="BB90" s="2" t="s">
        <v>63</v>
      </c>
      <c r="BC90" s="2" t="s">
        <v>63</v>
      </c>
      <c r="BD90" s="2" t="s">
        <v>63</v>
      </c>
      <c r="BE90" s="2" t="s">
        <v>63</v>
      </c>
      <c r="BF90" s="2" t="s">
        <v>63</v>
      </c>
      <c r="BG90" s="2" t="s">
        <v>63</v>
      </c>
      <c r="BH90" s="2" t="s">
        <v>63</v>
      </c>
      <c r="BI90" s="2" t="s">
        <v>63</v>
      </c>
      <c r="BJ90" s="3">
        <v>11367</v>
      </c>
      <c r="BK90" s="3">
        <v>5454.7</v>
      </c>
    </row>
    <row r="91" spans="1:63" ht="20.100000000000001" customHeight="1">
      <c r="A91" s="106"/>
      <c r="B91" s="71" t="s">
        <v>151</v>
      </c>
      <c r="C91" s="72" t="s">
        <v>245</v>
      </c>
      <c r="D91" s="2" t="s">
        <v>63</v>
      </c>
      <c r="E91" s="2" t="s">
        <v>63</v>
      </c>
      <c r="F91" s="2" t="s">
        <v>63</v>
      </c>
      <c r="G91" s="2" t="s">
        <v>63</v>
      </c>
      <c r="H91" s="2" t="s">
        <v>63</v>
      </c>
      <c r="I91" s="2" t="s">
        <v>63</v>
      </c>
      <c r="J91" s="2" t="s">
        <v>63</v>
      </c>
      <c r="K91" s="2" t="s">
        <v>63</v>
      </c>
      <c r="L91" s="2" t="s">
        <v>63</v>
      </c>
      <c r="M91" s="2" t="s">
        <v>63</v>
      </c>
      <c r="N91" s="2" t="s">
        <v>63</v>
      </c>
      <c r="O91" s="2" t="s">
        <v>63</v>
      </c>
      <c r="P91" s="2" t="s">
        <v>63</v>
      </c>
      <c r="Q91" s="2" t="s">
        <v>63</v>
      </c>
      <c r="R91" s="2" t="s">
        <v>63</v>
      </c>
      <c r="S91" s="2" t="s">
        <v>63</v>
      </c>
      <c r="T91" s="2" t="s">
        <v>63</v>
      </c>
      <c r="U91" s="2" t="s">
        <v>63</v>
      </c>
      <c r="V91" s="2" t="s">
        <v>63</v>
      </c>
      <c r="W91" s="2" t="s">
        <v>63</v>
      </c>
      <c r="X91" s="2" t="s">
        <v>63</v>
      </c>
      <c r="Y91" s="2" t="s">
        <v>63</v>
      </c>
      <c r="Z91" s="2" t="s">
        <v>63</v>
      </c>
      <c r="AA91" s="2" t="s">
        <v>63</v>
      </c>
      <c r="AB91" s="2" t="s">
        <v>63</v>
      </c>
      <c r="AC91" s="2" t="s">
        <v>63</v>
      </c>
      <c r="AD91" s="2" t="s">
        <v>63</v>
      </c>
      <c r="AE91" s="2" t="s">
        <v>63</v>
      </c>
      <c r="AF91" s="2" t="s">
        <v>63</v>
      </c>
      <c r="AG91" s="2" t="s">
        <v>63</v>
      </c>
      <c r="AH91" s="2" t="s">
        <v>63</v>
      </c>
      <c r="AI91" s="2" t="s">
        <v>63</v>
      </c>
      <c r="AJ91" s="2" t="s">
        <v>63</v>
      </c>
      <c r="AK91" s="2" t="s">
        <v>63</v>
      </c>
      <c r="AL91" s="2" t="s">
        <v>63</v>
      </c>
      <c r="AM91" s="2" t="s">
        <v>63</v>
      </c>
      <c r="AN91" s="2" t="s">
        <v>63</v>
      </c>
      <c r="AO91" s="2" t="s">
        <v>63</v>
      </c>
      <c r="AP91" s="2" t="s">
        <v>63</v>
      </c>
      <c r="AQ91" s="2" t="s">
        <v>63</v>
      </c>
      <c r="AR91" s="2" t="s">
        <v>63</v>
      </c>
      <c r="AS91" s="2" t="s">
        <v>63</v>
      </c>
      <c r="AT91" s="2" t="s">
        <v>63</v>
      </c>
      <c r="AU91" s="2" t="s">
        <v>63</v>
      </c>
      <c r="AV91" s="2" t="s">
        <v>63</v>
      </c>
      <c r="AW91" s="2" t="s">
        <v>63</v>
      </c>
      <c r="AX91" s="2" t="s">
        <v>63</v>
      </c>
      <c r="AY91" s="2" t="s">
        <v>63</v>
      </c>
      <c r="AZ91" s="2" t="s">
        <v>63</v>
      </c>
      <c r="BA91" s="2" t="s">
        <v>63</v>
      </c>
      <c r="BB91" s="2" t="s">
        <v>63</v>
      </c>
      <c r="BC91" s="2" t="s">
        <v>63</v>
      </c>
      <c r="BD91" s="2" t="s">
        <v>63</v>
      </c>
      <c r="BE91" s="2" t="s">
        <v>63</v>
      </c>
      <c r="BF91" s="2" t="s">
        <v>63</v>
      </c>
      <c r="BG91" s="2" t="s">
        <v>63</v>
      </c>
      <c r="BH91" s="2" t="s">
        <v>63</v>
      </c>
      <c r="BI91" s="3">
        <v>2902.9</v>
      </c>
      <c r="BJ91" s="3">
        <v>2902.9</v>
      </c>
      <c r="BK91" s="2" t="s">
        <v>63</v>
      </c>
    </row>
  </sheetData>
  <mergeCells count="1">
    <mergeCell ref="D2:BK2"/>
  </mergeCells>
  <phoneticPr fontId="5"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5F5F-840A-4E80-B68A-9A03F7806D09}">
  <dimension ref="A1:BQ91"/>
  <sheetViews>
    <sheetView workbookViewId="0">
      <pane xSplit="3" ySplit="3" topLeftCell="BD14" activePane="bottomRight" state="frozen"/>
      <selection pane="topRight" activeCell="D1" sqref="D1"/>
      <selection pane="bottomLeft" activeCell="A4" sqref="A4"/>
      <selection pane="bottomRight" activeCell="A48" sqref="A48:XFD48"/>
    </sheetView>
  </sheetViews>
  <sheetFormatPr defaultRowHeight="16.5"/>
  <cols>
    <col min="1" max="1" width="12" customWidth="1"/>
    <col min="2" max="2" width="15.125" customWidth="1"/>
    <col min="3" max="3" width="15.375" customWidth="1"/>
    <col min="4" max="5" width="14.625" customWidth="1"/>
    <col min="6" max="6" width="8.75" customWidth="1"/>
    <col min="7" max="7" width="14.625" customWidth="1"/>
    <col min="8" max="8" width="11.75" customWidth="1"/>
    <col min="9" max="10" width="5.875" customWidth="1"/>
    <col min="11" max="11" width="11.75" customWidth="1"/>
    <col min="12" max="13" width="8.75" customWidth="1"/>
    <col min="14" max="14" width="17.625" customWidth="1"/>
    <col min="15" max="15" width="11.75" customWidth="1"/>
    <col min="16" max="16" width="17.625" customWidth="1"/>
    <col min="17" max="18" width="11.75" customWidth="1"/>
    <col min="19" max="19" width="9.75" customWidth="1"/>
    <col min="20" max="20" width="11.75" customWidth="1"/>
    <col min="21" max="21" width="8.75" customWidth="1"/>
    <col min="22" max="22" width="17.625" customWidth="1"/>
    <col min="23" max="23" width="11.75" customWidth="1"/>
    <col min="24" max="24" width="8.75" customWidth="1"/>
    <col min="25" max="25" width="6.875" customWidth="1"/>
    <col min="26" max="26" width="8.75" customWidth="1"/>
    <col min="27" max="27" width="14.625" customWidth="1"/>
    <col min="28" max="28" width="20.375" customWidth="1"/>
    <col min="29" max="29" width="17.625" customWidth="1"/>
    <col min="30" max="30" width="7.875" customWidth="1"/>
    <col min="31" max="31" width="8.75" customWidth="1"/>
    <col min="32" max="33" width="5.875" customWidth="1"/>
    <col min="34" max="35" width="8.75" customWidth="1"/>
    <col min="36" max="36" width="5.875" customWidth="1"/>
    <col min="37" max="37" width="8.75" customWidth="1"/>
    <col min="38" max="38" width="11.75" customWidth="1"/>
    <col min="39" max="39" width="14.625" customWidth="1"/>
    <col min="40" max="40" width="11.75" customWidth="1"/>
    <col min="41" max="41" width="17.625" customWidth="1"/>
    <col min="42" max="42" width="14.625" customWidth="1"/>
    <col min="43" max="43" width="21.375" customWidth="1"/>
    <col min="44" max="44" width="24.375" customWidth="1"/>
    <col min="45" max="45" width="20.375" customWidth="1"/>
    <col min="46" max="47" width="14.625" customWidth="1"/>
    <col min="48" max="48" width="17.625" customWidth="1"/>
    <col min="49" max="49" width="14.625" customWidth="1"/>
    <col min="50" max="50" width="20.375" customWidth="1"/>
    <col min="51" max="51" width="5.875" customWidth="1"/>
    <col min="52" max="52" width="8.75" customWidth="1"/>
    <col min="53" max="53" width="6.875" customWidth="1"/>
    <col min="54" max="54" width="5.875" customWidth="1"/>
    <col min="55" max="56" width="8.75" customWidth="1"/>
    <col min="57" max="57" width="5.875" customWidth="1"/>
    <col min="58" max="58" width="6.875" customWidth="1"/>
    <col min="59" max="59" width="17.625" customWidth="1"/>
    <col min="60" max="60" width="13.75" bestFit="1" customWidth="1"/>
    <col min="61" max="61" width="7.875" customWidth="1"/>
    <col min="62" max="62" width="11.75" style="13" customWidth="1"/>
    <col min="63" max="63" width="16.625" customWidth="1"/>
  </cols>
  <sheetData>
    <row r="1" spans="1:69" ht="17.25" thickBot="1">
      <c r="D1" s="16" t="s">
        <v>271</v>
      </c>
      <c r="E1" s="16" t="s">
        <v>271</v>
      </c>
      <c r="F1" s="16" t="s">
        <v>271</v>
      </c>
      <c r="G1" s="16" t="s">
        <v>271</v>
      </c>
      <c r="H1" s="16" t="s">
        <v>271</v>
      </c>
      <c r="I1" s="16" t="s">
        <v>271</v>
      </c>
      <c r="J1" s="16" t="s">
        <v>271</v>
      </c>
      <c r="K1" s="16" t="s">
        <v>271</v>
      </c>
      <c r="L1" s="16"/>
      <c r="M1" s="16"/>
      <c r="N1" s="16"/>
      <c r="O1" s="16"/>
      <c r="P1" s="16"/>
      <c r="Q1" s="17" t="s">
        <v>272</v>
      </c>
      <c r="R1" s="17" t="s">
        <v>272</v>
      </c>
      <c r="S1" s="7" t="s">
        <v>273</v>
      </c>
      <c r="T1" s="36" t="s">
        <v>274</v>
      </c>
      <c r="U1" s="36" t="s">
        <v>274</v>
      </c>
      <c r="V1" s="36" t="s">
        <v>274</v>
      </c>
      <c r="W1" s="17" t="s">
        <v>275</v>
      </c>
      <c r="X1" s="17" t="s">
        <v>275</v>
      </c>
      <c r="Y1" s="17" t="s">
        <v>275</v>
      </c>
      <c r="Z1" s="16" t="s">
        <v>276</v>
      </c>
      <c r="AA1" s="16" t="s">
        <v>276</v>
      </c>
      <c r="AB1" s="16" t="s">
        <v>276</v>
      </c>
      <c r="AC1" s="16" t="s">
        <v>276</v>
      </c>
      <c r="AD1" s="16" t="s">
        <v>276</v>
      </c>
      <c r="AE1" s="16" t="s">
        <v>276</v>
      </c>
      <c r="AF1" s="18" t="s">
        <v>277</v>
      </c>
      <c r="AG1" s="18" t="s">
        <v>277</v>
      </c>
      <c r="AH1" s="18" t="s">
        <v>277</v>
      </c>
      <c r="AI1" s="17"/>
      <c r="AJ1" s="16" t="s">
        <v>276</v>
      </c>
      <c r="AK1" s="18" t="s">
        <v>277</v>
      </c>
      <c r="AL1" s="16" t="s">
        <v>276</v>
      </c>
      <c r="AM1" s="18" t="s">
        <v>277</v>
      </c>
      <c r="AN1" s="16" t="s">
        <v>276</v>
      </c>
      <c r="AO1" s="18" t="s">
        <v>277</v>
      </c>
      <c r="AP1" s="17" t="s">
        <v>278</v>
      </c>
      <c r="AQ1" s="17" t="s">
        <v>278</v>
      </c>
      <c r="AR1" s="17" t="s">
        <v>278</v>
      </c>
      <c r="AS1" s="17" t="s">
        <v>278</v>
      </c>
      <c r="AT1" s="17" t="s">
        <v>278</v>
      </c>
      <c r="AU1" s="17" t="s">
        <v>278</v>
      </c>
      <c r="AV1" s="17" t="s">
        <v>278</v>
      </c>
      <c r="AW1" s="17" t="s">
        <v>278</v>
      </c>
      <c r="AX1" s="17" t="s">
        <v>278</v>
      </c>
      <c r="AY1" s="16" t="s">
        <v>279</v>
      </c>
      <c r="AZ1" s="16" t="s">
        <v>279</v>
      </c>
      <c r="BA1" s="16" t="s">
        <v>279</v>
      </c>
      <c r="BB1" s="16" t="s">
        <v>279</v>
      </c>
      <c r="BC1" s="16" t="s">
        <v>279</v>
      </c>
      <c r="BD1" s="16" t="s">
        <v>279</v>
      </c>
      <c r="BE1" s="16" t="s">
        <v>279</v>
      </c>
      <c r="BF1" s="16" t="s">
        <v>279</v>
      </c>
      <c r="BG1" s="16" t="s">
        <v>279</v>
      </c>
      <c r="BH1" s="8" t="s">
        <v>280</v>
      </c>
      <c r="BI1" s="9" t="s">
        <v>281</v>
      </c>
      <c r="BJ1"/>
    </row>
    <row r="2" spans="1:69" ht="20.100000000000001" customHeight="1" thickBot="1">
      <c r="A2" s="374" t="s">
        <v>807</v>
      </c>
      <c r="D2" s="782" t="s">
        <v>158</v>
      </c>
      <c r="E2" s="782" t="s">
        <v>158</v>
      </c>
      <c r="F2" s="782" t="s">
        <v>158</v>
      </c>
      <c r="G2" s="782" t="s">
        <v>158</v>
      </c>
      <c r="H2" s="782" t="s">
        <v>158</v>
      </c>
      <c r="I2" s="782" t="s">
        <v>158</v>
      </c>
      <c r="J2" s="782" t="s">
        <v>158</v>
      </c>
      <c r="K2" s="782" t="s">
        <v>158</v>
      </c>
      <c r="L2" s="782" t="s">
        <v>158</v>
      </c>
      <c r="M2" s="782" t="s">
        <v>158</v>
      </c>
      <c r="N2" s="782" t="s">
        <v>158</v>
      </c>
      <c r="O2" s="782" t="s">
        <v>158</v>
      </c>
      <c r="P2" s="782" t="s">
        <v>158</v>
      </c>
      <c r="Q2" s="782" t="s">
        <v>158</v>
      </c>
      <c r="R2" s="782" t="s">
        <v>158</v>
      </c>
      <c r="S2" s="782" t="s">
        <v>158</v>
      </c>
      <c r="T2" s="782" t="s">
        <v>158</v>
      </c>
      <c r="U2" s="782" t="s">
        <v>158</v>
      </c>
      <c r="V2" s="782" t="s">
        <v>158</v>
      </c>
      <c r="W2" s="782" t="s">
        <v>158</v>
      </c>
      <c r="X2" s="782" t="s">
        <v>158</v>
      </c>
      <c r="Y2" s="782" t="s">
        <v>158</v>
      </c>
      <c r="Z2" s="782" t="s">
        <v>158</v>
      </c>
      <c r="AA2" s="782" t="s">
        <v>158</v>
      </c>
      <c r="AB2" s="782" t="s">
        <v>158</v>
      </c>
      <c r="AC2" s="782" t="s">
        <v>158</v>
      </c>
      <c r="AD2" s="782" t="s">
        <v>158</v>
      </c>
      <c r="AE2" s="782" t="s">
        <v>158</v>
      </c>
      <c r="AF2" s="782" t="s">
        <v>158</v>
      </c>
      <c r="AG2" s="782" t="s">
        <v>158</v>
      </c>
      <c r="AH2" s="782" t="s">
        <v>158</v>
      </c>
      <c r="AI2" s="782" t="s">
        <v>158</v>
      </c>
      <c r="AJ2" s="782" t="s">
        <v>158</v>
      </c>
      <c r="AK2" s="782" t="s">
        <v>158</v>
      </c>
      <c r="AL2" s="782" t="s">
        <v>158</v>
      </c>
      <c r="AM2" s="782" t="s">
        <v>158</v>
      </c>
      <c r="AN2" s="782" t="s">
        <v>158</v>
      </c>
      <c r="AO2" s="782" t="s">
        <v>158</v>
      </c>
      <c r="AP2" s="782" t="s">
        <v>158</v>
      </c>
      <c r="AQ2" s="782" t="s">
        <v>158</v>
      </c>
      <c r="AR2" s="782" t="s">
        <v>158</v>
      </c>
      <c r="AS2" s="782" t="s">
        <v>158</v>
      </c>
      <c r="AT2" s="782" t="s">
        <v>158</v>
      </c>
      <c r="AU2" s="782" t="s">
        <v>158</v>
      </c>
      <c r="AV2" s="782" t="s">
        <v>158</v>
      </c>
      <c r="AW2" s="782" t="s">
        <v>158</v>
      </c>
      <c r="AX2" s="782" t="s">
        <v>158</v>
      </c>
      <c r="AY2" s="782" t="s">
        <v>158</v>
      </c>
      <c r="AZ2" s="782" t="s">
        <v>158</v>
      </c>
      <c r="BA2" s="782" t="s">
        <v>158</v>
      </c>
      <c r="BB2" s="782" t="s">
        <v>158</v>
      </c>
      <c r="BC2" s="782" t="s">
        <v>158</v>
      </c>
      <c r="BD2" s="782" t="s">
        <v>158</v>
      </c>
      <c r="BE2" s="782" t="s">
        <v>158</v>
      </c>
      <c r="BF2" s="782" t="s">
        <v>158</v>
      </c>
      <c r="BG2" s="782" t="s">
        <v>158</v>
      </c>
      <c r="BH2" s="782" t="s">
        <v>158</v>
      </c>
      <c r="BI2" s="782" t="s">
        <v>158</v>
      </c>
      <c r="BJ2" s="782" t="s">
        <v>158</v>
      </c>
      <c r="BK2" s="782" t="s">
        <v>158</v>
      </c>
    </row>
    <row r="3" spans="1:69" ht="20.100000000000001" customHeight="1">
      <c r="A3" s="110" t="s">
        <v>270</v>
      </c>
      <c r="B3" s="111" t="s">
        <v>282</v>
      </c>
      <c r="C3" s="111" t="s">
        <v>283</v>
      </c>
      <c r="D3" s="1" t="s">
        <v>1</v>
      </c>
      <c r="E3" s="1" t="s">
        <v>2</v>
      </c>
      <c r="F3" s="1" t="s">
        <v>3</v>
      </c>
      <c r="G3" s="1" t="s">
        <v>4</v>
      </c>
      <c r="H3" s="1" t="s">
        <v>5</v>
      </c>
      <c r="I3" s="1" t="s">
        <v>6</v>
      </c>
      <c r="J3" s="1" t="s">
        <v>7</v>
      </c>
      <c r="K3" s="1" t="s">
        <v>8</v>
      </c>
      <c r="L3" s="1" t="s">
        <v>9</v>
      </c>
      <c r="M3" s="1" t="s">
        <v>10</v>
      </c>
      <c r="N3" s="1" t="s">
        <v>11</v>
      </c>
      <c r="O3" s="1" t="s">
        <v>12</v>
      </c>
      <c r="P3" s="1" t="s">
        <v>13</v>
      </c>
      <c r="Q3" s="1" t="s">
        <v>14</v>
      </c>
      <c r="R3" s="1" t="s">
        <v>15</v>
      </c>
      <c r="S3" s="1" t="s">
        <v>16</v>
      </c>
      <c r="T3" s="1" t="s">
        <v>17</v>
      </c>
      <c r="U3" s="1" t="s">
        <v>18</v>
      </c>
      <c r="V3" s="1" t="s">
        <v>19</v>
      </c>
      <c r="W3" s="1" t="s">
        <v>20</v>
      </c>
      <c r="X3" s="1" t="s">
        <v>21</v>
      </c>
      <c r="Y3" s="1" t="s">
        <v>22</v>
      </c>
      <c r="Z3" s="1" t="s">
        <v>23</v>
      </c>
      <c r="AA3" s="1" t="s">
        <v>24</v>
      </c>
      <c r="AB3" s="1" t="s">
        <v>25</v>
      </c>
      <c r="AC3" s="1" t="s">
        <v>26</v>
      </c>
      <c r="AD3" s="1" t="s">
        <v>27</v>
      </c>
      <c r="AE3" s="1" t="s">
        <v>28</v>
      </c>
      <c r="AF3" s="1" t="s">
        <v>29</v>
      </c>
      <c r="AG3" s="1" t="s">
        <v>30</v>
      </c>
      <c r="AH3" s="1" t="s">
        <v>31</v>
      </c>
      <c r="AI3" s="1" t="s">
        <v>32</v>
      </c>
      <c r="AJ3" s="1" t="s">
        <v>33</v>
      </c>
      <c r="AK3" s="1" t="s">
        <v>34</v>
      </c>
      <c r="AL3" s="1" t="s">
        <v>35</v>
      </c>
      <c r="AM3" s="1" t="s">
        <v>36</v>
      </c>
      <c r="AN3" s="1" t="s">
        <v>37</v>
      </c>
      <c r="AO3" s="1" t="s">
        <v>38</v>
      </c>
      <c r="AP3" s="1" t="s">
        <v>39</v>
      </c>
      <c r="AQ3" s="1" t="s">
        <v>40</v>
      </c>
      <c r="AR3" s="1" t="s">
        <v>41</v>
      </c>
      <c r="AS3" s="1" t="s">
        <v>42</v>
      </c>
      <c r="AT3" s="1" t="s">
        <v>43</v>
      </c>
      <c r="AU3" s="1" t="s">
        <v>44</v>
      </c>
      <c r="AV3" s="1" t="s">
        <v>45</v>
      </c>
      <c r="AW3" s="1" t="s">
        <v>46</v>
      </c>
      <c r="AX3" s="1" t="s">
        <v>47</v>
      </c>
      <c r="AY3" s="1" t="s">
        <v>48</v>
      </c>
      <c r="AZ3" s="1" t="s">
        <v>49</v>
      </c>
      <c r="BA3" s="1" t="s">
        <v>50</v>
      </c>
      <c r="BB3" s="1" t="s">
        <v>51</v>
      </c>
      <c r="BC3" s="1" t="s">
        <v>52</v>
      </c>
      <c r="BD3" s="1" t="s">
        <v>53</v>
      </c>
      <c r="BE3" s="1" t="s">
        <v>54</v>
      </c>
      <c r="BF3" s="1" t="s">
        <v>55</v>
      </c>
      <c r="BG3" s="1" t="s">
        <v>56</v>
      </c>
      <c r="BH3" s="1" t="s">
        <v>57</v>
      </c>
      <c r="BI3" s="1" t="s">
        <v>58</v>
      </c>
      <c r="BJ3" s="14" t="s">
        <v>59</v>
      </c>
      <c r="BK3" s="1" t="s">
        <v>60</v>
      </c>
    </row>
    <row r="4" spans="1:69" ht="20.100000000000001" customHeight="1">
      <c r="A4" s="106"/>
      <c r="B4" s="66" t="s">
        <v>61</v>
      </c>
      <c r="C4" s="67" t="s">
        <v>159</v>
      </c>
      <c r="D4" s="3">
        <v>304.2</v>
      </c>
      <c r="E4" s="2" t="s">
        <v>63</v>
      </c>
      <c r="F4" s="2" t="s">
        <v>63</v>
      </c>
      <c r="G4" s="2" t="s">
        <v>63</v>
      </c>
      <c r="H4" s="2" t="s">
        <v>63</v>
      </c>
      <c r="I4" s="2" t="s">
        <v>63</v>
      </c>
      <c r="J4" s="2" t="s">
        <v>63</v>
      </c>
      <c r="K4" s="2" t="s">
        <v>63</v>
      </c>
      <c r="L4" s="2" t="s">
        <v>63</v>
      </c>
      <c r="M4" s="2" t="s">
        <v>63</v>
      </c>
      <c r="N4" s="2" t="s">
        <v>63</v>
      </c>
      <c r="O4" s="2" t="s">
        <v>63</v>
      </c>
      <c r="P4" s="2" t="s">
        <v>63</v>
      </c>
      <c r="Q4" s="2" t="s">
        <v>63</v>
      </c>
      <c r="R4" s="2" t="s">
        <v>63</v>
      </c>
      <c r="S4" s="2" t="s">
        <v>63</v>
      </c>
      <c r="T4" s="2" t="s">
        <v>63</v>
      </c>
      <c r="U4" s="2" t="s">
        <v>63</v>
      </c>
      <c r="V4" s="2" t="s">
        <v>63</v>
      </c>
      <c r="W4" s="2" t="s">
        <v>63</v>
      </c>
      <c r="X4" s="2" t="s">
        <v>63</v>
      </c>
      <c r="Y4" s="2" t="s">
        <v>63</v>
      </c>
      <c r="Z4" s="2" t="s">
        <v>63</v>
      </c>
      <c r="AA4" s="2" t="s">
        <v>63</v>
      </c>
      <c r="AB4" s="2" t="s">
        <v>63</v>
      </c>
      <c r="AC4" s="2" t="s">
        <v>63</v>
      </c>
      <c r="AD4" s="2" t="s">
        <v>63</v>
      </c>
      <c r="AE4" s="2" t="s">
        <v>63</v>
      </c>
      <c r="AF4" s="2" t="s">
        <v>63</v>
      </c>
      <c r="AG4" s="2" t="s">
        <v>63</v>
      </c>
      <c r="AH4" s="2" t="s">
        <v>63</v>
      </c>
      <c r="AI4" s="2" t="s">
        <v>63</v>
      </c>
      <c r="AJ4" s="2" t="s">
        <v>63</v>
      </c>
      <c r="AK4" s="2" t="s">
        <v>63</v>
      </c>
      <c r="AL4" s="2" t="s">
        <v>63</v>
      </c>
      <c r="AM4" s="2" t="s">
        <v>63</v>
      </c>
      <c r="AN4" s="2" t="s">
        <v>63</v>
      </c>
      <c r="AO4" s="2" t="s">
        <v>63</v>
      </c>
      <c r="AP4" s="3">
        <v>2281.4</v>
      </c>
      <c r="AQ4" s="3">
        <v>1084</v>
      </c>
      <c r="AR4" s="3">
        <v>1024</v>
      </c>
      <c r="AS4" s="3">
        <v>3782.2</v>
      </c>
      <c r="AT4" s="3">
        <v>118</v>
      </c>
      <c r="AU4" s="3">
        <v>61</v>
      </c>
      <c r="AV4" s="2" t="s">
        <v>63</v>
      </c>
      <c r="AW4" s="3">
        <v>696.1</v>
      </c>
      <c r="AX4" s="3">
        <v>357.2</v>
      </c>
      <c r="AY4" s="2" t="s">
        <v>63</v>
      </c>
      <c r="AZ4" s="3">
        <v>38445.199999999997</v>
      </c>
      <c r="BA4" s="3">
        <v>791.9</v>
      </c>
      <c r="BB4" s="3">
        <v>280.2</v>
      </c>
      <c r="BC4" s="3">
        <v>7079.4</v>
      </c>
      <c r="BD4" s="3">
        <v>24.4</v>
      </c>
      <c r="BE4" s="3">
        <v>93.2</v>
      </c>
      <c r="BF4" s="3">
        <v>722.5</v>
      </c>
      <c r="BG4" s="2" t="s">
        <v>63</v>
      </c>
      <c r="BH4" s="2" t="s">
        <v>63</v>
      </c>
      <c r="BI4" s="3">
        <v>34.799999999999997</v>
      </c>
      <c r="BJ4" s="12">
        <v>57179.8</v>
      </c>
      <c r="BK4" s="3">
        <v>18395.5</v>
      </c>
    </row>
    <row r="5" spans="1:69" ht="20.100000000000001" customHeight="1">
      <c r="A5" s="106"/>
      <c r="B5" s="66" t="s">
        <v>64</v>
      </c>
      <c r="C5" s="67" t="s">
        <v>160</v>
      </c>
      <c r="D5" s="2" t="s">
        <v>63</v>
      </c>
      <c r="E5" s="3">
        <v>2551.3000000000002</v>
      </c>
      <c r="F5" s="3">
        <v>15628.5</v>
      </c>
      <c r="G5" s="3">
        <v>53150.9</v>
      </c>
      <c r="H5" s="3">
        <v>930.5</v>
      </c>
      <c r="I5" s="3">
        <v>0.1</v>
      </c>
      <c r="J5" s="3">
        <v>17.7</v>
      </c>
      <c r="K5" s="3">
        <v>0.1</v>
      </c>
      <c r="L5" s="3">
        <v>154.6</v>
      </c>
      <c r="M5" s="2" t="s">
        <v>63</v>
      </c>
      <c r="N5" s="2" t="s">
        <v>63</v>
      </c>
      <c r="O5" s="2" t="s">
        <v>63</v>
      </c>
      <c r="P5" s="2" t="s">
        <v>63</v>
      </c>
      <c r="Q5" s="3">
        <v>57705.1</v>
      </c>
      <c r="R5" s="2" t="s">
        <v>63</v>
      </c>
      <c r="S5" s="3">
        <v>149836.4</v>
      </c>
      <c r="T5" s="3">
        <v>2281.6</v>
      </c>
      <c r="U5" s="2" t="s">
        <v>63</v>
      </c>
      <c r="V5" s="3">
        <v>48</v>
      </c>
      <c r="W5" s="2" t="s">
        <v>63</v>
      </c>
      <c r="X5" s="3">
        <v>7523.3</v>
      </c>
      <c r="Y5" s="3">
        <v>2252.4</v>
      </c>
      <c r="Z5" s="3">
        <v>99</v>
      </c>
      <c r="AA5" s="3">
        <v>0.4</v>
      </c>
      <c r="AB5" s="2" t="s">
        <v>63</v>
      </c>
      <c r="AC5" s="3">
        <v>41.8</v>
      </c>
      <c r="AD5" s="3">
        <v>3.1</v>
      </c>
      <c r="AE5" s="2" t="s">
        <v>63</v>
      </c>
      <c r="AF5" s="2" t="s">
        <v>63</v>
      </c>
      <c r="AG5" s="2" t="s">
        <v>63</v>
      </c>
      <c r="AH5" s="3">
        <v>5000</v>
      </c>
      <c r="AI5" s="3">
        <v>29374.799999999999</v>
      </c>
      <c r="AJ5" s="3">
        <v>0</v>
      </c>
      <c r="AK5" s="3">
        <v>145.4</v>
      </c>
      <c r="AL5" s="3">
        <v>8.6</v>
      </c>
      <c r="AM5" s="2" t="s">
        <v>63</v>
      </c>
      <c r="AN5" s="2" t="s">
        <v>63</v>
      </c>
      <c r="AO5" s="3">
        <v>6.3</v>
      </c>
      <c r="AP5" s="2" t="s">
        <v>63</v>
      </c>
      <c r="AQ5" s="2" t="s">
        <v>63</v>
      </c>
      <c r="AR5" s="2" t="s">
        <v>63</v>
      </c>
      <c r="AS5" s="2" t="s">
        <v>63</v>
      </c>
      <c r="AT5" s="2" t="s">
        <v>63</v>
      </c>
      <c r="AU5" s="2" t="s">
        <v>63</v>
      </c>
      <c r="AV5" s="2" t="s">
        <v>63</v>
      </c>
      <c r="AW5" s="2" t="s">
        <v>63</v>
      </c>
      <c r="AX5" s="2" t="s">
        <v>63</v>
      </c>
      <c r="AY5" s="2" t="s">
        <v>63</v>
      </c>
      <c r="AZ5" s="2" t="s">
        <v>63</v>
      </c>
      <c r="BA5" s="2" t="s">
        <v>63</v>
      </c>
      <c r="BB5" s="2" t="s">
        <v>63</v>
      </c>
      <c r="BC5" s="2" t="s">
        <v>63</v>
      </c>
      <c r="BD5" s="2" t="s">
        <v>63</v>
      </c>
      <c r="BE5" s="2" t="s">
        <v>63</v>
      </c>
      <c r="BF5" s="2" t="s">
        <v>63</v>
      </c>
      <c r="BG5" s="2" t="s">
        <v>63</v>
      </c>
      <c r="BH5" s="2" t="s">
        <v>63</v>
      </c>
      <c r="BI5" s="2" t="s">
        <v>63</v>
      </c>
      <c r="BJ5" s="12">
        <v>326759.8</v>
      </c>
      <c r="BK5" s="2" t="s">
        <v>63</v>
      </c>
    </row>
    <row r="6" spans="1:69" ht="20.100000000000001" customHeight="1">
      <c r="A6" s="106"/>
      <c r="B6" s="66" t="s">
        <v>65</v>
      </c>
      <c r="C6" s="68" t="s">
        <v>161</v>
      </c>
      <c r="D6" s="2" t="s">
        <v>63</v>
      </c>
      <c r="E6" s="3">
        <v>-0.2</v>
      </c>
      <c r="F6" s="2" t="s">
        <v>63</v>
      </c>
      <c r="G6" s="2" t="s">
        <v>63</v>
      </c>
      <c r="H6" s="3">
        <v>0</v>
      </c>
      <c r="I6" s="2" t="s">
        <v>63</v>
      </c>
      <c r="J6" s="3">
        <v>0</v>
      </c>
      <c r="K6" s="3">
        <v>0</v>
      </c>
      <c r="L6" s="3">
        <v>-0.1</v>
      </c>
      <c r="M6" s="2" t="s">
        <v>63</v>
      </c>
      <c r="N6" s="2" t="s">
        <v>63</v>
      </c>
      <c r="O6" s="2" t="s">
        <v>63</v>
      </c>
      <c r="P6" s="2" t="s">
        <v>63</v>
      </c>
      <c r="Q6" s="2" t="s">
        <v>63</v>
      </c>
      <c r="R6" s="2" t="s">
        <v>63</v>
      </c>
      <c r="S6" s="2" t="s">
        <v>63</v>
      </c>
      <c r="T6" s="3">
        <v>-429.2</v>
      </c>
      <c r="U6" s="2" t="s">
        <v>63</v>
      </c>
      <c r="V6" s="3">
        <v>-36.6</v>
      </c>
      <c r="W6" s="2" t="s">
        <v>63</v>
      </c>
      <c r="X6" s="3">
        <v>-34.1</v>
      </c>
      <c r="Y6" s="3">
        <v>-27.8</v>
      </c>
      <c r="Z6" s="3">
        <v>-12567.6</v>
      </c>
      <c r="AA6" s="3">
        <v>-23.2</v>
      </c>
      <c r="AB6" s="2" t="s">
        <v>63</v>
      </c>
      <c r="AC6" s="3">
        <v>-12843</v>
      </c>
      <c r="AD6" s="3">
        <v>-554.9</v>
      </c>
      <c r="AE6" s="3">
        <v>-28180.7</v>
      </c>
      <c r="AF6" s="3">
        <v>-4.2</v>
      </c>
      <c r="AG6" s="2" t="s">
        <v>63</v>
      </c>
      <c r="AH6" s="3">
        <v>-969.2</v>
      </c>
      <c r="AI6" s="3">
        <v>-4879.8</v>
      </c>
      <c r="AJ6" s="3">
        <v>-150.5</v>
      </c>
      <c r="AK6" s="3">
        <v>-3697</v>
      </c>
      <c r="AL6" s="3">
        <v>-1947.3</v>
      </c>
      <c r="AM6" s="2" t="s">
        <v>63</v>
      </c>
      <c r="AN6" s="2" t="s">
        <v>63</v>
      </c>
      <c r="AO6" s="3">
        <v>-2412.1999999999998</v>
      </c>
      <c r="AP6" s="2" t="s">
        <v>63</v>
      </c>
      <c r="AQ6" s="2" t="s">
        <v>63</v>
      </c>
      <c r="AR6" s="2" t="s">
        <v>63</v>
      </c>
      <c r="AS6" s="2" t="s">
        <v>63</v>
      </c>
      <c r="AT6" s="2" t="s">
        <v>63</v>
      </c>
      <c r="AU6" s="2" t="s">
        <v>63</v>
      </c>
      <c r="AV6" s="2" t="s">
        <v>63</v>
      </c>
      <c r="AW6" s="2" t="s">
        <v>63</v>
      </c>
      <c r="AX6" s="2" t="s">
        <v>63</v>
      </c>
      <c r="AY6" s="2" t="s">
        <v>63</v>
      </c>
      <c r="AZ6" s="2" t="s">
        <v>63</v>
      </c>
      <c r="BA6" s="2" t="s">
        <v>63</v>
      </c>
      <c r="BB6" s="2" t="s">
        <v>63</v>
      </c>
      <c r="BC6" s="2" t="s">
        <v>63</v>
      </c>
      <c r="BD6" s="2" t="s">
        <v>63</v>
      </c>
      <c r="BE6" s="2" t="s">
        <v>63</v>
      </c>
      <c r="BF6" s="2" t="s">
        <v>63</v>
      </c>
      <c r="BG6" s="2" t="s">
        <v>63</v>
      </c>
      <c r="BH6" s="2" t="s">
        <v>63</v>
      </c>
      <c r="BI6" s="2" t="s">
        <v>63</v>
      </c>
      <c r="BJ6" s="12">
        <v>-68757.7</v>
      </c>
      <c r="BK6" s="2" t="s">
        <v>63</v>
      </c>
    </row>
    <row r="7" spans="1:69" ht="20.100000000000001" customHeight="1">
      <c r="A7" s="106"/>
      <c r="B7" s="66" t="s">
        <v>66</v>
      </c>
      <c r="C7" s="69" t="s">
        <v>162</v>
      </c>
      <c r="D7" s="2" t="s">
        <v>63</v>
      </c>
      <c r="E7" s="2" t="s">
        <v>63</v>
      </c>
      <c r="F7" s="2" t="s">
        <v>63</v>
      </c>
      <c r="G7" s="2" t="s">
        <v>63</v>
      </c>
      <c r="H7" s="2" t="s">
        <v>63</v>
      </c>
      <c r="I7" s="2" t="s">
        <v>63</v>
      </c>
      <c r="J7" s="2" t="s">
        <v>63</v>
      </c>
      <c r="K7" s="2" t="s">
        <v>63</v>
      </c>
      <c r="L7" s="2" t="s">
        <v>63</v>
      </c>
      <c r="M7" s="2" t="s">
        <v>63</v>
      </c>
      <c r="N7" s="2" t="s">
        <v>63</v>
      </c>
      <c r="O7" s="2" t="s">
        <v>63</v>
      </c>
      <c r="P7" s="2" t="s">
        <v>63</v>
      </c>
      <c r="Q7" s="3">
        <v>-15.5</v>
      </c>
      <c r="R7" s="2" t="s">
        <v>63</v>
      </c>
      <c r="S7" s="2" t="s">
        <v>63</v>
      </c>
      <c r="T7" s="2" t="s">
        <v>63</v>
      </c>
      <c r="U7" s="2" t="s">
        <v>63</v>
      </c>
      <c r="V7" s="2" t="s">
        <v>63</v>
      </c>
      <c r="W7" s="2" t="s">
        <v>63</v>
      </c>
      <c r="X7" s="3">
        <v>0</v>
      </c>
      <c r="Y7" s="2" t="s">
        <v>63</v>
      </c>
      <c r="Z7" s="3">
        <v>0</v>
      </c>
      <c r="AA7" s="2" t="s">
        <v>63</v>
      </c>
      <c r="AB7" s="2" t="s">
        <v>63</v>
      </c>
      <c r="AC7" s="2" t="s">
        <v>63</v>
      </c>
      <c r="AD7" s="2" t="s">
        <v>63</v>
      </c>
      <c r="AE7" s="3">
        <v>-2030.4</v>
      </c>
      <c r="AF7" s="3">
        <v>-9.8000000000000007</v>
      </c>
      <c r="AG7" s="3">
        <v>-0.1</v>
      </c>
      <c r="AH7" s="3">
        <v>-9188.6</v>
      </c>
      <c r="AI7" s="2" t="s">
        <v>63</v>
      </c>
      <c r="AJ7" s="3">
        <v>0</v>
      </c>
      <c r="AK7" s="2" t="s">
        <v>63</v>
      </c>
      <c r="AL7" s="2" t="s">
        <v>63</v>
      </c>
      <c r="AM7" s="2" t="s">
        <v>63</v>
      </c>
      <c r="AN7" s="2" t="s">
        <v>63</v>
      </c>
      <c r="AO7" s="2" t="s">
        <v>63</v>
      </c>
      <c r="AP7" s="2" t="s">
        <v>63</v>
      </c>
      <c r="AQ7" s="2" t="s">
        <v>63</v>
      </c>
      <c r="AR7" s="2" t="s">
        <v>63</v>
      </c>
      <c r="AS7" s="2" t="s">
        <v>63</v>
      </c>
      <c r="AT7" s="2" t="s">
        <v>63</v>
      </c>
      <c r="AU7" s="2" t="s">
        <v>63</v>
      </c>
      <c r="AV7" s="2" t="s">
        <v>63</v>
      </c>
      <c r="AW7" s="2" t="s">
        <v>63</v>
      </c>
      <c r="AX7" s="2" t="s">
        <v>63</v>
      </c>
      <c r="AY7" s="2" t="s">
        <v>63</v>
      </c>
      <c r="AZ7" s="2" t="s">
        <v>63</v>
      </c>
      <c r="BA7" s="2" t="s">
        <v>63</v>
      </c>
      <c r="BB7" s="2" t="s">
        <v>63</v>
      </c>
      <c r="BC7" s="2" t="s">
        <v>63</v>
      </c>
      <c r="BD7" s="2" t="s">
        <v>63</v>
      </c>
      <c r="BE7" s="2" t="s">
        <v>63</v>
      </c>
      <c r="BF7" s="2" t="s">
        <v>63</v>
      </c>
      <c r="BG7" s="2" t="s">
        <v>63</v>
      </c>
      <c r="BH7" s="2" t="s">
        <v>63</v>
      </c>
      <c r="BI7" s="2" t="s">
        <v>63</v>
      </c>
      <c r="BJ7" s="12">
        <v>-11244.5</v>
      </c>
      <c r="BK7" s="2" t="s">
        <v>63</v>
      </c>
    </row>
    <row r="8" spans="1:69" ht="20.100000000000001" customHeight="1">
      <c r="A8" s="106"/>
      <c r="B8" s="66" t="s">
        <v>67</v>
      </c>
      <c r="C8" s="69" t="s">
        <v>163</v>
      </c>
      <c r="D8" s="2" t="s">
        <v>63</v>
      </c>
      <c r="E8" s="2" t="s">
        <v>63</v>
      </c>
      <c r="F8" s="2" t="s">
        <v>63</v>
      </c>
      <c r="G8" s="2" t="s">
        <v>63</v>
      </c>
      <c r="H8" s="2" t="s">
        <v>63</v>
      </c>
      <c r="I8" s="2" t="s">
        <v>63</v>
      </c>
      <c r="J8" s="2" t="s">
        <v>63</v>
      </c>
      <c r="K8" s="2" t="s">
        <v>63</v>
      </c>
      <c r="L8" s="2" t="s">
        <v>63</v>
      </c>
      <c r="M8" s="2" t="s">
        <v>63</v>
      </c>
      <c r="N8" s="2" t="s">
        <v>63</v>
      </c>
      <c r="O8" s="2" t="s">
        <v>63</v>
      </c>
      <c r="P8" s="2" t="s">
        <v>63</v>
      </c>
      <c r="Q8" s="2" t="s">
        <v>63</v>
      </c>
      <c r="R8" s="2" t="s">
        <v>63</v>
      </c>
      <c r="S8" s="2" t="s">
        <v>63</v>
      </c>
      <c r="T8" s="2" t="s">
        <v>63</v>
      </c>
      <c r="U8" s="2" t="s">
        <v>63</v>
      </c>
      <c r="V8" s="2" t="s">
        <v>63</v>
      </c>
      <c r="W8" s="2" t="s">
        <v>63</v>
      </c>
      <c r="X8" s="2" t="s">
        <v>63</v>
      </c>
      <c r="Y8" s="2" t="s">
        <v>63</v>
      </c>
      <c r="Z8" s="2" t="s">
        <v>63</v>
      </c>
      <c r="AA8" s="2" t="s">
        <v>63</v>
      </c>
      <c r="AB8" s="2" t="s">
        <v>63</v>
      </c>
      <c r="AC8" s="3">
        <v>-5582.3</v>
      </c>
      <c r="AD8" s="2" t="s">
        <v>63</v>
      </c>
      <c r="AE8" s="3">
        <v>-0.3</v>
      </c>
      <c r="AF8" s="2" t="s">
        <v>63</v>
      </c>
      <c r="AG8" s="2" t="s">
        <v>63</v>
      </c>
      <c r="AH8" s="2" t="s">
        <v>63</v>
      </c>
      <c r="AI8" s="2" t="s">
        <v>63</v>
      </c>
      <c r="AJ8" s="2" t="s">
        <v>63</v>
      </c>
      <c r="AK8" s="2" t="s">
        <v>63</v>
      </c>
      <c r="AL8" s="2" t="s">
        <v>63</v>
      </c>
      <c r="AM8" s="2" t="s">
        <v>63</v>
      </c>
      <c r="AN8" s="2" t="s">
        <v>63</v>
      </c>
      <c r="AO8" s="2" t="s">
        <v>63</v>
      </c>
      <c r="AP8" s="2" t="s">
        <v>63</v>
      </c>
      <c r="AQ8" s="2" t="s">
        <v>63</v>
      </c>
      <c r="AR8" s="2" t="s">
        <v>63</v>
      </c>
      <c r="AS8" s="2" t="s">
        <v>63</v>
      </c>
      <c r="AT8" s="2" t="s">
        <v>63</v>
      </c>
      <c r="AU8" s="2" t="s">
        <v>63</v>
      </c>
      <c r="AV8" s="2" t="s">
        <v>63</v>
      </c>
      <c r="AW8" s="2" t="s">
        <v>63</v>
      </c>
      <c r="AX8" s="2" t="s">
        <v>63</v>
      </c>
      <c r="AY8" s="2" t="s">
        <v>63</v>
      </c>
      <c r="AZ8" s="2" t="s">
        <v>63</v>
      </c>
      <c r="BA8" s="2" t="s">
        <v>63</v>
      </c>
      <c r="BB8" s="2" t="s">
        <v>63</v>
      </c>
      <c r="BC8" s="2" t="s">
        <v>63</v>
      </c>
      <c r="BD8" s="2" t="s">
        <v>63</v>
      </c>
      <c r="BE8" s="2" t="s">
        <v>63</v>
      </c>
      <c r="BF8" s="2" t="s">
        <v>63</v>
      </c>
      <c r="BG8" s="2" t="s">
        <v>63</v>
      </c>
      <c r="BH8" s="2" t="s">
        <v>63</v>
      </c>
      <c r="BI8" s="2" t="s">
        <v>63</v>
      </c>
      <c r="BJ8" s="12">
        <v>-5582.6</v>
      </c>
      <c r="BK8" s="2" t="s">
        <v>63</v>
      </c>
    </row>
    <row r="9" spans="1:69" ht="20.100000000000001" customHeight="1">
      <c r="A9" s="106"/>
      <c r="B9" s="66" t="s">
        <v>68</v>
      </c>
      <c r="C9" s="67" t="s">
        <v>164</v>
      </c>
      <c r="D9" s="3">
        <v>52.3</v>
      </c>
      <c r="E9" s="2" t="s">
        <v>63</v>
      </c>
      <c r="F9" s="3">
        <v>579.9</v>
      </c>
      <c r="G9" s="3">
        <v>137.80000000000001</v>
      </c>
      <c r="H9" s="2" t="s">
        <v>63</v>
      </c>
      <c r="I9" s="2" t="s">
        <v>63</v>
      </c>
      <c r="J9" s="2" t="s">
        <v>63</v>
      </c>
      <c r="K9" s="2" t="s">
        <v>63</v>
      </c>
      <c r="L9" s="3">
        <v>22.7</v>
      </c>
      <c r="M9" s="2" t="s">
        <v>63</v>
      </c>
      <c r="N9" s="2" t="s">
        <v>63</v>
      </c>
      <c r="O9" s="2" t="s">
        <v>63</v>
      </c>
      <c r="P9" s="2" t="s">
        <v>63</v>
      </c>
      <c r="Q9" s="3">
        <v>-972</v>
      </c>
      <c r="R9" s="2" t="s">
        <v>63</v>
      </c>
      <c r="S9" s="3">
        <v>541.4</v>
      </c>
      <c r="T9" s="3">
        <v>199.8</v>
      </c>
      <c r="U9" s="3">
        <v>0.3</v>
      </c>
      <c r="V9" s="3">
        <v>-3.6</v>
      </c>
      <c r="W9" s="2" t="s">
        <v>63</v>
      </c>
      <c r="X9" s="3">
        <v>-84.4</v>
      </c>
      <c r="Y9" s="3">
        <v>-66.2</v>
      </c>
      <c r="Z9" s="3">
        <v>-93.9</v>
      </c>
      <c r="AA9" s="3">
        <v>-0.7</v>
      </c>
      <c r="AB9" s="2" t="s">
        <v>63</v>
      </c>
      <c r="AC9" s="3">
        <v>-128.6</v>
      </c>
      <c r="AD9" s="3">
        <v>-97.4</v>
      </c>
      <c r="AE9" s="3">
        <v>-245</v>
      </c>
      <c r="AF9" s="3">
        <v>-12.6</v>
      </c>
      <c r="AG9" s="3">
        <v>1.7</v>
      </c>
      <c r="AH9" s="3">
        <v>148.80000000000001</v>
      </c>
      <c r="AI9" s="3">
        <v>-199.7</v>
      </c>
      <c r="AJ9" s="3">
        <v>-0.7</v>
      </c>
      <c r="AK9" s="3">
        <v>57.5</v>
      </c>
      <c r="AL9" s="3">
        <v>-6.8</v>
      </c>
      <c r="AM9" s="3">
        <v>-0.8</v>
      </c>
      <c r="AN9" s="3">
        <v>2.6</v>
      </c>
      <c r="AO9" s="3">
        <v>-27.5</v>
      </c>
      <c r="AP9" s="2" t="s">
        <v>63</v>
      </c>
      <c r="AQ9" s="2" t="s">
        <v>63</v>
      </c>
      <c r="AR9" s="2" t="s">
        <v>63</v>
      </c>
      <c r="AS9" s="2" t="s">
        <v>63</v>
      </c>
      <c r="AT9" s="2" t="s">
        <v>63</v>
      </c>
      <c r="AU9" s="2" t="s">
        <v>63</v>
      </c>
      <c r="AV9" s="2" t="s">
        <v>63</v>
      </c>
      <c r="AW9" s="3">
        <v>0.6</v>
      </c>
      <c r="AX9" s="2" t="s">
        <v>63</v>
      </c>
      <c r="AY9" s="2" t="s">
        <v>63</v>
      </c>
      <c r="AZ9" s="2" t="s">
        <v>63</v>
      </c>
      <c r="BA9" s="2" t="s">
        <v>63</v>
      </c>
      <c r="BB9" s="2" t="s">
        <v>63</v>
      </c>
      <c r="BC9" s="2" t="s">
        <v>63</v>
      </c>
      <c r="BD9" s="2" t="s">
        <v>63</v>
      </c>
      <c r="BE9" s="2" t="s">
        <v>63</v>
      </c>
      <c r="BF9" s="2" t="s">
        <v>63</v>
      </c>
      <c r="BG9" s="2" t="s">
        <v>63</v>
      </c>
      <c r="BH9" s="2" t="s">
        <v>63</v>
      </c>
      <c r="BI9" s="2" t="s">
        <v>63</v>
      </c>
      <c r="BJ9" s="12">
        <v>-194.4</v>
      </c>
      <c r="BK9" s="3">
        <v>0.6</v>
      </c>
    </row>
    <row r="10" spans="1:69" ht="20.100000000000001" customHeight="1">
      <c r="A10" s="106"/>
      <c r="B10" s="66" t="s">
        <v>69</v>
      </c>
      <c r="C10" s="67" t="s">
        <v>165</v>
      </c>
      <c r="D10" s="3">
        <v>356.5</v>
      </c>
      <c r="E10" s="3">
        <v>2551.1</v>
      </c>
      <c r="F10" s="3">
        <v>16208.4</v>
      </c>
      <c r="G10" s="3">
        <v>53288.7</v>
      </c>
      <c r="H10" s="3">
        <v>930.5</v>
      </c>
      <c r="I10" s="3">
        <v>0.1</v>
      </c>
      <c r="J10" s="3">
        <v>17.600000000000001</v>
      </c>
      <c r="K10" s="3">
        <v>0.1</v>
      </c>
      <c r="L10" s="3">
        <v>177.2</v>
      </c>
      <c r="M10" s="2" t="s">
        <v>63</v>
      </c>
      <c r="N10" s="2" t="s">
        <v>63</v>
      </c>
      <c r="O10" s="2" t="s">
        <v>63</v>
      </c>
      <c r="P10" s="2" t="s">
        <v>63</v>
      </c>
      <c r="Q10" s="3">
        <v>56717.599999999999</v>
      </c>
      <c r="R10" s="2" t="s">
        <v>63</v>
      </c>
      <c r="S10" s="3">
        <v>150377.79999999999</v>
      </c>
      <c r="T10" s="3">
        <v>2052.1999999999998</v>
      </c>
      <c r="U10" s="3">
        <v>0.3</v>
      </c>
      <c r="V10" s="3">
        <v>7.8</v>
      </c>
      <c r="W10" s="2" t="s">
        <v>63</v>
      </c>
      <c r="X10" s="3">
        <v>7404.9</v>
      </c>
      <c r="Y10" s="3">
        <v>2158.3000000000002</v>
      </c>
      <c r="Z10" s="3">
        <v>-12562.5</v>
      </c>
      <c r="AA10" s="3">
        <v>-23.5</v>
      </c>
      <c r="AB10" s="2" t="s">
        <v>63</v>
      </c>
      <c r="AC10" s="3">
        <v>-18512.2</v>
      </c>
      <c r="AD10" s="3">
        <v>-649.20000000000005</v>
      </c>
      <c r="AE10" s="3">
        <v>-30456.400000000001</v>
      </c>
      <c r="AF10" s="3">
        <v>-26.6</v>
      </c>
      <c r="AG10" s="3">
        <v>1.6</v>
      </c>
      <c r="AH10" s="3">
        <v>-5008.8999999999996</v>
      </c>
      <c r="AI10" s="3">
        <v>24295.3</v>
      </c>
      <c r="AJ10" s="3">
        <v>-151.19999999999999</v>
      </c>
      <c r="AK10" s="3">
        <v>-3494.2</v>
      </c>
      <c r="AL10" s="3">
        <v>-1945.5</v>
      </c>
      <c r="AM10" s="3">
        <v>-0.8</v>
      </c>
      <c r="AN10" s="3">
        <v>2.6</v>
      </c>
      <c r="AO10" s="3">
        <v>-2433.4</v>
      </c>
      <c r="AP10" s="3">
        <v>2281.4</v>
      </c>
      <c r="AQ10" s="3">
        <v>1084</v>
      </c>
      <c r="AR10" s="3">
        <v>1024</v>
      </c>
      <c r="AS10" s="3">
        <v>3782.2</v>
      </c>
      <c r="AT10" s="3">
        <v>118</v>
      </c>
      <c r="AU10" s="3">
        <v>61</v>
      </c>
      <c r="AV10" s="2" t="s">
        <v>63</v>
      </c>
      <c r="AW10" s="3">
        <v>696.7</v>
      </c>
      <c r="AX10" s="3">
        <v>357.2</v>
      </c>
      <c r="AY10" s="2" t="s">
        <v>63</v>
      </c>
      <c r="AZ10" s="3">
        <v>38445.199999999997</v>
      </c>
      <c r="BA10" s="3">
        <v>791.9</v>
      </c>
      <c r="BB10" s="3">
        <v>280.2</v>
      </c>
      <c r="BC10" s="3">
        <v>7079.4</v>
      </c>
      <c r="BD10" s="3">
        <v>24.4</v>
      </c>
      <c r="BE10" s="3">
        <v>93.2</v>
      </c>
      <c r="BF10" s="3">
        <v>722.5</v>
      </c>
      <c r="BG10" s="2" t="s">
        <v>63</v>
      </c>
      <c r="BH10" s="2" t="s">
        <v>63</v>
      </c>
      <c r="BI10" s="3">
        <v>34.799999999999997</v>
      </c>
      <c r="BJ10" s="12">
        <v>298160.40000000002</v>
      </c>
      <c r="BK10" s="3">
        <v>18396.099999999999</v>
      </c>
    </row>
    <row r="11" spans="1:69" ht="20.100000000000001" customHeight="1">
      <c r="A11" s="106"/>
      <c r="B11" s="66" t="s">
        <v>70</v>
      </c>
      <c r="C11" s="70" t="s">
        <v>166</v>
      </c>
      <c r="D11" s="2" t="s">
        <v>63</v>
      </c>
      <c r="E11" s="2" t="s">
        <v>63</v>
      </c>
      <c r="F11" s="2" t="s">
        <v>63</v>
      </c>
      <c r="G11" s="2" t="s">
        <v>63</v>
      </c>
      <c r="H11" s="2" t="s">
        <v>63</v>
      </c>
      <c r="I11" s="2" t="s">
        <v>63</v>
      </c>
      <c r="J11" s="2" t="s">
        <v>63</v>
      </c>
      <c r="K11" s="2" t="s">
        <v>63</v>
      </c>
      <c r="L11" s="2" t="s">
        <v>63</v>
      </c>
      <c r="M11" s="2" t="s">
        <v>63</v>
      </c>
      <c r="N11" s="2" t="s">
        <v>63</v>
      </c>
      <c r="O11" s="2" t="s">
        <v>63</v>
      </c>
      <c r="P11" s="2" t="s">
        <v>63</v>
      </c>
      <c r="Q11" s="2" t="s">
        <v>63</v>
      </c>
      <c r="R11" s="2" t="s">
        <v>63</v>
      </c>
      <c r="S11" s="2" t="s">
        <v>63</v>
      </c>
      <c r="T11" s="3">
        <v>24755.5</v>
      </c>
      <c r="U11" s="2" t="s">
        <v>63</v>
      </c>
      <c r="V11" s="2" t="s">
        <v>63</v>
      </c>
      <c r="W11" s="3">
        <v>-13.3</v>
      </c>
      <c r="X11" s="3">
        <v>-403.2</v>
      </c>
      <c r="Y11" s="3">
        <v>-74.400000000000006</v>
      </c>
      <c r="Z11" s="3">
        <v>388.2</v>
      </c>
      <c r="AA11" s="3">
        <v>25.4</v>
      </c>
      <c r="AB11" s="2" t="s">
        <v>63</v>
      </c>
      <c r="AC11" s="3">
        <v>524.79999999999995</v>
      </c>
      <c r="AD11" s="3">
        <v>-3729.1</v>
      </c>
      <c r="AE11" s="3">
        <v>1654.3</v>
      </c>
      <c r="AF11" s="3">
        <v>7.6</v>
      </c>
      <c r="AG11" s="3">
        <v>8</v>
      </c>
      <c r="AH11" s="3">
        <v>-6077.3</v>
      </c>
      <c r="AI11" s="3">
        <v>-10198.200000000001</v>
      </c>
      <c r="AJ11" s="3">
        <v>-84.7</v>
      </c>
      <c r="AK11" s="3">
        <v>-107.5</v>
      </c>
      <c r="AL11" s="3">
        <v>495</v>
      </c>
      <c r="AM11" s="3">
        <v>-3.9</v>
      </c>
      <c r="AN11" s="2" t="s">
        <v>63</v>
      </c>
      <c r="AO11" s="3">
        <v>-59.2</v>
      </c>
      <c r="AP11" s="2" t="s">
        <v>63</v>
      </c>
      <c r="AQ11" s="2" t="s">
        <v>63</v>
      </c>
      <c r="AR11" s="2" t="s">
        <v>63</v>
      </c>
      <c r="AS11" s="2" t="s">
        <v>63</v>
      </c>
      <c r="AT11" s="2" t="s">
        <v>63</v>
      </c>
      <c r="AU11" s="2" t="s">
        <v>63</v>
      </c>
      <c r="AV11" s="2" t="s">
        <v>63</v>
      </c>
      <c r="AW11" s="2" t="s">
        <v>63</v>
      </c>
      <c r="AX11" s="2" t="s">
        <v>63</v>
      </c>
      <c r="AY11" s="2" t="s">
        <v>63</v>
      </c>
      <c r="AZ11" s="2" t="s">
        <v>63</v>
      </c>
      <c r="BA11" s="2" t="s">
        <v>63</v>
      </c>
      <c r="BB11" s="2" t="s">
        <v>63</v>
      </c>
      <c r="BC11" s="2" t="s">
        <v>63</v>
      </c>
      <c r="BD11" s="2" t="s">
        <v>63</v>
      </c>
      <c r="BE11" s="2" t="s">
        <v>63</v>
      </c>
      <c r="BF11" s="2" t="s">
        <v>63</v>
      </c>
      <c r="BG11" s="2" t="s">
        <v>63</v>
      </c>
      <c r="BH11" s="2" t="s">
        <v>63</v>
      </c>
      <c r="BI11" s="2" t="s">
        <v>63</v>
      </c>
      <c r="BJ11" s="12">
        <v>7107.9</v>
      </c>
      <c r="BK11" s="2" t="s">
        <v>63</v>
      </c>
    </row>
    <row r="12" spans="1:69" ht="20.100000000000001" customHeight="1">
      <c r="A12" s="106"/>
      <c r="B12" s="66" t="s">
        <v>71</v>
      </c>
      <c r="C12" s="67" t="s">
        <v>167</v>
      </c>
      <c r="D12" s="3">
        <v>16</v>
      </c>
      <c r="E12" s="3">
        <v>0.2</v>
      </c>
      <c r="F12" s="3">
        <v>725.3</v>
      </c>
      <c r="G12" s="3">
        <v>-1277.4000000000001</v>
      </c>
      <c r="H12" s="2" t="s">
        <v>63</v>
      </c>
      <c r="I12" s="2" t="s">
        <v>63</v>
      </c>
      <c r="J12" s="2" t="s">
        <v>63</v>
      </c>
      <c r="K12" s="2" t="s">
        <v>63</v>
      </c>
      <c r="L12" s="3">
        <v>-2</v>
      </c>
      <c r="M12" s="2" t="s">
        <v>63</v>
      </c>
      <c r="N12" s="2" t="s">
        <v>63</v>
      </c>
      <c r="O12" s="2" t="s">
        <v>63</v>
      </c>
      <c r="P12" s="2" t="s">
        <v>63</v>
      </c>
      <c r="Q12" s="3">
        <v>727.3</v>
      </c>
      <c r="R12" s="3">
        <v>179.5</v>
      </c>
      <c r="S12" s="3">
        <v>-413.8</v>
      </c>
      <c r="T12" s="3">
        <v>-109.1</v>
      </c>
      <c r="U12" s="3">
        <v>-0.1</v>
      </c>
      <c r="V12" s="3">
        <v>-0.1</v>
      </c>
      <c r="W12" s="3">
        <v>321.89999999999998</v>
      </c>
      <c r="X12" s="3">
        <v>22.1</v>
      </c>
      <c r="Y12" s="3">
        <v>-0.8</v>
      </c>
      <c r="Z12" s="3">
        <v>31.1</v>
      </c>
      <c r="AA12" s="3">
        <v>0</v>
      </c>
      <c r="AB12" s="2" t="s">
        <v>63</v>
      </c>
      <c r="AC12" s="3">
        <v>-0.5</v>
      </c>
      <c r="AD12" s="3">
        <v>-1.2</v>
      </c>
      <c r="AE12" s="3">
        <v>29.4</v>
      </c>
      <c r="AF12" s="3">
        <v>-0.2</v>
      </c>
      <c r="AG12" s="3">
        <v>0</v>
      </c>
      <c r="AH12" s="3">
        <v>-36.799999999999997</v>
      </c>
      <c r="AI12" s="3">
        <v>-27.7</v>
      </c>
      <c r="AJ12" s="3">
        <v>-0.2</v>
      </c>
      <c r="AK12" s="3">
        <v>-5.8</v>
      </c>
      <c r="AL12" s="3">
        <v>18.899999999999999</v>
      </c>
      <c r="AM12" s="3">
        <v>0</v>
      </c>
      <c r="AN12" s="3">
        <v>0.1</v>
      </c>
      <c r="AO12" s="3">
        <v>3.4</v>
      </c>
      <c r="AP12" s="2" t="s">
        <v>63</v>
      </c>
      <c r="AQ12" s="2" t="s">
        <v>63</v>
      </c>
      <c r="AR12" s="2" t="s">
        <v>63</v>
      </c>
      <c r="AS12" s="2" t="s">
        <v>63</v>
      </c>
      <c r="AT12" s="2" t="s">
        <v>63</v>
      </c>
      <c r="AU12" s="2" t="s">
        <v>63</v>
      </c>
      <c r="AV12" s="2" t="s">
        <v>63</v>
      </c>
      <c r="AW12" s="3">
        <v>-0.3</v>
      </c>
      <c r="AX12" s="2" t="s">
        <v>63</v>
      </c>
      <c r="AY12" s="2" t="s">
        <v>63</v>
      </c>
      <c r="AZ12" s="2" t="s">
        <v>63</v>
      </c>
      <c r="BA12" s="2" t="s">
        <v>63</v>
      </c>
      <c r="BB12" s="2" t="s">
        <v>63</v>
      </c>
      <c r="BC12" s="2" t="s">
        <v>63</v>
      </c>
      <c r="BD12" s="2" t="s">
        <v>63</v>
      </c>
      <c r="BE12" s="2" t="s">
        <v>63</v>
      </c>
      <c r="BF12" s="2" t="s">
        <v>63</v>
      </c>
      <c r="BG12" s="2" t="s">
        <v>63</v>
      </c>
      <c r="BH12" s="2" t="s">
        <v>63</v>
      </c>
      <c r="BI12" s="2" t="s">
        <v>63</v>
      </c>
      <c r="BJ12" s="12">
        <v>199.2</v>
      </c>
      <c r="BK12" s="3">
        <v>-0.3</v>
      </c>
    </row>
    <row r="13" spans="1:69" ht="20.100000000000001" customHeight="1">
      <c r="A13" s="106"/>
      <c r="B13" s="66" t="s">
        <v>72</v>
      </c>
      <c r="C13" s="67" t="s">
        <v>168</v>
      </c>
      <c r="D13" s="3">
        <v>372.5</v>
      </c>
      <c r="E13" s="3">
        <v>2551.3000000000002</v>
      </c>
      <c r="F13" s="3">
        <v>16933.7</v>
      </c>
      <c r="G13" s="3">
        <v>52011.3</v>
      </c>
      <c r="H13" s="3">
        <v>930.5</v>
      </c>
      <c r="I13" s="3">
        <v>0.1</v>
      </c>
      <c r="J13" s="3">
        <v>17.600000000000001</v>
      </c>
      <c r="K13" s="3">
        <v>0.1</v>
      </c>
      <c r="L13" s="3">
        <v>175.2</v>
      </c>
      <c r="M13" s="2" t="s">
        <v>63</v>
      </c>
      <c r="N13" s="2" t="s">
        <v>63</v>
      </c>
      <c r="O13" s="2" t="s">
        <v>63</v>
      </c>
      <c r="P13" s="2" t="s">
        <v>63</v>
      </c>
      <c r="Q13" s="3">
        <v>57444.9</v>
      </c>
      <c r="R13" s="3">
        <v>179.5</v>
      </c>
      <c r="S13" s="3">
        <v>149963.9</v>
      </c>
      <c r="T13" s="3">
        <v>26698.6</v>
      </c>
      <c r="U13" s="3">
        <v>0.3</v>
      </c>
      <c r="V13" s="3">
        <v>7.7</v>
      </c>
      <c r="W13" s="3">
        <v>308.60000000000002</v>
      </c>
      <c r="X13" s="3">
        <v>7023.7</v>
      </c>
      <c r="Y13" s="3">
        <v>2083</v>
      </c>
      <c r="Z13" s="3">
        <v>-12143.2</v>
      </c>
      <c r="AA13" s="3">
        <v>1.9</v>
      </c>
      <c r="AB13" s="2" t="s">
        <v>63</v>
      </c>
      <c r="AC13" s="3">
        <v>-17987.900000000001</v>
      </c>
      <c r="AD13" s="3">
        <v>-4379.5</v>
      </c>
      <c r="AE13" s="3">
        <v>-28772.799999999999</v>
      </c>
      <c r="AF13" s="3">
        <v>-19.2</v>
      </c>
      <c r="AG13" s="3">
        <v>9.5</v>
      </c>
      <c r="AH13" s="3">
        <v>-11123</v>
      </c>
      <c r="AI13" s="3">
        <v>14069.5</v>
      </c>
      <c r="AJ13" s="3">
        <v>-236</v>
      </c>
      <c r="AK13" s="3">
        <v>-3607.5</v>
      </c>
      <c r="AL13" s="3">
        <v>-1431.6</v>
      </c>
      <c r="AM13" s="3">
        <v>-4.7</v>
      </c>
      <c r="AN13" s="3">
        <v>2.7</v>
      </c>
      <c r="AO13" s="3">
        <v>-2489.1999999999998</v>
      </c>
      <c r="AP13" s="3">
        <v>2281.4</v>
      </c>
      <c r="AQ13" s="3">
        <v>1084</v>
      </c>
      <c r="AR13" s="3">
        <v>1024</v>
      </c>
      <c r="AS13" s="3">
        <v>3782.2</v>
      </c>
      <c r="AT13" s="3">
        <v>118</v>
      </c>
      <c r="AU13" s="3">
        <v>61</v>
      </c>
      <c r="AV13" s="2" t="s">
        <v>63</v>
      </c>
      <c r="AW13" s="3">
        <v>696.4</v>
      </c>
      <c r="AX13" s="3">
        <v>357.2</v>
      </c>
      <c r="AY13" s="2" t="s">
        <v>63</v>
      </c>
      <c r="AZ13" s="3">
        <v>38445.199999999997</v>
      </c>
      <c r="BA13" s="3">
        <v>791.9</v>
      </c>
      <c r="BB13" s="3">
        <v>280.2</v>
      </c>
      <c r="BC13" s="3">
        <v>7079.4</v>
      </c>
      <c r="BD13" s="3">
        <v>24.4</v>
      </c>
      <c r="BE13" s="3">
        <v>93.2</v>
      </c>
      <c r="BF13" s="3">
        <v>722.5</v>
      </c>
      <c r="BG13" s="2" t="s">
        <v>63</v>
      </c>
      <c r="BH13" s="2" t="s">
        <v>63</v>
      </c>
      <c r="BI13" s="3">
        <v>34.799999999999997</v>
      </c>
      <c r="BJ13" s="12">
        <v>305467.5</v>
      </c>
      <c r="BK13" s="3">
        <v>18395.900000000001</v>
      </c>
    </row>
    <row r="14" spans="1:69" ht="20.100000000000001" customHeight="1">
      <c r="A14" s="106"/>
      <c r="B14" s="66" t="s">
        <v>73</v>
      </c>
      <c r="C14" s="67" t="s">
        <v>169</v>
      </c>
      <c r="D14" s="3">
        <v>-372.5</v>
      </c>
      <c r="E14" s="3">
        <v>-284.5</v>
      </c>
      <c r="F14" s="3">
        <v>-16933.7</v>
      </c>
      <c r="G14" s="3">
        <v>-48809.7</v>
      </c>
      <c r="H14" s="3">
        <v>-930.5</v>
      </c>
      <c r="I14" s="2" t="s">
        <v>63</v>
      </c>
      <c r="J14" s="2" t="s">
        <v>63</v>
      </c>
      <c r="K14" s="3">
        <v>179.8</v>
      </c>
      <c r="L14" s="3">
        <v>471.1</v>
      </c>
      <c r="M14" s="3">
        <v>516.20000000000005</v>
      </c>
      <c r="N14" s="3">
        <v>2673.7</v>
      </c>
      <c r="O14" s="3">
        <v>2256.3000000000002</v>
      </c>
      <c r="P14" s="3">
        <v>216.7</v>
      </c>
      <c r="Q14" s="3">
        <v>-53749</v>
      </c>
      <c r="R14" s="3">
        <v>22432.2</v>
      </c>
      <c r="S14" s="3">
        <v>-149963.9</v>
      </c>
      <c r="T14" s="3">
        <v>-26606.6</v>
      </c>
      <c r="U14" s="3">
        <v>-0.3</v>
      </c>
      <c r="V14" s="3">
        <v>-7.7</v>
      </c>
      <c r="W14" s="3">
        <v>3064.7</v>
      </c>
      <c r="X14" s="3">
        <v>-62.7</v>
      </c>
      <c r="Y14" s="3">
        <v>1943.1</v>
      </c>
      <c r="Z14" s="3">
        <v>23277.3</v>
      </c>
      <c r="AA14" s="2" t="s">
        <v>63</v>
      </c>
      <c r="AB14" s="2" t="s">
        <v>63</v>
      </c>
      <c r="AC14" s="3">
        <v>19305.7</v>
      </c>
      <c r="AD14" s="3">
        <v>6203.7</v>
      </c>
      <c r="AE14" s="3">
        <v>50345.7</v>
      </c>
      <c r="AF14" s="3">
        <v>147.1</v>
      </c>
      <c r="AG14" s="3">
        <v>9.9</v>
      </c>
      <c r="AH14" s="3">
        <v>12026.1</v>
      </c>
      <c r="AI14" s="3">
        <v>27282.1</v>
      </c>
      <c r="AJ14" s="3">
        <v>437.7</v>
      </c>
      <c r="AK14" s="3">
        <v>4845.8999999999996</v>
      </c>
      <c r="AL14" s="3">
        <v>2880.4</v>
      </c>
      <c r="AM14" s="3">
        <v>29.1</v>
      </c>
      <c r="AN14" s="3">
        <v>272.8</v>
      </c>
      <c r="AO14" s="3">
        <v>4676.3</v>
      </c>
      <c r="AP14" s="3">
        <v>-450</v>
      </c>
      <c r="AQ14" s="3">
        <v>-356</v>
      </c>
      <c r="AR14" s="3">
        <v>-542.5</v>
      </c>
      <c r="AS14" s="3">
        <v>-2978.6</v>
      </c>
      <c r="AT14" s="3">
        <v>-46.1</v>
      </c>
      <c r="AU14" s="3">
        <v>-58.8</v>
      </c>
      <c r="AV14" s="2" t="s">
        <v>63</v>
      </c>
      <c r="AW14" s="2" t="s">
        <v>63</v>
      </c>
      <c r="AX14" s="3">
        <v>-357.2</v>
      </c>
      <c r="AY14" s="2" t="s">
        <v>63</v>
      </c>
      <c r="AZ14" s="3">
        <v>-38445.199999999997</v>
      </c>
      <c r="BA14" s="3">
        <v>-791.9</v>
      </c>
      <c r="BB14" s="2" t="s">
        <v>63</v>
      </c>
      <c r="BC14" s="3">
        <v>-7079.4</v>
      </c>
      <c r="BD14" s="2" t="s">
        <v>63</v>
      </c>
      <c r="BE14" s="3">
        <v>-93.2</v>
      </c>
      <c r="BF14" s="3">
        <v>-722.5</v>
      </c>
      <c r="BG14" s="2" t="s">
        <v>63</v>
      </c>
      <c r="BH14" s="3">
        <v>54190.5</v>
      </c>
      <c r="BI14" s="3">
        <v>6956.7</v>
      </c>
      <c r="BJ14" s="12">
        <v>-103001.9</v>
      </c>
      <c r="BK14" s="3">
        <v>-13476.2</v>
      </c>
      <c r="BL14" s="675">
        <f>BH14-BH46+BH45</f>
        <v>3180.5000000000027</v>
      </c>
      <c r="BP14" s="675">
        <f>SUM(BH17,BH20)</f>
        <v>5108</v>
      </c>
      <c r="BQ14" t="s">
        <v>988</v>
      </c>
    </row>
    <row r="15" spans="1:69" ht="20.100000000000001" customHeight="1">
      <c r="A15" s="106"/>
      <c r="B15" s="71" t="s">
        <v>75</v>
      </c>
      <c r="C15" s="72" t="s">
        <v>170</v>
      </c>
      <c r="D15" s="3">
        <v>-188.4</v>
      </c>
      <c r="E15" s="3">
        <v>-284.5</v>
      </c>
      <c r="F15" s="2" t="s">
        <v>63</v>
      </c>
      <c r="G15" s="3">
        <v>-40508.9</v>
      </c>
      <c r="H15" s="3">
        <v>-930.5</v>
      </c>
      <c r="I15" s="2" t="s">
        <v>63</v>
      </c>
      <c r="J15" s="2" t="s">
        <v>63</v>
      </c>
      <c r="K15" s="2" t="s">
        <v>63</v>
      </c>
      <c r="L15" s="2" t="s">
        <v>63</v>
      </c>
      <c r="M15" s="2" t="s">
        <v>63</v>
      </c>
      <c r="N15" s="3">
        <v>-621.6</v>
      </c>
      <c r="O15" s="3">
        <v>-2742.2</v>
      </c>
      <c r="P15" s="3">
        <v>-1275.3</v>
      </c>
      <c r="Q15" s="3">
        <v>-20299.5</v>
      </c>
      <c r="R15" s="3">
        <v>-4.3</v>
      </c>
      <c r="S15" s="2" t="s">
        <v>63</v>
      </c>
      <c r="T15" s="2" t="s">
        <v>63</v>
      </c>
      <c r="U15" s="2" t="s">
        <v>63</v>
      </c>
      <c r="V15" s="2" t="s">
        <v>63</v>
      </c>
      <c r="W15" s="3">
        <v>-126.8</v>
      </c>
      <c r="X15" s="3">
        <v>-12.7</v>
      </c>
      <c r="Y15" s="3">
        <v>-0.5</v>
      </c>
      <c r="Z15" s="3">
        <v>0</v>
      </c>
      <c r="AA15" s="2" t="s">
        <v>63</v>
      </c>
      <c r="AB15" s="2" t="s">
        <v>63</v>
      </c>
      <c r="AC15" s="2" t="s">
        <v>63</v>
      </c>
      <c r="AD15" s="3">
        <v>-232.7</v>
      </c>
      <c r="AE15" s="3">
        <v>-104.3</v>
      </c>
      <c r="AF15" s="2" t="s">
        <v>63</v>
      </c>
      <c r="AG15" s="2" t="s">
        <v>63</v>
      </c>
      <c r="AH15" s="3">
        <v>-39.200000000000003</v>
      </c>
      <c r="AI15" s="2" t="s">
        <v>63</v>
      </c>
      <c r="AJ15" s="2" t="s">
        <v>63</v>
      </c>
      <c r="AK15" s="2" t="s">
        <v>63</v>
      </c>
      <c r="AL15" s="2" t="s">
        <v>63</v>
      </c>
      <c r="AM15" s="2" t="s">
        <v>63</v>
      </c>
      <c r="AN15" s="2" t="s">
        <v>63</v>
      </c>
      <c r="AO15" s="2" t="s">
        <v>63</v>
      </c>
      <c r="AP15" s="3">
        <v>-200.9</v>
      </c>
      <c r="AQ15" s="3">
        <v>-133.4</v>
      </c>
      <c r="AR15" s="3">
        <v>-211</v>
      </c>
      <c r="AS15" s="3">
        <v>-2439.5</v>
      </c>
      <c r="AT15" s="3">
        <v>-36.5</v>
      </c>
      <c r="AU15" s="3">
        <v>-46.6</v>
      </c>
      <c r="AV15" s="2" t="s">
        <v>63</v>
      </c>
      <c r="AW15" s="2" t="s">
        <v>63</v>
      </c>
      <c r="AX15" s="3">
        <v>-357.2</v>
      </c>
      <c r="AY15" s="2" t="s">
        <v>63</v>
      </c>
      <c r="AZ15" s="3">
        <v>-38445.199999999997</v>
      </c>
      <c r="BA15" s="3">
        <v>-791.9</v>
      </c>
      <c r="BB15" s="2" t="s">
        <v>63</v>
      </c>
      <c r="BC15" s="3">
        <v>-7079.4</v>
      </c>
      <c r="BD15" s="2" t="s">
        <v>63</v>
      </c>
      <c r="BE15" s="3">
        <v>-93.2</v>
      </c>
      <c r="BF15" s="3">
        <v>-722.5</v>
      </c>
      <c r="BG15" s="3">
        <v>-1334.3</v>
      </c>
      <c r="BH15" s="3">
        <v>48073.4</v>
      </c>
      <c r="BI15" s="2" t="s">
        <v>63</v>
      </c>
      <c r="BJ15" s="12">
        <v>-71189.7</v>
      </c>
      <c r="BK15" s="3">
        <v>-13658.7</v>
      </c>
      <c r="BP15" s="675">
        <f>-BH33</f>
        <v>3180.5</v>
      </c>
      <c r="BQ15" t="s">
        <v>989</v>
      </c>
    </row>
    <row r="16" spans="1:69" ht="20.100000000000001" customHeight="1">
      <c r="A16" s="106"/>
      <c r="B16" s="73" t="s">
        <v>76</v>
      </c>
      <c r="C16" s="74" t="s">
        <v>171</v>
      </c>
      <c r="D16" s="3">
        <v>-188.4</v>
      </c>
      <c r="E16" s="3">
        <v>-284.5</v>
      </c>
      <c r="F16" s="2" t="s">
        <v>63</v>
      </c>
      <c r="G16" s="3">
        <v>-40402.699999999997</v>
      </c>
      <c r="H16" s="3">
        <v>-930.5</v>
      </c>
      <c r="I16" s="2" t="s">
        <v>63</v>
      </c>
      <c r="J16" s="2" t="s">
        <v>63</v>
      </c>
      <c r="K16" s="2" t="s">
        <v>63</v>
      </c>
      <c r="L16" s="2" t="s">
        <v>63</v>
      </c>
      <c r="M16" s="2" t="s">
        <v>63</v>
      </c>
      <c r="N16" s="2" t="s">
        <v>63</v>
      </c>
      <c r="O16" s="2" t="s">
        <v>63</v>
      </c>
      <c r="P16" s="3">
        <v>-212.3</v>
      </c>
      <c r="Q16" s="3">
        <v>-19794.8</v>
      </c>
      <c r="R16" s="2" t="s">
        <v>63</v>
      </c>
      <c r="S16" s="2" t="s">
        <v>63</v>
      </c>
      <c r="T16" s="2" t="s">
        <v>63</v>
      </c>
      <c r="U16" s="2" t="s">
        <v>63</v>
      </c>
      <c r="V16" s="2" t="s">
        <v>63</v>
      </c>
      <c r="W16" s="2" t="s">
        <v>63</v>
      </c>
      <c r="X16" s="3">
        <v>-12.7</v>
      </c>
      <c r="Y16" s="3">
        <v>-0.5</v>
      </c>
      <c r="Z16" s="3">
        <v>0</v>
      </c>
      <c r="AA16" s="2" t="s">
        <v>63</v>
      </c>
      <c r="AB16" s="2" t="s">
        <v>63</v>
      </c>
      <c r="AC16" s="2" t="s">
        <v>63</v>
      </c>
      <c r="AD16" s="3">
        <v>-232.7</v>
      </c>
      <c r="AE16" s="3">
        <v>-104.3</v>
      </c>
      <c r="AF16" s="2" t="s">
        <v>63</v>
      </c>
      <c r="AG16" s="2" t="s">
        <v>63</v>
      </c>
      <c r="AH16" s="3">
        <v>-23.2</v>
      </c>
      <c r="AI16" s="2" t="s">
        <v>63</v>
      </c>
      <c r="AJ16" s="2" t="s">
        <v>63</v>
      </c>
      <c r="AK16" s="2" t="s">
        <v>63</v>
      </c>
      <c r="AL16" s="2" t="s">
        <v>63</v>
      </c>
      <c r="AM16" s="2" t="s">
        <v>63</v>
      </c>
      <c r="AN16" s="2" t="s">
        <v>63</v>
      </c>
      <c r="AO16" s="2" t="s">
        <v>63</v>
      </c>
      <c r="AP16" s="3">
        <v>-136.80000000000001</v>
      </c>
      <c r="AQ16" s="3">
        <v>-66.5</v>
      </c>
      <c r="AR16" s="3">
        <v>-211</v>
      </c>
      <c r="AS16" s="3">
        <v>-1915.5</v>
      </c>
      <c r="AT16" s="3">
        <v>-28.4</v>
      </c>
      <c r="AU16" s="3">
        <v>-46.6</v>
      </c>
      <c r="AV16" s="2" t="s">
        <v>63</v>
      </c>
      <c r="AW16" s="2" t="s">
        <v>63</v>
      </c>
      <c r="AX16" s="3">
        <v>-357.2</v>
      </c>
      <c r="AY16" s="2" t="s">
        <v>63</v>
      </c>
      <c r="AZ16" s="3">
        <v>-38445.199999999997</v>
      </c>
      <c r="BA16" s="3">
        <v>-791.6</v>
      </c>
      <c r="BB16" s="2" t="s">
        <v>63</v>
      </c>
      <c r="BC16" s="3">
        <v>-6238.3</v>
      </c>
      <c r="BD16" s="2" t="s">
        <v>63</v>
      </c>
      <c r="BE16" s="3">
        <v>-93.2</v>
      </c>
      <c r="BF16" s="3">
        <v>-720.5</v>
      </c>
      <c r="BG16" s="3">
        <v>-1313</v>
      </c>
      <c r="BH16" s="3">
        <v>45340.6</v>
      </c>
      <c r="BI16" s="2" t="s">
        <v>63</v>
      </c>
      <c r="BJ16" s="12">
        <v>-67209.899999999994</v>
      </c>
      <c r="BK16" s="3">
        <v>-12130.8</v>
      </c>
      <c r="BP16" s="675">
        <f>BP14-BP15</f>
        <v>1927.5</v>
      </c>
      <c r="BQ16" t="s">
        <v>990</v>
      </c>
    </row>
    <row r="17" spans="1:63" ht="20.100000000000001" customHeight="1">
      <c r="A17" s="106"/>
      <c r="B17" s="73" t="s">
        <v>77</v>
      </c>
      <c r="C17" s="74" t="s">
        <v>172</v>
      </c>
      <c r="D17" s="2" t="s">
        <v>63</v>
      </c>
      <c r="E17" s="2" t="s">
        <v>63</v>
      </c>
      <c r="F17" s="2" t="s">
        <v>63</v>
      </c>
      <c r="G17" s="3">
        <v>-106.2</v>
      </c>
      <c r="H17" s="2" t="s">
        <v>63</v>
      </c>
      <c r="I17" s="2" t="s">
        <v>63</v>
      </c>
      <c r="J17" s="2" t="s">
        <v>63</v>
      </c>
      <c r="K17" s="2" t="s">
        <v>63</v>
      </c>
      <c r="L17" s="2" t="s">
        <v>63</v>
      </c>
      <c r="M17" s="2" t="s">
        <v>63</v>
      </c>
      <c r="N17" s="3">
        <v>-621.6</v>
      </c>
      <c r="O17" s="3">
        <v>-2742.2</v>
      </c>
      <c r="P17" s="3">
        <v>-1063</v>
      </c>
      <c r="Q17" s="3">
        <v>-504.7</v>
      </c>
      <c r="R17" s="3">
        <v>-4.3</v>
      </c>
      <c r="S17" s="2" t="s">
        <v>63</v>
      </c>
      <c r="T17" s="2" t="s">
        <v>63</v>
      </c>
      <c r="U17" s="2" t="s">
        <v>63</v>
      </c>
      <c r="V17" s="2" t="s">
        <v>63</v>
      </c>
      <c r="W17" s="3">
        <v>-126.8</v>
      </c>
      <c r="X17" s="2" t="s">
        <v>63</v>
      </c>
      <c r="Y17" s="2" t="s">
        <v>63</v>
      </c>
      <c r="Z17" s="2" t="s">
        <v>63</v>
      </c>
      <c r="AA17" s="2" t="s">
        <v>63</v>
      </c>
      <c r="AB17" s="2" t="s">
        <v>63</v>
      </c>
      <c r="AC17" s="2" t="s">
        <v>63</v>
      </c>
      <c r="AD17" s="2" t="s">
        <v>63</v>
      </c>
      <c r="AE17" s="2" t="s">
        <v>63</v>
      </c>
      <c r="AF17" s="2" t="s">
        <v>63</v>
      </c>
      <c r="AG17" s="2" t="s">
        <v>63</v>
      </c>
      <c r="AH17" s="3">
        <v>-15.9</v>
      </c>
      <c r="AI17" s="2" t="s">
        <v>63</v>
      </c>
      <c r="AJ17" s="2" t="s">
        <v>63</v>
      </c>
      <c r="AK17" s="2" t="s">
        <v>63</v>
      </c>
      <c r="AL17" s="2" t="s">
        <v>63</v>
      </c>
      <c r="AM17" s="2" t="s">
        <v>63</v>
      </c>
      <c r="AN17" s="2" t="s">
        <v>63</v>
      </c>
      <c r="AO17" s="2" t="s">
        <v>63</v>
      </c>
      <c r="AP17" s="3">
        <v>-64.099999999999994</v>
      </c>
      <c r="AQ17" s="3">
        <v>-66.900000000000006</v>
      </c>
      <c r="AR17" s="2" t="s">
        <v>63</v>
      </c>
      <c r="AS17" s="3">
        <v>-524</v>
      </c>
      <c r="AT17" s="3">
        <v>-8.1999999999999993</v>
      </c>
      <c r="AU17" s="2" t="s">
        <v>63</v>
      </c>
      <c r="AV17" s="2" t="s">
        <v>63</v>
      </c>
      <c r="AW17" s="2" t="s">
        <v>63</v>
      </c>
      <c r="AX17" s="2" t="s">
        <v>63</v>
      </c>
      <c r="AY17" s="2" t="s">
        <v>63</v>
      </c>
      <c r="AZ17" s="2" t="s">
        <v>63</v>
      </c>
      <c r="BA17" s="3">
        <v>-0.3</v>
      </c>
      <c r="BB17" s="2" t="s">
        <v>63</v>
      </c>
      <c r="BC17" s="3">
        <v>-841</v>
      </c>
      <c r="BD17" s="2" t="s">
        <v>63</v>
      </c>
      <c r="BE17" s="2" t="s">
        <v>63</v>
      </c>
      <c r="BF17" s="3">
        <v>-2.1</v>
      </c>
      <c r="BG17" s="3">
        <v>-21.3</v>
      </c>
      <c r="BH17" s="3">
        <v>2732.8</v>
      </c>
      <c r="BI17" s="2" t="s">
        <v>63</v>
      </c>
      <c r="BJ17" s="12">
        <v>-3979.8</v>
      </c>
      <c r="BK17" s="3">
        <v>-1527.9</v>
      </c>
    </row>
    <row r="18" spans="1:63" ht="20.100000000000001" customHeight="1">
      <c r="A18" s="106"/>
      <c r="B18" s="71" t="s">
        <v>78</v>
      </c>
      <c r="C18" s="72" t="s">
        <v>173</v>
      </c>
      <c r="D18" s="2" t="s">
        <v>63</v>
      </c>
      <c r="E18" s="2" t="s">
        <v>63</v>
      </c>
      <c r="F18" s="2" t="s">
        <v>63</v>
      </c>
      <c r="G18" s="3">
        <v>-3768.6</v>
      </c>
      <c r="H18" s="2" t="s">
        <v>63</v>
      </c>
      <c r="I18" s="2" t="s">
        <v>63</v>
      </c>
      <c r="J18" s="2" t="s">
        <v>63</v>
      </c>
      <c r="K18" s="2" t="s">
        <v>63</v>
      </c>
      <c r="L18" s="2" t="s">
        <v>63</v>
      </c>
      <c r="M18" s="2" t="s">
        <v>63</v>
      </c>
      <c r="N18" s="2" t="s">
        <v>63</v>
      </c>
      <c r="O18" s="2" t="s">
        <v>63</v>
      </c>
      <c r="P18" s="2" t="s">
        <v>63</v>
      </c>
      <c r="Q18" s="3">
        <v>-9700.1</v>
      </c>
      <c r="R18" s="3">
        <v>-426.2</v>
      </c>
      <c r="S18" s="2" t="s">
        <v>63</v>
      </c>
      <c r="T18" s="2" t="s">
        <v>63</v>
      </c>
      <c r="U18" s="2" t="s">
        <v>63</v>
      </c>
      <c r="V18" s="2" t="s">
        <v>63</v>
      </c>
      <c r="W18" s="3">
        <v>-339.8</v>
      </c>
      <c r="X18" s="3">
        <v>-114.8</v>
      </c>
      <c r="Y18" s="2" t="s">
        <v>63</v>
      </c>
      <c r="Z18" s="2" t="s">
        <v>63</v>
      </c>
      <c r="AA18" s="2" t="s">
        <v>63</v>
      </c>
      <c r="AB18" s="2" t="s">
        <v>63</v>
      </c>
      <c r="AC18" s="2" t="s">
        <v>63</v>
      </c>
      <c r="AD18" s="3">
        <v>-0.2</v>
      </c>
      <c r="AE18" s="3">
        <v>-0.1</v>
      </c>
      <c r="AF18" s="2" t="s">
        <v>63</v>
      </c>
      <c r="AG18" s="2" t="s">
        <v>63</v>
      </c>
      <c r="AH18" s="3">
        <v>-50.8</v>
      </c>
      <c r="AI18" s="2" t="s">
        <v>63</v>
      </c>
      <c r="AJ18" s="2" t="s">
        <v>63</v>
      </c>
      <c r="AK18" s="2" t="s">
        <v>63</v>
      </c>
      <c r="AL18" s="2" t="s">
        <v>63</v>
      </c>
      <c r="AM18" s="2" t="s">
        <v>63</v>
      </c>
      <c r="AN18" s="3">
        <v>-265.60000000000002</v>
      </c>
      <c r="AO18" s="3">
        <v>-1184.2</v>
      </c>
      <c r="AP18" s="3">
        <v>-79.099999999999994</v>
      </c>
      <c r="AQ18" s="3">
        <v>-222.6</v>
      </c>
      <c r="AR18" s="3">
        <v>-253.2</v>
      </c>
      <c r="AS18" s="3">
        <v>-518.4</v>
      </c>
      <c r="AT18" s="3">
        <v>-9.5</v>
      </c>
      <c r="AU18" s="2" t="s">
        <v>63</v>
      </c>
      <c r="AV18" s="2" t="s">
        <v>63</v>
      </c>
      <c r="AW18" s="2" t="s">
        <v>63</v>
      </c>
      <c r="AX18" s="2" t="s">
        <v>63</v>
      </c>
      <c r="AY18" s="2" t="s">
        <v>63</v>
      </c>
      <c r="AZ18" s="2" t="s">
        <v>63</v>
      </c>
      <c r="BA18" s="2" t="s">
        <v>63</v>
      </c>
      <c r="BB18" s="2" t="s">
        <v>63</v>
      </c>
      <c r="BC18" s="2" t="s">
        <v>63</v>
      </c>
      <c r="BD18" s="2" t="s">
        <v>63</v>
      </c>
      <c r="BE18" s="2" t="s">
        <v>63</v>
      </c>
      <c r="BF18" s="2" t="s">
        <v>63</v>
      </c>
      <c r="BG18" s="2" t="s">
        <v>63</v>
      </c>
      <c r="BH18" s="3">
        <v>6103.2</v>
      </c>
      <c r="BI18" s="3">
        <v>6383</v>
      </c>
      <c r="BJ18" s="12">
        <v>-4447</v>
      </c>
      <c r="BK18" s="3">
        <v>-1082.8</v>
      </c>
    </row>
    <row r="19" spans="1:63" ht="20.100000000000001" customHeight="1">
      <c r="A19" s="106"/>
      <c r="B19" s="73" t="s">
        <v>79</v>
      </c>
      <c r="C19" s="74" t="s">
        <v>174</v>
      </c>
      <c r="D19" s="2" t="s">
        <v>63</v>
      </c>
      <c r="E19" s="2" t="s">
        <v>63</v>
      </c>
      <c r="F19" s="2" t="s">
        <v>63</v>
      </c>
      <c r="G19" s="2" t="s">
        <v>63</v>
      </c>
      <c r="H19" s="2" t="s">
        <v>63</v>
      </c>
      <c r="I19" s="2" t="s">
        <v>63</v>
      </c>
      <c r="J19" s="2" t="s">
        <v>63</v>
      </c>
      <c r="K19" s="2" t="s">
        <v>63</v>
      </c>
      <c r="L19" s="2" t="s">
        <v>63</v>
      </c>
      <c r="M19" s="2" t="s">
        <v>63</v>
      </c>
      <c r="N19" s="2" t="s">
        <v>63</v>
      </c>
      <c r="O19" s="2" t="s">
        <v>63</v>
      </c>
      <c r="P19" s="2" t="s">
        <v>63</v>
      </c>
      <c r="Q19" s="3">
        <v>-8446.9</v>
      </c>
      <c r="R19" s="3">
        <v>-364.9</v>
      </c>
      <c r="S19" s="2" t="s">
        <v>63</v>
      </c>
      <c r="T19" s="2" t="s">
        <v>63</v>
      </c>
      <c r="U19" s="2" t="s">
        <v>63</v>
      </c>
      <c r="V19" s="2" t="s">
        <v>63</v>
      </c>
      <c r="W19" s="2" t="s">
        <v>63</v>
      </c>
      <c r="X19" s="3">
        <v>-31.9</v>
      </c>
      <c r="Y19" s="2" t="s">
        <v>63</v>
      </c>
      <c r="Z19" s="2" t="s">
        <v>63</v>
      </c>
      <c r="AA19" s="2" t="s">
        <v>63</v>
      </c>
      <c r="AB19" s="2" t="s">
        <v>63</v>
      </c>
      <c r="AC19" s="2" t="s">
        <v>63</v>
      </c>
      <c r="AD19" s="2" t="s">
        <v>63</v>
      </c>
      <c r="AE19" s="3">
        <v>0</v>
      </c>
      <c r="AF19" s="2" t="s">
        <v>63</v>
      </c>
      <c r="AG19" s="2" t="s">
        <v>63</v>
      </c>
      <c r="AH19" s="3">
        <v>-31.5</v>
      </c>
      <c r="AI19" s="2" t="s">
        <v>63</v>
      </c>
      <c r="AJ19" s="2" t="s">
        <v>63</v>
      </c>
      <c r="AK19" s="2" t="s">
        <v>63</v>
      </c>
      <c r="AL19" s="2" t="s">
        <v>63</v>
      </c>
      <c r="AM19" s="2" t="s">
        <v>63</v>
      </c>
      <c r="AN19" s="2" t="s">
        <v>63</v>
      </c>
      <c r="AO19" s="2" t="s">
        <v>63</v>
      </c>
      <c r="AP19" s="3">
        <v>-77.3</v>
      </c>
      <c r="AQ19" s="3">
        <v>-177.2</v>
      </c>
      <c r="AR19" s="3">
        <v>-133.5</v>
      </c>
      <c r="AS19" s="3">
        <v>-86.7</v>
      </c>
      <c r="AT19" s="3">
        <v>-7.7</v>
      </c>
      <c r="AU19" s="2" t="s">
        <v>63</v>
      </c>
      <c r="AV19" s="2" t="s">
        <v>63</v>
      </c>
      <c r="AW19" s="2" t="s">
        <v>63</v>
      </c>
      <c r="AX19" s="2" t="s">
        <v>63</v>
      </c>
      <c r="AY19" s="2" t="s">
        <v>63</v>
      </c>
      <c r="AZ19" s="2" t="s">
        <v>63</v>
      </c>
      <c r="BA19" s="2" t="s">
        <v>63</v>
      </c>
      <c r="BB19" s="2" t="s">
        <v>63</v>
      </c>
      <c r="BC19" s="2" t="s">
        <v>63</v>
      </c>
      <c r="BD19" s="2" t="s">
        <v>63</v>
      </c>
      <c r="BE19" s="2" t="s">
        <v>63</v>
      </c>
      <c r="BF19" s="2" t="s">
        <v>63</v>
      </c>
      <c r="BG19" s="2" t="s">
        <v>63</v>
      </c>
      <c r="BH19" s="3">
        <v>3728</v>
      </c>
      <c r="BI19" s="3">
        <v>3061.1</v>
      </c>
      <c r="BJ19" s="12">
        <v>-2568.6</v>
      </c>
      <c r="BK19" s="3">
        <v>-482.5</v>
      </c>
    </row>
    <row r="20" spans="1:63" ht="20.100000000000001" customHeight="1">
      <c r="A20" s="106"/>
      <c r="B20" s="73" t="s">
        <v>80</v>
      </c>
      <c r="C20" s="74" t="s">
        <v>175</v>
      </c>
      <c r="D20" s="2" t="s">
        <v>63</v>
      </c>
      <c r="E20" s="2" t="s">
        <v>63</v>
      </c>
      <c r="F20" s="2" t="s">
        <v>63</v>
      </c>
      <c r="G20" s="3">
        <v>-3768.6</v>
      </c>
      <c r="H20" s="2" t="s">
        <v>63</v>
      </c>
      <c r="I20" s="2" t="s">
        <v>63</v>
      </c>
      <c r="J20" s="2" t="s">
        <v>63</v>
      </c>
      <c r="K20" s="2" t="s">
        <v>63</v>
      </c>
      <c r="L20" s="2" t="s">
        <v>63</v>
      </c>
      <c r="M20" s="2" t="s">
        <v>63</v>
      </c>
      <c r="N20" s="2" t="s">
        <v>63</v>
      </c>
      <c r="O20" s="2" t="s">
        <v>63</v>
      </c>
      <c r="P20" s="2" t="s">
        <v>63</v>
      </c>
      <c r="Q20" s="3">
        <v>-1253.3</v>
      </c>
      <c r="R20" s="3">
        <v>-61.3</v>
      </c>
      <c r="S20" s="2" t="s">
        <v>63</v>
      </c>
      <c r="T20" s="2" t="s">
        <v>63</v>
      </c>
      <c r="U20" s="2" t="s">
        <v>63</v>
      </c>
      <c r="V20" s="2" t="s">
        <v>63</v>
      </c>
      <c r="W20" s="3">
        <v>-339.8</v>
      </c>
      <c r="X20" s="3">
        <v>-82.8</v>
      </c>
      <c r="Y20" s="2" t="s">
        <v>63</v>
      </c>
      <c r="Z20" s="2" t="s">
        <v>63</v>
      </c>
      <c r="AA20" s="2" t="s">
        <v>63</v>
      </c>
      <c r="AB20" s="2" t="s">
        <v>63</v>
      </c>
      <c r="AC20" s="2" t="s">
        <v>63</v>
      </c>
      <c r="AD20" s="3">
        <v>-0.2</v>
      </c>
      <c r="AE20" s="3">
        <v>0</v>
      </c>
      <c r="AF20" s="2" t="s">
        <v>63</v>
      </c>
      <c r="AG20" s="2" t="s">
        <v>63</v>
      </c>
      <c r="AH20" s="3">
        <v>-19.3</v>
      </c>
      <c r="AI20" s="2" t="s">
        <v>63</v>
      </c>
      <c r="AJ20" s="2" t="s">
        <v>63</v>
      </c>
      <c r="AK20" s="2" t="s">
        <v>63</v>
      </c>
      <c r="AL20" s="2" t="s">
        <v>63</v>
      </c>
      <c r="AM20" s="2" t="s">
        <v>63</v>
      </c>
      <c r="AN20" s="3">
        <v>-265.60000000000002</v>
      </c>
      <c r="AO20" s="3">
        <v>-1184.2</v>
      </c>
      <c r="AP20" s="3">
        <v>-1.8</v>
      </c>
      <c r="AQ20" s="3">
        <v>-45.3</v>
      </c>
      <c r="AR20" s="3">
        <v>-119.7</v>
      </c>
      <c r="AS20" s="3">
        <v>-431.7</v>
      </c>
      <c r="AT20" s="3">
        <v>-1.8</v>
      </c>
      <c r="AU20" s="2" t="s">
        <v>63</v>
      </c>
      <c r="AV20" s="2" t="s">
        <v>63</v>
      </c>
      <c r="AW20" s="2" t="s">
        <v>63</v>
      </c>
      <c r="AX20" s="2" t="s">
        <v>63</v>
      </c>
      <c r="AY20" s="2" t="s">
        <v>63</v>
      </c>
      <c r="AZ20" s="2" t="s">
        <v>63</v>
      </c>
      <c r="BA20" s="2" t="s">
        <v>63</v>
      </c>
      <c r="BB20" s="2" t="s">
        <v>63</v>
      </c>
      <c r="BC20" s="2" t="s">
        <v>63</v>
      </c>
      <c r="BD20" s="2" t="s">
        <v>63</v>
      </c>
      <c r="BE20" s="2" t="s">
        <v>63</v>
      </c>
      <c r="BF20" s="2" t="s">
        <v>63</v>
      </c>
      <c r="BG20" s="2" t="s">
        <v>63</v>
      </c>
      <c r="BH20" s="3">
        <v>2375.1999999999998</v>
      </c>
      <c r="BI20" s="3">
        <v>3321.8</v>
      </c>
      <c r="BJ20" s="12">
        <v>-1878.4</v>
      </c>
      <c r="BK20" s="3">
        <v>-600.29999999999995</v>
      </c>
    </row>
    <row r="21" spans="1:63" ht="20.100000000000001" customHeight="1">
      <c r="A21" s="106"/>
      <c r="B21" s="71" t="s">
        <v>81</v>
      </c>
      <c r="C21" s="72" t="s">
        <v>176</v>
      </c>
      <c r="D21" s="2" t="s">
        <v>63</v>
      </c>
      <c r="E21" s="2" t="s">
        <v>63</v>
      </c>
      <c r="F21" s="2" t="s">
        <v>63</v>
      </c>
      <c r="G21" s="2" t="s">
        <v>63</v>
      </c>
      <c r="H21" s="2" t="s">
        <v>63</v>
      </c>
      <c r="I21" s="2" t="s">
        <v>63</v>
      </c>
      <c r="J21" s="2" t="s">
        <v>63</v>
      </c>
      <c r="K21" s="2" t="s">
        <v>63</v>
      </c>
      <c r="L21" s="2" t="s">
        <v>63</v>
      </c>
      <c r="M21" s="2" t="s">
        <v>63</v>
      </c>
      <c r="N21" s="2" t="s">
        <v>63</v>
      </c>
      <c r="O21" s="2" t="s">
        <v>63</v>
      </c>
      <c r="P21" s="2" t="s">
        <v>63</v>
      </c>
      <c r="Q21" s="3">
        <v>-37.1</v>
      </c>
      <c r="R21" s="3">
        <v>-187.6</v>
      </c>
      <c r="S21" s="2" t="s">
        <v>63</v>
      </c>
      <c r="T21" s="2" t="s">
        <v>63</v>
      </c>
      <c r="U21" s="2" t="s">
        <v>63</v>
      </c>
      <c r="V21" s="2" t="s">
        <v>63</v>
      </c>
      <c r="W21" s="2" t="s">
        <v>63</v>
      </c>
      <c r="X21" s="3">
        <v>-52.8</v>
      </c>
      <c r="Y21" s="2" t="s">
        <v>63</v>
      </c>
      <c r="Z21" s="2" t="s">
        <v>63</v>
      </c>
      <c r="AA21" s="2" t="s">
        <v>63</v>
      </c>
      <c r="AB21" s="2" t="s">
        <v>63</v>
      </c>
      <c r="AC21" s="2" t="s">
        <v>63</v>
      </c>
      <c r="AD21" s="3">
        <v>-1.2</v>
      </c>
      <c r="AE21" s="2" t="s">
        <v>63</v>
      </c>
      <c r="AF21" s="2" t="s">
        <v>63</v>
      </c>
      <c r="AG21" s="2" t="s">
        <v>63</v>
      </c>
      <c r="AH21" s="3">
        <v>-228.6</v>
      </c>
      <c r="AI21" s="2" t="s">
        <v>63</v>
      </c>
      <c r="AJ21" s="2" t="s">
        <v>63</v>
      </c>
      <c r="AK21" s="2" t="s">
        <v>63</v>
      </c>
      <c r="AL21" s="2" t="s">
        <v>63</v>
      </c>
      <c r="AM21" s="2" t="s">
        <v>63</v>
      </c>
      <c r="AN21" s="2" t="s">
        <v>63</v>
      </c>
      <c r="AO21" s="3">
        <v>-188.4</v>
      </c>
      <c r="AP21" s="3">
        <v>-170.1</v>
      </c>
      <c r="AQ21" s="2" t="s">
        <v>63</v>
      </c>
      <c r="AR21" s="3">
        <v>-78.3</v>
      </c>
      <c r="AS21" s="3">
        <v>-20.7</v>
      </c>
      <c r="AT21" s="2" t="s">
        <v>63</v>
      </c>
      <c r="AU21" s="3">
        <v>-12.2</v>
      </c>
      <c r="AV21" s="2" t="s">
        <v>63</v>
      </c>
      <c r="AW21" s="2" t="s">
        <v>63</v>
      </c>
      <c r="AX21" s="2" t="s">
        <v>63</v>
      </c>
      <c r="AY21" s="2" t="s">
        <v>63</v>
      </c>
      <c r="AZ21" s="2" t="s">
        <v>63</v>
      </c>
      <c r="BA21" s="2" t="s">
        <v>63</v>
      </c>
      <c r="BB21" s="2" t="s">
        <v>63</v>
      </c>
      <c r="BC21" s="2" t="s">
        <v>63</v>
      </c>
      <c r="BD21" s="2" t="s">
        <v>63</v>
      </c>
      <c r="BE21" s="2" t="s">
        <v>63</v>
      </c>
      <c r="BF21" s="2" t="s">
        <v>63</v>
      </c>
      <c r="BG21" s="2" t="s">
        <v>63</v>
      </c>
      <c r="BH21" s="2" t="s">
        <v>63</v>
      </c>
      <c r="BI21" s="3">
        <v>608.6</v>
      </c>
      <c r="BJ21" s="12">
        <v>-368.5</v>
      </c>
      <c r="BK21" s="3">
        <v>-281.3</v>
      </c>
    </row>
    <row r="22" spans="1:63" ht="20.100000000000001" customHeight="1">
      <c r="A22" s="106"/>
      <c r="B22" s="73" t="s">
        <v>82</v>
      </c>
      <c r="C22" s="74" t="s">
        <v>177</v>
      </c>
      <c r="D22" s="2" t="s">
        <v>63</v>
      </c>
      <c r="E22" s="2" t="s">
        <v>63</v>
      </c>
      <c r="F22" s="2" t="s">
        <v>63</v>
      </c>
      <c r="G22" s="2" t="s">
        <v>63</v>
      </c>
      <c r="H22" s="2" t="s">
        <v>63</v>
      </c>
      <c r="I22" s="2" t="s">
        <v>63</v>
      </c>
      <c r="J22" s="2" t="s">
        <v>63</v>
      </c>
      <c r="K22" s="2" t="s">
        <v>63</v>
      </c>
      <c r="L22" s="2" t="s">
        <v>63</v>
      </c>
      <c r="M22" s="2" t="s">
        <v>63</v>
      </c>
      <c r="N22" s="2" t="s">
        <v>63</v>
      </c>
      <c r="O22" s="2" t="s">
        <v>63</v>
      </c>
      <c r="P22" s="2" t="s">
        <v>63</v>
      </c>
      <c r="Q22" s="3">
        <v>-35</v>
      </c>
      <c r="R22" s="3">
        <v>-178.4</v>
      </c>
      <c r="S22" s="2" t="s">
        <v>63</v>
      </c>
      <c r="T22" s="2" t="s">
        <v>63</v>
      </c>
      <c r="U22" s="2" t="s">
        <v>63</v>
      </c>
      <c r="V22" s="2" t="s">
        <v>63</v>
      </c>
      <c r="W22" s="2" t="s">
        <v>63</v>
      </c>
      <c r="X22" s="3">
        <v>-40.299999999999997</v>
      </c>
      <c r="Y22" s="2" t="s">
        <v>63</v>
      </c>
      <c r="Z22" s="2" t="s">
        <v>63</v>
      </c>
      <c r="AA22" s="2" t="s">
        <v>63</v>
      </c>
      <c r="AB22" s="2" t="s">
        <v>63</v>
      </c>
      <c r="AC22" s="2" t="s">
        <v>63</v>
      </c>
      <c r="AD22" s="3">
        <v>-1.2</v>
      </c>
      <c r="AE22" s="2" t="s">
        <v>63</v>
      </c>
      <c r="AF22" s="2" t="s">
        <v>63</v>
      </c>
      <c r="AG22" s="2" t="s">
        <v>63</v>
      </c>
      <c r="AH22" s="3">
        <v>-153</v>
      </c>
      <c r="AI22" s="2" t="s">
        <v>63</v>
      </c>
      <c r="AJ22" s="2" t="s">
        <v>63</v>
      </c>
      <c r="AK22" s="2" t="s">
        <v>63</v>
      </c>
      <c r="AL22" s="2" t="s">
        <v>63</v>
      </c>
      <c r="AM22" s="2" t="s">
        <v>63</v>
      </c>
      <c r="AN22" s="2" t="s">
        <v>63</v>
      </c>
      <c r="AO22" s="2" t="s">
        <v>63</v>
      </c>
      <c r="AP22" s="2" t="s">
        <v>63</v>
      </c>
      <c r="AQ22" s="2" t="s">
        <v>63</v>
      </c>
      <c r="AR22" s="2" t="s">
        <v>63</v>
      </c>
      <c r="AS22" s="2" t="s">
        <v>63</v>
      </c>
      <c r="AT22" s="2" t="s">
        <v>63</v>
      </c>
      <c r="AU22" s="3">
        <v>-12.2</v>
      </c>
      <c r="AV22" s="2" t="s">
        <v>63</v>
      </c>
      <c r="AW22" s="2" t="s">
        <v>63</v>
      </c>
      <c r="AX22" s="2" t="s">
        <v>63</v>
      </c>
      <c r="AY22" s="2" t="s">
        <v>63</v>
      </c>
      <c r="AZ22" s="2" t="s">
        <v>63</v>
      </c>
      <c r="BA22" s="2" t="s">
        <v>63</v>
      </c>
      <c r="BB22" s="2" t="s">
        <v>63</v>
      </c>
      <c r="BC22" s="2" t="s">
        <v>63</v>
      </c>
      <c r="BD22" s="2" t="s">
        <v>63</v>
      </c>
      <c r="BE22" s="2" t="s">
        <v>63</v>
      </c>
      <c r="BF22" s="2" t="s">
        <v>63</v>
      </c>
      <c r="BG22" s="2" t="s">
        <v>63</v>
      </c>
      <c r="BH22" s="2" t="s">
        <v>63</v>
      </c>
      <c r="BI22" s="3">
        <v>216.7</v>
      </c>
      <c r="BJ22" s="12">
        <v>-203.3</v>
      </c>
      <c r="BK22" s="3">
        <v>-12.2</v>
      </c>
    </row>
    <row r="23" spans="1:63" ht="20.100000000000001" customHeight="1">
      <c r="A23" s="106"/>
      <c r="B23" s="73" t="s">
        <v>83</v>
      </c>
      <c r="C23" s="74" t="s">
        <v>178</v>
      </c>
      <c r="D23" s="2" t="s">
        <v>63</v>
      </c>
      <c r="E23" s="2" t="s">
        <v>63</v>
      </c>
      <c r="F23" s="2" t="s">
        <v>63</v>
      </c>
      <c r="G23" s="2" t="s">
        <v>63</v>
      </c>
      <c r="H23" s="2" t="s">
        <v>63</v>
      </c>
      <c r="I23" s="2" t="s">
        <v>63</v>
      </c>
      <c r="J23" s="2" t="s">
        <v>63</v>
      </c>
      <c r="K23" s="2" t="s">
        <v>63</v>
      </c>
      <c r="L23" s="2" t="s">
        <v>63</v>
      </c>
      <c r="M23" s="2" t="s">
        <v>63</v>
      </c>
      <c r="N23" s="2" t="s">
        <v>63</v>
      </c>
      <c r="O23" s="2" t="s">
        <v>63</v>
      </c>
      <c r="P23" s="2" t="s">
        <v>63</v>
      </c>
      <c r="Q23" s="3">
        <v>-2.1</v>
      </c>
      <c r="R23" s="3">
        <v>-9.1999999999999993</v>
      </c>
      <c r="S23" s="2" t="s">
        <v>63</v>
      </c>
      <c r="T23" s="2" t="s">
        <v>63</v>
      </c>
      <c r="U23" s="2" t="s">
        <v>63</v>
      </c>
      <c r="V23" s="2" t="s">
        <v>63</v>
      </c>
      <c r="W23" s="2" t="s">
        <v>63</v>
      </c>
      <c r="X23" s="3">
        <v>-12.5</v>
      </c>
      <c r="Y23" s="2" t="s">
        <v>63</v>
      </c>
      <c r="Z23" s="2" t="s">
        <v>63</v>
      </c>
      <c r="AA23" s="2" t="s">
        <v>63</v>
      </c>
      <c r="AB23" s="2" t="s">
        <v>63</v>
      </c>
      <c r="AC23" s="2" t="s">
        <v>63</v>
      </c>
      <c r="AD23" s="2" t="s">
        <v>63</v>
      </c>
      <c r="AE23" s="2" t="s">
        <v>63</v>
      </c>
      <c r="AF23" s="2" t="s">
        <v>63</v>
      </c>
      <c r="AG23" s="2" t="s">
        <v>63</v>
      </c>
      <c r="AH23" s="3">
        <v>-75.7</v>
      </c>
      <c r="AI23" s="2" t="s">
        <v>63</v>
      </c>
      <c r="AJ23" s="2" t="s">
        <v>63</v>
      </c>
      <c r="AK23" s="2" t="s">
        <v>63</v>
      </c>
      <c r="AL23" s="2" t="s">
        <v>63</v>
      </c>
      <c r="AM23" s="2" t="s">
        <v>63</v>
      </c>
      <c r="AN23" s="2" t="s">
        <v>63</v>
      </c>
      <c r="AO23" s="3">
        <v>-188.4</v>
      </c>
      <c r="AP23" s="3">
        <v>-170.1</v>
      </c>
      <c r="AQ23" s="2" t="s">
        <v>63</v>
      </c>
      <c r="AR23" s="3">
        <v>-78.3</v>
      </c>
      <c r="AS23" s="3">
        <v>-20.7</v>
      </c>
      <c r="AT23" s="2" t="s">
        <v>63</v>
      </c>
      <c r="AU23" s="2" t="s">
        <v>63</v>
      </c>
      <c r="AV23" s="2" t="s">
        <v>63</v>
      </c>
      <c r="AW23" s="2" t="s">
        <v>63</v>
      </c>
      <c r="AX23" s="2" t="s">
        <v>63</v>
      </c>
      <c r="AY23" s="2" t="s">
        <v>63</v>
      </c>
      <c r="AZ23" s="2" t="s">
        <v>63</v>
      </c>
      <c r="BA23" s="2" t="s">
        <v>63</v>
      </c>
      <c r="BB23" s="2" t="s">
        <v>63</v>
      </c>
      <c r="BC23" s="2" t="s">
        <v>63</v>
      </c>
      <c r="BD23" s="2" t="s">
        <v>63</v>
      </c>
      <c r="BE23" s="2" t="s">
        <v>63</v>
      </c>
      <c r="BF23" s="2" t="s">
        <v>63</v>
      </c>
      <c r="BG23" s="2" t="s">
        <v>63</v>
      </c>
      <c r="BH23" s="2" t="s">
        <v>63</v>
      </c>
      <c r="BI23" s="3">
        <v>391.9</v>
      </c>
      <c r="BJ23" s="12">
        <v>-165.2</v>
      </c>
      <c r="BK23" s="3">
        <v>-269.10000000000002</v>
      </c>
    </row>
    <row r="24" spans="1:63" ht="20.100000000000001" customHeight="1">
      <c r="A24" s="106"/>
      <c r="B24" s="71" t="s">
        <v>84</v>
      </c>
      <c r="C24" s="72" t="s">
        <v>179</v>
      </c>
      <c r="D24" s="2" t="s">
        <v>63</v>
      </c>
      <c r="E24" s="2" t="s">
        <v>63</v>
      </c>
      <c r="F24" s="2" t="s">
        <v>63</v>
      </c>
      <c r="G24" s="2" t="s">
        <v>63</v>
      </c>
      <c r="H24" s="2" t="s">
        <v>63</v>
      </c>
      <c r="I24" s="2" t="s">
        <v>63</v>
      </c>
      <c r="J24" s="2" t="s">
        <v>63</v>
      </c>
      <c r="K24" s="2" t="s">
        <v>63</v>
      </c>
      <c r="L24" s="2" t="s">
        <v>63</v>
      </c>
      <c r="M24" s="2" t="s">
        <v>63</v>
      </c>
      <c r="N24" s="2" t="s">
        <v>63</v>
      </c>
      <c r="O24" s="2" t="s">
        <v>63</v>
      </c>
      <c r="P24" s="2" t="s">
        <v>63</v>
      </c>
      <c r="Q24" s="2" t="s">
        <v>63</v>
      </c>
      <c r="R24" s="2" t="s">
        <v>63</v>
      </c>
      <c r="S24" s="2" t="s">
        <v>63</v>
      </c>
      <c r="T24" s="2" t="s">
        <v>63</v>
      </c>
      <c r="U24" s="2" t="s">
        <v>63</v>
      </c>
      <c r="V24" s="2" t="s">
        <v>63</v>
      </c>
      <c r="W24" s="2" t="s">
        <v>63</v>
      </c>
      <c r="X24" s="2" t="s">
        <v>63</v>
      </c>
      <c r="Y24" s="2" t="s">
        <v>63</v>
      </c>
      <c r="Z24" s="2" t="s">
        <v>63</v>
      </c>
      <c r="AA24" s="2" t="s">
        <v>63</v>
      </c>
      <c r="AB24" s="2" t="s">
        <v>63</v>
      </c>
      <c r="AC24" s="2" t="s">
        <v>63</v>
      </c>
      <c r="AD24" s="2" t="s">
        <v>63</v>
      </c>
      <c r="AE24" s="2" t="s">
        <v>63</v>
      </c>
      <c r="AF24" s="2" t="s">
        <v>63</v>
      </c>
      <c r="AG24" s="2" t="s">
        <v>63</v>
      </c>
      <c r="AH24" s="2" t="s">
        <v>63</v>
      </c>
      <c r="AI24" s="2" t="s">
        <v>63</v>
      </c>
      <c r="AJ24" s="2" t="s">
        <v>63</v>
      </c>
      <c r="AK24" s="2" t="s">
        <v>63</v>
      </c>
      <c r="AL24" s="2" t="s">
        <v>63</v>
      </c>
      <c r="AM24" s="2" t="s">
        <v>63</v>
      </c>
      <c r="AN24" s="2" t="s">
        <v>63</v>
      </c>
      <c r="AO24" s="2" t="s">
        <v>63</v>
      </c>
      <c r="AP24" s="2" t="s">
        <v>63</v>
      </c>
      <c r="AQ24" s="2" t="s">
        <v>63</v>
      </c>
      <c r="AR24" s="2" t="s">
        <v>63</v>
      </c>
      <c r="AS24" s="2" t="s">
        <v>63</v>
      </c>
      <c r="AT24" s="2" t="s">
        <v>63</v>
      </c>
      <c r="AU24" s="2" t="s">
        <v>63</v>
      </c>
      <c r="AV24" s="2" t="s">
        <v>63</v>
      </c>
      <c r="AW24" s="2" t="s">
        <v>63</v>
      </c>
      <c r="AX24" s="2" t="s">
        <v>63</v>
      </c>
      <c r="AY24" s="2" t="s">
        <v>63</v>
      </c>
      <c r="AZ24" s="2" t="s">
        <v>63</v>
      </c>
      <c r="BA24" s="2" t="s">
        <v>63</v>
      </c>
      <c r="BB24" s="2" t="s">
        <v>63</v>
      </c>
      <c r="BC24" s="2" t="s">
        <v>63</v>
      </c>
      <c r="BD24" s="2" t="s">
        <v>63</v>
      </c>
      <c r="BE24" s="2" t="s">
        <v>63</v>
      </c>
      <c r="BF24" s="2" t="s">
        <v>63</v>
      </c>
      <c r="BG24" s="2" t="s">
        <v>63</v>
      </c>
      <c r="BH24" s="3">
        <v>13.9</v>
      </c>
      <c r="BI24" s="3">
        <v>-34.799999999999997</v>
      </c>
      <c r="BJ24" s="12">
        <v>-20.9</v>
      </c>
      <c r="BK24" s="2" t="s">
        <v>63</v>
      </c>
    </row>
    <row r="25" spans="1:63" ht="20.100000000000001" customHeight="1">
      <c r="A25" s="107" t="s">
        <v>351</v>
      </c>
      <c r="B25" s="71" t="s">
        <v>85</v>
      </c>
      <c r="C25" s="72" t="s">
        <v>180</v>
      </c>
      <c r="D25" s="2" t="s">
        <v>63</v>
      </c>
      <c r="E25" s="2" t="s">
        <v>63</v>
      </c>
      <c r="F25" s="3">
        <v>-16024.7</v>
      </c>
      <c r="G25" s="2" t="s">
        <v>63</v>
      </c>
      <c r="H25" s="2" t="s">
        <v>63</v>
      </c>
      <c r="I25" s="2" t="s">
        <v>63</v>
      </c>
      <c r="J25" s="2" t="s">
        <v>63</v>
      </c>
      <c r="K25" s="2" t="s">
        <v>63</v>
      </c>
      <c r="L25" s="3">
        <v>10557.2</v>
      </c>
      <c r="M25" s="3">
        <v>516.20000000000005</v>
      </c>
      <c r="N25" s="3">
        <v>3295.3</v>
      </c>
      <c r="O25" s="2" t="s">
        <v>63</v>
      </c>
      <c r="P25" s="2" t="s">
        <v>63</v>
      </c>
      <c r="Q25" s="2" t="s">
        <v>63</v>
      </c>
      <c r="R25" s="2" t="s">
        <v>63</v>
      </c>
      <c r="S25" s="2" t="s">
        <v>63</v>
      </c>
      <c r="T25" s="2" t="s">
        <v>63</v>
      </c>
      <c r="U25" s="2" t="s">
        <v>63</v>
      </c>
      <c r="V25" s="2" t="s">
        <v>63</v>
      </c>
      <c r="W25" s="2" t="s">
        <v>63</v>
      </c>
      <c r="X25" s="2" t="s">
        <v>63</v>
      </c>
      <c r="Y25" s="2" t="s">
        <v>63</v>
      </c>
      <c r="Z25" s="2" t="s">
        <v>63</v>
      </c>
      <c r="AA25" s="2" t="s">
        <v>63</v>
      </c>
      <c r="AB25" s="2" t="s">
        <v>63</v>
      </c>
      <c r="AC25" s="2" t="s">
        <v>63</v>
      </c>
      <c r="AD25" s="2" t="s">
        <v>63</v>
      </c>
      <c r="AE25" s="2" t="s">
        <v>63</v>
      </c>
      <c r="AF25" s="2" t="s">
        <v>63</v>
      </c>
      <c r="AG25" s="2" t="s">
        <v>63</v>
      </c>
      <c r="AH25" s="2" t="s">
        <v>63</v>
      </c>
      <c r="AI25" s="2" t="s">
        <v>63</v>
      </c>
      <c r="AJ25" s="2" t="s">
        <v>63</v>
      </c>
      <c r="AK25" s="2" t="s">
        <v>63</v>
      </c>
      <c r="AL25" s="2" t="s">
        <v>63</v>
      </c>
      <c r="AM25" s="2" t="s">
        <v>63</v>
      </c>
      <c r="AN25" s="2" t="s">
        <v>63</v>
      </c>
      <c r="AO25" s="2" t="s">
        <v>63</v>
      </c>
      <c r="AP25" s="2" t="s">
        <v>63</v>
      </c>
      <c r="AQ25" s="2" t="s">
        <v>63</v>
      </c>
      <c r="AR25" s="2" t="s">
        <v>63</v>
      </c>
      <c r="AS25" s="2" t="s">
        <v>63</v>
      </c>
      <c r="AT25" s="2" t="s">
        <v>63</v>
      </c>
      <c r="AU25" s="2" t="s">
        <v>63</v>
      </c>
      <c r="AV25" s="2" t="s">
        <v>63</v>
      </c>
      <c r="AW25" s="2" t="s">
        <v>63</v>
      </c>
      <c r="AX25" s="2" t="s">
        <v>63</v>
      </c>
      <c r="AY25" s="2" t="s">
        <v>63</v>
      </c>
      <c r="AZ25" s="2" t="s">
        <v>63</v>
      </c>
      <c r="BA25" s="2" t="s">
        <v>63</v>
      </c>
      <c r="BB25" s="2" t="s">
        <v>63</v>
      </c>
      <c r="BC25" s="2" t="s">
        <v>63</v>
      </c>
      <c r="BD25" s="2" t="s">
        <v>63</v>
      </c>
      <c r="BE25" s="2" t="s">
        <v>63</v>
      </c>
      <c r="BF25" s="2" t="s">
        <v>63</v>
      </c>
      <c r="BG25" s="2" t="s">
        <v>63</v>
      </c>
      <c r="BH25" s="2" t="s">
        <v>63</v>
      </c>
      <c r="BI25" s="2" t="s">
        <v>63</v>
      </c>
      <c r="BJ25" s="12">
        <v>-1656.1</v>
      </c>
      <c r="BK25" s="2" t="s">
        <v>63</v>
      </c>
    </row>
    <row r="26" spans="1:63" ht="20.100000000000001" customHeight="1">
      <c r="A26" s="107" t="s">
        <v>351</v>
      </c>
      <c r="B26" s="71" t="s">
        <v>86</v>
      </c>
      <c r="C26" s="72" t="s">
        <v>181</v>
      </c>
      <c r="D26" s="2" t="s">
        <v>63</v>
      </c>
      <c r="E26" s="2" t="s">
        <v>63</v>
      </c>
      <c r="F26" s="3">
        <v>-909</v>
      </c>
      <c r="G26" s="3">
        <v>-4361.7</v>
      </c>
      <c r="H26" s="2" t="s">
        <v>63</v>
      </c>
      <c r="I26" s="2" t="s">
        <v>63</v>
      </c>
      <c r="J26" s="2" t="s">
        <v>63</v>
      </c>
      <c r="K26" s="2" t="s">
        <v>63</v>
      </c>
      <c r="L26" s="3">
        <v>-10086.1</v>
      </c>
      <c r="M26" s="2" t="s">
        <v>63</v>
      </c>
      <c r="N26" s="2" t="s">
        <v>63</v>
      </c>
      <c r="O26" s="3">
        <v>4998.3999999999996</v>
      </c>
      <c r="P26" s="3">
        <v>1279.7</v>
      </c>
      <c r="Q26" s="2" t="s">
        <v>63</v>
      </c>
      <c r="R26" s="2" t="s">
        <v>63</v>
      </c>
      <c r="S26" s="2" t="s">
        <v>63</v>
      </c>
      <c r="T26" s="2" t="s">
        <v>63</v>
      </c>
      <c r="U26" s="2" t="s">
        <v>63</v>
      </c>
      <c r="V26" s="2" t="s">
        <v>63</v>
      </c>
      <c r="W26" s="2" t="s">
        <v>63</v>
      </c>
      <c r="X26" s="2" t="s">
        <v>63</v>
      </c>
      <c r="Y26" s="2" t="s">
        <v>63</v>
      </c>
      <c r="Z26" s="2" t="s">
        <v>63</v>
      </c>
      <c r="AA26" s="2" t="s">
        <v>63</v>
      </c>
      <c r="AB26" s="2" t="s">
        <v>63</v>
      </c>
      <c r="AC26" s="2" t="s">
        <v>63</v>
      </c>
      <c r="AD26" s="2" t="s">
        <v>63</v>
      </c>
      <c r="AE26" s="2" t="s">
        <v>63</v>
      </c>
      <c r="AF26" s="2" t="s">
        <v>63</v>
      </c>
      <c r="AG26" s="2" t="s">
        <v>63</v>
      </c>
      <c r="AH26" s="2" t="s">
        <v>63</v>
      </c>
      <c r="AI26" s="2" t="s">
        <v>63</v>
      </c>
      <c r="AJ26" s="2" t="s">
        <v>63</v>
      </c>
      <c r="AK26" s="2" t="s">
        <v>63</v>
      </c>
      <c r="AL26" s="2" t="s">
        <v>63</v>
      </c>
      <c r="AM26" s="2" t="s">
        <v>63</v>
      </c>
      <c r="AN26" s="2" t="s">
        <v>63</v>
      </c>
      <c r="AO26" s="2" t="s">
        <v>63</v>
      </c>
      <c r="AP26" s="2" t="s">
        <v>63</v>
      </c>
      <c r="AQ26" s="2" t="s">
        <v>63</v>
      </c>
      <c r="AR26" s="2" t="s">
        <v>63</v>
      </c>
      <c r="AS26" s="2" t="s">
        <v>63</v>
      </c>
      <c r="AT26" s="2" t="s">
        <v>63</v>
      </c>
      <c r="AU26" s="2" t="s">
        <v>63</v>
      </c>
      <c r="AV26" s="2" t="s">
        <v>63</v>
      </c>
      <c r="AW26" s="2" t="s">
        <v>63</v>
      </c>
      <c r="AX26" s="2" t="s">
        <v>63</v>
      </c>
      <c r="AY26" s="2" t="s">
        <v>63</v>
      </c>
      <c r="AZ26" s="2" t="s">
        <v>63</v>
      </c>
      <c r="BA26" s="2" t="s">
        <v>63</v>
      </c>
      <c r="BB26" s="2" t="s">
        <v>63</v>
      </c>
      <c r="BC26" s="2" t="s">
        <v>63</v>
      </c>
      <c r="BD26" s="2" t="s">
        <v>63</v>
      </c>
      <c r="BE26" s="2" t="s">
        <v>63</v>
      </c>
      <c r="BF26" s="2" t="s">
        <v>63</v>
      </c>
      <c r="BG26" s="2" t="s">
        <v>63</v>
      </c>
      <c r="BH26" s="2" t="s">
        <v>63</v>
      </c>
      <c r="BI26" s="2" t="s">
        <v>63</v>
      </c>
      <c r="BJ26" s="12">
        <v>-9078.6</v>
      </c>
      <c r="BK26" s="2" t="s">
        <v>63</v>
      </c>
    </row>
    <row r="27" spans="1:63" ht="20.100000000000001" customHeight="1">
      <c r="A27" s="106"/>
      <c r="B27" s="71" t="s">
        <v>87</v>
      </c>
      <c r="C27" s="72" t="s">
        <v>182</v>
      </c>
      <c r="D27" s="3">
        <v>-184.1</v>
      </c>
      <c r="E27" s="2" t="s">
        <v>63</v>
      </c>
      <c r="F27" s="2" t="s">
        <v>63</v>
      </c>
      <c r="G27" s="2" t="s">
        <v>63</v>
      </c>
      <c r="H27" s="2" t="s">
        <v>63</v>
      </c>
      <c r="I27" s="2" t="s">
        <v>63</v>
      </c>
      <c r="J27" s="2" t="s">
        <v>63</v>
      </c>
      <c r="K27" s="3">
        <v>179.8</v>
      </c>
      <c r="L27" s="2" t="s">
        <v>63</v>
      </c>
      <c r="M27" s="2" t="s">
        <v>63</v>
      </c>
      <c r="N27" s="2" t="s">
        <v>63</v>
      </c>
      <c r="O27" s="2" t="s">
        <v>63</v>
      </c>
      <c r="P27" s="2" t="s">
        <v>63</v>
      </c>
      <c r="Q27" s="2" t="s">
        <v>63</v>
      </c>
      <c r="R27" s="2" t="s">
        <v>63</v>
      </c>
      <c r="S27" s="2" t="s">
        <v>63</v>
      </c>
      <c r="T27" s="2" t="s">
        <v>63</v>
      </c>
      <c r="U27" s="2" t="s">
        <v>63</v>
      </c>
      <c r="V27" s="2" t="s">
        <v>63</v>
      </c>
      <c r="W27" s="2" t="s">
        <v>63</v>
      </c>
      <c r="X27" s="2" t="s">
        <v>63</v>
      </c>
      <c r="Y27" s="2" t="s">
        <v>63</v>
      </c>
      <c r="Z27" s="2" t="s">
        <v>63</v>
      </c>
      <c r="AA27" s="2" t="s">
        <v>63</v>
      </c>
      <c r="AB27" s="2" t="s">
        <v>63</v>
      </c>
      <c r="AC27" s="2" t="s">
        <v>63</v>
      </c>
      <c r="AD27" s="2" t="s">
        <v>63</v>
      </c>
      <c r="AE27" s="2" t="s">
        <v>63</v>
      </c>
      <c r="AF27" s="2" t="s">
        <v>63</v>
      </c>
      <c r="AG27" s="2" t="s">
        <v>63</v>
      </c>
      <c r="AH27" s="2" t="s">
        <v>63</v>
      </c>
      <c r="AI27" s="2" t="s">
        <v>63</v>
      </c>
      <c r="AJ27" s="2" t="s">
        <v>63</v>
      </c>
      <c r="AK27" s="2" t="s">
        <v>63</v>
      </c>
      <c r="AL27" s="2" t="s">
        <v>63</v>
      </c>
      <c r="AM27" s="2" t="s">
        <v>63</v>
      </c>
      <c r="AN27" s="2" t="s">
        <v>63</v>
      </c>
      <c r="AO27" s="2" t="s">
        <v>63</v>
      </c>
      <c r="AP27" s="2" t="s">
        <v>63</v>
      </c>
      <c r="AQ27" s="2" t="s">
        <v>63</v>
      </c>
      <c r="AR27" s="2" t="s">
        <v>63</v>
      </c>
      <c r="AS27" s="2" t="s">
        <v>63</v>
      </c>
      <c r="AT27" s="2" t="s">
        <v>63</v>
      </c>
      <c r="AU27" s="2" t="s">
        <v>63</v>
      </c>
      <c r="AV27" s="2" t="s">
        <v>63</v>
      </c>
      <c r="AW27" s="2" t="s">
        <v>63</v>
      </c>
      <c r="AX27" s="2" t="s">
        <v>63</v>
      </c>
      <c r="AY27" s="2" t="s">
        <v>63</v>
      </c>
      <c r="AZ27" s="2" t="s">
        <v>63</v>
      </c>
      <c r="BA27" s="2" t="s">
        <v>63</v>
      </c>
      <c r="BB27" s="2" t="s">
        <v>63</v>
      </c>
      <c r="BC27" s="2" t="s">
        <v>63</v>
      </c>
      <c r="BD27" s="2" t="s">
        <v>63</v>
      </c>
      <c r="BE27" s="2" t="s">
        <v>63</v>
      </c>
      <c r="BF27" s="2" t="s">
        <v>63</v>
      </c>
      <c r="BG27" s="2" t="s">
        <v>63</v>
      </c>
      <c r="BH27" s="2" t="s">
        <v>63</v>
      </c>
      <c r="BI27" s="2" t="s">
        <v>63</v>
      </c>
      <c r="BJ27" s="12">
        <v>-4.3</v>
      </c>
      <c r="BK27" s="2" t="s">
        <v>63</v>
      </c>
    </row>
    <row r="28" spans="1:63" ht="20.100000000000001" customHeight="1">
      <c r="A28" s="107" t="s">
        <v>254</v>
      </c>
      <c r="B28" s="75" t="s">
        <v>88</v>
      </c>
      <c r="C28" s="76" t="s">
        <v>183</v>
      </c>
      <c r="D28" s="2" t="s">
        <v>63</v>
      </c>
      <c r="E28" s="2" t="s">
        <v>63</v>
      </c>
      <c r="F28" s="2" t="s">
        <v>63</v>
      </c>
      <c r="G28" s="2" t="s">
        <v>63</v>
      </c>
      <c r="H28" s="2" t="s">
        <v>63</v>
      </c>
      <c r="I28" s="2" t="s">
        <v>63</v>
      </c>
      <c r="J28" s="2" t="s">
        <v>63</v>
      </c>
      <c r="K28" s="2" t="s">
        <v>63</v>
      </c>
      <c r="L28" s="2" t="s">
        <v>63</v>
      </c>
      <c r="M28" s="2" t="s">
        <v>63</v>
      </c>
      <c r="N28" s="2" t="s">
        <v>63</v>
      </c>
      <c r="O28" s="2" t="s">
        <v>63</v>
      </c>
      <c r="P28" s="2" t="s">
        <v>63</v>
      </c>
      <c r="Q28" s="2" t="s">
        <v>63</v>
      </c>
      <c r="R28" s="2" t="s">
        <v>63</v>
      </c>
      <c r="S28" s="3">
        <v>-149963.9</v>
      </c>
      <c r="T28" s="3">
        <v>-46487.5</v>
      </c>
      <c r="U28" s="3">
        <v>-0.3</v>
      </c>
      <c r="V28" s="3">
        <v>149.1</v>
      </c>
      <c r="W28" s="3">
        <v>3590.9</v>
      </c>
      <c r="X28" s="3">
        <v>1419.5</v>
      </c>
      <c r="Y28" s="3">
        <v>2212.1</v>
      </c>
      <c r="Z28" s="3">
        <v>23277.3</v>
      </c>
      <c r="AA28" s="2" t="s">
        <v>63</v>
      </c>
      <c r="AB28" s="2" t="s">
        <v>63</v>
      </c>
      <c r="AC28" s="3">
        <v>19305.7</v>
      </c>
      <c r="AD28" s="3">
        <v>6437.8</v>
      </c>
      <c r="AE28" s="3">
        <v>50450.1</v>
      </c>
      <c r="AF28" s="3">
        <v>147.1</v>
      </c>
      <c r="AG28" s="3">
        <v>9.9</v>
      </c>
      <c r="AH28" s="3">
        <v>12344.8</v>
      </c>
      <c r="AI28" s="3">
        <v>38540.5</v>
      </c>
      <c r="AJ28" s="3">
        <v>437.7</v>
      </c>
      <c r="AK28" s="3">
        <v>4845.8999999999996</v>
      </c>
      <c r="AL28" s="3">
        <v>2880.4</v>
      </c>
      <c r="AM28" s="3">
        <v>29.1</v>
      </c>
      <c r="AN28" s="3">
        <v>538.4</v>
      </c>
      <c r="AO28" s="3">
        <v>6048.9</v>
      </c>
      <c r="AP28" s="2" t="s">
        <v>63</v>
      </c>
      <c r="AQ28" s="2" t="s">
        <v>63</v>
      </c>
      <c r="AR28" s="2" t="s">
        <v>63</v>
      </c>
      <c r="AS28" s="2" t="s">
        <v>63</v>
      </c>
      <c r="AT28" s="2" t="s">
        <v>63</v>
      </c>
      <c r="AU28" s="2" t="s">
        <v>63</v>
      </c>
      <c r="AV28" s="2" t="s">
        <v>63</v>
      </c>
      <c r="AW28" s="2" t="s">
        <v>63</v>
      </c>
      <c r="AX28" s="2" t="s">
        <v>63</v>
      </c>
      <c r="AY28" s="2" t="s">
        <v>63</v>
      </c>
      <c r="AZ28" s="2" t="s">
        <v>63</v>
      </c>
      <c r="BA28" s="2" t="s">
        <v>63</v>
      </c>
      <c r="BB28" s="2" t="s">
        <v>63</v>
      </c>
      <c r="BC28" s="2" t="s">
        <v>63</v>
      </c>
      <c r="BD28" s="2" t="s">
        <v>63</v>
      </c>
      <c r="BE28" s="2" t="s">
        <v>63</v>
      </c>
      <c r="BF28" s="2" t="s">
        <v>63</v>
      </c>
      <c r="BG28" s="2" t="s">
        <v>63</v>
      </c>
      <c r="BH28" s="2" t="s">
        <v>63</v>
      </c>
      <c r="BI28" s="2" t="s">
        <v>63</v>
      </c>
      <c r="BJ28" s="12">
        <v>-23786.6</v>
      </c>
      <c r="BK28" s="2" t="s">
        <v>63</v>
      </c>
    </row>
    <row r="29" spans="1:63" ht="20.100000000000001" customHeight="1">
      <c r="A29" s="106"/>
      <c r="B29" s="71" t="s">
        <v>89</v>
      </c>
      <c r="C29" s="72" t="s">
        <v>184</v>
      </c>
      <c r="D29" s="2" t="s">
        <v>63</v>
      </c>
      <c r="E29" s="2" t="s">
        <v>63</v>
      </c>
      <c r="F29" s="2" t="s">
        <v>63</v>
      </c>
      <c r="G29" s="2" t="s">
        <v>63</v>
      </c>
      <c r="H29" s="2" t="s">
        <v>63</v>
      </c>
      <c r="I29" s="2" t="s">
        <v>63</v>
      </c>
      <c r="J29" s="2" t="s">
        <v>63</v>
      </c>
      <c r="K29" s="2" t="s">
        <v>63</v>
      </c>
      <c r="L29" s="2" t="s">
        <v>63</v>
      </c>
      <c r="M29" s="2" t="s">
        <v>63</v>
      </c>
      <c r="N29" s="2" t="s">
        <v>63</v>
      </c>
      <c r="O29" s="2" t="s">
        <v>63</v>
      </c>
      <c r="P29" s="2" t="s">
        <v>63</v>
      </c>
      <c r="Q29" s="2" t="s">
        <v>63</v>
      </c>
      <c r="R29" s="2" t="s">
        <v>63</v>
      </c>
      <c r="S29" s="2" t="s">
        <v>63</v>
      </c>
      <c r="T29" s="3">
        <v>19880.900000000001</v>
      </c>
      <c r="U29" s="2" t="s">
        <v>63</v>
      </c>
      <c r="V29" s="3">
        <v>-156.80000000000001</v>
      </c>
      <c r="W29" s="3">
        <v>-59.6</v>
      </c>
      <c r="X29" s="3">
        <v>-1042.8</v>
      </c>
      <c r="Y29" s="3">
        <v>-268.5</v>
      </c>
      <c r="Z29" s="2" t="s">
        <v>63</v>
      </c>
      <c r="AA29" s="2" t="s">
        <v>63</v>
      </c>
      <c r="AB29" s="2" t="s">
        <v>63</v>
      </c>
      <c r="AC29" s="2" t="s">
        <v>63</v>
      </c>
      <c r="AD29" s="2" t="s">
        <v>63</v>
      </c>
      <c r="AE29" s="2" t="s">
        <v>63</v>
      </c>
      <c r="AF29" s="2" t="s">
        <v>63</v>
      </c>
      <c r="AG29" s="2" t="s">
        <v>63</v>
      </c>
      <c r="AH29" s="2" t="s">
        <v>63</v>
      </c>
      <c r="AI29" s="3">
        <v>-11258.4</v>
      </c>
      <c r="AJ29" s="2" t="s">
        <v>63</v>
      </c>
      <c r="AK29" s="2" t="s">
        <v>63</v>
      </c>
      <c r="AL29" s="2" t="s">
        <v>63</v>
      </c>
      <c r="AM29" s="2" t="s">
        <v>63</v>
      </c>
      <c r="AN29" s="2" t="s">
        <v>63</v>
      </c>
      <c r="AO29" s="2" t="s">
        <v>63</v>
      </c>
      <c r="AP29" s="2" t="s">
        <v>63</v>
      </c>
      <c r="AQ29" s="2" t="s">
        <v>63</v>
      </c>
      <c r="AR29" s="2" t="s">
        <v>63</v>
      </c>
      <c r="AS29" s="2" t="s">
        <v>63</v>
      </c>
      <c r="AT29" s="2" t="s">
        <v>63</v>
      </c>
      <c r="AU29" s="2" t="s">
        <v>63</v>
      </c>
      <c r="AV29" s="2" t="s">
        <v>63</v>
      </c>
      <c r="AW29" s="2" t="s">
        <v>63</v>
      </c>
      <c r="AX29" s="2" t="s">
        <v>63</v>
      </c>
      <c r="AY29" s="2" t="s">
        <v>63</v>
      </c>
      <c r="AZ29" s="2" t="s">
        <v>63</v>
      </c>
      <c r="BA29" s="2" t="s">
        <v>63</v>
      </c>
      <c r="BB29" s="2" t="s">
        <v>63</v>
      </c>
      <c r="BC29" s="2" t="s">
        <v>63</v>
      </c>
      <c r="BD29" s="2" t="s">
        <v>63</v>
      </c>
      <c r="BE29" s="2" t="s">
        <v>63</v>
      </c>
      <c r="BF29" s="2" t="s">
        <v>63</v>
      </c>
      <c r="BG29" s="2" t="s">
        <v>63</v>
      </c>
      <c r="BH29" s="2" t="s">
        <v>63</v>
      </c>
      <c r="BI29" s="2" t="s">
        <v>63</v>
      </c>
      <c r="BJ29" s="12">
        <v>7094.8</v>
      </c>
      <c r="BK29" s="2" t="s">
        <v>63</v>
      </c>
    </row>
    <row r="30" spans="1:63" ht="20.100000000000001" customHeight="1">
      <c r="A30" s="107" t="s">
        <v>267</v>
      </c>
      <c r="B30" s="77" t="s">
        <v>90</v>
      </c>
      <c r="C30" s="78" t="s">
        <v>185</v>
      </c>
      <c r="D30" s="2" t="s">
        <v>63</v>
      </c>
      <c r="E30" s="2" t="s">
        <v>63</v>
      </c>
      <c r="F30" s="2" t="s">
        <v>63</v>
      </c>
      <c r="G30" s="2" t="s">
        <v>63</v>
      </c>
      <c r="H30" s="2" t="s">
        <v>63</v>
      </c>
      <c r="I30" s="2" t="s">
        <v>63</v>
      </c>
      <c r="J30" s="2" t="s">
        <v>63</v>
      </c>
      <c r="K30" s="2" t="s">
        <v>63</v>
      </c>
      <c r="L30" s="2" t="s">
        <v>63</v>
      </c>
      <c r="M30" s="2" t="s">
        <v>63</v>
      </c>
      <c r="N30" s="2" t="s">
        <v>63</v>
      </c>
      <c r="O30" s="2" t="s">
        <v>63</v>
      </c>
      <c r="P30" s="2" t="s">
        <v>63</v>
      </c>
      <c r="Q30" s="3">
        <v>-23712.2</v>
      </c>
      <c r="R30" s="3">
        <v>23971.5</v>
      </c>
      <c r="S30" s="2" t="s">
        <v>63</v>
      </c>
      <c r="T30" s="2" t="s">
        <v>63</v>
      </c>
      <c r="U30" s="2" t="s">
        <v>63</v>
      </c>
      <c r="V30" s="2" t="s">
        <v>63</v>
      </c>
      <c r="W30" s="2" t="s">
        <v>63</v>
      </c>
      <c r="X30" s="3">
        <v>-259.2</v>
      </c>
      <c r="Y30" s="2" t="s">
        <v>63</v>
      </c>
      <c r="Z30" s="2" t="s">
        <v>63</v>
      </c>
      <c r="AA30" s="2" t="s">
        <v>63</v>
      </c>
      <c r="AB30" s="2" t="s">
        <v>63</v>
      </c>
      <c r="AC30" s="2" t="s">
        <v>63</v>
      </c>
      <c r="AD30" s="2" t="s">
        <v>63</v>
      </c>
      <c r="AE30" s="2" t="s">
        <v>63</v>
      </c>
      <c r="AF30" s="2" t="s">
        <v>63</v>
      </c>
      <c r="AG30" s="2" t="s">
        <v>63</v>
      </c>
      <c r="AH30" s="2" t="s">
        <v>63</v>
      </c>
      <c r="AI30" s="2" t="s">
        <v>63</v>
      </c>
      <c r="AJ30" s="2" t="s">
        <v>63</v>
      </c>
      <c r="AK30" s="2" t="s">
        <v>63</v>
      </c>
      <c r="AL30" s="2" t="s">
        <v>63</v>
      </c>
      <c r="AM30" s="2" t="s">
        <v>63</v>
      </c>
      <c r="AN30" s="2" t="s">
        <v>63</v>
      </c>
      <c r="AO30" s="2" t="s">
        <v>63</v>
      </c>
      <c r="AP30" s="2" t="s">
        <v>63</v>
      </c>
      <c r="AQ30" s="2" t="s">
        <v>63</v>
      </c>
      <c r="AR30" s="2" t="s">
        <v>63</v>
      </c>
      <c r="AS30" s="2" t="s">
        <v>63</v>
      </c>
      <c r="AT30" s="2" t="s">
        <v>63</v>
      </c>
      <c r="AU30" s="2" t="s">
        <v>63</v>
      </c>
      <c r="AV30" s="2" t="s">
        <v>63</v>
      </c>
      <c r="AW30" s="2" t="s">
        <v>63</v>
      </c>
      <c r="AX30" s="2" t="s">
        <v>63</v>
      </c>
      <c r="AY30" s="2" t="s">
        <v>63</v>
      </c>
      <c r="AZ30" s="2" t="s">
        <v>63</v>
      </c>
      <c r="BA30" s="2" t="s">
        <v>63</v>
      </c>
      <c r="BB30" s="2" t="s">
        <v>63</v>
      </c>
      <c r="BC30" s="2" t="s">
        <v>63</v>
      </c>
      <c r="BD30" s="2" t="s">
        <v>63</v>
      </c>
      <c r="BE30" s="2" t="s">
        <v>63</v>
      </c>
      <c r="BF30" s="2" t="s">
        <v>63</v>
      </c>
      <c r="BG30" s="2" t="s">
        <v>63</v>
      </c>
      <c r="BH30" s="2" t="s">
        <v>63</v>
      </c>
      <c r="BI30" s="2" t="s">
        <v>63</v>
      </c>
      <c r="BJ30" s="12">
        <v>0</v>
      </c>
      <c r="BK30" s="2" t="s">
        <v>63</v>
      </c>
    </row>
    <row r="31" spans="1:63" ht="20.100000000000001" customHeight="1">
      <c r="A31" s="106"/>
      <c r="B31" s="71" t="s">
        <v>91</v>
      </c>
      <c r="C31" s="72" t="s">
        <v>186</v>
      </c>
      <c r="D31" s="2" t="s">
        <v>63</v>
      </c>
      <c r="E31" s="2" t="s">
        <v>63</v>
      </c>
      <c r="F31" s="2" t="s">
        <v>63</v>
      </c>
      <c r="G31" s="3">
        <v>-170.6</v>
      </c>
      <c r="H31" s="2" t="s">
        <v>63</v>
      </c>
      <c r="I31" s="2" t="s">
        <v>63</v>
      </c>
      <c r="J31" s="2" t="s">
        <v>63</v>
      </c>
      <c r="K31" s="2" t="s">
        <v>63</v>
      </c>
      <c r="L31" s="2" t="s">
        <v>63</v>
      </c>
      <c r="M31" s="2" t="s">
        <v>63</v>
      </c>
      <c r="N31" s="2" t="s">
        <v>63</v>
      </c>
      <c r="O31" s="2" t="s">
        <v>63</v>
      </c>
      <c r="P31" s="3">
        <v>212.3</v>
      </c>
      <c r="Q31" s="2" t="s">
        <v>63</v>
      </c>
      <c r="R31" s="2" t="s">
        <v>63</v>
      </c>
      <c r="S31" s="2" t="s">
        <v>63</v>
      </c>
      <c r="T31" s="2" t="s">
        <v>63</v>
      </c>
      <c r="U31" s="2" t="s">
        <v>63</v>
      </c>
      <c r="V31" s="2" t="s">
        <v>63</v>
      </c>
      <c r="W31" s="2" t="s">
        <v>63</v>
      </c>
      <c r="X31" s="2" t="s">
        <v>63</v>
      </c>
      <c r="Y31" s="2" t="s">
        <v>63</v>
      </c>
      <c r="Z31" s="2" t="s">
        <v>63</v>
      </c>
      <c r="AA31" s="2" t="s">
        <v>63</v>
      </c>
      <c r="AB31" s="2" t="s">
        <v>63</v>
      </c>
      <c r="AC31" s="2" t="s">
        <v>63</v>
      </c>
      <c r="AD31" s="2" t="s">
        <v>63</v>
      </c>
      <c r="AE31" s="2" t="s">
        <v>63</v>
      </c>
      <c r="AF31" s="2" t="s">
        <v>63</v>
      </c>
      <c r="AG31" s="2" t="s">
        <v>63</v>
      </c>
      <c r="AH31" s="2" t="s">
        <v>63</v>
      </c>
      <c r="AI31" s="2" t="s">
        <v>63</v>
      </c>
      <c r="AJ31" s="2" t="s">
        <v>63</v>
      </c>
      <c r="AK31" s="2" t="s">
        <v>63</v>
      </c>
      <c r="AL31" s="2" t="s">
        <v>63</v>
      </c>
      <c r="AM31" s="2" t="s">
        <v>63</v>
      </c>
      <c r="AN31" s="2" t="s">
        <v>63</v>
      </c>
      <c r="AO31" s="2" t="s">
        <v>63</v>
      </c>
      <c r="AP31" s="2" t="s">
        <v>63</v>
      </c>
      <c r="AQ31" s="2" t="s">
        <v>63</v>
      </c>
      <c r="AR31" s="2" t="s">
        <v>63</v>
      </c>
      <c r="AS31" s="2" t="s">
        <v>63</v>
      </c>
      <c r="AT31" s="2" t="s">
        <v>63</v>
      </c>
      <c r="AU31" s="2" t="s">
        <v>63</v>
      </c>
      <c r="AV31" s="2" t="s">
        <v>63</v>
      </c>
      <c r="AW31" s="2" t="s">
        <v>63</v>
      </c>
      <c r="AX31" s="2" t="s">
        <v>63</v>
      </c>
      <c r="AY31" s="2" t="s">
        <v>63</v>
      </c>
      <c r="AZ31" s="2" t="s">
        <v>63</v>
      </c>
      <c r="BA31" s="2" t="s">
        <v>63</v>
      </c>
      <c r="BB31" s="2" t="s">
        <v>63</v>
      </c>
      <c r="BC31" s="2" t="s">
        <v>63</v>
      </c>
      <c r="BD31" s="2" t="s">
        <v>63</v>
      </c>
      <c r="BE31" s="2" t="s">
        <v>63</v>
      </c>
      <c r="BF31" s="2" t="s">
        <v>63</v>
      </c>
      <c r="BG31" s="2" t="s">
        <v>63</v>
      </c>
      <c r="BH31" s="2" t="s">
        <v>63</v>
      </c>
      <c r="BI31" s="2" t="s">
        <v>63</v>
      </c>
      <c r="BJ31" s="12">
        <v>41.7</v>
      </c>
      <c r="BK31" s="3">
        <v>212.3</v>
      </c>
    </row>
    <row r="32" spans="1:63" ht="20.100000000000001" customHeight="1">
      <c r="A32" s="106"/>
      <c r="B32" s="71" t="s">
        <v>92</v>
      </c>
      <c r="C32" s="72" t="s">
        <v>187</v>
      </c>
      <c r="D32" s="2" t="s">
        <v>63</v>
      </c>
      <c r="E32" s="2" t="s">
        <v>63</v>
      </c>
      <c r="F32" s="2" t="s">
        <v>63</v>
      </c>
      <c r="G32" s="2" t="s">
        <v>63</v>
      </c>
      <c r="H32" s="2" t="s">
        <v>63</v>
      </c>
      <c r="I32" s="2" t="s">
        <v>63</v>
      </c>
      <c r="J32" s="2" t="s">
        <v>63</v>
      </c>
      <c r="K32" s="2" t="s">
        <v>63</v>
      </c>
      <c r="L32" s="2" t="s">
        <v>63</v>
      </c>
      <c r="M32" s="2" t="s">
        <v>63</v>
      </c>
      <c r="N32" s="2" t="s">
        <v>63</v>
      </c>
      <c r="O32" s="2" t="s">
        <v>63</v>
      </c>
      <c r="P32" s="2" t="s">
        <v>63</v>
      </c>
      <c r="Q32" s="2" t="s">
        <v>63</v>
      </c>
      <c r="R32" s="3">
        <v>-921.1</v>
      </c>
      <c r="S32" s="2" t="s">
        <v>63</v>
      </c>
      <c r="T32" s="2" t="s">
        <v>63</v>
      </c>
      <c r="U32" s="2" t="s">
        <v>63</v>
      </c>
      <c r="V32" s="2" t="s">
        <v>63</v>
      </c>
      <c r="W32" s="2" t="s">
        <v>63</v>
      </c>
      <c r="X32" s="2" t="s">
        <v>63</v>
      </c>
      <c r="Y32" s="2" t="s">
        <v>63</v>
      </c>
      <c r="Z32" s="2" t="s">
        <v>63</v>
      </c>
      <c r="AA32" s="2" t="s">
        <v>63</v>
      </c>
      <c r="AB32" s="2" t="s">
        <v>63</v>
      </c>
      <c r="AC32" s="2" t="s">
        <v>63</v>
      </c>
      <c r="AD32" s="2" t="s">
        <v>63</v>
      </c>
      <c r="AE32" s="2" t="s">
        <v>63</v>
      </c>
      <c r="AF32" s="2" t="s">
        <v>63</v>
      </c>
      <c r="AG32" s="2" t="s">
        <v>63</v>
      </c>
      <c r="AH32" s="2" t="s">
        <v>63</v>
      </c>
      <c r="AI32" s="2" t="s">
        <v>63</v>
      </c>
      <c r="AJ32" s="2" t="s">
        <v>63</v>
      </c>
      <c r="AK32" s="2" t="s">
        <v>63</v>
      </c>
      <c r="AL32" s="2" t="s">
        <v>63</v>
      </c>
      <c r="AM32" s="2" t="s">
        <v>63</v>
      </c>
      <c r="AN32" s="2" t="s">
        <v>63</v>
      </c>
      <c r="AO32" s="2" t="s">
        <v>63</v>
      </c>
      <c r="AP32" s="2" t="s">
        <v>63</v>
      </c>
      <c r="AQ32" s="2" t="s">
        <v>63</v>
      </c>
      <c r="AR32" s="2" t="s">
        <v>63</v>
      </c>
      <c r="AS32" s="2" t="s">
        <v>63</v>
      </c>
      <c r="AT32" s="2" t="s">
        <v>63</v>
      </c>
      <c r="AU32" s="2" t="s">
        <v>63</v>
      </c>
      <c r="AV32" s="2" t="s">
        <v>63</v>
      </c>
      <c r="AW32" s="2" t="s">
        <v>63</v>
      </c>
      <c r="AX32" s="2" t="s">
        <v>63</v>
      </c>
      <c r="AY32" s="2" t="s">
        <v>63</v>
      </c>
      <c r="AZ32" s="2" t="s">
        <v>63</v>
      </c>
      <c r="BA32" s="2" t="s">
        <v>63</v>
      </c>
      <c r="BB32" s="2" t="s">
        <v>63</v>
      </c>
      <c r="BC32" s="2" t="s">
        <v>63</v>
      </c>
      <c r="BD32" s="2" t="s">
        <v>63</v>
      </c>
      <c r="BE32" s="2" t="s">
        <v>63</v>
      </c>
      <c r="BF32" s="2" t="s">
        <v>63</v>
      </c>
      <c r="BG32" s="3">
        <v>1334.3</v>
      </c>
      <c r="BH32" s="2" t="s">
        <v>63</v>
      </c>
      <c r="BI32" s="2" t="s">
        <v>63</v>
      </c>
      <c r="BJ32" s="12">
        <v>413.2</v>
      </c>
      <c r="BK32" s="3">
        <v>1334.3</v>
      </c>
    </row>
    <row r="33" spans="1:64" ht="20.100000000000001" customHeight="1">
      <c r="A33" s="106"/>
      <c r="B33" s="66" t="s">
        <v>93</v>
      </c>
      <c r="C33" s="67" t="s">
        <v>188</v>
      </c>
      <c r="D33" s="2" t="s">
        <v>63</v>
      </c>
      <c r="E33" s="2" t="s">
        <v>63</v>
      </c>
      <c r="F33" s="2" t="s">
        <v>63</v>
      </c>
      <c r="G33" s="2" t="s">
        <v>63</v>
      </c>
      <c r="H33" s="2" t="s">
        <v>63</v>
      </c>
      <c r="I33" s="2" t="s">
        <v>63</v>
      </c>
      <c r="J33" s="2" t="s">
        <v>63</v>
      </c>
      <c r="K33" s="2" t="s">
        <v>63</v>
      </c>
      <c r="L33" s="2" t="s">
        <v>63</v>
      </c>
      <c r="M33" s="2" t="s">
        <v>63</v>
      </c>
      <c r="N33" s="3">
        <v>-931.6</v>
      </c>
      <c r="O33" s="3">
        <v>-2214.5</v>
      </c>
      <c r="P33" s="3">
        <v>-33.9</v>
      </c>
      <c r="Q33" s="3">
        <v>-1511.3</v>
      </c>
      <c r="R33" s="3">
        <v>-581.6</v>
      </c>
      <c r="S33" s="2" t="s">
        <v>63</v>
      </c>
      <c r="T33" s="3">
        <v>-91.9</v>
      </c>
      <c r="U33" s="2" t="s">
        <v>63</v>
      </c>
      <c r="V33" s="2" t="s">
        <v>63</v>
      </c>
      <c r="W33" s="3">
        <v>-2932</v>
      </c>
      <c r="X33" s="3">
        <v>-227.5</v>
      </c>
      <c r="Y33" s="3">
        <v>-16.5</v>
      </c>
      <c r="Z33" s="3">
        <v>-0.3</v>
      </c>
      <c r="AA33" s="2" t="s">
        <v>63</v>
      </c>
      <c r="AB33" s="2" t="s">
        <v>63</v>
      </c>
      <c r="AC33" s="3">
        <v>-0.4</v>
      </c>
      <c r="AD33" s="3">
        <v>-2.5</v>
      </c>
      <c r="AE33" s="3">
        <v>-354.2</v>
      </c>
      <c r="AF33" s="3">
        <v>0</v>
      </c>
      <c r="AG33" s="3">
        <v>0</v>
      </c>
      <c r="AH33" s="3">
        <v>-15.9</v>
      </c>
      <c r="AI33" s="2" t="s">
        <v>63</v>
      </c>
      <c r="AJ33" s="2" t="s">
        <v>63</v>
      </c>
      <c r="AK33" s="2" t="s">
        <v>63</v>
      </c>
      <c r="AL33" s="2" t="s">
        <v>63</v>
      </c>
      <c r="AM33" s="2" t="s">
        <v>63</v>
      </c>
      <c r="AN33" s="2" t="s">
        <v>63</v>
      </c>
      <c r="AO33" s="2" t="s">
        <v>63</v>
      </c>
      <c r="AP33" s="2" t="s">
        <v>63</v>
      </c>
      <c r="AQ33" s="2" t="s">
        <v>63</v>
      </c>
      <c r="AR33" s="2" t="s">
        <v>63</v>
      </c>
      <c r="AS33" s="2" t="s">
        <v>63</v>
      </c>
      <c r="AT33" s="2" t="s">
        <v>63</v>
      </c>
      <c r="AU33" s="2" t="s">
        <v>63</v>
      </c>
      <c r="AV33" s="2" t="s">
        <v>63</v>
      </c>
      <c r="AW33" s="2" t="s">
        <v>63</v>
      </c>
      <c r="AX33" s="2" t="s">
        <v>63</v>
      </c>
      <c r="AY33" s="2" t="s">
        <v>63</v>
      </c>
      <c r="AZ33" s="2" t="s">
        <v>63</v>
      </c>
      <c r="BA33" s="2" t="s">
        <v>63</v>
      </c>
      <c r="BB33" s="2" t="s">
        <v>63</v>
      </c>
      <c r="BC33" s="2" t="s">
        <v>63</v>
      </c>
      <c r="BD33" s="2" t="s">
        <v>63</v>
      </c>
      <c r="BE33" s="2" t="s">
        <v>63</v>
      </c>
      <c r="BF33" s="2" t="s">
        <v>63</v>
      </c>
      <c r="BG33" s="2" t="s">
        <v>63</v>
      </c>
      <c r="BH33" s="3">
        <v>-3180.5</v>
      </c>
      <c r="BI33" s="3">
        <v>-177.7</v>
      </c>
      <c r="BJ33" s="12">
        <v>-12272.4</v>
      </c>
      <c r="BK33" s="2" t="s">
        <v>63</v>
      </c>
    </row>
    <row r="34" spans="1:64" ht="20.100000000000001" customHeight="1">
      <c r="A34" s="107" t="s">
        <v>247</v>
      </c>
      <c r="B34" s="79" t="s">
        <v>94</v>
      </c>
      <c r="C34" s="80" t="s">
        <v>189</v>
      </c>
      <c r="D34" s="2" t="s">
        <v>63</v>
      </c>
      <c r="E34" s="2" t="s">
        <v>63</v>
      </c>
      <c r="F34" s="2" t="s">
        <v>63</v>
      </c>
      <c r="G34" s="2" t="s">
        <v>63</v>
      </c>
      <c r="H34" s="2" t="s">
        <v>63</v>
      </c>
      <c r="I34" s="2" t="s">
        <v>63</v>
      </c>
      <c r="J34" s="2" t="s">
        <v>63</v>
      </c>
      <c r="K34" s="2" t="s">
        <v>63</v>
      </c>
      <c r="L34" s="2" t="s">
        <v>63</v>
      </c>
      <c r="M34" s="2" t="s">
        <v>63</v>
      </c>
      <c r="N34" s="2" t="s">
        <v>63</v>
      </c>
      <c r="O34" s="2" t="s">
        <v>63</v>
      </c>
      <c r="P34" s="2" t="s">
        <v>63</v>
      </c>
      <c r="Q34" s="2" t="s">
        <v>63</v>
      </c>
      <c r="R34" s="2" t="s">
        <v>63</v>
      </c>
      <c r="S34" s="2" t="s">
        <v>63</v>
      </c>
      <c r="T34" s="2" t="s">
        <v>63</v>
      </c>
      <c r="U34" s="2" t="s">
        <v>63</v>
      </c>
      <c r="V34" s="2" t="s">
        <v>63</v>
      </c>
      <c r="W34" s="2" t="s">
        <v>63</v>
      </c>
      <c r="X34" s="2" t="s">
        <v>63</v>
      </c>
      <c r="Y34" s="2" t="s">
        <v>63</v>
      </c>
      <c r="Z34" s="3">
        <v>0</v>
      </c>
      <c r="AA34" s="2" t="s">
        <v>63</v>
      </c>
      <c r="AB34" s="2" t="s">
        <v>63</v>
      </c>
      <c r="AC34" s="2" t="s">
        <v>63</v>
      </c>
      <c r="AD34" s="3">
        <v>-0.2</v>
      </c>
      <c r="AE34" s="3">
        <v>-13.9</v>
      </c>
      <c r="AF34" s="2" t="s">
        <v>63</v>
      </c>
      <c r="AG34" s="2" t="s">
        <v>63</v>
      </c>
      <c r="AH34" s="3">
        <v>-0.4</v>
      </c>
      <c r="AI34" s="2" t="s">
        <v>63</v>
      </c>
      <c r="AJ34" s="2" t="s">
        <v>63</v>
      </c>
      <c r="AK34" s="2" t="s">
        <v>63</v>
      </c>
      <c r="AL34" s="2" t="s">
        <v>63</v>
      </c>
      <c r="AM34" s="2" t="s">
        <v>63</v>
      </c>
      <c r="AN34" s="2" t="s">
        <v>63</v>
      </c>
      <c r="AO34" s="2" t="s">
        <v>63</v>
      </c>
      <c r="AP34" s="2" t="s">
        <v>63</v>
      </c>
      <c r="AQ34" s="2" t="s">
        <v>63</v>
      </c>
      <c r="AR34" s="2" t="s">
        <v>63</v>
      </c>
      <c r="AS34" s="2" t="s">
        <v>63</v>
      </c>
      <c r="AT34" s="2" t="s">
        <v>63</v>
      </c>
      <c r="AU34" s="2" t="s">
        <v>63</v>
      </c>
      <c r="AV34" s="2" t="s">
        <v>63</v>
      </c>
      <c r="AW34" s="2" t="s">
        <v>63</v>
      </c>
      <c r="AX34" s="2" t="s">
        <v>63</v>
      </c>
      <c r="AY34" s="2" t="s">
        <v>63</v>
      </c>
      <c r="AZ34" s="2" t="s">
        <v>63</v>
      </c>
      <c r="BA34" s="2" t="s">
        <v>63</v>
      </c>
      <c r="BB34" s="2" t="s">
        <v>63</v>
      </c>
      <c r="BC34" s="2" t="s">
        <v>63</v>
      </c>
      <c r="BD34" s="2" t="s">
        <v>63</v>
      </c>
      <c r="BE34" s="2" t="s">
        <v>63</v>
      </c>
      <c r="BF34" s="2" t="s">
        <v>63</v>
      </c>
      <c r="BG34" s="2" t="s">
        <v>63</v>
      </c>
      <c r="BH34" s="2" t="s">
        <v>63</v>
      </c>
      <c r="BI34" s="2" t="s">
        <v>63</v>
      </c>
      <c r="BJ34" s="12">
        <v>-14.5</v>
      </c>
      <c r="BK34" s="2" t="s">
        <v>63</v>
      </c>
    </row>
    <row r="35" spans="1:64" ht="20.100000000000001" customHeight="1">
      <c r="A35" s="107" t="s">
        <v>248</v>
      </c>
      <c r="B35" s="81" t="s">
        <v>190</v>
      </c>
      <c r="C35" s="82" t="s">
        <v>191</v>
      </c>
      <c r="D35" s="2" t="s">
        <v>63</v>
      </c>
      <c r="E35" s="2" t="s">
        <v>63</v>
      </c>
      <c r="F35" s="2" t="s">
        <v>63</v>
      </c>
      <c r="G35" s="2" t="s">
        <v>63</v>
      </c>
      <c r="H35" s="2" t="s">
        <v>63</v>
      </c>
      <c r="I35" s="2" t="s">
        <v>63</v>
      </c>
      <c r="J35" s="2" t="s">
        <v>63</v>
      </c>
      <c r="K35" s="2" t="s">
        <v>63</v>
      </c>
      <c r="L35" s="2" t="s">
        <v>63</v>
      </c>
      <c r="M35" s="2" t="s">
        <v>63</v>
      </c>
      <c r="N35" s="2" t="s">
        <v>63</v>
      </c>
      <c r="O35" s="2" t="s">
        <v>63</v>
      </c>
      <c r="P35" s="2" t="s">
        <v>63</v>
      </c>
      <c r="Q35" s="2" t="s">
        <v>63</v>
      </c>
      <c r="R35" s="2" t="s">
        <v>63</v>
      </c>
      <c r="S35" s="2" t="s">
        <v>63</v>
      </c>
      <c r="T35" s="2" t="s">
        <v>63</v>
      </c>
      <c r="U35" s="2" t="s">
        <v>63</v>
      </c>
      <c r="V35" s="2" t="s">
        <v>63</v>
      </c>
      <c r="W35" s="2" t="s">
        <v>63</v>
      </c>
      <c r="X35" s="2" t="s">
        <v>63</v>
      </c>
      <c r="Y35" s="2" t="s">
        <v>63</v>
      </c>
      <c r="Z35" s="2" t="s">
        <v>63</v>
      </c>
      <c r="AA35" s="2" t="s">
        <v>63</v>
      </c>
      <c r="AB35" s="2" t="s">
        <v>63</v>
      </c>
      <c r="AC35" s="2" t="s">
        <v>63</v>
      </c>
      <c r="AD35" s="2" t="s">
        <v>63</v>
      </c>
      <c r="AE35" s="2" t="s">
        <v>63</v>
      </c>
      <c r="AF35" s="2" t="s">
        <v>63</v>
      </c>
      <c r="AG35" s="2" t="s">
        <v>63</v>
      </c>
      <c r="AH35" s="2" t="s">
        <v>63</v>
      </c>
      <c r="AI35" s="2" t="s">
        <v>63</v>
      </c>
      <c r="AJ35" s="2" t="s">
        <v>63</v>
      </c>
      <c r="AK35" s="2" t="s">
        <v>63</v>
      </c>
      <c r="AL35" s="2" t="s">
        <v>63</v>
      </c>
      <c r="AM35" s="2" t="s">
        <v>63</v>
      </c>
      <c r="AN35" s="2" t="s">
        <v>63</v>
      </c>
      <c r="AO35" s="2" t="s">
        <v>63</v>
      </c>
      <c r="AP35" s="2" t="s">
        <v>63</v>
      </c>
      <c r="AQ35" s="2" t="s">
        <v>63</v>
      </c>
      <c r="AR35" s="2" t="s">
        <v>63</v>
      </c>
      <c r="AS35" s="2" t="s">
        <v>63</v>
      </c>
      <c r="AT35" s="2" t="s">
        <v>63</v>
      </c>
      <c r="AU35" s="2" t="s">
        <v>63</v>
      </c>
      <c r="AV35" s="2" t="s">
        <v>63</v>
      </c>
      <c r="AW35" s="2" t="s">
        <v>63</v>
      </c>
      <c r="AX35" s="2" t="s">
        <v>63</v>
      </c>
      <c r="AY35" s="2" t="s">
        <v>63</v>
      </c>
      <c r="AZ35" s="2" t="s">
        <v>63</v>
      </c>
      <c r="BA35" s="2" t="s">
        <v>63</v>
      </c>
      <c r="BB35" s="2" t="s">
        <v>63</v>
      </c>
      <c r="BC35" s="2" t="s">
        <v>63</v>
      </c>
      <c r="BD35" s="2" t="s">
        <v>63</v>
      </c>
      <c r="BE35" s="2" t="s">
        <v>63</v>
      </c>
      <c r="BF35" s="2" t="s">
        <v>63</v>
      </c>
      <c r="BG35" s="2" t="s">
        <v>63</v>
      </c>
      <c r="BH35" s="2" t="s">
        <v>63</v>
      </c>
      <c r="BI35" s="2" t="s">
        <v>63</v>
      </c>
      <c r="BJ35" s="11" t="s">
        <v>63</v>
      </c>
      <c r="BK35" s="2" t="s">
        <v>63</v>
      </c>
    </row>
    <row r="36" spans="1:64" ht="20.100000000000001" customHeight="1">
      <c r="A36" s="106"/>
      <c r="B36" s="71" t="s">
        <v>96</v>
      </c>
      <c r="C36" s="72" t="s">
        <v>192</v>
      </c>
      <c r="D36" s="2" t="s">
        <v>63</v>
      </c>
      <c r="E36" s="2" t="s">
        <v>63</v>
      </c>
      <c r="F36" s="2" t="s">
        <v>63</v>
      </c>
      <c r="G36" s="2" t="s">
        <v>63</v>
      </c>
      <c r="H36" s="2" t="s">
        <v>63</v>
      </c>
      <c r="I36" s="2" t="s">
        <v>63</v>
      </c>
      <c r="J36" s="2" t="s">
        <v>63</v>
      </c>
      <c r="K36" s="2" t="s">
        <v>63</v>
      </c>
      <c r="L36" s="2" t="s">
        <v>63</v>
      </c>
      <c r="M36" s="2" t="s">
        <v>63</v>
      </c>
      <c r="N36" s="2" t="s">
        <v>63</v>
      </c>
      <c r="O36" s="2" t="s">
        <v>63</v>
      </c>
      <c r="P36" s="2" t="s">
        <v>63</v>
      </c>
      <c r="Q36" s="2" t="s">
        <v>63</v>
      </c>
      <c r="R36" s="2" t="s">
        <v>63</v>
      </c>
      <c r="S36" s="2" t="s">
        <v>63</v>
      </c>
      <c r="T36" s="2" t="s">
        <v>63</v>
      </c>
      <c r="U36" s="2" t="s">
        <v>63</v>
      </c>
      <c r="V36" s="2" t="s">
        <v>63</v>
      </c>
      <c r="W36" s="2" t="s">
        <v>63</v>
      </c>
      <c r="X36" s="2" t="s">
        <v>63</v>
      </c>
      <c r="Y36" s="2" t="s">
        <v>63</v>
      </c>
      <c r="Z36" s="2" t="s">
        <v>63</v>
      </c>
      <c r="AA36" s="2" t="s">
        <v>63</v>
      </c>
      <c r="AB36" s="2" t="s">
        <v>63</v>
      </c>
      <c r="AC36" s="2" t="s">
        <v>63</v>
      </c>
      <c r="AD36" s="2" t="s">
        <v>63</v>
      </c>
      <c r="AE36" s="2" t="s">
        <v>63</v>
      </c>
      <c r="AF36" s="2" t="s">
        <v>63</v>
      </c>
      <c r="AG36" s="2" t="s">
        <v>63</v>
      </c>
      <c r="AH36" s="2" t="s">
        <v>63</v>
      </c>
      <c r="AI36" s="2" t="s">
        <v>63</v>
      </c>
      <c r="AJ36" s="2" t="s">
        <v>63</v>
      </c>
      <c r="AK36" s="2" t="s">
        <v>63</v>
      </c>
      <c r="AL36" s="2" t="s">
        <v>63</v>
      </c>
      <c r="AM36" s="2" t="s">
        <v>63</v>
      </c>
      <c r="AN36" s="2" t="s">
        <v>63</v>
      </c>
      <c r="AO36" s="2" t="s">
        <v>63</v>
      </c>
      <c r="AP36" s="2" t="s">
        <v>63</v>
      </c>
      <c r="AQ36" s="2" t="s">
        <v>63</v>
      </c>
      <c r="AR36" s="2" t="s">
        <v>63</v>
      </c>
      <c r="AS36" s="2" t="s">
        <v>63</v>
      </c>
      <c r="AT36" s="2" t="s">
        <v>63</v>
      </c>
      <c r="AU36" s="2" t="s">
        <v>63</v>
      </c>
      <c r="AV36" s="2" t="s">
        <v>63</v>
      </c>
      <c r="AW36" s="2" t="s">
        <v>63</v>
      </c>
      <c r="AX36" s="2" t="s">
        <v>63</v>
      </c>
      <c r="AY36" s="2" t="s">
        <v>63</v>
      </c>
      <c r="AZ36" s="2" t="s">
        <v>63</v>
      </c>
      <c r="BA36" s="2" t="s">
        <v>63</v>
      </c>
      <c r="BB36" s="2" t="s">
        <v>63</v>
      </c>
      <c r="BC36" s="2" t="s">
        <v>63</v>
      </c>
      <c r="BD36" s="2" t="s">
        <v>63</v>
      </c>
      <c r="BE36" s="2" t="s">
        <v>63</v>
      </c>
      <c r="BF36" s="2" t="s">
        <v>63</v>
      </c>
      <c r="BG36" s="2" t="s">
        <v>63</v>
      </c>
      <c r="BH36" s="3">
        <v>-1804</v>
      </c>
      <c r="BI36" s="2" t="s">
        <v>63</v>
      </c>
      <c r="BJ36" s="12">
        <v>-1804</v>
      </c>
      <c r="BK36" s="2" t="s">
        <v>63</v>
      </c>
    </row>
    <row r="37" spans="1:64" ht="20.100000000000001" customHeight="1">
      <c r="A37" s="106"/>
      <c r="B37" s="71" t="s">
        <v>97</v>
      </c>
      <c r="C37" s="72" t="s">
        <v>193</v>
      </c>
      <c r="D37" s="2" t="s">
        <v>63</v>
      </c>
      <c r="E37" s="2" t="s">
        <v>63</v>
      </c>
      <c r="F37" s="2" t="s">
        <v>63</v>
      </c>
      <c r="G37" s="2" t="s">
        <v>63</v>
      </c>
      <c r="H37" s="2" t="s">
        <v>63</v>
      </c>
      <c r="I37" s="2" t="s">
        <v>63</v>
      </c>
      <c r="J37" s="2" t="s">
        <v>63</v>
      </c>
      <c r="K37" s="2" t="s">
        <v>63</v>
      </c>
      <c r="L37" s="2" t="s">
        <v>63</v>
      </c>
      <c r="M37" s="2" t="s">
        <v>63</v>
      </c>
      <c r="N37" s="2" t="s">
        <v>63</v>
      </c>
      <c r="O37" s="2" t="s">
        <v>63</v>
      </c>
      <c r="P37" s="2" t="s">
        <v>63</v>
      </c>
      <c r="Q37" s="2" t="s">
        <v>63</v>
      </c>
      <c r="R37" s="2" t="s">
        <v>63</v>
      </c>
      <c r="S37" s="2" t="s">
        <v>63</v>
      </c>
      <c r="T37" s="2" t="s">
        <v>63</v>
      </c>
      <c r="U37" s="2" t="s">
        <v>63</v>
      </c>
      <c r="V37" s="2" t="s">
        <v>63</v>
      </c>
      <c r="W37" s="2" t="s">
        <v>63</v>
      </c>
      <c r="X37" s="2" t="s">
        <v>63</v>
      </c>
      <c r="Y37" s="2" t="s">
        <v>63</v>
      </c>
      <c r="Z37" s="2" t="s">
        <v>63</v>
      </c>
      <c r="AA37" s="2" t="s">
        <v>63</v>
      </c>
      <c r="AB37" s="2" t="s">
        <v>63</v>
      </c>
      <c r="AC37" s="2" t="s">
        <v>63</v>
      </c>
      <c r="AD37" s="2" t="s">
        <v>63</v>
      </c>
      <c r="AE37" s="2" t="s">
        <v>63</v>
      </c>
      <c r="AF37" s="2" t="s">
        <v>63</v>
      </c>
      <c r="AG37" s="2" t="s">
        <v>63</v>
      </c>
      <c r="AH37" s="2" t="s">
        <v>63</v>
      </c>
      <c r="AI37" s="2" t="s">
        <v>63</v>
      </c>
      <c r="AJ37" s="2" t="s">
        <v>63</v>
      </c>
      <c r="AK37" s="2" t="s">
        <v>63</v>
      </c>
      <c r="AL37" s="2" t="s">
        <v>63</v>
      </c>
      <c r="AM37" s="2" t="s">
        <v>63</v>
      </c>
      <c r="AN37" s="2" t="s">
        <v>63</v>
      </c>
      <c r="AO37" s="2" t="s">
        <v>63</v>
      </c>
      <c r="AP37" s="2" t="s">
        <v>63</v>
      </c>
      <c r="AQ37" s="2" t="s">
        <v>63</v>
      </c>
      <c r="AR37" s="2" t="s">
        <v>63</v>
      </c>
      <c r="AS37" s="2" t="s">
        <v>63</v>
      </c>
      <c r="AT37" s="2" t="s">
        <v>63</v>
      </c>
      <c r="AU37" s="2" t="s">
        <v>63</v>
      </c>
      <c r="AV37" s="2" t="s">
        <v>63</v>
      </c>
      <c r="AW37" s="2" t="s">
        <v>63</v>
      </c>
      <c r="AX37" s="2" t="s">
        <v>63</v>
      </c>
      <c r="AY37" s="2" t="s">
        <v>63</v>
      </c>
      <c r="AZ37" s="2" t="s">
        <v>63</v>
      </c>
      <c r="BA37" s="2" t="s">
        <v>63</v>
      </c>
      <c r="BB37" s="2" t="s">
        <v>63</v>
      </c>
      <c r="BC37" s="2" t="s">
        <v>63</v>
      </c>
      <c r="BD37" s="2" t="s">
        <v>63</v>
      </c>
      <c r="BE37" s="2" t="s">
        <v>63</v>
      </c>
      <c r="BF37" s="2" t="s">
        <v>63</v>
      </c>
      <c r="BG37" s="2" t="s">
        <v>63</v>
      </c>
      <c r="BH37" s="3">
        <v>-98.1</v>
      </c>
      <c r="BI37" s="2" t="s">
        <v>63</v>
      </c>
      <c r="BJ37" s="12">
        <v>-98.1</v>
      </c>
      <c r="BK37" s="2" t="s">
        <v>63</v>
      </c>
    </row>
    <row r="38" spans="1:64" ht="20.100000000000001" customHeight="1">
      <c r="A38" s="106"/>
      <c r="B38" s="71" t="s">
        <v>98</v>
      </c>
      <c r="C38" s="72" t="s">
        <v>194</v>
      </c>
      <c r="D38" s="2" t="s">
        <v>63</v>
      </c>
      <c r="E38" s="2" t="s">
        <v>63</v>
      </c>
      <c r="F38" s="2" t="s">
        <v>63</v>
      </c>
      <c r="G38" s="2" t="s">
        <v>63</v>
      </c>
      <c r="H38" s="2" t="s">
        <v>63</v>
      </c>
      <c r="I38" s="2" t="s">
        <v>63</v>
      </c>
      <c r="J38" s="2" t="s">
        <v>63</v>
      </c>
      <c r="K38" s="2" t="s">
        <v>63</v>
      </c>
      <c r="L38" s="2" t="s">
        <v>63</v>
      </c>
      <c r="M38" s="2" t="s">
        <v>63</v>
      </c>
      <c r="N38" s="3">
        <v>-327.39999999999998</v>
      </c>
      <c r="O38" s="3">
        <v>-1074.4000000000001</v>
      </c>
      <c r="P38" s="3">
        <v>-17.7</v>
      </c>
      <c r="Q38" s="2" t="s">
        <v>63</v>
      </c>
      <c r="R38" s="2" t="s">
        <v>63</v>
      </c>
      <c r="S38" s="2" t="s">
        <v>63</v>
      </c>
      <c r="T38" s="2" t="s">
        <v>63</v>
      </c>
      <c r="U38" s="2" t="s">
        <v>63</v>
      </c>
      <c r="V38" s="2" t="s">
        <v>63</v>
      </c>
      <c r="W38" s="2" t="s">
        <v>63</v>
      </c>
      <c r="X38" s="2" t="s">
        <v>63</v>
      </c>
      <c r="Y38" s="2" t="s">
        <v>63</v>
      </c>
      <c r="Z38" s="2" t="s">
        <v>63</v>
      </c>
      <c r="AA38" s="2" t="s">
        <v>63</v>
      </c>
      <c r="AB38" s="2" t="s">
        <v>63</v>
      </c>
      <c r="AC38" s="2" t="s">
        <v>63</v>
      </c>
      <c r="AD38" s="2" t="s">
        <v>63</v>
      </c>
      <c r="AE38" s="2" t="s">
        <v>63</v>
      </c>
      <c r="AF38" s="2" t="s">
        <v>63</v>
      </c>
      <c r="AG38" s="2" t="s">
        <v>63</v>
      </c>
      <c r="AH38" s="2" t="s">
        <v>63</v>
      </c>
      <c r="AI38" s="2" t="s">
        <v>63</v>
      </c>
      <c r="AJ38" s="2" t="s">
        <v>63</v>
      </c>
      <c r="AK38" s="2" t="s">
        <v>63</v>
      </c>
      <c r="AL38" s="2" t="s">
        <v>63</v>
      </c>
      <c r="AM38" s="2" t="s">
        <v>63</v>
      </c>
      <c r="AN38" s="2" t="s">
        <v>63</v>
      </c>
      <c r="AO38" s="2" t="s">
        <v>63</v>
      </c>
      <c r="AP38" s="2" t="s">
        <v>63</v>
      </c>
      <c r="AQ38" s="2" t="s">
        <v>63</v>
      </c>
      <c r="AR38" s="2" t="s">
        <v>63</v>
      </c>
      <c r="AS38" s="2" t="s">
        <v>63</v>
      </c>
      <c r="AT38" s="2" t="s">
        <v>63</v>
      </c>
      <c r="AU38" s="2" t="s">
        <v>63</v>
      </c>
      <c r="AV38" s="2" t="s">
        <v>63</v>
      </c>
      <c r="AW38" s="2" t="s">
        <v>63</v>
      </c>
      <c r="AX38" s="2" t="s">
        <v>63</v>
      </c>
      <c r="AY38" s="2" t="s">
        <v>63</v>
      </c>
      <c r="AZ38" s="2" t="s">
        <v>63</v>
      </c>
      <c r="BA38" s="2" t="s">
        <v>63</v>
      </c>
      <c r="BB38" s="2" t="s">
        <v>63</v>
      </c>
      <c r="BC38" s="2" t="s">
        <v>63</v>
      </c>
      <c r="BD38" s="2" t="s">
        <v>63</v>
      </c>
      <c r="BE38" s="2" t="s">
        <v>63</v>
      </c>
      <c r="BF38" s="2" t="s">
        <v>63</v>
      </c>
      <c r="BG38" s="2" t="s">
        <v>63</v>
      </c>
      <c r="BH38" s="2" t="s">
        <v>63</v>
      </c>
      <c r="BI38" s="2" t="s">
        <v>63</v>
      </c>
      <c r="BJ38" s="12">
        <v>-1419.5</v>
      </c>
      <c r="BK38" s="2" t="s">
        <v>63</v>
      </c>
    </row>
    <row r="39" spans="1:64" ht="20.100000000000001" customHeight="1">
      <c r="A39" s="106"/>
      <c r="B39" s="71" t="s">
        <v>99</v>
      </c>
      <c r="C39" s="72" t="s">
        <v>195</v>
      </c>
      <c r="D39" s="2" t="s">
        <v>63</v>
      </c>
      <c r="E39" s="2" t="s">
        <v>63</v>
      </c>
      <c r="F39" s="2" t="s">
        <v>63</v>
      </c>
      <c r="G39" s="2" t="s">
        <v>63</v>
      </c>
      <c r="H39" s="2" t="s">
        <v>63</v>
      </c>
      <c r="I39" s="2" t="s">
        <v>63</v>
      </c>
      <c r="J39" s="2" t="s">
        <v>63</v>
      </c>
      <c r="K39" s="2" t="s">
        <v>63</v>
      </c>
      <c r="L39" s="2" t="s">
        <v>63</v>
      </c>
      <c r="M39" s="2" t="s">
        <v>63</v>
      </c>
      <c r="N39" s="3">
        <v>-604.20000000000005</v>
      </c>
      <c r="O39" s="3">
        <v>-1140.2</v>
      </c>
      <c r="P39" s="3">
        <v>-16.2</v>
      </c>
      <c r="Q39" s="2" t="s">
        <v>63</v>
      </c>
      <c r="R39" s="2" t="s">
        <v>63</v>
      </c>
      <c r="S39" s="2" t="s">
        <v>63</v>
      </c>
      <c r="T39" s="2" t="s">
        <v>63</v>
      </c>
      <c r="U39" s="2" t="s">
        <v>63</v>
      </c>
      <c r="V39" s="2" t="s">
        <v>63</v>
      </c>
      <c r="W39" s="2" t="s">
        <v>63</v>
      </c>
      <c r="X39" s="2" t="s">
        <v>63</v>
      </c>
      <c r="Y39" s="2" t="s">
        <v>63</v>
      </c>
      <c r="Z39" s="2" t="s">
        <v>63</v>
      </c>
      <c r="AA39" s="2" t="s">
        <v>63</v>
      </c>
      <c r="AB39" s="2" t="s">
        <v>63</v>
      </c>
      <c r="AC39" s="2" t="s">
        <v>63</v>
      </c>
      <c r="AD39" s="2" t="s">
        <v>63</v>
      </c>
      <c r="AE39" s="2" t="s">
        <v>63</v>
      </c>
      <c r="AF39" s="2" t="s">
        <v>63</v>
      </c>
      <c r="AG39" s="2" t="s">
        <v>63</v>
      </c>
      <c r="AH39" s="2" t="s">
        <v>63</v>
      </c>
      <c r="AI39" s="2" t="s">
        <v>63</v>
      </c>
      <c r="AJ39" s="2" t="s">
        <v>63</v>
      </c>
      <c r="AK39" s="2" t="s">
        <v>63</v>
      </c>
      <c r="AL39" s="2" t="s">
        <v>63</v>
      </c>
      <c r="AM39" s="2" t="s">
        <v>63</v>
      </c>
      <c r="AN39" s="2" t="s">
        <v>63</v>
      </c>
      <c r="AO39" s="2" t="s">
        <v>63</v>
      </c>
      <c r="AP39" s="2" t="s">
        <v>63</v>
      </c>
      <c r="AQ39" s="2" t="s">
        <v>63</v>
      </c>
      <c r="AR39" s="2" t="s">
        <v>63</v>
      </c>
      <c r="AS39" s="2" t="s">
        <v>63</v>
      </c>
      <c r="AT39" s="2" t="s">
        <v>63</v>
      </c>
      <c r="AU39" s="2" t="s">
        <v>63</v>
      </c>
      <c r="AV39" s="2" t="s">
        <v>63</v>
      </c>
      <c r="AW39" s="2" t="s">
        <v>63</v>
      </c>
      <c r="AX39" s="2" t="s">
        <v>63</v>
      </c>
      <c r="AY39" s="2" t="s">
        <v>63</v>
      </c>
      <c r="AZ39" s="2" t="s">
        <v>63</v>
      </c>
      <c r="BA39" s="2" t="s">
        <v>63</v>
      </c>
      <c r="BB39" s="2" t="s">
        <v>63</v>
      </c>
      <c r="BC39" s="2" t="s">
        <v>63</v>
      </c>
      <c r="BD39" s="2" t="s">
        <v>63</v>
      </c>
      <c r="BE39" s="2" t="s">
        <v>63</v>
      </c>
      <c r="BF39" s="2" t="s">
        <v>63</v>
      </c>
      <c r="BG39" s="2" t="s">
        <v>63</v>
      </c>
      <c r="BH39" s="2" t="s">
        <v>63</v>
      </c>
      <c r="BI39" s="2" t="s">
        <v>63</v>
      </c>
      <c r="BJ39" s="12">
        <v>-1760.6</v>
      </c>
      <c r="BK39" s="2" t="s">
        <v>63</v>
      </c>
    </row>
    <row r="40" spans="1:64" ht="20.100000000000001" customHeight="1">
      <c r="A40" s="106"/>
      <c r="B40" s="71" t="s">
        <v>100</v>
      </c>
      <c r="C40" s="72" t="s">
        <v>196</v>
      </c>
      <c r="D40" s="2" t="s">
        <v>63</v>
      </c>
      <c r="E40" s="2" t="s">
        <v>63</v>
      </c>
      <c r="F40" s="2" t="s">
        <v>63</v>
      </c>
      <c r="G40" s="2" t="s">
        <v>63</v>
      </c>
      <c r="H40" s="2" t="s">
        <v>63</v>
      </c>
      <c r="I40" s="2" t="s">
        <v>63</v>
      </c>
      <c r="J40" s="2" t="s">
        <v>63</v>
      </c>
      <c r="K40" s="2" t="s">
        <v>63</v>
      </c>
      <c r="L40" s="2" t="s">
        <v>63</v>
      </c>
      <c r="M40" s="2" t="s">
        <v>63</v>
      </c>
      <c r="N40" s="2" t="s">
        <v>63</v>
      </c>
      <c r="O40" s="2" t="s">
        <v>63</v>
      </c>
      <c r="P40" s="2" t="s">
        <v>63</v>
      </c>
      <c r="Q40" s="2" t="s">
        <v>63</v>
      </c>
      <c r="R40" s="2" t="s">
        <v>63</v>
      </c>
      <c r="S40" s="2" t="s">
        <v>63</v>
      </c>
      <c r="T40" s="2" t="s">
        <v>63</v>
      </c>
      <c r="U40" s="2" t="s">
        <v>63</v>
      </c>
      <c r="V40" s="2" t="s">
        <v>63</v>
      </c>
      <c r="W40" s="2" t="s">
        <v>63</v>
      </c>
      <c r="X40" s="2" t="s">
        <v>63</v>
      </c>
      <c r="Y40" s="2" t="s">
        <v>63</v>
      </c>
      <c r="Z40" s="2" t="s">
        <v>63</v>
      </c>
      <c r="AA40" s="2" t="s">
        <v>63</v>
      </c>
      <c r="AB40" s="2" t="s">
        <v>63</v>
      </c>
      <c r="AC40" s="2" t="s">
        <v>63</v>
      </c>
      <c r="AD40" s="2" t="s">
        <v>63</v>
      </c>
      <c r="AE40" s="2" t="s">
        <v>63</v>
      </c>
      <c r="AF40" s="2" t="s">
        <v>63</v>
      </c>
      <c r="AG40" s="2" t="s">
        <v>63</v>
      </c>
      <c r="AH40" s="2" t="s">
        <v>63</v>
      </c>
      <c r="AI40" s="2" t="s">
        <v>63</v>
      </c>
      <c r="AJ40" s="2" t="s">
        <v>63</v>
      </c>
      <c r="AK40" s="2" t="s">
        <v>63</v>
      </c>
      <c r="AL40" s="2" t="s">
        <v>63</v>
      </c>
      <c r="AM40" s="2" t="s">
        <v>63</v>
      </c>
      <c r="AN40" s="2" t="s">
        <v>63</v>
      </c>
      <c r="AO40" s="2" t="s">
        <v>63</v>
      </c>
      <c r="AP40" s="2" t="s">
        <v>63</v>
      </c>
      <c r="AQ40" s="2" t="s">
        <v>63</v>
      </c>
      <c r="AR40" s="2" t="s">
        <v>63</v>
      </c>
      <c r="AS40" s="2" t="s">
        <v>63</v>
      </c>
      <c r="AT40" s="2" t="s">
        <v>63</v>
      </c>
      <c r="AU40" s="2" t="s">
        <v>63</v>
      </c>
      <c r="AV40" s="2" t="s">
        <v>63</v>
      </c>
      <c r="AW40" s="2" t="s">
        <v>63</v>
      </c>
      <c r="AX40" s="2" t="s">
        <v>63</v>
      </c>
      <c r="AY40" s="2" t="s">
        <v>63</v>
      </c>
      <c r="AZ40" s="2" t="s">
        <v>63</v>
      </c>
      <c r="BA40" s="2" t="s">
        <v>63</v>
      </c>
      <c r="BB40" s="2" t="s">
        <v>63</v>
      </c>
      <c r="BC40" s="2" t="s">
        <v>63</v>
      </c>
      <c r="BD40" s="2" t="s">
        <v>63</v>
      </c>
      <c r="BE40" s="2" t="s">
        <v>63</v>
      </c>
      <c r="BF40" s="2" t="s">
        <v>63</v>
      </c>
      <c r="BG40" s="2" t="s">
        <v>63</v>
      </c>
      <c r="BH40" s="2" t="s">
        <v>63</v>
      </c>
      <c r="BI40" s="2" t="s">
        <v>63</v>
      </c>
      <c r="BJ40" s="11" t="s">
        <v>63</v>
      </c>
      <c r="BK40" s="2" t="s">
        <v>63</v>
      </c>
    </row>
    <row r="41" spans="1:64" ht="20.100000000000001" customHeight="1">
      <c r="A41" s="108" t="s">
        <v>256</v>
      </c>
      <c r="B41" s="75" t="s">
        <v>101</v>
      </c>
      <c r="C41" s="76" t="s">
        <v>197</v>
      </c>
      <c r="D41" s="2" t="s">
        <v>63</v>
      </c>
      <c r="E41" s="2" t="s">
        <v>63</v>
      </c>
      <c r="F41" s="2" t="s">
        <v>63</v>
      </c>
      <c r="G41" s="2" t="s">
        <v>63</v>
      </c>
      <c r="H41" s="2" t="s">
        <v>63</v>
      </c>
      <c r="I41" s="2" t="s">
        <v>63</v>
      </c>
      <c r="J41" s="2" t="s">
        <v>63</v>
      </c>
      <c r="K41" s="2" t="s">
        <v>63</v>
      </c>
      <c r="L41" s="2" t="s">
        <v>63</v>
      </c>
      <c r="M41" s="2" t="s">
        <v>63</v>
      </c>
      <c r="N41" s="2" t="s">
        <v>63</v>
      </c>
      <c r="O41" s="2" t="s">
        <v>63</v>
      </c>
      <c r="P41" s="2" t="s">
        <v>63</v>
      </c>
      <c r="Q41" s="3">
        <v>-1412.1</v>
      </c>
      <c r="R41" s="3">
        <v>-581.6</v>
      </c>
      <c r="S41" s="2" t="s">
        <v>63</v>
      </c>
      <c r="T41" s="3">
        <v>-91.9</v>
      </c>
      <c r="U41" s="2" t="s">
        <v>63</v>
      </c>
      <c r="V41" s="2" t="s">
        <v>63</v>
      </c>
      <c r="W41" s="3">
        <v>-2897.6</v>
      </c>
      <c r="X41" s="3">
        <v>-123.4</v>
      </c>
      <c r="Y41" s="3">
        <v>-9.9</v>
      </c>
      <c r="Z41" s="3">
        <v>-0.2</v>
      </c>
      <c r="AA41" s="2" t="s">
        <v>63</v>
      </c>
      <c r="AB41" s="2" t="s">
        <v>63</v>
      </c>
      <c r="AC41" s="2" t="s">
        <v>63</v>
      </c>
      <c r="AD41" s="3">
        <v>-0.1</v>
      </c>
      <c r="AE41" s="3">
        <v>-1.3</v>
      </c>
      <c r="AF41" s="2" t="s">
        <v>63</v>
      </c>
      <c r="AG41" s="2" t="s">
        <v>63</v>
      </c>
      <c r="AH41" s="3">
        <v>-9.5</v>
      </c>
      <c r="AI41" s="2" t="s">
        <v>63</v>
      </c>
      <c r="AJ41" s="2" t="s">
        <v>63</v>
      </c>
      <c r="AK41" s="2" t="s">
        <v>63</v>
      </c>
      <c r="AL41" s="2" t="s">
        <v>63</v>
      </c>
      <c r="AM41" s="2" t="s">
        <v>63</v>
      </c>
      <c r="AN41" s="2" t="s">
        <v>63</v>
      </c>
      <c r="AO41" s="2" t="s">
        <v>63</v>
      </c>
      <c r="AP41" s="2" t="s">
        <v>63</v>
      </c>
      <c r="AQ41" s="2" t="s">
        <v>63</v>
      </c>
      <c r="AR41" s="2" t="s">
        <v>63</v>
      </c>
      <c r="AS41" s="2" t="s">
        <v>63</v>
      </c>
      <c r="AT41" s="2" t="s">
        <v>63</v>
      </c>
      <c r="AU41" s="2" t="s">
        <v>63</v>
      </c>
      <c r="AV41" s="2" t="s">
        <v>63</v>
      </c>
      <c r="AW41" s="2" t="s">
        <v>63</v>
      </c>
      <c r="AX41" s="2" t="s">
        <v>63</v>
      </c>
      <c r="AY41" s="2" t="s">
        <v>63</v>
      </c>
      <c r="AZ41" s="2" t="s">
        <v>63</v>
      </c>
      <c r="BA41" s="2" t="s">
        <v>63</v>
      </c>
      <c r="BB41" s="2" t="s">
        <v>63</v>
      </c>
      <c r="BC41" s="2" t="s">
        <v>63</v>
      </c>
      <c r="BD41" s="2" t="s">
        <v>63</v>
      </c>
      <c r="BE41" s="2" t="s">
        <v>63</v>
      </c>
      <c r="BF41" s="2" t="s">
        <v>63</v>
      </c>
      <c r="BG41" s="2" t="s">
        <v>63</v>
      </c>
      <c r="BH41" s="3">
        <v>-1271.7</v>
      </c>
      <c r="BI41" s="3">
        <v>-177.7</v>
      </c>
      <c r="BJ41" s="12">
        <v>-6577</v>
      </c>
      <c r="BK41" s="2" t="s">
        <v>63</v>
      </c>
    </row>
    <row r="42" spans="1:64" ht="20.100000000000001" customHeight="1">
      <c r="A42" s="107" t="s">
        <v>267</v>
      </c>
      <c r="B42" s="77" t="s">
        <v>102</v>
      </c>
      <c r="C42" s="78" t="s">
        <v>198</v>
      </c>
      <c r="D42" s="2" t="s">
        <v>63</v>
      </c>
      <c r="E42" s="2" t="s">
        <v>63</v>
      </c>
      <c r="F42" s="2" t="s">
        <v>63</v>
      </c>
      <c r="G42" s="2" t="s">
        <v>63</v>
      </c>
      <c r="H42" s="2" t="s">
        <v>63</v>
      </c>
      <c r="I42" s="2" t="s">
        <v>63</v>
      </c>
      <c r="J42" s="2" t="s">
        <v>63</v>
      </c>
      <c r="K42" s="2" t="s">
        <v>63</v>
      </c>
      <c r="L42" s="2" t="s">
        <v>63</v>
      </c>
      <c r="M42" s="2" t="s">
        <v>63</v>
      </c>
      <c r="N42" s="2" t="s">
        <v>63</v>
      </c>
      <c r="O42" s="2" t="s">
        <v>63</v>
      </c>
      <c r="P42" s="2" t="s">
        <v>63</v>
      </c>
      <c r="Q42" s="3">
        <v>-99.2</v>
      </c>
      <c r="R42" s="2" t="s">
        <v>63</v>
      </c>
      <c r="S42" s="2" t="s">
        <v>63</v>
      </c>
      <c r="T42" s="2" t="s">
        <v>63</v>
      </c>
      <c r="U42" s="2" t="s">
        <v>63</v>
      </c>
      <c r="V42" s="2" t="s">
        <v>63</v>
      </c>
      <c r="W42" s="3">
        <v>-16.8</v>
      </c>
      <c r="X42" s="3">
        <v>-93.7</v>
      </c>
      <c r="Y42" s="3">
        <v>-6.5</v>
      </c>
      <c r="Z42" s="3">
        <v>0</v>
      </c>
      <c r="AA42" s="2" t="s">
        <v>63</v>
      </c>
      <c r="AB42" s="2" t="s">
        <v>63</v>
      </c>
      <c r="AC42" s="2" t="s">
        <v>63</v>
      </c>
      <c r="AD42" s="2" t="s">
        <v>63</v>
      </c>
      <c r="AE42" s="3">
        <v>0</v>
      </c>
      <c r="AF42" s="2" t="s">
        <v>63</v>
      </c>
      <c r="AG42" s="2" t="s">
        <v>63</v>
      </c>
      <c r="AH42" s="3">
        <v>-1</v>
      </c>
      <c r="AI42" s="2" t="s">
        <v>63</v>
      </c>
      <c r="AJ42" s="2" t="s">
        <v>63</v>
      </c>
      <c r="AK42" s="2" t="s">
        <v>63</v>
      </c>
      <c r="AL42" s="2" t="s">
        <v>63</v>
      </c>
      <c r="AM42" s="2" t="s">
        <v>63</v>
      </c>
      <c r="AN42" s="2" t="s">
        <v>63</v>
      </c>
      <c r="AO42" s="2" t="s">
        <v>63</v>
      </c>
      <c r="AP42" s="2" t="s">
        <v>63</v>
      </c>
      <c r="AQ42" s="2" t="s">
        <v>63</v>
      </c>
      <c r="AR42" s="2" t="s">
        <v>63</v>
      </c>
      <c r="AS42" s="2" t="s">
        <v>63</v>
      </c>
      <c r="AT42" s="2" t="s">
        <v>63</v>
      </c>
      <c r="AU42" s="2" t="s">
        <v>63</v>
      </c>
      <c r="AV42" s="2" t="s">
        <v>63</v>
      </c>
      <c r="AW42" s="2" t="s">
        <v>63</v>
      </c>
      <c r="AX42" s="2" t="s">
        <v>63</v>
      </c>
      <c r="AY42" s="2" t="s">
        <v>63</v>
      </c>
      <c r="AZ42" s="2" t="s">
        <v>63</v>
      </c>
      <c r="BA42" s="2" t="s">
        <v>63</v>
      </c>
      <c r="BB42" s="2" t="s">
        <v>63</v>
      </c>
      <c r="BC42" s="2" t="s">
        <v>63</v>
      </c>
      <c r="BD42" s="2" t="s">
        <v>63</v>
      </c>
      <c r="BE42" s="2" t="s">
        <v>63</v>
      </c>
      <c r="BF42" s="2" t="s">
        <v>63</v>
      </c>
      <c r="BG42" s="2" t="s">
        <v>63</v>
      </c>
      <c r="BH42" s="2" t="s">
        <v>63</v>
      </c>
      <c r="BI42" s="2" t="s">
        <v>63</v>
      </c>
      <c r="BJ42" s="12">
        <v>-217.2</v>
      </c>
      <c r="BK42" s="2" t="s">
        <v>63</v>
      </c>
    </row>
    <row r="43" spans="1:64" ht="20.100000000000001" customHeight="1">
      <c r="A43" s="106"/>
      <c r="B43" s="71" t="s">
        <v>103</v>
      </c>
      <c r="C43" s="72" t="s">
        <v>199</v>
      </c>
      <c r="D43" s="2" t="s">
        <v>63</v>
      </c>
      <c r="E43" s="2" t="s">
        <v>63</v>
      </c>
      <c r="F43" s="2" t="s">
        <v>63</v>
      </c>
      <c r="G43" s="2" t="s">
        <v>63</v>
      </c>
      <c r="H43" s="2" t="s">
        <v>63</v>
      </c>
      <c r="I43" s="2" t="s">
        <v>63</v>
      </c>
      <c r="J43" s="2" t="s">
        <v>63</v>
      </c>
      <c r="K43" s="2" t="s">
        <v>63</v>
      </c>
      <c r="L43" s="2" t="s">
        <v>63</v>
      </c>
      <c r="M43" s="2" t="s">
        <v>63</v>
      </c>
      <c r="N43" s="2" t="s">
        <v>63</v>
      </c>
      <c r="O43" s="2" t="s">
        <v>63</v>
      </c>
      <c r="P43" s="2" t="s">
        <v>63</v>
      </c>
      <c r="Q43" s="2" t="s">
        <v>63</v>
      </c>
      <c r="R43" s="2" t="s">
        <v>63</v>
      </c>
      <c r="S43" s="2" t="s">
        <v>63</v>
      </c>
      <c r="T43" s="2" t="s">
        <v>63</v>
      </c>
      <c r="U43" s="2" t="s">
        <v>63</v>
      </c>
      <c r="V43" s="2" t="s">
        <v>63</v>
      </c>
      <c r="W43" s="2" t="s">
        <v>63</v>
      </c>
      <c r="X43" s="2" t="s">
        <v>63</v>
      </c>
      <c r="Y43" s="2" t="s">
        <v>63</v>
      </c>
      <c r="Z43" s="2" t="s">
        <v>63</v>
      </c>
      <c r="AA43" s="2" t="s">
        <v>63</v>
      </c>
      <c r="AB43" s="2" t="s">
        <v>63</v>
      </c>
      <c r="AC43" s="2" t="s">
        <v>63</v>
      </c>
      <c r="AD43" s="2" t="s">
        <v>63</v>
      </c>
      <c r="AE43" s="2" t="s">
        <v>63</v>
      </c>
      <c r="AF43" s="2" t="s">
        <v>63</v>
      </c>
      <c r="AG43" s="2" t="s">
        <v>63</v>
      </c>
      <c r="AH43" s="2" t="s">
        <v>63</v>
      </c>
      <c r="AI43" s="2" t="s">
        <v>63</v>
      </c>
      <c r="AJ43" s="2" t="s">
        <v>63</v>
      </c>
      <c r="AK43" s="2" t="s">
        <v>63</v>
      </c>
      <c r="AL43" s="2" t="s">
        <v>63</v>
      </c>
      <c r="AM43" s="2" t="s">
        <v>63</v>
      </c>
      <c r="AN43" s="2" t="s">
        <v>63</v>
      </c>
      <c r="AO43" s="2" t="s">
        <v>63</v>
      </c>
      <c r="AP43" s="2" t="s">
        <v>63</v>
      </c>
      <c r="AQ43" s="2" t="s">
        <v>63</v>
      </c>
      <c r="AR43" s="2" t="s">
        <v>63</v>
      </c>
      <c r="AS43" s="2" t="s">
        <v>63</v>
      </c>
      <c r="AT43" s="2" t="s">
        <v>63</v>
      </c>
      <c r="AU43" s="2" t="s">
        <v>63</v>
      </c>
      <c r="AV43" s="2" t="s">
        <v>63</v>
      </c>
      <c r="AW43" s="2" t="s">
        <v>63</v>
      </c>
      <c r="AX43" s="2" t="s">
        <v>63</v>
      </c>
      <c r="AY43" s="2" t="s">
        <v>63</v>
      </c>
      <c r="AZ43" s="2" t="s">
        <v>63</v>
      </c>
      <c r="BA43" s="2" t="s">
        <v>63</v>
      </c>
      <c r="BB43" s="2" t="s">
        <v>63</v>
      </c>
      <c r="BC43" s="2" t="s">
        <v>63</v>
      </c>
      <c r="BD43" s="2" t="s">
        <v>63</v>
      </c>
      <c r="BE43" s="2" t="s">
        <v>63</v>
      </c>
      <c r="BF43" s="2" t="s">
        <v>63</v>
      </c>
      <c r="BG43" s="2" t="s">
        <v>63</v>
      </c>
      <c r="BH43" s="2" t="s">
        <v>63</v>
      </c>
      <c r="BI43" s="2" t="s">
        <v>63</v>
      </c>
      <c r="BJ43" s="11" t="s">
        <v>63</v>
      </c>
      <c r="BK43" s="2" t="s">
        <v>63</v>
      </c>
    </row>
    <row r="44" spans="1:64" ht="20.100000000000001" customHeight="1">
      <c r="A44" s="106"/>
      <c r="B44" s="71" t="s">
        <v>104</v>
      </c>
      <c r="C44" s="72" t="s">
        <v>200</v>
      </c>
      <c r="D44" s="2" t="s">
        <v>63</v>
      </c>
      <c r="E44" s="2" t="s">
        <v>63</v>
      </c>
      <c r="F44" s="2" t="s">
        <v>63</v>
      </c>
      <c r="G44" s="2" t="s">
        <v>63</v>
      </c>
      <c r="H44" s="2" t="s">
        <v>63</v>
      </c>
      <c r="I44" s="2" t="s">
        <v>63</v>
      </c>
      <c r="J44" s="2" t="s">
        <v>63</v>
      </c>
      <c r="K44" s="2" t="s">
        <v>63</v>
      </c>
      <c r="L44" s="2" t="s">
        <v>63</v>
      </c>
      <c r="M44" s="2" t="s">
        <v>63</v>
      </c>
      <c r="N44" s="2" t="s">
        <v>63</v>
      </c>
      <c r="O44" s="2" t="s">
        <v>63</v>
      </c>
      <c r="P44" s="2" t="s">
        <v>63</v>
      </c>
      <c r="Q44" s="2" t="s">
        <v>63</v>
      </c>
      <c r="R44" s="2" t="s">
        <v>63</v>
      </c>
      <c r="S44" s="2" t="s">
        <v>63</v>
      </c>
      <c r="T44" s="2" t="s">
        <v>63</v>
      </c>
      <c r="U44" s="2" t="s">
        <v>63</v>
      </c>
      <c r="V44" s="2" t="s">
        <v>63</v>
      </c>
      <c r="W44" s="3">
        <v>-17.600000000000001</v>
      </c>
      <c r="X44" s="3">
        <v>-10.4</v>
      </c>
      <c r="Y44" s="3">
        <v>-0.1</v>
      </c>
      <c r="Z44" s="2" t="s">
        <v>63</v>
      </c>
      <c r="AA44" s="2" t="s">
        <v>63</v>
      </c>
      <c r="AB44" s="2" t="s">
        <v>63</v>
      </c>
      <c r="AC44" s="3">
        <v>-0.4</v>
      </c>
      <c r="AD44" s="3">
        <v>-2.2000000000000002</v>
      </c>
      <c r="AE44" s="3">
        <v>-339.1</v>
      </c>
      <c r="AF44" s="3">
        <v>0</v>
      </c>
      <c r="AG44" s="3">
        <v>0</v>
      </c>
      <c r="AH44" s="3">
        <v>-5.0999999999999996</v>
      </c>
      <c r="AI44" s="2" t="s">
        <v>63</v>
      </c>
      <c r="AJ44" s="2" t="s">
        <v>63</v>
      </c>
      <c r="AK44" s="2" t="s">
        <v>63</v>
      </c>
      <c r="AL44" s="2" t="s">
        <v>63</v>
      </c>
      <c r="AM44" s="2" t="s">
        <v>63</v>
      </c>
      <c r="AN44" s="2" t="s">
        <v>63</v>
      </c>
      <c r="AO44" s="2" t="s">
        <v>63</v>
      </c>
      <c r="AP44" s="2" t="s">
        <v>63</v>
      </c>
      <c r="AQ44" s="2" t="s">
        <v>63</v>
      </c>
      <c r="AR44" s="2" t="s">
        <v>63</v>
      </c>
      <c r="AS44" s="2" t="s">
        <v>63</v>
      </c>
      <c r="AT44" s="2" t="s">
        <v>63</v>
      </c>
      <c r="AU44" s="2" t="s">
        <v>63</v>
      </c>
      <c r="AV44" s="2" t="s">
        <v>63</v>
      </c>
      <c r="AW44" s="2" t="s">
        <v>63</v>
      </c>
      <c r="AX44" s="2" t="s">
        <v>63</v>
      </c>
      <c r="AY44" s="2" t="s">
        <v>63</v>
      </c>
      <c r="AZ44" s="2" t="s">
        <v>63</v>
      </c>
      <c r="BA44" s="2" t="s">
        <v>63</v>
      </c>
      <c r="BB44" s="2" t="s">
        <v>63</v>
      </c>
      <c r="BC44" s="2" t="s">
        <v>63</v>
      </c>
      <c r="BD44" s="2" t="s">
        <v>63</v>
      </c>
      <c r="BE44" s="2" t="s">
        <v>63</v>
      </c>
      <c r="BF44" s="2" t="s">
        <v>63</v>
      </c>
      <c r="BG44" s="2" t="s">
        <v>63</v>
      </c>
      <c r="BH44" s="3">
        <v>-6.7</v>
      </c>
      <c r="BI44" s="2" t="s">
        <v>63</v>
      </c>
      <c r="BJ44" s="12">
        <v>-381.6</v>
      </c>
      <c r="BK44" s="2" t="s">
        <v>63</v>
      </c>
    </row>
    <row r="45" spans="1:64" ht="20.100000000000001" customHeight="1">
      <c r="A45" s="106"/>
      <c r="B45" s="66" t="s">
        <v>105</v>
      </c>
      <c r="C45" s="83" t="s">
        <v>201</v>
      </c>
      <c r="D45" s="2" t="s">
        <v>63</v>
      </c>
      <c r="E45" s="2" t="s">
        <v>63</v>
      </c>
      <c r="F45" s="2" t="s">
        <v>63</v>
      </c>
      <c r="G45" s="2" t="s">
        <v>63</v>
      </c>
      <c r="H45" s="2" t="s">
        <v>63</v>
      </c>
      <c r="I45" s="2" t="s">
        <v>63</v>
      </c>
      <c r="J45" s="2" t="s">
        <v>63</v>
      </c>
      <c r="K45" s="2" t="s">
        <v>63</v>
      </c>
      <c r="L45" s="2" t="s">
        <v>63</v>
      </c>
      <c r="M45" s="2" t="s">
        <v>63</v>
      </c>
      <c r="N45" s="2" t="s">
        <v>63</v>
      </c>
      <c r="O45" s="2" t="s">
        <v>63</v>
      </c>
      <c r="P45" s="2" t="s">
        <v>63</v>
      </c>
      <c r="Q45" s="3">
        <v>9.6</v>
      </c>
      <c r="R45" s="2" t="s">
        <v>63</v>
      </c>
      <c r="S45" s="2" t="s">
        <v>63</v>
      </c>
      <c r="T45" s="2" t="s">
        <v>63</v>
      </c>
      <c r="U45" s="2" t="s">
        <v>63</v>
      </c>
      <c r="V45" s="2" t="s">
        <v>63</v>
      </c>
      <c r="W45" s="2" t="s">
        <v>63</v>
      </c>
      <c r="X45" s="2" t="s">
        <v>63</v>
      </c>
      <c r="Y45" s="2" t="s">
        <v>63</v>
      </c>
      <c r="Z45" s="2" t="s">
        <v>63</v>
      </c>
      <c r="AA45" s="2" t="s">
        <v>63</v>
      </c>
      <c r="AB45" s="2" t="s">
        <v>63</v>
      </c>
      <c r="AC45" s="2" t="s">
        <v>63</v>
      </c>
      <c r="AD45" s="2" t="s">
        <v>63</v>
      </c>
      <c r="AE45" s="2" t="s">
        <v>63</v>
      </c>
      <c r="AF45" s="2" t="s">
        <v>63</v>
      </c>
      <c r="AG45" s="2" t="s">
        <v>63</v>
      </c>
      <c r="AH45" s="2" t="s">
        <v>63</v>
      </c>
      <c r="AI45" s="2" t="s">
        <v>63</v>
      </c>
      <c r="AJ45" s="2" t="s">
        <v>63</v>
      </c>
      <c r="AK45" s="2" t="s">
        <v>63</v>
      </c>
      <c r="AL45" s="2" t="s">
        <v>63</v>
      </c>
      <c r="AM45" s="2" t="s">
        <v>63</v>
      </c>
      <c r="AN45" s="2" t="s">
        <v>63</v>
      </c>
      <c r="AO45" s="2" t="s">
        <v>63</v>
      </c>
      <c r="AP45" s="2" t="s">
        <v>63</v>
      </c>
      <c r="AQ45" s="2" t="s">
        <v>63</v>
      </c>
      <c r="AR45" s="2" t="s">
        <v>63</v>
      </c>
      <c r="AS45" s="2" t="s">
        <v>63</v>
      </c>
      <c r="AT45" s="2" t="s">
        <v>63</v>
      </c>
      <c r="AU45" s="2" t="s">
        <v>63</v>
      </c>
      <c r="AV45" s="2" t="s">
        <v>63</v>
      </c>
      <c r="AW45" s="2" t="s">
        <v>63</v>
      </c>
      <c r="AX45" s="2" t="s">
        <v>63</v>
      </c>
      <c r="AY45" s="2" t="s">
        <v>63</v>
      </c>
      <c r="AZ45" s="2" t="s">
        <v>63</v>
      </c>
      <c r="BA45" s="2" t="s">
        <v>63</v>
      </c>
      <c r="BB45" s="2" t="s">
        <v>63</v>
      </c>
      <c r="BC45" s="2" t="s">
        <v>63</v>
      </c>
      <c r="BD45" s="2" t="s">
        <v>63</v>
      </c>
      <c r="BE45" s="2" t="s">
        <v>63</v>
      </c>
      <c r="BF45" s="2" t="s">
        <v>63</v>
      </c>
      <c r="BG45" s="2" t="s">
        <v>63</v>
      </c>
      <c r="BH45" s="3">
        <v>-1498.3</v>
      </c>
      <c r="BI45" s="3">
        <v>-578.4</v>
      </c>
      <c r="BJ45" s="12">
        <v>-2067.1</v>
      </c>
      <c r="BK45" s="2" t="s">
        <v>63</v>
      </c>
      <c r="BL45" s="675">
        <f>BH15+BH19</f>
        <v>51801.4</v>
      </c>
    </row>
    <row r="46" spans="1:64" s="13" customFormat="1" ht="20.100000000000001" customHeight="1">
      <c r="A46" s="106"/>
      <c r="B46" s="66" t="s">
        <v>106</v>
      </c>
      <c r="C46" s="67" t="s">
        <v>202</v>
      </c>
      <c r="D46" s="11" t="s">
        <v>63</v>
      </c>
      <c r="E46" s="12">
        <v>2266.6999999999998</v>
      </c>
      <c r="F46" s="11" t="s">
        <v>63</v>
      </c>
      <c r="G46" s="12">
        <v>3201.6</v>
      </c>
      <c r="H46" s="11" t="s">
        <v>63</v>
      </c>
      <c r="I46" s="12">
        <v>0.1</v>
      </c>
      <c r="J46" s="12">
        <v>17.600000000000001</v>
      </c>
      <c r="K46" s="12">
        <v>179.9</v>
      </c>
      <c r="L46" s="12">
        <v>646.29999999999995</v>
      </c>
      <c r="M46" s="12">
        <v>516.20000000000005</v>
      </c>
      <c r="N46" s="12">
        <v>1742.1</v>
      </c>
      <c r="O46" s="12">
        <v>41.7</v>
      </c>
      <c r="P46" s="12">
        <v>182.8</v>
      </c>
      <c r="Q46" s="12">
        <v>2194.3000000000002</v>
      </c>
      <c r="R46" s="12">
        <v>22030.1</v>
      </c>
      <c r="S46" s="11" t="s">
        <v>63</v>
      </c>
      <c r="T46" s="11" t="s">
        <v>63</v>
      </c>
      <c r="U46" s="11" t="s">
        <v>63</v>
      </c>
      <c r="V46" s="11" t="s">
        <v>63</v>
      </c>
      <c r="W46" s="12">
        <v>441.3</v>
      </c>
      <c r="X46" s="12">
        <v>6733.5</v>
      </c>
      <c r="Y46" s="12">
        <v>4009.6</v>
      </c>
      <c r="Z46" s="12">
        <v>11133.8</v>
      </c>
      <c r="AA46" s="12">
        <v>1.9</v>
      </c>
      <c r="AB46" s="11" t="s">
        <v>63</v>
      </c>
      <c r="AC46" s="12">
        <v>1317.4</v>
      </c>
      <c r="AD46" s="12">
        <v>1821.7</v>
      </c>
      <c r="AE46" s="12">
        <v>21218.7</v>
      </c>
      <c r="AF46" s="12">
        <v>127.9</v>
      </c>
      <c r="AG46" s="12">
        <v>19.399999999999999</v>
      </c>
      <c r="AH46" s="12">
        <v>887.2</v>
      </c>
      <c r="AI46" s="12">
        <v>41351.599999999999</v>
      </c>
      <c r="AJ46" s="12">
        <v>201.7</v>
      </c>
      <c r="AK46" s="12">
        <v>1238.5</v>
      </c>
      <c r="AL46" s="12">
        <v>1448.8</v>
      </c>
      <c r="AM46" s="12">
        <v>24.4</v>
      </c>
      <c r="AN46" s="12">
        <v>275.5</v>
      </c>
      <c r="AO46" s="12">
        <v>2187.1</v>
      </c>
      <c r="AP46" s="12">
        <v>1831.4</v>
      </c>
      <c r="AQ46" s="12">
        <v>728</v>
      </c>
      <c r="AR46" s="12">
        <v>481.4</v>
      </c>
      <c r="AS46" s="12">
        <v>803.6</v>
      </c>
      <c r="AT46" s="12">
        <v>72</v>
      </c>
      <c r="AU46" s="12">
        <v>2.2000000000000002</v>
      </c>
      <c r="AV46" s="11" t="s">
        <v>63</v>
      </c>
      <c r="AW46" s="12">
        <v>696.4</v>
      </c>
      <c r="AX46" s="11" t="s">
        <v>63</v>
      </c>
      <c r="AY46" s="11" t="s">
        <v>63</v>
      </c>
      <c r="AZ46" s="11" t="s">
        <v>63</v>
      </c>
      <c r="BA46" s="11" t="s">
        <v>63</v>
      </c>
      <c r="BB46" s="12">
        <v>280.2</v>
      </c>
      <c r="BC46" s="11" t="s">
        <v>63</v>
      </c>
      <c r="BD46" s="12">
        <v>24.4</v>
      </c>
      <c r="BE46" s="11" t="s">
        <v>63</v>
      </c>
      <c r="BF46" s="11" t="s">
        <v>63</v>
      </c>
      <c r="BG46" s="11" t="s">
        <v>63</v>
      </c>
      <c r="BH46" s="12">
        <v>49511.7</v>
      </c>
      <c r="BI46" s="12">
        <v>6235.4</v>
      </c>
      <c r="BJ46" s="12">
        <v>188126</v>
      </c>
      <c r="BK46" s="12">
        <v>4919.7</v>
      </c>
      <c r="BL46" s="13">
        <f>1/85.9845227858991*BL45</f>
        <v>602.45028199999604</v>
      </c>
    </row>
    <row r="47" spans="1:64" ht="20.100000000000001" customHeight="1">
      <c r="A47" s="106"/>
      <c r="B47" s="71" t="s">
        <v>107</v>
      </c>
      <c r="C47" s="84" t="s">
        <v>203</v>
      </c>
      <c r="D47" s="2" t="s">
        <v>63</v>
      </c>
      <c r="E47" s="3">
        <v>2266.6999999999998</v>
      </c>
      <c r="F47" s="2" t="s">
        <v>63</v>
      </c>
      <c r="G47" s="3">
        <v>3201.6</v>
      </c>
      <c r="H47" s="2" t="s">
        <v>63</v>
      </c>
      <c r="I47" s="3">
        <v>0.1</v>
      </c>
      <c r="J47" s="2" t="s">
        <v>63</v>
      </c>
      <c r="K47" s="3">
        <v>179.9</v>
      </c>
      <c r="L47" s="3">
        <v>646.29999999999995</v>
      </c>
      <c r="M47" s="2" t="s">
        <v>63</v>
      </c>
      <c r="N47" s="3">
        <v>1742.1</v>
      </c>
      <c r="O47" s="3">
        <v>41.7</v>
      </c>
      <c r="P47" s="3">
        <v>182.8</v>
      </c>
      <c r="Q47" s="3">
        <v>1192.7</v>
      </c>
      <c r="R47" s="3">
        <v>22030.1</v>
      </c>
      <c r="S47" s="2" t="s">
        <v>63</v>
      </c>
      <c r="T47" s="2" t="s">
        <v>63</v>
      </c>
      <c r="U47" s="2" t="s">
        <v>63</v>
      </c>
      <c r="V47" s="2" t="s">
        <v>63</v>
      </c>
      <c r="W47" s="3">
        <v>441.3</v>
      </c>
      <c r="X47" s="3">
        <v>2903.2</v>
      </c>
      <c r="Y47" s="3">
        <v>3051.2</v>
      </c>
      <c r="Z47" s="3">
        <v>11133.8</v>
      </c>
      <c r="AA47" s="3">
        <v>1.9</v>
      </c>
      <c r="AB47" s="2" t="s">
        <v>63</v>
      </c>
      <c r="AC47" s="3">
        <v>1317.4</v>
      </c>
      <c r="AD47" s="3">
        <v>1821.7</v>
      </c>
      <c r="AE47" s="3">
        <v>21218.7</v>
      </c>
      <c r="AF47" s="3">
        <v>127.9</v>
      </c>
      <c r="AG47" s="3">
        <v>19.399999999999999</v>
      </c>
      <c r="AH47" s="3">
        <v>887.2</v>
      </c>
      <c r="AI47" s="2" t="s">
        <v>63</v>
      </c>
      <c r="AJ47" s="2" t="s">
        <v>63</v>
      </c>
      <c r="AK47" s="2" t="s">
        <v>63</v>
      </c>
      <c r="AL47" s="2" t="s">
        <v>63</v>
      </c>
      <c r="AM47" s="2" t="s">
        <v>63</v>
      </c>
      <c r="AN47" s="2" t="s">
        <v>63</v>
      </c>
      <c r="AO47" s="2" t="s">
        <v>63</v>
      </c>
      <c r="AP47" s="3">
        <v>1831.4</v>
      </c>
      <c r="AQ47" s="3">
        <v>728</v>
      </c>
      <c r="AR47" s="3">
        <v>481.4</v>
      </c>
      <c r="AS47" s="3">
        <v>803.6</v>
      </c>
      <c r="AT47" s="3">
        <v>72</v>
      </c>
      <c r="AU47" s="3">
        <v>2.2000000000000002</v>
      </c>
      <c r="AV47" s="2" t="s">
        <v>63</v>
      </c>
      <c r="AW47" s="3">
        <v>696.4</v>
      </c>
      <c r="AX47" s="2" t="s">
        <v>63</v>
      </c>
      <c r="AY47" s="2" t="s">
        <v>63</v>
      </c>
      <c r="AZ47" s="2" t="s">
        <v>63</v>
      </c>
      <c r="BA47" s="2" t="s">
        <v>63</v>
      </c>
      <c r="BB47" s="3">
        <v>280.2</v>
      </c>
      <c r="BC47" s="2" t="s">
        <v>63</v>
      </c>
      <c r="BD47" s="3">
        <v>24.4</v>
      </c>
      <c r="BE47" s="2" t="s">
        <v>63</v>
      </c>
      <c r="BF47" s="2" t="s">
        <v>63</v>
      </c>
      <c r="BG47" s="2" t="s">
        <v>63</v>
      </c>
      <c r="BH47" s="3">
        <v>49511.7</v>
      </c>
      <c r="BI47" s="3">
        <v>6235.4</v>
      </c>
      <c r="BJ47" s="12">
        <v>135074.5</v>
      </c>
      <c r="BK47" s="3">
        <v>4919.7</v>
      </c>
    </row>
    <row r="48" spans="1:64" ht="20.100000000000001" customHeight="1">
      <c r="A48" s="106"/>
      <c r="B48" s="73" t="s">
        <v>108</v>
      </c>
      <c r="C48" s="85" t="s">
        <v>204</v>
      </c>
      <c r="D48" s="2" t="s">
        <v>63</v>
      </c>
      <c r="E48" s="3">
        <v>2266.6999999999998</v>
      </c>
      <c r="F48" s="2" t="s">
        <v>63</v>
      </c>
      <c r="G48" s="3">
        <v>3201.6</v>
      </c>
      <c r="H48" s="2" t="s">
        <v>63</v>
      </c>
      <c r="I48" s="3">
        <v>0.1</v>
      </c>
      <c r="J48" s="2" t="s">
        <v>63</v>
      </c>
      <c r="K48" s="3">
        <v>1.1000000000000001</v>
      </c>
      <c r="L48" s="3">
        <v>646.29999999999995</v>
      </c>
      <c r="M48" s="2" t="s">
        <v>63</v>
      </c>
      <c r="N48" s="3">
        <v>1742.1</v>
      </c>
      <c r="O48" s="3">
        <v>41.7</v>
      </c>
      <c r="P48" s="3">
        <v>182.8</v>
      </c>
      <c r="Q48" s="3">
        <v>1192.7</v>
      </c>
      <c r="R48" s="3">
        <v>7127.8</v>
      </c>
      <c r="S48" s="2" t="s">
        <v>63</v>
      </c>
      <c r="T48" s="2" t="s">
        <v>63</v>
      </c>
      <c r="U48" s="2" t="s">
        <v>63</v>
      </c>
      <c r="V48" s="2" t="s">
        <v>63</v>
      </c>
      <c r="W48" s="3">
        <v>441.3</v>
      </c>
      <c r="X48" s="3">
        <v>1099.0999999999999</v>
      </c>
      <c r="Y48" s="3">
        <v>106.2</v>
      </c>
      <c r="Z48" s="3">
        <v>136.69999999999999</v>
      </c>
      <c r="AA48" s="2" t="s">
        <v>63</v>
      </c>
      <c r="AB48" s="2" t="s">
        <v>63</v>
      </c>
      <c r="AC48" s="3">
        <v>0.9</v>
      </c>
      <c r="AD48" s="3">
        <v>239.1</v>
      </c>
      <c r="AE48" s="3">
        <v>1978.2</v>
      </c>
      <c r="AF48" s="3">
        <v>63</v>
      </c>
      <c r="AG48" s="3">
        <v>15.5</v>
      </c>
      <c r="AH48" s="3">
        <v>626.9</v>
      </c>
      <c r="AI48" s="2" t="s">
        <v>63</v>
      </c>
      <c r="AJ48" s="2" t="s">
        <v>63</v>
      </c>
      <c r="AK48" s="2" t="s">
        <v>63</v>
      </c>
      <c r="AL48" s="2" t="s">
        <v>63</v>
      </c>
      <c r="AM48" s="2" t="s">
        <v>63</v>
      </c>
      <c r="AN48" s="2" t="s">
        <v>63</v>
      </c>
      <c r="AO48" s="2" t="s">
        <v>63</v>
      </c>
      <c r="AP48" s="3">
        <v>1787.6</v>
      </c>
      <c r="AQ48" s="3">
        <v>79.900000000000006</v>
      </c>
      <c r="AR48" s="3">
        <v>365.9</v>
      </c>
      <c r="AS48" s="3">
        <v>468.6</v>
      </c>
      <c r="AT48" s="3">
        <v>24</v>
      </c>
      <c r="AU48" s="3">
        <v>2.2000000000000002</v>
      </c>
      <c r="AV48" s="2" t="s">
        <v>63</v>
      </c>
      <c r="AW48" s="2" t="s">
        <v>63</v>
      </c>
      <c r="AX48" s="2" t="s">
        <v>63</v>
      </c>
      <c r="AY48" s="2" t="s">
        <v>63</v>
      </c>
      <c r="AZ48" s="2" t="s">
        <v>63</v>
      </c>
      <c r="BA48" s="2" t="s">
        <v>63</v>
      </c>
      <c r="BB48" s="3">
        <v>38.6</v>
      </c>
      <c r="BC48" s="2" t="s">
        <v>63</v>
      </c>
      <c r="BD48" s="3">
        <v>1.3</v>
      </c>
      <c r="BE48" s="2" t="s">
        <v>63</v>
      </c>
      <c r="BF48" s="2" t="s">
        <v>63</v>
      </c>
      <c r="BG48" s="2" t="s">
        <v>63</v>
      </c>
      <c r="BH48" s="3">
        <v>26328.5</v>
      </c>
      <c r="BI48" s="3">
        <v>3282.3</v>
      </c>
      <c r="BJ48" s="12">
        <v>53488.800000000003</v>
      </c>
      <c r="BK48" s="3">
        <v>2768.1</v>
      </c>
    </row>
    <row r="49" spans="1:63" ht="20.100000000000001" customHeight="1">
      <c r="A49" s="107" t="s">
        <v>246</v>
      </c>
      <c r="B49" s="86" t="s">
        <v>109</v>
      </c>
      <c r="C49" s="87" t="s">
        <v>205</v>
      </c>
      <c r="D49" s="2" t="s">
        <v>63</v>
      </c>
      <c r="E49" s="2" t="s">
        <v>63</v>
      </c>
      <c r="F49" s="2" t="s">
        <v>63</v>
      </c>
      <c r="G49" s="2" t="s">
        <v>63</v>
      </c>
      <c r="H49" s="2" t="s">
        <v>63</v>
      </c>
      <c r="I49" s="2" t="s">
        <v>63</v>
      </c>
      <c r="J49" s="2" t="s">
        <v>63</v>
      </c>
      <c r="K49" s="3">
        <v>0.4</v>
      </c>
      <c r="L49" s="2" t="s">
        <v>63</v>
      </c>
      <c r="M49" s="2" t="s">
        <v>63</v>
      </c>
      <c r="N49" s="2" t="s">
        <v>63</v>
      </c>
      <c r="O49" s="2" t="s">
        <v>63</v>
      </c>
      <c r="P49" s="2" t="s">
        <v>63</v>
      </c>
      <c r="Q49" s="2" t="s">
        <v>63</v>
      </c>
      <c r="R49" s="3">
        <v>3.7</v>
      </c>
      <c r="S49" s="2" t="s">
        <v>63</v>
      </c>
      <c r="T49" s="2" t="s">
        <v>63</v>
      </c>
      <c r="U49" s="2" t="s">
        <v>63</v>
      </c>
      <c r="V49" s="2" t="s">
        <v>63</v>
      </c>
      <c r="W49" s="2" t="s">
        <v>63</v>
      </c>
      <c r="X49" s="3">
        <v>4.8</v>
      </c>
      <c r="Y49" s="3">
        <v>0.1</v>
      </c>
      <c r="Z49" s="3">
        <v>27.6</v>
      </c>
      <c r="AA49" s="2" t="s">
        <v>63</v>
      </c>
      <c r="AB49" s="2" t="s">
        <v>63</v>
      </c>
      <c r="AC49" s="2" t="s">
        <v>63</v>
      </c>
      <c r="AD49" s="3">
        <v>140.69999999999999</v>
      </c>
      <c r="AE49" s="3">
        <v>209.1</v>
      </c>
      <c r="AF49" s="3">
        <v>2.8</v>
      </c>
      <c r="AG49" s="3">
        <v>5.4</v>
      </c>
      <c r="AH49" s="3">
        <v>14</v>
      </c>
      <c r="AI49" s="2" t="s">
        <v>63</v>
      </c>
      <c r="AJ49" s="2" t="s">
        <v>63</v>
      </c>
      <c r="AK49" s="2" t="s">
        <v>63</v>
      </c>
      <c r="AL49" s="2" t="s">
        <v>63</v>
      </c>
      <c r="AM49" s="2" t="s">
        <v>63</v>
      </c>
      <c r="AN49" s="2" t="s">
        <v>63</v>
      </c>
      <c r="AO49" s="2" t="s">
        <v>63</v>
      </c>
      <c r="AP49" s="2" t="s">
        <v>63</v>
      </c>
      <c r="AQ49" s="3">
        <v>0.6</v>
      </c>
      <c r="AR49" s="2" t="s">
        <v>63</v>
      </c>
      <c r="AS49" s="3">
        <v>209.9</v>
      </c>
      <c r="AT49" s="2" t="s">
        <v>63</v>
      </c>
      <c r="AU49" s="2" t="s">
        <v>63</v>
      </c>
      <c r="AV49" s="2" t="s">
        <v>63</v>
      </c>
      <c r="AW49" s="2" t="s">
        <v>63</v>
      </c>
      <c r="AX49" s="2" t="s">
        <v>63</v>
      </c>
      <c r="AY49" s="2" t="s">
        <v>63</v>
      </c>
      <c r="AZ49" s="2" t="s">
        <v>63</v>
      </c>
      <c r="BA49" s="2" t="s">
        <v>63</v>
      </c>
      <c r="BB49" s="3">
        <v>33.5</v>
      </c>
      <c r="BC49" s="2" t="s">
        <v>63</v>
      </c>
      <c r="BD49" s="2" t="s">
        <v>63</v>
      </c>
      <c r="BE49" s="2" t="s">
        <v>63</v>
      </c>
      <c r="BF49" s="2" t="s">
        <v>63</v>
      </c>
      <c r="BG49" s="2" t="s">
        <v>63</v>
      </c>
      <c r="BH49" s="3">
        <v>1357.9</v>
      </c>
      <c r="BI49" s="2" t="s">
        <v>63</v>
      </c>
      <c r="BJ49" s="12">
        <v>2010.7</v>
      </c>
      <c r="BK49" s="3">
        <v>244.1</v>
      </c>
    </row>
    <row r="50" spans="1:63" ht="20.100000000000001" customHeight="1">
      <c r="A50" s="107" t="s">
        <v>246</v>
      </c>
      <c r="B50" s="86" t="s">
        <v>110</v>
      </c>
      <c r="C50" s="87" t="s">
        <v>206</v>
      </c>
      <c r="D50" s="2" t="s">
        <v>63</v>
      </c>
      <c r="E50" s="2" t="s">
        <v>63</v>
      </c>
      <c r="F50" s="2" t="s">
        <v>63</v>
      </c>
      <c r="G50" s="2" t="s">
        <v>63</v>
      </c>
      <c r="H50" s="2" t="s">
        <v>63</v>
      </c>
      <c r="I50" s="2" t="s">
        <v>63</v>
      </c>
      <c r="J50" s="2" t="s">
        <v>63</v>
      </c>
      <c r="K50" s="2" t="s">
        <v>63</v>
      </c>
      <c r="L50" s="2" t="s">
        <v>63</v>
      </c>
      <c r="M50" s="2" t="s">
        <v>63</v>
      </c>
      <c r="N50" s="2" t="s">
        <v>63</v>
      </c>
      <c r="O50" s="2" t="s">
        <v>63</v>
      </c>
      <c r="P50" s="2" t="s">
        <v>63</v>
      </c>
      <c r="Q50" s="2" t="s">
        <v>63</v>
      </c>
      <c r="R50" s="2" t="s">
        <v>63</v>
      </c>
      <c r="S50" s="2" t="s">
        <v>63</v>
      </c>
      <c r="T50" s="2" t="s">
        <v>63</v>
      </c>
      <c r="U50" s="2" t="s">
        <v>63</v>
      </c>
      <c r="V50" s="2" t="s">
        <v>63</v>
      </c>
      <c r="W50" s="2" t="s">
        <v>63</v>
      </c>
      <c r="X50" s="3">
        <v>1.2</v>
      </c>
      <c r="Y50" s="2" t="s">
        <v>63</v>
      </c>
      <c r="Z50" s="3">
        <v>70.900000000000006</v>
      </c>
      <c r="AA50" s="2" t="s">
        <v>63</v>
      </c>
      <c r="AB50" s="2" t="s">
        <v>63</v>
      </c>
      <c r="AC50" s="2" t="s">
        <v>63</v>
      </c>
      <c r="AD50" s="2" t="s">
        <v>63</v>
      </c>
      <c r="AE50" s="3">
        <v>732.6</v>
      </c>
      <c r="AF50" s="3">
        <v>2.2999999999999998</v>
      </c>
      <c r="AG50" s="3">
        <v>3.6</v>
      </c>
      <c r="AH50" s="3">
        <v>4.0999999999999996</v>
      </c>
      <c r="AI50" s="2" t="s">
        <v>63</v>
      </c>
      <c r="AJ50" s="2" t="s">
        <v>63</v>
      </c>
      <c r="AK50" s="2" t="s">
        <v>63</v>
      </c>
      <c r="AL50" s="2" t="s">
        <v>63</v>
      </c>
      <c r="AM50" s="2" t="s">
        <v>63</v>
      </c>
      <c r="AN50" s="2" t="s">
        <v>63</v>
      </c>
      <c r="AO50" s="2" t="s">
        <v>63</v>
      </c>
      <c r="AP50" s="2" t="s">
        <v>63</v>
      </c>
      <c r="AQ50" s="2" t="s">
        <v>63</v>
      </c>
      <c r="AR50" s="2" t="s">
        <v>63</v>
      </c>
      <c r="AS50" s="2" t="s">
        <v>63</v>
      </c>
      <c r="AT50" s="2" t="s">
        <v>63</v>
      </c>
      <c r="AU50" s="2" t="s">
        <v>63</v>
      </c>
      <c r="AV50" s="2" t="s">
        <v>63</v>
      </c>
      <c r="AW50" s="2" t="s">
        <v>63</v>
      </c>
      <c r="AX50" s="2" t="s">
        <v>63</v>
      </c>
      <c r="AY50" s="2" t="s">
        <v>63</v>
      </c>
      <c r="AZ50" s="2" t="s">
        <v>63</v>
      </c>
      <c r="BA50" s="2" t="s">
        <v>63</v>
      </c>
      <c r="BB50" s="2" t="s">
        <v>63</v>
      </c>
      <c r="BC50" s="2" t="s">
        <v>63</v>
      </c>
      <c r="BD50" s="2" t="s">
        <v>63</v>
      </c>
      <c r="BE50" s="2" t="s">
        <v>63</v>
      </c>
      <c r="BF50" s="2" t="s">
        <v>63</v>
      </c>
      <c r="BG50" s="2" t="s">
        <v>63</v>
      </c>
      <c r="BH50" s="3">
        <v>256.89999999999998</v>
      </c>
      <c r="BI50" s="2" t="s">
        <v>63</v>
      </c>
      <c r="BJ50" s="12">
        <v>1071.7</v>
      </c>
      <c r="BK50" s="2" t="s">
        <v>63</v>
      </c>
    </row>
    <row r="51" spans="1:63" ht="20.100000000000001" customHeight="1">
      <c r="A51" s="107" t="s">
        <v>249</v>
      </c>
      <c r="B51" s="86" t="s">
        <v>111</v>
      </c>
      <c r="C51" s="87" t="s">
        <v>207</v>
      </c>
      <c r="D51" s="2" t="s">
        <v>63</v>
      </c>
      <c r="E51" s="2" t="s">
        <v>63</v>
      </c>
      <c r="F51" s="2" t="s">
        <v>63</v>
      </c>
      <c r="G51" s="2" t="s">
        <v>63</v>
      </c>
      <c r="H51" s="2" t="s">
        <v>63</v>
      </c>
      <c r="I51" s="2" t="s">
        <v>63</v>
      </c>
      <c r="J51" s="2" t="s">
        <v>63</v>
      </c>
      <c r="K51" s="2" t="s">
        <v>63</v>
      </c>
      <c r="L51" s="2" t="s">
        <v>63</v>
      </c>
      <c r="M51" s="2" t="s">
        <v>63</v>
      </c>
      <c r="N51" s="2" t="s">
        <v>63</v>
      </c>
      <c r="O51" s="2" t="s">
        <v>63</v>
      </c>
      <c r="P51" s="2" t="s">
        <v>63</v>
      </c>
      <c r="Q51" s="2" t="s">
        <v>63</v>
      </c>
      <c r="R51" s="2" t="s">
        <v>63</v>
      </c>
      <c r="S51" s="2" t="s">
        <v>63</v>
      </c>
      <c r="T51" s="2" t="s">
        <v>63</v>
      </c>
      <c r="U51" s="2" t="s">
        <v>63</v>
      </c>
      <c r="V51" s="2" t="s">
        <v>63</v>
      </c>
      <c r="W51" s="2" t="s">
        <v>63</v>
      </c>
      <c r="X51" s="3">
        <v>1.9</v>
      </c>
      <c r="Y51" s="3">
        <v>0</v>
      </c>
      <c r="Z51" s="3">
        <v>0</v>
      </c>
      <c r="AA51" s="2" t="s">
        <v>63</v>
      </c>
      <c r="AB51" s="2" t="s">
        <v>63</v>
      </c>
      <c r="AC51" s="2" t="s">
        <v>63</v>
      </c>
      <c r="AD51" s="3">
        <v>0.4</v>
      </c>
      <c r="AE51" s="3">
        <v>28.6</v>
      </c>
      <c r="AF51" s="3">
        <v>1.3</v>
      </c>
      <c r="AG51" s="3">
        <v>0.2</v>
      </c>
      <c r="AH51" s="3">
        <v>4.5999999999999996</v>
      </c>
      <c r="AI51" s="2" t="s">
        <v>63</v>
      </c>
      <c r="AJ51" s="2" t="s">
        <v>63</v>
      </c>
      <c r="AK51" s="2" t="s">
        <v>63</v>
      </c>
      <c r="AL51" s="2" t="s">
        <v>63</v>
      </c>
      <c r="AM51" s="2" t="s">
        <v>63</v>
      </c>
      <c r="AN51" s="2" t="s">
        <v>63</v>
      </c>
      <c r="AO51" s="2" t="s">
        <v>63</v>
      </c>
      <c r="AP51" s="2" t="s">
        <v>63</v>
      </c>
      <c r="AQ51" s="2" t="s">
        <v>63</v>
      </c>
      <c r="AR51" s="2" t="s">
        <v>63</v>
      </c>
      <c r="AS51" s="2" t="s">
        <v>63</v>
      </c>
      <c r="AT51" s="3">
        <v>4.3</v>
      </c>
      <c r="AU51" s="2" t="s">
        <v>63</v>
      </c>
      <c r="AV51" s="2" t="s">
        <v>63</v>
      </c>
      <c r="AW51" s="2" t="s">
        <v>63</v>
      </c>
      <c r="AX51" s="2" t="s">
        <v>63</v>
      </c>
      <c r="AY51" s="2" t="s">
        <v>63</v>
      </c>
      <c r="AZ51" s="2" t="s">
        <v>63</v>
      </c>
      <c r="BA51" s="2" t="s">
        <v>63</v>
      </c>
      <c r="BB51" s="2" t="s">
        <v>63</v>
      </c>
      <c r="BC51" s="2" t="s">
        <v>63</v>
      </c>
      <c r="BD51" s="2" t="s">
        <v>63</v>
      </c>
      <c r="BE51" s="2" t="s">
        <v>63</v>
      </c>
      <c r="BF51" s="2" t="s">
        <v>63</v>
      </c>
      <c r="BG51" s="2" t="s">
        <v>63</v>
      </c>
      <c r="BH51" s="3">
        <v>147</v>
      </c>
      <c r="BI51" s="2" t="s">
        <v>63</v>
      </c>
      <c r="BJ51" s="12">
        <v>188.4</v>
      </c>
      <c r="BK51" s="3">
        <v>4.3</v>
      </c>
    </row>
    <row r="52" spans="1:63" ht="20.100000000000001" customHeight="1">
      <c r="A52" s="106"/>
      <c r="B52" s="88" t="s">
        <v>112</v>
      </c>
      <c r="C52" s="89" t="s">
        <v>208</v>
      </c>
      <c r="D52" s="2" t="s">
        <v>63</v>
      </c>
      <c r="E52" s="3">
        <v>2266.6999999999998</v>
      </c>
      <c r="F52" s="2" t="s">
        <v>63</v>
      </c>
      <c r="G52" s="3">
        <v>3201.6</v>
      </c>
      <c r="H52" s="2" t="s">
        <v>63</v>
      </c>
      <c r="I52" s="2" t="s">
        <v>63</v>
      </c>
      <c r="J52" s="2" t="s">
        <v>63</v>
      </c>
      <c r="K52" s="3">
        <v>0.7</v>
      </c>
      <c r="L52" s="3">
        <v>646.29999999999995</v>
      </c>
      <c r="M52" s="2" t="s">
        <v>63</v>
      </c>
      <c r="N52" s="3">
        <v>1742.1</v>
      </c>
      <c r="O52" s="3">
        <v>41.7</v>
      </c>
      <c r="P52" s="3">
        <v>182.8</v>
      </c>
      <c r="Q52" s="3">
        <v>1192.7</v>
      </c>
      <c r="R52" s="3">
        <v>7124.1</v>
      </c>
      <c r="S52" s="2" t="s">
        <v>63</v>
      </c>
      <c r="T52" s="2" t="s">
        <v>63</v>
      </c>
      <c r="U52" s="2" t="s">
        <v>63</v>
      </c>
      <c r="V52" s="2" t="s">
        <v>63</v>
      </c>
      <c r="W52" s="3">
        <v>441.3</v>
      </c>
      <c r="X52" s="3">
        <v>1082.8</v>
      </c>
      <c r="Y52" s="3">
        <v>106.1</v>
      </c>
      <c r="Z52" s="3">
        <v>30.8</v>
      </c>
      <c r="AA52" s="2" t="s">
        <v>63</v>
      </c>
      <c r="AB52" s="2" t="s">
        <v>63</v>
      </c>
      <c r="AC52" s="3">
        <v>0.9</v>
      </c>
      <c r="AD52" s="3">
        <v>74</v>
      </c>
      <c r="AE52" s="3">
        <v>446.6</v>
      </c>
      <c r="AF52" s="3">
        <v>39.299999999999997</v>
      </c>
      <c r="AG52" s="3">
        <v>6.2</v>
      </c>
      <c r="AH52" s="3">
        <v>601.5</v>
      </c>
      <c r="AI52" s="2" t="s">
        <v>63</v>
      </c>
      <c r="AJ52" s="2" t="s">
        <v>63</v>
      </c>
      <c r="AK52" s="2" t="s">
        <v>63</v>
      </c>
      <c r="AL52" s="2" t="s">
        <v>63</v>
      </c>
      <c r="AM52" s="2" t="s">
        <v>63</v>
      </c>
      <c r="AN52" s="2" t="s">
        <v>63</v>
      </c>
      <c r="AO52" s="2" t="s">
        <v>63</v>
      </c>
      <c r="AP52" s="3">
        <v>1787.6</v>
      </c>
      <c r="AQ52" s="3">
        <v>79.3</v>
      </c>
      <c r="AR52" s="3">
        <v>365.9</v>
      </c>
      <c r="AS52" s="3">
        <v>258.7</v>
      </c>
      <c r="AT52" s="3">
        <v>19.7</v>
      </c>
      <c r="AU52" s="3">
        <v>2.2000000000000002</v>
      </c>
      <c r="AV52" s="2" t="s">
        <v>63</v>
      </c>
      <c r="AW52" s="2" t="s">
        <v>63</v>
      </c>
      <c r="AX52" s="2" t="s">
        <v>63</v>
      </c>
      <c r="AY52" s="2" t="s">
        <v>63</v>
      </c>
      <c r="AZ52" s="2" t="s">
        <v>63</v>
      </c>
      <c r="BA52" s="2" t="s">
        <v>63</v>
      </c>
      <c r="BB52" s="3">
        <v>5.0999999999999996</v>
      </c>
      <c r="BC52" s="2" t="s">
        <v>63</v>
      </c>
      <c r="BD52" s="3">
        <v>1.3</v>
      </c>
      <c r="BE52" s="2" t="s">
        <v>63</v>
      </c>
      <c r="BF52" s="2" t="s">
        <v>63</v>
      </c>
      <c r="BG52" s="2" t="s">
        <v>63</v>
      </c>
      <c r="BH52" s="3">
        <v>24566.6</v>
      </c>
      <c r="BI52" s="3">
        <v>3282.3</v>
      </c>
      <c r="BJ52" s="12">
        <v>49596.800000000003</v>
      </c>
      <c r="BK52" s="3">
        <v>2519.6999999999998</v>
      </c>
    </row>
    <row r="53" spans="1:63" ht="20.100000000000001" customHeight="1">
      <c r="A53" s="107" t="s">
        <v>250</v>
      </c>
      <c r="B53" s="90" t="s">
        <v>113</v>
      </c>
      <c r="C53" s="91" t="s">
        <v>209</v>
      </c>
      <c r="D53" s="2" t="s">
        <v>63</v>
      </c>
      <c r="E53" s="2" t="s">
        <v>63</v>
      </c>
      <c r="F53" s="2" t="s">
        <v>63</v>
      </c>
      <c r="G53" s="2" t="s">
        <v>63</v>
      </c>
      <c r="H53" s="2" t="s">
        <v>63</v>
      </c>
      <c r="I53" s="2" t="s">
        <v>63</v>
      </c>
      <c r="J53" s="2" t="s">
        <v>63</v>
      </c>
      <c r="K53" s="2" t="s">
        <v>63</v>
      </c>
      <c r="L53" s="2" t="s">
        <v>63</v>
      </c>
      <c r="M53" s="2" t="s">
        <v>63</v>
      </c>
      <c r="N53" s="2" t="s">
        <v>63</v>
      </c>
      <c r="O53" s="2" t="s">
        <v>63</v>
      </c>
      <c r="P53" s="2" t="s">
        <v>63</v>
      </c>
      <c r="Q53" s="2" t="s">
        <v>63</v>
      </c>
      <c r="R53" s="3">
        <v>872.5</v>
      </c>
      <c r="S53" s="2" t="s">
        <v>63</v>
      </c>
      <c r="T53" s="2" t="s">
        <v>63</v>
      </c>
      <c r="U53" s="2" t="s">
        <v>63</v>
      </c>
      <c r="V53" s="2" t="s">
        <v>63</v>
      </c>
      <c r="W53" s="2" t="s">
        <v>63</v>
      </c>
      <c r="X53" s="3">
        <v>20.7</v>
      </c>
      <c r="Y53" s="3">
        <v>0</v>
      </c>
      <c r="Z53" s="3">
        <v>0.1</v>
      </c>
      <c r="AA53" s="2" t="s">
        <v>63</v>
      </c>
      <c r="AB53" s="2" t="s">
        <v>63</v>
      </c>
      <c r="AC53" s="2" t="s">
        <v>63</v>
      </c>
      <c r="AD53" s="3">
        <v>4.7</v>
      </c>
      <c r="AE53" s="3">
        <v>3.1</v>
      </c>
      <c r="AF53" s="3">
        <v>0.1</v>
      </c>
      <c r="AG53" s="3">
        <v>0.2</v>
      </c>
      <c r="AH53" s="3">
        <v>11.4</v>
      </c>
      <c r="AI53" s="2" t="s">
        <v>63</v>
      </c>
      <c r="AJ53" s="2" t="s">
        <v>63</v>
      </c>
      <c r="AK53" s="2" t="s">
        <v>63</v>
      </c>
      <c r="AL53" s="2" t="s">
        <v>63</v>
      </c>
      <c r="AM53" s="2" t="s">
        <v>63</v>
      </c>
      <c r="AN53" s="2" t="s">
        <v>63</v>
      </c>
      <c r="AO53" s="2" t="s">
        <v>63</v>
      </c>
      <c r="AP53" s="3">
        <v>5.4</v>
      </c>
      <c r="AQ53" s="2" t="s">
        <v>63</v>
      </c>
      <c r="AR53" s="3">
        <v>17.5</v>
      </c>
      <c r="AS53" s="3">
        <v>10</v>
      </c>
      <c r="AT53" s="3">
        <v>6.9</v>
      </c>
      <c r="AU53" s="2" t="s">
        <v>63</v>
      </c>
      <c r="AV53" s="2" t="s">
        <v>63</v>
      </c>
      <c r="AW53" s="2" t="s">
        <v>63</v>
      </c>
      <c r="AX53" s="2" t="s">
        <v>63</v>
      </c>
      <c r="AY53" s="2" t="s">
        <v>63</v>
      </c>
      <c r="AZ53" s="2" t="s">
        <v>63</v>
      </c>
      <c r="BA53" s="2" t="s">
        <v>63</v>
      </c>
      <c r="BB53" s="2" t="s">
        <v>63</v>
      </c>
      <c r="BC53" s="2" t="s">
        <v>63</v>
      </c>
      <c r="BD53" s="2" t="s">
        <v>63</v>
      </c>
      <c r="BE53" s="2" t="s">
        <v>63</v>
      </c>
      <c r="BF53" s="2" t="s">
        <v>63</v>
      </c>
      <c r="BG53" s="2" t="s">
        <v>63</v>
      </c>
      <c r="BH53" s="3">
        <v>1209.7</v>
      </c>
      <c r="BI53" s="3">
        <v>107.6</v>
      </c>
      <c r="BJ53" s="12">
        <v>2269.8000000000002</v>
      </c>
      <c r="BK53" s="3">
        <v>39.799999999999997</v>
      </c>
    </row>
    <row r="54" spans="1:63" ht="20.100000000000001" customHeight="1">
      <c r="A54" s="107" t="s">
        <v>251</v>
      </c>
      <c r="B54" s="90" t="s">
        <v>114</v>
      </c>
      <c r="C54" s="91" t="s">
        <v>210</v>
      </c>
      <c r="D54" s="2" t="s">
        <v>63</v>
      </c>
      <c r="E54" s="2" t="s">
        <v>63</v>
      </c>
      <c r="F54" s="2" t="s">
        <v>63</v>
      </c>
      <c r="G54" s="3">
        <v>391.3</v>
      </c>
      <c r="H54" s="2" t="s">
        <v>63</v>
      </c>
      <c r="I54" s="2" t="s">
        <v>63</v>
      </c>
      <c r="J54" s="2" t="s">
        <v>63</v>
      </c>
      <c r="K54" s="2" t="s">
        <v>63</v>
      </c>
      <c r="L54" s="2" t="s">
        <v>63</v>
      </c>
      <c r="M54" s="2" t="s">
        <v>63</v>
      </c>
      <c r="N54" s="2" t="s">
        <v>63</v>
      </c>
      <c r="O54" s="2" t="s">
        <v>63</v>
      </c>
      <c r="P54" s="2" t="s">
        <v>63</v>
      </c>
      <c r="Q54" s="2" t="s">
        <v>63</v>
      </c>
      <c r="R54" s="3">
        <v>172.7</v>
      </c>
      <c r="S54" s="2" t="s">
        <v>63</v>
      </c>
      <c r="T54" s="2" t="s">
        <v>63</v>
      </c>
      <c r="U54" s="2" t="s">
        <v>63</v>
      </c>
      <c r="V54" s="2" t="s">
        <v>63</v>
      </c>
      <c r="W54" s="2" t="s">
        <v>63</v>
      </c>
      <c r="X54" s="3">
        <v>4</v>
      </c>
      <c r="Y54" s="3">
        <v>0.2</v>
      </c>
      <c r="Z54" s="3">
        <v>0</v>
      </c>
      <c r="AA54" s="2" t="s">
        <v>63</v>
      </c>
      <c r="AB54" s="2" t="s">
        <v>63</v>
      </c>
      <c r="AC54" s="2" t="s">
        <v>63</v>
      </c>
      <c r="AD54" s="3">
        <v>2.2000000000000002</v>
      </c>
      <c r="AE54" s="3">
        <v>2</v>
      </c>
      <c r="AF54" s="3">
        <v>0.1</v>
      </c>
      <c r="AG54" s="3">
        <v>0.3</v>
      </c>
      <c r="AH54" s="3">
        <v>5</v>
      </c>
      <c r="AI54" s="2" t="s">
        <v>63</v>
      </c>
      <c r="AJ54" s="2" t="s">
        <v>63</v>
      </c>
      <c r="AK54" s="2" t="s">
        <v>63</v>
      </c>
      <c r="AL54" s="2" t="s">
        <v>63</v>
      </c>
      <c r="AM54" s="2" t="s">
        <v>63</v>
      </c>
      <c r="AN54" s="2" t="s">
        <v>63</v>
      </c>
      <c r="AO54" s="2" t="s">
        <v>63</v>
      </c>
      <c r="AP54" s="3">
        <v>30.6</v>
      </c>
      <c r="AQ54" s="3">
        <v>2.2999999999999998</v>
      </c>
      <c r="AR54" s="3">
        <v>34.299999999999997</v>
      </c>
      <c r="AS54" s="3">
        <v>11.1</v>
      </c>
      <c r="AT54" s="2" t="s">
        <v>63</v>
      </c>
      <c r="AU54" s="2" t="s">
        <v>63</v>
      </c>
      <c r="AV54" s="2" t="s">
        <v>63</v>
      </c>
      <c r="AW54" s="2" t="s">
        <v>63</v>
      </c>
      <c r="AX54" s="2" t="s">
        <v>63</v>
      </c>
      <c r="AY54" s="2" t="s">
        <v>63</v>
      </c>
      <c r="AZ54" s="2" t="s">
        <v>63</v>
      </c>
      <c r="BA54" s="2" t="s">
        <v>63</v>
      </c>
      <c r="BB54" s="2" t="s">
        <v>63</v>
      </c>
      <c r="BC54" s="2" t="s">
        <v>63</v>
      </c>
      <c r="BD54" s="2" t="s">
        <v>63</v>
      </c>
      <c r="BE54" s="2" t="s">
        <v>63</v>
      </c>
      <c r="BF54" s="2" t="s">
        <v>63</v>
      </c>
      <c r="BG54" s="2" t="s">
        <v>63</v>
      </c>
      <c r="BH54" s="3">
        <v>724.9</v>
      </c>
      <c r="BI54" s="3">
        <v>216.3</v>
      </c>
      <c r="BJ54" s="12">
        <v>1597.3</v>
      </c>
      <c r="BK54" s="3">
        <v>78.3</v>
      </c>
    </row>
    <row r="55" spans="1:63" ht="20.100000000000001" customHeight="1">
      <c r="A55" s="107" t="s">
        <v>252</v>
      </c>
      <c r="B55" s="90" t="s">
        <v>115</v>
      </c>
      <c r="C55" s="91" t="s">
        <v>211</v>
      </c>
      <c r="D55" s="2" t="s">
        <v>63</v>
      </c>
      <c r="E55" s="2" t="s">
        <v>63</v>
      </c>
      <c r="F55" s="2" t="s">
        <v>63</v>
      </c>
      <c r="G55" s="2" t="s">
        <v>63</v>
      </c>
      <c r="H55" s="2" t="s">
        <v>63</v>
      </c>
      <c r="I55" s="2" t="s">
        <v>63</v>
      </c>
      <c r="J55" s="2" t="s">
        <v>63</v>
      </c>
      <c r="K55" s="2" t="s">
        <v>63</v>
      </c>
      <c r="L55" s="2" t="s">
        <v>63</v>
      </c>
      <c r="M55" s="2" t="s">
        <v>63</v>
      </c>
      <c r="N55" s="2" t="s">
        <v>63</v>
      </c>
      <c r="O55" s="2" t="s">
        <v>63</v>
      </c>
      <c r="P55" s="2" t="s">
        <v>63</v>
      </c>
      <c r="Q55" s="2" t="s">
        <v>63</v>
      </c>
      <c r="R55" s="3">
        <v>29</v>
      </c>
      <c r="S55" s="2" t="s">
        <v>63</v>
      </c>
      <c r="T55" s="2" t="s">
        <v>63</v>
      </c>
      <c r="U55" s="2" t="s">
        <v>63</v>
      </c>
      <c r="V55" s="2" t="s">
        <v>63</v>
      </c>
      <c r="W55" s="2" t="s">
        <v>63</v>
      </c>
      <c r="X55" s="3">
        <v>0.3</v>
      </c>
      <c r="Y55" s="2" t="s">
        <v>63</v>
      </c>
      <c r="Z55" s="3">
        <v>0.2</v>
      </c>
      <c r="AA55" s="2" t="s">
        <v>63</v>
      </c>
      <c r="AB55" s="2" t="s">
        <v>63</v>
      </c>
      <c r="AC55" s="2" t="s">
        <v>63</v>
      </c>
      <c r="AD55" s="3">
        <v>0.5</v>
      </c>
      <c r="AE55" s="3">
        <v>3.6</v>
      </c>
      <c r="AF55" s="2" t="s">
        <v>63</v>
      </c>
      <c r="AG55" s="2" t="s">
        <v>63</v>
      </c>
      <c r="AH55" s="3">
        <v>1.7</v>
      </c>
      <c r="AI55" s="2" t="s">
        <v>63</v>
      </c>
      <c r="AJ55" s="2" t="s">
        <v>63</v>
      </c>
      <c r="AK55" s="2" t="s">
        <v>63</v>
      </c>
      <c r="AL55" s="2" t="s">
        <v>63</v>
      </c>
      <c r="AM55" s="2" t="s">
        <v>63</v>
      </c>
      <c r="AN55" s="2" t="s">
        <v>63</v>
      </c>
      <c r="AO55" s="2" t="s">
        <v>63</v>
      </c>
      <c r="AP55" s="2" t="s">
        <v>63</v>
      </c>
      <c r="AQ55" s="2" t="s">
        <v>63</v>
      </c>
      <c r="AR55" s="2" t="s">
        <v>63</v>
      </c>
      <c r="AS55" s="3">
        <v>37.799999999999997</v>
      </c>
      <c r="AT55" s="2" t="s">
        <v>63</v>
      </c>
      <c r="AU55" s="2" t="s">
        <v>63</v>
      </c>
      <c r="AV55" s="2" t="s">
        <v>63</v>
      </c>
      <c r="AW55" s="2" t="s">
        <v>63</v>
      </c>
      <c r="AX55" s="2" t="s">
        <v>63</v>
      </c>
      <c r="AY55" s="2" t="s">
        <v>63</v>
      </c>
      <c r="AZ55" s="2" t="s">
        <v>63</v>
      </c>
      <c r="BA55" s="2" t="s">
        <v>63</v>
      </c>
      <c r="BB55" s="2" t="s">
        <v>63</v>
      </c>
      <c r="BC55" s="2" t="s">
        <v>63</v>
      </c>
      <c r="BD55" s="2" t="s">
        <v>63</v>
      </c>
      <c r="BE55" s="2" t="s">
        <v>63</v>
      </c>
      <c r="BF55" s="2" t="s">
        <v>63</v>
      </c>
      <c r="BG55" s="2" t="s">
        <v>63</v>
      </c>
      <c r="BH55" s="3">
        <v>141.69999999999999</v>
      </c>
      <c r="BI55" s="3">
        <v>7.9</v>
      </c>
      <c r="BJ55" s="12">
        <v>222.8</v>
      </c>
      <c r="BK55" s="3">
        <v>37.799999999999997</v>
      </c>
    </row>
    <row r="56" spans="1:63" ht="20.100000000000001" customHeight="1">
      <c r="A56" s="107" t="s">
        <v>253</v>
      </c>
      <c r="B56" s="90" t="s">
        <v>116</v>
      </c>
      <c r="C56" s="91" t="s">
        <v>212</v>
      </c>
      <c r="D56" s="2" t="s">
        <v>63</v>
      </c>
      <c r="E56" s="2" t="s">
        <v>63</v>
      </c>
      <c r="F56" s="2" t="s">
        <v>63</v>
      </c>
      <c r="G56" s="2" t="s">
        <v>63</v>
      </c>
      <c r="H56" s="2" t="s">
        <v>63</v>
      </c>
      <c r="I56" s="2" t="s">
        <v>63</v>
      </c>
      <c r="J56" s="2" t="s">
        <v>63</v>
      </c>
      <c r="K56" s="2" t="s">
        <v>63</v>
      </c>
      <c r="L56" s="2" t="s">
        <v>63</v>
      </c>
      <c r="M56" s="2" t="s">
        <v>63</v>
      </c>
      <c r="N56" s="2" t="s">
        <v>63</v>
      </c>
      <c r="O56" s="2" t="s">
        <v>63</v>
      </c>
      <c r="P56" s="2" t="s">
        <v>63</v>
      </c>
      <c r="Q56" s="2" t="s">
        <v>63</v>
      </c>
      <c r="R56" s="3">
        <v>282.10000000000002</v>
      </c>
      <c r="S56" s="2" t="s">
        <v>63</v>
      </c>
      <c r="T56" s="2" t="s">
        <v>63</v>
      </c>
      <c r="U56" s="2" t="s">
        <v>63</v>
      </c>
      <c r="V56" s="2" t="s">
        <v>63</v>
      </c>
      <c r="W56" s="2" t="s">
        <v>63</v>
      </c>
      <c r="X56" s="3">
        <v>5.3</v>
      </c>
      <c r="Y56" s="2" t="s">
        <v>63</v>
      </c>
      <c r="Z56" s="3">
        <v>0.1</v>
      </c>
      <c r="AA56" s="2" t="s">
        <v>63</v>
      </c>
      <c r="AB56" s="2" t="s">
        <v>63</v>
      </c>
      <c r="AC56" s="2" t="s">
        <v>63</v>
      </c>
      <c r="AD56" s="3">
        <v>0.7</v>
      </c>
      <c r="AE56" s="3">
        <v>6.1</v>
      </c>
      <c r="AF56" s="3">
        <v>0.1</v>
      </c>
      <c r="AG56" s="3">
        <v>0.4</v>
      </c>
      <c r="AH56" s="3">
        <v>9.6</v>
      </c>
      <c r="AI56" s="2" t="s">
        <v>63</v>
      </c>
      <c r="AJ56" s="2" t="s">
        <v>63</v>
      </c>
      <c r="AK56" s="2" t="s">
        <v>63</v>
      </c>
      <c r="AL56" s="2" t="s">
        <v>63</v>
      </c>
      <c r="AM56" s="2" t="s">
        <v>63</v>
      </c>
      <c r="AN56" s="2" t="s">
        <v>63</v>
      </c>
      <c r="AO56" s="2" t="s">
        <v>63</v>
      </c>
      <c r="AP56" s="3">
        <v>230.7</v>
      </c>
      <c r="AQ56" s="3">
        <v>10.9</v>
      </c>
      <c r="AR56" s="3">
        <v>224.4</v>
      </c>
      <c r="AS56" s="3">
        <v>16.5</v>
      </c>
      <c r="AT56" s="3">
        <v>2.9</v>
      </c>
      <c r="AU56" s="2" t="s">
        <v>63</v>
      </c>
      <c r="AV56" s="2" t="s">
        <v>63</v>
      </c>
      <c r="AW56" s="2" t="s">
        <v>63</v>
      </c>
      <c r="AX56" s="2" t="s">
        <v>63</v>
      </c>
      <c r="AY56" s="2" t="s">
        <v>63</v>
      </c>
      <c r="AZ56" s="2" t="s">
        <v>63</v>
      </c>
      <c r="BA56" s="2" t="s">
        <v>63</v>
      </c>
      <c r="BB56" s="2" t="s">
        <v>63</v>
      </c>
      <c r="BC56" s="2" t="s">
        <v>63</v>
      </c>
      <c r="BD56" s="2" t="s">
        <v>63</v>
      </c>
      <c r="BE56" s="2" t="s">
        <v>63</v>
      </c>
      <c r="BF56" s="2" t="s">
        <v>63</v>
      </c>
      <c r="BG56" s="2" t="s">
        <v>63</v>
      </c>
      <c r="BH56" s="3">
        <v>789.2</v>
      </c>
      <c r="BI56" s="3">
        <v>220.4</v>
      </c>
      <c r="BJ56" s="12">
        <v>1799.4</v>
      </c>
      <c r="BK56" s="3">
        <v>485.4</v>
      </c>
    </row>
    <row r="57" spans="1:63" ht="20.100000000000001" customHeight="1">
      <c r="A57" s="108" t="s">
        <v>257</v>
      </c>
      <c r="B57" s="92" t="s">
        <v>117</v>
      </c>
      <c r="C57" s="93" t="s">
        <v>213</v>
      </c>
      <c r="D57" s="2" t="s">
        <v>63</v>
      </c>
      <c r="E57" s="2" t="s">
        <v>63</v>
      </c>
      <c r="F57" s="2" t="s">
        <v>63</v>
      </c>
      <c r="G57" s="3">
        <v>642.79999999999995</v>
      </c>
      <c r="H57" s="2" t="s">
        <v>63</v>
      </c>
      <c r="I57" s="2" t="s">
        <v>63</v>
      </c>
      <c r="J57" s="2" t="s">
        <v>63</v>
      </c>
      <c r="K57" s="2" t="s">
        <v>63</v>
      </c>
      <c r="L57" s="2" t="s">
        <v>63</v>
      </c>
      <c r="M57" s="2" t="s">
        <v>63</v>
      </c>
      <c r="N57" s="2" t="s">
        <v>63</v>
      </c>
      <c r="O57" s="2" t="s">
        <v>63</v>
      </c>
      <c r="P57" s="2" t="s">
        <v>63</v>
      </c>
      <c r="Q57" s="3">
        <v>93.1</v>
      </c>
      <c r="R57" s="3">
        <v>1552.9</v>
      </c>
      <c r="S57" s="2" t="s">
        <v>63</v>
      </c>
      <c r="T57" s="2" t="s">
        <v>63</v>
      </c>
      <c r="U57" s="2" t="s">
        <v>63</v>
      </c>
      <c r="V57" s="2" t="s">
        <v>63</v>
      </c>
      <c r="W57" s="3">
        <v>441.3</v>
      </c>
      <c r="X57" s="3">
        <v>232.7</v>
      </c>
      <c r="Y57" s="3">
        <v>8</v>
      </c>
      <c r="Z57" s="3">
        <v>0.1</v>
      </c>
      <c r="AA57" s="2" t="s">
        <v>63</v>
      </c>
      <c r="AB57" s="2" t="s">
        <v>63</v>
      </c>
      <c r="AC57" s="2" t="s">
        <v>63</v>
      </c>
      <c r="AD57" s="3">
        <v>8.8000000000000007</v>
      </c>
      <c r="AE57" s="3">
        <v>8.3000000000000007</v>
      </c>
      <c r="AF57" s="3">
        <v>2</v>
      </c>
      <c r="AG57" s="3">
        <v>2.6</v>
      </c>
      <c r="AH57" s="3">
        <v>213.8</v>
      </c>
      <c r="AI57" s="2" t="s">
        <v>63</v>
      </c>
      <c r="AJ57" s="2" t="s">
        <v>63</v>
      </c>
      <c r="AK57" s="2" t="s">
        <v>63</v>
      </c>
      <c r="AL57" s="2" t="s">
        <v>63</v>
      </c>
      <c r="AM57" s="2" t="s">
        <v>63</v>
      </c>
      <c r="AN57" s="2" t="s">
        <v>63</v>
      </c>
      <c r="AO57" s="2" t="s">
        <v>63</v>
      </c>
      <c r="AP57" s="3">
        <v>82.1</v>
      </c>
      <c r="AQ57" s="2" t="s">
        <v>63</v>
      </c>
      <c r="AR57" s="3">
        <v>69.8</v>
      </c>
      <c r="AS57" s="3">
        <v>12.1</v>
      </c>
      <c r="AT57" s="3">
        <v>1.7</v>
      </c>
      <c r="AU57" s="3">
        <v>2.2000000000000002</v>
      </c>
      <c r="AV57" s="2" t="s">
        <v>63</v>
      </c>
      <c r="AW57" s="2" t="s">
        <v>63</v>
      </c>
      <c r="AX57" s="2" t="s">
        <v>63</v>
      </c>
      <c r="AY57" s="2" t="s">
        <v>63</v>
      </c>
      <c r="AZ57" s="2" t="s">
        <v>63</v>
      </c>
      <c r="BA57" s="2" t="s">
        <v>63</v>
      </c>
      <c r="BB57" s="2" t="s">
        <v>63</v>
      </c>
      <c r="BC57" s="2" t="s">
        <v>63</v>
      </c>
      <c r="BD57" s="2" t="s">
        <v>63</v>
      </c>
      <c r="BE57" s="2" t="s">
        <v>63</v>
      </c>
      <c r="BF57" s="2" t="s">
        <v>63</v>
      </c>
      <c r="BG57" s="2" t="s">
        <v>63</v>
      </c>
      <c r="BH57" s="3">
        <v>5225.1000000000004</v>
      </c>
      <c r="BI57" s="3">
        <v>2364.9</v>
      </c>
      <c r="BJ57" s="12">
        <v>10964.4</v>
      </c>
      <c r="BK57" s="3">
        <v>168</v>
      </c>
    </row>
    <row r="58" spans="1:63" ht="20.100000000000001" customHeight="1">
      <c r="A58" s="109" t="s">
        <v>398</v>
      </c>
      <c r="B58" s="90" t="s">
        <v>118</v>
      </c>
      <c r="C58" s="91" t="s">
        <v>214</v>
      </c>
      <c r="D58" s="2" t="s">
        <v>63</v>
      </c>
      <c r="E58" s="2" t="s">
        <v>63</v>
      </c>
      <c r="F58" s="2" t="s">
        <v>63</v>
      </c>
      <c r="G58" s="3">
        <v>1951.4</v>
      </c>
      <c r="H58" s="2" t="s">
        <v>63</v>
      </c>
      <c r="I58" s="2" t="s">
        <v>63</v>
      </c>
      <c r="J58" s="2" t="s">
        <v>63</v>
      </c>
      <c r="K58" s="2" t="s">
        <v>63</v>
      </c>
      <c r="L58" s="2" t="s">
        <v>63</v>
      </c>
      <c r="M58" s="2" t="s">
        <v>63</v>
      </c>
      <c r="N58" s="2" t="s">
        <v>63</v>
      </c>
      <c r="O58" s="2" t="s">
        <v>63</v>
      </c>
      <c r="P58" s="2" t="s">
        <v>63</v>
      </c>
      <c r="Q58" s="2" t="s">
        <v>63</v>
      </c>
      <c r="R58" s="3">
        <v>491.3</v>
      </c>
      <c r="S58" s="2" t="s">
        <v>63</v>
      </c>
      <c r="T58" s="2" t="s">
        <v>63</v>
      </c>
      <c r="U58" s="2" t="s">
        <v>63</v>
      </c>
      <c r="V58" s="2" t="s">
        <v>63</v>
      </c>
      <c r="W58" s="2" t="s">
        <v>63</v>
      </c>
      <c r="X58" s="3">
        <v>28.8</v>
      </c>
      <c r="Y58" s="3">
        <v>0</v>
      </c>
      <c r="Z58" s="3">
        <v>0.7</v>
      </c>
      <c r="AA58" s="2" t="s">
        <v>63</v>
      </c>
      <c r="AB58" s="2" t="s">
        <v>63</v>
      </c>
      <c r="AC58" s="2" t="s">
        <v>63</v>
      </c>
      <c r="AD58" s="3">
        <v>1.2</v>
      </c>
      <c r="AE58" s="3">
        <v>143</v>
      </c>
      <c r="AF58" s="3">
        <v>3.3</v>
      </c>
      <c r="AG58" s="3">
        <v>0.7</v>
      </c>
      <c r="AH58" s="3">
        <v>234.5</v>
      </c>
      <c r="AI58" s="2" t="s">
        <v>63</v>
      </c>
      <c r="AJ58" s="2" t="s">
        <v>63</v>
      </c>
      <c r="AK58" s="2" t="s">
        <v>63</v>
      </c>
      <c r="AL58" s="2" t="s">
        <v>63</v>
      </c>
      <c r="AM58" s="2" t="s">
        <v>63</v>
      </c>
      <c r="AN58" s="2" t="s">
        <v>63</v>
      </c>
      <c r="AO58" s="2" t="s">
        <v>63</v>
      </c>
      <c r="AP58" s="3">
        <v>1251.5999999999999</v>
      </c>
      <c r="AQ58" s="2" t="s">
        <v>63</v>
      </c>
      <c r="AR58" s="2" t="s">
        <v>63</v>
      </c>
      <c r="AS58" s="2" t="s">
        <v>63</v>
      </c>
      <c r="AT58" s="2" t="s">
        <v>63</v>
      </c>
      <c r="AU58" s="2" t="s">
        <v>63</v>
      </c>
      <c r="AV58" s="2" t="s">
        <v>63</v>
      </c>
      <c r="AW58" s="2" t="s">
        <v>63</v>
      </c>
      <c r="AX58" s="2" t="s">
        <v>63</v>
      </c>
      <c r="AY58" s="2" t="s">
        <v>63</v>
      </c>
      <c r="AZ58" s="2" t="s">
        <v>63</v>
      </c>
      <c r="BA58" s="2" t="s">
        <v>63</v>
      </c>
      <c r="BB58" s="2" t="s">
        <v>63</v>
      </c>
      <c r="BC58" s="2" t="s">
        <v>63</v>
      </c>
      <c r="BD58" s="2" t="s">
        <v>63</v>
      </c>
      <c r="BE58" s="2" t="s">
        <v>63</v>
      </c>
      <c r="BF58" s="2" t="s">
        <v>63</v>
      </c>
      <c r="BG58" s="2" t="s">
        <v>63</v>
      </c>
      <c r="BH58" s="3">
        <v>1019.3</v>
      </c>
      <c r="BI58" s="3">
        <v>0.3</v>
      </c>
      <c r="BJ58" s="12">
        <v>5126.1000000000004</v>
      </c>
      <c r="BK58" s="3">
        <v>1251.5999999999999</v>
      </c>
    </row>
    <row r="59" spans="1:63" ht="20.100000000000001" customHeight="1">
      <c r="A59" s="107" t="s">
        <v>259</v>
      </c>
      <c r="B59" s="94" t="s">
        <v>119</v>
      </c>
      <c r="C59" s="95" t="s">
        <v>215</v>
      </c>
      <c r="D59" s="2" t="s">
        <v>63</v>
      </c>
      <c r="E59" s="3">
        <v>617.1</v>
      </c>
      <c r="F59" s="2" t="s">
        <v>63</v>
      </c>
      <c r="G59" s="2" t="s">
        <v>63</v>
      </c>
      <c r="H59" s="2" t="s">
        <v>63</v>
      </c>
      <c r="I59" s="2" t="s">
        <v>63</v>
      </c>
      <c r="J59" s="2" t="s">
        <v>63</v>
      </c>
      <c r="K59" s="2" t="s">
        <v>63</v>
      </c>
      <c r="L59" s="3">
        <v>646.29999999999995</v>
      </c>
      <c r="M59" s="2" t="s">
        <v>63</v>
      </c>
      <c r="N59" s="3">
        <v>1742.1</v>
      </c>
      <c r="O59" s="3">
        <v>41.7</v>
      </c>
      <c r="P59" s="3">
        <v>182.8</v>
      </c>
      <c r="Q59" s="3">
        <v>552.6</v>
      </c>
      <c r="R59" s="3">
        <v>1087.3</v>
      </c>
      <c r="S59" s="2" t="s">
        <v>63</v>
      </c>
      <c r="T59" s="2" t="s">
        <v>63</v>
      </c>
      <c r="U59" s="2" t="s">
        <v>63</v>
      </c>
      <c r="V59" s="2" t="s">
        <v>63</v>
      </c>
      <c r="W59" s="2" t="s">
        <v>63</v>
      </c>
      <c r="X59" s="3">
        <v>52.1</v>
      </c>
      <c r="Y59" s="3">
        <v>2</v>
      </c>
      <c r="Z59" s="2" t="s">
        <v>63</v>
      </c>
      <c r="AA59" s="2" t="s">
        <v>63</v>
      </c>
      <c r="AB59" s="2" t="s">
        <v>63</v>
      </c>
      <c r="AC59" s="2" t="s">
        <v>63</v>
      </c>
      <c r="AD59" s="3">
        <v>0.5</v>
      </c>
      <c r="AE59" s="3">
        <v>2.8</v>
      </c>
      <c r="AF59" s="3">
        <v>0</v>
      </c>
      <c r="AG59" s="3">
        <v>0</v>
      </c>
      <c r="AH59" s="3">
        <v>0.1</v>
      </c>
      <c r="AI59" s="2" t="s">
        <v>63</v>
      </c>
      <c r="AJ59" s="2" t="s">
        <v>63</v>
      </c>
      <c r="AK59" s="2" t="s">
        <v>63</v>
      </c>
      <c r="AL59" s="2" t="s">
        <v>63</v>
      </c>
      <c r="AM59" s="2" t="s">
        <v>63</v>
      </c>
      <c r="AN59" s="2" t="s">
        <v>63</v>
      </c>
      <c r="AO59" s="2" t="s">
        <v>63</v>
      </c>
      <c r="AP59" s="3">
        <v>7.3</v>
      </c>
      <c r="AQ59" s="2" t="s">
        <v>63</v>
      </c>
      <c r="AR59" s="2" t="s">
        <v>63</v>
      </c>
      <c r="AS59" s="3">
        <v>10.9</v>
      </c>
      <c r="AT59" s="2" t="s">
        <v>63</v>
      </c>
      <c r="AU59" s="2" t="s">
        <v>63</v>
      </c>
      <c r="AV59" s="2" t="s">
        <v>63</v>
      </c>
      <c r="AW59" s="2" t="s">
        <v>63</v>
      </c>
      <c r="AX59" s="2" t="s">
        <v>63</v>
      </c>
      <c r="AY59" s="2" t="s">
        <v>63</v>
      </c>
      <c r="AZ59" s="2" t="s">
        <v>63</v>
      </c>
      <c r="BA59" s="2" t="s">
        <v>63</v>
      </c>
      <c r="BB59" s="2" t="s">
        <v>63</v>
      </c>
      <c r="BC59" s="2" t="s">
        <v>63</v>
      </c>
      <c r="BD59" s="2" t="s">
        <v>63</v>
      </c>
      <c r="BE59" s="2" t="s">
        <v>63</v>
      </c>
      <c r="BF59" s="2" t="s">
        <v>63</v>
      </c>
      <c r="BG59" s="2" t="s">
        <v>63</v>
      </c>
      <c r="BH59" s="3">
        <v>4079.1</v>
      </c>
      <c r="BI59" s="3">
        <v>5.6</v>
      </c>
      <c r="BJ59" s="12">
        <v>9030.2999999999993</v>
      </c>
      <c r="BK59" s="3">
        <v>18.100000000000001</v>
      </c>
    </row>
    <row r="60" spans="1:63" ht="20.100000000000001" customHeight="1">
      <c r="A60" s="109" t="s">
        <v>261</v>
      </c>
      <c r="B60" s="96" t="s">
        <v>120</v>
      </c>
      <c r="C60" s="97" t="s">
        <v>216</v>
      </c>
      <c r="D60" s="2" t="s">
        <v>63</v>
      </c>
      <c r="E60" s="3">
        <v>176.3</v>
      </c>
      <c r="F60" s="2" t="s">
        <v>63</v>
      </c>
      <c r="G60" s="3">
        <v>216</v>
      </c>
      <c r="H60" s="2" t="s">
        <v>63</v>
      </c>
      <c r="I60" s="2" t="s">
        <v>63</v>
      </c>
      <c r="J60" s="2" t="s">
        <v>63</v>
      </c>
      <c r="K60" s="2" t="s">
        <v>63</v>
      </c>
      <c r="L60" s="2" t="s">
        <v>63</v>
      </c>
      <c r="M60" s="2" t="s">
        <v>63</v>
      </c>
      <c r="N60" s="2" t="s">
        <v>63</v>
      </c>
      <c r="O60" s="2" t="s">
        <v>63</v>
      </c>
      <c r="P60" s="2" t="s">
        <v>63</v>
      </c>
      <c r="Q60" s="3">
        <v>185.3</v>
      </c>
      <c r="R60" s="3">
        <v>483.5</v>
      </c>
      <c r="S60" s="2" t="s">
        <v>63</v>
      </c>
      <c r="T60" s="2" t="s">
        <v>63</v>
      </c>
      <c r="U60" s="2" t="s">
        <v>63</v>
      </c>
      <c r="V60" s="2" t="s">
        <v>63</v>
      </c>
      <c r="W60" s="2" t="s">
        <v>63</v>
      </c>
      <c r="X60" s="3">
        <v>12.6</v>
      </c>
      <c r="Y60" s="3">
        <v>0.1</v>
      </c>
      <c r="Z60" s="2" t="s">
        <v>63</v>
      </c>
      <c r="AA60" s="2" t="s">
        <v>63</v>
      </c>
      <c r="AB60" s="2" t="s">
        <v>63</v>
      </c>
      <c r="AC60" s="2" t="s">
        <v>63</v>
      </c>
      <c r="AD60" s="2" t="s">
        <v>63</v>
      </c>
      <c r="AE60" s="3">
        <v>3.2</v>
      </c>
      <c r="AF60" s="3">
        <v>0.1</v>
      </c>
      <c r="AG60" s="3">
        <v>0</v>
      </c>
      <c r="AH60" s="3">
        <v>30.8</v>
      </c>
      <c r="AI60" s="2" t="s">
        <v>63</v>
      </c>
      <c r="AJ60" s="2" t="s">
        <v>63</v>
      </c>
      <c r="AK60" s="2" t="s">
        <v>63</v>
      </c>
      <c r="AL60" s="2" t="s">
        <v>63</v>
      </c>
      <c r="AM60" s="2" t="s">
        <v>63</v>
      </c>
      <c r="AN60" s="2" t="s">
        <v>63</v>
      </c>
      <c r="AO60" s="2" t="s">
        <v>63</v>
      </c>
      <c r="AP60" s="2" t="s">
        <v>63</v>
      </c>
      <c r="AQ60" s="2" t="s">
        <v>63</v>
      </c>
      <c r="AR60" s="2" t="s">
        <v>63</v>
      </c>
      <c r="AS60" s="2" t="s">
        <v>63</v>
      </c>
      <c r="AT60" s="2" t="s">
        <v>63</v>
      </c>
      <c r="AU60" s="2" t="s">
        <v>63</v>
      </c>
      <c r="AV60" s="2" t="s">
        <v>63</v>
      </c>
      <c r="AW60" s="2" t="s">
        <v>63</v>
      </c>
      <c r="AX60" s="2" t="s">
        <v>63</v>
      </c>
      <c r="AY60" s="2" t="s">
        <v>63</v>
      </c>
      <c r="AZ60" s="2" t="s">
        <v>63</v>
      </c>
      <c r="BA60" s="2" t="s">
        <v>63</v>
      </c>
      <c r="BB60" s="2" t="s">
        <v>63</v>
      </c>
      <c r="BC60" s="2" t="s">
        <v>63</v>
      </c>
      <c r="BD60" s="2" t="s">
        <v>63</v>
      </c>
      <c r="BE60" s="2" t="s">
        <v>63</v>
      </c>
      <c r="BF60" s="2" t="s">
        <v>63</v>
      </c>
      <c r="BG60" s="2" t="s">
        <v>63</v>
      </c>
      <c r="BH60" s="3">
        <v>991.4</v>
      </c>
      <c r="BI60" s="3">
        <v>38.1</v>
      </c>
      <c r="BJ60" s="12">
        <v>2137.3000000000002</v>
      </c>
      <c r="BK60" s="2" t="s">
        <v>63</v>
      </c>
    </row>
    <row r="61" spans="1:63" ht="20.100000000000001" customHeight="1">
      <c r="A61" s="108" t="s">
        <v>262</v>
      </c>
      <c r="B61" s="98" t="s">
        <v>121</v>
      </c>
      <c r="C61" s="99" t="s">
        <v>217</v>
      </c>
      <c r="D61" s="2" t="s">
        <v>63</v>
      </c>
      <c r="E61" s="2" t="s">
        <v>63</v>
      </c>
      <c r="F61" s="2" t="s">
        <v>63</v>
      </c>
      <c r="G61" s="2" t="s">
        <v>63</v>
      </c>
      <c r="H61" s="2" t="s">
        <v>63</v>
      </c>
      <c r="I61" s="2" t="s">
        <v>63</v>
      </c>
      <c r="J61" s="2" t="s">
        <v>63</v>
      </c>
      <c r="K61" s="2" t="s">
        <v>63</v>
      </c>
      <c r="L61" s="2" t="s">
        <v>63</v>
      </c>
      <c r="M61" s="2" t="s">
        <v>63</v>
      </c>
      <c r="N61" s="2" t="s">
        <v>63</v>
      </c>
      <c r="O61" s="2" t="s">
        <v>63</v>
      </c>
      <c r="P61" s="2" t="s">
        <v>63</v>
      </c>
      <c r="Q61" s="3">
        <v>92.5</v>
      </c>
      <c r="R61" s="3">
        <v>1377.2</v>
      </c>
      <c r="S61" s="2" t="s">
        <v>63</v>
      </c>
      <c r="T61" s="2" t="s">
        <v>63</v>
      </c>
      <c r="U61" s="2" t="s">
        <v>63</v>
      </c>
      <c r="V61" s="2" t="s">
        <v>63</v>
      </c>
      <c r="W61" s="2" t="s">
        <v>63</v>
      </c>
      <c r="X61" s="3">
        <v>18.5</v>
      </c>
      <c r="Y61" s="3">
        <v>0</v>
      </c>
      <c r="Z61" s="3">
        <v>0.3</v>
      </c>
      <c r="AA61" s="2" t="s">
        <v>63</v>
      </c>
      <c r="AB61" s="2" t="s">
        <v>63</v>
      </c>
      <c r="AC61" s="2" t="s">
        <v>63</v>
      </c>
      <c r="AD61" s="3">
        <v>9.4</v>
      </c>
      <c r="AE61" s="3">
        <v>40.4</v>
      </c>
      <c r="AF61" s="3">
        <v>4.7</v>
      </c>
      <c r="AG61" s="3">
        <v>1.3</v>
      </c>
      <c r="AH61" s="3">
        <v>3</v>
      </c>
      <c r="AI61" s="2" t="s">
        <v>63</v>
      </c>
      <c r="AJ61" s="2" t="s">
        <v>63</v>
      </c>
      <c r="AK61" s="2" t="s">
        <v>63</v>
      </c>
      <c r="AL61" s="2" t="s">
        <v>63</v>
      </c>
      <c r="AM61" s="2" t="s">
        <v>63</v>
      </c>
      <c r="AN61" s="2" t="s">
        <v>63</v>
      </c>
      <c r="AO61" s="2" t="s">
        <v>63</v>
      </c>
      <c r="AP61" s="2" t="s">
        <v>63</v>
      </c>
      <c r="AQ61" s="2" t="s">
        <v>63</v>
      </c>
      <c r="AR61" s="3">
        <v>2.8</v>
      </c>
      <c r="AS61" s="3">
        <v>124.5</v>
      </c>
      <c r="AT61" s="2" t="s">
        <v>63</v>
      </c>
      <c r="AU61" s="2" t="s">
        <v>63</v>
      </c>
      <c r="AV61" s="2" t="s">
        <v>63</v>
      </c>
      <c r="AW61" s="2" t="s">
        <v>63</v>
      </c>
      <c r="AX61" s="2" t="s">
        <v>63</v>
      </c>
      <c r="AY61" s="2" t="s">
        <v>63</v>
      </c>
      <c r="AZ61" s="2" t="s">
        <v>63</v>
      </c>
      <c r="BA61" s="2" t="s">
        <v>63</v>
      </c>
      <c r="BB61" s="2" t="s">
        <v>63</v>
      </c>
      <c r="BC61" s="2" t="s">
        <v>63</v>
      </c>
      <c r="BD61" s="2" t="s">
        <v>63</v>
      </c>
      <c r="BE61" s="2" t="s">
        <v>63</v>
      </c>
      <c r="BF61" s="2" t="s">
        <v>63</v>
      </c>
      <c r="BG61" s="2" t="s">
        <v>63</v>
      </c>
      <c r="BH61" s="3">
        <v>8043.1</v>
      </c>
      <c r="BI61" s="3">
        <v>274.5</v>
      </c>
      <c r="BJ61" s="12">
        <v>9992.2999999999993</v>
      </c>
      <c r="BK61" s="3">
        <v>127.3</v>
      </c>
    </row>
    <row r="62" spans="1:63" ht="20.100000000000001" customHeight="1">
      <c r="A62" s="109" t="s">
        <v>265</v>
      </c>
      <c r="B62" s="98" t="s">
        <v>122</v>
      </c>
      <c r="C62" s="99" t="s">
        <v>218</v>
      </c>
      <c r="D62" s="2" t="s">
        <v>63</v>
      </c>
      <c r="E62" s="2" t="s">
        <v>63</v>
      </c>
      <c r="F62" s="2" t="s">
        <v>63</v>
      </c>
      <c r="G62" s="2" t="s">
        <v>63</v>
      </c>
      <c r="H62" s="2" t="s">
        <v>63</v>
      </c>
      <c r="I62" s="2" t="s">
        <v>63</v>
      </c>
      <c r="J62" s="2" t="s">
        <v>63</v>
      </c>
      <c r="K62" s="2" t="s">
        <v>63</v>
      </c>
      <c r="L62" s="2" t="s">
        <v>63</v>
      </c>
      <c r="M62" s="2" t="s">
        <v>63</v>
      </c>
      <c r="N62" s="2" t="s">
        <v>63</v>
      </c>
      <c r="O62" s="2" t="s">
        <v>63</v>
      </c>
      <c r="P62" s="2" t="s">
        <v>63</v>
      </c>
      <c r="Q62" s="3">
        <v>34.1</v>
      </c>
      <c r="R62" s="3">
        <v>648.6</v>
      </c>
      <c r="S62" s="2" t="s">
        <v>63</v>
      </c>
      <c r="T62" s="2" t="s">
        <v>63</v>
      </c>
      <c r="U62" s="2" t="s">
        <v>63</v>
      </c>
      <c r="V62" s="2" t="s">
        <v>63</v>
      </c>
      <c r="W62" s="2" t="s">
        <v>63</v>
      </c>
      <c r="X62" s="3">
        <v>47.8</v>
      </c>
      <c r="Y62" s="3">
        <v>1.5</v>
      </c>
      <c r="Z62" s="3">
        <v>25</v>
      </c>
      <c r="AA62" s="2" t="s">
        <v>63</v>
      </c>
      <c r="AB62" s="2" t="s">
        <v>63</v>
      </c>
      <c r="AC62" s="3">
        <v>0.4</v>
      </c>
      <c r="AD62" s="3">
        <v>5.5</v>
      </c>
      <c r="AE62" s="3">
        <v>113.2</v>
      </c>
      <c r="AF62" s="3">
        <v>27.2</v>
      </c>
      <c r="AG62" s="3">
        <v>0</v>
      </c>
      <c r="AH62" s="3">
        <v>82.4</v>
      </c>
      <c r="AI62" s="2" t="s">
        <v>63</v>
      </c>
      <c r="AJ62" s="2" t="s">
        <v>63</v>
      </c>
      <c r="AK62" s="2" t="s">
        <v>63</v>
      </c>
      <c r="AL62" s="2" t="s">
        <v>63</v>
      </c>
      <c r="AM62" s="2" t="s">
        <v>63</v>
      </c>
      <c r="AN62" s="2" t="s">
        <v>63</v>
      </c>
      <c r="AO62" s="2" t="s">
        <v>63</v>
      </c>
      <c r="AP62" s="2" t="s">
        <v>63</v>
      </c>
      <c r="AQ62" s="2" t="s">
        <v>63</v>
      </c>
      <c r="AR62" s="3">
        <v>2.8</v>
      </c>
      <c r="AS62" s="2" t="s">
        <v>63</v>
      </c>
      <c r="AT62" s="2" t="s">
        <v>63</v>
      </c>
      <c r="AU62" s="2" t="s">
        <v>63</v>
      </c>
      <c r="AV62" s="2" t="s">
        <v>63</v>
      </c>
      <c r="AW62" s="2" t="s">
        <v>63</v>
      </c>
      <c r="AX62" s="2" t="s">
        <v>63</v>
      </c>
      <c r="AY62" s="2" t="s">
        <v>63</v>
      </c>
      <c r="AZ62" s="2" t="s">
        <v>63</v>
      </c>
      <c r="BA62" s="2" t="s">
        <v>63</v>
      </c>
      <c r="BB62" s="2" t="s">
        <v>63</v>
      </c>
      <c r="BC62" s="2" t="s">
        <v>63</v>
      </c>
      <c r="BD62" s="2" t="s">
        <v>63</v>
      </c>
      <c r="BE62" s="2" t="s">
        <v>63</v>
      </c>
      <c r="BF62" s="2" t="s">
        <v>63</v>
      </c>
      <c r="BG62" s="2" t="s">
        <v>63</v>
      </c>
      <c r="BH62" s="3">
        <v>2034.5</v>
      </c>
      <c r="BI62" s="3">
        <v>46.7</v>
      </c>
      <c r="BJ62" s="12">
        <v>3069.8</v>
      </c>
      <c r="BK62" s="3">
        <v>2.8</v>
      </c>
    </row>
    <row r="63" spans="1:63" ht="20.100000000000001" customHeight="1">
      <c r="A63" s="107" t="s">
        <v>266</v>
      </c>
      <c r="B63" s="90" t="s">
        <v>123</v>
      </c>
      <c r="C63" s="91" t="s">
        <v>219</v>
      </c>
      <c r="D63" s="2" t="s">
        <v>63</v>
      </c>
      <c r="E63" s="3">
        <v>1473.3</v>
      </c>
      <c r="F63" s="2" t="s">
        <v>63</v>
      </c>
      <c r="G63" s="2" t="s">
        <v>63</v>
      </c>
      <c r="H63" s="2" t="s">
        <v>63</v>
      </c>
      <c r="I63" s="2" t="s">
        <v>63</v>
      </c>
      <c r="J63" s="2" t="s">
        <v>63</v>
      </c>
      <c r="K63" s="3">
        <v>0.7</v>
      </c>
      <c r="L63" s="2" t="s">
        <v>63</v>
      </c>
      <c r="M63" s="2" t="s">
        <v>63</v>
      </c>
      <c r="N63" s="2" t="s">
        <v>63</v>
      </c>
      <c r="O63" s="2" t="s">
        <v>63</v>
      </c>
      <c r="P63" s="2" t="s">
        <v>63</v>
      </c>
      <c r="Q63" s="3">
        <v>235.1</v>
      </c>
      <c r="R63" s="3">
        <v>127.2</v>
      </c>
      <c r="S63" s="2" t="s">
        <v>63</v>
      </c>
      <c r="T63" s="2" t="s">
        <v>63</v>
      </c>
      <c r="U63" s="2" t="s">
        <v>63</v>
      </c>
      <c r="V63" s="2" t="s">
        <v>63</v>
      </c>
      <c r="W63" s="2" t="s">
        <v>63</v>
      </c>
      <c r="X63" s="3">
        <v>660.1</v>
      </c>
      <c r="Y63" s="3">
        <v>94.2</v>
      </c>
      <c r="Z63" s="3">
        <v>4.3</v>
      </c>
      <c r="AA63" s="2" t="s">
        <v>63</v>
      </c>
      <c r="AB63" s="2" t="s">
        <v>63</v>
      </c>
      <c r="AC63" s="3">
        <v>0.5</v>
      </c>
      <c r="AD63" s="3">
        <v>40.4</v>
      </c>
      <c r="AE63" s="3">
        <v>120.9</v>
      </c>
      <c r="AF63" s="3">
        <v>1.6</v>
      </c>
      <c r="AG63" s="3">
        <v>0.6</v>
      </c>
      <c r="AH63" s="3">
        <v>9.1</v>
      </c>
      <c r="AI63" s="2" t="s">
        <v>63</v>
      </c>
      <c r="AJ63" s="2" t="s">
        <v>63</v>
      </c>
      <c r="AK63" s="2" t="s">
        <v>63</v>
      </c>
      <c r="AL63" s="2" t="s">
        <v>63</v>
      </c>
      <c r="AM63" s="2" t="s">
        <v>63</v>
      </c>
      <c r="AN63" s="2" t="s">
        <v>63</v>
      </c>
      <c r="AO63" s="2" t="s">
        <v>63</v>
      </c>
      <c r="AP63" s="3">
        <v>179.8</v>
      </c>
      <c r="AQ63" s="3">
        <v>66.099999999999994</v>
      </c>
      <c r="AR63" s="3">
        <v>14.3</v>
      </c>
      <c r="AS63" s="3">
        <v>35.9</v>
      </c>
      <c r="AT63" s="3">
        <v>8.1999999999999993</v>
      </c>
      <c r="AU63" s="2" t="s">
        <v>63</v>
      </c>
      <c r="AV63" s="2" t="s">
        <v>63</v>
      </c>
      <c r="AW63" s="2" t="s">
        <v>63</v>
      </c>
      <c r="AX63" s="2" t="s">
        <v>63</v>
      </c>
      <c r="AY63" s="2" t="s">
        <v>63</v>
      </c>
      <c r="AZ63" s="2" t="s">
        <v>63</v>
      </c>
      <c r="BA63" s="2" t="s">
        <v>63</v>
      </c>
      <c r="BB63" s="3">
        <v>5.0999999999999996</v>
      </c>
      <c r="BC63" s="2" t="s">
        <v>63</v>
      </c>
      <c r="BD63" s="3">
        <v>1.3</v>
      </c>
      <c r="BE63" s="2" t="s">
        <v>63</v>
      </c>
      <c r="BF63" s="2" t="s">
        <v>63</v>
      </c>
      <c r="BG63" s="2" t="s">
        <v>63</v>
      </c>
      <c r="BH63" s="3">
        <v>308.60000000000002</v>
      </c>
      <c r="BI63" s="3">
        <v>0</v>
      </c>
      <c r="BJ63" s="12">
        <v>3387.4</v>
      </c>
      <c r="BK63" s="3">
        <v>310.7</v>
      </c>
    </row>
    <row r="64" spans="1:63" ht="20.100000000000001" customHeight="1">
      <c r="A64" s="107" t="s">
        <v>269</v>
      </c>
      <c r="B64" s="86" t="s">
        <v>124</v>
      </c>
      <c r="C64" s="87" t="s">
        <v>220</v>
      </c>
      <c r="D64" s="2" t="s">
        <v>63</v>
      </c>
      <c r="E64" s="2" t="s">
        <v>63</v>
      </c>
      <c r="F64" s="2" t="s">
        <v>63</v>
      </c>
      <c r="G64" s="2" t="s">
        <v>63</v>
      </c>
      <c r="H64" s="2" t="s">
        <v>63</v>
      </c>
      <c r="I64" s="3">
        <v>0.1</v>
      </c>
      <c r="J64" s="2" t="s">
        <v>63</v>
      </c>
      <c r="K64" s="2" t="s">
        <v>63</v>
      </c>
      <c r="L64" s="2" t="s">
        <v>63</v>
      </c>
      <c r="M64" s="2" t="s">
        <v>63</v>
      </c>
      <c r="N64" s="2" t="s">
        <v>63</v>
      </c>
      <c r="O64" s="2" t="s">
        <v>63</v>
      </c>
      <c r="P64" s="2" t="s">
        <v>63</v>
      </c>
      <c r="Q64" s="2" t="s">
        <v>63</v>
      </c>
      <c r="R64" s="2" t="s">
        <v>63</v>
      </c>
      <c r="S64" s="2" t="s">
        <v>63</v>
      </c>
      <c r="T64" s="2" t="s">
        <v>63</v>
      </c>
      <c r="U64" s="2" t="s">
        <v>63</v>
      </c>
      <c r="V64" s="2" t="s">
        <v>63</v>
      </c>
      <c r="W64" s="2" t="s">
        <v>63</v>
      </c>
      <c r="X64" s="3">
        <v>8.5</v>
      </c>
      <c r="Y64" s="2" t="s">
        <v>63</v>
      </c>
      <c r="Z64" s="3">
        <v>7.4</v>
      </c>
      <c r="AA64" s="2" t="s">
        <v>63</v>
      </c>
      <c r="AB64" s="2" t="s">
        <v>63</v>
      </c>
      <c r="AC64" s="2" t="s">
        <v>63</v>
      </c>
      <c r="AD64" s="3">
        <v>24</v>
      </c>
      <c r="AE64" s="3">
        <v>561.20000000000005</v>
      </c>
      <c r="AF64" s="3">
        <v>17.3</v>
      </c>
      <c r="AG64" s="3">
        <v>0.1</v>
      </c>
      <c r="AH64" s="3">
        <v>2.7</v>
      </c>
      <c r="AI64" s="2" t="s">
        <v>63</v>
      </c>
      <c r="AJ64" s="2" t="s">
        <v>63</v>
      </c>
      <c r="AK64" s="2" t="s">
        <v>63</v>
      </c>
      <c r="AL64" s="2" t="s">
        <v>63</v>
      </c>
      <c r="AM64" s="2" t="s">
        <v>63</v>
      </c>
      <c r="AN64" s="2" t="s">
        <v>63</v>
      </c>
      <c r="AO64" s="2" t="s">
        <v>63</v>
      </c>
      <c r="AP64" s="2" t="s">
        <v>63</v>
      </c>
      <c r="AQ64" s="2" t="s">
        <v>63</v>
      </c>
      <c r="AR64" s="2" t="s">
        <v>63</v>
      </c>
      <c r="AS64" s="2" t="s">
        <v>63</v>
      </c>
      <c r="AT64" s="2" t="s">
        <v>63</v>
      </c>
      <c r="AU64" s="2" t="s">
        <v>63</v>
      </c>
      <c r="AV64" s="2" t="s">
        <v>63</v>
      </c>
      <c r="AW64" s="2" t="s">
        <v>63</v>
      </c>
      <c r="AX64" s="2" t="s">
        <v>63</v>
      </c>
      <c r="AY64" s="2" t="s">
        <v>63</v>
      </c>
      <c r="AZ64" s="2" t="s">
        <v>63</v>
      </c>
      <c r="BA64" s="2" t="s">
        <v>63</v>
      </c>
      <c r="BB64" s="2" t="s">
        <v>63</v>
      </c>
      <c r="BC64" s="2" t="s">
        <v>63</v>
      </c>
      <c r="BD64" s="2" t="s">
        <v>63</v>
      </c>
      <c r="BE64" s="2" t="s">
        <v>63</v>
      </c>
      <c r="BF64" s="2" t="s">
        <v>63</v>
      </c>
      <c r="BG64" s="2" t="s">
        <v>63</v>
      </c>
      <c r="BH64" s="2" t="s">
        <v>63</v>
      </c>
      <c r="BI64" s="2" t="s">
        <v>63</v>
      </c>
      <c r="BJ64" s="12">
        <v>621.20000000000005</v>
      </c>
      <c r="BK64" s="2" t="s">
        <v>63</v>
      </c>
    </row>
    <row r="65" spans="1:63" ht="20.100000000000001" customHeight="1">
      <c r="A65" s="106"/>
      <c r="B65" s="73" t="s">
        <v>125</v>
      </c>
      <c r="C65" s="74" t="s">
        <v>221</v>
      </c>
      <c r="D65" s="2" t="s">
        <v>63</v>
      </c>
      <c r="E65" s="2" t="s">
        <v>63</v>
      </c>
      <c r="F65" s="2" t="s">
        <v>63</v>
      </c>
      <c r="G65" s="2" t="s">
        <v>63</v>
      </c>
      <c r="H65" s="2" t="s">
        <v>63</v>
      </c>
      <c r="I65" s="2" t="s">
        <v>63</v>
      </c>
      <c r="J65" s="2" t="s">
        <v>63</v>
      </c>
      <c r="K65" s="2" t="s">
        <v>63</v>
      </c>
      <c r="L65" s="2" t="s">
        <v>63</v>
      </c>
      <c r="M65" s="2" t="s">
        <v>63</v>
      </c>
      <c r="N65" s="2" t="s">
        <v>63</v>
      </c>
      <c r="O65" s="2" t="s">
        <v>63</v>
      </c>
      <c r="P65" s="2" t="s">
        <v>63</v>
      </c>
      <c r="Q65" s="2" t="s">
        <v>63</v>
      </c>
      <c r="R65" s="3">
        <v>987.8</v>
      </c>
      <c r="S65" s="2" t="s">
        <v>63</v>
      </c>
      <c r="T65" s="2" t="s">
        <v>63</v>
      </c>
      <c r="U65" s="2" t="s">
        <v>63</v>
      </c>
      <c r="V65" s="2" t="s">
        <v>63</v>
      </c>
      <c r="W65" s="2" t="s">
        <v>63</v>
      </c>
      <c r="X65" s="3">
        <v>1.8</v>
      </c>
      <c r="Y65" s="3">
        <v>2852.6</v>
      </c>
      <c r="Z65" s="3">
        <v>10961.2</v>
      </c>
      <c r="AA65" s="3">
        <v>1.3</v>
      </c>
      <c r="AB65" s="2" t="s">
        <v>63</v>
      </c>
      <c r="AC65" s="3">
        <v>891.3</v>
      </c>
      <c r="AD65" s="3">
        <v>0.7</v>
      </c>
      <c r="AE65" s="3">
        <v>18243.5</v>
      </c>
      <c r="AF65" s="3">
        <v>57.5</v>
      </c>
      <c r="AG65" s="3">
        <v>2.6</v>
      </c>
      <c r="AH65" s="3">
        <v>213.7</v>
      </c>
      <c r="AI65" s="2" t="s">
        <v>63</v>
      </c>
      <c r="AJ65" s="2" t="s">
        <v>63</v>
      </c>
      <c r="AK65" s="2" t="s">
        <v>63</v>
      </c>
      <c r="AL65" s="2" t="s">
        <v>63</v>
      </c>
      <c r="AM65" s="2" t="s">
        <v>63</v>
      </c>
      <c r="AN65" s="2" t="s">
        <v>63</v>
      </c>
      <c r="AO65" s="2" t="s">
        <v>63</v>
      </c>
      <c r="AP65" s="2" t="s">
        <v>63</v>
      </c>
      <c r="AQ65" s="2" t="s">
        <v>63</v>
      </c>
      <c r="AR65" s="2" t="s">
        <v>63</v>
      </c>
      <c r="AS65" s="2" t="s">
        <v>63</v>
      </c>
      <c r="AT65" s="2" t="s">
        <v>63</v>
      </c>
      <c r="AU65" s="2" t="s">
        <v>63</v>
      </c>
      <c r="AV65" s="2" t="s">
        <v>63</v>
      </c>
      <c r="AW65" s="3">
        <v>696.4</v>
      </c>
      <c r="AX65" s="2" t="s">
        <v>63</v>
      </c>
      <c r="AY65" s="2" t="s">
        <v>63</v>
      </c>
      <c r="AZ65" s="2" t="s">
        <v>63</v>
      </c>
      <c r="BA65" s="2" t="s">
        <v>63</v>
      </c>
      <c r="BB65" s="2" t="s">
        <v>63</v>
      </c>
      <c r="BC65" s="2" t="s">
        <v>63</v>
      </c>
      <c r="BD65" s="2" t="s">
        <v>63</v>
      </c>
      <c r="BE65" s="2" t="s">
        <v>63</v>
      </c>
      <c r="BF65" s="2" t="s">
        <v>63</v>
      </c>
      <c r="BG65" s="2" t="s">
        <v>63</v>
      </c>
      <c r="BH65" s="3">
        <v>423.9</v>
      </c>
      <c r="BI65" s="2" t="s">
        <v>63</v>
      </c>
      <c r="BJ65" s="12">
        <v>35334.199999999997</v>
      </c>
      <c r="BK65" s="3">
        <v>696.4</v>
      </c>
    </row>
    <row r="66" spans="1:63" ht="20.100000000000001" customHeight="1">
      <c r="A66" s="106"/>
      <c r="B66" s="88" t="s">
        <v>126</v>
      </c>
      <c r="C66" s="100" t="s">
        <v>222</v>
      </c>
      <c r="D66" s="2" t="s">
        <v>63</v>
      </c>
      <c r="E66" s="2" t="s">
        <v>63</v>
      </c>
      <c r="F66" s="2" t="s">
        <v>63</v>
      </c>
      <c r="G66" s="2" t="s">
        <v>63</v>
      </c>
      <c r="H66" s="2" t="s">
        <v>63</v>
      </c>
      <c r="I66" s="2" t="s">
        <v>63</v>
      </c>
      <c r="J66" s="2" t="s">
        <v>63</v>
      </c>
      <c r="K66" s="2" t="s">
        <v>63</v>
      </c>
      <c r="L66" s="2" t="s">
        <v>63</v>
      </c>
      <c r="M66" s="2" t="s">
        <v>63</v>
      </c>
      <c r="N66" s="2" t="s">
        <v>63</v>
      </c>
      <c r="O66" s="2" t="s">
        <v>63</v>
      </c>
      <c r="P66" s="2" t="s">
        <v>63</v>
      </c>
      <c r="Q66" s="2" t="s">
        <v>63</v>
      </c>
      <c r="R66" s="2" t="s">
        <v>63</v>
      </c>
      <c r="S66" s="2" t="s">
        <v>63</v>
      </c>
      <c r="T66" s="2" t="s">
        <v>63</v>
      </c>
      <c r="U66" s="2" t="s">
        <v>63</v>
      </c>
      <c r="V66" s="2" t="s">
        <v>63</v>
      </c>
      <c r="W66" s="2" t="s">
        <v>63</v>
      </c>
      <c r="X66" s="3">
        <v>0</v>
      </c>
      <c r="Y66" s="2" t="s">
        <v>63</v>
      </c>
      <c r="Z66" s="2" t="s">
        <v>63</v>
      </c>
      <c r="AA66" s="2" t="s">
        <v>63</v>
      </c>
      <c r="AB66" s="2" t="s">
        <v>63</v>
      </c>
      <c r="AC66" s="2" t="s">
        <v>63</v>
      </c>
      <c r="AD66" s="2" t="s">
        <v>63</v>
      </c>
      <c r="AE66" s="3">
        <v>57.5</v>
      </c>
      <c r="AF66" s="2" t="s">
        <v>63</v>
      </c>
      <c r="AG66" s="2" t="s">
        <v>63</v>
      </c>
      <c r="AH66" s="2" t="s">
        <v>63</v>
      </c>
      <c r="AI66" s="2" t="s">
        <v>63</v>
      </c>
      <c r="AJ66" s="2" t="s">
        <v>63</v>
      </c>
      <c r="AK66" s="2" t="s">
        <v>63</v>
      </c>
      <c r="AL66" s="2" t="s">
        <v>63</v>
      </c>
      <c r="AM66" s="2" t="s">
        <v>63</v>
      </c>
      <c r="AN66" s="2" t="s">
        <v>63</v>
      </c>
      <c r="AO66" s="2" t="s">
        <v>63</v>
      </c>
      <c r="AP66" s="2" t="s">
        <v>63</v>
      </c>
      <c r="AQ66" s="2" t="s">
        <v>63</v>
      </c>
      <c r="AR66" s="2" t="s">
        <v>63</v>
      </c>
      <c r="AS66" s="2" t="s">
        <v>63</v>
      </c>
      <c r="AT66" s="2" t="s">
        <v>63</v>
      </c>
      <c r="AU66" s="2" t="s">
        <v>63</v>
      </c>
      <c r="AV66" s="2" t="s">
        <v>63</v>
      </c>
      <c r="AW66" s="2" t="s">
        <v>63</v>
      </c>
      <c r="AX66" s="2" t="s">
        <v>63</v>
      </c>
      <c r="AY66" s="2" t="s">
        <v>63</v>
      </c>
      <c r="AZ66" s="2" t="s">
        <v>63</v>
      </c>
      <c r="BA66" s="2" t="s">
        <v>63</v>
      </c>
      <c r="BB66" s="2" t="s">
        <v>63</v>
      </c>
      <c r="BC66" s="2" t="s">
        <v>63</v>
      </c>
      <c r="BD66" s="2" t="s">
        <v>63</v>
      </c>
      <c r="BE66" s="2" t="s">
        <v>63</v>
      </c>
      <c r="BF66" s="2" t="s">
        <v>63</v>
      </c>
      <c r="BG66" s="2" t="s">
        <v>63</v>
      </c>
      <c r="BH66" s="3">
        <v>237.8</v>
      </c>
      <c r="BI66" s="2" t="s">
        <v>63</v>
      </c>
      <c r="BJ66" s="12">
        <v>295.39999999999998</v>
      </c>
      <c r="BK66" s="2" t="s">
        <v>63</v>
      </c>
    </row>
    <row r="67" spans="1:63" ht="20.100000000000001" customHeight="1">
      <c r="A67" s="106"/>
      <c r="B67" s="88" t="s">
        <v>127</v>
      </c>
      <c r="C67" s="100" t="s">
        <v>223</v>
      </c>
      <c r="D67" s="2" t="s">
        <v>63</v>
      </c>
      <c r="E67" s="2" t="s">
        <v>63</v>
      </c>
      <c r="F67" s="2" t="s">
        <v>63</v>
      </c>
      <c r="G67" s="2" t="s">
        <v>63</v>
      </c>
      <c r="H67" s="2" t="s">
        <v>63</v>
      </c>
      <c r="I67" s="2" t="s">
        <v>63</v>
      </c>
      <c r="J67" s="2" t="s">
        <v>63</v>
      </c>
      <c r="K67" s="2" t="s">
        <v>63</v>
      </c>
      <c r="L67" s="2" t="s">
        <v>63</v>
      </c>
      <c r="M67" s="2" t="s">
        <v>63</v>
      </c>
      <c r="N67" s="2" t="s">
        <v>63</v>
      </c>
      <c r="O67" s="2" t="s">
        <v>63</v>
      </c>
      <c r="P67" s="2" t="s">
        <v>63</v>
      </c>
      <c r="Q67" s="2" t="s">
        <v>63</v>
      </c>
      <c r="R67" s="3">
        <v>987.8</v>
      </c>
      <c r="S67" s="2" t="s">
        <v>63</v>
      </c>
      <c r="T67" s="2" t="s">
        <v>63</v>
      </c>
      <c r="U67" s="2" t="s">
        <v>63</v>
      </c>
      <c r="V67" s="2" t="s">
        <v>63</v>
      </c>
      <c r="W67" s="2" t="s">
        <v>63</v>
      </c>
      <c r="X67" s="3">
        <v>0.4</v>
      </c>
      <c r="Y67" s="3">
        <v>2852.6</v>
      </c>
      <c r="Z67" s="3">
        <v>10961.1</v>
      </c>
      <c r="AA67" s="2" t="s">
        <v>63</v>
      </c>
      <c r="AB67" s="2" t="s">
        <v>63</v>
      </c>
      <c r="AC67" s="2" t="s">
        <v>63</v>
      </c>
      <c r="AD67" s="3">
        <v>0.5</v>
      </c>
      <c r="AE67" s="3">
        <v>17996.5</v>
      </c>
      <c r="AF67" s="3">
        <v>0</v>
      </c>
      <c r="AG67" s="3">
        <v>0</v>
      </c>
      <c r="AH67" s="3">
        <v>0</v>
      </c>
      <c r="AI67" s="2" t="s">
        <v>63</v>
      </c>
      <c r="AJ67" s="2" t="s">
        <v>63</v>
      </c>
      <c r="AK67" s="2" t="s">
        <v>63</v>
      </c>
      <c r="AL67" s="2" t="s">
        <v>63</v>
      </c>
      <c r="AM67" s="2" t="s">
        <v>63</v>
      </c>
      <c r="AN67" s="2" t="s">
        <v>63</v>
      </c>
      <c r="AO67" s="2" t="s">
        <v>63</v>
      </c>
      <c r="AP67" s="2" t="s">
        <v>63</v>
      </c>
      <c r="AQ67" s="2" t="s">
        <v>63</v>
      </c>
      <c r="AR67" s="2" t="s">
        <v>63</v>
      </c>
      <c r="AS67" s="2" t="s">
        <v>63</v>
      </c>
      <c r="AT67" s="2" t="s">
        <v>63</v>
      </c>
      <c r="AU67" s="2" t="s">
        <v>63</v>
      </c>
      <c r="AV67" s="2" t="s">
        <v>63</v>
      </c>
      <c r="AW67" s="3">
        <v>696.4</v>
      </c>
      <c r="AX67" s="2" t="s">
        <v>63</v>
      </c>
      <c r="AY67" s="2" t="s">
        <v>63</v>
      </c>
      <c r="AZ67" s="2" t="s">
        <v>63</v>
      </c>
      <c r="BA67" s="2" t="s">
        <v>63</v>
      </c>
      <c r="BB67" s="2" t="s">
        <v>63</v>
      </c>
      <c r="BC67" s="2" t="s">
        <v>63</v>
      </c>
      <c r="BD67" s="2" t="s">
        <v>63</v>
      </c>
      <c r="BE67" s="2" t="s">
        <v>63</v>
      </c>
      <c r="BF67" s="2" t="s">
        <v>63</v>
      </c>
      <c r="BG67" s="2" t="s">
        <v>63</v>
      </c>
      <c r="BH67" s="3">
        <v>186</v>
      </c>
      <c r="BI67" s="2" t="s">
        <v>63</v>
      </c>
      <c r="BJ67" s="12">
        <v>33681.5</v>
      </c>
      <c r="BK67" s="3">
        <v>696.4</v>
      </c>
    </row>
    <row r="68" spans="1:63" ht="20.100000000000001" customHeight="1">
      <c r="A68" s="106"/>
      <c r="B68" s="88" t="s">
        <v>128</v>
      </c>
      <c r="C68" s="100" t="s">
        <v>224</v>
      </c>
      <c r="D68" s="2" t="s">
        <v>63</v>
      </c>
      <c r="E68" s="2" t="s">
        <v>63</v>
      </c>
      <c r="F68" s="2" t="s">
        <v>63</v>
      </c>
      <c r="G68" s="2" t="s">
        <v>63</v>
      </c>
      <c r="H68" s="2" t="s">
        <v>63</v>
      </c>
      <c r="I68" s="2" t="s">
        <v>63</v>
      </c>
      <c r="J68" s="2" t="s">
        <v>63</v>
      </c>
      <c r="K68" s="2" t="s">
        <v>63</v>
      </c>
      <c r="L68" s="2" t="s">
        <v>63</v>
      </c>
      <c r="M68" s="2" t="s">
        <v>63</v>
      </c>
      <c r="N68" s="2" t="s">
        <v>63</v>
      </c>
      <c r="O68" s="2" t="s">
        <v>63</v>
      </c>
      <c r="P68" s="2" t="s">
        <v>63</v>
      </c>
      <c r="Q68" s="2" t="s">
        <v>63</v>
      </c>
      <c r="R68" s="2" t="s">
        <v>63</v>
      </c>
      <c r="S68" s="2" t="s">
        <v>63</v>
      </c>
      <c r="T68" s="2" t="s">
        <v>63</v>
      </c>
      <c r="U68" s="2" t="s">
        <v>63</v>
      </c>
      <c r="V68" s="2" t="s">
        <v>63</v>
      </c>
      <c r="W68" s="2" t="s">
        <v>63</v>
      </c>
      <c r="X68" s="3">
        <v>1</v>
      </c>
      <c r="Y68" s="2" t="s">
        <v>63</v>
      </c>
      <c r="Z68" s="2" t="s">
        <v>63</v>
      </c>
      <c r="AA68" s="2" t="s">
        <v>63</v>
      </c>
      <c r="AB68" s="2" t="s">
        <v>63</v>
      </c>
      <c r="AC68" s="2" t="s">
        <v>63</v>
      </c>
      <c r="AD68" s="3">
        <v>0</v>
      </c>
      <c r="AE68" s="3">
        <v>184.9</v>
      </c>
      <c r="AF68" s="3">
        <v>57.5</v>
      </c>
      <c r="AG68" s="3">
        <v>2.6</v>
      </c>
      <c r="AH68" s="3">
        <v>213.7</v>
      </c>
      <c r="AI68" s="2" t="s">
        <v>63</v>
      </c>
      <c r="AJ68" s="2" t="s">
        <v>63</v>
      </c>
      <c r="AK68" s="2" t="s">
        <v>63</v>
      </c>
      <c r="AL68" s="2" t="s">
        <v>63</v>
      </c>
      <c r="AM68" s="2" t="s">
        <v>63</v>
      </c>
      <c r="AN68" s="2" t="s">
        <v>63</v>
      </c>
      <c r="AO68" s="2" t="s">
        <v>63</v>
      </c>
      <c r="AP68" s="2" t="s">
        <v>63</v>
      </c>
      <c r="AQ68" s="2" t="s">
        <v>63</v>
      </c>
      <c r="AR68" s="2" t="s">
        <v>63</v>
      </c>
      <c r="AS68" s="2" t="s">
        <v>63</v>
      </c>
      <c r="AT68" s="2" t="s">
        <v>63</v>
      </c>
      <c r="AU68" s="2" t="s">
        <v>63</v>
      </c>
      <c r="AV68" s="2" t="s">
        <v>63</v>
      </c>
      <c r="AW68" s="2" t="s">
        <v>63</v>
      </c>
      <c r="AX68" s="2" t="s">
        <v>63</v>
      </c>
      <c r="AY68" s="2" t="s">
        <v>63</v>
      </c>
      <c r="AZ68" s="2" t="s">
        <v>63</v>
      </c>
      <c r="BA68" s="2" t="s">
        <v>63</v>
      </c>
      <c r="BB68" s="2" t="s">
        <v>63</v>
      </c>
      <c r="BC68" s="2" t="s">
        <v>63</v>
      </c>
      <c r="BD68" s="2" t="s">
        <v>63</v>
      </c>
      <c r="BE68" s="2" t="s">
        <v>63</v>
      </c>
      <c r="BF68" s="2" t="s">
        <v>63</v>
      </c>
      <c r="BG68" s="2" t="s">
        <v>63</v>
      </c>
      <c r="BH68" s="2" t="s">
        <v>63</v>
      </c>
      <c r="BI68" s="2" t="s">
        <v>63</v>
      </c>
      <c r="BJ68" s="12">
        <v>459.6</v>
      </c>
      <c r="BK68" s="2" t="s">
        <v>63</v>
      </c>
    </row>
    <row r="69" spans="1:63" ht="20.100000000000001" customHeight="1">
      <c r="A69" s="106"/>
      <c r="B69" s="88" t="s">
        <v>129</v>
      </c>
      <c r="C69" s="100" t="s">
        <v>225</v>
      </c>
      <c r="D69" s="2" t="s">
        <v>63</v>
      </c>
      <c r="E69" s="2" t="s">
        <v>63</v>
      </c>
      <c r="F69" s="2" t="s">
        <v>63</v>
      </c>
      <c r="G69" s="2" t="s">
        <v>63</v>
      </c>
      <c r="H69" s="2" t="s">
        <v>63</v>
      </c>
      <c r="I69" s="2" t="s">
        <v>63</v>
      </c>
      <c r="J69" s="2" t="s">
        <v>63</v>
      </c>
      <c r="K69" s="2" t="s">
        <v>63</v>
      </c>
      <c r="L69" s="2" t="s">
        <v>63</v>
      </c>
      <c r="M69" s="2" t="s">
        <v>63</v>
      </c>
      <c r="N69" s="2" t="s">
        <v>63</v>
      </c>
      <c r="O69" s="2" t="s">
        <v>63</v>
      </c>
      <c r="P69" s="2" t="s">
        <v>63</v>
      </c>
      <c r="Q69" s="2" t="s">
        <v>63</v>
      </c>
      <c r="R69" s="2" t="s">
        <v>63</v>
      </c>
      <c r="S69" s="2" t="s">
        <v>63</v>
      </c>
      <c r="T69" s="2" t="s">
        <v>63</v>
      </c>
      <c r="U69" s="2" t="s">
        <v>63</v>
      </c>
      <c r="V69" s="2" t="s">
        <v>63</v>
      </c>
      <c r="W69" s="2" t="s">
        <v>63</v>
      </c>
      <c r="X69" s="3">
        <v>0.4</v>
      </c>
      <c r="Y69" s="2" t="s">
        <v>63</v>
      </c>
      <c r="Z69" s="3">
        <v>0</v>
      </c>
      <c r="AA69" s="3">
        <v>1.3</v>
      </c>
      <c r="AB69" s="2" t="s">
        <v>63</v>
      </c>
      <c r="AC69" s="3">
        <v>891.3</v>
      </c>
      <c r="AD69" s="3">
        <v>0.2</v>
      </c>
      <c r="AE69" s="3">
        <v>4.5999999999999996</v>
      </c>
      <c r="AF69" s="2" t="s">
        <v>63</v>
      </c>
      <c r="AG69" s="2" t="s">
        <v>63</v>
      </c>
      <c r="AH69" s="2" t="s">
        <v>63</v>
      </c>
      <c r="AI69" s="2" t="s">
        <v>63</v>
      </c>
      <c r="AJ69" s="2" t="s">
        <v>63</v>
      </c>
      <c r="AK69" s="2" t="s">
        <v>63</v>
      </c>
      <c r="AL69" s="2" t="s">
        <v>63</v>
      </c>
      <c r="AM69" s="2" t="s">
        <v>63</v>
      </c>
      <c r="AN69" s="2" t="s">
        <v>63</v>
      </c>
      <c r="AO69" s="2" t="s">
        <v>63</v>
      </c>
      <c r="AP69" s="2" t="s">
        <v>63</v>
      </c>
      <c r="AQ69" s="2" t="s">
        <v>63</v>
      </c>
      <c r="AR69" s="2" t="s">
        <v>63</v>
      </c>
      <c r="AS69" s="2" t="s">
        <v>63</v>
      </c>
      <c r="AT69" s="2" t="s">
        <v>63</v>
      </c>
      <c r="AU69" s="2" t="s">
        <v>63</v>
      </c>
      <c r="AV69" s="2" t="s">
        <v>63</v>
      </c>
      <c r="AW69" s="2" t="s">
        <v>63</v>
      </c>
      <c r="AX69" s="2" t="s">
        <v>63</v>
      </c>
      <c r="AY69" s="2" t="s">
        <v>63</v>
      </c>
      <c r="AZ69" s="2" t="s">
        <v>63</v>
      </c>
      <c r="BA69" s="2" t="s">
        <v>63</v>
      </c>
      <c r="BB69" s="2" t="s">
        <v>63</v>
      </c>
      <c r="BC69" s="2" t="s">
        <v>63</v>
      </c>
      <c r="BD69" s="2" t="s">
        <v>63</v>
      </c>
      <c r="BE69" s="2" t="s">
        <v>63</v>
      </c>
      <c r="BF69" s="2" t="s">
        <v>63</v>
      </c>
      <c r="BG69" s="2" t="s">
        <v>63</v>
      </c>
      <c r="BH69" s="2" t="s">
        <v>63</v>
      </c>
      <c r="BI69" s="2" t="s">
        <v>63</v>
      </c>
      <c r="BJ69" s="12">
        <v>897.8</v>
      </c>
      <c r="BK69" s="2" t="s">
        <v>63</v>
      </c>
    </row>
    <row r="70" spans="1:63" ht="20.100000000000001" customHeight="1">
      <c r="A70" s="106"/>
      <c r="B70" s="73" t="s">
        <v>130</v>
      </c>
      <c r="C70" s="85" t="s">
        <v>226</v>
      </c>
      <c r="D70" s="2" t="s">
        <v>63</v>
      </c>
      <c r="E70" s="2" t="s">
        <v>63</v>
      </c>
      <c r="F70" s="2" t="s">
        <v>63</v>
      </c>
      <c r="G70" s="2" t="s">
        <v>63</v>
      </c>
      <c r="H70" s="2" t="s">
        <v>63</v>
      </c>
      <c r="I70" s="2" t="s">
        <v>63</v>
      </c>
      <c r="J70" s="2" t="s">
        <v>63</v>
      </c>
      <c r="K70" s="3">
        <v>177.6</v>
      </c>
      <c r="L70" s="2" t="s">
        <v>63</v>
      </c>
      <c r="M70" s="2" t="s">
        <v>63</v>
      </c>
      <c r="N70" s="2" t="s">
        <v>63</v>
      </c>
      <c r="O70" s="2" t="s">
        <v>63</v>
      </c>
      <c r="P70" s="2" t="s">
        <v>63</v>
      </c>
      <c r="Q70" s="2" t="s">
        <v>63</v>
      </c>
      <c r="R70" s="3">
        <v>10389.5</v>
      </c>
      <c r="S70" s="2" t="s">
        <v>63</v>
      </c>
      <c r="T70" s="2" t="s">
        <v>63</v>
      </c>
      <c r="U70" s="2" t="s">
        <v>63</v>
      </c>
      <c r="V70" s="2" t="s">
        <v>63</v>
      </c>
      <c r="W70" s="2" t="s">
        <v>63</v>
      </c>
      <c r="X70" s="3">
        <v>590.29999999999995</v>
      </c>
      <c r="Y70" s="3">
        <v>12.5</v>
      </c>
      <c r="Z70" s="3">
        <v>0.4</v>
      </c>
      <c r="AA70" s="2" t="s">
        <v>63</v>
      </c>
      <c r="AB70" s="2" t="s">
        <v>63</v>
      </c>
      <c r="AC70" s="2" t="s">
        <v>63</v>
      </c>
      <c r="AD70" s="3">
        <v>1222.8</v>
      </c>
      <c r="AE70" s="3">
        <v>1.3</v>
      </c>
      <c r="AF70" s="3">
        <v>0.9</v>
      </c>
      <c r="AG70" s="3">
        <v>0.3</v>
      </c>
      <c r="AH70" s="3">
        <v>3.1</v>
      </c>
      <c r="AI70" s="2" t="s">
        <v>63</v>
      </c>
      <c r="AJ70" s="2" t="s">
        <v>63</v>
      </c>
      <c r="AK70" s="2" t="s">
        <v>63</v>
      </c>
      <c r="AL70" s="2" t="s">
        <v>63</v>
      </c>
      <c r="AM70" s="2" t="s">
        <v>63</v>
      </c>
      <c r="AN70" s="2" t="s">
        <v>63</v>
      </c>
      <c r="AO70" s="2" t="s">
        <v>63</v>
      </c>
      <c r="AP70" s="3">
        <v>1.7</v>
      </c>
      <c r="AQ70" s="2" t="s">
        <v>63</v>
      </c>
      <c r="AR70" s="2" t="s">
        <v>63</v>
      </c>
      <c r="AS70" s="3">
        <v>127.8</v>
      </c>
      <c r="AT70" s="2" t="s">
        <v>63</v>
      </c>
      <c r="AU70" s="2" t="s">
        <v>63</v>
      </c>
      <c r="AV70" s="2" t="s">
        <v>63</v>
      </c>
      <c r="AW70" s="2" t="s">
        <v>63</v>
      </c>
      <c r="AX70" s="2" t="s">
        <v>63</v>
      </c>
      <c r="AY70" s="2" t="s">
        <v>63</v>
      </c>
      <c r="AZ70" s="2" t="s">
        <v>63</v>
      </c>
      <c r="BA70" s="2" t="s">
        <v>63</v>
      </c>
      <c r="BB70" s="3">
        <v>49.1</v>
      </c>
      <c r="BC70" s="2" t="s">
        <v>63</v>
      </c>
      <c r="BD70" s="3">
        <v>11.4</v>
      </c>
      <c r="BE70" s="2" t="s">
        <v>63</v>
      </c>
      <c r="BF70" s="2" t="s">
        <v>63</v>
      </c>
      <c r="BG70" s="2" t="s">
        <v>63</v>
      </c>
      <c r="BH70" s="3">
        <v>7089.1</v>
      </c>
      <c r="BI70" s="3">
        <v>2387.9</v>
      </c>
      <c r="BJ70" s="12">
        <v>22065.5</v>
      </c>
      <c r="BK70" s="3">
        <v>189.9</v>
      </c>
    </row>
    <row r="71" spans="1:63" ht="20.100000000000001" customHeight="1">
      <c r="A71" s="106"/>
      <c r="B71" s="73" t="s">
        <v>131</v>
      </c>
      <c r="C71" s="74" t="s">
        <v>227</v>
      </c>
      <c r="D71" s="2" t="s">
        <v>63</v>
      </c>
      <c r="E71" s="2" t="s">
        <v>63</v>
      </c>
      <c r="F71" s="2" t="s">
        <v>63</v>
      </c>
      <c r="G71" s="2" t="s">
        <v>63</v>
      </c>
      <c r="H71" s="2" t="s">
        <v>63</v>
      </c>
      <c r="I71" s="2" t="s">
        <v>63</v>
      </c>
      <c r="J71" s="2" t="s">
        <v>63</v>
      </c>
      <c r="K71" s="3">
        <v>1.2</v>
      </c>
      <c r="L71" s="2" t="s">
        <v>63</v>
      </c>
      <c r="M71" s="2" t="s">
        <v>63</v>
      </c>
      <c r="N71" s="2" t="s">
        <v>63</v>
      </c>
      <c r="O71" s="2" t="s">
        <v>63</v>
      </c>
      <c r="P71" s="2" t="s">
        <v>63</v>
      </c>
      <c r="Q71" s="2" t="s">
        <v>63</v>
      </c>
      <c r="R71" s="3">
        <v>3465.1</v>
      </c>
      <c r="S71" s="2" t="s">
        <v>63</v>
      </c>
      <c r="T71" s="2" t="s">
        <v>63</v>
      </c>
      <c r="U71" s="2" t="s">
        <v>63</v>
      </c>
      <c r="V71" s="2" t="s">
        <v>63</v>
      </c>
      <c r="W71" s="2" t="s">
        <v>63</v>
      </c>
      <c r="X71" s="3">
        <v>1186.8</v>
      </c>
      <c r="Y71" s="3">
        <v>79.7</v>
      </c>
      <c r="Z71" s="3">
        <v>7.6</v>
      </c>
      <c r="AA71" s="3">
        <v>0</v>
      </c>
      <c r="AB71" s="2" t="s">
        <v>63</v>
      </c>
      <c r="AC71" s="3">
        <v>8.6999999999999993</v>
      </c>
      <c r="AD71" s="3">
        <v>330</v>
      </c>
      <c r="AE71" s="3">
        <v>353.2</v>
      </c>
      <c r="AF71" s="3">
        <v>2.7</v>
      </c>
      <c r="AG71" s="3">
        <v>0.8</v>
      </c>
      <c r="AH71" s="3">
        <v>42.1</v>
      </c>
      <c r="AI71" s="2" t="s">
        <v>63</v>
      </c>
      <c r="AJ71" s="2" t="s">
        <v>63</v>
      </c>
      <c r="AK71" s="2" t="s">
        <v>63</v>
      </c>
      <c r="AL71" s="2" t="s">
        <v>63</v>
      </c>
      <c r="AM71" s="2" t="s">
        <v>63</v>
      </c>
      <c r="AN71" s="2" t="s">
        <v>63</v>
      </c>
      <c r="AO71" s="2" t="s">
        <v>63</v>
      </c>
      <c r="AP71" s="3">
        <v>26.4</v>
      </c>
      <c r="AQ71" s="3">
        <v>17</v>
      </c>
      <c r="AR71" s="3">
        <v>31.9</v>
      </c>
      <c r="AS71" s="3">
        <v>158.69999999999999</v>
      </c>
      <c r="AT71" s="2" t="s">
        <v>63</v>
      </c>
      <c r="AU71" s="2" t="s">
        <v>63</v>
      </c>
      <c r="AV71" s="2" t="s">
        <v>63</v>
      </c>
      <c r="AW71" s="2" t="s">
        <v>63</v>
      </c>
      <c r="AX71" s="2" t="s">
        <v>63</v>
      </c>
      <c r="AY71" s="2" t="s">
        <v>63</v>
      </c>
      <c r="AZ71" s="2" t="s">
        <v>63</v>
      </c>
      <c r="BA71" s="2" t="s">
        <v>63</v>
      </c>
      <c r="BB71" s="3">
        <v>4.5999999999999996</v>
      </c>
      <c r="BC71" s="2" t="s">
        <v>63</v>
      </c>
      <c r="BD71" s="3">
        <v>1.2</v>
      </c>
      <c r="BE71" s="2" t="s">
        <v>63</v>
      </c>
      <c r="BF71" s="2" t="s">
        <v>63</v>
      </c>
      <c r="BG71" s="2" t="s">
        <v>63</v>
      </c>
      <c r="BH71" s="3">
        <v>12782.6</v>
      </c>
      <c r="BI71" s="3">
        <v>486.3</v>
      </c>
      <c r="BJ71" s="12">
        <v>18986.599999999999</v>
      </c>
      <c r="BK71" s="3">
        <v>239.8</v>
      </c>
    </row>
    <row r="72" spans="1:63" ht="20.100000000000001" customHeight="1">
      <c r="A72" s="107" t="s">
        <v>268</v>
      </c>
      <c r="B72" s="101" t="s">
        <v>132</v>
      </c>
      <c r="C72" s="102" t="s">
        <v>228</v>
      </c>
      <c r="D72" s="2" t="s">
        <v>63</v>
      </c>
      <c r="E72" s="2" t="s">
        <v>63</v>
      </c>
      <c r="F72" s="2" t="s">
        <v>63</v>
      </c>
      <c r="G72" s="2" t="s">
        <v>63</v>
      </c>
      <c r="H72" s="2" t="s">
        <v>63</v>
      </c>
      <c r="I72" s="2" t="s">
        <v>63</v>
      </c>
      <c r="J72" s="2" t="s">
        <v>63</v>
      </c>
      <c r="K72" s="2" t="s">
        <v>63</v>
      </c>
      <c r="L72" s="2" t="s">
        <v>63</v>
      </c>
      <c r="M72" s="2" t="s">
        <v>63</v>
      </c>
      <c r="N72" s="2" t="s">
        <v>63</v>
      </c>
      <c r="O72" s="2" t="s">
        <v>63</v>
      </c>
      <c r="P72" s="2" t="s">
        <v>63</v>
      </c>
      <c r="Q72" s="2" t="s">
        <v>63</v>
      </c>
      <c r="R72" s="3">
        <v>59.8</v>
      </c>
      <c r="S72" s="2" t="s">
        <v>63</v>
      </c>
      <c r="T72" s="2" t="s">
        <v>63</v>
      </c>
      <c r="U72" s="2" t="s">
        <v>63</v>
      </c>
      <c r="V72" s="2" t="s">
        <v>63</v>
      </c>
      <c r="W72" s="2" t="s">
        <v>63</v>
      </c>
      <c r="X72" s="3">
        <v>25.2</v>
      </c>
      <c r="Y72" s="3">
        <v>0.1</v>
      </c>
      <c r="Z72" s="3">
        <v>28</v>
      </c>
      <c r="AA72" s="3">
        <v>0.6</v>
      </c>
      <c r="AB72" s="2" t="s">
        <v>63</v>
      </c>
      <c r="AC72" s="3">
        <v>416.5</v>
      </c>
      <c r="AD72" s="3">
        <v>29.1</v>
      </c>
      <c r="AE72" s="3">
        <v>642.5</v>
      </c>
      <c r="AF72" s="3">
        <v>3.9</v>
      </c>
      <c r="AG72" s="3">
        <v>0.2</v>
      </c>
      <c r="AH72" s="3">
        <v>1.4</v>
      </c>
      <c r="AI72" s="2" t="s">
        <v>63</v>
      </c>
      <c r="AJ72" s="2" t="s">
        <v>63</v>
      </c>
      <c r="AK72" s="2" t="s">
        <v>63</v>
      </c>
      <c r="AL72" s="2" t="s">
        <v>63</v>
      </c>
      <c r="AM72" s="2" t="s">
        <v>63</v>
      </c>
      <c r="AN72" s="2" t="s">
        <v>63</v>
      </c>
      <c r="AO72" s="2" t="s">
        <v>63</v>
      </c>
      <c r="AP72" s="3">
        <v>15.7</v>
      </c>
      <c r="AQ72" s="3">
        <v>631.1</v>
      </c>
      <c r="AR72" s="3">
        <v>83.6</v>
      </c>
      <c r="AS72" s="3">
        <v>48.5</v>
      </c>
      <c r="AT72" s="3">
        <v>48</v>
      </c>
      <c r="AU72" s="2" t="s">
        <v>63</v>
      </c>
      <c r="AV72" s="2" t="s">
        <v>63</v>
      </c>
      <c r="AW72" s="2" t="s">
        <v>63</v>
      </c>
      <c r="AX72" s="2" t="s">
        <v>63</v>
      </c>
      <c r="AY72" s="2" t="s">
        <v>63</v>
      </c>
      <c r="AZ72" s="2" t="s">
        <v>63</v>
      </c>
      <c r="BA72" s="2" t="s">
        <v>63</v>
      </c>
      <c r="BB72" s="3">
        <v>187.9</v>
      </c>
      <c r="BC72" s="2" t="s">
        <v>63</v>
      </c>
      <c r="BD72" s="3">
        <v>10.6</v>
      </c>
      <c r="BE72" s="2" t="s">
        <v>63</v>
      </c>
      <c r="BF72" s="2" t="s">
        <v>63</v>
      </c>
      <c r="BG72" s="2" t="s">
        <v>63</v>
      </c>
      <c r="BH72" s="3">
        <v>2887.5</v>
      </c>
      <c r="BI72" s="3">
        <v>79</v>
      </c>
      <c r="BJ72" s="12">
        <v>5199.3</v>
      </c>
      <c r="BK72" s="3">
        <v>1025.4000000000001</v>
      </c>
    </row>
    <row r="73" spans="1:63" ht="20.100000000000001" customHeight="1">
      <c r="A73" s="106"/>
      <c r="B73" s="71" t="s">
        <v>133</v>
      </c>
      <c r="C73" s="72" t="s">
        <v>229</v>
      </c>
      <c r="D73" s="2" t="s">
        <v>63</v>
      </c>
      <c r="E73" s="2" t="s">
        <v>63</v>
      </c>
      <c r="F73" s="2" t="s">
        <v>63</v>
      </c>
      <c r="G73" s="2" t="s">
        <v>63</v>
      </c>
      <c r="H73" s="2" t="s">
        <v>63</v>
      </c>
      <c r="I73" s="2" t="s">
        <v>63</v>
      </c>
      <c r="J73" s="3">
        <v>17.600000000000001</v>
      </c>
      <c r="K73" s="2" t="s">
        <v>63</v>
      </c>
      <c r="L73" s="2" t="s">
        <v>63</v>
      </c>
      <c r="M73" s="3">
        <v>516.20000000000005</v>
      </c>
      <c r="N73" s="2" t="s">
        <v>63</v>
      </c>
      <c r="O73" s="2" t="s">
        <v>63</v>
      </c>
      <c r="P73" s="2" t="s">
        <v>63</v>
      </c>
      <c r="Q73" s="3">
        <v>1001.5</v>
      </c>
      <c r="R73" s="2" t="s">
        <v>63</v>
      </c>
      <c r="S73" s="2" t="s">
        <v>63</v>
      </c>
      <c r="T73" s="2" t="s">
        <v>63</v>
      </c>
      <c r="U73" s="2" t="s">
        <v>63</v>
      </c>
      <c r="V73" s="2" t="s">
        <v>63</v>
      </c>
      <c r="W73" s="2" t="s">
        <v>63</v>
      </c>
      <c r="X73" s="3">
        <v>3830.3</v>
      </c>
      <c r="Y73" s="3">
        <v>958.5</v>
      </c>
      <c r="Z73" s="2" t="s">
        <v>63</v>
      </c>
      <c r="AA73" s="2" t="s">
        <v>63</v>
      </c>
      <c r="AB73" s="2" t="s">
        <v>63</v>
      </c>
      <c r="AC73" s="2" t="s">
        <v>63</v>
      </c>
      <c r="AD73" s="2" t="s">
        <v>63</v>
      </c>
      <c r="AE73" s="2" t="s">
        <v>63</v>
      </c>
      <c r="AF73" s="2" t="s">
        <v>63</v>
      </c>
      <c r="AG73" s="2" t="s">
        <v>63</v>
      </c>
      <c r="AH73" s="2" t="s">
        <v>63</v>
      </c>
      <c r="AI73" s="3">
        <v>41351.599999999999</v>
      </c>
      <c r="AJ73" s="3">
        <v>201.7</v>
      </c>
      <c r="AK73" s="3">
        <v>1238.5</v>
      </c>
      <c r="AL73" s="3">
        <v>1448.8</v>
      </c>
      <c r="AM73" s="3">
        <v>24.4</v>
      </c>
      <c r="AN73" s="3">
        <v>275.5</v>
      </c>
      <c r="AO73" s="3">
        <v>2187.1</v>
      </c>
      <c r="AP73" s="2" t="s">
        <v>63</v>
      </c>
      <c r="AQ73" s="2" t="s">
        <v>63</v>
      </c>
      <c r="AR73" s="2" t="s">
        <v>63</v>
      </c>
      <c r="AS73" s="2" t="s">
        <v>63</v>
      </c>
      <c r="AT73" s="2" t="s">
        <v>63</v>
      </c>
      <c r="AU73" s="2" t="s">
        <v>63</v>
      </c>
      <c r="AV73" s="2" t="s">
        <v>63</v>
      </c>
      <c r="AW73" s="2" t="s">
        <v>63</v>
      </c>
      <c r="AX73" s="2" t="s">
        <v>63</v>
      </c>
      <c r="AY73" s="2" t="s">
        <v>63</v>
      </c>
      <c r="AZ73" s="2" t="s">
        <v>63</v>
      </c>
      <c r="BA73" s="2" t="s">
        <v>63</v>
      </c>
      <c r="BB73" s="2" t="s">
        <v>63</v>
      </c>
      <c r="BC73" s="2" t="s">
        <v>63</v>
      </c>
      <c r="BD73" s="2" t="s">
        <v>63</v>
      </c>
      <c r="BE73" s="2" t="s">
        <v>63</v>
      </c>
      <c r="BF73" s="2" t="s">
        <v>63</v>
      </c>
      <c r="BG73" s="2" t="s">
        <v>63</v>
      </c>
      <c r="BH73" s="2" t="s">
        <v>63</v>
      </c>
      <c r="BI73" s="2" t="s">
        <v>63</v>
      </c>
      <c r="BJ73" s="12">
        <v>53051.6</v>
      </c>
      <c r="BK73" s="2" t="s">
        <v>63</v>
      </c>
    </row>
    <row r="74" spans="1:63" ht="20.100000000000001" customHeight="1">
      <c r="A74" s="107" t="s">
        <v>257</v>
      </c>
      <c r="B74" s="104" t="s">
        <v>134</v>
      </c>
      <c r="C74" s="105" t="s">
        <v>230</v>
      </c>
      <c r="D74" s="2" t="s">
        <v>63</v>
      </c>
      <c r="E74" s="2" t="s">
        <v>63</v>
      </c>
      <c r="F74" s="2" t="s">
        <v>63</v>
      </c>
      <c r="G74" s="2" t="s">
        <v>63</v>
      </c>
      <c r="H74" s="2" t="s">
        <v>63</v>
      </c>
      <c r="I74" s="2" t="s">
        <v>63</v>
      </c>
      <c r="J74" s="3">
        <v>17.600000000000001</v>
      </c>
      <c r="K74" s="2" t="s">
        <v>63</v>
      </c>
      <c r="L74" s="2" t="s">
        <v>63</v>
      </c>
      <c r="M74" s="3">
        <v>516.20000000000005</v>
      </c>
      <c r="N74" s="2" t="s">
        <v>63</v>
      </c>
      <c r="O74" s="2" t="s">
        <v>63</v>
      </c>
      <c r="P74" s="2" t="s">
        <v>63</v>
      </c>
      <c r="Q74" s="3">
        <v>1001.5</v>
      </c>
      <c r="R74" s="2" t="s">
        <v>63</v>
      </c>
      <c r="S74" s="2" t="s">
        <v>63</v>
      </c>
      <c r="T74" s="2" t="s">
        <v>63</v>
      </c>
      <c r="U74" s="2" t="s">
        <v>63</v>
      </c>
      <c r="V74" s="2" t="s">
        <v>63</v>
      </c>
      <c r="W74" s="2" t="s">
        <v>63</v>
      </c>
      <c r="X74" s="3">
        <v>3830.3</v>
      </c>
      <c r="Y74" s="3">
        <v>958.5</v>
      </c>
      <c r="Z74" s="2" t="s">
        <v>63</v>
      </c>
      <c r="AA74" s="2" t="s">
        <v>63</v>
      </c>
      <c r="AB74" s="2" t="s">
        <v>63</v>
      </c>
      <c r="AC74" s="2" t="s">
        <v>63</v>
      </c>
      <c r="AD74" s="2" t="s">
        <v>63</v>
      </c>
      <c r="AE74" s="2" t="s">
        <v>63</v>
      </c>
      <c r="AF74" s="2" t="s">
        <v>63</v>
      </c>
      <c r="AG74" s="2" t="s">
        <v>63</v>
      </c>
      <c r="AH74" s="2" t="s">
        <v>63</v>
      </c>
      <c r="AI74" s="3">
        <v>41351.599999999999</v>
      </c>
      <c r="AJ74" s="3">
        <v>172.2</v>
      </c>
      <c r="AK74" s="3">
        <v>1238.5</v>
      </c>
      <c r="AL74" s="3">
        <v>1448.8</v>
      </c>
      <c r="AM74" s="3">
        <v>24.4</v>
      </c>
      <c r="AN74" s="3">
        <v>275.5</v>
      </c>
      <c r="AO74" s="3">
        <v>2182.4</v>
      </c>
      <c r="AP74" s="2" t="s">
        <v>63</v>
      </c>
      <c r="AQ74" s="2" t="s">
        <v>63</v>
      </c>
      <c r="AR74" s="2" t="s">
        <v>63</v>
      </c>
      <c r="AS74" s="2" t="s">
        <v>63</v>
      </c>
      <c r="AT74" s="2" t="s">
        <v>63</v>
      </c>
      <c r="AU74" s="2" t="s">
        <v>63</v>
      </c>
      <c r="AV74" s="2" t="s">
        <v>63</v>
      </c>
      <c r="AW74" s="2" t="s">
        <v>63</v>
      </c>
      <c r="AX74" s="2" t="s">
        <v>63</v>
      </c>
      <c r="AY74" s="2" t="s">
        <v>63</v>
      </c>
      <c r="AZ74" s="2" t="s">
        <v>63</v>
      </c>
      <c r="BA74" s="2" t="s">
        <v>63</v>
      </c>
      <c r="BB74" s="2" t="s">
        <v>63</v>
      </c>
      <c r="BC74" s="2" t="s">
        <v>63</v>
      </c>
      <c r="BD74" s="2" t="s">
        <v>63</v>
      </c>
      <c r="BE74" s="2" t="s">
        <v>63</v>
      </c>
      <c r="BF74" s="2" t="s">
        <v>63</v>
      </c>
      <c r="BG74" s="2" t="s">
        <v>63</v>
      </c>
      <c r="BH74" s="2" t="s">
        <v>63</v>
      </c>
      <c r="BI74" s="2" t="s">
        <v>63</v>
      </c>
      <c r="BJ74" s="12">
        <v>53017.4</v>
      </c>
      <c r="BK74" s="2" t="s">
        <v>63</v>
      </c>
    </row>
    <row r="75" spans="1:63" ht="20.100000000000001" customHeight="1">
      <c r="A75" s="106"/>
      <c r="B75" s="73" t="s">
        <v>135</v>
      </c>
      <c r="C75" s="103" t="s">
        <v>231</v>
      </c>
      <c r="D75" s="2" t="s">
        <v>63</v>
      </c>
      <c r="E75" s="2" t="s">
        <v>63</v>
      </c>
      <c r="F75" s="2" t="s">
        <v>63</v>
      </c>
      <c r="G75" s="2" t="s">
        <v>63</v>
      </c>
      <c r="H75" s="2" t="s">
        <v>63</v>
      </c>
      <c r="I75" s="2" t="s">
        <v>63</v>
      </c>
      <c r="J75" s="2" t="s">
        <v>63</v>
      </c>
      <c r="K75" s="2" t="s">
        <v>63</v>
      </c>
      <c r="L75" s="2" t="s">
        <v>63</v>
      </c>
      <c r="M75" s="2" t="s">
        <v>63</v>
      </c>
      <c r="N75" s="2" t="s">
        <v>63</v>
      </c>
      <c r="O75" s="2" t="s">
        <v>63</v>
      </c>
      <c r="P75" s="2" t="s">
        <v>63</v>
      </c>
      <c r="Q75" s="2" t="s">
        <v>63</v>
      </c>
      <c r="R75" s="2" t="s">
        <v>63</v>
      </c>
      <c r="S75" s="2" t="s">
        <v>63</v>
      </c>
      <c r="T75" s="2" t="s">
        <v>63</v>
      </c>
      <c r="U75" s="2" t="s">
        <v>63</v>
      </c>
      <c r="V75" s="2" t="s">
        <v>63</v>
      </c>
      <c r="W75" s="2" t="s">
        <v>63</v>
      </c>
      <c r="X75" s="2" t="s">
        <v>63</v>
      </c>
      <c r="Y75" s="2" t="s">
        <v>63</v>
      </c>
      <c r="Z75" s="2" t="s">
        <v>63</v>
      </c>
      <c r="AA75" s="2" t="s">
        <v>63</v>
      </c>
      <c r="AB75" s="2" t="s">
        <v>63</v>
      </c>
      <c r="AC75" s="2" t="s">
        <v>63</v>
      </c>
      <c r="AD75" s="2" t="s">
        <v>63</v>
      </c>
      <c r="AE75" s="2" t="s">
        <v>63</v>
      </c>
      <c r="AF75" s="2" t="s">
        <v>63</v>
      </c>
      <c r="AG75" s="2" t="s">
        <v>63</v>
      </c>
      <c r="AH75" s="2" t="s">
        <v>63</v>
      </c>
      <c r="AI75" s="2" t="s">
        <v>63</v>
      </c>
      <c r="AJ75" s="3">
        <v>0</v>
      </c>
      <c r="AK75" s="2" t="s">
        <v>63</v>
      </c>
      <c r="AL75" s="2" t="s">
        <v>63</v>
      </c>
      <c r="AM75" s="2" t="s">
        <v>63</v>
      </c>
      <c r="AN75" s="2" t="s">
        <v>63</v>
      </c>
      <c r="AO75" s="2" t="s">
        <v>63</v>
      </c>
      <c r="AP75" s="2" t="s">
        <v>63</v>
      </c>
      <c r="AQ75" s="2" t="s">
        <v>63</v>
      </c>
      <c r="AR75" s="2" t="s">
        <v>63</v>
      </c>
      <c r="AS75" s="2" t="s">
        <v>63</v>
      </c>
      <c r="AT75" s="2" t="s">
        <v>63</v>
      </c>
      <c r="AU75" s="2" t="s">
        <v>63</v>
      </c>
      <c r="AV75" s="2" t="s">
        <v>63</v>
      </c>
      <c r="AW75" s="2" t="s">
        <v>63</v>
      </c>
      <c r="AX75" s="2" t="s">
        <v>63</v>
      </c>
      <c r="AY75" s="2" t="s">
        <v>63</v>
      </c>
      <c r="AZ75" s="2" t="s">
        <v>63</v>
      </c>
      <c r="BA75" s="2" t="s">
        <v>63</v>
      </c>
      <c r="BB75" s="2" t="s">
        <v>63</v>
      </c>
      <c r="BC75" s="2" t="s">
        <v>63</v>
      </c>
      <c r="BD75" s="2" t="s">
        <v>63</v>
      </c>
      <c r="BE75" s="2" t="s">
        <v>63</v>
      </c>
      <c r="BF75" s="2" t="s">
        <v>63</v>
      </c>
      <c r="BG75" s="2" t="s">
        <v>63</v>
      </c>
      <c r="BH75" s="2" t="s">
        <v>63</v>
      </c>
      <c r="BI75" s="2" t="s">
        <v>63</v>
      </c>
      <c r="BJ75" s="12">
        <v>0</v>
      </c>
      <c r="BK75" s="2" t="s">
        <v>63</v>
      </c>
    </row>
    <row r="76" spans="1:63" ht="20.100000000000001" customHeight="1">
      <c r="A76" s="106"/>
      <c r="B76" s="73" t="s">
        <v>136</v>
      </c>
      <c r="C76" s="103" t="s">
        <v>232</v>
      </c>
      <c r="D76" s="2" t="s">
        <v>63</v>
      </c>
      <c r="E76" s="2" t="s">
        <v>63</v>
      </c>
      <c r="F76" s="2" t="s">
        <v>63</v>
      </c>
      <c r="G76" s="2" t="s">
        <v>63</v>
      </c>
      <c r="H76" s="2" t="s">
        <v>63</v>
      </c>
      <c r="I76" s="2" t="s">
        <v>63</v>
      </c>
      <c r="J76" s="2" t="s">
        <v>63</v>
      </c>
      <c r="K76" s="2" t="s">
        <v>63</v>
      </c>
      <c r="L76" s="2" t="s">
        <v>63</v>
      </c>
      <c r="M76" s="2" t="s">
        <v>63</v>
      </c>
      <c r="N76" s="2" t="s">
        <v>63</v>
      </c>
      <c r="O76" s="2" t="s">
        <v>63</v>
      </c>
      <c r="P76" s="2" t="s">
        <v>63</v>
      </c>
      <c r="Q76" s="2" t="s">
        <v>63</v>
      </c>
      <c r="R76" s="2" t="s">
        <v>63</v>
      </c>
      <c r="S76" s="2" t="s">
        <v>63</v>
      </c>
      <c r="T76" s="2" t="s">
        <v>63</v>
      </c>
      <c r="U76" s="2" t="s">
        <v>63</v>
      </c>
      <c r="V76" s="2" t="s">
        <v>63</v>
      </c>
      <c r="W76" s="2" t="s">
        <v>63</v>
      </c>
      <c r="X76" s="2" t="s">
        <v>63</v>
      </c>
      <c r="Y76" s="2" t="s">
        <v>63</v>
      </c>
      <c r="Z76" s="2" t="s">
        <v>63</v>
      </c>
      <c r="AA76" s="2" t="s">
        <v>63</v>
      </c>
      <c r="AB76" s="2" t="s">
        <v>63</v>
      </c>
      <c r="AC76" s="2" t="s">
        <v>63</v>
      </c>
      <c r="AD76" s="2" t="s">
        <v>63</v>
      </c>
      <c r="AE76" s="2" t="s">
        <v>63</v>
      </c>
      <c r="AF76" s="2" t="s">
        <v>63</v>
      </c>
      <c r="AG76" s="2" t="s">
        <v>63</v>
      </c>
      <c r="AH76" s="2" t="s">
        <v>63</v>
      </c>
      <c r="AI76" s="2" t="s">
        <v>63</v>
      </c>
      <c r="AJ76" s="2" t="s">
        <v>63</v>
      </c>
      <c r="AK76" s="2" t="s">
        <v>63</v>
      </c>
      <c r="AL76" s="2" t="s">
        <v>63</v>
      </c>
      <c r="AM76" s="2" t="s">
        <v>63</v>
      </c>
      <c r="AN76" s="2" t="s">
        <v>63</v>
      </c>
      <c r="AO76" s="2" t="s">
        <v>63</v>
      </c>
      <c r="AP76" s="2" t="s">
        <v>63</v>
      </c>
      <c r="AQ76" s="2" t="s">
        <v>63</v>
      </c>
      <c r="AR76" s="2" t="s">
        <v>63</v>
      </c>
      <c r="AS76" s="2" t="s">
        <v>63</v>
      </c>
      <c r="AT76" s="2" t="s">
        <v>63</v>
      </c>
      <c r="AU76" s="2" t="s">
        <v>63</v>
      </c>
      <c r="AV76" s="2" t="s">
        <v>63</v>
      </c>
      <c r="AW76" s="2" t="s">
        <v>63</v>
      </c>
      <c r="AX76" s="2" t="s">
        <v>63</v>
      </c>
      <c r="AY76" s="2" t="s">
        <v>63</v>
      </c>
      <c r="AZ76" s="2" t="s">
        <v>63</v>
      </c>
      <c r="BA76" s="2" t="s">
        <v>63</v>
      </c>
      <c r="BB76" s="2" t="s">
        <v>63</v>
      </c>
      <c r="BC76" s="2" t="s">
        <v>63</v>
      </c>
      <c r="BD76" s="2" t="s">
        <v>63</v>
      </c>
      <c r="BE76" s="2" t="s">
        <v>63</v>
      </c>
      <c r="BF76" s="2" t="s">
        <v>63</v>
      </c>
      <c r="BG76" s="2" t="s">
        <v>63</v>
      </c>
      <c r="BH76" s="2" t="s">
        <v>63</v>
      </c>
      <c r="BI76" s="2" t="s">
        <v>63</v>
      </c>
      <c r="BJ76" s="11" t="s">
        <v>63</v>
      </c>
      <c r="BK76" s="2" t="s">
        <v>63</v>
      </c>
    </row>
    <row r="77" spans="1:63" ht="20.100000000000001" customHeight="1">
      <c r="A77" s="106"/>
      <c r="B77" s="73" t="s">
        <v>137</v>
      </c>
      <c r="C77" s="103" t="s">
        <v>233</v>
      </c>
      <c r="D77" s="2" t="s">
        <v>63</v>
      </c>
      <c r="E77" s="2" t="s">
        <v>63</v>
      </c>
      <c r="F77" s="2" t="s">
        <v>63</v>
      </c>
      <c r="G77" s="2" t="s">
        <v>63</v>
      </c>
      <c r="H77" s="2" t="s">
        <v>63</v>
      </c>
      <c r="I77" s="2" t="s">
        <v>63</v>
      </c>
      <c r="J77" s="2" t="s">
        <v>63</v>
      </c>
      <c r="K77" s="2" t="s">
        <v>63</v>
      </c>
      <c r="L77" s="2" t="s">
        <v>63</v>
      </c>
      <c r="M77" s="2" t="s">
        <v>63</v>
      </c>
      <c r="N77" s="2" t="s">
        <v>63</v>
      </c>
      <c r="O77" s="2" t="s">
        <v>63</v>
      </c>
      <c r="P77" s="2" t="s">
        <v>63</v>
      </c>
      <c r="Q77" s="2" t="s">
        <v>63</v>
      </c>
      <c r="R77" s="2" t="s">
        <v>63</v>
      </c>
      <c r="S77" s="2" t="s">
        <v>63</v>
      </c>
      <c r="T77" s="2" t="s">
        <v>63</v>
      </c>
      <c r="U77" s="2" t="s">
        <v>63</v>
      </c>
      <c r="V77" s="2" t="s">
        <v>63</v>
      </c>
      <c r="W77" s="2" t="s">
        <v>63</v>
      </c>
      <c r="X77" s="2" t="s">
        <v>63</v>
      </c>
      <c r="Y77" s="2" t="s">
        <v>63</v>
      </c>
      <c r="Z77" s="2" t="s">
        <v>63</v>
      </c>
      <c r="AA77" s="2" t="s">
        <v>63</v>
      </c>
      <c r="AB77" s="2" t="s">
        <v>63</v>
      </c>
      <c r="AC77" s="2" t="s">
        <v>63</v>
      </c>
      <c r="AD77" s="2" t="s">
        <v>63</v>
      </c>
      <c r="AE77" s="2" t="s">
        <v>63</v>
      </c>
      <c r="AF77" s="2" t="s">
        <v>63</v>
      </c>
      <c r="AG77" s="2" t="s">
        <v>63</v>
      </c>
      <c r="AH77" s="2" t="s">
        <v>63</v>
      </c>
      <c r="AI77" s="2" t="s">
        <v>63</v>
      </c>
      <c r="AJ77" s="3">
        <v>29.2</v>
      </c>
      <c r="AK77" s="2" t="s">
        <v>63</v>
      </c>
      <c r="AL77" s="2" t="s">
        <v>63</v>
      </c>
      <c r="AM77" s="2" t="s">
        <v>63</v>
      </c>
      <c r="AN77" s="2" t="s">
        <v>63</v>
      </c>
      <c r="AO77" s="3">
        <v>4.7</v>
      </c>
      <c r="AP77" s="2" t="s">
        <v>63</v>
      </c>
      <c r="AQ77" s="2" t="s">
        <v>63</v>
      </c>
      <c r="AR77" s="2" t="s">
        <v>63</v>
      </c>
      <c r="AS77" s="2" t="s">
        <v>63</v>
      </c>
      <c r="AT77" s="2" t="s">
        <v>63</v>
      </c>
      <c r="AU77" s="2" t="s">
        <v>63</v>
      </c>
      <c r="AV77" s="2" t="s">
        <v>63</v>
      </c>
      <c r="AW77" s="2" t="s">
        <v>63</v>
      </c>
      <c r="AX77" s="2" t="s">
        <v>63</v>
      </c>
      <c r="AY77" s="2" t="s">
        <v>63</v>
      </c>
      <c r="AZ77" s="2" t="s">
        <v>63</v>
      </c>
      <c r="BA77" s="2" t="s">
        <v>63</v>
      </c>
      <c r="BB77" s="2" t="s">
        <v>63</v>
      </c>
      <c r="BC77" s="2" t="s">
        <v>63</v>
      </c>
      <c r="BD77" s="2" t="s">
        <v>63</v>
      </c>
      <c r="BE77" s="2" t="s">
        <v>63</v>
      </c>
      <c r="BF77" s="2" t="s">
        <v>63</v>
      </c>
      <c r="BG77" s="2" t="s">
        <v>63</v>
      </c>
      <c r="BH77" s="2" t="s">
        <v>63</v>
      </c>
      <c r="BI77" s="2" t="s">
        <v>63</v>
      </c>
      <c r="BJ77" s="12">
        <v>33.9</v>
      </c>
      <c r="BK77" s="2" t="s">
        <v>63</v>
      </c>
    </row>
    <row r="78" spans="1:63" ht="20.100000000000001" customHeight="1">
      <c r="A78" s="106"/>
      <c r="B78" s="73" t="s">
        <v>138</v>
      </c>
      <c r="C78" s="103" t="s">
        <v>234</v>
      </c>
      <c r="D78" s="2" t="s">
        <v>63</v>
      </c>
      <c r="E78" s="2" t="s">
        <v>63</v>
      </c>
      <c r="F78" s="2" t="s">
        <v>63</v>
      </c>
      <c r="G78" s="2" t="s">
        <v>63</v>
      </c>
      <c r="H78" s="2" t="s">
        <v>63</v>
      </c>
      <c r="I78" s="2" t="s">
        <v>63</v>
      </c>
      <c r="J78" s="2" t="s">
        <v>63</v>
      </c>
      <c r="K78" s="2" t="s">
        <v>63</v>
      </c>
      <c r="L78" s="2" t="s">
        <v>63</v>
      </c>
      <c r="M78" s="2" t="s">
        <v>63</v>
      </c>
      <c r="N78" s="2" t="s">
        <v>63</v>
      </c>
      <c r="O78" s="2" t="s">
        <v>63</v>
      </c>
      <c r="P78" s="2" t="s">
        <v>63</v>
      </c>
      <c r="Q78" s="2" t="s">
        <v>63</v>
      </c>
      <c r="R78" s="2" t="s">
        <v>63</v>
      </c>
      <c r="S78" s="2" t="s">
        <v>63</v>
      </c>
      <c r="T78" s="2" t="s">
        <v>63</v>
      </c>
      <c r="U78" s="2" t="s">
        <v>63</v>
      </c>
      <c r="V78" s="2" t="s">
        <v>63</v>
      </c>
      <c r="W78" s="2" t="s">
        <v>63</v>
      </c>
      <c r="X78" s="2" t="s">
        <v>63</v>
      </c>
      <c r="Y78" s="2" t="s">
        <v>63</v>
      </c>
      <c r="Z78" s="2" t="s">
        <v>63</v>
      </c>
      <c r="AA78" s="2" t="s">
        <v>63</v>
      </c>
      <c r="AB78" s="2" t="s">
        <v>63</v>
      </c>
      <c r="AC78" s="2" t="s">
        <v>63</v>
      </c>
      <c r="AD78" s="2" t="s">
        <v>63</v>
      </c>
      <c r="AE78" s="2" t="s">
        <v>63</v>
      </c>
      <c r="AF78" s="2" t="s">
        <v>63</v>
      </c>
      <c r="AG78" s="2" t="s">
        <v>63</v>
      </c>
      <c r="AH78" s="2" t="s">
        <v>63</v>
      </c>
      <c r="AI78" s="2" t="s">
        <v>63</v>
      </c>
      <c r="AJ78" s="3">
        <v>0.3</v>
      </c>
      <c r="AK78" s="2" t="s">
        <v>63</v>
      </c>
      <c r="AL78" s="2" t="s">
        <v>63</v>
      </c>
      <c r="AM78" s="2" t="s">
        <v>63</v>
      </c>
      <c r="AN78" s="2" t="s">
        <v>63</v>
      </c>
      <c r="AO78" s="2" t="s">
        <v>63</v>
      </c>
      <c r="AP78" s="2" t="s">
        <v>63</v>
      </c>
      <c r="AQ78" s="2" t="s">
        <v>63</v>
      </c>
      <c r="AR78" s="2" t="s">
        <v>63</v>
      </c>
      <c r="AS78" s="2" t="s">
        <v>63</v>
      </c>
      <c r="AT78" s="2" t="s">
        <v>63</v>
      </c>
      <c r="AU78" s="2" t="s">
        <v>63</v>
      </c>
      <c r="AV78" s="2" t="s">
        <v>63</v>
      </c>
      <c r="AW78" s="2" t="s">
        <v>63</v>
      </c>
      <c r="AX78" s="2" t="s">
        <v>63</v>
      </c>
      <c r="AY78" s="2" t="s">
        <v>63</v>
      </c>
      <c r="AZ78" s="2" t="s">
        <v>63</v>
      </c>
      <c r="BA78" s="2" t="s">
        <v>63</v>
      </c>
      <c r="BB78" s="2" t="s">
        <v>63</v>
      </c>
      <c r="BC78" s="2" t="s">
        <v>63</v>
      </c>
      <c r="BD78" s="2" t="s">
        <v>63</v>
      </c>
      <c r="BE78" s="2" t="s">
        <v>63</v>
      </c>
      <c r="BF78" s="2" t="s">
        <v>63</v>
      </c>
      <c r="BG78" s="2" t="s">
        <v>63</v>
      </c>
      <c r="BH78" s="2" t="s">
        <v>63</v>
      </c>
      <c r="BI78" s="2" t="s">
        <v>63</v>
      </c>
      <c r="BJ78" s="12">
        <v>0.3</v>
      </c>
      <c r="BK78" s="2" t="s">
        <v>63</v>
      </c>
    </row>
    <row r="79" spans="1:63" ht="20.100000000000001" customHeight="1">
      <c r="B79" s="73" t="s">
        <v>364</v>
      </c>
      <c r="C79" s="103" t="s">
        <v>235</v>
      </c>
      <c r="D79" s="2" t="s">
        <v>63</v>
      </c>
      <c r="E79" s="2" t="s">
        <v>63</v>
      </c>
      <c r="F79" s="2" t="s">
        <v>63</v>
      </c>
      <c r="G79" s="2" t="s">
        <v>63</v>
      </c>
      <c r="H79" s="2" t="s">
        <v>63</v>
      </c>
      <c r="I79" s="2" t="s">
        <v>63</v>
      </c>
      <c r="J79" s="2" t="s">
        <v>63</v>
      </c>
      <c r="K79" s="2" t="s">
        <v>63</v>
      </c>
      <c r="L79" s="2" t="s">
        <v>63</v>
      </c>
      <c r="M79" s="3">
        <v>516.20000000000005</v>
      </c>
      <c r="N79" s="2" t="s">
        <v>63</v>
      </c>
      <c r="O79" s="2" t="s">
        <v>63</v>
      </c>
      <c r="P79" s="2" t="s">
        <v>63</v>
      </c>
      <c r="Q79" s="3">
        <v>107.6</v>
      </c>
      <c r="R79" s="2" t="s">
        <v>63</v>
      </c>
      <c r="S79" s="2" t="s">
        <v>63</v>
      </c>
      <c r="T79" s="2" t="s">
        <v>63</v>
      </c>
      <c r="U79" s="2" t="s">
        <v>63</v>
      </c>
      <c r="V79" s="2" t="s">
        <v>63</v>
      </c>
      <c r="W79" s="2" t="s">
        <v>63</v>
      </c>
      <c r="X79" s="3">
        <v>3830.3</v>
      </c>
      <c r="Y79" s="3">
        <v>958.5</v>
      </c>
      <c r="Z79" s="2" t="s">
        <v>63</v>
      </c>
      <c r="AA79" s="2" t="s">
        <v>63</v>
      </c>
      <c r="AB79" s="2" t="s">
        <v>63</v>
      </c>
      <c r="AC79" s="2" t="s">
        <v>63</v>
      </c>
      <c r="AD79" s="2" t="s">
        <v>63</v>
      </c>
      <c r="AE79" s="2" t="s">
        <v>63</v>
      </c>
      <c r="AF79" s="2" t="s">
        <v>63</v>
      </c>
      <c r="AG79" s="2" t="s">
        <v>63</v>
      </c>
      <c r="AH79" s="2" t="s">
        <v>63</v>
      </c>
      <c r="AI79" s="3">
        <v>41351.599999999999</v>
      </c>
      <c r="AJ79" s="2" t="s">
        <v>63</v>
      </c>
      <c r="AK79" s="2" t="s">
        <v>63</v>
      </c>
      <c r="AL79" s="2" t="s">
        <v>63</v>
      </c>
      <c r="AM79" s="2" t="s">
        <v>63</v>
      </c>
      <c r="AN79" s="2" t="s">
        <v>63</v>
      </c>
      <c r="AO79" s="2" t="s">
        <v>63</v>
      </c>
      <c r="AP79" s="2" t="s">
        <v>63</v>
      </c>
      <c r="AQ79" s="2" t="s">
        <v>63</v>
      </c>
      <c r="AR79" s="2" t="s">
        <v>63</v>
      </c>
      <c r="AS79" s="2" t="s">
        <v>63</v>
      </c>
      <c r="AT79" s="2" t="s">
        <v>63</v>
      </c>
      <c r="AU79" s="2" t="s">
        <v>63</v>
      </c>
      <c r="AV79" s="2" t="s">
        <v>63</v>
      </c>
      <c r="AW79" s="2" t="s">
        <v>63</v>
      </c>
      <c r="AX79" s="2" t="s">
        <v>63</v>
      </c>
      <c r="AY79" s="2" t="s">
        <v>63</v>
      </c>
      <c r="AZ79" s="2" t="s">
        <v>63</v>
      </c>
      <c r="BA79" s="2" t="s">
        <v>63</v>
      </c>
      <c r="BB79" s="2" t="s">
        <v>63</v>
      </c>
      <c r="BC79" s="2" t="s">
        <v>63</v>
      </c>
      <c r="BD79" s="2" t="s">
        <v>63</v>
      </c>
      <c r="BE79" s="2" t="s">
        <v>63</v>
      </c>
      <c r="BF79" s="2" t="s">
        <v>63</v>
      </c>
      <c r="BG79" s="2" t="s">
        <v>63</v>
      </c>
      <c r="BH79" s="2" t="s">
        <v>63</v>
      </c>
      <c r="BI79" s="2" t="s">
        <v>63</v>
      </c>
      <c r="BJ79" s="12">
        <v>46764.1</v>
      </c>
      <c r="BK79" s="2" t="s">
        <v>63</v>
      </c>
    </row>
    <row r="80" spans="1:63" s="13" customFormat="1" ht="20.100000000000001" customHeight="1">
      <c r="A80" s="106"/>
      <c r="B80" s="66" t="s">
        <v>140</v>
      </c>
      <c r="C80" s="83" t="s">
        <v>236</v>
      </c>
      <c r="D80" s="12">
        <v>735.6</v>
      </c>
      <c r="E80" s="12">
        <v>1110.9000000000001</v>
      </c>
      <c r="F80" s="11" t="s">
        <v>63</v>
      </c>
      <c r="G80" s="12">
        <v>184524.79999999999</v>
      </c>
      <c r="H80" s="12">
        <v>3825.3</v>
      </c>
      <c r="I80" s="11" t="s">
        <v>63</v>
      </c>
      <c r="J80" s="11" t="s">
        <v>63</v>
      </c>
      <c r="K80" s="11" t="s">
        <v>63</v>
      </c>
      <c r="L80" s="11" t="s">
        <v>63</v>
      </c>
      <c r="M80" s="11" t="s">
        <v>63</v>
      </c>
      <c r="N80" s="12">
        <v>3214.3</v>
      </c>
      <c r="O80" s="12">
        <v>13763.8</v>
      </c>
      <c r="P80" s="12">
        <v>6258.8</v>
      </c>
      <c r="Q80" s="12">
        <v>165290.20000000001</v>
      </c>
      <c r="R80" s="12">
        <v>913.5</v>
      </c>
      <c r="S80" s="11" t="s">
        <v>63</v>
      </c>
      <c r="T80" s="11" t="s">
        <v>63</v>
      </c>
      <c r="U80" s="11" t="s">
        <v>63</v>
      </c>
      <c r="V80" s="11" t="s">
        <v>63</v>
      </c>
      <c r="W80" s="12">
        <v>2415.5</v>
      </c>
      <c r="X80" s="12">
        <v>122.9</v>
      </c>
      <c r="Y80" s="11" t="s">
        <v>63</v>
      </c>
      <c r="Z80" s="11" t="s">
        <v>63</v>
      </c>
      <c r="AA80" s="11" t="s">
        <v>63</v>
      </c>
      <c r="AB80" s="11" t="s">
        <v>63</v>
      </c>
      <c r="AC80" s="11" t="s">
        <v>63</v>
      </c>
      <c r="AD80" s="12">
        <v>31</v>
      </c>
      <c r="AE80" s="12">
        <v>1191.5</v>
      </c>
      <c r="AF80" s="11" t="s">
        <v>63</v>
      </c>
      <c r="AG80" s="11" t="s">
        <v>63</v>
      </c>
      <c r="AH80" s="12">
        <v>385.8</v>
      </c>
      <c r="AI80" s="11" t="s">
        <v>63</v>
      </c>
      <c r="AJ80" s="11" t="s">
        <v>63</v>
      </c>
      <c r="AK80" s="11" t="s">
        <v>63</v>
      </c>
      <c r="AL80" s="11" t="s">
        <v>63</v>
      </c>
      <c r="AM80" s="11" t="s">
        <v>63</v>
      </c>
      <c r="AN80" s="12">
        <v>141.4</v>
      </c>
      <c r="AO80" s="12">
        <v>4074.5</v>
      </c>
      <c r="AP80" s="12">
        <v>375.9</v>
      </c>
      <c r="AQ80" s="12">
        <v>537.1</v>
      </c>
      <c r="AR80" s="12">
        <v>487.4</v>
      </c>
      <c r="AS80" s="12">
        <v>10956.7</v>
      </c>
      <c r="AT80" s="12">
        <v>160.6</v>
      </c>
      <c r="AU80" s="12">
        <v>218.7</v>
      </c>
      <c r="AV80" s="11" t="s">
        <v>63</v>
      </c>
      <c r="AW80" s="11" t="s">
        <v>63</v>
      </c>
      <c r="AX80" s="12">
        <v>1677.1</v>
      </c>
      <c r="AY80" s="11" t="s">
        <v>63</v>
      </c>
      <c r="AZ80" s="12">
        <v>180494.1</v>
      </c>
      <c r="BA80" s="12">
        <v>3718</v>
      </c>
      <c r="BB80" s="11" t="s">
        <v>63</v>
      </c>
      <c r="BC80" s="12">
        <v>33246.199999999997</v>
      </c>
      <c r="BD80" s="11" t="s">
        <v>63</v>
      </c>
      <c r="BE80" s="12">
        <v>437.6</v>
      </c>
      <c r="BF80" s="12">
        <v>3393.5</v>
      </c>
      <c r="BG80" s="12">
        <v>6257.3</v>
      </c>
      <c r="BH80" s="11" t="s">
        <v>63</v>
      </c>
      <c r="BI80" s="12">
        <v>161.9</v>
      </c>
      <c r="BJ80" s="12">
        <v>630121.80000000005</v>
      </c>
      <c r="BK80" s="12">
        <v>62462.6</v>
      </c>
    </row>
    <row r="81" spans="1:63" ht="20.100000000000001" customHeight="1">
      <c r="A81" s="106"/>
      <c r="B81" s="71" t="s">
        <v>141</v>
      </c>
      <c r="C81" s="72" t="s">
        <v>237</v>
      </c>
      <c r="D81" s="3">
        <v>735.6</v>
      </c>
      <c r="E81" s="3">
        <v>1110.9000000000001</v>
      </c>
      <c r="F81" s="2" t="s">
        <v>63</v>
      </c>
      <c r="G81" s="3">
        <v>173636.3</v>
      </c>
      <c r="H81" s="3">
        <v>3825.3</v>
      </c>
      <c r="I81" s="2" t="s">
        <v>63</v>
      </c>
      <c r="J81" s="2" t="s">
        <v>63</v>
      </c>
      <c r="K81" s="2" t="s">
        <v>63</v>
      </c>
      <c r="L81" s="2" t="s">
        <v>63</v>
      </c>
      <c r="M81" s="2" t="s">
        <v>63</v>
      </c>
      <c r="N81" s="2" t="s">
        <v>63</v>
      </c>
      <c r="O81" s="2" t="s">
        <v>63</v>
      </c>
      <c r="P81" s="3">
        <v>996.5</v>
      </c>
      <c r="Q81" s="3">
        <v>112848.9</v>
      </c>
      <c r="R81" s="2" t="s">
        <v>63</v>
      </c>
      <c r="S81" s="2" t="s">
        <v>63</v>
      </c>
      <c r="T81" s="2" t="s">
        <v>63</v>
      </c>
      <c r="U81" s="2" t="s">
        <v>63</v>
      </c>
      <c r="V81" s="2" t="s">
        <v>63</v>
      </c>
      <c r="W81" s="2" t="s">
        <v>63</v>
      </c>
      <c r="X81" s="2" t="s">
        <v>63</v>
      </c>
      <c r="Y81" s="2" t="s">
        <v>63</v>
      </c>
      <c r="Z81" s="2" t="s">
        <v>63</v>
      </c>
      <c r="AA81" s="2" t="s">
        <v>63</v>
      </c>
      <c r="AB81" s="2" t="s">
        <v>63</v>
      </c>
      <c r="AC81" s="2" t="s">
        <v>63</v>
      </c>
      <c r="AD81" s="3">
        <v>28.1</v>
      </c>
      <c r="AE81" s="3">
        <v>1190.2</v>
      </c>
      <c r="AF81" s="2" t="s">
        <v>63</v>
      </c>
      <c r="AG81" s="2" t="s">
        <v>63</v>
      </c>
      <c r="AH81" s="3">
        <v>33.700000000000003</v>
      </c>
      <c r="AI81" s="2" t="s">
        <v>63</v>
      </c>
      <c r="AJ81" s="2" t="s">
        <v>63</v>
      </c>
      <c r="AK81" s="2" t="s">
        <v>63</v>
      </c>
      <c r="AL81" s="2" t="s">
        <v>63</v>
      </c>
      <c r="AM81" s="2" t="s">
        <v>63</v>
      </c>
      <c r="AN81" s="2" t="s">
        <v>63</v>
      </c>
      <c r="AO81" s="2" t="s">
        <v>63</v>
      </c>
      <c r="AP81" s="3">
        <v>313.5</v>
      </c>
      <c r="AQ81" s="3">
        <v>116.7</v>
      </c>
      <c r="AR81" s="3">
        <v>227.4</v>
      </c>
      <c r="AS81" s="3">
        <v>6668.2</v>
      </c>
      <c r="AT81" s="3">
        <v>94.5</v>
      </c>
      <c r="AU81" s="3">
        <v>218.7</v>
      </c>
      <c r="AV81" s="2" t="s">
        <v>63</v>
      </c>
      <c r="AW81" s="2" t="s">
        <v>63</v>
      </c>
      <c r="AX81" s="3">
        <v>1677.1</v>
      </c>
      <c r="AY81" s="2" t="s">
        <v>63</v>
      </c>
      <c r="AZ81" s="3">
        <v>180494.1</v>
      </c>
      <c r="BA81" s="3">
        <v>3716.4</v>
      </c>
      <c r="BB81" s="2" t="s">
        <v>63</v>
      </c>
      <c r="BC81" s="3">
        <v>29297.8</v>
      </c>
      <c r="BD81" s="2" t="s">
        <v>63</v>
      </c>
      <c r="BE81" s="3">
        <v>437.6</v>
      </c>
      <c r="BF81" s="3">
        <v>3383.8</v>
      </c>
      <c r="BG81" s="3">
        <v>6164.5</v>
      </c>
      <c r="BH81" s="2" t="s">
        <v>63</v>
      </c>
      <c r="BI81" s="2" t="s">
        <v>63</v>
      </c>
      <c r="BJ81" s="12">
        <v>527215.9</v>
      </c>
      <c r="BK81" s="3">
        <v>53312.7</v>
      </c>
    </row>
    <row r="82" spans="1:63" ht="20.100000000000001" customHeight="1">
      <c r="A82" s="106"/>
      <c r="B82" s="71" t="s">
        <v>142</v>
      </c>
      <c r="C82" s="72" t="s">
        <v>238</v>
      </c>
      <c r="D82" s="2" t="s">
        <v>63</v>
      </c>
      <c r="E82" s="2" t="s">
        <v>63</v>
      </c>
      <c r="F82" s="2" t="s">
        <v>63</v>
      </c>
      <c r="G82" s="3">
        <v>505.4</v>
      </c>
      <c r="H82" s="2" t="s">
        <v>63</v>
      </c>
      <c r="I82" s="2" t="s">
        <v>63</v>
      </c>
      <c r="J82" s="2" t="s">
        <v>63</v>
      </c>
      <c r="K82" s="2" t="s">
        <v>63</v>
      </c>
      <c r="L82" s="2" t="s">
        <v>63</v>
      </c>
      <c r="M82" s="2" t="s">
        <v>63</v>
      </c>
      <c r="N82" s="3">
        <v>3214.3</v>
      </c>
      <c r="O82" s="3">
        <v>13763.8</v>
      </c>
      <c r="P82" s="3">
        <v>5262.3</v>
      </c>
      <c r="Q82" s="3">
        <v>2409.4</v>
      </c>
      <c r="R82" s="3">
        <v>20.5</v>
      </c>
      <c r="S82" s="2" t="s">
        <v>63</v>
      </c>
      <c r="T82" s="2" t="s">
        <v>63</v>
      </c>
      <c r="U82" s="2" t="s">
        <v>63</v>
      </c>
      <c r="V82" s="2" t="s">
        <v>63</v>
      </c>
      <c r="W82" s="3">
        <v>604.4</v>
      </c>
      <c r="X82" s="2" t="s">
        <v>63</v>
      </c>
      <c r="Y82" s="2" t="s">
        <v>63</v>
      </c>
      <c r="Z82" s="2" t="s">
        <v>63</v>
      </c>
      <c r="AA82" s="2" t="s">
        <v>63</v>
      </c>
      <c r="AB82" s="2" t="s">
        <v>63</v>
      </c>
      <c r="AC82" s="2" t="s">
        <v>63</v>
      </c>
      <c r="AD82" s="2" t="s">
        <v>63</v>
      </c>
      <c r="AE82" s="2" t="s">
        <v>63</v>
      </c>
      <c r="AF82" s="2" t="s">
        <v>63</v>
      </c>
      <c r="AG82" s="2" t="s">
        <v>63</v>
      </c>
      <c r="AH82" s="3">
        <v>76</v>
      </c>
      <c r="AI82" s="2" t="s">
        <v>63</v>
      </c>
      <c r="AJ82" s="2" t="s">
        <v>63</v>
      </c>
      <c r="AK82" s="2" t="s">
        <v>63</v>
      </c>
      <c r="AL82" s="2" t="s">
        <v>63</v>
      </c>
      <c r="AM82" s="2" t="s">
        <v>63</v>
      </c>
      <c r="AN82" s="2" t="s">
        <v>63</v>
      </c>
      <c r="AO82" s="2" t="s">
        <v>63</v>
      </c>
      <c r="AP82" s="3">
        <v>9.9</v>
      </c>
      <c r="AQ82" s="3">
        <v>33.9</v>
      </c>
      <c r="AR82" s="2" t="s">
        <v>63</v>
      </c>
      <c r="AS82" s="3">
        <v>1806.9</v>
      </c>
      <c r="AT82" s="3">
        <v>17.3</v>
      </c>
      <c r="AU82" s="2" t="s">
        <v>63</v>
      </c>
      <c r="AV82" s="2" t="s">
        <v>63</v>
      </c>
      <c r="AW82" s="2" t="s">
        <v>63</v>
      </c>
      <c r="AX82" s="2" t="s">
        <v>63</v>
      </c>
      <c r="AY82" s="2" t="s">
        <v>63</v>
      </c>
      <c r="AZ82" s="2" t="s">
        <v>63</v>
      </c>
      <c r="BA82" s="3">
        <v>1.6</v>
      </c>
      <c r="BB82" s="2" t="s">
        <v>63</v>
      </c>
      <c r="BC82" s="3">
        <v>3948.4</v>
      </c>
      <c r="BD82" s="2" t="s">
        <v>63</v>
      </c>
      <c r="BE82" s="2" t="s">
        <v>63</v>
      </c>
      <c r="BF82" s="3">
        <v>9.6999999999999993</v>
      </c>
      <c r="BG82" s="3">
        <v>92.9</v>
      </c>
      <c r="BH82" s="2" t="s">
        <v>63</v>
      </c>
      <c r="BI82" s="2" t="s">
        <v>63</v>
      </c>
      <c r="BJ82" s="12">
        <v>31776.6</v>
      </c>
      <c r="BK82" s="3">
        <v>5920.6</v>
      </c>
    </row>
    <row r="83" spans="1:63" ht="20.100000000000001" customHeight="1">
      <c r="A83" s="106"/>
      <c r="B83" s="71" t="s">
        <v>143</v>
      </c>
      <c r="C83" s="72" t="s">
        <v>239</v>
      </c>
      <c r="D83" s="2" t="s">
        <v>63</v>
      </c>
      <c r="E83" s="2" t="s">
        <v>63</v>
      </c>
      <c r="F83" s="2" t="s">
        <v>63</v>
      </c>
      <c r="G83" s="2" t="s">
        <v>63</v>
      </c>
      <c r="H83" s="2" t="s">
        <v>63</v>
      </c>
      <c r="I83" s="2" t="s">
        <v>63</v>
      </c>
      <c r="J83" s="2" t="s">
        <v>63</v>
      </c>
      <c r="K83" s="2" t="s">
        <v>63</v>
      </c>
      <c r="L83" s="2" t="s">
        <v>63</v>
      </c>
      <c r="M83" s="2" t="s">
        <v>63</v>
      </c>
      <c r="N83" s="2" t="s">
        <v>63</v>
      </c>
      <c r="O83" s="2" t="s">
        <v>63</v>
      </c>
      <c r="P83" s="2" t="s">
        <v>63</v>
      </c>
      <c r="Q83" s="3">
        <v>41945.7</v>
      </c>
      <c r="R83" s="3">
        <v>750.6</v>
      </c>
      <c r="S83" s="2" t="s">
        <v>63</v>
      </c>
      <c r="T83" s="2" t="s">
        <v>63</v>
      </c>
      <c r="U83" s="2" t="s">
        <v>63</v>
      </c>
      <c r="V83" s="2" t="s">
        <v>63</v>
      </c>
      <c r="W83" s="2" t="s">
        <v>63</v>
      </c>
      <c r="X83" s="2" t="s">
        <v>63</v>
      </c>
      <c r="Y83" s="2" t="s">
        <v>63</v>
      </c>
      <c r="Z83" s="2" t="s">
        <v>63</v>
      </c>
      <c r="AA83" s="2" t="s">
        <v>63</v>
      </c>
      <c r="AB83" s="2" t="s">
        <v>63</v>
      </c>
      <c r="AC83" s="2" t="s">
        <v>63</v>
      </c>
      <c r="AD83" s="3">
        <v>2</v>
      </c>
      <c r="AE83" s="3">
        <v>1.3</v>
      </c>
      <c r="AF83" s="2" t="s">
        <v>63</v>
      </c>
      <c r="AG83" s="2" t="s">
        <v>63</v>
      </c>
      <c r="AH83" s="3">
        <v>240.6</v>
      </c>
      <c r="AI83" s="2" t="s">
        <v>63</v>
      </c>
      <c r="AJ83" s="2" t="s">
        <v>63</v>
      </c>
      <c r="AK83" s="2" t="s">
        <v>63</v>
      </c>
      <c r="AL83" s="2" t="s">
        <v>63</v>
      </c>
      <c r="AM83" s="2" t="s">
        <v>63</v>
      </c>
      <c r="AN83" s="2" t="s">
        <v>63</v>
      </c>
      <c r="AO83" s="2" t="s">
        <v>63</v>
      </c>
      <c r="AP83" s="3">
        <v>51</v>
      </c>
      <c r="AQ83" s="3">
        <v>213.1</v>
      </c>
      <c r="AR83" s="3">
        <v>77.5</v>
      </c>
      <c r="AS83" s="3">
        <v>26.8</v>
      </c>
      <c r="AT83" s="3">
        <v>40.1</v>
      </c>
      <c r="AU83" s="2" t="s">
        <v>63</v>
      </c>
      <c r="AV83" s="2" t="s">
        <v>63</v>
      </c>
      <c r="AW83" s="2" t="s">
        <v>63</v>
      </c>
      <c r="AX83" s="2" t="s">
        <v>63</v>
      </c>
      <c r="AY83" s="2" t="s">
        <v>63</v>
      </c>
      <c r="AZ83" s="2" t="s">
        <v>63</v>
      </c>
      <c r="BA83" s="2" t="s">
        <v>63</v>
      </c>
      <c r="BB83" s="2" t="s">
        <v>63</v>
      </c>
      <c r="BC83" s="2" t="s">
        <v>63</v>
      </c>
      <c r="BD83" s="2" t="s">
        <v>63</v>
      </c>
      <c r="BE83" s="2" t="s">
        <v>63</v>
      </c>
      <c r="BF83" s="2" t="s">
        <v>63</v>
      </c>
      <c r="BG83" s="2" t="s">
        <v>63</v>
      </c>
      <c r="BH83" s="2" t="s">
        <v>63</v>
      </c>
      <c r="BI83" s="2" t="s">
        <v>63</v>
      </c>
      <c r="BJ83" s="12">
        <v>43348.7</v>
      </c>
      <c r="BK83" s="3">
        <v>408.5</v>
      </c>
    </row>
    <row r="84" spans="1:63" ht="20.100000000000001" customHeight="1">
      <c r="A84" s="106"/>
      <c r="B84" s="71" t="s">
        <v>144</v>
      </c>
      <c r="C84" s="72" t="s">
        <v>240</v>
      </c>
      <c r="D84" s="2" t="s">
        <v>63</v>
      </c>
      <c r="E84" s="2" t="s">
        <v>63</v>
      </c>
      <c r="F84" s="2" t="s">
        <v>63</v>
      </c>
      <c r="G84" s="3">
        <v>10383.200000000001</v>
      </c>
      <c r="H84" s="2" t="s">
        <v>63</v>
      </c>
      <c r="I84" s="2" t="s">
        <v>63</v>
      </c>
      <c r="J84" s="2" t="s">
        <v>63</v>
      </c>
      <c r="K84" s="2" t="s">
        <v>63</v>
      </c>
      <c r="L84" s="2" t="s">
        <v>63</v>
      </c>
      <c r="M84" s="2" t="s">
        <v>63</v>
      </c>
      <c r="N84" s="2" t="s">
        <v>63</v>
      </c>
      <c r="O84" s="2" t="s">
        <v>63</v>
      </c>
      <c r="P84" s="2" t="s">
        <v>63</v>
      </c>
      <c r="Q84" s="3">
        <v>8086.2</v>
      </c>
      <c r="R84" s="3">
        <v>142.4</v>
      </c>
      <c r="S84" s="2" t="s">
        <v>63</v>
      </c>
      <c r="T84" s="2" t="s">
        <v>63</v>
      </c>
      <c r="U84" s="2" t="s">
        <v>63</v>
      </c>
      <c r="V84" s="2" t="s">
        <v>63</v>
      </c>
      <c r="W84" s="3">
        <v>1811.1</v>
      </c>
      <c r="X84" s="3">
        <v>122.9</v>
      </c>
      <c r="Y84" s="2" t="s">
        <v>63</v>
      </c>
      <c r="Z84" s="2" t="s">
        <v>63</v>
      </c>
      <c r="AA84" s="2" t="s">
        <v>63</v>
      </c>
      <c r="AB84" s="2" t="s">
        <v>63</v>
      </c>
      <c r="AC84" s="2" t="s">
        <v>63</v>
      </c>
      <c r="AD84" s="3">
        <v>0.8</v>
      </c>
      <c r="AE84" s="3">
        <v>0</v>
      </c>
      <c r="AF84" s="2" t="s">
        <v>63</v>
      </c>
      <c r="AG84" s="2" t="s">
        <v>63</v>
      </c>
      <c r="AH84" s="3">
        <v>35.5</v>
      </c>
      <c r="AI84" s="2" t="s">
        <v>63</v>
      </c>
      <c r="AJ84" s="2" t="s">
        <v>63</v>
      </c>
      <c r="AK84" s="2" t="s">
        <v>63</v>
      </c>
      <c r="AL84" s="2" t="s">
        <v>63</v>
      </c>
      <c r="AM84" s="2" t="s">
        <v>63</v>
      </c>
      <c r="AN84" s="3">
        <v>141.4</v>
      </c>
      <c r="AO84" s="3">
        <v>4074.5</v>
      </c>
      <c r="AP84" s="3">
        <v>1.4</v>
      </c>
      <c r="AQ84" s="3">
        <v>173.4</v>
      </c>
      <c r="AR84" s="3">
        <v>182.5</v>
      </c>
      <c r="AS84" s="3">
        <v>2454.8000000000002</v>
      </c>
      <c r="AT84" s="3">
        <v>8.6999999999999993</v>
      </c>
      <c r="AU84" s="2" t="s">
        <v>63</v>
      </c>
      <c r="AV84" s="2" t="s">
        <v>63</v>
      </c>
      <c r="AW84" s="2" t="s">
        <v>63</v>
      </c>
      <c r="AX84" s="2" t="s">
        <v>63</v>
      </c>
      <c r="AY84" s="2" t="s">
        <v>63</v>
      </c>
      <c r="AZ84" s="2" t="s">
        <v>63</v>
      </c>
      <c r="BA84" s="2" t="s">
        <v>63</v>
      </c>
      <c r="BB84" s="2" t="s">
        <v>63</v>
      </c>
      <c r="BC84" s="2" t="s">
        <v>63</v>
      </c>
      <c r="BD84" s="2" t="s">
        <v>63</v>
      </c>
      <c r="BE84" s="2" t="s">
        <v>63</v>
      </c>
      <c r="BF84" s="2" t="s">
        <v>63</v>
      </c>
      <c r="BG84" s="2" t="s">
        <v>63</v>
      </c>
      <c r="BH84" s="2" t="s">
        <v>63</v>
      </c>
      <c r="BI84" s="2" t="s">
        <v>63</v>
      </c>
      <c r="BJ84" s="12">
        <v>27618.799999999999</v>
      </c>
      <c r="BK84" s="3">
        <v>2820.8</v>
      </c>
    </row>
    <row r="85" spans="1:63" ht="20.100000000000001" customHeight="1">
      <c r="A85" s="106"/>
      <c r="B85" s="71" t="s">
        <v>145</v>
      </c>
      <c r="C85" s="72" t="s">
        <v>241</v>
      </c>
      <c r="D85" s="2" t="s">
        <v>63</v>
      </c>
      <c r="E85" s="2" t="s">
        <v>63</v>
      </c>
      <c r="F85" s="2" t="s">
        <v>63</v>
      </c>
      <c r="G85" s="2" t="s">
        <v>63</v>
      </c>
      <c r="H85" s="2" t="s">
        <v>63</v>
      </c>
      <c r="I85" s="2" t="s">
        <v>63</v>
      </c>
      <c r="J85" s="2" t="s">
        <v>63</v>
      </c>
      <c r="K85" s="2" t="s">
        <v>63</v>
      </c>
      <c r="L85" s="2" t="s">
        <v>63</v>
      </c>
      <c r="M85" s="2" t="s">
        <v>63</v>
      </c>
      <c r="N85" s="2" t="s">
        <v>63</v>
      </c>
      <c r="O85" s="2" t="s">
        <v>63</v>
      </c>
      <c r="P85" s="2" t="s">
        <v>63</v>
      </c>
      <c r="Q85" s="2" t="s">
        <v>63</v>
      </c>
      <c r="R85" s="2" t="s">
        <v>63</v>
      </c>
      <c r="S85" s="2" t="s">
        <v>63</v>
      </c>
      <c r="T85" s="2" t="s">
        <v>63</v>
      </c>
      <c r="U85" s="2" t="s">
        <v>63</v>
      </c>
      <c r="V85" s="2" t="s">
        <v>63</v>
      </c>
      <c r="W85" s="2" t="s">
        <v>63</v>
      </c>
      <c r="X85" s="2" t="s">
        <v>63</v>
      </c>
      <c r="Y85" s="2" t="s">
        <v>63</v>
      </c>
      <c r="Z85" s="2" t="s">
        <v>63</v>
      </c>
      <c r="AA85" s="2" t="s">
        <v>63</v>
      </c>
      <c r="AB85" s="2" t="s">
        <v>63</v>
      </c>
      <c r="AC85" s="2" t="s">
        <v>63</v>
      </c>
      <c r="AD85" s="2" t="s">
        <v>63</v>
      </c>
      <c r="AE85" s="2" t="s">
        <v>63</v>
      </c>
      <c r="AF85" s="2" t="s">
        <v>63</v>
      </c>
      <c r="AG85" s="2" t="s">
        <v>63</v>
      </c>
      <c r="AH85" s="2" t="s">
        <v>63</v>
      </c>
      <c r="AI85" s="2" t="s">
        <v>63</v>
      </c>
      <c r="AJ85" s="2" t="s">
        <v>63</v>
      </c>
      <c r="AK85" s="2" t="s">
        <v>63</v>
      </c>
      <c r="AL85" s="2" t="s">
        <v>63</v>
      </c>
      <c r="AM85" s="2" t="s">
        <v>63</v>
      </c>
      <c r="AN85" s="2" t="s">
        <v>63</v>
      </c>
      <c r="AO85" s="2" t="s">
        <v>63</v>
      </c>
      <c r="AP85" s="2" t="s">
        <v>63</v>
      </c>
      <c r="AQ85" s="2" t="s">
        <v>63</v>
      </c>
      <c r="AR85" s="2" t="s">
        <v>63</v>
      </c>
      <c r="AS85" s="2" t="s">
        <v>63</v>
      </c>
      <c r="AT85" s="2" t="s">
        <v>63</v>
      </c>
      <c r="AU85" s="2" t="s">
        <v>63</v>
      </c>
      <c r="AV85" s="2" t="s">
        <v>63</v>
      </c>
      <c r="AW85" s="2" t="s">
        <v>63</v>
      </c>
      <c r="AX85" s="2" t="s">
        <v>63</v>
      </c>
      <c r="AY85" s="2" t="s">
        <v>63</v>
      </c>
      <c r="AZ85" s="2" t="s">
        <v>63</v>
      </c>
      <c r="BA85" s="2" t="s">
        <v>63</v>
      </c>
      <c r="BB85" s="2" t="s">
        <v>63</v>
      </c>
      <c r="BC85" s="2" t="s">
        <v>63</v>
      </c>
      <c r="BD85" s="2" t="s">
        <v>63</v>
      </c>
      <c r="BE85" s="2" t="s">
        <v>63</v>
      </c>
      <c r="BF85" s="2" t="s">
        <v>63</v>
      </c>
      <c r="BG85" s="2" t="s">
        <v>63</v>
      </c>
      <c r="BH85" s="2" t="s">
        <v>63</v>
      </c>
      <c r="BI85" s="3">
        <v>161.9</v>
      </c>
      <c r="BJ85" s="12">
        <v>161.9</v>
      </c>
      <c r="BK85" s="2" t="s">
        <v>63</v>
      </c>
    </row>
    <row r="86" spans="1:63" s="13" customFormat="1" ht="20.100000000000001" customHeight="1">
      <c r="A86" s="106"/>
      <c r="B86" s="66" t="s">
        <v>146</v>
      </c>
      <c r="C86" s="83" t="s">
        <v>242</v>
      </c>
      <c r="D86" s="11" t="s">
        <v>63</v>
      </c>
      <c r="E86" s="11" t="s">
        <v>63</v>
      </c>
      <c r="F86" s="11" t="s">
        <v>63</v>
      </c>
      <c r="G86" s="12">
        <v>74466.3</v>
      </c>
      <c r="H86" s="11" t="s">
        <v>63</v>
      </c>
      <c r="I86" s="11" t="s">
        <v>63</v>
      </c>
      <c r="J86" s="11" t="s">
        <v>63</v>
      </c>
      <c r="K86" s="11" t="s">
        <v>63</v>
      </c>
      <c r="L86" s="11" t="s">
        <v>63</v>
      </c>
      <c r="M86" s="11" t="s">
        <v>63</v>
      </c>
      <c r="N86" s="11" t="s">
        <v>63</v>
      </c>
      <c r="O86" s="11" t="s">
        <v>63</v>
      </c>
      <c r="P86" s="11" t="s">
        <v>63</v>
      </c>
      <c r="Q86" s="12">
        <v>61287.6</v>
      </c>
      <c r="R86" s="12">
        <v>17945.2</v>
      </c>
      <c r="S86" s="11" t="s">
        <v>63</v>
      </c>
      <c r="T86" s="11" t="s">
        <v>63</v>
      </c>
      <c r="U86" s="11" t="s">
        <v>63</v>
      </c>
      <c r="V86" s="11" t="s">
        <v>63</v>
      </c>
      <c r="W86" s="12">
        <v>3998.9</v>
      </c>
      <c r="X86" s="12">
        <v>3225.8</v>
      </c>
      <c r="Y86" s="11" t="s">
        <v>63</v>
      </c>
      <c r="Z86" s="11" t="s">
        <v>63</v>
      </c>
      <c r="AA86" s="11" t="s">
        <v>63</v>
      </c>
      <c r="AB86" s="11" t="s">
        <v>63</v>
      </c>
      <c r="AC86" s="11" t="s">
        <v>63</v>
      </c>
      <c r="AD86" s="12">
        <v>40.700000000000003</v>
      </c>
      <c r="AE86" s="12">
        <v>28.3</v>
      </c>
      <c r="AF86" s="11" t="s">
        <v>63</v>
      </c>
      <c r="AG86" s="11" t="s">
        <v>63</v>
      </c>
      <c r="AH86" s="12">
        <v>7685.6</v>
      </c>
      <c r="AI86" s="11" t="s">
        <v>63</v>
      </c>
      <c r="AJ86" s="11" t="s">
        <v>63</v>
      </c>
      <c r="AK86" s="11" t="s">
        <v>63</v>
      </c>
      <c r="AL86" s="11" t="s">
        <v>63</v>
      </c>
      <c r="AM86" s="11" t="s">
        <v>63</v>
      </c>
      <c r="AN86" s="12">
        <v>9501.2000000000007</v>
      </c>
      <c r="AO86" s="12">
        <v>29080.2</v>
      </c>
      <c r="AP86" s="12">
        <v>4877.3</v>
      </c>
      <c r="AQ86" s="12">
        <v>7147.2</v>
      </c>
      <c r="AR86" s="12">
        <v>8891.7000000000007</v>
      </c>
      <c r="AS86" s="12">
        <v>6192.5</v>
      </c>
      <c r="AT86" s="12">
        <v>308.10000000000002</v>
      </c>
      <c r="AU86" s="12">
        <v>509.6</v>
      </c>
      <c r="AV86" s="11" t="s">
        <v>63</v>
      </c>
      <c r="AW86" s="11" t="s">
        <v>63</v>
      </c>
      <c r="AX86" s="11" t="s">
        <v>63</v>
      </c>
      <c r="AY86" s="11" t="s">
        <v>63</v>
      </c>
      <c r="AZ86" s="11" t="s">
        <v>63</v>
      </c>
      <c r="BA86" s="11" t="s">
        <v>63</v>
      </c>
      <c r="BB86" s="11" t="s">
        <v>63</v>
      </c>
      <c r="BC86" s="11" t="s">
        <v>63</v>
      </c>
      <c r="BD86" s="11" t="s">
        <v>63</v>
      </c>
      <c r="BE86" s="11" t="s">
        <v>63</v>
      </c>
      <c r="BF86" s="11" t="s">
        <v>63</v>
      </c>
      <c r="BG86" s="11" t="s">
        <v>63</v>
      </c>
      <c r="BH86" s="11" t="s">
        <v>63</v>
      </c>
      <c r="BI86" s="12">
        <v>59000.2</v>
      </c>
      <c r="BJ86" s="12">
        <v>294186.3</v>
      </c>
      <c r="BK86" s="12">
        <v>27926.400000000001</v>
      </c>
    </row>
    <row r="87" spans="1:63" ht="20.100000000000001" customHeight="1">
      <c r="A87" s="106"/>
      <c r="B87" s="71" t="s">
        <v>147</v>
      </c>
      <c r="C87" s="72" t="s">
        <v>239</v>
      </c>
      <c r="D87" s="2" t="s">
        <v>63</v>
      </c>
      <c r="E87" s="2" t="s">
        <v>63</v>
      </c>
      <c r="F87" s="2" t="s">
        <v>63</v>
      </c>
      <c r="G87" s="2" t="s">
        <v>63</v>
      </c>
      <c r="H87" s="2" t="s">
        <v>63</v>
      </c>
      <c r="I87" s="2" t="s">
        <v>63</v>
      </c>
      <c r="J87" s="2" t="s">
        <v>63</v>
      </c>
      <c r="K87" s="2" t="s">
        <v>63</v>
      </c>
      <c r="L87" s="2" t="s">
        <v>63</v>
      </c>
      <c r="M87" s="2" t="s">
        <v>63</v>
      </c>
      <c r="N87" s="2" t="s">
        <v>63</v>
      </c>
      <c r="O87" s="2" t="s">
        <v>63</v>
      </c>
      <c r="P87" s="2" t="s">
        <v>63</v>
      </c>
      <c r="Q87" s="3">
        <v>52333.7</v>
      </c>
      <c r="R87" s="3">
        <v>7848.1</v>
      </c>
      <c r="S87" s="2" t="s">
        <v>63</v>
      </c>
      <c r="T87" s="2" t="s">
        <v>63</v>
      </c>
      <c r="U87" s="2" t="s">
        <v>63</v>
      </c>
      <c r="V87" s="2" t="s">
        <v>63</v>
      </c>
      <c r="W87" s="2" t="s">
        <v>63</v>
      </c>
      <c r="X87" s="2" t="s">
        <v>63</v>
      </c>
      <c r="Y87" s="2" t="s">
        <v>63</v>
      </c>
      <c r="Z87" s="2" t="s">
        <v>63</v>
      </c>
      <c r="AA87" s="2" t="s">
        <v>63</v>
      </c>
      <c r="AB87" s="2" t="s">
        <v>63</v>
      </c>
      <c r="AC87" s="2" t="s">
        <v>63</v>
      </c>
      <c r="AD87" s="3">
        <v>34.1</v>
      </c>
      <c r="AE87" s="3">
        <v>26.7</v>
      </c>
      <c r="AF87" s="2" t="s">
        <v>63</v>
      </c>
      <c r="AG87" s="2" t="s">
        <v>63</v>
      </c>
      <c r="AH87" s="3">
        <v>3702.8</v>
      </c>
      <c r="AI87" s="2" t="s">
        <v>63</v>
      </c>
      <c r="AJ87" s="2" t="s">
        <v>63</v>
      </c>
      <c r="AK87" s="2" t="s">
        <v>63</v>
      </c>
      <c r="AL87" s="2" t="s">
        <v>63</v>
      </c>
      <c r="AM87" s="2" t="s">
        <v>63</v>
      </c>
      <c r="AN87" s="2" t="s">
        <v>63</v>
      </c>
      <c r="AO87" s="2" t="s">
        <v>63</v>
      </c>
      <c r="AP87" s="3">
        <v>2043.1</v>
      </c>
      <c r="AQ87" s="3">
        <v>5684.1</v>
      </c>
      <c r="AR87" s="3">
        <v>3564.7</v>
      </c>
      <c r="AS87" s="3">
        <v>1603.6</v>
      </c>
      <c r="AT87" s="3">
        <v>300.10000000000002</v>
      </c>
      <c r="AU87" s="2" t="s">
        <v>63</v>
      </c>
      <c r="AV87" s="2" t="s">
        <v>63</v>
      </c>
      <c r="AW87" s="2" t="s">
        <v>63</v>
      </c>
      <c r="AX87" s="2" t="s">
        <v>63</v>
      </c>
      <c r="AY87" s="2" t="s">
        <v>63</v>
      </c>
      <c r="AZ87" s="2" t="s">
        <v>63</v>
      </c>
      <c r="BA87" s="2" t="s">
        <v>63</v>
      </c>
      <c r="BB87" s="2" t="s">
        <v>63</v>
      </c>
      <c r="BC87" s="2" t="s">
        <v>63</v>
      </c>
      <c r="BD87" s="2" t="s">
        <v>63</v>
      </c>
      <c r="BE87" s="2" t="s">
        <v>63</v>
      </c>
      <c r="BF87" s="2" t="s">
        <v>63</v>
      </c>
      <c r="BG87" s="2" t="s">
        <v>63</v>
      </c>
      <c r="BH87" s="2" t="s">
        <v>63</v>
      </c>
      <c r="BI87" s="3">
        <v>51022.8</v>
      </c>
      <c r="BJ87" s="12">
        <v>128164</v>
      </c>
      <c r="BK87" s="3">
        <v>13195.7</v>
      </c>
    </row>
    <row r="88" spans="1:63" ht="20.100000000000001" customHeight="1">
      <c r="A88" s="106"/>
      <c r="B88" s="71" t="s">
        <v>148</v>
      </c>
      <c r="C88" s="72" t="s">
        <v>240</v>
      </c>
      <c r="D88" s="2" t="s">
        <v>63</v>
      </c>
      <c r="E88" s="2" t="s">
        <v>63</v>
      </c>
      <c r="F88" s="2" t="s">
        <v>63</v>
      </c>
      <c r="G88" s="3">
        <v>74466.3</v>
      </c>
      <c r="H88" s="2" t="s">
        <v>63</v>
      </c>
      <c r="I88" s="2" t="s">
        <v>63</v>
      </c>
      <c r="J88" s="2" t="s">
        <v>63</v>
      </c>
      <c r="K88" s="2" t="s">
        <v>63</v>
      </c>
      <c r="L88" s="2" t="s">
        <v>63</v>
      </c>
      <c r="M88" s="2" t="s">
        <v>63</v>
      </c>
      <c r="N88" s="2" t="s">
        <v>63</v>
      </c>
      <c r="O88" s="2" t="s">
        <v>63</v>
      </c>
      <c r="P88" s="2" t="s">
        <v>63</v>
      </c>
      <c r="Q88" s="3">
        <v>7556.9</v>
      </c>
      <c r="R88" s="3">
        <v>3301.3</v>
      </c>
      <c r="S88" s="2" t="s">
        <v>63</v>
      </c>
      <c r="T88" s="2" t="s">
        <v>63</v>
      </c>
      <c r="U88" s="2" t="s">
        <v>63</v>
      </c>
      <c r="V88" s="2" t="s">
        <v>63</v>
      </c>
      <c r="W88" s="3">
        <v>3998.9</v>
      </c>
      <c r="X88" s="3">
        <v>2757.4</v>
      </c>
      <c r="Y88" s="2" t="s">
        <v>63</v>
      </c>
      <c r="Z88" s="2" t="s">
        <v>63</v>
      </c>
      <c r="AA88" s="2" t="s">
        <v>63</v>
      </c>
      <c r="AB88" s="2" t="s">
        <v>63</v>
      </c>
      <c r="AC88" s="2" t="s">
        <v>63</v>
      </c>
      <c r="AD88" s="3">
        <v>3.7</v>
      </c>
      <c r="AE88" s="3">
        <v>1.7</v>
      </c>
      <c r="AF88" s="2" t="s">
        <v>63</v>
      </c>
      <c r="AG88" s="2" t="s">
        <v>63</v>
      </c>
      <c r="AH88" s="3">
        <v>746.5</v>
      </c>
      <c r="AI88" s="2" t="s">
        <v>63</v>
      </c>
      <c r="AJ88" s="2" t="s">
        <v>63</v>
      </c>
      <c r="AK88" s="2" t="s">
        <v>63</v>
      </c>
      <c r="AL88" s="2" t="s">
        <v>63</v>
      </c>
      <c r="AM88" s="2" t="s">
        <v>63</v>
      </c>
      <c r="AN88" s="3">
        <v>9501.2000000000007</v>
      </c>
      <c r="AO88" s="3">
        <v>22086.3</v>
      </c>
      <c r="AP88" s="2" t="s">
        <v>63</v>
      </c>
      <c r="AQ88" s="3">
        <v>1463.1</v>
      </c>
      <c r="AR88" s="3">
        <v>2668.4</v>
      </c>
      <c r="AS88" s="3">
        <v>4006.5</v>
      </c>
      <c r="AT88" s="2" t="s">
        <v>63</v>
      </c>
      <c r="AU88" s="2" t="s">
        <v>63</v>
      </c>
      <c r="AV88" s="2" t="s">
        <v>63</v>
      </c>
      <c r="AW88" s="2" t="s">
        <v>63</v>
      </c>
      <c r="AX88" s="2" t="s">
        <v>63</v>
      </c>
      <c r="AY88" s="2" t="s">
        <v>63</v>
      </c>
      <c r="AZ88" s="2" t="s">
        <v>63</v>
      </c>
      <c r="BA88" s="2" t="s">
        <v>63</v>
      </c>
      <c r="BB88" s="2" t="s">
        <v>63</v>
      </c>
      <c r="BC88" s="2" t="s">
        <v>63</v>
      </c>
      <c r="BD88" s="2" t="s">
        <v>63</v>
      </c>
      <c r="BE88" s="2" t="s">
        <v>63</v>
      </c>
      <c r="BF88" s="2" t="s">
        <v>63</v>
      </c>
      <c r="BG88" s="2" t="s">
        <v>63</v>
      </c>
      <c r="BH88" s="2" t="s">
        <v>63</v>
      </c>
      <c r="BI88" s="3">
        <v>6520.3</v>
      </c>
      <c r="BJ88" s="12">
        <v>139078.6</v>
      </c>
      <c r="BK88" s="3">
        <v>8138.1</v>
      </c>
    </row>
    <row r="89" spans="1:63" ht="20.100000000000001" customHeight="1">
      <c r="A89" s="106"/>
      <c r="B89" s="71" t="s">
        <v>149</v>
      </c>
      <c r="C89" s="72" t="s">
        <v>243</v>
      </c>
      <c r="D89" s="2" t="s">
        <v>63</v>
      </c>
      <c r="E89" s="2" t="s">
        <v>63</v>
      </c>
      <c r="F89" s="2" t="s">
        <v>63</v>
      </c>
      <c r="G89" s="2" t="s">
        <v>63</v>
      </c>
      <c r="H89" s="2" t="s">
        <v>63</v>
      </c>
      <c r="I89" s="2" t="s">
        <v>63</v>
      </c>
      <c r="J89" s="2" t="s">
        <v>63</v>
      </c>
      <c r="K89" s="2" t="s">
        <v>63</v>
      </c>
      <c r="L89" s="2" t="s">
        <v>63</v>
      </c>
      <c r="M89" s="2" t="s">
        <v>63</v>
      </c>
      <c r="N89" s="2" t="s">
        <v>63</v>
      </c>
      <c r="O89" s="2" t="s">
        <v>63</v>
      </c>
      <c r="P89" s="2" t="s">
        <v>63</v>
      </c>
      <c r="Q89" s="3">
        <v>1317.1</v>
      </c>
      <c r="R89" s="3">
        <v>6409.9</v>
      </c>
      <c r="S89" s="2" t="s">
        <v>63</v>
      </c>
      <c r="T89" s="2" t="s">
        <v>63</v>
      </c>
      <c r="U89" s="2" t="s">
        <v>63</v>
      </c>
      <c r="V89" s="2" t="s">
        <v>63</v>
      </c>
      <c r="W89" s="2" t="s">
        <v>63</v>
      </c>
      <c r="X89" s="2" t="s">
        <v>63</v>
      </c>
      <c r="Y89" s="2" t="s">
        <v>63</v>
      </c>
      <c r="Z89" s="2" t="s">
        <v>63</v>
      </c>
      <c r="AA89" s="2" t="s">
        <v>63</v>
      </c>
      <c r="AB89" s="2" t="s">
        <v>63</v>
      </c>
      <c r="AC89" s="2" t="s">
        <v>63</v>
      </c>
      <c r="AD89" s="3">
        <v>2.9</v>
      </c>
      <c r="AE89" s="2" t="s">
        <v>63</v>
      </c>
      <c r="AF89" s="2" t="s">
        <v>63</v>
      </c>
      <c r="AG89" s="2" t="s">
        <v>63</v>
      </c>
      <c r="AH89" s="3">
        <v>833.3</v>
      </c>
      <c r="AI89" s="2" t="s">
        <v>63</v>
      </c>
      <c r="AJ89" s="2" t="s">
        <v>63</v>
      </c>
      <c r="AK89" s="2" t="s">
        <v>63</v>
      </c>
      <c r="AL89" s="2" t="s">
        <v>63</v>
      </c>
      <c r="AM89" s="2" t="s">
        <v>63</v>
      </c>
      <c r="AN89" s="2" t="s">
        <v>63</v>
      </c>
      <c r="AO89" s="2" t="s">
        <v>63</v>
      </c>
      <c r="AP89" s="2" t="s">
        <v>63</v>
      </c>
      <c r="AQ89" s="2" t="s">
        <v>63</v>
      </c>
      <c r="AR89" s="2" t="s">
        <v>63</v>
      </c>
      <c r="AS89" s="2" t="s">
        <v>63</v>
      </c>
      <c r="AT89" s="2" t="s">
        <v>63</v>
      </c>
      <c r="AU89" s="3">
        <v>509.6</v>
      </c>
      <c r="AV89" s="2" t="s">
        <v>63</v>
      </c>
      <c r="AW89" s="2" t="s">
        <v>63</v>
      </c>
      <c r="AX89" s="2" t="s">
        <v>63</v>
      </c>
      <c r="AY89" s="2" t="s">
        <v>63</v>
      </c>
      <c r="AZ89" s="2" t="s">
        <v>63</v>
      </c>
      <c r="BA89" s="2" t="s">
        <v>63</v>
      </c>
      <c r="BB89" s="2" t="s">
        <v>63</v>
      </c>
      <c r="BC89" s="2" t="s">
        <v>63</v>
      </c>
      <c r="BD89" s="2" t="s">
        <v>63</v>
      </c>
      <c r="BE89" s="2" t="s">
        <v>63</v>
      </c>
      <c r="BF89" s="2" t="s">
        <v>63</v>
      </c>
      <c r="BG89" s="2" t="s">
        <v>63</v>
      </c>
      <c r="BH89" s="2" t="s">
        <v>63</v>
      </c>
      <c r="BI89" s="2" t="s">
        <v>63</v>
      </c>
      <c r="BJ89" s="12">
        <v>9072.7000000000007</v>
      </c>
      <c r="BK89" s="3">
        <v>509.6</v>
      </c>
    </row>
    <row r="90" spans="1:63" ht="20.100000000000001" customHeight="1">
      <c r="A90" s="106"/>
      <c r="B90" s="71" t="s">
        <v>150</v>
      </c>
      <c r="C90" s="72" t="s">
        <v>244</v>
      </c>
      <c r="D90" s="2" t="s">
        <v>63</v>
      </c>
      <c r="E90" s="2" t="s">
        <v>63</v>
      </c>
      <c r="F90" s="2" t="s">
        <v>63</v>
      </c>
      <c r="G90" s="2" t="s">
        <v>63</v>
      </c>
      <c r="H90" s="2" t="s">
        <v>63</v>
      </c>
      <c r="I90" s="2" t="s">
        <v>63</v>
      </c>
      <c r="J90" s="2" t="s">
        <v>63</v>
      </c>
      <c r="K90" s="2" t="s">
        <v>63</v>
      </c>
      <c r="L90" s="2" t="s">
        <v>63</v>
      </c>
      <c r="M90" s="2" t="s">
        <v>63</v>
      </c>
      <c r="N90" s="2" t="s">
        <v>63</v>
      </c>
      <c r="O90" s="2" t="s">
        <v>63</v>
      </c>
      <c r="P90" s="2" t="s">
        <v>63</v>
      </c>
      <c r="Q90" s="3">
        <v>79.900000000000006</v>
      </c>
      <c r="R90" s="3">
        <v>385.8</v>
      </c>
      <c r="S90" s="2" t="s">
        <v>63</v>
      </c>
      <c r="T90" s="2" t="s">
        <v>63</v>
      </c>
      <c r="U90" s="2" t="s">
        <v>63</v>
      </c>
      <c r="V90" s="2" t="s">
        <v>63</v>
      </c>
      <c r="W90" s="2" t="s">
        <v>63</v>
      </c>
      <c r="X90" s="3">
        <v>468.4</v>
      </c>
      <c r="Y90" s="2" t="s">
        <v>63</v>
      </c>
      <c r="Z90" s="2" t="s">
        <v>63</v>
      </c>
      <c r="AA90" s="2" t="s">
        <v>63</v>
      </c>
      <c r="AB90" s="2" t="s">
        <v>63</v>
      </c>
      <c r="AC90" s="2" t="s">
        <v>63</v>
      </c>
      <c r="AD90" s="2" t="s">
        <v>63</v>
      </c>
      <c r="AE90" s="2" t="s">
        <v>63</v>
      </c>
      <c r="AF90" s="2" t="s">
        <v>63</v>
      </c>
      <c r="AG90" s="2" t="s">
        <v>63</v>
      </c>
      <c r="AH90" s="3">
        <v>2403</v>
      </c>
      <c r="AI90" s="2" t="s">
        <v>63</v>
      </c>
      <c r="AJ90" s="2" t="s">
        <v>63</v>
      </c>
      <c r="AK90" s="2" t="s">
        <v>63</v>
      </c>
      <c r="AL90" s="2" t="s">
        <v>63</v>
      </c>
      <c r="AM90" s="2" t="s">
        <v>63</v>
      </c>
      <c r="AN90" s="2" t="s">
        <v>63</v>
      </c>
      <c r="AO90" s="3">
        <v>6993.9</v>
      </c>
      <c r="AP90" s="3">
        <v>2834.2</v>
      </c>
      <c r="AQ90" s="2" t="s">
        <v>63</v>
      </c>
      <c r="AR90" s="3">
        <v>2658.5</v>
      </c>
      <c r="AS90" s="3">
        <v>582.4</v>
      </c>
      <c r="AT90" s="2" t="s">
        <v>63</v>
      </c>
      <c r="AU90" s="2" t="s">
        <v>63</v>
      </c>
      <c r="AV90" s="2" t="s">
        <v>63</v>
      </c>
      <c r="AW90" s="2" t="s">
        <v>63</v>
      </c>
      <c r="AX90" s="2" t="s">
        <v>63</v>
      </c>
      <c r="AY90" s="2" t="s">
        <v>63</v>
      </c>
      <c r="AZ90" s="2" t="s">
        <v>63</v>
      </c>
      <c r="BA90" s="2" t="s">
        <v>63</v>
      </c>
      <c r="BB90" s="2" t="s">
        <v>63</v>
      </c>
      <c r="BC90" s="2" t="s">
        <v>63</v>
      </c>
      <c r="BD90" s="2" t="s">
        <v>63</v>
      </c>
      <c r="BE90" s="2" t="s">
        <v>63</v>
      </c>
      <c r="BF90" s="2" t="s">
        <v>63</v>
      </c>
      <c r="BG90" s="2" t="s">
        <v>63</v>
      </c>
      <c r="BH90" s="2" t="s">
        <v>63</v>
      </c>
      <c r="BI90" s="2" t="s">
        <v>63</v>
      </c>
      <c r="BJ90" s="12">
        <v>16406.099999999999</v>
      </c>
      <c r="BK90" s="3">
        <v>6075.1</v>
      </c>
    </row>
    <row r="91" spans="1:63" ht="20.100000000000001" customHeight="1">
      <c r="A91" s="106"/>
      <c r="B91" s="71" t="s">
        <v>151</v>
      </c>
      <c r="C91" s="72" t="s">
        <v>245</v>
      </c>
      <c r="D91" s="2" t="s">
        <v>63</v>
      </c>
      <c r="E91" s="2" t="s">
        <v>63</v>
      </c>
      <c r="F91" s="2" t="s">
        <v>63</v>
      </c>
      <c r="G91" s="2" t="s">
        <v>63</v>
      </c>
      <c r="H91" s="2" t="s">
        <v>63</v>
      </c>
      <c r="I91" s="2" t="s">
        <v>63</v>
      </c>
      <c r="J91" s="2" t="s">
        <v>63</v>
      </c>
      <c r="K91" s="2" t="s">
        <v>63</v>
      </c>
      <c r="L91" s="2" t="s">
        <v>63</v>
      </c>
      <c r="M91" s="2" t="s">
        <v>63</v>
      </c>
      <c r="N91" s="2" t="s">
        <v>63</v>
      </c>
      <c r="O91" s="2" t="s">
        <v>63</v>
      </c>
      <c r="P91" s="2" t="s">
        <v>63</v>
      </c>
      <c r="Q91" s="2" t="s">
        <v>63</v>
      </c>
      <c r="R91" s="2" t="s">
        <v>63</v>
      </c>
      <c r="S91" s="2" t="s">
        <v>63</v>
      </c>
      <c r="T91" s="2" t="s">
        <v>63</v>
      </c>
      <c r="U91" s="2" t="s">
        <v>63</v>
      </c>
      <c r="V91" s="2" t="s">
        <v>63</v>
      </c>
      <c r="W91" s="2" t="s">
        <v>63</v>
      </c>
      <c r="X91" s="2" t="s">
        <v>63</v>
      </c>
      <c r="Y91" s="2" t="s">
        <v>63</v>
      </c>
      <c r="Z91" s="2" t="s">
        <v>63</v>
      </c>
      <c r="AA91" s="2" t="s">
        <v>63</v>
      </c>
      <c r="AB91" s="2" t="s">
        <v>63</v>
      </c>
      <c r="AC91" s="2" t="s">
        <v>63</v>
      </c>
      <c r="AD91" s="2" t="s">
        <v>63</v>
      </c>
      <c r="AE91" s="2" t="s">
        <v>63</v>
      </c>
      <c r="AF91" s="2" t="s">
        <v>63</v>
      </c>
      <c r="AG91" s="2" t="s">
        <v>63</v>
      </c>
      <c r="AH91" s="2" t="s">
        <v>63</v>
      </c>
      <c r="AI91" s="2" t="s">
        <v>63</v>
      </c>
      <c r="AJ91" s="2" t="s">
        <v>63</v>
      </c>
      <c r="AK91" s="2" t="s">
        <v>63</v>
      </c>
      <c r="AL91" s="2" t="s">
        <v>63</v>
      </c>
      <c r="AM91" s="2" t="s">
        <v>63</v>
      </c>
      <c r="AN91" s="2" t="s">
        <v>63</v>
      </c>
      <c r="AO91" s="2" t="s">
        <v>63</v>
      </c>
      <c r="AP91" s="2" t="s">
        <v>63</v>
      </c>
      <c r="AQ91" s="2" t="s">
        <v>63</v>
      </c>
      <c r="AR91" s="2" t="s">
        <v>63</v>
      </c>
      <c r="AS91" s="2" t="s">
        <v>63</v>
      </c>
      <c r="AT91" s="2" t="s">
        <v>63</v>
      </c>
      <c r="AU91" s="2" t="s">
        <v>63</v>
      </c>
      <c r="AV91" s="2" t="s">
        <v>63</v>
      </c>
      <c r="AW91" s="2" t="s">
        <v>63</v>
      </c>
      <c r="AX91" s="2" t="s">
        <v>63</v>
      </c>
      <c r="AY91" s="2" t="s">
        <v>63</v>
      </c>
      <c r="AZ91" s="2" t="s">
        <v>63</v>
      </c>
      <c r="BA91" s="2" t="s">
        <v>63</v>
      </c>
      <c r="BB91" s="2" t="s">
        <v>63</v>
      </c>
      <c r="BC91" s="2" t="s">
        <v>63</v>
      </c>
      <c r="BD91" s="2" t="s">
        <v>63</v>
      </c>
      <c r="BE91" s="2" t="s">
        <v>63</v>
      </c>
      <c r="BF91" s="2" t="s">
        <v>63</v>
      </c>
      <c r="BG91" s="2" t="s">
        <v>63</v>
      </c>
      <c r="BH91" s="2" t="s">
        <v>63</v>
      </c>
      <c r="BI91" s="3">
        <v>1457</v>
      </c>
      <c r="BJ91" s="12">
        <v>1457</v>
      </c>
      <c r="BK91" s="2" t="s">
        <v>63</v>
      </c>
    </row>
  </sheetData>
  <mergeCells count="1">
    <mergeCell ref="D2:BK2"/>
  </mergeCells>
  <phoneticPr fontId="5"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6F3E-66D9-45DD-9F8B-A2875239DE12}">
  <dimension ref="A1:Z24"/>
  <sheetViews>
    <sheetView workbookViewId="0"/>
  </sheetViews>
  <sheetFormatPr defaultColWidth="9" defaultRowHeight="15"/>
  <cols>
    <col min="1" max="1" width="12.25" style="552" customWidth="1"/>
    <col min="2" max="21" width="9" style="552"/>
    <col min="22" max="22" width="10.75" style="552" customWidth="1"/>
    <col min="23" max="23" width="10.125" style="552" customWidth="1"/>
    <col min="24" max="16384" width="9" style="552"/>
  </cols>
  <sheetData>
    <row r="1" spans="1:26" ht="19.5" customHeight="1">
      <c r="A1" s="550" t="s">
        <v>848</v>
      </c>
      <c r="B1" s="551">
        <v>2019</v>
      </c>
      <c r="C1" s="550" t="s">
        <v>849</v>
      </c>
      <c r="D1" s="551" t="s">
        <v>157</v>
      </c>
    </row>
    <row r="2" spans="1:26" ht="19.5" customHeight="1">
      <c r="A2" s="550" t="s">
        <v>850</v>
      </c>
      <c r="B2" s="551" t="s">
        <v>851</v>
      </c>
    </row>
    <row r="3" spans="1:26" ht="38.25" customHeight="1">
      <c r="A3" s="550" t="s">
        <v>852</v>
      </c>
      <c r="B3" s="553" t="s">
        <v>853</v>
      </c>
      <c r="C3" s="552">
        <f>(32.3/6.29)/41.868</f>
        <v>0.12265059556547088</v>
      </c>
    </row>
    <row r="4" spans="1:26" ht="19.5" customHeight="1">
      <c r="A4" s="550"/>
      <c r="B4" s="551">
        <v>2022</v>
      </c>
      <c r="C4" s="552">
        <f>(32.2/6.29)/41.868</f>
        <v>0.12227087235938584</v>
      </c>
    </row>
    <row r="5" spans="1:26" ht="18.600000000000001" customHeight="1">
      <c r="A5" s="554"/>
      <c r="B5" s="555"/>
      <c r="C5" s="555"/>
      <c r="D5" s="555"/>
      <c r="E5" s="784" t="s">
        <v>854</v>
      </c>
      <c r="F5" s="785"/>
      <c r="G5" s="785"/>
      <c r="H5" s="785"/>
      <c r="I5" s="785"/>
      <c r="J5" s="785"/>
      <c r="K5" s="785"/>
      <c r="L5" s="785"/>
      <c r="M5" s="784" t="s">
        <v>855</v>
      </c>
      <c r="N5" s="785"/>
      <c r="O5" s="785"/>
      <c r="P5" s="785"/>
      <c r="Q5" s="785"/>
      <c r="R5" s="785"/>
      <c r="S5" s="785"/>
      <c r="T5" s="785"/>
      <c r="U5" s="786"/>
    </row>
    <row r="6" spans="1:26" ht="66">
      <c r="A6" s="556" t="s">
        <v>856</v>
      </c>
      <c r="B6" s="556" t="s">
        <v>857</v>
      </c>
      <c r="C6" s="556" t="s">
        <v>858</v>
      </c>
      <c r="D6" s="556"/>
      <c r="E6" s="556" t="s">
        <v>859</v>
      </c>
      <c r="F6" s="556" t="s">
        <v>860</v>
      </c>
      <c r="G6" s="556" t="s">
        <v>861</v>
      </c>
      <c r="H6" s="557" t="s">
        <v>862</v>
      </c>
      <c r="I6" s="556" t="s">
        <v>863</v>
      </c>
      <c r="J6" s="556" t="s">
        <v>864</v>
      </c>
      <c r="K6" s="556" t="s">
        <v>865</v>
      </c>
      <c r="L6" s="556" t="s">
        <v>866</v>
      </c>
      <c r="M6" s="556" t="s">
        <v>867</v>
      </c>
      <c r="N6" s="558" t="s">
        <v>868</v>
      </c>
      <c r="O6" s="556" t="s">
        <v>869</v>
      </c>
      <c r="P6" s="556" t="s">
        <v>870</v>
      </c>
      <c r="Q6" s="556" t="s">
        <v>871</v>
      </c>
      <c r="R6" s="556" t="s">
        <v>872</v>
      </c>
      <c r="S6" s="556" t="s">
        <v>873</v>
      </c>
      <c r="T6" s="556" t="s">
        <v>874</v>
      </c>
      <c r="U6" s="559" t="s">
        <v>875</v>
      </c>
      <c r="V6" s="567" t="s">
        <v>898</v>
      </c>
      <c r="W6" s="589" t="s">
        <v>904</v>
      </c>
      <c r="X6" s="568" t="s">
        <v>897</v>
      </c>
    </row>
    <row r="7" spans="1:26">
      <c r="A7" s="552">
        <v>2019</v>
      </c>
      <c r="B7" s="552" t="s">
        <v>876</v>
      </c>
      <c r="C7" s="552" t="s">
        <v>877</v>
      </c>
      <c r="D7" s="552" t="s">
        <v>878</v>
      </c>
      <c r="E7" s="552">
        <v>15095.974537</v>
      </c>
      <c r="F7" s="552">
        <v>313163.44297400001</v>
      </c>
      <c r="G7" s="552">
        <v>226088.04598699999</v>
      </c>
      <c r="H7" s="552">
        <v>23427.242783999998</v>
      </c>
      <c r="I7" s="552">
        <v>304.54975000000002</v>
      </c>
      <c r="J7" s="552">
        <v>-71435.398593000005</v>
      </c>
      <c r="K7" s="552">
        <v>10277.733335999999</v>
      </c>
      <c r="L7" s="552">
        <v>516921.59077499999</v>
      </c>
      <c r="M7" s="552">
        <v>438613.818233</v>
      </c>
      <c r="N7" s="552">
        <v>438613.818233</v>
      </c>
      <c r="P7" s="552">
        <v>47382.448340000003</v>
      </c>
      <c r="Q7" s="552">
        <v>19344.359216000001</v>
      </c>
      <c r="T7" s="552">
        <v>11595.224903</v>
      </c>
      <c r="V7" s="552">
        <f>N7-H7</f>
        <v>415186.575449</v>
      </c>
      <c r="W7" s="590">
        <f>$C$3*V7</f>
        <v>50922.880749608157</v>
      </c>
      <c r="X7" s="552">
        <f>'2019_KESIS'!AI74</f>
        <v>44794.8</v>
      </c>
    </row>
    <row r="8" spans="1:26">
      <c r="A8" s="552">
        <v>2020</v>
      </c>
      <c r="B8" s="552" t="s">
        <v>876</v>
      </c>
      <c r="C8" s="552" t="s">
        <v>877</v>
      </c>
      <c r="D8" s="552" t="s">
        <v>878</v>
      </c>
      <c r="E8" s="552">
        <v>11595.224903</v>
      </c>
      <c r="F8" s="552">
        <v>286739.64642599999</v>
      </c>
      <c r="G8" s="552">
        <v>215877.89256199999</v>
      </c>
      <c r="H8" s="552">
        <v>20137.334021999999</v>
      </c>
      <c r="I8" s="552">
        <v>-2470.8634200000001</v>
      </c>
      <c r="J8" s="552">
        <v>-62366.792766999999</v>
      </c>
      <c r="K8" s="552">
        <v>17027.746575000001</v>
      </c>
      <c r="L8" s="552">
        <v>486540.18830099999</v>
      </c>
      <c r="M8" s="552">
        <v>405265.807424</v>
      </c>
      <c r="N8" s="552">
        <v>405265.807424</v>
      </c>
      <c r="P8" s="552">
        <v>36680.450080000002</v>
      </c>
      <c r="Q8" s="552">
        <v>27579.723193999998</v>
      </c>
      <c r="T8" s="552">
        <v>16904.434774000001</v>
      </c>
      <c r="V8" s="552">
        <f t="shared" ref="V8:V10" si="0">N8-H8</f>
        <v>385128.47340199997</v>
      </c>
      <c r="W8" s="590">
        <f t="shared" ref="W8:W9" si="1">$C$3*V8</f>
        <v>47236.236631975909</v>
      </c>
      <c r="X8" s="552">
        <f>'2020_KESIS'!AI74</f>
        <v>40919.199999999997</v>
      </c>
      <c r="Y8" s="552">
        <f>W8/W7-1</f>
        <v>-7.2396613533310727E-2</v>
      </c>
      <c r="Z8" s="552">
        <f>X8/X7-1</f>
        <v>-8.6518970951985574E-2</v>
      </c>
    </row>
    <row r="9" spans="1:26">
      <c r="A9" s="552">
        <v>2021</v>
      </c>
      <c r="B9" s="552" t="s">
        <v>876</v>
      </c>
      <c r="C9" s="552" t="s">
        <v>877</v>
      </c>
      <c r="D9" s="552" t="s">
        <v>878</v>
      </c>
      <c r="E9" s="552">
        <v>16904.434774000001</v>
      </c>
      <c r="F9" s="552">
        <v>285599.79160599998</v>
      </c>
      <c r="G9" s="552">
        <v>253313.120818</v>
      </c>
      <c r="H9" s="552">
        <v>20896.244167000001</v>
      </c>
      <c r="I9" s="552">
        <v>-4345.9714510000003</v>
      </c>
      <c r="J9" s="552">
        <v>-63486.322731</v>
      </c>
      <c r="K9" s="552">
        <v>18913.721450000001</v>
      </c>
      <c r="L9" s="552">
        <v>527795.01863299997</v>
      </c>
      <c r="M9" s="552">
        <v>451807.48300200002</v>
      </c>
      <c r="N9" s="552">
        <v>451807.48300200002</v>
      </c>
      <c r="P9" s="552">
        <v>31202.589553999998</v>
      </c>
      <c r="Q9" s="552">
        <v>28636.529326</v>
      </c>
      <c r="T9" s="552">
        <v>14529.111176</v>
      </c>
      <c r="V9" s="552">
        <f t="shared" si="0"/>
        <v>430911.23883500003</v>
      </c>
      <c r="W9" s="590">
        <f t="shared" si="1"/>
        <v>52851.520078967616</v>
      </c>
      <c r="X9" s="552">
        <f>'2021_KESIS'!AI74</f>
        <v>45343.3</v>
      </c>
      <c r="Y9" s="552">
        <f t="shared" ref="Y9:Z11" si="2">W9/W8-1</f>
        <v>0.1188766050678669</v>
      </c>
      <c r="Z9" s="552">
        <f t="shared" si="2"/>
        <v>0.10811794952002995</v>
      </c>
    </row>
    <row r="10" spans="1:26">
      <c r="A10" s="552">
        <v>2022</v>
      </c>
      <c r="B10" s="552" t="s">
        <v>876</v>
      </c>
      <c r="C10" s="552" t="s">
        <v>877</v>
      </c>
      <c r="D10" s="552" t="s">
        <v>878</v>
      </c>
      <c r="E10" s="552">
        <v>14529.111176</v>
      </c>
      <c r="F10" s="552">
        <v>300607.82386399998</v>
      </c>
      <c r="G10" s="552">
        <v>236608.10058299999</v>
      </c>
      <c r="H10" s="552">
        <v>17504.202442999998</v>
      </c>
      <c r="I10" s="552">
        <v>-4807.3082839999997</v>
      </c>
      <c r="J10" s="552">
        <v>-66904.497868000006</v>
      </c>
      <c r="K10" s="552">
        <v>10127.835202</v>
      </c>
      <c r="L10" s="552">
        <v>507665.267116</v>
      </c>
      <c r="M10" s="552">
        <v>446832.45560599997</v>
      </c>
      <c r="N10" s="552">
        <v>446832.45560599997</v>
      </c>
      <c r="P10" s="552">
        <v>33944.309400999999</v>
      </c>
      <c r="Q10" s="552">
        <v>12887.131901000001</v>
      </c>
      <c r="T10" s="552">
        <v>13460.659713999999</v>
      </c>
      <c r="V10" s="552">
        <f t="shared" si="0"/>
        <v>429328.25316299999</v>
      </c>
      <c r="W10" s="590">
        <f>$C$4*V10</f>
        <v>52494.340042771262</v>
      </c>
      <c r="X10" s="552">
        <f>'2022_KESIS'!AI74</f>
        <v>43578.7</v>
      </c>
      <c r="Y10" s="552">
        <f t="shared" si="2"/>
        <v>-6.7581790582877943E-3</v>
      </c>
      <c r="Z10" s="552">
        <f t="shared" si="2"/>
        <v>-3.8916444105303483E-2</v>
      </c>
    </row>
    <row r="11" spans="1:26">
      <c r="A11" s="552">
        <v>2023</v>
      </c>
      <c r="W11" s="590">
        <f>W10*(1+Z11)</f>
        <v>49811.604102753416</v>
      </c>
      <c r="X11" s="552">
        <f>'2023_KESIS'!AI74</f>
        <v>41351.599999999999</v>
      </c>
      <c r="Z11" s="552">
        <f t="shared" si="2"/>
        <v>-5.1105241780961763E-2</v>
      </c>
    </row>
    <row r="13" spans="1:26" ht="18">
      <c r="A13" s="560" t="s">
        <v>879</v>
      </c>
    </row>
    <row r="15" spans="1:26" ht="30">
      <c r="A15" s="561" t="s">
        <v>880</v>
      </c>
      <c r="B15" s="561" t="s">
        <v>881</v>
      </c>
      <c r="C15" s="561" t="s">
        <v>882</v>
      </c>
      <c r="D15" s="561" t="s">
        <v>883</v>
      </c>
    </row>
    <row r="16" spans="1:26" ht="25.5">
      <c r="A16" s="561" t="s">
        <v>884</v>
      </c>
      <c r="B16" s="562" t="s">
        <v>885</v>
      </c>
      <c r="C16" s="562" t="s">
        <v>886</v>
      </c>
      <c r="D16" s="562" t="s">
        <v>887</v>
      </c>
      <c r="E16" s="552">
        <f>32.3/41.868</f>
        <v>0.77147224610681175</v>
      </c>
    </row>
    <row r="17" spans="1:5" ht="25.5">
      <c r="A17" s="561" t="s">
        <v>888</v>
      </c>
      <c r="B17" s="562" t="s">
        <v>885</v>
      </c>
      <c r="C17" s="562" t="s">
        <v>889</v>
      </c>
      <c r="D17" s="562" t="s">
        <v>887</v>
      </c>
      <c r="E17" s="552">
        <f>32.2/41.868</f>
        <v>0.76908378714053693</v>
      </c>
    </row>
    <row r="19" spans="1:5" ht="21.75">
      <c r="A19" s="563" t="s">
        <v>890</v>
      </c>
    </row>
    <row r="20" spans="1:5">
      <c r="A20" s="564" t="s">
        <v>891</v>
      </c>
    </row>
    <row r="21" spans="1:5">
      <c r="A21" s="564" t="s">
        <v>892</v>
      </c>
    </row>
    <row r="22" spans="1:5">
      <c r="A22" s="564" t="s">
        <v>893</v>
      </c>
    </row>
    <row r="23" spans="1:5">
      <c r="A23" s="565" t="s">
        <v>894</v>
      </c>
    </row>
    <row r="24" spans="1:5">
      <c r="A24" s="565" t="s">
        <v>895</v>
      </c>
    </row>
  </sheetData>
  <mergeCells count="2">
    <mergeCell ref="E5:L5"/>
    <mergeCell ref="M5:U5"/>
  </mergeCells>
  <phoneticPr fontId="5"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C033-7763-4D38-A67E-002B343AB8C5}">
  <dimension ref="A1:R96"/>
  <sheetViews>
    <sheetView workbookViewId="0"/>
  </sheetViews>
  <sheetFormatPr defaultColWidth="9.125" defaultRowHeight="16.5"/>
  <cols>
    <col min="1" max="1" width="17.25" style="245" customWidth="1"/>
    <col min="2" max="2" width="17.375" style="245" customWidth="1"/>
    <col min="3" max="4" width="9.375" style="245" customWidth="1"/>
    <col min="5" max="5" width="9.375" style="245" customWidth="1" collapsed="1"/>
    <col min="6" max="10" width="9.375" style="245" customWidth="1"/>
    <col min="11" max="11" width="9.375" style="246" customWidth="1"/>
    <col min="12" max="16" width="9.375" style="245" customWidth="1"/>
    <col min="17" max="16384" width="9.125" style="245"/>
  </cols>
  <sheetData>
    <row r="1" spans="1:18">
      <c r="A1" s="27" t="s">
        <v>640</v>
      </c>
      <c r="P1" s="245" t="s">
        <v>1091</v>
      </c>
    </row>
    <row r="2" spans="1:18">
      <c r="B2" s="788" t="s">
        <v>641</v>
      </c>
      <c r="C2" s="789"/>
      <c r="D2" s="789"/>
      <c r="E2" s="789"/>
      <c r="F2" s="789"/>
      <c r="G2" s="789"/>
      <c r="H2" s="789"/>
      <c r="I2" s="789"/>
      <c r="J2" s="789"/>
      <c r="K2" s="789"/>
      <c r="L2" s="247"/>
      <c r="M2" s="247"/>
    </row>
    <row r="3" spans="1:18" ht="17.100000000000001" customHeight="1">
      <c r="B3" s="248" t="s">
        <v>642</v>
      </c>
      <c r="C3" s="248"/>
      <c r="D3" s="248"/>
      <c r="E3" s="249">
        <f>SUM(E6,E14,E22,E30)</f>
        <v>231.33500000000001</v>
      </c>
      <c r="F3" s="249">
        <f t="shared" ref="F3:I3" si="0">SUM(F6,F14,F22,F30)</f>
        <v>222.52800000000002</v>
      </c>
      <c r="G3" s="249">
        <f t="shared" si="0"/>
        <v>213.47499999999997</v>
      </c>
      <c r="H3" s="249">
        <f t="shared" si="0"/>
        <v>212.15100000000001</v>
      </c>
      <c r="I3" s="249">
        <f t="shared" si="0"/>
        <v>214.05399999999997</v>
      </c>
      <c r="J3" s="248"/>
      <c r="K3" s="248"/>
      <c r="L3" s="247"/>
      <c r="M3" s="247"/>
    </row>
    <row r="4" spans="1:18">
      <c r="B4" s="250"/>
      <c r="C4" s="251"/>
      <c r="D4" s="251"/>
      <c r="E4" s="251"/>
      <c r="F4" s="251"/>
      <c r="G4" s="251"/>
      <c r="H4" s="251"/>
      <c r="I4" s="251"/>
      <c r="J4" s="251"/>
      <c r="K4" s="251"/>
      <c r="L4" s="251"/>
      <c r="M4" s="787" t="s">
        <v>643</v>
      </c>
      <c r="N4" s="787"/>
      <c r="O4" s="787" t="s">
        <v>644</v>
      </c>
      <c r="P4" s="787"/>
      <c r="Q4" s="247"/>
      <c r="R4" s="247"/>
    </row>
    <row r="5" spans="1:18" ht="17.100000000000001" customHeight="1">
      <c r="B5" s="250"/>
      <c r="C5" s="253">
        <v>2000</v>
      </c>
      <c r="D5" s="253">
        <v>2018</v>
      </c>
      <c r="E5" s="253">
        <v>2019</v>
      </c>
      <c r="F5" s="253">
        <v>2020</v>
      </c>
      <c r="G5" s="253">
        <v>2021</v>
      </c>
      <c r="H5" s="253">
        <v>2022</v>
      </c>
      <c r="I5" s="253">
        <v>2023</v>
      </c>
      <c r="J5" s="253">
        <v>2030</v>
      </c>
      <c r="K5" s="253">
        <v>2040</v>
      </c>
      <c r="L5" s="253">
        <v>2050</v>
      </c>
      <c r="M5" s="254">
        <v>2023</v>
      </c>
      <c r="N5" s="254">
        <v>2050</v>
      </c>
      <c r="O5" s="254" t="s">
        <v>645</v>
      </c>
      <c r="P5" s="254" t="s">
        <v>646</v>
      </c>
      <c r="Q5" s="247"/>
      <c r="R5" s="247"/>
    </row>
    <row r="6" spans="1:18">
      <c r="A6" s="156" t="s">
        <v>204</v>
      </c>
      <c r="B6" s="255" t="s">
        <v>108</v>
      </c>
      <c r="C6" s="256">
        <v>83.796000000000006</v>
      </c>
      <c r="D6" s="256">
        <v>145.02000000000001</v>
      </c>
      <c r="E6" s="256">
        <v>142.97300000000001</v>
      </c>
      <c r="F6" s="256">
        <v>137.999</v>
      </c>
      <c r="G6" s="256">
        <v>130.79499999999999</v>
      </c>
      <c r="H6" s="256">
        <v>128.422</v>
      </c>
      <c r="I6" s="256">
        <v>132.29499999999999</v>
      </c>
      <c r="J6" s="257">
        <v>148.82</v>
      </c>
      <c r="K6" s="257">
        <v>155.58600000000001</v>
      </c>
      <c r="L6" s="257">
        <v>152.96199999999999</v>
      </c>
      <c r="M6" s="258">
        <v>100</v>
      </c>
      <c r="N6" s="258">
        <v>100.01</v>
      </c>
      <c r="O6" s="259">
        <v>2.0099999999999998</v>
      </c>
      <c r="P6" s="259">
        <v>0.54</v>
      </c>
      <c r="Q6" s="247"/>
      <c r="R6" s="247"/>
    </row>
    <row r="7" spans="1:18">
      <c r="A7" s="156" t="s">
        <v>559</v>
      </c>
      <c r="B7" s="260" t="s">
        <v>647</v>
      </c>
      <c r="C7" s="261">
        <v>20.745999999999999</v>
      </c>
      <c r="D7" s="261">
        <v>31.992000000000001</v>
      </c>
      <c r="E7" s="261">
        <v>31.821999999999999</v>
      </c>
      <c r="F7" s="261">
        <v>30.25</v>
      </c>
      <c r="G7" s="261">
        <v>31.748000000000001</v>
      </c>
      <c r="H7" s="261">
        <v>29.789000000000001</v>
      </c>
      <c r="I7" s="261">
        <v>30.664999999999999</v>
      </c>
      <c r="J7" s="262">
        <v>33.326000000000001</v>
      </c>
      <c r="K7" s="262">
        <v>31.914999999999999</v>
      </c>
      <c r="L7" s="262">
        <v>28.846</v>
      </c>
      <c r="M7" s="262">
        <v>23.18</v>
      </c>
      <c r="N7" s="262">
        <v>18.86</v>
      </c>
      <c r="O7" s="263">
        <v>1.71</v>
      </c>
      <c r="P7" s="263">
        <v>-0.23</v>
      </c>
      <c r="Q7" s="247"/>
      <c r="R7" s="247"/>
    </row>
    <row r="8" spans="1:18">
      <c r="A8" s="156" t="s">
        <v>560</v>
      </c>
      <c r="B8" s="260" t="s">
        <v>648</v>
      </c>
      <c r="C8" s="261">
        <v>47.997</v>
      </c>
      <c r="D8" s="261">
        <v>69.293999999999997</v>
      </c>
      <c r="E8" s="261">
        <v>69.215999999999994</v>
      </c>
      <c r="F8" s="261">
        <v>66.483000000000004</v>
      </c>
      <c r="G8" s="261">
        <v>61.622999999999998</v>
      </c>
      <c r="H8" s="261">
        <v>60.481000000000002</v>
      </c>
      <c r="I8" s="261">
        <v>59.649000000000001</v>
      </c>
      <c r="J8" s="262">
        <v>65.444999999999993</v>
      </c>
      <c r="K8" s="262">
        <v>70.183999999999997</v>
      </c>
      <c r="L8" s="262">
        <v>70.909000000000006</v>
      </c>
      <c r="M8" s="262">
        <v>45.09</v>
      </c>
      <c r="N8" s="262">
        <v>46.36</v>
      </c>
      <c r="O8" s="263">
        <v>0.95</v>
      </c>
      <c r="P8" s="263">
        <v>0.64</v>
      </c>
      <c r="Q8" s="247"/>
      <c r="R8" s="247"/>
    </row>
    <row r="9" spans="1:18">
      <c r="A9" s="156" t="s">
        <v>649</v>
      </c>
      <c r="B9" s="260" t="s">
        <v>15</v>
      </c>
      <c r="C9" s="261">
        <v>3.516</v>
      </c>
      <c r="D9" s="261">
        <v>9.9039999999999999</v>
      </c>
      <c r="E9" s="261">
        <v>11.449</v>
      </c>
      <c r="F9" s="261">
        <v>11.414999999999999</v>
      </c>
      <c r="G9" s="261">
        <v>9.9339999999999993</v>
      </c>
      <c r="H9" s="261">
        <v>10.010999999999999</v>
      </c>
      <c r="I9" s="261">
        <v>12.824</v>
      </c>
      <c r="J9" s="262">
        <v>15.351000000000001</v>
      </c>
      <c r="K9" s="262">
        <v>15.656000000000001</v>
      </c>
      <c r="L9" s="262">
        <v>14.984</v>
      </c>
      <c r="M9" s="262">
        <v>9.69</v>
      </c>
      <c r="N9" s="262">
        <v>9.8000000000000007</v>
      </c>
      <c r="O9" s="263">
        <v>5.79</v>
      </c>
      <c r="P9" s="263">
        <v>0.57999999999999996</v>
      </c>
      <c r="Q9" s="247"/>
      <c r="R9" s="247"/>
    </row>
    <row r="10" spans="1:18">
      <c r="A10" s="156" t="s">
        <v>381</v>
      </c>
      <c r="B10" s="260" t="s">
        <v>57</v>
      </c>
      <c r="C10" s="261">
        <v>11.537000000000001</v>
      </c>
      <c r="D10" s="261">
        <v>24.399000000000001</v>
      </c>
      <c r="E10" s="261">
        <v>24.06</v>
      </c>
      <c r="F10" s="261">
        <v>23.108000000000001</v>
      </c>
      <c r="G10" s="261">
        <v>23.108000000000001</v>
      </c>
      <c r="H10" s="261">
        <v>23.57</v>
      </c>
      <c r="I10" s="261">
        <v>24.300999999999998</v>
      </c>
      <c r="J10" s="262">
        <v>28.681000000000001</v>
      </c>
      <c r="K10" s="262">
        <v>30.986000000000001</v>
      </c>
      <c r="L10" s="262">
        <v>30.652000000000001</v>
      </c>
      <c r="M10" s="262">
        <v>18.37</v>
      </c>
      <c r="N10" s="262">
        <v>20.04</v>
      </c>
      <c r="O10" s="263">
        <v>3.29</v>
      </c>
      <c r="P10" s="263">
        <v>0.86</v>
      </c>
      <c r="Q10" s="247"/>
      <c r="R10" s="247"/>
    </row>
    <row r="11" spans="1:18">
      <c r="A11" s="156" t="s">
        <v>650</v>
      </c>
      <c r="B11" s="264" t="s">
        <v>542</v>
      </c>
      <c r="C11" s="265">
        <v>0</v>
      </c>
      <c r="D11" s="265">
        <v>0</v>
      </c>
      <c r="E11" s="265">
        <v>0</v>
      </c>
      <c r="F11" s="265">
        <v>0</v>
      </c>
      <c r="G11" s="265">
        <v>0</v>
      </c>
      <c r="H11" s="265">
        <v>0</v>
      </c>
      <c r="I11" s="265">
        <v>0.217</v>
      </c>
      <c r="J11" s="265">
        <v>0.26900000000000002</v>
      </c>
      <c r="K11" s="265">
        <v>0.26200000000000001</v>
      </c>
      <c r="L11" s="265">
        <v>0.22</v>
      </c>
      <c r="M11" s="265">
        <v>0.16</v>
      </c>
      <c r="N11" s="265">
        <v>0.14000000000000001</v>
      </c>
      <c r="O11" s="266" t="s">
        <v>63</v>
      </c>
      <c r="P11" s="266">
        <v>0.04</v>
      </c>
      <c r="Q11" s="267" t="s">
        <v>651</v>
      </c>
      <c r="R11" s="247"/>
    </row>
    <row r="12" spans="1:18">
      <c r="A12" s="156" t="s">
        <v>652</v>
      </c>
      <c r="B12" s="260" t="s">
        <v>653</v>
      </c>
      <c r="C12" s="261">
        <v>0</v>
      </c>
      <c r="D12" s="261">
        <v>9.4320000000000004</v>
      </c>
      <c r="E12" s="261">
        <v>6.4260000000000002</v>
      </c>
      <c r="F12" s="261">
        <v>6.7430000000000003</v>
      </c>
      <c r="G12" s="261">
        <v>4.383</v>
      </c>
      <c r="H12" s="261">
        <v>4.5709999999999997</v>
      </c>
      <c r="I12" s="261">
        <v>4.6390000000000002</v>
      </c>
      <c r="J12" s="262">
        <v>5.7469999999999999</v>
      </c>
      <c r="K12" s="262">
        <v>6.5830000000000002</v>
      </c>
      <c r="L12" s="262">
        <v>7.35</v>
      </c>
      <c r="M12" s="262">
        <v>3.51</v>
      </c>
      <c r="N12" s="262">
        <v>4.8099999999999996</v>
      </c>
      <c r="O12" s="263">
        <v>53.9</v>
      </c>
      <c r="P12" s="263">
        <v>1.72</v>
      </c>
      <c r="Q12" s="247"/>
      <c r="R12" s="247"/>
    </row>
    <row r="13" spans="1:18" ht="6.75" customHeight="1">
      <c r="A13" s="157"/>
      <c r="B13" s="268"/>
      <c r="C13" s="269"/>
      <c r="D13" s="269"/>
      <c r="E13" s="269"/>
      <c r="F13" s="269"/>
      <c r="G13" s="269"/>
      <c r="H13" s="269"/>
      <c r="I13" s="269"/>
      <c r="J13" s="270"/>
      <c r="K13" s="270"/>
      <c r="L13" s="270"/>
      <c r="M13" s="271"/>
      <c r="N13" s="271"/>
      <c r="O13" s="271"/>
      <c r="P13" s="271"/>
      <c r="Q13" s="247"/>
      <c r="R13" s="247"/>
    </row>
    <row r="14" spans="1:18">
      <c r="A14" s="156" t="s">
        <v>654</v>
      </c>
      <c r="B14" s="255" t="s">
        <v>125</v>
      </c>
      <c r="C14" s="256">
        <v>25.007000000000001</v>
      </c>
      <c r="D14" s="256">
        <v>42.96</v>
      </c>
      <c r="E14" s="256">
        <v>42.975000000000001</v>
      </c>
      <c r="F14" s="256">
        <v>39.436</v>
      </c>
      <c r="G14" s="256">
        <v>36.247</v>
      </c>
      <c r="H14" s="256">
        <v>36.290999999999997</v>
      </c>
      <c r="I14" s="256">
        <v>35.316000000000003</v>
      </c>
      <c r="J14" s="257">
        <v>31.248000000000001</v>
      </c>
      <c r="K14" s="257">
        <v>25.658000000000001</v>
      </c>
      <c r="L14" s="257">
        <v>19.901</v>
      </c>
      <c r="M14" s="258">
        <v>100</v>
      </c>
      <c r="N14" s="258">
        <v>100</v>
      </c>
      <c r="O14" s="259">
        <v>1.51</v>
      </c>
      <c r="P14" s="259">
        <v>-2.1</v>
      </c>
      <c r="Q14" s="247"/>
      <c r="R14" s="247"/>
    </row>
    <row r="15" spans="1:18">
      <c r="A15" s="156" t="s">
        <v>559</v>
      </c>
      <c r="B15" s="260" t="s">
        <v>647</v>
      </c>
      <c r="C15" s="261">
        <v>0</v>
      </c>
      <c r="D15" s="261">
        <v>0</v>
      </c>
      <c r="E15" s="261">
        <v>0</v>
      </c>
      <c r="F15" s="261">
        <v>0</v>
      </c>
      <c r="G15" s="261">
        <v>0</v>
      </c>
      <c r="H15" s="261">
        <v>0</v>
      </c>
      <c r="I15" s="261">
        <v>0</v>
      </c>
      <c r="J15" s="262">
        <v>0</v>
      </c>
      <c r="K15" s="262">
        <v>0</v>
      </c>
      <c r="L15" s="262">
        <v>0</v>
      </c>
      <c r="M15" s="262">
        <v>0</v>
      </c>
      <c r="N15" s="262">
        <v>0</v>
      </c>
      <c r="O15" s="263" t="s">
        <v>63</v>
      </c>
      <c r="P15" s="263" t="s">
        <v>63</v>
      </c>
      <c r="Q15" s="247"/>
      <c r="R15" s="247"/>
    </row>
    <row r="16" spans="1:18">
      <c r="A16" s="156" t="s">
        <v>560</v>
      </c>
      <c r="B16" s="260" t="s">
        <v>648</v>
      </c>
      <c r="C16" s="261">
        <v>24.831</v>
      </c>
      <c r="D16" s="261">
        <v>40.781999999999996</v>
      </c>
      <c r="E16" s="261">
        <v>40.808999999999997</v>
      </c>
      <c r="F16" s="261">
        <v>37.375999999999998</v>
      </c>
      <c r="G16" s="261">
        <v>34.195999999999998</v>
      </c>
      <c r="H16" s="261">
        <v>34.238</v>
      </c>
      <c r="I16" s="261">
        <v>33.225999999999999</v>
      </c>
      <c r="J16" s="262">
        <v>28.861999999999998</v>
      </c>
      <c r="K16" s="262">
        <v>22.969000000000001</v>
      </c>
      <c r="L16" s="262">
        <v>16.773</v>
      </c>
      <c r="M16" s="262">
        <v>94.08</v>
      </c>
      <c r="N16" s="262">
        <v>84.28</v>
      </c>
      <c r="O16" s="263">
        <v>1.27</v>
      </c>
      <c r="P16" s="263">
        <v>-2.5</v>
      </c>
      <c r="Q16" s="247"/>
      <c r="R16" s="247"/>
    </row>
    <row r="17" spans="1:18">
      <c r="A17" s="156" t="s">
        <v>649</v>
      </c>
      <c r="B17" s="260" t="s">
        <v>15</v>
      </c>
      <c r="C17" s="261">
        <v>0</v>
      </c>
      <c r="D17" s="261">
        <v>1.2390000000000001</v>
      </c>
      <c r="E17" s="261">
        <v>1.216</v>
      </c>
      <c r="F17" s="261">
        <v>1.099</v>
      </c>
      <c r="G17" s="261">
        <v>1.06</v>
      </c>
      <c r="H17" s="261">
        <v>1.0249999999999999</v>
      </c>
      <c r="I17" s="261">
        <v>0.98799999999999999</v>
      </c>
      <c r="J17" s="262">
        <v>0.879</v>
      </c>
      <c r="K17" s="262">
        <v>0.39</v>
      </c>
      <c r="L17" s="262">
        <v>6.5000000000000002E-2</v>
      </c>
      <c r="M17" s="262">
        <v>2.8</v>
      </c>
      <c r="N17" s="262">
        <v>0.33</v>
      </c>
      <c r="O17" s="263" t="s">
        <v>63</v>
      </c>
      <c r="P17" s="263">
        <v>-9.59</v>
      </c>
      <c r="Q17" s="247"/>
      <c r="R17" s="247"/>
    </row>
    <row r="18" spans="1:18">
      <c r="A18" s="156" t="s">
        <v>381</v>
      </c>
      <c r="B18" s="260" t="s">
        <v>57</v>
      </c>
      <c r="C18" s="261">
        <v>0.17499999999999999</v>
      </c>
      <c r="D18" s="261">
        <v>0.255</v>
      </c>
      <c r="E18" s="261">
        <v>0.25</v>
      </c>
      <c r="F18" s="261">
        <v>0.27100000000000002</v>
      </c>
      <c r="G18" s="261">
        <v>0.28699999999999998</v>
      </c>
      <c r="H18" s="261">
        <v>0.34599999999999997</v>
      </c>
      <c r="I18" s="261">
        <v>0.40600000000000003</v>
      </c>
      <c r="J18" s="262">
        <v>0.82099999999999995</v>
      </c>
      <c r="K18" s="262">
        <v>1.0580000000000001</v>
      </c>
      <c r="L18" s="262">
        <v>1.3160000000000001</v>
      </c>
      <c r="M18" s="262">
        <v>1.1499999999999999</v>
      </c>
      <c r="N18" s="262">
        <v>6.61</v>
      </c>
      <c r="O18" s="263">
        <v>3.72</v>
      </c>
      <c r="P18" s="263">
        <v>4.45</v>
      </c>
      <c r="Q18" s="247"/>
      <c r="R18" s="247"/>
    </row>
    <row r="19" spans="1:18">
      <c r="A19" s="156" t="s">
        <v>650</v>
      </c>
      <c r="B19" s="260" t="s">
        <v>542</v>
      </c>
      <c r="C19" s="261">
        <v>0</v>
      </c>
      <c r="D19" s="261">
        <v>0</v>
      </c>
      <c r="E19" s="261">
        <v>0</v>
      </c>
      <c r="F19" s="261">
        <v>0</v>
      </c>
      <c r="G19" s="261">
        <v>0</v>
      </c>
      <c r="H19" s="261">
        <v>0</v>
      </c>
      <c r="I19" s="261">
        <v>0</v>
      </c>
      <c r="J19" s="262">
        <v>0</v>
      </c>
      <c r="K19" s="262">
        <v>0</v>
      </c>
      <c r="L19" s="262">
        <v>0</v>
      </c>
      <c r="M19" s="262">
        <v>0</v>
      </c>
      <c r="N19" s="262">
        <v>0</v>
      </c>
      <c r="O19" s="263" t="s">
        <v>63</v>
      </c>
      <c r="P19" s="263" t="s">
        <v>63</v>
      </c>
      <c r="Q19" s="247"/>
      <c r="R19" s="247"/>
    </row>
    <row r="20" spans="1:18">
      <c r="A20" s="156" t="s">
        <v>652</v>
      </c>
      <c r="B20" s="260" t="s">
        <v>653</v>
      </c>
      <c r="C20" s="261">
        <v>0</v>
      </c>
      <c r="D20" s="261">
        <v>0.68400000000000005</v>
      </c>
      <c r="E20" s="261">
        <v>0.7</v>
      </c>
      <c r="F20" s="261">
        <v>0.69</v>
      </c>
      <c r="G20" s="261">
        <v>0.70399999999999996</v>
      </c>
      <c r="H20" s="261">
        <v>0.68200000000000005</v>
      </c>
      <c r="I20" s="261">
        <v>0.69599999999999995</v>
      </c>
      <c r="J20" s="262">
        <v>0.68500000000000005</v>
      </c>
      <c r="K20" s="262">
        <v>1.2410000000000001</v>
      </c>
      <c r="L20" s="262">
        <v>1.748</v>
      </c>
      <c r="M20" s="262">
        <v>1.97</v>
      </c>
      <c r="N20" s="262">
        <v>8.7799999999999994</v>
      </c>
      <c r="O20" s="263" t="s">
        <v>63</v>
      </c>
      <c r="P20" s="263">
        <v>3.47</v>
      </c>
      <c r="Q20" s="247"/>
      <c r="R20" s="247"/>
    </row>
    <row r="21" spans="1:18" ht="6" customHeight="1">
      <c r="A21" s="157"/>
      <c r="B21" s="268"/>
      <c r="C21" s="269"/>
      <c r="D21" s="269"/>
      <c r="E21" s="269"/>
      <c r="F21" s="269"/>
      <c r="G21" s="269"/>
      <c r="H21" s="269"/>
      <c r="I21" s="269"/>
      <c r="J21" s="270"/>
      <c r="K21" s="270"/>
      <c r="L21" s="270"/>
      <c r="M21" s="271"/>
      <c r="N21" s="271"/>
      <c r="O21" s="271"/>
      <c r="P21" s="271"/>
      <c r="Q21" s="247"/>
      <c r="R21" s="247"/>
    </row>
    <row r="22" spans="1:18">
      <c r="A22" s="156" t="s">
        <v>655</v>
      </c>
      <c r="B22" s="255" t="s">
        <v>130</v>
      </c>
      <c r="C22" s="256">
        <v>16.283999999999999</v>
      </c>
      <c r="D22" s="256">
        <v>23.187999999999999</v>
      </c>
      <c r="E22" s="256">
        <v>22.498999999999999</v>
      </c>
      <c r="F22" s="256">
        <v>23.102</v>
      </c>
      <c r="G22" s="256">
        <v>22.844999999999999</v>
      </c>
      <c r="H22" s="256">
        <v>23.216000000000001</v>
      </c>
      <c r="I22" s="256">
        <v>22.058</v>
      </c>
      <c r="J22" s="257">
        <v>22.315000000000001</v>
      </c>
      <c r="K22" s="257">
        <v>21.699000000000002</v>
      </c>
      <c r="L22" s="257">
        <v>20.588000000000001</v>
      </c>
      <c r="M22" s="258">
        <v>100</v>
      </c>
      <c r="N22" s="258">
        <v>99.99</v>
      </c>
      <c r="O22" s="259">
        <v>1.33</v>
      </c>
      <c r="P22" s="259">
        <v>-0.26</v>
      </c>
      <c r="Q22" s="247"/>
      <c r="R22" s="247"/>
    </row>
    <row r="23" spans="1:18">
      <c r="A23" s="156" t="s">
        <v>559</v>
      </c>
      <c r="B23" s="260" t="s">
        <v>647</v>
      </c>
      <c r="C23" s="261">
        <v>0.45</v>
      </c>
      <c r="D23" s="261">
        <v>0.318</v>
      </c>
      <c r="E23" s="261">
        <v>0.185</v>
      </c>
      <c r="F23" s="261">
        <v>0.14299999999999999</v>
      </c>
      <c r="G23" s="261">
        <v>0.19400000000000001</v>
      </c>
      <c r="H23" s="261">
        <v>0.182</v>
      </c>
      <c r="I23" s="261">
        <v>0.16800000000000001</v>
      </c>
      <c r="J23" s="262">
        <v>6.3E-2</v>
      </c>
      <c r="K23" s="262">
        <v>1.7000000000000001E-2</v>
      </c>
      <c r="L23" s="262">
        <v>5.0000000000000001E-3</v>
      </c>
      <c r="M23" s="262">
        <v>0.76</v>
      </c>
      <c r="N23" s="262">
        <v>0.02</v>
      </c>
      <c r="O23" s="263">
        <v>-4.2</v>
      </c>
      <c r="P23" s="263">
        <v>-12.11</v>
      </c>
      <c r="Q23" s="247"/>
      <c r="R23" s="247"/>
    </row>
    <row r="24" spans="1:18">
      <c r="A24" s="156" t="s">
        <v>560</v>
      </c>
      <c r="B24" s="260" t="s">
        <v>648</v>
      </c>
      <c r="C24" s="261">
        <v>4.0990000000000002</v>
      </c>
      <c r="D24" s="261">
        <v>3.3660000000000001</v>
      </c>
      <c r="E24" s="261">
        <v>3.0510000000000002</v>
      </c>
      <c r="F24" s="261">
        <v>2.7320000000000002</v>
      </c>
      <c r="G24" s="261">
        <v>2.0529999999999999</v>
      </c>
      <c r="H24" s="261">
        <v>2.0259999999999998</v>
      </c>
      <c r="I24" s="261">
        <v>1.8320000000000001</v>
      </c>
      <c r="J24" s="262">
        <v>1.3069999999999999</v>
      </c>
      <c r="K24" s="262">
        <v>0.84199999999999997</v>
      </c>
      <c r="L24" s="262">
        <v>0.56200000000000006</v>
      </c>
      <c r="M24" s="262">
        <v>8.3000000000000007</v>
      </c>
      <c r="N24" s="262">
        <v>2.73</v>
      </c>
      <c r="O24" s="263">
        <v>-3.44</v>
      </c>
      <c r="P24" s="263">
        <v>-4.28</v>
      </c>
      <c r="Q24" s="247"/>
      <c r="R24" s="247"/>
    </row>
    <row r="25" spans="1:18">
      <c r="A25" s="156" t="s">
        <v>649</v>
      </c>
      <c r="B25" s="260" t="s">
        <v>15</v>
      </c>
      <c r="C25" s="261">
        <v>7.3529999999999998</v>
      </c>
      <c r="D25" s="261">
        <v>10.9</v>
      </c>
      <c r="E25" s="261">
        <v>10.478999999999999</v>
      </c>
      <c r="F25" s="261">
        <v>10.9</v>
      </c>
      <c r="G25" s="261">
        <v>11.103999999999999</v>
      </c>
      <c r="H25" s="261">
        <v>11.468999999999999</v>
      </c>
      <c r="I25" s="261">
        <v>10.391999999999999</v>
      </c>
      <c r="J25" s="262">
        <v>10.457000000000001</v>
      </c>
      <c r="K25" s="262">
        <v>9.8949999999999996</v>
      </c>
      <c r="L25" s="262">
        <v>9.2050000000000001</v>
      </c>
      <c r="M25" s="262">
        <v>47.11</v>
      </c>
      <c r="N25" s="262">
        <v>44.71</v>
      </c>
      <c r="O25" s="263">
        <v>1.52</v>
      </c>
      <c r="P25" s="263">
        <v>-0.45</v>
      </c>
      <c r="Q25" s="247"/>
      <c r="R25" s="247"/>
    </row>
    <row r="26" spans="1:18">
      <c r="A26" s="156" t="s">
        <v>381</v>
      </c>
      <c r="B26" s="260" t="s">
        <v>57</v>
      </c>
      <c r="C26" s="261">
        <v>3.1909999999999998</v>
      </c>
      <c r="D26" s="261">
        <v>6.0789999999999997</v>
      </c>
      <c r="E26" s="261">
        <v>6.0590000000000002</v>
      </c>
      <c r="F26" s="261">
        <v>6.37</v>
      </c>
      <c r="G26" s="261">
        <v>6.67</v>
      </c>
      <c r="H26" s="261">
        <v>6.7560000000000002</v>
      </c>
      <c r="I26" s="261">
        <v>6.87</v>
      </c>
      <c r="J26" s="262">
        <v>7.5510000000000002</v>
      </c>
      <c r="K26" s="262">
        <v>7.9020000000000001</v>
      </c>
      <c r="L26" s="262">
        <v>7.84</v>
      </c>
      <c r="M26" s="262">
        <v>31.15</v>
      </c>
      <c r="N26" s="262">
        <v>38.08</v>
      </c>
      <c r="O26" s="263">
        <v>3.39</v>
      </c>
      <c r="P26" s="263">
        <v>0.49</v>
      </c>
      <c r="Q26" s="247"/>
      <c r="R26" s="247"/>
    </row>
    <row r="27" spans="1:18">
      <c r="A27" s="156" t="s">
        <v>650</v>
      </c>
      <c r="B27" s="260" t="s">
        <v>542</v>
      </c>
      <c r="C27" s="261">
        <v>1.113</v>
      </c>
      <c r="D27" s="261">
        <v>2.2490000000000001</v>
      </c>
      <c r="E27" s="261">
        <v>2.2770000000000001</v>
      </c>
      <c r="F27" s="261">
        <v>2.3519999999999999</v>
      </c>
      <c r="G27" s="261">
        <v>2.2349999999999999</v>
      </c>
      <c r="H27" s="261">
        <v>2.3370000000000002</v>
      </c>
      <c r="I27" s="261">
        <v>2.2810000000000001</v>
      </c>
      <c r="J27" s="262">
        <v>2.4489999999999998</v>
      </c>
      <c r="K27" s="262">
        <v>2.5390000000000001</v>
      </c>
      <c r="L27" s="262">
        <v>2.4289999999999998</v>
      </c>
      <c r="M27" s="262">
        <v>10.34</v>
      </c>
      <c r="N27" s="262">
        <v>11.8</v>
      </c>
      <c r="O27" s="263">
        <v>3.17</v>
      </c>
      <c r="P27" s="263">
        <v>0.23</v>
      </c>
      <c r="Q27" s="247"/>
      <c r="R27" s="247"/>
    </row>
    <row r="28" spans="1:18">
      <c r="A28" s="156" t="s">
        <v>652</v>
      </c>
      <c r="B28" s="260" t="s">
        <v>653</v>
      </c>
      <c r="C28" s="261">
        <v>7.8E-2</v>
      </c>
      <c r="D28" s="261">
        <v>0.27500000000000002</v>
      </c>
      <c r="E28" s="261">
        <v>0.44700000000000001</v>
      </c>
      <c r="F28" s="261">
        <v>0.60399999999999998</v>
      </c>
      <c r="G28" s="261">
        <v>0.59</v>
      </c>
      <c r="H28" s="261">
        <v>0.44500000000000001</v>
      </c>
      <c r="I28" s="261">
        <v>0.51600000000000001</v>
      </c>
      <c r="J28" s="262">
        <v>0.48699999999999999</v>
      </c>
      <c r="K28" s="262">
        <v>0.505</v>
      </c>
      <c r="L28" s="262">
        <v>0.54600000000000004</v>
      </c>
      <c r="M28" s="262">
        <v>2.34</v>
      </c>
      <c r="N28" s="262">
        <v>2.65</v>
      </c>
      <c r="O28" s="263">
        <v>8.56</v>
      </c>
      <c r="P28" s="263">
        <v>0.21</v>
      </c>
      <c r="Q28" s="247"/>
      <c r="R28" s="247"/>
    </row>
    <row r="29" spans="1:18" ht="4.5" customHeight="1">
      <c r="A29" s="157"/>
      <c r="B29" s="268"/>
      <c r="C29" s="269"/>
      <c r="D29" s="269"/>
      <c r="E29" s="269"/>
      <c r="F29" s="269"/>
      <c r="G29" s="269"/>
      <c r="H29" s="269"/>
      <c r="I29" s="269"/>
      <c r="J29" s="270"/>
      <c r="K29" s="270"/>
      <c r="L29" s="270"/>
      <c r="M29" s="271"/>
      <c r="N29" s="271"/>
      <c r="O29" s="271"/>
      <c r="P29" s="271"/>
      <c r="Q29" s="247"/>
      <c r="R29" s="247"/>
    </row>
    <row r="30" spans="1:18">
      <c r="A30" s="156" t="s">
        <v>656</v>
      </c>
      <c r="B30" s="255" t="s">
        <v>657</v>
      </c>
      <c r="C30" s="256">
        <v>18.702999999999999</v>
      </c>
      <c r="D30" s="256">
        <v>25.498000000000001</v>
      </c>
      <c r="E30" s="256">
        <v>22.888000000000002</v>
      </c>
      <c r="F30" s="256">
        <v>21.991</v>
      </c>
      <c r="G30" s="256">
        <v>23.588000000000001</v>
      </c>
      <c r="H30" s="256">
        <v>24.222000000000001</v>
      </c>
      <c r="I30" s="256">
        <v>24.385000000000002</v>
      </c>
      <c r="J30" s="257">
        <v>27.599</v>
      </c>
      <c r="K30" s="257">
        <v>31.186</v>
      </c>
      <c r="L30" s="257">
        <v>31.434000000000001</v>
      </c>
      <c r="M30" s="258">
        <v>100</v>
      </c>
      <c r="N30" s="258">
        <v>99.99</v>
      </c>
      <c r="O30" s="259">
        <v>1.1599999999999999</v>
      </c>
      <c r="P30" s="259">
        <v>0.94</v>
      </c>
      <c r="Q30" s="247"/>
      <c r="R30" s="247"/>
    </row>
    <row r="31" spans="1:18">
      <c r="A31" s="156" t="s">
        <v>559</v>
      </c>
      <c r="B31" s="260" t="s">
        <v>647</v>
      </c>
      <c r="C31" s="261">
        <v>2.1000000000000001E-2</v>
      </c>
      <c r="D31" s="261">
        <v>0.113</v>
      </c>
      <c r="E31" s="261">
        <v>5.2999999999999999E-2</v>
      </c>
      <c r="F31" s="261">
        <v>6.5000000000000002E-2</v>
      </c>
      <c r="G31" s="261">
        <v>1.7999999999999999E-2</v>
      </c>
      <c r="H31" s="261">
        <v>1.7000000000000001E-2</v>
      </c>
      <c r="I31" s="261">
        <v>1.6E-2</v>
      </c>
      <c r="J31" s="262">
        <v>8.0000000000000002E-3</v>
      </c>
      <c r="K31" s="262">
        <v>3.0000000000000001E-3</v>
      </c>
      <c r="L31" s="262">
        <v>1E-3</v>
      </c>
      <c r="M31" s="262">
        <v>0.06</v>
      </c>
      <c r="N31" s="262">
        <v>0</v>
      </c>
      <c r="O31" s="263">
        <v>-1.23</v>
      </c>
      <c r="P31" s="263">
        <v>-8.6199999999999992</v>
      </c>
      <c r="Q31" s="247"/>
      <c r="R31" s="247"/>
    </row>
    <row r="32" spans="1:18">
      <c r="A32" s="156" t="s">
        <v>560</v>
      </c>
      <c r="B32" s="260" t="s">
        <v>648</v>
      </c>
      <c r="C32" s="261">
        <v>10.448</v>
      </c>
      <c r="D32" s="261">
        <v>3.3879999999999999</v>
      </c>
      <c r="E32" s="261">
        <v>3.048</v>
      </c>
      <c r="F32" s="261">
        <v>2.7519999999999998</v>
      </c>
      <c r="G32" s="261">
        <v>3.6120000000000001</v>
      </c>
      <c r="H32" s="261">
        <v>3.29</v>
      </c>
      <c r="I32" s="261">
        <v>3.1930000000000001</v>
      </c>
      <c r="J32" s="262">
        <v>2.4209999999999998</v>
      </c>
      <c r="K32" s="262">
        <v>1.5169999999999999</v>
      </c>
      <c r="L32" s="262">
        <v>0.82399999999999995</v>
      </c>
      <c r="M32" s="262">
        <v>13.1</v>
      </c>
      <c r="N32" s="262">
        <v>2.62</v>
      </c>
      <c r="O32" s="263">
        <v>-5.0199999999999996</v>
      </c>
      <c r="P32" s="263">
        <v>-4.8899999999999997</v>
      </c>
      <c r="Q32" s="247"/>
      <c r="R32" s="247"/>
    </row>
    <row r="33" spans="1:18">
      <c r="A33" s="156" t="s">
        <v>649</v>
      </c>
      <c r="B33" s="260" t="s">
        <v>15</v>
      </c>
      <c r="C33" s="261">
        <v>1.849</v>
      </c>
      <c r="D33" s="261">
        <v>3.8220000000000001</v>
      </c>
      <c r="E33" s="261">
        <v>3.7080000000000002</v>
      </c>
      <c r="F33" s="261">
        <v>3.2890000000000001</v>
      </c>
      <c r="G33" s="261">
        <v>3.363</v>
      </c>
      <c r="H33" s="261">
        <v>3.5579999999999998</v>
      </c>
      <c r="I33" s="261">
        <v>3.5259999999999998</v>
      </c>
      <c r="J33" s="262">
        <v>4.4329999999999998</v>
      </c>
      <c r="K33" s="262">
        <v>5.2839999999999998</v>
      </c>
      <c r="L33" s="262">
        <v>5.62</v>
      </c>
      <c r="M33" s="262">
        <v>14.46</v>
      </c>
      <c r="N33" s="262">
        <v>17.88</v>
      </c>
      <c r="O33" s="263">
        <v>2.85</v>
      </c>
      <c r="P33" s="263">
        <v>1.74</v>
      </c>
      <c r="Q33" s="247"/>
      <c r="R33" s="247"/>
    </row>
    <row r="34" spans="1:18">
      <c r="A34" s="156" t="s">
        <v>381</v>
      </c>
      <c r="B34" s="260" t="s">
        <v>57</v>
      </c>
      <c r="C34" s="261">
        <v>5.86</v>
      </c>
      <c r="D34" s="261">
        <v>14.516</v>
      </c>
      <c r="E34" s="261">
        <v>14.372</v>
      </c>
      <c r="F34" s="261">
        <v>14.012</v>
      </c>
      <c r="G34" s="261">
        <v>14.689</v>
      </c>
      <c r="H34" s="261">
        <v>15.367000000000001</v>
      </c>
      <c r="I34" s="261">
        <v>15.618</v>
      </c>
      <c r="J34" s="262">
        <v>17.690000000000001</v>
      </c>
      <c r="K34" s="262">
        <v>19.728000000000002</v>
      </c>
      <c r="L34" s="262">
        <v>19.620999999999999</v>
      </c>
      <c r="M34" s="262">
        <v>64.05</v>
      </c>
      <c r="N34" s="262">
        <v>62.42</v>
      </c>
      <c r="O34" s="263">
        <v>4.3499999999999996</v>
      </c>
      <c r="P34" s="263">
        <v>0.85</v>
      </c>
      <c r="Q34" s="247"/>
      <c r="R34" s="247"/>
    </row>
    <row r="35" spans="1:18">
      <c r="A35" s="156" t="s">
        <v>650</v>
      </c>
      <c r="B35" s="260" t="s">
        <v>542</v>
      </c>
      <c r="C35" s="261">
        <v>9.5000000000000001E-2</v>
      </c>
      <c r="D35" s="261">
        <v>0.38600000000000001</v>
      </c>
      <c r="E35" s="261">
        <v>0.37</v>
      </c>
      <c r="F35" s="261">
        <v>0.41799999999999998</v>
      </c>
      <c r="G35" s="261">
        <v>0.48</v>
      </c>
      <c r="H35" s="261">
        <v>0.53500000000000003</v>
      </c>
      <c r="I35" s="261">
        <v>0.52800000000000002</v>
      </c>
      <c r="J35" s="262">
        <v>0.61199999999999999</v>
      </c>
      <c r="K35" s="262">
        <v>0.76900000000000002</v>
      </c>
      <c r="L35" s="262">
        <v>0.82499999999999996</v>
      </c>
      <c r="M35" s="262">
        <v>2.16</v>
      </c>
      <c r="N35" s="262">
        <v>2.62</v>
      </c>
      <c r="O35" s="263">
        <v>7.73</v>
      </c>
      <c r="P35" s="263">
        <v>1.67</v>
      </c>
      <c r="Q35" s="247"/>
      <c r="R35" s="247"/>
    </row>
    <row r="36" spans="1:18" ht="17.25" thickBot="1">
      <c r="A36" s="158" t="s">
        <v>652</v>
      </c>
      <c r="B36" s="260" t="s">
        <v>653</v>
      </c>
      <c r="C36" s="261">
        <v>0.43</v>
      </c>
      <c r="D36" s="261">
        <v>3.274</v>
      </c>
      <c r="E36" s="261">
        <v>1.337</v>
      </c>
      <c r="F36" s="261">
        <v>1.456</v>
      </c>
      <c r="G36" s="261">
        <v>1.425</v>
      </c>
      <c r="H36" s="261">
        <v>1.4550000000000001</v>
      </c>
      <c r="I36" s="261">
        <v>1.504</v>
      </c>
      <c r="J36" s="262">
        <v>2.4350000000000001</v>
      </c>
      <c r="K36" s="262">
        <v>3.8839999999999999</v>
      </c>
      <c r="L36" s="262">
        <v>4.5419999999999998</v>
      </c>
      <c r="M36" s="262">
        <v>6.17</v>
      </c>
      <c r="N36" s="262">
        <v>14.45</v>
      </c>
      <c r="O36" s="263">
        <v>5.59</v>
      </c>
      <c r="P36" s="263">
        <v>4.18</v>
      </c>
      <c r="Q36" s="247"/>
      <c r="R36" s="247"/>
    </row>
    <row r="37" spans="1:18" ht="16.5" customHeight="1">
      <c r="B37" s="790" t="s">
        <v>658</v>
      </c>
      <c r="C37" s="791"/>
      <c r="D37" s="791"/>
      <c r="E37" s="791"/>
      <c r="F37" s="791"/>
      <c r="G37" s="791"/>
      <c r="H37" s="791"/>
      <c r="I37" s="791"/>
      <c r="J37" s="791"/>
      <c r="K37" s="791"/>
      <c r="L37" s="247"/>
      <c r="M37" s="247"/>
    </row>
    <row r="38" spans="1:18" ht="17.100000000000001" customHeight="1">
      <c r="I38" s="247"/>
      <c r="J38" s="247"/>
      <c r="K38" s="272"/>
      <c r="L38" s="247"/>
      <c r="M38" s="247"/>
    </row>
    <row r="39" spans="1:18">
      <c r="B39" s="245" t="s">
        <v>659</v>
      </c>
      <c r="I39" s="247"/>
      <c r="J39" s="247"/>
      <c r="K39" s="272"/>
      <c r="L39" s="247"/>
      <c r="M39" s="247"/>
    </row>
    <row r="40" spans="1:18" ht="30" customHeight="1">
      <c r="B40" s="792" t="s">
        <v>660</v>
      </c>
      <c r="C40" s="792"/>
      <c r="D40" s="792"/>
      <c r="E40" s="792"/>
      <c r="F40" s="792"/>
      <c r="G40" s="792"/>
      <c r="H40" s="792"/>
      <c r="I40" s="792"/>
      <c r="J40" s="792"/>
      <c r="K40" s="792"/>
      <c r="L40" s="792"/>
      <c r="M40" s="792"/>
    </row>
    <row r="41" spans="1:18">
      <c r="B41" s="793" t="s">
        <v>642</v>
      </c>
      <c r="C41" s="793"/>
      <c r="D41" s="793"/>
      <c r="E41" s="793"/>
      <c r="F41" s="793"/>
      <c r="G41" s="793"/>
      <c r="H41" s="793"/>
      <c r="I41" s="793"/>
      <c r="J41" s="793"/>
      <c r="K41" s="793"/>
      <c r="L41" s="793"/>
      <c r="M41" s="793"/>
    </row>
    <row r="42" spans="1:18" ht="15" customHeight="1">
      <c r="B42" s="250"/>
      <c r="C42" s="251"/>
      <c r="D42" s="251"/>
      <c r="E42" s="251"/>
      <c r="F42" s="251"/>
      <c r="G42" s="251"/>
      <c r="H42" s="251"/>
      <c r="I42" s="787" t="s">
        <v>643</v>
      </c>
      <c r="J42" s="787"/>
      <c r="K42" s="273"/>
      <c r="L42" s="787" t="s">
        <v>644</v>
      </c>
      <c r="M42" s="787"/>
    </row>
    <row r="43" spans="1:18" ht="15" customHeight="1">
      <c r="B43" s="250"/>
      <c r="C43" s="253">
        <v>2000</v>
      </c>
      <c r="D43" s="253">
        <v>2018</v>
      </c>
      <c r="E43" s="253">
        <v>2025</v>
      </c>
      <c r="F43" s="253">
        <v>2030</v>
      </c>
      <c r="G43" s="253">
        <v>2035</v>
      </c>
      <c r="H43" s="253">
        <v>2040</v>
      </c>
      <c r="I43" s="254">
        <v>2018</v>
      </c>
      <c r="J43" s="254">
        <v>2040</v>
      </c>
      <c r="K43" s="274"/>
      <c r="L43" s="254" t="s">
        <v>661</v>
      </c>
      <c r="M43" s="254" t="s">
        <v>662</v>
      </c>
    </row>
    <row r="44" spans="1:18" ht="13.5" customHeight="1">
      <c r="A44" s="156" t="s">
        <v>204</v>
      </c>
      <c r="B44" s="255" t="s">
        <v>108</v>
      </c>
      <c r="C44" s="256">
        <v>84.236999999999995</v>
      </c>
      <c r="D44" s="256">
        <v>145.02000000000001</v>
      </c>
      <c r="E44" s="257">
        <v>165.53299999999999</v>
      </c>
      <c r="F44" s="257">
        <v>174.054</v>
      </c>
      <c r="G44" s="257">
        <v>178.96</v>
      </c>
      <c r="H44" s="257">
        <v>182.27799999999999</v>
      </c>
      <c r="I44" s="258">
        <v>99.990000000000009</v>
      </c>
      <c r="J44" s="258">
        <v>100.00999999999999</v>
      </c>
      <c r="K44" s="275"/>
      <c r="L44" s="259">
        <v>3.06</v>
      </c>
      <c r="M44" s="259">
        <v>1.04</v>
      </c>
    </row>
    <row r="45" spans="1:18" ht="13.5" customHeight="1">
      <c r="A45" s="156" t="s">
        <v>559</v>
      </c>
      <c r="B45" s="260" t="s">
        <v>647</v>
      </c>
      <c r="C45" s="261">
        <v>19.125</v>
      </c>
      <c r="D45" s="261">
        <v>31.992000000000001</v>
      </c>
      <c r="E45" s="262">
        <v>37.764000000000003</v>
      </c>
      <c r="F45" s="262">
        <v>39.494</v>
      </c>
      <c r="G45" s="262">
        <v>39.628999999999998</v>
      </c>
      <c r="H45" s="262">
        <v>38.875</v>
      </c>
      <c r="I45" s="262">
        <v>22.06</v>
      </c>
      <c r="J45" s="262">
        <v>21.33</v>
      </c>
      <c r="K45" s="262"/>
      <c r="L45" s="263">
        <v>2.9</v>
      </c>
      <c r="M45" s="263">
        <v>0.89</v>
      </c>
    </row>
    <row r="46" spans="1:18" ht="13.5" customHeight="1">
      <c r="A46" s="156" t="s">
        <v>560</v>
      </c>
      <c r="B46" s="260" t="s">
        <v>648</v>
      </c>
      <c r="C46" s="261">
        <v>48.521999999999998</v>
      </c>
      <c r="D46" s="261">
        <v>69.293999999999997</v>
      </c>
      <c r="E46" s="262">
        <v>76.963999999999999</v>
      </c>
      <c r="F46" s="262">
        <v>79.251000000000005</v>
      </c>
      <c r="G46" s="262">
        <v>80.3</v>
      </c>
      <c r="H46" s="262">
        <v>80.805999999999997</v>
      </c>
      <c r="I46" s="262">
        <v>47.78</v>
      </c>
      <c r="J46" s="262">
        <v>44.33</v>
      </c>
      <c r="K46" s="276"/>
      <c r="L46" s="263">
        <v>2</v>
      </c>
      <c r="M46" s="263">
        <v>0.7</v>
      </c>
    </row>
    <row r="47" spans="1:18" ht="13.5" customHeight="1">
      <c r="A47" s="156" t="s">
        <v>649</v>
      </c>
      <c r="B47" s="260" t="s">
        <v>15</v>
      </c>
      <c r="C47" s="261">
        <v>3.3079999999999998</v>
      </c>
      <c r="D47" s="261">
        <v>9.9039999999999999</v>
      </c>
      <c r="E47" s="262">
        <v>11.444000000000001</v>
      </c>
      <c r="F47" s="262">
        <v>12.468</v>
      </c>
      <c r="G47" s="262">
        <v>13.208</v>
      </c>
      <c r="H47" s="262">
        <v>13.795999999999999</v>
      </c>
      <c r="I47" s="262">
        <v>6.83</v>
      </c>
      <c r="J47" s="262">
        <v>7.57</v>
      </c>
      <c r="K47" s="276"/>
      <c r="L47" s="263">
        <v>6.28</v>
      </c>
      <c r="M47" s="263">
        <v>1.52</v>
      </c>
    </row>
    <row r="48" spans="1:18" ht="13.5" customHeight="1">
      <c r="A48" s="156" t="s">
        <v>381</v>
      </c>
      <c r="B48" s="260" t="s">
        <v>57</v>
      </c>
      <c r="C48" s="261">
        <v>11.374000000000001</v>
      </c>
      <c r="D48" s="261">
        <v>24.399000000000001</v>
      </c>
      <c r="E48" s="262">
        <v>27.742999999999999</v>
      </c>
      <c r="F48" s="262">
        <v>29.661999999999999</v>
      </c>
      <c r="G48" s="262">
        <v>31.248999999999999</v>
      </c>
      <c r="H48" s="262">
        <v>32.802999999999997</v>
      </c>
      <c r="I48" s="262">
        <v>16.82</v>
      </c>
      <c r="J48" s="262">
        <v>18</v>
      </c>
      <c r="K48" s="276"/>
      <c r="L48" s="263">
        <v>4.33</v>
      </c>
      <c r="M48" s="263">
        <v>1.35</v>
      </c>
    </row>
    <row r="49" spans="1:13" ht="13.5" customHeight="1">
      <c r="A49" s="156" t="s">
        <v>650</v>
      </c>
      <c r="B49" s="260" t="s">
        <v>542</v>
      </c>
      <c r="C49" s="261">
        <v>0</v>
      </c>
      <c r="D49" s="261">
        <v>0</v>
      </c>
      <c r="E49" s="262">
        <v>0</v>
      </c>
      <c r="F49" s="262">
        <v>0</v>
      </c>
      <c r="G49" s="262">
        <v>0</v>
      </c>
      <c r="H49" s="262">
        <v>0</v>
      </c>
      <c r="I49" s="262">
        <v>0</v>
      </c>
      <c r="J49" s="262">
        <v>0</v>
      </c>
      <c r="K49" s="276"/>
      <c r="L49" s="263" t="s">
        <v>63</v>
      </c>
      <c r="M49" s="263" t="s">
        <v>63</v>
      </c>
    </row>
    <row r="50" spans="1:13" ht="13.5" customHeight="1">
      <c r="A50" s="156" t="s">
        <v>652</v>
      </c>
      <c r="B50" s="260" t="s">
        <v>653</v>
      </c>
      <c r="C50" s="261">
        <v>1.9079999999999999</v>
      </c>
      <c r="D50" s="261">
        <v>9.4320000000000004</v>
      </c>
      <c r="E50" s="262">
        <v>11.618</v>
      </c>
      <c r="F50" s="262">
        <v>13.179</v>
      </c>
      <c r="G50" s="262">
        <v>14.574</v>
      </c>
      <c r="H50" s="262">
        <v>15.999000000000001</v>
      </c>
      <c r="I50" s="262">
        <v>6.5</v>
      </c>
      <c r="J50" s="262">
        <v>8.7799999999999994</v>
      </c>
      <c r="K50" s="276"/>
      <c r="L50" s="263">
        <v>9.2899999999999991</v>
      </c>
      <c r="M50" s="263">
        <v>2.4300000000000002</v>
      </c>
    </row>
    <row r="51" spans="1:13" s="246" customFormat="1" ht="3" customHeight="1">
      <c r="A51" s="157"/>
      <c r="B51" s="268"/>
      <c r="C51" s="269"/>
      <c r="D51" s="269"/>
      <c r="E51" s="270"/>
      <c r="F51" s="270"/>
      <c r="G51" s="270"/>
      <c r="H51" s="270"/>
      <c r="I51" s="271"/>
      <c r="J51" s="271"/>
      <c r="K51" s="271"/>
      <c r="L51" s="271"/>
      <c r="M51" s="271"/>
    </row>
    <row r="52" spans="1:13" ht="13.5" customHeight="1">
      <c r="A52" s="156" t="s">
        <v>654</v>
      </c>
      <c r="B52" s="255" t="s">
        <v>125</v>
      </c>
      <c r="C52" s="256">
        <v>30.945</v>
      </c>
      <c r="D52" s="256">
        <v>42.96</v>
      </c>
      <c r="E52" s="257">
        <v>45.814</v>
      </c>
      <c r="F52" s="257">
        <v>46.411999999999999</v>
      </c>
      <c r="G52" s="257">
        <v>45.834000000000003</v>
      </c>
      <c r="H52" s="257">
        <v>44.567999999999998</v>
      </c>
      <c r="I52" s="258">
        <v>99.990000000000009</v>
      </c>
      <c r="J52" s="258">
        <v>100</v>
      </c>
      <c r="K52" s="275"/>
      <c r="L52" s="259">
        <v>1.84</v>
      </c>
      <c r="M52" s="259">
        <v>0.17</v>
      </c>
    </row>
    <row r="53" spans="1:13" ht="13.5" customHeight="1">
      <c r="A53" s="156" t="s">
        <v>559</v>
      </c>
      <c r="B53" s="260" t="s">
        <v>647</v>
      </c>
      <c r="C53" s="261">
        <v>0</v>
      </c>
      <c r="D53" s="261">
        <v>0</v>
      </c>
      <c r="E53" s="262">
        <v>0</v>
      </c>
      <c r="F53" s="262">
        <v>0</v>
      </c>
      <c r="G53" s="262">
        <v>0</v>
      </c>
      <c r="H53" s="262">
        <v>0</v>
      </c>
      <c r="I53" s="262">
        <v>0</v>
      </c>
      <c r="J53" s="262">
        <v>0</v>
      </c>
      <c r="K53" s="276"/>
      <c r="L53" s="263" t="s">
        <v>63</v>
      </c>
      <c r="M53" s="263" t="s">
        <v>63</v>
      </c>
    </row>
    <row r="54" spans="1:13" ht="13.5" customHeight="1">
      <c r="A54" s="156" t="s">
        <v>560</v>
      </c>
      <c r="B54" s="260" t="s">
        <v>648</v>
      </c>
      <c r="C54" s="261">
        <v>30.77</v>
      </c>
      <c r="D54" s="261">
        <v>40.781999999999996</v>
      </c>
      <c r="E54" s="262">
        <v>43.353999999999999</v>
      </c>
      <c r="F54" s="262">
        <v>43.738999999999997</v>
      </c>
      <c r="G54" s="262">
        <v>43.018000000000001</v>
      </c>
      <c r="H54" s="262">
        <v>41.668999999999997</v>
      </c>
      <c r="I54" s="262">
        <v>94.93</v>
      </c>
      <c r="J54" s="262">
        <v>93.5</v>
      </c>
      <c r="K54" s="276"/>
      <c r="L54" s="263">
        <v>1.58</v>
      </c>
      <c r="M54" s="263">
        <v>0.1</v>
      </c>
    </row>
    <row r="55" spans="1:13" ht="13.5" customHeight="1">
      <c r="A55" s="156" t="s">
        <v>649</v>
      </c>
      <c r="B55" s="260" t="s">
        <v>15</v>
      </c>
      <c r="C55" s="261">
        <v>0</v>
      </c>
      <c r="D55" s="261">
        <v>1.2390000000000001</v>
      </c>
      <c r="E55" s="262">
        <v>1.452</v>
      </c>
      <c r="F55" s="262">
        <v>1.526</v>
      </c>
      <c r="G55" s="262">
        <v>1.4370000000000001</v>
      </c>
      <c r="H55" s="262">
        <v>1.3149999999999999</v>
      </c>
      <c r="I55" s="262">
        <v>2.88</v>
      </c>
      <c r="J55" s="262">
        <v>2.95</v>
      </c>
      <c r="K55" s="276"/>
      <c r="L55" s="263" t="s">
        <v>63</v>
      </c>
      <c r="M55" s="263">
        <v>0.27</v>
      </c>
    </row>
    <row r="56" spans="1:13" ht="13.5" customHeight="1">
      <c r="A56" s="156" t="s">
        <v>381</v>
      </c>
      <c r="B56" s="260" t="s">
        <v>57</v>
      </c>
      <c r="C56" s="261">
        <v>0.17499999999999999</v>
      </c>
      <c r="D56" s="261">
        <v>0.255</v>
      </c>
      <c r="E56" s="262">
        <v>0.36399999999999999</v>
      </c>
      <c r="F56" s="262">
        <v>0.52200000000000002</v>
      </c>
      <c r="G56" s="262">
        <v>0.78400000000000003</v>
      </c>
      <c r="H56" s="262">
        <v>1.018</v>
      </c>
      <c r="I56" s="262">
        <v>0.59</v>
      </c>
      <c r="J56" s="262">
        <v>2.2799999999999998</v>
      </c>
      <c r="K56" s="276"/>
      <c r="L56" s="263">
        <v>2.11</v>
      </c>
      <c r="M56" s="263">
        <v>6.49</v>
      </c>
    </row>
    <row r="57" spans="1:13" ht="13.5" customHeight="1">
      <c r="A57" s="156" t="s">
        <v>650</v>
      </c>
      <c r="B57" s="260" t="s">
        <v>542</v>
      </c>
      <c r="C57" s="261">
        <v>0</v>
      </c>
      <c r="D57" s="261">
        <v>0</v>
      </c>
      <c r="E57" s="262">
        <v>0</v>
      </c>
      <c r="F57" s="262">
        <v>0</v>
      </c>
      <c r="G57" s="262">
        <v>0</v>
      </c>
      <c r="H57" s="262">
        <v>0</v>
      </c>
      <c r="I57" s="262">
        <v>0</v>
      </c>
      <c r="J57" s="262">
        <v>0</v>
      </c>
      <c r="K57" s="276"/>
      <c r="L57" s="263" t="s">
        <v>63</v>
      </c>
      <c r="M57" s="263" t="s">
        <v>63</v>
      </c>
    </row>
    <row r="58" spans="1:13" ht="13.5" customHeight="1">
      <c r="A58" s="156" t="s">
        <v>652</v>
      </c>
      <c r="B58" s="260" t="s">
        <v>653</v>
      </c>
      <c r="C58" s="261">
        <v>0</v>
      </c>
      <c r="D58" s="261">
        <v>0.68400000000000005</v>
      </c>
      <c r="E58" s="262">
        <v>0.64400000000000002</v>
      </c>
      <c r="F58" s="262">
        <v>0.625</v>
      </c>
      <c r="G58" s="262">
        <v>0.59499999999999997</v>
      </c>
      <c r="H58" s="262">
        <v>0.56599999999999995</v>
      </c>
      <c r="I58" s="262">
        <v>1.59</v>
      </c>
      <c r="J58" s="262">
        <v>1.27</v>
      </c>
      <c r="K58" s="276"/>
      <c r="L58" s="263" t="s">
        <v>63</v>
      </c>
      <c r="M58" s="263">
        <v>-0.86</v>
      </c>
    </row>
    <row r="59" spans="1:13" s="246" customFormat="1" ht="3" customHeight="1">
      <c r="A59" s="157"/>
      <c r="B59" s="268"/>
      <c r="C59" s="269"/>
      <c r="D59" s="269"/>
      <c r="E59" s="270"/>
      <c r="F59" s="270"/>
      <c r="G59" s="270"/>
      <c r="H59" s="270"/>
      <c r="I59" s="271"/>
      <c r="J59" s="271"/>
      <c r="K59" s="271"/>
      <c r="L59" s="271"/>
      <c r="M59" s="271"/>
    </row>
    <row r="60" spans="1:13" ht="13.5" customHeight="1">
      <c r="A60" s="156" t="s">
        <v>655</v>
      </c>
      <c r="B60" s="255" t="s">
        <v>130</v>
      </c>
      <c r="C60" s="256">
        <v>21.16</v>
      </c>
      <c r="D60" s="256">
        <v>23.187999999999999</v>
      </c>
      <c r="E60" s="257">
        <v>21.98</v>
      </c>
      <c r="F60" s="257">
        <v>21.879000000000001</v>
      </c>
      <c r="G60" s="257">
        <v>21.817</v>
      </c>
      <c r="H60" s="257">
        <v>21.684000000000001</v>
      </c>
      <c r="I60" s="258">
        <v>100.01</v>
      </c>
      <c r="J60" s="258">
        <v>100</v>
      </c>
      <c r="K60" s="275"/>
      <c r="L60" s="259">
        <v>0.51</v>
      </c>
      <c r="M60" s="259">
        <v>-0.3</v>
      </c>
    </row>
    <row r="61" spans="1:13" ht="13.5" customHeight="1">
      <c r="A61" s="156" t="s">
        <v>559</v>
      </c>
      <c r="B61" s="260" t="s">
        <v>647</v>
      </c>
      <c r="C61" s="261">
        <v>0.53600000000000003</v>
      </c>
      <c r="D61" s="261">
        <v>0.318</v>
      </c>
      <c r="E61" s="262">
        <v>0.18</v>
      </c>
      <c r="F61" s="262">
        <v>0.114</v>
      </c>
      <c r="G61" s="262">
        <v>7.0000000000000007E-2</v>
      </c>
      <c r="H61" s="262">
        <v>4.2999999999999997E-2</v>
      </c>
      <c r="I61" s="262">
        <v>1.37</v>
      </c>
      <c r="J61" s="262">
        <v>0.2</v>
      </c>
      <c r="K61" s="276"/>
      <c r="L61" s="263">
        <v>-2.86</v>
      </c>
      <c r="M61" s="263">
        <v>-8.7200000000000006</v>
      </c>
    </row>
    <row r="62" spans="1:13" ht="13.5" customHeight="1">
      <c r="A62" s="156" t="s">
        <v>560</v>
      </c>
      <c r="B62" s="260" t="s">
        <v>648</v>
      </c>
      <c r="C62" s="261">
        <v>8.8810000000000002</v>
      </c>
      <c r="D62" s="261">
        <v>3.3660000000000001</v>
      </c>
      <c r="E62" s="262">
        <v>2.2370000000000001</v>
      </c>
      <c r="F62" s="262">
        <v>1.6990000000000001</v>
      </c>
      <c r="G62" s="262">
        <v>1.31</v>
      </c>
      <c r="H62" s="262">
        <v>1.016</v>
      </c>
      <c r="I62" s="262">
        <v>14.52</v>
      </c>
      <c r="J62" s="262">
        <v>4.68</v>
      </c>
      <c r="K62" s="276"/>
      <c r="L62" s="263">
        <v>-5.25</v>
      </c>
      <c r="M62" s="263">
        <v>-5.3</v>
      </c>
    </row>
    <row r="63" spans="1:13" ht="13.5" customHeight="1">
      <c r="A63" s="156" t="s">
        <v>649</v>
      </c>
      <c r="B63" s="260" t="s">
        <v>15</v>
      </c>
      <c r="C63" s="261">
        <v>7.3529999999999998</v>
      </c>
      <c r="D63" s="261">
        <v>10.9</v>
      </c>
      <c r="E63" s="262">
        <v>10.433</v>
      </c>
      <c r="F63" s="262">
        <v>10.444000000000001</v>
      </c>
      <c r="G63" s="262">
        <v>10.455</v>
      </c>
      <c r="H63" s="262">
        <v>10.427</v>
      </c>
      <c r="I63" s="262">
        <v>47.01</v>
      </c>
      <c r="J63" s="262">
        <v>48.09</v>
      </c>
      <c r="K63" s="276"/>
      <c r="L63" s="263">
        <v>2.21</v>
      </c>
      <c r="M63" s="263">
        <v>-0.2</v>
      </c>
    </row>
    <row r="64" spans="1:13" ht="13.5" customHeight="1">
      <c r="A64" s="156" t="s">
        <v>381</v>
      </c>
      <c r="B64" s="260" t="s">
        <v>57</v>
      </c>
      <c r="C64" s="261">
        <v>3.1909999999999998</v>
      </c>
      <c r="D64" s="261">
        <v>6.0789999999999997</v>
      </c>
      <c r="E64" s="262">
        <v>6.5549999999999997</v>
      </c>
      <c r="F64" s="262">
        <v>6.8129999999999997</v>
      </c>
      <c r="G64" s="262">
        <v>6.9930000000000003</v>
      </c>
      <c r="H64" s="262">
        <v>7.0960000000000001</v>
      </c>
      <c r="I64" s="262">
        <v>26.22</v>
      </c>
      <c r="J64" s="262">
        <v>32.72</v>
      </c>
      <c r="K64" s="276"/>
      <c r="L64" s="263">
        <v>3.65</v>
      </c>
      <c r="M64" s="263">
        <v>0.71</v>
      </c>
    </row>
    <row r="65" spans="1:13" ht="13.5" customHeight="1">
      <c r="A65" s="156" t="s">
        <v>650</v>
      </c>
      <c r="B65" s="260" t="s">
        <v>542</v>
      </c>
      <c r="C65" s="261">
        <v>1.0840000000000001</v>
      </c>
      <c r="D65" s="261">
        <v>2.2490000000000001</v>
      </c>
      <c r="E65" s="262">
        <v>2.0870000000000002</v>
      </c>
      <c r="F65" s="262">
        <v>2.173</v>
      </c>
      <c r="G65" s="262">
        <v>2.2370000000000001</v>
      </c>
      <c r="H65" s="262">
        <v>2.2759999999999998</v>
      </c>
      <c r="I65" s="262">
        <v>9.6999999999999993</v>
      </c>
      <c r="J65" s="262">
        <v>10.5</v>
      </c>
      <c r="K65" s="276"/>
      <c r="L65" s="263">
        <v>4.1399999999999997</v>
      </c>
      <c r="M65" s="263">
        <v>0.05</v>
      </c>
    </row>
    <row r="66" spans="1:13" ht="13.5" customHeight="1">
      <c r="A66" s="156" t="s">
        <v>652</v>
      </c>
      <c r="B66" s="260" t="s">
        <v>653</v>
      </c>
      <c r="C66" s="261">
        <v>0.115</v>
      </c>
      <c r="D66" s="261">
        <v>0.27500000000000002</v>
      </c>
      <c r="E66" s="262">
        <v>0.48799999999999999</v>
      </c>
      <c r="F66" s="262">
        <v>0.63700000000000001</v>
      </c>
      <c r="G66" s="262">
        <v>0.753</v>
      </c>
      <c r="H66" s="262">
        <v>0.82599999999999996</v>
      </c>
      <c r="I66" s="262">
        <v>1.19</v>
      </c>
      <c r="J66" s="262">
        <v>3.81</v>
      </c>
      <c r="K66" s="276"/>
      <c r="L66" s="263">
        <v>4.96</v>
      </c>
      <c r="M66" s="263">
        <v>5.12</v>
      </c>
    </row>
    <row r="67" spans="1:13" s="246" customFormat="1" ht="3" customHeight="1">
      <c r="A67" s="157"/>
      <c r="B67" s="268"/>
      <c r="C67" s="269"/>
      <c r="D67" s="269"/>
      <c r="E67" s="270"/>
      <c r="F67" s="270"/>
      <c r="G67" s="270"/>
      <c r="H67" s="270"/>
      <c r="I67" s="271"/>
      <c r="J67" s="271"/>
      <c r="K67" s="271"/>
      <c r="L67" s="271"/>
      <c r="M67" s="271"/>
    </row>
    <row r="68" spans="1:13" ht="13.5" customHeight="1">
      <c r="A68" s="156" t="s">
        <v>656</v>
      </c>
      <c r="B68" s="255" t="s">
        <v>657</v>
      </c>
      <c r="C68" s="256">
        <v>13.616</v>
      </c>
      <c r="D68" s="256">
        <v>25.498000000000001</v>
      </c>
      <c r="E68" s="257">
        <v>28.228000000000002</v>
      </c>
      <c r="F68" s="257">
        <v>30.004000000000001</v>
      </c>
      <c r="G68" s="257">
        <v>31.234999999999999</v>
      </c>
      <c r="H68" s="257">
        <v>32.037999999999997</v>
      </c>
      <c r="I68" s="258">
        <v>100.00000000000001</v>
      </c>
      <c r="J68" s="258">
        <v>99.990000000000009</v>
      </c>
      <c r="K68" s="275"/>
      <c r="L68" s="259">
        <v>3.55</v>
      </c>
      <c r="M68" s="259">
        <v>1.04</v>
      </c>
    </row>
    <row r="69" spans="1:13" ht="13.5" customHeight="1">
      <c r="A69" s="156" t="s">
        <v>559</v>
      </c>
      <c r="B69" s="260" t="s">
        <v>647</v>
      </c>
      <c r="C69" s="261">
        <v>0</v>
      </c>
      <c r="D69" s="261">
        <v>0.113</v>
      </c>
      <c r="E69" s="262">
        <v>0.104</v>
      </c>
      <c r="F69" s="262">
        <v>9.9000000000000005E-2</v>
      </c>
      <c r="G69" s="262">
        <v>9.4E-2</v>
      </c>
      <c r="H69" s="262">
        <v>0.09</v>
      </c>
      <c r="I69" s="262">
        <v>0.44</v>
      </c>
      <c r="J69" s="262">
        <v>0.28000000000000003</v>
      </c>
      <c r="K69" s="276"/>
      <c r="L69" s="263" t="s">
        <v>63</v>
      </c>
      <c r="M69" s="263">
        <v>-1.05</v>
      </c>
    </row>
    <row r="70" spans="1:13" ht="13.5" customHeight="1">
      <c r="A70" s="156" t="s">
        <v>560</v>
      </c>
      <c r="B70" s="260" t="s">
        <v>648</v>
      </c>
      <c r="C70" s="261">
        <v>5.6669999999999998</v>
      </c>
      <c r="D70" s="261">
        <v>3.3879999999999999</v>
      </c>
      <c r="E70" s="262">
        <v>2.302</v>
      </c>
      <c r="F70" s="262">
        <v>1.986</v>
      </c>
      <c r="G70" s="262">
        <v>1.704</v>
      </c>
      <c r="H70" s="262">
        <v>1.4950000000000001</v>
      </c>
      <c r="I70" s="262">
        <v>13.29</v>
      </c>
      <c r="J70" s="262">
        <v>4.66</v>
      </c>
      <c r="K70" s="276"/>
      <c r="L70" s="263">
        <v>-2.82</v>
      </c>
      <c r="M70" s="263">
        <v>-3.65</v>
      </c>
    </row>
    <row r="71" spans="1:13" ht="13.5" customHeight="1">
      <c r="A71" s="156" t="s">
        <v>649</v>
      </c>
      <c r="B71" s="260" t="s">
        <v>15</v>
      </c>
      <c r="C71" s="261">
        <v>1.9</v>
      </c>
      <c r="D71" s="261">
        <v>3.8220000000000001</v>
      </c>
      <c r="E71" s="262">
        <v>5.2060000000000004</v>
      </c>
      <c r="F71" s="262">
        <v>5.6520000000000001</v>
      </c>
      <c r="G71" s="262">
        <v>6.0049999999999999</v>
      </c>
      <c r="H71" s="262">
        <v>6.2549999999999999</v>
      </c>
      <c r="I71" s="262">
        <v>14.99</v>
      </c>
      <c r="J71" s="262">
        <v>19.52</v>
      </c>
      <c r="K71" s="276"/>
      <c r="L71" s="263">
        <v>3.96</v>
      </c>
      <c r="M71" s="263">
        <v>2.2599999999999998</v>
      </c>
    </row>
    <row r="72" spans="1:13" ht="13.5" customHeight="1">
      <c r="A72" s="156" t="s">
        <v>381</v>
      </c>
      <c r="B72" s="260" t="s">
        <v>57</v>
      </c>
      <c r="C72" s="261">
        <v>5.86</v>
      </c>
      <c r="D72" s="261">
        <v>14.516</v>
      </c>
      <c r="E72" s="262">
        <v>16.369</v>
      </c>
      <c r="F72" s="262">
        <v>17.687999999999999</v>
      </c>
      <c r="G72" s="262">
        <v>18.648</v>
      </c>
      <c r="H72" s="262">
        <v>19.315000000000001</v>
      </c>
      <c r="I72" s="262">
        <v>56.93</v>
      </c>
      <c r="J72" s="262">
        <v>60.29</v>
      </c>
      <c r="K72" s="276"/>
      <c r="L72" s="263">
        <v>5.17</v>
      </c>
      <c r="M72" s="263">
        <v>1.31</v>
      </c>
    </row>
    <row r="73" spans="1:13" ht="13.5" customHeight="1">
      <c r="A73" s="156" t="s">
        <v>650</v>
      </c>
      <c r="B73" s="260" t="s">
        <v>542</v>
      </c>
      <c r="C73" s="261">
        <v>8.3000000000000004E-2</v>
      </c>
      <c r="D73" s="261">
        <v>0.38600000000000001</v>
      </c>
      <c r="E73" s="262">
        <v>0.45100000000000001</v>
      </c>
      <c r="F73" s="262">
        <v>0.504</v>
      </c>
      <c r="G73" s="262">
        <v>0.52600000000000002</v>
      </c>
      <c r="H73" s="262">
        <v>0.53</v>
      </c>
      <c r="I73" s="262">
        <v>1.51</v>
      </c>
      <c r="J73" s="262">
        <v>1.65</v>
      </c>
      <c r="K73" s="276"/>
      <c r="L73" s="263">
        <v>8.8800000000000008</v>
      </c>
      <c r="M73" s="263">
        <v>1.45</v>
      </c>
    </row>
    <row r="74" spans="1:13" ht="13.5" customHeight="1">
      <c r="A74" s="158" t="s">
        <v>652</v>
      </c>
      <c r="B74" s="260" t="s">
        <v>653</v>
      </c>
      <c r="C74" s="261">
        <v>0.107</v>
      </c>
      <c r="D74" s="261">
        <v>3.274</v>
      </c>
      <c r="E74" s="262">
        <v>3.7959999999999998</v>
      </c>
      <c r="F74" s="262">
        <v>4.0739999999999998</v>
      </c>
      <c r="G74" s="262">
        <v>4.2590000000000003</v>
      </c>
      <c r="H74" s="262">
        <v>4.3540000000000001</v>
      </c>
      <c r="I74" s="262">
        <v>12.84</v>
      </c>
      <c r="J74" s="262">
        <v>13.59</v>
      </c>
      <c r="K74" s="276"/>
      <c r="L74" s="263">
        <v>20.93</v>
      </c>
      <c r="M74" s="263">
        <v>1.3</v>
      </c>
    </row>
    <row r="75" spans="1:13">
      <c r="I75" s="247"/>
      <c r="J75" s="247"/>
      <c r="K75" s="272"/>
      <c r="L75" s="247"/>
      <c r="M75" s="247"/>
    </row>
    <row r="76" spans="1:13">
      <c r="I76" s="247"/>
      <c r="J76" s="247"/>
      <c r="K76" s="272"/>
      <c r="L76" s="247"/>
      <c r="M76" s="247"/>
    </row>
    <row r="77" spans="1:13">
      <c r="I77" s="247"/>
      <c r="J77" s="247"/>
      <c r="K77" s="272"/>
      <c r="L77" s="247"/>
      <c r="M77" s="247"/>
    </row>
    <row r="78" spans="1:13">
      <c r="M78" s="247"/>
    </row>
    <row r="79" spans="1:13">
      <c r="M79" s="247"/>
    </row>
    <row r="80" spans="1:13">
      <c r="M80" s="247"/>
    </row>
    <row r="81" spans="13:13">
      <c r="M81" s="247"/>
    </row>
    <row r="82" spans="13:13">
      <c r="M82" s="247"/>
    </row>
    <row r="83" spans="13:13">
      <c r="M83" s="247"/>
    </row>
    <row r="84" spans="13:13">
      <c r="M84" s="247"/>
    </row>
    <row r="85" spans="13:13">
      <c r="M85" s="247"/>
    </row>
    <row r="86" spans="13:13">
      <c r="M86" s="247"/>
    </row>
    <row r="87" spans="13:13">
      <c r="M87" s="247"/>
    </row>
    <row r="88" spans="13:13">
      <c r="M88" s="247"/>
    </row>
    <row r="89" spans="13:13">
      <c r="M89" s="247"/>
    </row>
    <row r="90" spans="13:13">
      <c r="M90" s="247"/>
    </row>
    <row r="91" spans="13:13">
      <c r="M91" s="247"/>
    </row>
    <row r="92" spans="13:13">
      <c r="M92" s="247"/>
    </row>
    <row r="93" spans="13:13">
      <c r="M93" s="247"/>
    </row>
    <row r="94" spans="13:13">
      <c r="M94" s="247"/>
    </row>
    <row r="95" spans="13:13">
      <c r="M95" s="247"/>
    </row>
    <row r="96" spans="13:13">
      <c r="M96" s="247"/>
    </row>
  </sheetData>
  <mergeCells count="8">
    <mergeCell ref="I42:J42"/>
    <mergeCell ref="L42:M42"/>
    <mergeCell ref="B2:K2"/>
    <mergeCell ref="M4:N4"/>
    <mergeCell ref="O4:P4"/>
    <mergeCell ref="B37:K37"/>
    <mergeCell ref="B40:M40"/>
    <mergeCell ref="B41:M41"/>
  </mergeCells>
  <phoneticPr fontId="5"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E056-8460-4D21-8A29-CBE6F5826C10}">
  <dimension ref="A1:AT117"/>
  <sheetViews>
    <sheetView workbookViewId="0"/>
  </sheetViews>
  <sheetFormatPr defaultColWidth="9.125" defaultRowHeight="16.5"/>
  <cols>
    <col min="1" max="1" width="20.375" style="245" customWidth="1"/>
    <col min="2" max="2" width="12.375" style="245" bestFit="1" customWidth="1"/>
    <col min="3" max="3" width="7.375" style="245" bestFit="1" customWidth="1" collapsed="1"/>
    <col min="4" max="4" width="7.375" style="245" bestFit="1" customWidth="1"/>
    <col min="5" max="5" width="9.375" style="245" bestFit="1" customWidth="1"/>
    <col min="6" max="6" width="7.375" style="245" bestFit="1" customWidth="1"/>
    <col min="7" max="7" width="7.625" style="245" bestFit="1" customWidth="1"/>
    <col min="8" max="8" width="7.375" style="245" customWidth="1"/>
    <col min="9" max="9" width="19.875" style="245" customWidth="1"/>
    <col min="10" max="10" width="27.625" style="245" bestFit="1" customWidth="1"/>
    <col min="11" max="11" width="7.625" style="245" bestFit="1" customWidth="1"/>
    <col min="12" max="12" width="19.625" style="245" customWidth="1"/>
    <col min="13" max="13" width="14.375" style="277" customWidth="1"/>
    <col min="14" max="14" width="19.25" style="277" customWidth="1"/>
    <col min="15" max="15" width="12.375" style="277" customWidth="1"/>
    <col min="16" max="16" width="7.625" style="277" customWidth="1"/>
    <col min="17" max="17" width="11.75" style="277" customWidth="1"/>
    <col min="18" max="18" width="9.625" style="277" customWidth="1"/>
    <col min="19" max="19" width="11.125" style="277" customWidth="1"/>
    <col min="20" max="34" width="8.375" style="277" bestFit="1" customWidth="1"/>
    <col min="35" max="35" width="8.125" style="277" customWidth="1"/>
    <col min="36" max="41" width="8.375" style="277" bestFit="1" customWidth="1"/>
    <col min="42" max="42" width="7.875" style="277" customWidth="1"/>
    <col min="43" max="46" width="8.375" style="277" bestFit="1" customWidth="1"/>
    <col min="47" max="16384" width="9.125" style="245"/>
  </cols>
  <sheetData>
    <row r="1" spans="1:46">
      <c r="A1" s="245" t="s">
        <v>663</v>
      </c>
      <c r="P1" s="277" t="s">
        <v>1091</v>
      </c>
      <c r="AJ1" s="278"/>
      <c r="AK1" s="278"/>
      <c r="AL1" s="278"/>
      <c r="AM1" s="278"/>
      <c r="AN1" s="278"/>
      <c r="AO1" s="278"/>
      <c r="AP1" s="245"/>
      <c r="AQ1" s="245"/>
      <c r="AR1" s="245"/>
      <c r="AS1" s="245"/>
      <c r="AT1" s="245"/>
    </row>
    <row r="2" spans="1:46">
      <c r="B2" s="167" t="s">
        <v>664</v>
      </c>
      <c r="AJ2" s="278"/>
      <c r="AK2" s="278"/>
      <c r="AL2" s="278"/>
      <c r="AM2" s="278"/>
      <c r="AN2" s="278"/>
      <c r="AO2" s="278"/>
      <c r="AP2" s="245"/>
      <c r="AQ2" s="245"/>
      <c r="AR2" s="245"/>
      <c r="AS2" s="245"/>
      <c r="AT2" s="245"/>
    </row>
    <row r="3" spans="1:46">
      <c r="A3" s="792" t="s">
        <v>665</v>
      </c>
      <c r="B3" s="794"/>
      <c r="C3" s="794"/>
      <c r="D3" s="794"/>
      <c r="E3" s="794"/>
      <c r="F3" s="794"/>
      <c r="G3" s="794"/>
      <c r="H3" s="794"/>
      <c r="I3" s="794"/>
      <c r="J3" s="794"/>
      <c r="AJ3" s="278"/>
      <c r="AK3" s="278"/>
      <c r="AL3" s="278"/>
      <c r="AM3" s="278"/>
      <c r="AN3" s="278"/>
      <c r="AO3" s="278"/>
      <c r="AP3" s="245"/>
      <c r="AQ3" s="245"/>
      <c r="AR3" s="245"/>
      <c r="AS3" s="245"/>
      <c r="AT3" s="245"/>
    </row>
    <row r="4" spans="1:46">
      <c r="A4" s="279" t="s">
        <v>666</v>
      </c>
      <c r="B4" s="279"/>
      <c r="C4" s="279"/>
      <c r="D4" s="279"/>
      <c r="E4" s="279"/>
      <c r="F4" s="279"/>
      <c r="G4" s="279"/>
      <c r="H4" s="279"/>
      <c r="I4" s="279"/>
      <c r="J4" s="279"/>
    </row>
    <row r="5" spans="1:46" ht="15" customHeight="1">
      <c r="A5" s="251"/>
      <c r="B5" s="251"/>
      <c r="C5" s="251"/>
      <c r="D5" s="251"/>
      <c r="E5" s="251"/>
      <c r="F5" s="251"/>
      <c r="G5" s="251"/>
      <c r="H5" s="251"/>
      <c r="I5" s="251"/>
      <c r="J5" s="251"/>
      <c r="K5" s="280"/>
      <c r="L5" s="252" t="s">
        <v>643</v>
      </c>
      <c r="M5" s="252"/>
      <c r="N5" s="252" t="s">
        <v>644</v>
      </c>
      <c r="O5" s="252"/>
    </row>
    <row r="6" spans="1:46" ht="15" customHeight="1">
      <c r="A6" s="251"/>
      <c r="B6" s="251">
        <v>2000</v>
      </c>
      <c r="C6" s="251">
        <v>2018</v>
      </c>
      <c r="D6" s="251">
        <v>2019</v>
      </c>
      <c r="E6" s="251">
        <v>2020</v>
      </c>
      <c r="F6" s="251">
        <v>2021</v>
      </c>
      <c r="G6" s="251">
        <v>2022</v>
      </c>
      <c r="H6" s="251">
        <v>2023</v>
      </c>
      <c r="I6" s="253">
        <v>2030</v>
      </c>
      <c r="J6" s="253">
        <v>2040</v>
      </c>
      <c r="K6" s="253">
        <v>2050</v>
      </c>
      <c r="L6" s="254">
        <v>2023</v>
      </c>
      <c r="M6" s="254">
        <v>2050</v>
      </c>
      <c r="N6" s="254" t="s">
        <v>667</v>
      </c>
      <c r="O6" s="254" t="s">
        <v>668</v>
      </c>
    </row>
    <row r="7" spans="1:46" ht="22.15" customHeight="1">
      <c r="A7" s="281" t="s">
        <v>669</v>
      </c>
      <c r="B7" s="256"/>
      <c r="C7" s="256"/>
      <c r="D7" s="256"/>
      <c r="E7" s="256"/>
      <c r="F7" s="256"/>
      <c r="G7" s="256"/>
      <c r="H7" s="256"/>
      <c r="I7" s="257"/>
      <c r="J7" s="257"/>
      <c r="K7" s="257"/>
      <c r="L7" s="282"/>
      <c r="M7" s="282"/>
      <c r="N7" s="282"/>
      <c r="O7" s="282"/>
    </row>
    <row r="8" spans="1:46" ht="13.5" customHeight="1">
      <c r="A8" s="260" t="s">
        <v>670</v>
      </c>
      <c r="B8" s="283">
        <v>33.302999999999997</v>
      </c>
      <c r="C8" s="283">
        <v>71.519000000000005</v>
      </c>
      <c r="D8" s="283">
        <v>72.003</v>
      </c>
      <c r="E8" s="283">
        <v>69.153999999999996</v>
      </c>
      <c r="F8" s="283">
        <v>65.953999999999994</v>
      </c>
      <c r="G8" s="283">
        <v>66.016000000000005</v>
      </c>
      <c r="H8" s="283">
        <v>62.121000000000002</v>
      </c>
      <c r="I8" s="284">
        <v>72.822000000000003</v>
      </c>
      <c r="J8" s="284">
        <v>81.025000000000006</v>
      </c>
      <c r="K8" s="284">
        <v>84.617999999999995</v>
      </c>
      <c r="L8" s="262">
        <v>100</v>
      </c>
      <c r="M8" s="262">
        <v>100</v>
      </c>
      <c r="N8" s="263">
        <v>2.75</v>
      </c>
      <c r="O8" s="263">
        <v>1.1499999999999999</v>
      </c>
    </row>
    <row r="9" spans="1:46" ht="13.5" customHeight="1">
      <c r="A9" s="285" t="s">
        <v>671</v>
      </c>
      <c r="B9" s="283">
        <v>1.4359999999999999</v>
      </c>
      <c r="C9" s="283">
        <v>0.219</v>
      </c>
      <c r="D9" s="283">
        <v>0.20499999999999999</v>
      </c>
      <c r="E9" s="283">
        <v>0.20300000000000001</v>
      </c>
      <c r="F9" s="283">
        <v>2.7389999999999999</v>
      </c>
      <c r="G9" s="283">
        <v>2.68</v>
      </c>
      <c r="H9" s="283">
        <v>3.1779999999999999</v>
      </c>
      <c r="I9" s="284">
        <v>4.4029999999999996</v>
      </c>
      <c r="J9" s="284">
        <v>4.9409999999999998</v>
      </c>
      <c r="K9" s="284">
        <v>5.17</v>
      </c>
      <c r="L9" s="262">
        <v>5.12</v>
      </c>
      <c r="M9" s="262">
        <v>6.11</v>
      </c>
      <c r="N9" s="263">
        <v>3.51</v>
      </c>
      <c r="O9" s="263">
        <v>1.82</v>
      </c>
    </row>
    <row r="10" spans="1:46" ht="13.5" customHeight="1">
      <c r="A10" s="285" t="s">
        <v>672</v>
      </c>
      <c r="B10" s="283">
        <v>29.565000000000001</v>
      </c>
      <c r="C10" s="283">
        <v>62.287999999999997</v>
      </c>
      <c r="D10" s="283">
        <v>61.976999999999997</v>
      </c>
      <c r="E10" s="283">
        <v>59.258000000000003</v>
      </c>
      <c r="F10" s="283">
        <v>55.612000000000002</v>
      </c>
      <c r="G10" s="283">
        <v>55.031999999999996</v>
      </c>
      <c r="H10" s="283">
        <v>51.061</v>
      </c>
      <c r="I10" s="284">
        <v>57.396000000000001</v>
      </c>
      <c r="J10" s="284">
        <v>62.768000000000001</v>
      </c>
      <c r="K10" s="284">
        <v>64.468000000000004</v>
      </c>
      <c r="L10" s="262">
        <v>82.2</v>
      </c>
      <c r="M10" s="262">
        <v>76.19</v>
      </c>
      <c r="N10" s="263">
        <v>2.4</v>
      </c>
      <c r="O10" s="263">
        <v>0.87</v>
      </c>
    </row>
    <row r="11" spans="1:46" ht="13.5" customHeight="1">
      <c r="A11" s="285" t="s">
        <v>673</v>
      </c>
      <c r="B11" s="283">
        <v>0.31900000000000001</v>
      </c>
      <c r="C11" s="283">
        <v>3.653</v>
      </c>
      <c r="D11" s="283">
        <v>4.4569999999999999</v>
      </c>
      <c r="E11" s="283">
        <v>4.58</v>
      </c>
      <c r="F11" s="283">
        <v>2.0550000000000002</v>
      </c>
      <c r="G11" s="283">
        <v>2.238</v>
      </c>
      <c r="H11" s="283">
        <v>1.784</v>
      </c>
      <c r="I11" s="284">
        <v>3.0430000000000001</v>
      </c>
      <c r="J11" s="284">
        <v>3.5430000000000001</v>
      </c>
      <c r="K11" s="284">
        <v>3.8780000000000001</v>
      </c>
      <c r="L11" s="262">
        <v>2.87</v>
      </c>
      <c r="M11" s="262">
        <v>4.58</v>
      </c>
      <c r="N11" s="263">
        <v>7.77</v>
      </c>
      <c r="O11" s="263">
        <v>2.92</v>
      </c>
    </row>
    <row r="12" spans="1:46" ht="13.5" customHeight="1">
      <c r="A12" s="285" t="s">
        <v>280</v>
      </c>
      <c r="B12" s="283">
        <v>1.9830000000000001</v>
      </c>
      <c r="C12" s="283">
        <v>5.359</v>
      </c>
      <c r="D12" s="283">
        <v>5.3639999999999999</v>
      </c>
      <c r="E12" s="283">
        <v>5.1130000000000004</v>
      </c>
      <c r="F12" s="283">
        <v>4.3520000000000003</v>
      </c>
      <c r="G12" s="283">
        <v>4.5940000000000003</v>
      </c>
      <c r="H12" s="283">
        <v>4.5919999999999996</v>
      </c>
      <c r="I12" s="284">
        <v>5.851</v>
      </c>
      <c r="J12" s="284">
        <v>7.1829999999999998</v>
      </c>
      <c r="K12" s="284">
        <v>8.1389999999999993</v>
      </c>
      <c r="L12" s="262">
        <v>7.39</v>
      </c>
      <c r="M12" s="262">
        <v>9.6199999999999992</v>
      </c>
      <c r="N12" s="263">
        <v>3.72</v>
      </c>
      <c r="O12" s="263">
        <v>2.14</v>
      </c>
    </row>
    <row r="13" spans="1:46" ht="13.5" customHeight="1">
      <c r="A13" s="286" t="s">
        <v>674</v>
      </c>
      <c r="B13" s="283">
        <v>0</v>
      </c>
      <c r="C13" s="283">
        <v>0</v>
      </c>
      <c r="D13" s="283">
        <v>0</v>
      </c>
      <c r="E13" s="283">
        <v>0</v>
      </c>
      <c r="F13" s="283">
        <v>1.1970000000000001</v>
      </c>
      <c r="G13" s="283">
        <v>1.472</v>
      </c>
      <c r="H13" s="283">
        <v>1.5069999999999999</v>
      </c>
      <c r="I13" s="284">
        <v>2.129</v>
      </c>
      <c r="J13" s="284">
        <v>2.59</v>
      </c>
      <c r="K13" s="284">
        <v>2.9630000000000001</v>
      </c>
      <c r="L13" s="262">
        <v>2.4300000000000002</v>
      </c>
      <c r="M13" s="262">
        <v>3.5</v>
      </c>
      <c r="N13" s="263" t="s">
        <v>63</v>
      </c>
      <c r="O13" s="263">
        <v>2.54</v>
      </c>
    </row>
    <row r="14" spans="1:46" s="246" customFormat="1" ht="3" customHeight="1">
      <c r="A14" s="287"/>
      <c r="B14" s="288"/>
      <c r="C14" s="288"/>
      <c r="D14" s="288"/>
      <c r="E14" s="288"/>
      <c r="F14" s="288"/>
      <c r="G14" s="288"/>
      <c r="H14" s="288"/>
      <c r="I14" s="289"/>
      <c r="J14" s="289"/>
      <c r="K14" s="289"/>
      <c r="L14" s="290"/>
      <c r="M14" s="290"/>
      <c r="N14" s="291"/>
      <c r="O14" s="291"/>
    </row>
    <row r="15" spans="1:46" ht="13.5" customHeight="1">
      <c r="A15" s="260" t="s">
        <v>675</v>
      </c>
      <c r="B15" s="283">
        <v>5.6630000000000003</v>
      </c>
      <c r="C15" s="283">
        <v>4.3209999999999997</v>
      </c>
      <c r="D15" s="283">
        <v>4.5819999999999999</v>
      </c>
      <c r="E15" s="283">
        <v>4.069</v>
      </c>
      <c r="F15" s="283">
        <v>4.9569999999999999</v>
      </c>
      <c r="G15" s="283">
        <v>4.9939999999999998</v>
      </c>
      <c r="H15" s="283">
        <v>4.8090000000000002</v>
      </c>
      <c r="I15" s="284">
        <v>5.4610000000000003</v>
      </c>
      <c r="J15" s="284">
        <v>5.2930000000000001</v>
      </c>
      <c r="K15" s="284">
        <v>4.6900000000000004</v>
      </c>
      <c r="L15" s="262">
        <v>100</v>
      </c>
      <c r="M15" s="262">
        <v>100</v>
      </c>
      <c r="N15" s="263">
        <v>-0.71</v>
      </c>
      <c r="O15" s="263">
        <v>-0.09</v>
      </c>
    </row>
    <row r="16" spans="1:46" ht="13.5" customHeight="1">
      <c r="A16" s="285" t="s">
        <v>671</v>
      </c>
      <c r="B16" s="283">
        <v>3.5030000000000001</v>
      </c>
      <c r="C16" s="283">
        <v>2.1960000000000002</v>
      </c>
      <c r="D16" s="283">
        <v>2.3610000000000002</v>
      </c>
      <c r="E16" s="283">
        <v>2.0150000000000001</v>
      </c>
      <c r="F16" s="283">
        <v>2.16</v>
      </c>
      <c r="G16" s="283">
        <v>2.1419999999999999</v>
      </c>
      <c r="H16" s="283">
        <v>2.0390000000000001</v>
      </c>
      <c r="I16" s="284">
        <v>1.9330000000000001</v>
      </c>
      <c r="J16" s="284">
        <v>1.778</v>
      </c>
      <c r="K16" s="284">
        <v>1.498</v>
      </c>
      <c r="L16" s="262">
        <v>42.39</v>
      </c>
      <c r="M16" s="262">
        <v>31.93</v>
      </c>
      <c r="N16" s="263">
        <v>-2.33</v>
      </c>
      <c r="O16" s="263">
        <v>-1.1399999999999999</v>
      </c>
    </row>
    <row r="17" spans="1:15" ht="13.5" customHeight="1">
      <c r="A17" s="285" t="s">
        <v>672</v>
      </c>
      <c r="B17" s="283">
        <v>1.1359999999999999</v>
      </c>
      <c r="C17" s="283">
        <v>0.53400000000000003</v>
      </c>
      <c r="D17" s="283">
        <v>0.63500000000000001</v>
      </c>
      <c r="E17" s="283">
        <v>0.56599999999999995</v>
      </c>
      <c r="F17" s="283">
        <v>0.47299999999999998</v>
      </c>
      <c r="G17" s="283">
        <v>0.47399999999999998</v>
      </c>
      <c r="H17" s="283">
        <v>0.51700000000000002</v>
      </c>
      <c r="I17" s="284">
        <v>0.72</v>
      </c>
      <c r="J17" s="284">
        <v>0.624</v>
      </c>
      <c r="K17" s="284">
        <v>0.45500000000000002</v>
      </c>
      <c r="L17" s="262">
        <v>10.74</v>
      </c>
      <c r="M17" s="262">
        <v>9.69</v>
      </c>
      <c r="N17" s="263">
        <v>-3.37</v>
      </c>
      <c r="O17" s="263">
        <v>-0.47</v>
      </c>
    </row>
    <row r="18" spans="1:15" ht="13.5" customHeight="1">
      <c r="A18" s="285" t="s">
        <v>673</v>
      </c>
      <c r="B18" s="283">
        <v>0.252</v>
      </c>
      <c r="C18" s="283">
        <v>0.54700000000000004</v>
      </c>
      <c r="D18" s="283">
        <v>0.57799999999999996</v>
      </c>
      <c r="E18" s="283">
        <v>0.53100000000000003</v>
      </c>
      <c r="F18" s="283">
        <v>0.55100000000000005</v>
      </c>
      <c r="G18" s="283">
        <v>0.53200000000000003</v>
      </c>
      <c r="H18" s="283">
        <v>0.49099999999999999</v>
      </c>
      <c r="I18" s="284">
        <v>0.72299999999999998</v>
      </c>
      <c r="J18" s="284">
        <v>0.74299999999999999</v>
      </c>
      <c r="K18" s="284">
        <v>0.66100000000000003</v>
      </c>
      <c r="L18" s="262">
        <v>10.220000000000001</v>
      </c>
      <c r="M18" s="262">
        <v>14.09</v>
      </c>
      <c r="N18" s="263">
        <v>2.95</v>
      </c>
      <c r="O18" s="263">
        <v>1.1000000000000001</v>
      </c>
    </row>
    <row r="19" spans="1:15" ht="13.5" customHeight="1">
      <c r="A19" s="285" t="s">
        <v>280</v>
      </c>
      <c r="B19" s="283">
        <v>0.77200000000000002</v>
      </c>
      <c r="C19" s="283">
        <v>1.0449999999999999</v>
      </c>
      <c r="D19" s="283">
        <v>1.008</v>
      </c>
      <c r="E19" s="283">
        <v>0.95699999999999996</v>
      </c>
      <c r="F19" s="283">
        <v>1.004</v>
      </c>
      <c r="G19" s="283">
        <v>1.0149999999999999</v>
      </c>
      <c r="H19" s="283">
        <v>0.98399999999999999</v>
      </c>
      <c r="I19" s="284">
        <v>1.25</v>
      </c>
      <c r="J19" s="284">
        <v>1.3069999999999999</v>
      </c>
      <c r="K19" s="284">
        <v>1.2529999999999999</v>
      </c>
      <c r="L19" s="262">
        <v>20.45</v>
      </c>
      <c r="M19" s="262">
        <v>26.72</v>
      </c>
      <c r="N19" s="263">
        <v>1.06</v>
      </c>
      <c r="O19" s="263">
        <v>0.9</v>
      </c>
    </row>
    <row r="20" spans="1:15" ht="13.5" customHeight="1">
      <c r="A20" s="286" t="s">
        <v>674</v>
      </c>
      <c r="B20" s="283">
        <v>0</v>
      </c>
      <c r="C20" s="283">
        <v>0</v>
      </c>
      <c r="D20" s="283">
        <v>0</v>
      </c>
      <c r="E20" s="283">
        <v>0</v>
      </c>
      <c r="F20" s="283">
        <v>0.76800000000000002</v>
      </c>
      <c r="G20" s="283">
        <v>0.83</v>
      </c>
      <c r="H20" s="283">
        <v>0.77900000000000003</v>
      </c>
      <c r="I20" s="284">
        <v>0.83499999999999996</v>
      </c>
      <c r="J20" s="284">
        <v>0.84199999999999997</v>
      </c>
      <c r="K20" s="284">
        <v>0.82399999999999995</v>
      </c>
      <c r="L20" s="262">
        <v>16.190000000000001</v>
      </c>
      <c r="M20" s="262">
        <v>17.559999999999999</v>
      </c>
      <c r="N20" s="263" t="s">
        <v>63</v>
      </c>
      <c r="O20" s="263">
        <v>0.21</v>
      </c>
    </row>
    <row r="21" spans="1:15" s="246" customFormat="1" ht="3" customHeight="1">
      <c r="A21" s="287"/>
      <c r="B21" s="288"/>
      <c r="C21" s="288"/>
      <c r="D21" s="288"/>
      <c r="E21" s="288"/>
      <c r="F21" s="288"/>
      <c r="G21" s="288"/>
      <c r="H21" s="288"/>
      <c r="I21" s="289"/>
      <c r="J21" s="289"/>
      <c r="K21" s="289"/>
      <c r="L21" s="290"/>
      <c r="M21" s="290"/>
      <c r="N21" s="291"/>
      <c r="O21" s="291"/>
    </row>
    <row r="22" spans="1:15" ht="13.5" customHeight="1">
      <c r="A22" s="260" t="s">
        <v>676</v>
      </c>
      <c r="B22" s="283">
        <v>17.094000000000001</v>
      </c>
      <c r="C22" s="283">
        <v>30.283731101226309</v>
      </c>
      <c r="D22" s="283">
        <v>30.408999999999999</v>
      </c>
      <c r="E22" s="283">
        <v>29.1427906799547</v>
      </c>
      <c r="F22" s="283">
        <v>27.651041000000003</v>
      </c>
      <c r="G22" s="283">
        <v>25.899132999999999</v>
      </c>
      <c r="H22" s="283">
        <v>26.710999999999999</v>
      </c>
      <c r="I22" s="284">
        <v>29.678999999999998</v>
      </c>
      <c r="J22" s="284">
        <v>28.173999999999999</v>
      </c>
      <c r="K22" s="284">
        <v>25.178999999999998</v>
      </c>
      <c r="L22" s="262">
        <v>100</v>
      </c>
      <c r="M22" s="262">
        <v>100</v>
      </c>
      <c r="N22" s="263">
        <v>1.96</v>
      </c>
      <c r="O22" s="263">
        <v>-0.22</v>
      </c>
    </row>
    <row r="23" spans="1:15" ht="13.5" customHeight="1">
      <c r="A23" s="285" t="s">
        <v>671</v>
      </c>
      <c r="B23" s="283">
        <v>13.597</v>
      </c>
      <c r="C23" s="283">
        <v>25.562886985760269</v>
      </c>
      <c r="D23" s="283">
        <v>25.245999999999999</v>
      </c>
      <c r="E23" s="283">
        <v>24.495173044662923</v>
      </c>
      <c r="F23" s="283">
        <v>23.404857</v>
      </c>
      <c r="G23" s="283">
        <v>21.787008</v>
      </c>
      <c r="H23" s="283">
        <v>22.408000000000001</v>
      </c>
      <c r="I23" s="284">
        <v>24.826000000000001</v>
      </c>
      <c r="J23" s="284">
        <v>23.326000000000001</v>
      </c>
      <c r="K23" s="284">
        <v>20.548999999999999</v>
      </c>
      <c r="L23" s="262">
        <v>83.89</v>
      </c>
      <c r="M23" s="262">
        <v>81.61</v>
      </c>
      <c r="N23" s="263">
        <v>2.2000000000000002</v>
      </c>
      <c r="O23" s="263">
        <v>-0.32</v>
      </c>
    </row>
    <row r="24" spans="1:15" ht="13.5" customHeight="1">
      <c r="A24" s="285" t="s">
        <v>672</v>
      </c>
      <c r="B24" s="283">
        <v>0.92300000000000004</v>
      </c>
      <c r="C24" s="283">
        <v>6.8318916203372868E-2</v>
      </c>
      <c r="D24" s="283">
        <v>7.5999999999999998E-2</v>
      </c>
      <c r="E24" s="283">
        <v>6.9835867781892449E-2</v>
      </c>
      <c r="F24" s="283">
        <v>3.8975999999999997E-2</v>
      </c>
      <c r="G24" s="283">
        <v>5.5585000000000002E-2</v>
      </c>
      <c r="H24" s="283">
        <v>5.8000000000000003E-2</v>
      </c>
      <c r="I24" s="284">
        <v>4.4999999999999998E-2</v>
      </c>
      <c r="J24" s="284">
        <v>4.3999999999999997E-2</v>
      </c>
      <c r="K24" s="284">
        <v>4.1000000000000002E-2</v>
      </c>
      <c r="L24" s="262">
        <v>0.22</v>
      </c>
      <c r="M24" s="262">
        <v>0.16</v>
      </c>
      <c r="N24" s="263">
        <v>-11.35</v>
      </c>
      <c r="O24" s="263">
        <v>-1.3</v>
      </c>
    </row>
    <row r="25" spans="1:15" ht="13.5" customHeight="1">
      <c r="A25" s="285" t="s">
        <v>673</v>
      </c>
      <c r="B25" s="283">
        <v>0.85399999999999998</v>
      </c>
      <c r="C25" s="283">
        <v>1.6552676211186672</v>
      </c>
      <c r="D25" s="283">
        <v>2.3260000000000001</v>
      </c>
      <c r="E25" s="283">
        <v>2.2963415880298843</v>
      </c>
      <c r="F25" s="283">
        <v>2.1099359999999998</v>
      </c>
      <c r="G25" s="283">
        <v>1.8180340000000001</v>
      </c>
      <c r="H25" s="283">
        <v>2.145</v>
      </c>
      <c r="I25" s="284">
        <v>2.2189999999999999</v>
      </c>
      <c r="J25" s="284">
        <v>2.1920000000000002</v>
      </c>
      <c r="K25" s="284">
        <v>2.028</v>
      </c>
      <c r="L25" s="262">
        <v>8.0299999999999994</v>
      </c>
      <c r="M25" s="262">
        <v>8.06</v>
      </c>
      <c r="N25" s="263">
        <v>4.08</v>
      </c>
      <c r="O25" s="263">
        <v>-0.21</v>
      </c>
    </row>
    <row r="26" spans="1:15" ht="13.5" customHeight="1">
      <c r="A26" s="285" t="s">
        <v>280</v>
      </c>
      <c r="B26" s="283">
        <v>1.72</v>
      </c>
      <c r="C26" s="283">
        <v>2.9972575781439996</v>
      </c>
      <c r="D26" s="283">
        <v>2.76</v>
      </c>
      <c r="E26" s="283">
        <v>2.2814401794800001</v>
      </c>
      <c r="F26" s="283">
        <v>2.0859200000000002</v>
      </c>
      <c r="G26" s="283">
        <v>2.2275339999999999</v>
      </c>
      <c r="H26" s="283">
        <v>2.089</v>
      </c>
      <c r="I26" s="284">
        <v>2.5760000000000001</v>
      </c>
      <c r="J26" s="284">
        <v>2.5990000000000002</v>
      </c>
      <c r="K26" s="284">
        <v>2.548</v>
      </c>
      <c r="L26" s="262">
        <v>7.82</v>
      </c>
      <c r="M26" s="262">
        <v>10.119999999999999</v>
      </c>
      <c r="N26" s="263">
        <v>0.85</v>
      </c>
      <c r="O26" s="263">
        <v>0.74</v>
      </c>
    </row>
    <row r="27" spans="1:15" ht="13.5" customHeight="1">
      <c r="A27" s="286" t="s">
        <v>674</v>
      </c>
      <c r="B27" s="292">
        <v>0</v>
      </c>
      <c r="C27" s="292">
        <v>0</v>
      </c>
      <c r="D27" s="292">
        <v>0</v>
      </c>
      <c r="E27" s="292">
        <v>0</v>
      </c>
      <c r="F27" s="292">
        <v>1.1352000000000001E-2</v>
      </c>
      <c r="G27" s="292">
        <v>1.0971999999999999E-2</v>
      </c>
      <c r="H27" s="292">
        <v>1.2E-2</v>
      </c>
      <c r="I27" s="284">
        <v>1.2999999999999999E-2</v>
      </c>
      <c r="J27" s="284">
        <v>1.2999999999999999E-2</v>
      </c>
      <c r="K27" s="284">
        <v>1.2999999999999999E-2</v>
      </c>
      <c r="L27" s="262">
        <v>0.04</v>
      </c>
      <c r="M27" s="262">
        <v>0.05</v>
      </c>
      <c r="N27" s="263" t="s">
        <v>63</v>
      </c>
      <c r="O27" s="263">
        <v>0.3</v>
      </c>
    </row>
    <row r="28" spans="1:15" s="246" customFormat="1" ht="3" customHeight="1">
      <c r="A28" s="287"/>
      <c r="B28" s="288"/>
      <c r="C28" s="288"/>
      <c r="D28" s="288"/>
      <c r="E28" s="288"/>
      <c r="F28" s="288"/>
      <c r="G28" s="288"/>
      <c r="H28" s="288"/>
      <c r="I28" s="289"/>
      <c r="J28" s="289"/>
      <c r="K28" s="289"/>
      <c r="L28" s="290"/>
      <c r="M28" s="290"/>
      <c r="N28" s="291"/>
      <c r="O28" s="291"/>
    </row>
    <row r="29" spans="1:15" ht="13.5" customHeight="1">
      <c r="A29" s="260" t="s">
        <v>217</v>
      </c>
      <c r="B29" s="283">
        <v>3.33</v>
      </c>
      <c r="C29" s="293">
        <f t="shared" ref="C29:E34" si="0">P61</f>
        <v>8.700370000887732</v>
      </c>
      <c r="D29" s="293">
        <f t="shared" si="0"/>
        <v>8.7218068970988725</v>
      </c>
      <c r="E29" s="293">
        <f t="shared" si="0"/>
        <v>8.7030517951205457</v>
      </c>
      <c r="F29" s="283">
        <v>9.9507940000000001</v>
      </c>
      <c r="G29" s="283">
        <v>9.8960799999999995</v>
      </c>
      <c r="H29" s="283">
        <v>10.189</v>
      </c>
      <c r="I29" s="284">
        <v>11.319000000000001</v>
      </c>
      <c r="J29" s="284">
        <v>11.972</v>
      </c>
      <c r="K29" s="284">
        <v>11.624000000000001</v>
      </c>
      <c r="L29" s="262">
        <v>100</v>
      </c>
      <c r="M29" s="262">
        <v>100</v>
      </c>
      <c r="N29" s="263">
        <v>4.9800000000000004</v>
      </c>
      <c r="O29" s="263">
        <v>0.49</v>
      </c>
    </row>
    <row r="30" spans="1:15" ht="13.5" customHeight="1">
      <c r="A30" s="285" t="s">
        <v>559</v>
      </c>
      <c r="B30" s="283">
        <v>0</v>
      </c>
      <c r="C30" s="293">
        <f t="shared" si="0"/>
        <v>0</v>
      </c>
      <c r="D30" s="293">
        <f t="shared" si="0"/>
        <v>0</v>
      </c>
      <c r="E30" s="293">
        <f t="shared" si="0"/>
        <v>0</v>
      </c>
      <c r="F30" s="283">
        <v>8.6451E-2</v>
      </c>
      <c r="G30" s="283">
        <v>8.5574999999999998E-2</v>
      </c>
      <c r="H30" s="283">
        <v>0.17399999999999999</v>
      </c>
      <c r="I30" s="284">
        <v>0.182</v>
      </c>
      <c r="J30" s="284">
        <v>0.185</v>
      </c>
      <c r="K30" s="284">
        <v>0.17499999999999999</v>
      </c>
      <c r="L30" s="262">
        <v>1.7</v>
      </c>
      <c r="M30" s="262">
        <v>1.5</v>
      </c>
      <c r="N30" s="263" t="s">
        <v>63</v>
      </c>
      <c r="O30" s="263">
        <v>0.03</v>
      </c>
    </row>
    <row r="31" spans="1:15" ht="13.5" customHeight="1">
      <c r="A31" s="285" t="s">
        <v>677</v>
      </c>
      <c r="B31" s="283">
        <v>0.57699999999999996</v>
      </c>
      <c r="C31" s="293">
        <f t="shared" si="0"/>
        <v>8.4206526879344545E-2</v>
      </c>
      <c r="D31" s="293">
        <f t="shared" si="0"/>
        <v>8.2488004906095105E-2</v>
      </c>
      <c r="E31" s="293">
        <f t="shared" si="0"/>
        <v>7.9497926146408146E-2</v>
      </c>
      <c r="F31" s="283">
        <v>8.5577E-2</v>
      </c>
      <c r="G31" s="283">
        <v>8.1406000000000006E-2</v>
      </c>
      <c r="H31" s="283">
        <v>7.8E-2</v>
      </c>
      <c r="I31" s="284">
        <v>8.4000000000000005E-2</v>
      </c>
      <c r="J31" s="284">
        <v>8.5999999999999993E-2</v>
      </c>
      <c r="K31" s="284">
        <v>7.9000000000000001E-2</v>
      </c>
      <c r="L31" s="262">
        <v>0.77</v>
      </c>
      <c r="M31" s="262">
        <v>0.68</v>
      </c>
      <c r="N31" s="263">
        <v>-8.31</v>
      </c>
      <c r="O31" s="263">
        <v>0.01</v>
      </c>
    </row>
    <row r="32" spans="1:15" ht="13.5" customHeight="1">
      <c r="A32" s="285" t="s">
        <v>678</v>
      </c>
      <c r="B32" s="283">
        <v>0.72099999999999997</v>
      </c>
      <c r="C32" s="293">
        <f t="shared" si="0"/>
        <v>1.2995405111431801</v>
      </c>
      <c r="D32" s="293">
        <f t="shared" si="0"/>
        <v>1.273348845123272</v>
      </c>
      <c r="E32" s="293">
        <f t="shared" si="0"/>
        <v>1.2470166230288302</v>
      </c>
      <c r="F32" s="283">
        <v>1.3810660000000001</v>
      </c>
      <c r="G32" s="283">
        <v>1.456596</v>
      </c>
      <c r="H32" s="283">
        <v>1.8089999999999999</v>
      </c>
      <c r="I32" s="284">
        <v>1.8759999999999999</v>
      </c>
      <c r="J32" s="284">
        <v>1.9530000000000001</v>
      </c>
      <c r="K32" s="284">
        <v>1.885</v>
      </c>
      <c r="L32" s="262">
        <v>17.75</v>
      </c>
      <c r="M32" s="262">
        <v>16.21</v>
      </c>
      <c r="N32" s="263">
        <v>4.08</v>
      </c>
      <c r="O32" s="263">
        <v>0.15</v>
      </c>
    </row>
    <row r="33" spans="1:15" ht="13.5" customHeight="1">
      <c r="A33" s="285" t="s">
        <v>381</v>
      </c>
      <c r="B33" s="283">
        <v>2.032</v>
      </c>
      <c r="C33" s="293">
        <f t="shared" si="0"/>
        <v>7.3590395312385475</v>
      </c>
      <c r="D33" s="293">
        <f t="shared" si="0"/>
        <v>7.3748690762432618</v>
      </c>
      <c r="E33" s="293">
        <f t="shared" si="0"/>
        <v>7.3490298428384966</v>
      </c>
      <c r="F33" s="283">
        <v>7.9087389999999997</v>
      </c>
      <c r="G33" s="283">
        <v>7.9593850000000002</v>
      </c>
      <c r="H33" s="283">
        <v>7.8010000000000002</v>
      </c>
      <c r="I33" s="284">
        <v>8.7479999999999993</v>
      </c>
      <c r="J33" s="284">
        <v>9.2739999999999991</v>
      </c>
      <c r="K33" s="284">
        <v>8.9990000000000006</v>
      </c>
      <c r="L33" s="262">
        <v>76.56</v>
      </c>
      <c r="M33" s="262">
        <v>77.42</v>
      </c>
      <c r="N33" s="263">
        <v>6.02</v>
      </c>
      <c r="O33" s="263">
        <v>0.53</v>
      </c>
    </row>
    <row r="34" spans="1:15" ht="13.5" customHeight="1">
      <c r="A34" s="286" t="s">
        <v>679</v>
      </c>
      <c r="B34" s="292">
        <v>0</v>
      </c>
      <c r="C34" s="293">
        <f t="shared" si="0"/>
        <v>0</v>
      </c>
      <c r="D34" s="293">
        <f t="shared" si="0"/>
        <v>0</v>
      </c>
      <c r="E34" s="293">
        <f t="shared" si="0"/>
        <v>0</v>
      </c>
      <c r="F34" s="292">
        <v>0.48896100000000003</v>
      </c>
      <c r="G34" s="292">
        <v>0.31311800000000001</v>
      </c>
      <c r="H34" s="292">
        <v>0.32700000000000001</v>
      </c>
      <c r="I34" s="284">
        <v>0.42899999999999999</v>
      </c>
      <c r="J34" s="284">
        <v>0.47399999999999998</v>
      </c>
      <c r="K34" s="284">
        <v>0.48699999999999999</v>
      </c>
      <c r="L34" s="262">
        <v>3.21</v>
      </c>
      <c r="M34" s="262">
        <v>4.1900000000000004</v>
      </c>
      <c r="N34" s="263" t="s">
        <v>63</v>
      </c>
      <c r="O34" s="263">
        <v>1.48</v>
      </c>
    </row>
    <row r="35" spans="1:15" s="246" customFormat="1" ht="10.5" customHeight="1">
      <c r="A35" s="245"/>
      <c r="B35" s="288"/>
      <c r="C35" s="293"/>
      <c r="D35" s="293"/>
      <c r="E35" s="293"/>
      <c r="F35" s="288"/>
      <c r="G35" s="288"/>
      <c r="H35" s="288"/>
      <c r="I35" s="289"/>
      <c r="J35" s="289"/>
      <c r="K35" s="289"/>
      <c r="L35" s="290"/>
      <c r="M35" s="290"/>
      <c r="N35" s="291"/>
      <c r="O35" s="291"/>
    </row>
    <row r="36" spans="1:15" ht="13.5" customHeight="1">
      <c r="A36" s="260" t="s">
        <v>680</v>
      </c>
      <c r="B36" s="283">
        <v>1.778</v>
      </c>
      <c r="C36" s="293">
        <f t="shared" ref="C36:E41" si="1">P68</f>
        <v>2.7237204821481051</v>
      </c>
      <c r="D36" s="293">
        <f t="shared" si="1"/>
        <v>2.6921931029011268</v>
      </c>
      <c r="E36" s="293">
        <f t="shared" si="1"/>
        <v>2.6507447020428976</v>
      </c>
      <c r="F36" s="283">
        <v>2.9925895855895681</v>
      </c>
      <c r="G36" s="283">
        <v>3.0996379999999997</v>
      </c>
      <c r="H36" s="283">
        <v>3.1280000000000001</v>
      </c>
      <c r="I36" s="284">
        <v>3.226</v>
      </c>
      <c r="J36" s="284">
        <v>3.2389999999999999</v>
      </c>
      <c r="K36" s="284">
        <v>3.016</v>
      </c>
      <c r="L36" s="262">
        <v>100</v>
      </c>
      <c r="M36" s="262">
        <v>100</v>
      </c>
      <c r="N36" s="263">
        <v>2.4900000000000002</v>
      </c>
      <c r="O36" s="263">
        <v>-0.13</v>
      </c>
    </row>
    <row r="37" spans="1:15" ht="13.5" customHeight="1">
      <c r="A37" s="285" t="s">
        <v>559</v>
      </c>
      <c r="B37" s="283">
        <v>0</v>
      </c>
      <c r="C37" s="293">
        <f t="shared" si="1"/>
        <v>0</v>
      </c>
      <c r="D37" s="293">
        <f t="shared" si="1"/>
        <v>0</v>
      </c>
      <c r="E37" s="293">
        <f t="shared" si="1"/>
        <v>0</v>
      </c>
      <c r="F37" s="283">
        <v>0</v>
      </c>
      <c r="G37" s="283">
        <v>0</v>
      </c>
      <c r="H37" s="283">
        <v>0</v>
      </c>
      <c r="I37" s="284">
        <v>0</v>
      </c>
      <c r="J37" s="284">
        <v>0</v>
      </c>
      <c r="K37" s="284">
        <v>0</v>
      </c>
      <c r="L37" s="262">
        <v>0</v>
      </c>
      <c r="M37" s="262">
        <v>0</v>
      </c>
      <c r="N37" s="263" t="s">
        <v>63</v>
      </c>
      <c r="O37" s="263" t="s">
        <v>63</v>
      </c>
    </row>
    <row r="38" spans="1:15" ht="13.5" customHeight="1">
      <c r="A38" s="285" t="s">
        <v>677</v>
      </c>
      <c r="B38" s="283">
        <v>0.97199999999999998</v>
      </c>
      <c r="C38" s="293">
        <f t="shared" si="1"/>
        <v>0.19983611732611334</v>
      </c>
      <c r="D38" s="293">
        <f t="shared" si="1"/>
        <v>0.20951199509390489</v>
      </c>
      <c r="E38" s="293">
        <f t="shared" si="1"/>
        <v>0.2208659381557859</v>
      </c>
      <c r="F38" s="283">
        <v>0.26930799999999999</v>
      </c>
      <c r="G38" s="283">
        <v>0.24479400000000001</v>
      </c>
      <c r="H38" s="283">
        <v>0.30399999999999999</v>
      </c>
      <c r="I38" s="284">
        <v>0.26600000000000001</v>
      </c>
      <c r="J38" s="284">
        <v>0.25900000000000001</v>
      </c>
      <c r="K38" s="284">
        <v>0.23300000000000001</v>
      </c>
      <c r="L38" s="262">
        <v>9.6999999999999993</v>
      </c>
      <c r="M38" s="262">
        <v>7.71</v>
      </c>
      <c r="N38" s="263">
        <v>-4.93</v>
      </c>
      <c r="O38" s="263">
        <v>-0.98</v>
      </c>
    </row>
    <row r="39" spans="1:15" ht="13.5" customHeight="1">
      <c r="A39" s="285" t="s">
        <v>678</v>
      </c>
      <c r="B39" s="283">
        <v>0</v>
      </c>
      <c r="C39" s="293">
        <f t="shared" si="1"/>
        <v>0.66723270368720078</v>
      </c>
      <c r="D39" s="293">
        <f t="shared" si="1"/>
        <v>0.67365115487672822</v>
      </c>
      <c r="E39" s="293">
        <f t="shared" si="1"/>
        <v>0.67826959532442077</v>
      </c>
      <c r="F39" s="283">
        <v>0.77078899999999995</v>
      </c>
      <c r="G39" s="283">
        <v>0.79857</v>
      </c>
      <c r="H39" s="283">
        <v>0.68700000000000006</v>
      </c>
      <c r="I39" s="284">
        <v>0.64500000000000002</v>
      </c>
      <c r="J39" s="284">
        <v>0.65</v>
      </c>
      <c r="K39" s="284">
        <v>0.59899999999999998</v>
      </c>
      <c r="L39" s="262">
        <v>21.97</v>
      </c>
      <c r="M39" s="262">
        <v>19.88</v>
      </c>
      <c r="N39" s="263" t="s">
        <v>63</v>
      </c>
      <c r="O39" s="263">
        <v>-0.5</v>
      </c>
    </row>
    <row r="40" spans="1:15" ht="13.5" customHeight="1">
      <c r="A40" s="285" t="s">
        <v>381</v>
      </c>
      <c r="B40" s="283">
        <v>0.80600000000000005</v>
      </c>
      <c r="C40" s="293">
        <f t="shared" si="1"/>
        <v>1.8142350927614519</v>
      </c>
      <c r="D40" s="293">
        <f t="shared" si="1"/>
        <v>1.8011309237567377</v>
      </c>
      <c r="E40" s="293">
        <f t="shared" si="1"/>
        <v>1.779116571669503</v>
      </c>
      <c r="F40" s="283">
        <v>1.8989119999999999</v>
      </c>
      <c r="G40" s="283">
        <v>1.95584</v>
      </c>
      <c r="H40" s="283">
        <v>2.0329999999999999</v>
      </c>
      <c r="I40" s="284">
        <v>2.202</v>
      </c>
      <c r="J40" s="284">
        <v>2.2120000000000002</v>
      </c>
      <c r="K40" s="284">
        <v>2.0630000000000002</v>
      </c>
      <c r="L40" s="262">
        <v>65.010000000000005</v>
      </c>
      <c r="M40" s="262">
        <v>68.39</v>
      </c>
      <c r="N40" s="263">
        <v>4.1100000000000003</v>
      </c>
      <c r="O40" s="263">
        <v>0.05</v>
      </c>
    </row>
    <row r="41" spans="1:15" ht="13.5" customHeight="1">
      <c r="A41" s="286" t="s">
        <v>679</v>
      </c>
      <c r="B41" s="292">
        <v>0</v>
      </c>
      <c r="C41" s="293">
        <f t="shared" si="1"/>
        <v>0</v>
      </c>
      <c r="D41" s="293">
        <f t="shared" si="1"/>
        <v>0</v>
      </c>
      <c r="E41" s="293">
        <f t="shared" si="1"/>
        <v>0</v>
      </c>
      <c r="F41" s="292">
        <v>5.358058558956854E-2</v>
      </c>
      <c r="G41" s="292">
        <v>0.100434</v>
      </c>
      <c r="H41" s="292">
        <v>0.104</v>
      </c>
      <c r="I41" s="284">
        <v>0.112</v>
      </c>
      <c r="J41" s="284">
        <v>0.11899999999999999</v>
      </c>
      <c r="K41" s="284">
        <v>0.121</v>
      </c>
      <c r="L41" s="284">
        <v>3.32</v>
      </c>
      <c r="M41" s="284">
        <v>4.0199999999999996</v>
      </c>
      <c r="N41" s="284" t="s">
        <v>63</v>
      </c>
      <c r="O41" s="284">
        <v>0.57999999999999996</v>
      </c>
    </row>
    <row r="42" spans="1:15" s="295" customFormat="1" ht="13.5" customHeight="1">
      <c r="A42" s="294"/>
      <c r="B42" s="283"/>
      <c r="C42" s="283"/>
      <c r="D42" s="283"/>
      <c r="E42" s="283"/>
      <c r="F42" s="283"/>
      <c r="G42" s="283"/>
      <c r="H42" s="283"/>
      <c r="I42" s="284"/>
      <c r="J42" s="284"/>
      <c r="K42" s="284"/>
      <c r="L42" s="284"/>
      <c r="M42" s="284"/>
      <c r="N42" s="284"/>
      <c r="O42" s="284"/>
    </row>
    <row r="43" spans="1:15" s="295" customFormat="1" ht="13.5" customHeight="1">
      <c r="A43" s="260" t="s">
        <v>681</v>
      </c>
      <c r="B43" s="283">
        <f>'KEEI BAU - Overview'!C$6-SUM('KEEI BAU - Industry'!B$8,'KEEI BAU - Industry'!B$15,'KEEI BAU - Industry'!B$22,'KEEI BAU - Industry'!B$29,B$36)</f>
        <v>22.628000000000014</v>
      </c>
      <c r="C43" s="283">
        <f>'KEEI BAU - Overview'!D$6-SUM('KEEI BAU - Industry'!C$8,'KEEI BAU - Industry'!C$15,'KEEI BAU - Industry'!C$22,'KEEI BAU - Industry'!C$29,C$36)</f>
        <v>27.472178415737858</v>
      </c>
      <c r="D43" s="283">
        <f>'KEEI BAU - Overview'!E$6-SUM('KEEI BAU - Industry'!D$8,'KEEI BAU - Industry'!D$15,'KEEI BAU - Industry'!D$22,'KEEI BAU - Industry'!D$29,D$36)</f>
        <v>24.565000000000012</v>
      </c>
      <c r="E43" s="283">
        <f>'KEEI BAU - Overview'!F$6-SUM('KEEI BAU - Industry'!E$8,'KEEI BAU - Industry'!E$15,'KEEI BAU - Industry'!E$22,'KEEI BAU - Industry'!E$29,E$36)</f>
        <v>24.279412822881852</v>
      </c>
      <c r="F43" s="283">
        <f>'KEEI BAU - Overview'!G$6-SUM('KEEI BAU - Industry'!F$8,'KEEI BAU - Industry'!F$15,'KEEI BAU - Industry'!F$22,'KEEI BAU - Industry'!F$29,F$36)</f>
        <v>19.289575414410422</v>
      </c>
      <c r="G43" s="283">
        <f>'KEEI BAU - Overview'!H$6-SUM('KEEI BAU - Industry'!G$8,'KEEI BAU - Industry'!G$15,'KEEI BAU - Industry'!G$22,'KEEI BAU - Industry'!G$29,G$36)</f>
        <v>18.517149000000003</v>
      </c>
      <c r="H43" s="283">
        <f>'KEEI BAU - Overview'!I$6-SUM('KEEI BAU - Industry'!H$8,'KEEI BAU - Industry'!H$15,'KEEI BAU - Industry'!H$22,'KEEI BAU - Industry'!H$29,H$36)</f>
        <v>25.336999999999975</v>
      </c>
      <c r="I43" s="284">
        <f>'KEEI BAU - Overview'!J$6-SUM('KEEI BAU - Industry'!I$8,'KEEI BAU - Industry'!I$15,'KEEI BAU - Industry'!I$22,'KEEI BAU - Industry'!I$29,I$36)</f>
        <v>26.312999999999988</v>
      </c>
      <c r="J43" s="284">
        <f>'KEEI BAU - Overview'!K$6-SUM('KEEI BAU - Industry'!J$8,'KEEI BAU - Industry'!J$15,'KEEI BAU - Industry'!J$22,'KEEI BAU - Industry'!J$29,J$36)</f>
        <v>25.88300000000001</v>
      </c>
      <c r="K43" s="284">
        <f>'KEEI BAU - Overview'!L$6-SUM('KEEI BAU - Industry'!K$8,'KEEI BAU - Industry'!K$15,'KEEI BAU - Industry'!K$22,'KEEI BAU - Industry'!K$29,K$36)</f>
        <v>23.835000000000008</v>
      </c>
      <c r="L43" s="284"/>
      <c r="M43" s="284"/>
      <c r="N43" s="284"/>
      <c r="O43" s="284"/>
    </row>
    <row r="44" spans="1:15" s="295" customFormat="1" ht="13.5" customHeight="1">
      <c r="A44" s="285" t="s">
        <v>671</v>
      </c>
      <c r="B44" s="283">
        <f>'KEEI BAU - Overview'!C$7-SUM('KEEI BAU - Industry'!B$9,'KEEI BAU - Industry'!B$16,'KEEI BAU - Industry'!B$23,'KEEI BAU - Industry'!B$30,B$37)</f>
        <v>2.2099999999999973</v>
      </c>
      <c r="C44" s="283">
        <f>'KEEI BAU - Overview'!D$7-SUM('KEEI BAU - Industry'!C$9,'KEEI BAU - Industry'!C$16,'KEEI BAU - Industry'!C$23,'KEEI BAU - Industry'!C$30,C$37)</f>
        <v>4.014113014239733</v>
      </c>
      <c r="D44" s="283">
        <f>'KEEI BAU - Overview'!E$7-SUM('KEEI BAU - Industry'!D$9,'KEEI BAU - Industry'!D$16,'KEEI BAU - Industry'!D$23,'KEEI BAU - Industry'!D$30,D$37)</f>
        <v>4.0100000000000016</v>
      </c>
      <c r="E44" s="283">
        <f>'KEEI BAU - Overview'!F$7-SUM('KEEI BAU - Industry'!E$9,'KEEI BAU - Industry'!E$16,'KEEI BAU - Industry'!E$23,'KEEI BAU - Industry'!E$30,E$37)</f>
        <v>3.5368269553370766</v>
      </c>
      <c r="F44" s="283">
        <f>'KEEI BAU - Overview'!G$7-SUM('KEEI BAU - Industry'!F$9,'KEEI BAU - Industry'!F$16,'KEEI BAU - Industry'!F$23,'KEEI BAU - Industry'!F$30,F$37)</f>
        <v>3.3576920000000001</v>
      </c>
      <c r="G44" s="283">
        <f>'KEEI BAU - Overview'!H$7-SUM('KEEI BAU - Industry'!G$9,'KEEI BAU - Industry'!G$16,'KEEI BAU - Industry'!G$23,'KEEI BAU - Industry'!G$30,G$37)</f>
        <v>3.0944170000000035</v>
      </c>
      <c r="H44" s="283">
        <f>'KEEI BAU - Overview'!I$7-SUM('KEEI BAU - Industry'!H$9,'KEEI BAU - Industry'!H$16,'KEEI BAU - Industry'!H$23,'KEEI BAU - Industry'!H$30,H$37)</f>
        <v>2.8659999999999997</v>
      </c>
      <c r="I44" s="284">
        <f>'KEEI BAU - Overview'!J$7-SUM('KEEI BAU - Industry'!I$9,'KEEI BAU - Industry'!I$16,'KEEI BAU - Industry'!I$23,'KEEI BAU - Industry'!I$30,I$37)</f>
        <v>1.9820000000000029</v>
      </c>
      <c r="J44" s="284">
        <f>'KEEI BAU - Overview'!K$7-SUM('KEEI BAU - Industry'!J$9,'KEEI BAU - Industry'!J$16,'KEEI BAU - Industry'!J$23,'KEEI BAU - Industry'!J$30,J$37)</f>
        <v>1.6849999999999987</v>
      </c>
      <c r="K44" s="284">
        <f>'KEEI BAU - Overview'!L$7-SUM('KEEI BAU - Industry'!K$9,'KEEI BAU - Industry'!K$16,'KEEI BAU - Industry'!K$23,'KEEI BAU - Industry'!K$30,K$37)</f>
        <v>1.4540000000000006</v>
      </c>
      <c r="L44" s="284"/>
      <c r="M44" s="284"/>
      <c r="N44" s="284"/>
      <c r="O44" s="284"/>
    </row>
    <row r="45" spans="1:15" s="295" customFormat="1" ht="13.5" customHeight="1">
      <c r="A45" s="285" t="s">
        <v>672</v>
      </c>
      <c r="B45" s="283">
        <f>'KEEI BAU - Overview'!C$8-SUM('KEEI BAU - Industry'!B$10,'KEEI BAU - Industry'!B$17,'KEEI BAU - Industry'!B$24,'KEEI BAU - Industry'!B$31,B$38)</f>
        <v>14.823999999999998</v>
      </c>
      <c r="C45" s="283">
        <f>'KEEI BAU - Overview'!D$8-SUM('KEEI BAU - Industry'!C$10,'KEEI BAU - Industry'!C$17,'KEEI BAU - Industry'!C$24,'KEEI BAU - Industry'!C$31,C$38)</f>
        <v>6.1196384395911707</v>
      </c>
      <c r="D45" s="283">
        <f>'KEEI BAU - Overview'!E$8-SUM('KEEI BAU - Industry'!D$10,'KEEI BAU - Industry'!D$17,'KEEI BAU - Industry'!D$24,'KEEI BAU - Industry'!D$31,D$38)</f>
        <v>6.2359999999999971</v>
      </c>
      <c r="E45" s="283">
        <f>'KEEI BAU - Overview'!F$8-SUM('KEEI BAU - Industry'!E$10,'KEEI BAU - Industry'!E$17,'KEEI BAU - Industry'!E$24,'KEEI BAU - Industry'!E$31,E$38)</f>
        <v>6.2888002679159101</v>
      </c>
      <c r="F45" s="283">
        <f>'KEEI BAU - Overview'!G$8-SUM('KEEI BAU - Industry'!F$10,'KEEI BAU - Industry'!F$17,'KEEI BAU - Industry'!F$24,'KEEI BAU - Industry'!F$31,F$38)</f>
        <v>5.1441389999999956</v>
      </c>
      <c r="G45" s="283">
        <f>'KEEI BAU - Overview'!H$8-SUM('KEEI BAU - Industry'!G$10,'KEEI BAU - Industry'!G$17,'KEEI BAU - Industry'!G$24,'KEEI BAU - Industry'!G$31,G$38)</f>
        <v>4.5932150000000078</v>
      </c>
      <c r="H45" s="283">
        <f>'KEEI BAU - Overview'!I$8-SUM('KEEI BAU - Industry'!H$10,'KEEI BAU - Industry'!H$17,'KEEI BAU - Industry'!H$24,'KEEI BAU - Industry'!H$31,H$38)</f>
        <v>7.6309999999999931</v>
      </c>
      <c r="I45" s="284">
        <f>'KEEI BAU - Overview'!J$8-SUM('KEEI BAU - Industry'!I$10,'KEEI BAU - Industry'!I$17,'KEEI BAU - Industry'!I$24,'KEEI BAU - Industry'!I$31,I$38)</f>
        <v>6.9339999999999904</v>
      </c>
      <c r="J45" s="284">
        <f>'KEEI BAU - Overview'!K$8-SUM('KEEI BAU - Industry'!J$10,'KEEI BAU - Industry'!J$17,'KEEI BAU - Industry'!J$24,'KEEI BAU - Industry'!J$31,J$38)</f>
        <v>6.4029999999999987</v>
      </c>
      <c r="K45" s="284">
        <f>'KEEI BAU - Overview'!L$8-SUM('KEEI BAU - Industry'!K$10,'KEEI BAU - Industry'!K$17,'KEEI BAU - Industry'!K$24,'KEEI BAU - Industry'!K$31,K$38)</f>
        <v>5.6330000000000098</v>
      </c>
      <c r="L45" s="284"/>
      <c r="M45" s="284"/>
      <c r="N45" s="284"/>
      <c r="O45" s="284"/>
    </row>
    <row r="46" spans="1:15" s="295" customFormat="1" ht="13.5" customHeight="1">
      <c r="A46" s="285" t="s">
        <v>673</v>
      </c>
      <c r="B46" s="283">
        <f>'KEEI BAU - Overview'!C$9-SUM('KEEI BAU - Industry'!B$11,'KEEI BAU - Industry'!B$18,'KEEI BAU - Industry'!B$25,'KEEI BAU - Industry'!B$32,B$39)</f>
        <v>1.37</v>
      </c>
      <c r="C46" s="283">
        <f>'KEEI BAU - Overview'!D$9-SUM('KEEI BAU - Industry'!C$11,'KEEI BAU - Industry'!C$18,'KEEI BAU - Industry'!C$25,'KEEI BAU - Industry'!C$32,C$39)</f>
        <v>2.0819591640509518</v>
      </c>
      <c r="D46" s="283">
        <f>'KEEI BAU - Overview'!E$9-SUM('KEEI BAU - Industry'!D$11,'KEEI BAU - Industry'!D$18,'KEEI BAU - Industry'!D$25,'KEEI BAU - Industry'!D$32,D$39)</f>
        <v>2.141</v>
      </c>
      <c r="E46" s="283">
        <f>'KEEI BAU - Overview'!F$9-SUM('KEEI BAU - Industry'!E$11,'KEEI BAU - Industry'!E$18,'KEEI BAU - Industry'!E$25,'KEEI BAU - Industry'!E$32,E$39)</f>
        <v>2.0823721936168642</v>
      </c>
      <c r="F46" s="283">
        <f>'KEEI BAU - Overview'!G$9-SUM('KEEI BAU - Industry'!F$11,'KEEI BAU - Industry'!F$18,'KEEI BAU - Industry'!F$25,'KEEI BAU - Industry'!F$32,F$39)</f>
        <v>3.0662089999999997</v>
      </c>
      <c r="G46" s="283">
        <f>'KEEI BAU - Overview'!H$9-SUM('KEEI BAU - Industry'!G$11,'KEEI BAU - Industry'!G$18,'KEEI BAU - Industry'!G$25,'KEEI BAU - Industry'!G$32,G$39)</f>
        <v>3.1677999999999988</v>
      </c>
      <c r="H46" s="283">
        <f>'KEEI BAU - Overview'!I$9-SUM('KEEI BAU - Industry'!H$11,'KEEI BAU - Industry'!H$18,'KEEI BAU - Industry'!H$25,'KEEI BAU - Industry'!H$32,H$39)</f>
        <v>5.9079999999999995</v>
      </c>
      <c r="I46" s="284">
        <f>'KEEI BAU - Overview'!J$9-SUM('KEEI BAU - Industry'!I$11,'KEEI BAU - Industry'!I$18,'KEEI BAU - Industry'!I$25,'KEEI BAU - Industry'!I$32,I$39)</f>
        <v>6.8450000000000024</v>
      </c>
      <c r="J46" s="284">
        <f>'KEEI BAU - Overview'!K$9-SUM('KEEI BAU - Industry'!J$11,'KEEI BAU - Industry'!J$18,'KEEI BAU - Industry'!J$25,'KEEI BAU - Industry'!J$32,J$39)</f>
        <v>6.5749999999999993</v>
      </c>
      <c r="K46" s="284">
        <f>'KEEI BAU - Overview'!L$9-SUM('KEEI BAU - Industry'!K$11,'KEEI BAU - Industry'!K$18,'KEEI BAU - Industry'!K$25,'KEEI BAU - Industry'!K$32,K$39)</f>
        <v>5.9329999999999998</v>
      </c>
      <c r="L46" s="284"/>
      <c r="M46" s="284"/>
      <c r="N46" s="284"/>
      <c r="O46" s="284"/>
    </row>
    <row r="47" spans="1:15" s="295" customFormat="1" ht="13.5" customHeight="1">
      <c r="A47" s="285" t="s">
        <v>280</v>
      </c>
      <c r="B47" s="283">
        <f>'KEEI BAU - Overview'!C$10-SUM('KEEI BAU - Industry'!B$12,'KEEI BAU - Industry'!B$19,'KEEI BAU - Industry'!B$26,'KEEI BAU - Industry'!B$33,B$40)</f>
        <v>4.2240000000000011</v>
      </c>
      <c r="C47" s="283">
        <f>'KEEI BAU - Overview'!D$10-SUM('KEEI BAU - Industry'!C$12,'KEEI BAU - Industry'!C$19,'KEEI BAU - Industry'!C$26,'KEEI BAU - Industry'!C$33,C$40)</f>
        <v>5.824467797856002</v>
      </c>
      <c r="D47" s="283">
        <f>'KEEI BAU - Overview'!E$10-SUM('KEEI BAU - Industry'!D$12,'KEEI BAU - Industry'!D$19,'KEEI BAU - Industry'!D$26,'KEEI BAU - Industry'!D$33,D$40)</f>
        <v>5.7519999999999989</v>
      </c>
      <c r="E47" s="283">
        <f>'KEEI BAU - Overview'!F$10-SUM('KEEI BAU - Industry'!E$12,'KEEI BAU - Industry'!E$19,'KEEI BAU - Industry'!E$26,'KEEI BAU - Industry'!E$33,E$40)</f>
        <v>5.6284134060119975</v>
      </c>
      <c r="F47" s="283">
        <f>'KEEI BAU - Overview'!G$10-SUM('KEEI BAU - Industry'!F$12,'KEEI BAU - Industry'!F$19,'KEEI BAU - Industry'!F$26,'KEEI BAU - Industry'!F$33,F$40)</f>
        <v>5.858429000000001</v>
      </c>
      <c r="G47" s="283">
        <f>'KEEI BAU - Overview'!H$10-SUM('KEEI BAU - Industry'!G$12,'KEEI BAU - Industry'!G$19,'KEEI BAU - Industry'!G$26,'KEEI BAU - Industry'!G$33,G$40)</f>
        <v>5.8182410000000004</v>
      </c>
      <c r="H47" s="283">
        <f>'KEEI BAU - Overview'!I$10-SUM('KEEI BAU - Industry'!H$12,'KEEI BAU - Industry'!H$19,'KEEI BAU - Industry'!H$26,'KEEI BAU - Industry'!H$33,H$40)</f>
        <v>6.8019999999999996</v>
      </c>
      <c r="I47" s="284">
        <f>'KEEI BAU - Overview'!J$10-SUM('KEEI BAU - Industry'!I$12,'KEEI BAU - Industry'!I$19,'KEEI BAU - Industry'!I$26,'KEEI BAU - Industry'!I$33,I$40)</f>
        <v>8.0540000000000056</v>
      </c>
      <c r="J47" s="284">
        <f>'KEEI BAU - Overview'!K$10-SUM('KEEI BAU - Industry'!J$12,'KEEI BAU - Industry'!J$19,'KEEI BAU - Industry'!J$26,'KEEI BAU - Industry'!J$33,J$40)</f>
        <v>8.4110000000000014</v>
      </c>
      <c r="K47" s="284">
        <f>'KEEI BAU - Overview'!L$10-SUM('KEEI BAU - Industry'!K$12,'KEEI BAU - Industry'!K$19,'KEEI BAU - Industry'!K$26,'KEEI BAU - Industry'!K$33,K$40)</f>
        <v>7.6500000000000021</v>
      </c>
      <c r="L47" s="284"/>
      <c r="M47" s="284"/>
      <c r="N47" s="284"/>
      <c r="O47" s="284"/>
    </row>
    <row r="48" spans="1:15" s="295" customFormat="1" ht="13.5" customHeight="1">
      <c r="A48" s="296" t="s">
        <v>674</v>
      </c>
      <c r="B48" s="297">
        <f>IF('KEEI BAU - Overview'!C$11-SUM('KEEI BAU - Industry'!B$13,'KEEI BAU - Industry'!B$20,'KEEI BAU - Industry'!B$27,'KEEI BAU - Industry'!B$34,B$41)&lt;0,0,'KEEI BAU - Overview'!C$11-SUM('KEEI BAU - Industry'!B$13,'KEEI BAU - Industry'!B$20,'KEEI BAU - Industry'!B$27,'KEEI BAU - Industry'!B$34,B$41))</f>
        <v>0</v>
      </c>
      <c r="C48" s="297">
        <f>IF('KEEI BAU - Overview'!D$11-SUM('KEEI BAU - Industry'!C$13,'KEEI BAU - Industry'!C$20,'KEEI BAU - Industry'!C$27,'KEEI BAU - Industry'!C$34,C$41)&lt;0,0,'KEEI BAU - Overview'!D$11-SUM('KEEI BAU - Industry'!C$13,'KEEI BAU - Industry'!C$20,'KEEI BAU - Industry'!C$27,'KEEI BAU - Industry'!C$34,C$41))</f>
        <v>0</v>
      </c>
      <c r="D48" s="297">
        <f>IF('KEEI BAU - Overview'!E$11-SUM('KEEI BAU - Industry'!D$13,'KEEI BAU - Industry'!D$20,'KEEI BAU - Industry'!D$27,'KEEI BAU - Industry'!D$34,D$41)&lt;0,0,'KEEI BAU - Overview'!E$11-SUM('KEEI BAU - Industry'!D$13,'KEEI BAU - Industry'!D$20,'KEEI BAU - Industry'!D$27,'KEEI BAU - Industry'!D$34,D$41))</f>
        <v>0</v>
      </c>
      <c r="E48" s="297">
        <f>IF('KEEI BAU - Overview'!F$11-SUM('KEEI BAU - Industry'!E$13,'KEEI BAU - Industry'!E$20,'KEEI BAU - Industry'!E$27,'KEEI BAU - Industry'!E$34,E$41)&lt;0,0,'KEEI BAU - Overview'!F$11-SUM('KEEI BAU - Industry'!E$13,'KEEI BAU - Industry'!E$20,'KEEI BAU - Industry'!E$27,'KEEI BAU - Industry'!E$34,E$41))</f>
        <v>0</v>
      </c>
      <c r="F48" s="297">
        <f>IF('KEEI BAU - Overview'!G$11-SUM('KEEI BAU - Industry'!F$13,'KEEI BAU - Industry'!F$20,'KEEI BAU - Industry'!F$27,'KEEI BAU - Industry'!F$34,F$41)&lt;0,0,'KEEI BAU - Overview'!G$11-SUM('KEEI BAU - Industry'!F$13,'KEEI BAU - Industry'!F$20,'KEEI BAU - Industry'!F$27,'KEEI BAU - Industry'!F$34,F$41))</f>
        <v>0</v>
      </c>
      <c r="G48" s="297">
        <f>IF('KEEI BAU - Overview'!H$11-SUM('KEEI BAU - Industry'!G$13,'KEEI BAU - Industry'!G$20,'KEEI BAU - Industry'!G$27,'KEEI BAU - Industry'!G$34,G$41)&lt;0,0,'KEEI BAU - Overview'!H$11-SUM('KEEI BAU - Industry'!G$13,'KEEI BAU - Industry'!G$20,'KEEI BAU - Industry'!G$27,'KEEI BAU - Industry'!G$34,G$41))</f>
        <v>0</v>
      </c>
      <c r="H48" s="297">
        <f>IF('KEEI BAU - Overview'!I$11-SUM('KEEI BAU - Industry'!H$13,'KEEI BAU - Industry'!H$20,'KEEI BAU - Industry'!H$27,'KEEI BAU - Industry'!H$34,H$41)&lt;0,0,'KEEI BAU - Overview'!I$11-SUM('KEEI BAU - Industry'!H$13,'KEEI BAU - Industry'!H$20,'KEEI BAU - Industry'!H$27,'KEEI BAU - Industry'!H$34,H$41))</f>
        <v>0</v>
      </c>
      <c r="I48" s="297">
        <f>IF('KEEI BAU - Overview'!J$11-SUM('KEEI BAU - Industry'!I$13,'KEEI BAU - Industry'!I$20,'KEEI BAU - Industry'!I$27,'KEEI BAU - Industry'!I$34,I$41)&lt;0,0,'KEEI BAU - Overview'!J$11-SUM('KEEI BAU - Industry'!I$13,'KEEI BAU - Industry'!I$20,'KEEI BAU - Industry'!I$27,'KEEI BAU - Industry'!I$34,I$41))</f>
        <v>0</v>
      </c>
      <c r="J48" s="297">
        <f>IF('KEEI BAU - Overview'!K$11-SUM('KEEI BAU - Industry'!J$13,'KEEI BAU - Industry'!J$20,'KEEI BAU - Industry'!J$27,'KEEI BAU - Industry'!J$34,J$41)&lt;0,0,'KEEI BAU - Overview'!K$11-SUM('KEEI BAU - Industry'!J$13,'KEEI BAU - Industry'!J$20,'KEEI BAU - Industry'!J$27,'KEEI BAU - Industry'!J$34,J$41))</f>
        <v>0</v>
      </c>
      <c r="K48" s="297">
        <f>IF('KEEI BAU - Overview'!L$11-SUM('KEEI BAU - Industry'!K$13,'KEEI BAU - Industry'!K$20,'KEEI BAU - Industry'!K$27,'KEEI BAU - Industry'!K$34,K$41)&lt;0,0,'KEEI BAU - Overview'!L$11-SUM('KEEI BAU - Industry'!K$13,'KEEI BAU - Industry'!K$20,'KEEI BAU - Industry'!K$27,'KEEI BAU - Industry'!K$34,K$41))</f>
        <v>0</v>
      </c>
      <c r="L48" s="297"/>
      <c r="M48" s="297"/>
      <c r="N48" s="297"/>
      <c r="O48" s="297"/>
    </row>
    <row r="49" spans="1:18" s="295" customFormat="1" ht="13.5" customHeight="1">
      <c r="A49" s="298" t="s">
        <v>682</v>
      </c>
      <c r="B49" s="293"/>
      <c r="H49" s="293"/>
      <c r="I49" s="293"/>
      <c r="J49" s="293"/>
      <c r="K49" s="293"/>
      <c r="L49" s="299"/>
      <c r="M49" s="299"/>
      <c r="N49" s="300"/>
      <c r="O49" s="300"/>
    </row>
    <row r="50" spans="1:18" s="295" customFormat="1" ht="13.5" customHeight="1">
      <c r="A50" s="298"/>
      <c r="B50" s="293"/>
      <c r="H50" s="293"/>
      <c r="I50" s="293"/>
      <c r="J50" s="293"/>
      <c r="K50" s="293"/>
      <c r="L50" s="299"/>
      <c r="M50" s="299"/>
      <c r="N50" s="300"/>
      <c r="O50" s="300"/>
    </row>
    <row r="51" spans="1:18" s="295" customFormat="1" ht="13.5" customHeight="1">
      <c r="A51" s="298"/>
      <c r="B51" s="293"/>
      <c r="H51" s="293"/>
      <c r="I51" s="293"/>
      <c r="J51" s="293"/>
      <c r="K51" s="293"/>
      <c r="L51" s="299"/>
      <c r="M51" s="299"/>
      <c r="N51" s="300"/>
      <c r="O51" s="300"/>
    </row>
    <row r="52" spans="1:18" s="295" customFormat="1" ht="13.5" customHeight="1">
      <c r="A52" s="245" t="s">
        <v>683</v>
      </c>
      <c r="B52" s="293"/>
      <c r="H52" s="293"/>
      <c r="I52" s="293"/>
      <c r="J52" s="293"/>
      <c r="K52" s="293"/>
      <c r="L52" s="299"/>
      <c r="M52" s="299"/>
      <c r="N52" s="300"/>
      <c r="O52" s="300"/>
    </row>
    <row r="53" spans="1:18" s="295" customFormat="1" ht="13.5" customHeight="1">
      <c r="A53" s="301" t="s">
        <v>684</v>
      </c>
      <c r="B53" s="302"/>
      <c r="C53" s="303"/>
      <c r="D53" s="303"/>
      <c r="E53" s="303"/>
      <c r="F53" s="303"/>
      <c r="G53" s="303"/>
      <c r="H53" s="302"/>
      <c r="I53" s="302"/>
      <c r="J53" s="302"/>
      <c r="K53" s="302"/>
      <c r="L53" s="304"/>
      <c r="M53" s="299"/>
      <c r="N53" s="300"/>
      <c r="O53" s="300"/>
    </row>
    <row r="54" spans="1:18" s="295" customFormat="1" ht="13.5" customHeight="1">
      <c r="A54" s="305" t="s">
        <v>685</v>
      </c>
      <c r="B54" s="302"/>
      <c r="C54" s="303"/>
      <c r="D54" s="303"/>
      <c r="E54" s="303"/>
      <c r="F54" s="303"/>
      <c r="G54" s="303"/>
      <c r="H54" s="302"/>
      <c r="I54" s="302"/>
      <c r="J54" s="302"/>
      <c r="K54" s="302"/>
      <c r="L54" s="304"/>
      <c r="M54" s="299"/>
      <c r="N54" s="300"/>
      <c r="O54" s="300"/>
    </row>
    <row r="55" spans="1:18" s="295" customFormat="1" ht="13.5" customHeight="1">
      <c r="A55" s="305" t="s">
        <v>686</v>
      </c>
      <c r="B55" s="302"/>
      <c r="C55" s="303"/>
      <c r="D55" s="303"/>
      <c r="E55" s="303"/>
      <c r="F55" s="303"/>
      <c r="G55" s="303"/>
      <c r="H55" s="302"/>
      <c r="I55" s="302"/>
      <c r="J55" s="302"/>
      <c r="K55" s="302"/>
      <c r="L55" s="304"/>
      <c r="M55" s="299"/>
      <c r="N55" s="300"/>
      <c r="O55" s="300"/>
    </row>
    <row r="56" spans="1:18" s="295" customFormat="1" ht="13.5" customHeight="1">
      <c r="A56" s="301" t="s">
        <v>687</v>
      </c>
      <c r="B56" s="302"/>
      <c r="C56" s="303"/>
      <c r="D56" s="303"/>
      <c r="E56" s="303"/>
      <c r="F56" s="303"/>
      <c r="G56" s="303"/>
      <c r="H56" s="302"/>
      <c r="I56" s="302"/>
      <c r="J56" s="302"/>
      <c r="K56" s="302"/>
      <c r="L56" s="304"/>
      <c r="M56" s="299"/>
      <c r="N56" s="300"/>
      <c r="O56" s="300"/>
    </row>
    <row r="57" spans="1:18" s="295" customFormat="1" ht="13.5" customHeight="1">
      <c r="A57" s="306" t="s">
        <v>688</v>
      </c>
      <c r="B57" s="302"/>
      <c r="C57" s="303"/>
      <c r="D57" s="303"/>
      <c r="E57" s="303"/>
      <c r="F57" s="303"/>
      <c r="G57" s="303"/>
      <c r="H57" s="302"/>
      <c r="I57" s="302"/>
      <c r="J57" s="302"/>
      <c r="K57" s="302"/>
      <c r="L57" s="304"/>
      <c r="M57" s="299"/>
      <c r="N57" s="300"/>
      <c r="O57" s="300"/>
    </row>
    <row r="58" spans="1:18" s="295" customFormat="1" ht="13.5" customHeight="1">
      <c r="A58" s="305" t="s">
        <v>689</v>
      </c>
      <c r="B58" s="302"/>
      <c r="C58" s="303"/>
      <c r="D58" s="303"/>
      <c r="E58" s="303"/>
      <c r="F58" s="303"/>
      <c r="G58" s="303"/>
      <c r="H58" s="302"/>
      <c r="I58" s="302"/>
      <c r="J58" s="302"/>
      <c r="K58" s="302"/>
      <c r="L58" s="304"/>
      <c r="M58" s="299"/>
      <c r="N58" s="300"/>
      <c r="O58" s="300"/>
    </row>
    <row r="59" spans="1:18" s="295" customFormat="1" ht="13.5" customHeight="1">
      <c r="A59" s="307"/>
      <c r="B59" s="293"/>
      <c r="H59" s="293"/>
      <c r="I59" s="293"/>
      <c r="J59" s="293"/>
      <c r="K59" s="293"/>
      <c r="L59" s="299"/>
      <c r="M59" s="299"/>
      <c r="N59" s="300"/>
      <c r="O59" s="300"/>
    </row>
    <row r="60" spans="1:18" s="295" customFormat="1" ht="17.25" customHeight="1">
      <c r="A60" s="295" t="s">
        <v>690</v>
      </c>
      <c r="B60" s="293"/>
      <c r="E60" s="295" t="s">
        <v>691</v>
      </c>
      <c r="H60" s="293"/>
      <c r="I60" s="293"/>
      <c r="J60" s="295" t="s">
        <v>692</v>
      </c>
      <c r="K60" s="293"/>
      <c r="L60" s="299"/>
      <c r="M60" s="299"/>
      <c r="N60" s="295" t="s">
        <v>693</v>
      </c>
      <c r="O60" s="300"/>
    </row>
    <row r="61" spans="1:18" s="295" customFormat="1" ht="13.5" customHeight="1">
      <c r="A61" s="298"/>
      <c r="B61" s="251">
        <v>2000</v>
      </c>
      <c r="C61" s="251">
        <v>2021</v>
      </c>
      <c r="E61" s="251">
        <v>2018</v>
      </c>
      <c r="F61" s="251">
        <v>2019</v>
      </c>
      <c r="G61" s="251">
        <v>2020</v>
      </c>
      <c r="H61" s="293"/>
      <c r="I61" s="298"/>
      <c r="J61" s="251">
        <v>2018</v>
      </c>
      <c r="K61" s="251">
        <v>2019</v>
      </c>
      <c r="L61" s="251">
        <v>2020</v>
      </c>
      <c r="N61" s="260" t="s">
        <v>217</v>
      </c>
      <c r="O61" s="283">
        <v>3.33</v>
      </c>
      <c r="P61" s="293">
        <f>J62*E62/SUM(E62,E69)</f>
        <v>8.700370000887732</v>
      </c>
      <c r="Q61" s="293">
        <f t="shared" ref="Q61:R66" si="2">K62*F62/SUM(F62,F69)</f>
        <v>8.7218068970988725</v>
      </c>
      <c r="R61" s="293">
        <f>L62*G62/SUM(G62,G69)</f>
        <v>8.7030517951205457</v>
      </c>
    </row>
    <row r="62" spans="1:18" s="295" customFormat="1" ht="13.5" customHeight="1">
      <c r="A62" s="260" t="s">
        <v>217</v>
      </c>
      <c r="B62" s="283">
        <v>3.33</v>
      </c>
      <c r="C62" s="283">
        <v>9.9507940000000001</v>
      </c>
      <c r="E62" s="283" cm="1">
        <f t="array" ref="E62">TREND($B62:$C62,$B$61:$C$61,E$61)</f>
        <v>9.0049662857143176</v>
      </c>
      <c r="F62" s="283" cm="1">
        <f t="array" ref="F62">TREND($B62:$C62,$B$61:$C$61,F$61)</f>
        <v>9.320242190476165</v>
      </c>
      <c r="G62" s="283" cm="1">
        <f t="array" ref="G62">TREND($B62:$C62,$B$61:$C$61,G$61)</f>
        <v>9.6355180952381261</v>
      </c>
      <c r="H62" s="293"/>
      <c r="I62" s="308" t="s">
        <v>694</v>
      </c>
      <c r="J62" s="283">
        <v>11.424090483035839</v>
      </c>
      <c r="K62" s="283">
        <v>11.414</v>
      </c>
      <c r="L62" s="283">
        <v>11.353796497163444</v>
      </c>
      <c r="N62" s="285" t="s">
        <v>559</v>
      </c>
      <c r="O62" s="283">
        <v>0</v>
      </c>
      <c r="P62" s="293">
        <f t="shared" ref="P62:P66" si="3">J63*E63/SUM(E63,E70)</f>
        <v>0</v>
      </c>
      <c r="Q62" s="293">
        <f t="shared" si="2"/>
        <v>0</v>
      </c>
      <c r="R62" s="293">
        <f t="shared" si="2"/>
        <v>0</v>
      </c>
    </row>
    <row r="63" spans="1:18" s="295" customFormat="1" ht="13.5" customHeight="1">
      <c r="A63" s="285" t="s">
        <v>559</v>
      </c>
      <c r="B63" s="283">
        <v>0</v>
      </c>
      <c r="C63" s="283">
        <v>8.6451E-2</v>
      </c>
      <c r="E63" s="283" cm="1">
        <f t="array" ref="E63">TREND($B63:$C63,$B$61:$C$61,E$61)</f>
        <v>7.4100857142857635E-2</v>
      </c>
      <c r="F63" s="283" cm="1">
        <f t="array" ref="F63">TREND($B63:$C63,$B$61:$C$61,F$61)</f>
        <v>7.8217571428570665E-2</v>
      </c>
      <c r="G63" s="283" cm="1">
        <f t="array" ref="G63">TREND($B63:$C63,$B$61:$C$61,G$61)</f>
        <v>8.2334285714285471E-2</v>
      </c>
      <c r="H63" s="293"/>
      <c r="I63" s="285" t="s">
        <v>559</v>
      </c>
      <c r="J63" s="283">
        <v>0</v>
      </c>
      <c r="K63" s="283">
        <v>0</v>
      </c>
      <c r="L63" s="283">
        <v>0</v>
      </c>
      <c r="N63" s="285" t="s">
        <v>677</v>
      </c>
      <c r="O63" s="283">
        <v>0.57699999999999996</v>
      </c>
      <c r="P63" s="293">
        <f t="shared" si="3"/>
        <v>8.4206526879344545E-2</v>
      </c>
      <c r="Q63" s="293">
        <f t="shared" si="2"/>
        <v>8.2488004906095105E-2</v>
      </c>
      <c r="R63" s="293">
        <f t="shared" si="2"/>
        <v>7.9497926146408146E-2</v>
      </c>
    </row>
    <row r="64" spans="1:18" s="295" customFormat="1" ht="13.5" customHeight="1">
      <c r="A64" s="285" t="s">
        <v>677</v>
      </c>
      <c r="B64" s="283">
        <v>0.57699999999999996</v>
      </c>
      <c r="C64" s="283">
        <v>8.5577E-2</v>
      </c>
      <c r="E64" s="283" cm="1">
        <f t="array" ref="E64">TREND($B64:$C64,$B$61:$C$61,E$61)</f>
        <v>0.15578028571427893</v>
      </c>
      <c r="F64" s="283" cm="1">
        <f t="array" ref="F64">TREND($B64:$C64,$B$61:$C$61,F$61)</f>
        <v>0.13237919047618618</v>
      </c>
      <c r="G64" s="283" cm="1">
        <f t="array" ref="G64">TREND($B64:$C64,$B$61:$C$61,G$61)</f>
        <v>0.10897809523809343</v>
      </c>
      <c r="H64" s="293"/>
      <c r="I64" s="285" t="s">
        <v>677</v>
      </c>
      <c r="J64" s="283">
        <v>0.28404264420545788</v>
      </c>
      <c r="K64" s="283">
        <v>0.29199999999999998</v>
      </c>
      <c r="L64" s="283">
        <v>0.30036386430219403</v>
      </c>
      <c r="N64" s="285" t="s">
        <v>678</v>
      </c>
      <c r="O64" s="283">
        <v>0.72099999999999997</v>
      </c>
      <c r="P64" s="293">
        <f t="shared" si="3"/>
        <v>1.2995405111431801</v>
      </c>
      <c r="Q64" s="293">
        <f t="shared" si="2"/>
        <v>1.273348845123272</v>
      </c>
      <c r="R64" s="293">
        <f t="shared" si="2"/>
        <v>1.2470166230288302</v>
      </c>
    </row>
    <row r="65" spans="1:18" s="295" customFormat="1" ht="13.5" customHeight="1">
      <c r="A65" s="285" t="s">
        <v>678</v>
      </c>
      <c r="B65" s="283">
        <v>0.72099999999999997</v>
      </c>
      <c r="C65" s="283">
        <v>1.3810660000000001</v>
      </c>
      <c r="E65" s="283" cm="1">
        <f t="array" ref="E65">TREND($B65:$C65,$B$61:$C$61,E$61)</f>
        <v>1.2867708571428551</v>
      </c>
      <c r="F65" s="283" cm="1">
        <f t="array" ref="F65">TREND($B65:$C65,$B$61:$C$61,F$61)</f>
        <v>1.3182025714285643</v>
      </c>
      <c r="G65" s="283" cm="1">
        <f t="array" ref="G65">TREND($B65:$C65,$B$61:$C$61,G$61)</f>
        <v>1.3496342857142807</v>
      </c>
      <c r="H65" s="293"/>
      <c r="I65" s="285" t="s">
        <v>678</v>
      </c>
      <c r="J65" s="283">
        <v>1.9667732148303811</v>
      </c>
      <c r="K65" s="283">
        <v>1.9470000000000001</v>
      </c>
      <c r="L65" s="283">
        <v>1.9252862183532511</v>
      </c>
      <c r="N65" s="285" t="s">
        <v>381</v>
      </c>
      <c r="O65" s="283">
        <v>2.032</v>
      </c>
      <c r="P65" s="293">
        <f t="shared" si="3"/>
        <v>7.3590395312385475</v>
      </c>
      <c r="Q65" s="293">
        <f t="shared" si="2"/>
        <v>7.3748690762432618</v>
      </c>
      <c r="R65" s="293">
        <f t="shared" si="2"/>
        <v>7.3490298428384966</v>
      </c>
    </row>
    <row r="66" spans="1:18" s="295" customFormat="1" ht="13.5" customHeight="1">
      <c r="A66" s="285" t="s">
        <v>381</v>
      </c>
      <c r="B66" s="283">
        <v>2.032</v>
      </c>
      <c r="C66" s="283">
        <v>7.9087389999999997</v>
      </c>
      <c r="E66" s="283" cm="1">
        <f t="array" ref="E66">TREND($B66:$C66,$B$61:$C$61,E$61)</f>
        <v>7.0692048571428359</v>
      </c>
      <c r="F66" s="283" cm="1">
        <f t="array" ref="F66">TREND($B66:$C66,$B$61:$C$61,F$61)</f>
        <v>7.3490495714285089</v>
      </c>
      <c r="G66" s="283" cm="1">
        <f t="array" ref="G66">TREND($B66:$C66,$B$61:$C$61,G$61)</f>
        <v>7.6288942857142956</v>
      </c>
      <c r="H66" s="293"/>
      <c r="I66" s="285" t="s">
        <v>381</v>
      </c>
      <c r="J66" s="283">
        <v>9.1732746239999994</v>
      </c>
      <c r="K66" s="283">
        <v>9.1760000000000002</v>
      </c>
      <c r="L66" s="283">
        <v>9.1281464145079987</v>
      </c>
      <c r="N66" s="286" t="s">
        <v>679</v>
      </c>
      <c r="O66" s="292">
        <v>0</v>
      </c>
      <c r="P66" s="293">
        <f t="shared" si="3"/>
        <v>0</v>
      </c>
      <c r="Q66" s="293">
        <f t="shared" si="2"/>
        <v>0</v>
      </c>
      <c r="R66" s="293">
        <f t="shared" si="2"/>
        <v>0</v>
      </c>
    </row>
    <row r="67" spans="1:18" s="295" customFormat="1" ht="13.5" customHeight="1">
      <c r="A67" s="286" t="s">
        <v>679</v>
      </c>
      <c r="B67" s="292">
        <v>0</v>
      </c>
      <c r="C67" s="292">
        <v>0.48896100000000003</v>
      </c>
      <c r="E67" s="283" cm="1">
        <f t="array" ref="E67">TREND($B67:$C67,$B$61:$C$61,E$61)</f>
        <v>0.41910942857143141</v>
      </c>
      <c r="F67" s="283" cm="1">
        <f t="array" ref="F67">TREND($B67:$C67,$B$61:$C$61,F$61)</f>
        <v>0.44239328571428871</v>
      </c>
      <c r="G67" s="283" cm="1">
        <f t="array" ref="G67">TREND($B67:$C67,$B$61:$C$61,G$61)</f>
        <v>0.46567714285714601</v>
      </c>
      <c r="H67" s="293"/>
      <c r="I67" s="286" t="s">
        <v>679</v>
      </c>
      <c r="J67" s="292">
        <v>0</v>
      </c>
      <c r="K67" s="292">
        <v>0</v>
      </c>
      <c r="L67" s="292">
        <v>0</v>
      </c>
      <c r="N67" s="245"/>
      <c r="O67" s="288"/>
      <c r="P67" s="293"/>
      <c r="Q67" s="293"/>
      <c r="R67" s="293"/>
    </row>
    <row r="68" spans="1:18" s="295" customFormat="1" ht="13.5" customHeight="1">
      <c r="A68" s="245"/>
      <c r="B68" s="288"/>
      <c r="C68" s="288"/>
      <c r="E68" s="283"/>
      <c r="F68" s="283"/>
      <c r="G68" s="283"/>
      <c r="H68" s="293"/>
      <c r="I68" s="293"/>
      <c r="J68" s="295" t="s">
        <v>695</v>
      </c>
      <c r="M68" s="299"/>
      <c r="N68" s="260" t="s">
        <v>680</v>
      </c>
      <c r="O68" s="283">
        <v>1.778</v>
      </c>
      <c r="P68" s="293">
        <f>J62*E69/SUM(E62,E69)</f>
        <v>2.7237204821481051</v>
      </c>
      <c r="Q68" s="293">
        <f t="shared" ref="Q68:R73" si="4">K62*F69/SUM(F62,F69)</f>
        <v>2.6921931029011268</v>
      </c>
      <c r="R68" s="293">
        <f t="shared" si="4"/>
        <v>2.6507447020428976</v>
      </c>
    </row>
    <row r="69" spans="1:18" s="295" customFormat="1" ht="13.5" customHeight="1">
      <c r="A69" s="260" t="s">
        <v>680</v>
      </c>
      <c r="B69" s="283">
        <v>1.778</v>
      </c>
      <c r="C69" s="283">
        <v>2.9925895855895681</v>
      </c>
      <c r="E69" s="283" cm="1">
        <f t="array" ref="E69">TREND($B69:$C69,$B$61:$C$61,E$61)</f>
        <v>2.8190767876481857</v>
      </c>
      <c r="F69" s="283" cm="1">
        <f t="array" ref="F69">TREND($B69:$C69,$B$61:$C$61,F$61)</f>
        <v>2.8769143869619853</v>
      </c>
      <c r="G69" s="283" cm="1">
        <f t="array" ref="G69">TREND($B69:$C69,$B$61:$C$61,G$61)</f>
        <v>2.9347519862757707</v>
      </c>
      <c r="H69" s="293"/>
      <c r="I69" s="293"/>
      <c r="J69" s="309">
        <f>J62-SUM(P61,P68)</f>
        <v>0</v>
      </c>
      <c r="K69" s="309">
        <f t="shared" ref="K69:L74" si="5">K62-SUM(Q61,Q68)</f>
        <v>0</v>
      </c>
      <c r="L69" s="309">
        <f t="shared" si="5"/>
        <v>0</v>
      </c>
      <c r="M69" s="299"/>
      <c r="N69" s="285" t="s">
        <v>559</v>
      </c>
      <c r="O69" s="283">
        <v>0</v>
      </c>
      <c r="P69" s="293">
        <f t="shared" ref="P69:P73" si="6">J63*E70/SUM(E63,E70)</f>
        <v>0</v>
      </c>
      <c r="Q69" s="293">
        <f t="shared" si="4"/>
        <v>0</v>
      </c>
      <c r="R69" s="293">
        <f t="shared" si="4"/>
        <v>0</v>
      </c>
    </row>
    <row r="70" spans="1:18" s="295" customFormat="1" ht="13.5" customHeight="1">
      <c r="A70" s="285" t="s">
        <v>559</v>
      </c>
      <c r="B70" s="283">
        <v>0</v>
      </c>
      <c r="C70" s="283">
        <v>0</v>
      </c>
      <c r="E70" s="283" cm="1">
        <f t="array" ref="E70">TREND($B70:$C70,$B$61:$C$61,E$61)</f>
        <v>0</v>
      </c>
      <c r="F70" s="283" cm="1">
        <f t="array" ref="F70">TREND($B70:$C70,$B$61:$C$61,F$61)</f>
        <v>0</v>
      </c>
      <c r="G70" s="283" cm="1">
        <f t="array" ref="G70">TREND($B70:$C70,$B$61:$C$61,G$61)</f>
        <v>0</v>
      </c>
      <c r="H70" s="293"/>
      <c r="I70" s="293"/>
      <c r="J70" s="309">
        <f t="shared" ref="J70:J74" si="7">J63-SUM(P62,P69)</f>
        <v>0</v>
      </c>
      <c r="K70" s="309">
        <f t="shared" si="5"/>
        <v>0</v>
      </c>
      <c r="L70" s="309">
        <f t="shared" si="5"/>
        <v>0</v>
      </c>
      <c r="M70" s="299"/>
      <c r="N70" s="285" t="s">
        <v>677</v>
      </c>
      <c r="O70" s="283">
        <v>0.97199999999999998</v>
      </c>
      <c r="P70" s="293">
        <f t="shared" si="6"/>
        <v>0.19983611732611334</v>
      </c>
      <c r="Q70" s="293">
        <f t="shared" si="4"/>
        <v>0.20951199509390489</v>
      </c>
      <c r="R70" s="293">
        <f t="shared" si="4"/>
        <v>0.2208659381557859</v>
      </c>
    </row>
    <row r="71" spans="1:18" s="295" customFormat="1" ht="13.5" customHeight="1">
      <c r="A71" s="285" t="s">
        <v>677</v>
      </c>
      <c r="B71" s="283">
        <v>0.97199999999999998</v>
      </c>
      <c r="C71" s="283">
        <v>0.26930799999999999</v>
      </c>
      <c r="E71" s="283" cm="1">
        <f t="array" ref="E71">TREND($B71:$C71,$B$61:$C$61,E$61)</f>
        <v>0.36969257142857259</v>
      </c>
      <c r="F71" s="283" cm="1">
        <f t="array" ref="F71">TREND($B71:$C71,$B$61:$C$61,F$61)</f>
        <v>0.33623104761905154</v>
      </c>
      <c r="G71" s="283" cm="1">
        <f t="array" ref="G71">TREND($B71:$C71,$B$61:$C$61,G$61)</f>
        <v>0.30276952380951627</v>
      </c>
      <c r="H71" s="293"/>
      <c r="I71" s="293"/>
      <c r="J71" s="309">
        <f t="shared" si="7"/>
        <v>0</v>
      </c>
      <c r="K71" s="309">
        <f t="shared" si="5"/>
        <v>0</v>
      </c>
      <c r="L71" s="309">
        <f t="shared" si="5"/>
        <v>0</v>
      </c>
      <c r="M71" s="299"/>
      <c r="N71" s="285" t="s">
        <v>678</v>
      </c>
      <c r="O71" s="283">
        <v>0</v>
      </c>
      <c r="P71" s="293">
        <f t="shared" si="6"/>
        <v>0.66723270368720078</v>
      </c>
      <c r="Q71" s="293">
        <f t="shared" si="4"/>
        <v>0.67365115487672822</v>
      </c>
      <c r="R71" s="293">
        <f t="shared" si="4"/>
        <v>0.67826959532442077</v>
      </c>
    </row>
    <row r="72" spans="1:18" s="295" customFormat="1" ht="13.5" customHeight="1">
      <c r="A72" s="285" t="s">
        <v>678</v>
      </c>
      <c r="B72" s="283">
        <v>0</v>
      </c>
      <c r="C72" s="283">
        <v>0.77078899999999995</v>
      </c>
      <c r="E72" s="283" cm="1">
        <f t="array" ref="E72">TREND($B72:$C72,$B$61:$C$61,E$61)</f>
        <v>0.66067628571428827</v>
      </c>
      <c r="F72" s="283" cm="1">
        <f t="array" ref="F72">TREND($B72:$C72,$B$61:$C$61,F$61)</f>
        <v>0.69738052380952809</v>
      </c>
      <c r="G72" s="283" cm="1">
        <f t="array" ref="G72">TREND($B72:$C72,$B$61:$C$61,G$61)</f>
        <v>0.73408476190475369</v>
      </c>
      <c r="H72" s="293"/>
      <c r="I72" s="293"/>
      <c r="J72" s="309">
        <f t="shared" si="7"/>
        <v>0</v>
      </c>
      <c r="K72" s="309">
        <f t="shared" si="5"/>
        <v>0</v>
      </c>
      <c r="L72" s="309">
        <f t="shared" si="5"/>
        <v>0</v>
      </c>
      <c r="M72" s="299"/>
      <c r="N72" s="285" t="s">
        <v>381</v>
      </c>
      <c r="O72" s="283">
        <v>0.80600000000000005</v>
      </c>
      <c r="P72" s="293">
        <f t="shared" si="6"/>
        <v>1.8142350927614519</v>
      </c>
      <c r="Q72" s="293">
        <f t="shared" si="4"/>
        <v>1.8011309237567377</v>
      </c>
      <c r="R72" s="293">
        <f t="shared" si="4"/>
        <v>1.779116571669503</v>
      </c>
    </row>
    <row r="73" spans="1:18" s="295" customFormat="1" ht="13.5" customHeight="1">
      <c r="A73" s="285" t="s">
        <v>381</v>
      </c>
      <c r="B73" s="283">
        <v>0.80600000000000005</v>
      </c>
      <c r="C73" s="283">
        <v>1.8989119999999999</v>
      </c>
      <c r="E73" s="283" cm="1">
        <f t="array" ref="E73">TREND($B73:$C73,$B$61:$C$61,E$61)</f>
        <v>1.7427817142857123</v>
      </c>
      <c r="F73" s="283" cm="1">
        <f t="array" ref="F73">TREND($B73:$C73,$B$61:$C$61,F$61)</f>
        <v>1.7948251428571496</v>
      </c>
      <c r="G73" s="283" cm="1">
        <f t="array" ref="G73">TREND($B73:$C73,$B$61:$C$61,G$61)</f>
        <v>1.8468685714285726</v>
      </c>
      <c r="H73" s="293"/>
      <c r="I73" s="293"/>
      <c r="J73" s="309">
        <f t="shared" si="7"/>
        <v>0</v>
      </c>
      <c r="K73" s="309">
        <f t="shared" si="5"/>
        <v>0</v>
      </c>
      <c r="L73" s="309">
        <f t="shared" si="5"/>
        <v>0</v>
      </c>
      <c r="M73" s="299"/>
      <c r="N73" s="286" t="s">
        <v>679</v>
      </c>
      <c r="O73" s="292">
        <v>0</v>
      </c>
      <c r="P73" s="293">
        <f t="shared" si="6"/>
        <v>0</v>
      </c>
      <c r="Q73" s="293">
        <f t="shared" si="4"/>
        <v>0</v>
      </c>
      <c r="R73" s="293">
        <f t="shared" si="4"/>
        <v>0</v>
      </c>
    </row>
    <row r="74" spans="1:18" s="295" customFormat="1" ht="13.5" customHeight="1">
      <c r="A74" s="286" t="s">
        <v>679</v>
      </c>
      <c r="B74" s="292">
        <v>0</v>
      </c>
      <c r="C74" s="292">
        <v>5.358058558956854E-2</v>
      </c>
      <c r="E74" s="283" cm="1">
        <f t="array" ref="E74">TREND($B74:$C74,$B$61:$C$61,E$61)</f>
        <v>4.5926216219630334E-2</v>
      </c>
      <c r="F74" s="283" cm="1">
        <f t="array" ref="F74">TREND($B74:$C74,$B$61:$C$61,F$61)</f>
        <v>4.8477672676276562E-2</v>
      </c>
      <c r="G74" s="283" cm="1">
        <f t="array" ref="G74">TREND($B74:$C74,$B$61:$C$61,G$61)</f>
        <v>5.1029129132921902E-2</v>
      </c>
      <c r="H74" s="293"/>
      <c r="I74" s="293"/>
      <c r="J74" s="309">
        <f t="shared" si="7"/>
        <v>0</v>
      </c>
      <c r="K74" s="309">
        <f t="shared" si="5"/>
        <v>0</v>
      </c>
      <c r="L74" s="309">
        <f t="shared" si="5"/>
        <v>0</v>
      </c>
      <c r="M74" s="299"/>
      <c r="N74" s="300"/>
      <c r="O74" s="300"/>
    </row>
    <row r="75" spans="1:18" s="295" customFormat="1" ht="13.5" customHeight="1">
      <c r="A75" s="298"/>
      <c r="B75" s="293"/>
      <c r="H75" s="293"/>
      <c r="I75" s="293"/>
      <c r="J75" s="293"/>
      <c r="K75" s="293"/>
      <c r="L75" s="299"/>
      <c r="M75" s="299"/>
      <c r="N75" s="300"/>
      <c r="O75" s="300"/>
    </row>
    <row r="76" spans="1:18">
      <c r="A76" s="427" t="s">
        <v>820</v>
      </c>
    </row>
    <row r="77" spans="1:18">
      <c r="A77"/>
      <c r="B77" t="s">
        <v>803</v>
      </c>
      <c r="C77"/>
      <c r="D77"/>
      <c r="E77"/>
      <c r="F77"/>
      <c r="G77"/>
      <c r="H77"/>
      <c r="I77"/>
      <c r="J77"/>
      <c r="K77"/>
      <c r="L77"/>
    </row>
    <row r="78" spans="1:18">
      <c r="A78"/>
      <c r="B78"/>
      <c r="C78"/>
      <c r="D78"/>
      <c r="E78"/>
      <c r="F78"/>
      <c r="G78"/>
      <c r="H78"/>
      <c r="I78"/>
      <c r="J78"/>
      <c r="K78"/>
      <c r="L78"/>
    </row>
    <row r="79" spans="1:18">
      <c r="A79"/>
      <c r="B79" s="251"/>
      <c r="C79" s="251">
        <v>2000</v>
      </c>
      <c r="D79" s="251">
        <v>2018</v>
      </c>
      <c r="E79" s="251">
        <v>2019</v>
      </c>
      <c r="F79" s="251">
        <v>2020</v>
      </c>
      <c r="G79" s="251">
        <v>2021</v>
      </c>
      <c r="H79" s="251">
        <v>2022</v>
      </c>
      <c r="I79" s="251">
        <v>2023</v>
      </c>
      <c r="J79" s="253">
        <v>2030</v>
      </c>
      <c r="K79" s="253">
        <v>2040</v>
      </c>
      <c r="L79" s="253">
        <v>2050</v>
      </c>
    </row>
    <row r="80" spans="1:18">
      <c r="A80"/>
      <c r="B80" s="372" t="s">
        <v>669</v>
      </c>
      <c r="C80" s="256"/>
      <c r="D80" s="256"/>
      <c r="E80" s="256"/>
      <c r="F80" s="256"/>
      <c r="G80" s="256"/>
      <c r="H80" s="256"/>
      <c r="I80" s="256"/>
      <c r="J80" s="257"/>
      <c r="K80" s="257"/>
      <c r="L80" s="257"/>
    </row>
    <row r="81" spans="1:12">
      <c r="A81" s="260" t="s">
        <v>830</v>
      </c>
      <c r="B81" s="260" t="s">
        <v>670</v>
      </c>
      <c r="C81" s="283">
        <v>33.302999999999997</v>
      </c>
      <c r="D81" s="283">
        <v>71.519000000000005</v>
      </c>
      <c r="E81" s="283">
        <v>72.003</v>
      </c>
      <c r="F81" s="283">
        <v>69.153999999999996</v>
      </c>
      <c r="G81" s="283">
        <v>65.953999999999994</v>
      </c>
      <c r="H81" s="283">
        <v>66.016000000000005</v>
      </c>
      <c r="I81" s="283">
        <v>62.121000000000002</v>
      </c>
      <c r="J81" s="284">
        <v>72.822000000000003</v>
      </c>
      <c r="K81" s="284">
        <v>81.025000000000006</v>
      </c>
      <c r="L81" s="284">
        <v>84.617999999999995</v>
      </c>
    </row>
    <row r="82" spans="1:12">
      <c r="A82" s="260" t="s">
        <v>670</v>
      </c>
      <c r="B82" s="285" t="s">
        <v>559</v>
      </c>
      <c r="C82" s="283">
        <v>1.4359999999999999</v>
      </c>
      <c r="D82" s="283">
        <v>0.219</v>
      </c>
      <c r="E82" s="283">
        <v>0.20499999999999999</v>
      </c>
      <c r="F82" s="283">
        <v>0.20300000000000001</v>
      </c>
      <c r="G82" s="283">
        <v>2.7389999999999999</v>
      </c>
      <c r="H82" s="283">
        <v>2.68</v>
      </c>
      <c r="I82" s="283">
        <v>3.1779999999999999</v>
      </c>
      <c r="J82" s="284">
        <v>4.4029999999999996</v>
      </c>
      <c r="K82" s="284">
        <v>4.9409999999999998</v>
      </c>
      <c r="L82" s="284">
        <v>5.17</v>
      </c>
    </row>
    <row r="83" spans="1:12">
      <c r="A83" s="260" t="s">
        <v>670</v>
      </c>
      <c r="B83" s="285" t="s">
        <v>560</v>
      </c>
      <c r="C83" s="283">
        <v>29.565000000000001</v>
      </c>
      <c r="D83" s="283">
        <v>62.287999999999997</v>
      </c>
      <c r="E83" s="283">
        <v>61.976999999999997</v>
      </c>
      <c r="F83" s="283">
        <v>59.258000000000003</v>
      </c>
      <c r="G83" s="283">
        <v>55.612000000000002</v>
      </c>
      <c r="H83" s="283">
        <v>55.031999999999996</v>
      </c>
      <c r="I83" s="283">
        <v>51.061</v>
      </c>
      <c r="J83" s="284">
        <v>57.396000000000001</v>
      </c>
      <c r="K83" s="284">
        <v>62.768000000000001</v>
      </c>
      <c r="L83" s="284">
        <v>64.468000000000004</v>
      </c>
    </row>
    <row r="84" spans="1:12">
      <c r="A84" s="260" t="s">
        <v>670</v>
      </c>
      <c r="B84" s="285" t="s">
        <v>678</v>
      </c>
      <c r="C84" s="283">
        <v>0.31900000000000001</v>
      </c>
      <c r="D84" s="283">
        <v>3.653</v>
      </c>
      <c r="E84" s="283">
        <v>4.4569999999999999</v>
      </c>
      <c r="F84" s="283">
        <v>4.58</v>
      </c>
      <c r="G84" s="283">
        <v>2.0550000000000002</v>
      </c>
      <c r="H84" s="283">
        <v>2.238</v>
      </c>
      <c r="I84" s="283">
        <v>1.784</v>
      </c>
      <c r="J84" s="284">
        <v>3.0430000000000001</v>
      </c>
      <c r="K84" s="284">
        <v>3.5430000000000001</v>
      </c>
      <c r="L84" s="284">
        <v>3.8780000000000001</v>
      </c>
    </row>
    <row r="85" spans="1:12">
      <c r="A85" s="260" t="s">
        <v>670</v>
      </c>
      <c r="B85" s="285" t="s">
        <v>381</v>
      </c>
      <c r="C85" s="283">
        <v>1.9830000000000001</v>
      </c>
      <c r="D85" s="283">
        <v>5.359</v>
      </c>
      <c r="E85" s="283">
        <v>5.3639999999999999</v>
      </c>
      <c r="F85" s="283">
        <v>5.1130000000000004</v>
      </c>
      <c r="G85" s="283">
        <v>4.3520000000000003</v>
      </c>
      <c r="H85" s="283">
        <v>4.5940000000000003</v>
      </c>
      <c r="I85" s="283">
        <v>4.5919999999999996</v>
      </c>
      <c r="J85" s="284">
        <v>5.851</v>
      </c>
      <c r="K85" s="284">
        <v>7.1829999999999998</v>
      </c>
      <c r="L85" s="284">
        <v>8.1389999999999993</v>
      </c>
    </row>
    <row r="86" spans="1:12">
      <c r="A86" s="260" t="s">
        <v>670</v>
      </c>
      <c r="B86" s="286" t="s">
        <v>804</v>
      </c>
      <c r="C86" s="283">
        <v>0</v>
      </c>
      <c r="D86" s="283">
        <v>0</v>
      </c>
      <c r="E86" s="283">
        <v>0</v>
      </c>
      <c r="F86" s="283">
        <v>0</v>
      </c>
      <c r="G86" s="283">
        <v>1.1970000000000001</v>
      </c>
      <c r="H86" s="283">
        <v>1.472</v>
      </c>
      <c r="I86" s="283">
        <v>1.5069999999999999</v>
      </c>
      <c r="J86" s="284">
        <v>2.129</v>
      </c>
      <c r="K86" s="284">
        <v>2.59</v>
      </c>
      <c r="L86" s="284">
        <v>2.9630000000000001</v>
      </c>
    </row>
    <row r="87" spans="1:12">
      <c r="A87" s="260" t="s">
        <v>831</v>
      </c>
      <c r="B87" s="260" t="s">
        <v>216</v>
      </c>
      <c r="C87" s="283">
        <v>5.6630000000000003</v>
      </c>
      <c r="D87" s="283">
        <v>4.3209999999999997</v>
      </c>
      <c r="E87" s="283">
        <v>4.5819999999999999</v>
      </c>
      <c r="F87" s="283">
        <v>4.069</v>
      </c>
      <c r="G87" s="283">
        <v>4.9569999999999999</v>
      </c>
      <c r="H87" s="283">
        <v>4.9939999999999998</v>
      </c>
      <c r="I87" s="283">
        <v>4.8090000000000002</v>
      </c>
      <c r="J87" s="284">
        <v>5.4610000000000003</v>
      </c>
      <c r="K87" s="284">
        <v>5.2930000000000001</v>
      </c>
      <c r="L87" s="284">
        <v>4.6900000000000004</v>
      </c>
    </row>
    <row r="88" spans="1:12">
      <c r="A88" s="260" t="s">
        <v>675</v>
      </c>
      <c r="B88" s="285" t="s">
        <v>559</v>
      </c>
      <c r="C88" s="283">
        <v>3.5030000000000001</v>
      </c>
      <c r="D88" s="283">
        <v>2.1960000000000002</v>
      </c>
      <c r="E88" s="283">
        <v>2.3610000000000002</v>
      </c>
      <c r="F88" s="283">
        <v>2.0150000000000001</v>
      </c>
      <c r="G88" s="283">
        <v>2.16</v>
      </c>
      <c r="H88" s="283">
        <v>2.1419999999999999</v>
      </c>
      <c r="I88" s="283">
        <v>2.0390000000000001</v>
      </c>
      <c r="J88" s="284">
        <v>1.9330000000000001</v>
      </c>
      <c r="K88" s="284">
        <v>1.778</v>
      </c>
      <c r="L88" s="284">
        <v>1.498</v>
      </c>
    </row>
    <row r="89" spans="1:12">
      <c r="A89" s="260" t="s">
        <v>675</v>
      </c>
      <c r="B89" s="285" t="s">
        <v>560</v>
      </c>
      <c r="C89" s="283">
        <v>1.1359999999999999</v>
      </c>
      <c r="D89" s="283">
        <v>0.53400000000000003</v>
      </c>
      <c r="E89" s="283">
        <v>0.63500000000000001</v>
      </c>
      <c r="F89" s="283">
        <v>0.56599999999999995</v>
      </c>
      <c r="G89" s="283">
        <v>0.47299999999999998</v>
      </c>
      <c r="H89" s="283">
        <v>0.47399999999999998</v>
      </c>
      <c r="I89" s="283">
        <v>0.51700000000000002</v>
      </c>
      <c r="J89" s="284">
        <v>0.72</v>
      </c>
      <c r="K89" s="284">
        <v>0.624</v>
      </c>
      <c r="L89" s="284">
        <v>0.45500000000000002</v>
      </c>
    </row>
    <row r="90" spans="1:12">
      <c r="A90" s="260" t="s">
        <v>675</v>
      </c>
      <c r="B90" s="285" t="s">
        <v>678</v>
      </c>
      <c r="C90" s="283">
        <v>0.252</v>
      </c>
      <c r="D90" s="283">
        <v>0.54700000000000004</v>
      </c>
      <c r="E90" s="283">
        <v>0.57799999999999996</v>
      </c>
      <c r="F90" s="283">
        <v>0.53100000000000003</v>
      </c>
      <c r="G90" s="283">
        <v>0.55100000000000005</v>
      </c>
      <c r="H90" s="283">
        <v>0.53200000000000003</v>
      </c>
      <c r="I90" s="283">
        <v>0.49099999999999999</v>
      </c>
      <c r="J90" s="284">
        <v>0.72299999999999998</v>
      </c>
      <c r="K90" s="284">
        <v>0.74299999999999999</v>
      </c>
      <c r="L90" s="284">
        <v>0.66100000000000003</v>
      </c>
    </row>
    <row r="91" spans="1:12">
      <c r="A91" s="260" t="s">
        <v>675</v>
      </c>
      <c r="B91" s="285" t="s">
        <v>381</v>
      </c>
      <c r="C91" s="283">
        <v>0.77200000000000002</v>
      </c>
      <c r="D91" s="283">
        <v>1.0449999999999999</v>
      </c>
      <c r="E91" s="283">
        <v>1.008</v>
      </c>
      <c r="F91" s="283">
        <v>0.95699999999999996</v>
      </c>
      <c r="G91" s="283">
        <v>1.004</v>
      </c>
      <c r="H91" s="283">
        <v>1.0149999999999999</v>
      </c>
      <c r="I91" s="283">
        <v>0.98399999999999999</v>
      </c>
      <c r="J91" s="284">
        <v>1.25</v>
      </c>
      <c r="K91" s="284">
        <v>1.3069999999999999</v>
      </c>
      <c r="L91" s="284">
        <v>1.2529999999999999</v>
      </c>
    </row>
    <row r="92" spans="1:12">
      <c r="A92" s="260" t="s">
        <v>675</v>
      </c>
      <c r="B92" s="286" t="s">
        <v>804</v>
      </c>
      <c r="C92" s="283">
        <v>0</v>
      </c>
      <c r="D92" s="283">
        <v>0</v>
      </c>
      <c r="E92" s="283">
        <v>0</v>
      </c>
      <c r="F92" s="283">
        <v>0</v>
      </c>
      <c r="G92" s="283">
        <v>0.76800000000000002</v>
      </c>
      <c r="H92" s="283">
        <v>0.83</v>
      </c>
      <c r="I92" s="283">
        <v>0.77900000000000003</v>
      </c>
      <c r="J92" s="284">
        <v>0.83499999999999996</v>
      </c>
      <c r="K92" s="284">
        <v>0.84199999999999997</v>
      </c>
      <c r="L92" s="284">
        <v>0.82399999999999995</v>
      </c>
    </row>
    <row r="93" spans="1:12">
      <c r="A93" s="260" t="s">
        <v>832</v>
      </c>
      <c r="B93" s="260" t="s">
        <v>801</v>
      </c>
      <c r="C93" s="283">
        <v>17.094000000000001</v>
      </c>
      <c r="D93" s="283">
        <v>30.283731101226309</v>
      </c>
      <c r="E93" s="283">
        <v>30.408999999999999</v>
      </c>
      <c r="F93" s="283">
        <v>29.1427906799547</v>
      </c>
      <c r="G93" s="283">
        <v>27.651041000000003</v>
      </c>
      <c r="H93" s="283">
        <v>25.899132999999999</v>
      </c>
      <c r="I93" s="283">
        <v>26.710999999999999</v>
      </c>
      <c r="J93" s="284">
        <v>29.678999999999998</v>
      </c>
      <c r="K93" s="284">
        <v>28.173999999999999</v>
      </c>
      <c r="L93" s="284">
        <v>25.178999999999998</v>
      </c>
    </row>
    <row r="94" spans="1:12">
      <c r="A94" s="260" t="s">
        <v>676</v>
      </c>
      <c r="B94" s="285" t="s">
        <v>559</v>
      </c>
      <c r="C94" s="283">
        <v>13.597</v>
      </c>
      <c r="D94" s="283">
        <v>25.562886985760269</v>
      </c>
      <c r="E94" s="283">
        <v>25.245999999999999</v>
      </c>
      <c r="F94" s="283">
        <v>24.495173044662923</v>
      </c>
      <c r="G94" s="283">
        <v>23.404857</v>
      </c>
      <c r="H94" s="283">
        <v>21.787008</v>
      </c>
      <c r="I94" s="283">
        <v>22.408000000000001</v>
      </c>
      <c r="J94" s="284">
        <v>24.826000000000001</v>
      </c>
      <c r="K94" s="284">
        <v>23.326000000000001</v>
      </c>
      <c r="L94" s="284">
        <v>20.548999999999999</v>
      </c>
    </row>
    <row r="95" spans="1:12">
      <c r="A95" s="260" t="s">
        <v>676</v>
      </c>
      <c r="B95" s="285" t="s">
        <v>560</v>
      </c>
      <c r="C95" s="283">
        <v>0.92300000000000004</v>
      </c>
      <c r="D95" s="283">
        <v>6.8318916203372868E-2</v>
      </c>
      <c r="E95" s="283">
        <v>7.5999999999999998E-2</v>
      </c>
      <c r="F95" s="283">
        <v>6.9835867781892449E-2</v>
      </c>
      <c r="G95" s="283">
        <v>3.8975999999999997E-2</v>
      </c>
      <c r="H95" s="283">
        <v>5.5585000000000002E-2</v>
      </c>
      <c r="I95" s="283">
        <v>5.8000000000000003E-2</v>
      </c>
      <c r="J95" s="284">
        <v>4.4999999999999998E-2</v>
      </c>
      <c r="K95" s="284">
        <v>4.3999999999999997E-2</v>
      </c>
      <c r="L95" s="284">
        <v>4.1000000000000002E-2</v>
      </c>
    </row>
    <row r="96" spans="1:12">
      <c r="A96" s="260" t="s">
        <v>676</v>
      </c>
      <c r="B96" s="285" t="s">
        <v>678</v>
      </c>
      <c r="C96" s="283">
        <v>0.85399999999999998</v>
      </c>
      <c r="D96" s="283">
        <v>1.6552676211186672</v>
      </c>
      <c r="E96" s="283">
        <v>2.3260000000000001</v>
      </c>
      <c r="F96" s="283">
        <v>2.2963415880298843</v>
      </c>
      <c r="G96" s="283">
        <v>2.1099359999999998</v>
      </c>
      <c r="H96" s="283">
        <v>1.8180340000000001</v>
      </c>
      <c r="I96" s="283">
        <v>2.145</v>
      </c>
      <c r="J96" s="284">
        <v>2.2189999999999999</v>
      </c>
      <c r="K96" s="284">
        <v>2.1920000000000002</v>
      </c>
      <c r="L96" s="284">
        <v>2.028</v>
      </c>
    </row>
    <row r="97" spans="1:12">
      <c r="A97" s="260" t="s">
        <v>676</v>
      </c>
      <c r="B97" s="285" t="s">
        <v>381</v>
      </c>
      <c r="C97" s="283">
        <v>1.72</v>
      </c>
      <c r="D97" s="283">
        <v>2.9972575781439996</v>
      </c>
      <c r="E97" s="283">
        <v>2.76</v>
      </c>
      <c r="F97" s="283">
        <v>2.2814401794800001</v>
      </c>
      <c r="G97" s="283">
        <v>2.0859200000000002</v>
      </c>
      <c r="H97" s="283">
        <v>2.2275339999999999</v>
      </c>
      <c r="I97" s="283">
        <v>2.089</v>
      </c>
      <c r="J97" s="284">
        <v>2.5760000000000001</v>
      </c>
      <c r="K97" s="284">
        <v>2.5990000000000002</v>
      </c>
      <c r="L97" s="284">
        <v>2.548</v>
      </c>
    </row>
    <row r="98" spans="1:12">
      <c r="A98" s="260" t="s">
        <v>676</v>
      </c>
      <c r="B98" s="286" t="s">
        <v>804</v>
      </c>
      <c r="C98" s="292">
        <v>0</v>
      </c>
      <c r="D98" s="292">
        <v>0</v>
      </c>
      <c r="E98" s="292">
        <v>0</v>
      </c>
      <c r="F98" s="292">
        <v>0</v>
      </c>
      <c r="G98" s="292">
        <v>1.1352000000000001E-2</v>
      </c>
      <c r="H98" s="292">
        <v>1.0971999999999999E-2</v>
      </c>
      <c r="I98" s="292">
        <v>1.2E-2</v>
      </c>
      <c r="J98" s="284">
        <v>1.2999999999999999E-2</v>
      </c>
      <c r="K98" s="284">
        <v>1.2999999999999999E-2</v>
      </c>
      <c r="L98" s="284">
        <v>1.2999999999999999E-2</v>
      </c>
    </row>
    <row r="99" spans="1:12">
      <c r="A99" s="260" t="s">
        <v>833</v>
      </c>
      <c r="B99" s="260" t="s">
        <v>217</v>
      </c>
      <c r="C99" s="283">
        <v>3.33</v>
      </c>
      <c r="D99" s="293">
        <v>8.700370000887732</v>
      </c>
      <c r="E99" s="293">
        <v>8.7218068970988725</v>
      </c>
      <c r="F99" s="293">
        <v>8.7030517951205457</v>
      </c>
      <c r="G99" s="283">
        <v>9.9507940000000001</v>
      </c>
      <c r="H99" s="283">
        <v>9.8960799999999995</v>
      </c>
      <c r="I99" s="283">
        <v>10.189</v>
      </c>
      <c r="J99" s="284">
        <v>11.319000000000001</v>
      </c>
      <c r="K99" s="284">
        <v>11.972</v>
      </c>
      <c r="L99" s="284">
        <v>11.624000000000001</v>
      </c>
    </row>
    <row r="100" spans="1:12">
      <c r="A100" s="260" t="s">
        <v>217</v>
      </c>
      <c r="B100" s="285" t="s">
        <v>559</v>
      </c>
      <c r="C100" s="283">
        <v>0</v>
      </c>
      <c r="D100" s="293">
        <v>0</v>
      </c>
      <c r="E100" s="293">
        <v>0</v>
      </c>
      <c r="F100" s="293">
        <v>0</v>
      </c>
      <c r="G100" s="283">
        <v>8.6451E-2</v>
      </c>
      <c r="H100" s="283">
        <v>8.5574999999999998E-2</v>
      </c>
      <c r="I100" s="283">
        <v>0.17399999999999999</v>
      </c>
      <c r="J100" s="284">
        <v>0.182</v>
      </c>
      <c r="K100" s="284">
        <v>0.185</v>
      </c>
      <c r="L100" s="284">
        <v>0.17499999999999999</v>
      </c>
    </row>
    <row r="101" spans="1:12">
      <c r="A101" s="260" t="s">
        <v>217</v>
      </c>
      <c r="B101" s="285" t="s">
        <v>677</v>
      </c>
      <c r="C101" s="283">
        <v>0.57699999999999996</v>
      </c>
      <c r="D101" s="293">
        <v>8.4206526879344545E-2</v>
      </c>
      <c r="E101" s="293">
        <v>8.2488004906095105E-2</v>
      </c>
      <c r="F101" s="293">
        <v>7.9497926146408146E-2</v>
      </c>
      <c r="G101" s="283">
        <v>8.5577E-2</v>
      </c>
      <c r="H101" s="283">
        <v>8.1406000000000006E-2</v>
      </c>
      <c r="I101" s="283">
        <v>7.8E-2</v>
      </c>
      <c r="J101" s="284">
        <v>8.4000000000000005E-2</v>
      </c>
      <c r="K101" s="284">
        <v>8.5999999999999993E-2</v>
      </c>
      <c r="L101" s="284">
        <v>7.9000000000000001E-2</v>
      </c>
    </row>
    <row r="102" spans="1:12">
      <c r="A102" s="260" t="s">
        <v>217</v>
      </c>
      <c r="B102" s="285" t="s">
        <v>678</v>
      </c>
      <c r="C102" s="283">
        <v>0.72099999999999997</v>
      </c>
      <c r="D102" s="293">
        <v>1.2995405111431801</v>
      </c>
      <c r="E102" s="293">
        <v>1.273348845123272</v>
      </c>
      <c r="F102" s="293">
        <v>1.2470166230288302</v>
      </c>
      <c r="G102" s="283">
        <v>1.3810660000000001</v>
      </c>
      <c r="H102" s="283">
        <v>1.456596</v>
      </c>
      <c r="I102" s="283">
        <v>1.8089999999999999</v>
      </c>
      <c r="J102" s="284">
        <v>1.8759999999999999</v>
      </c>
      <c r="K102" s="284">
        <v>1.9530000000000001</v>
      </c>
      <c r="L102" s="284">
        <v>1.885</v>
      </c>
    </row>
    <row r="103" spans="1:12">
      <c r="A103" s="260" t="s">
        <v>217</v>
      </c>
      <c r="B103" s="285" t="s">
        <v>381</v>
      </c>
      <c r="C103" s="283">
        <v>2.032</v>
      </c>
      <c r="D103" s="293">
        <v>7.3590395312385475</v>
      </c>
      <c r="E103" s="293">
        <v>7.3748690762432618</v>
      </c>
      <c r="F103" s="293">
        <v>7.3490298428384966</v>
      </c>
      <c r="G103" s="283">
        <v>7.9087389999999997</v>
      </c>
      <c r="H103" s="283">
        <v>7.9593850000000002</v>
      </c>
      <c r="I103" s="283">
        <v>7.8010000000000002</v>
      </c>
      <c r="J103" s="284">
        <v>8.7479999999999993</v>
      </c>
      <c r="K103" s="284">
        <v>9.2739999999999991</v>
      </c>
      <c r="L103" s="284">
        <v>8.9990000000000006</v>
      </c>
    </row>
    <row r="104" spans="1:12" ht="19.5">
      <c r="A104" s="260" t="s">
        <v>217</v>
      </c>
      <c r="B104" s="286" t="s">
        <v>679</v>
      </c>
      <c r="C104" s="292">
        <v>0</v>
      </c>
      <c r="D104" s="293">
        <v>0</v>
      </c>
      <c r="E104" s="293">
        <v>0</v>
      </c>
      <c r="F104" s="293">
        <v>0</v>
      </c>
      <c r="G104" s="292">
        <v>0.48896100000000003</v>
      </c>
      <c r="H104" s="292">
        <v>0.31311800000000001</v>
      </c>
      <c r="I104" s="292">
        <v>0.32700000000000001</v>
      </c>
      <c r="J104" s="284">
        <v>0.42899999999999999</v>
      </c>
      <c r="K104" s="284">
        <v>0.47399999999999998</v>
      </c>
      <c r="L104" s="284">
        <v>0.48699999999999999</v>
      </c>
    </row>
    <row r="105" spans="1:12" ht="19.5">
      <c r="A105" s="260" t="s">
        <v>834</v>
      </c>
      <c r="B105" s="260" t="s">
        <v>680</v>
      </c>
      <c r="C105" s="283">
        <v>1.778</v>
      </c>
      <c r="D105" s="293">
        <v>2.7237204821481051</v>
      </c>
      <c r="E105" s="293">
        <v>2.6921931029011268</v>
      </c>
      <c r="F105" s="293">
        <v>2.6507447020428976</v>
      </c>
      <c r="G105" s="283">
        <v>2.9925895855895681</v>
      </c>
      <c r="H105" s="283">
        <v>3.0996379999999997</v>
      </c>
      <c r="I105" s="283">
        <v>3.1280000000000001</v>
      </c>
      <c r="J105" s="284">
        <v>3.226</v>
      </c>
      <c r="K105" s="284">
        <v>3.2389999999999999</v>
      </c>
      <c r="L105" s="284">
        <v>3.016</v>
      </c>
    </row>
    <row r="106" spans="1:12">
      <c r="A106" s="260" t="s">
        <v>680</v>
      </c>
      <c r="B106" s="285" t="s">
        <v>559</v>
      </c>
      <c r="C106" s="283">
        <v>0</v>
      </c>
      <c r="D106" s="293">
        <v>0</v>
      </c>
      <c r="E106" s="293">
        <v>0</v>
      </c>
      <c r="F106" s="293">
        <v>0</v>
      </c>
      <c r="G106" s="283">
        <v>0</v>
      </c>
      <c r="H106" s="283">
        <v>0</v>
      </c>
      <c r="I106" s="283">
        <v>0</v>
      </c>
      <c r="J106" s="284">
        <v>0</v>
      </c>
      <c r="K106" s="284">
        <v>0</v>
      </c>
      <c r="L106" s="284">
        <v>0</v>
      </c>
    </row>
    <row r="107" spans="1:12">
      <c r="A107" s="260" t="s">
        <v>680</v>
      </c>
      <c r="B107" s="285" t="s">
        <v>677</v>
      </c>
      <c r="C107" s="283">
        <v>0.97199999999999998</v>
      </c>
      <c r="D107" s="293">
        <v>0.19983611732611334</v>
      </c>
      <c r="E107" s="293">
        <v>0.20951199509390489</v>
      </c>
      <c r="F107" s="293">
        <v>0.2208659381557859</v>
      </c>
      <c r="G107" s="283">
        <v>0.26930799999999999</v>
      </c>
      <c r="H107" s="283">
        <v>0.24479400000000001</v>
      </c>
      <c r="I107" s="283">
        <v>0.30399999999999999</v>
      </c>
      <c r="J107" s="284">
        <v>0.26600000000000001</v>
      </c>
      <c r="K107" s="284">
        <v>0.25900000000000001</v>
      </c>
      <c r="L107" s="284">
        <v>0.23300000000000001</v>
      </c>
    </row>
    <row r="108" spans="1:12">
      <c r="A108" s="260" t="s">
        <v>680</v>
      </c>
      <c r="B108" s="285" t="s">
        <v>678</v>
      </c>
      <c r="C108" s="283">
        <v>0</v>
      </c>
      <c r="D108" s="293">
        <v>0.66723270368720078</v>
      </c>
      <c r="E108" s="293">
        <v>0.67365115487672822</v>
      </c>
      <c r="F108" s="293">
        <v>0.67826959532442077</v>
      </c>
      <c r="G108" s="283">
        <v>0.77078899999999995</v>
      </c>
      <c r="H108" s="283">
        <v>0.79857</v>
      </c>
      <c r="I108" s="283">
        <v>0.68700000000000006</v>
      </c>
      <c r="J108" s="284">
        <v>0.64500000000000002</v>
      </c>
      <c r="K108" s="284">
        <v>0.65</v>
      </c>
      <c r="L108" s="284">
        <v>0.59899999999999998</v>
      </c>
    </row>
    <row r="109" spans="1:12">
      <c r="A109" s="260" t="s">
        <v>680</v>
      </c>
      <c r="B109" s="285" t="s">
        <v>381</v>
      </c>
      <c r="C109" s="283">
        <v>0.80600000000000005</v>
      </c>
      <c r="D109" s="293">
        <v>1.8142350927614519</v>
      </c>
      <c r="E109" s="293">
        <v>1.8011309237567377</v>
      </c>
      <c r="F109" s="293">
        <v>1.779116571669503</v>
      </c>
      <c r="G109" s="283">
        <v>1.8989119999999999</v>
      </c>
      <c r="H109" s="283">
        <v>1.95584</v>
      </c>
      <c r="I109" s="283">
        <v>2.0329999999999999</v>
      </c>
      <c r="J109" s="284">
        <v>2.202</v>
      </c>
      <c r="K109" s="284">
        <v>2.2120000000000002</v>
      </c>
      <c r="L109" s="284">
        <v>2.0630000000000002</v>
      </c>
    </row>
    <row r="110" spans="1:12" ht="19.5">
      <c r="A110" s="260" t="s">
        <v>680</v>
      </c>
      <c r="B110" s="286" t="s">
        <v>679</v>
      </c>
      <c r="C110" s="292">
        <v>0</v>
      </c>
      <c r="D110" s="293">
        <v>0</v>
      </c>
      <c r="E110" s="293">
        <v>0</v>
      </c>
      <c r="F110" s="293">
        <v>0</v>
      </c>
      <c r="G110" s="292">
        <v>5.358058558956854E-2</v>
      </c>
      <c r="H110" s="292">
        <v>0.100434</v>
      </c>
      <c r="I110" s="292">
        <v>0.104</v>
      </c>
      <c r="J110" s="284">
        <v>0.112</v>
      </c>
      <c r="K110" s="284">
        <v>0.11899999999999999</v>
      </c>
      <c r="L110" s="284">
        <v>0.121</v>
      </c>
    </row>
    <row r="111" spans="1:12">
      <c r="A111" s="260" t="s">
        <v>835</v>
      </c>
      <c r="B111" s="260" t="s">
        <v>800</v>
      </c>
      <c r="C111" s="283">
        <v>22.628000000000014</v>
      </c>
      <c r="D111" s="283">
        <v>27.472178415737858</v>
      </c>
      <c r="E111" s="283">
        <v>24.565000000000012</v>
      </c>
      <c r="F111" s="283">
        <v>24.279412822881852</v>
      </c>
      <c r="G111" s="283">
        <v>19.289575414410422</v>
      </c>
      <c r="H111" s="283">
        <v>18.517149000000003</v>
      </c>
      <c r="I111" s="283">
        <v>25.336999999999975</v>
      </c>
      <c r="J111" s="284">
        <v>26.312999999999988</v>
      </c>
      <c r="K111" s="284">
        <v>25.88300000000001</v>
      </c>
      <c r="L111" s="284">
        <v>23.835000000000008</v>
      </c>
    </row>
    <row r="112" spans="1:12">
      <c r="A112" s="260" t="s">
        <v>681</v>
      </c>
      <c r="B112" s="285" t="s">
        <v>559</v>
      </c>
      <c r="C112" s="283">
        <v>2.2099999999999973</v>
      </c>
      <c r="D112" s="283">
        <v>4.014113014239733</v>
      </c>
      <c r="E112" s="283">
        <v>4.0100000000000016</v>
      </c>
      <c r="F112" s="283">
        <v>3.5368269553370766</v>
      </c>
      <c r="G112" s="283">
        <v>3.3576920000000001</v>
      </c>
      <c r="H112" s="283">
        <v>3.0944170000000035</v>
      </c>
      <c r="I112" s="283">
        <v>2.8659999999999997</v>
      </c>
      <c r="J112" s="284">
        <v>1.9820000000000029</v>
      </c>
      <c r="K112" s="284">
        <v>1.6849999999999987</v>
      </c>
      <c r="L112" s="284">
        <v>1.4540000000000006</v>
      </c>
    </row>
    <row r="113" spans="1:12">
      <c r="A113" s="260" t="s">
        <v>681</v>
      </c>
      <c r="B113" s="285" t="s">
        <v>560</v>
      </c>
      <c r="C113" s="283">
        <v>14.823999999999998</v>
      </c>
      <c r="D113" s="283">
        <v>6.1196384395911707</v>
      </c>
      <c r="E113" s="283">
        <v>6.2359999999999971</v>
      </c>
      <c r="F113" s="283">
        <v>6.2888002679159101</v>
      </c>
      <c r="G113" s="283">
        <v>5.1441389999999956</v>
      </c>
      <c r="H113" s="283">
        <v>4.5932150000000078</v>
      </c>
      <c r="I113" s="283">
        <v>7.6309999999999931</v>
      </c>
      <c r="J113" s="284">
        <v>6.9339999999999904</v>
      </c>
      <c r="K113" s="284">
        <v>6.4029999999999987</v>
      </c>
      <c r="L113" s="284">
        <v>5.6330000000000098</v>
      </c>
    </row>
    <row r="114" spans="1:12">
      <c r="A114" s="260" t="s">
        <v>681</v>
      </c>
      <c r="B114" s="285" t="s">
        <v>678</v>
      </c>
      <c r="C114" s="283">
        <v>1.37</v>
      </c>
      <c r="D114" s="283">
        <v>2.0819591640509518</v>
      </c>
      <c r="E114" s="283">
        <v>2.141</v>
      </c>
      <c r="F114" s="283">
        <v>2.0823721936168642</v>
      </c>
      <c r="G114" s="283">
        <v>3.0662089999999997</v>
      </c>
      <c r="H114" s="283">
        <v>3.1677999999999988</v>
      </c>
      <c r="I114" s="283">
        <v>5.9079999999999995</v>
      </c>
      <c r="J114" s="284">
        <v>6.8450000000000024</v>
      </c>
      <c r="K114" s="284">
        <v>6.5749999999999993</v>
      </c>
      <c r="L114" s="284">
        <v>5.9329999999999998</v>
      </c>
    </row>
    <row r="115" spans="1:12">
      <c r="A115" s="260" t="s">
        <v>681</v>
      </c>
      <c r="B115" s="285" t="s">
        <v>381</v>
      </c>
      <c r="C115" s="283">
        <v>4.2240000000000011</v>
      </c>
      <c r="D115" s="283">
        <v>5.824467797856002</v>
      </c>
      <c r="E115" s="283">
        <v>5.7519999999999989</v>
      </c>
      <c r="F115" s="283">
        <v>5.6284134060119975</v>
      </c>
      <c r="G115" s="283">
        <v>5.858429000000001</v>
      </c>
      <c r="H115" s="283">
        <v>5.8182410000000004</v>
      </c>
      <c r="I115" s="283">
        <v>6.8019999999999996</v>
      </c>
      <c r="J115" s="284">
        <v>8.0540000000000056</v>
      </c>
      <c r="K115" s="284">
        <v>8.4110000000000014</v>
      </c>
      <c r="L115" s="284">
        <v>7.6500000000000021</v>
      </c>
    </row>
    <row r="116" spans="1:12">
      <c r="A116" s="260" t="s">
        <v>681</v>
      </c>
      <c r="B116" s="296" t="s">
        <v>804</v>
      </c>
      <c r="C116" s="297">
        <v>0</v>
      </c>
      <c r="D116" s="297">
        <v>0</v>
      </c>
      <c r="E116" s="297">
        <v>0</v>
      </c>
      <c r="F116" s="297">
        <v>0</v>
      </c>
      <c r="G116" s="297">
        <v>0</v>
      </c>
      <c r="H116" s="297">
        <v>0</v>
      </c>
      <c r="I116" s="297">
        <v>0</v>
      </c>
      <c r="J116" s="297">
        <v>0</v>
      </c>
      <c r="K116" s="297">
        <v>0</v>
      </c>
      <c r="L116" s="297">
        <v>0</v>
      </c>
    </row>
    <row r="117" spans="1:12">
      <c r="A117"/>
      <c r="B117" t="s">
        <v>805</v>
      </c>
      <c r="C117" s="373"/>
      <c r="D117"/>
      <c r="E117"/>
      <c r="F117"/>
      <c r="G117"/>
      <c r="H117"/>
      <c r="I117" s="373"/>
      <c r="J117" s="373"/>
      <c r="K117" s="373"/>
      <c r="L117" s="373"/>
    </row>
  </sheetData>
  <mergeCells count="1">
    <mergeCell ref="A3:J3"/>
  </mergeCells>
  <phoneticPr fontId="5" type="noConversion"/>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C7907-4591-43BF-A6AB-3987481272E5}">
  <dimension ref="A1:AZ76"/>
  <sheetViews>
    <sheetView workbookViewId="0">
      <selection sqref="A1:L1"/>
    </sheetView>
  </sheetViews>
  <sheetFormatPr defaultColWidth="9.125" defaultRowHeight="16.5"/>
  <cols>
    <col min="1" max="1" width="20.375" style="314" customWidth="1"/>
    <col min="2" max="3" width="6.125" style="314" customWidth="1"/>
    <col min="4" max="4" width="6.125" style="314" customWidth="1" collapsed="1"/>
    <col min="5" max="7" width="6.125" style="314" customWidth="1"/>
    <col min="8" max="9" width="5.375" style="314" customWidth="1"/>
    <col min="10" max="10" width="6.375" style="324" bestFit="1" customWidth="1"/>
    <col min="11" max="11" width="5.375" style="314" customWidth="1"/>
    <col min="12" max="12" width="7.75" style="314" customWidth="1"/>
    <col min="13" max="14" width="7.375" style="245" bestFit="1" customWidth="1"/>
    <col min="15" max="48" width="6.125" style="277" customWidth="1"/>
    <col min="49" max="49" width="9.125" style="245"/>
    <col min="50" max="16384" width="9.125" style="314"/>
  </cols>
  <sheetData>
    <row r="1" spans="1:52" ht="30" customHeight="1">
      <c r="A1" s="795" t="s">
        <v>698</v>
      </c>
      <c r="B1" s="796"/>
      <c r="C1" s="796"/>
      <c r="D1" s="796"/>
      <c r="E1" s="796"/>
      <c r="F1" s="796"/>
      <c r="G1" s="796"/>
      <c r="H1" s="796"/>
      <c r="I1" s="796"/>
      <c r="J1" s="796"/>
      <c r="K1" s="796"/>
      <c r="L1" s="796"/>
      <c r="M1" s="313"/>
    </row>
    <row r="2" spans="1:52">
      <c r="A2" s="315" t="s">
        <v>642</v>
      </c>
      <c r="B2" s="315"/>
      <c r="C2" s="315"/>
      <c r="D2" s="315"/>
      <c r="E2" s="315"/>
      <c r="F2" s="315"/>
      <c r="G2" s="315"/>
      <c r="H2" s="315"/>
      <c r="I2" s="315"/>
      <c r="J2" s="315"/>
      <c r="K2" s="315"/>
      <c r="L2" s="245"/>
      <c r="N2" s="277"/>
      <c r="AV2" s="245"/>
      <c r="AW2" s="314"/>
    </row>
    <row r="3" spans="1:52" ht="15" customHeight="1">
      <c r="A3" s="250"/>
      <c r="B3" s="251"/>
      <c r="C3" s="251"/>
      <c r="D3" s="251"/>
      <c r="E3" s="251"/>
      <c r="F3" s="251"/>
      <c r="G3" s="251"/>
      <c r="H3" s="251"/>
      <c r="I3" s="251"/>
      <c r="J3" s="251"/>
      <c r="K3" s="251"/>
      <c r="L3" s="787" t="s">
        <v>643</v>
      </c>
      <c r="M3" s="787"/>
      <c r="N3" s="787" t="s">
        <v>644</v>
      </c>
      <c r="O3" s="787"/>
      <c r="P3" s="245"/>
      <c r="Q3" s="245"/>
      <c r="AW3" s="277"/>
      <c r="AX3" s="277"/>
      <c r="AY3" s="277"/>
      <c r="AZ3" s="245"/>
    </row>
    <row r="4" spans="1:52" ht="15" customHeight="1">
      <c r="A4" s="250"/>
      <c r="B4" s="253">
        <v>2000</v>
      </c>
      <c r="C4" s="253">
        <v>2018</v>
      </c>
      <c r="D4" s="253">
        <v>2019</v>
      </c>
      <c r="E4" s="253">
        <v>2020</v>
      </c>
      <c r="F4" s="253">
        <v>2021</v>
      </c>
      <c r="G4" s="253">
        <v>2022</v>
      </c>
      <c r="H4" s="253">
        <v>2024</v>
      </c>
      <c r="I4" s="253">
        <v>2030</v>
      </c>
      <c r="J4" s="253">
        <v>2040</v>
      </c>
      <c r="K4" s="253">
        <v>2050</v>
      </c>
      <c r="L4" s="254">
        <v>2024</v>
      </c>
      <c r="M4" s="254">
        <v>2050</v>
      </c>
      <c r="N4" s="254" t="s">
        <v>1084</v>
      </c>
      <c r="O4" s="254" t="s">
        <v>1085</v>
      </c>
      <c r="P4" s="245"/>
      <c r="Q4" s="245"/>
      <c r="R4" s="277" t="s">
        <v>1086</v>
      </c>
      <c r="S4" s="277" t="s">
        <v>1088</v>
      </c>
      <c r="AW4" s="277"/>
      <c r="AX4" s="277"/>
      <c r="AY4" s="277"/>
      <c r="AZ4" s="245"/>
    </row>
    <row r="5" spans="1:52" ht="13.5" customHeight="1">
      <c r="A5" s="316" t="s">
        <v>699</v>
      </c>
      <c r="B5" s="317">
        <v>121.72199999999999</v>
      </c>
      <c r="C5" s="317">
        <v>163.71100000000001</v>
      </c>
      <c r="D5" s="317">
        <v>170.03100000000001</v>
      </c>
      <c r="E5" s="317">
        <v>163.321</v>
      </c>
      <c r="F5" s="317">
        <v>140.994</v>
      </c>
      <c r="G5" s="317">
        <v>152.86500000000001</v>
      </c>
      <c r="H5" s="317">
        <v>153.07300000000001</v>
      </c>
      <c r="I5" s="318">
        <v>156.59100000000001</v>
      </c>
      <c r="J5" s="318">
        <v>142.876</v>
      </c>
      <c r="K5" s="318">
        <v>121.46899999999999</v>
      </c>
      <c r="L5" s="319" t="s">
        <v>63</v>
      </c>
      <c r="M5" s="319" t="s">
        <v>63</v>
      </c>
      <c r="N5" s="320">
        <v>0.96</v>
      </c>
      <c r="O5" s="320">
        <v>-0.89</v>
      </c>
      <c r="P5" s="245"/>
      <c r="Q5" s="245"/>
      <c r="AW5" s="277"/>
      <c r="AX5" s="277"/>
      <c r="AY5" s="277"/>
      <c r="AZ5" s="245"/>
    </row>
    <row r="6" spans="1:52" ht="13.5" customHeight="1">
      <c r="A6" s="316" t="s">
        <v>700</v>
      </c>
      <c r="B6" s="317">
        <v>13.098000000000001</v>
      </c>
      <c r="C6" s="317">
        <v>8.8350000000000009</v>
      </c>
      <c r="D6" s="317">
        <v>8.2530000000000001</v>
      </c>
      <c r="E6" s="317">
        <v>9.0340000000000007</v>
      </c>
      <c r="F6" s="317">
        <v>13.667999999999999</v>
      </c>
      <c r="G6" s="317">
        <v>15.504</v>
      </c>
      <c r="H6" s="317">
        <v>18.664000000000001</v>
      </c>
      <c r="I6" s="318">
        <v>17.596</v>
      </c>
      <c r="J6" s="318">
        <v>16.968</v>
      </c>
      <c r="K6" s="318">
        <v>14.718999999999999</v>
      </c>
      <c r="L6" s="319" t="s">
        <v>63</v>
      </c>
      <c r="M6" s="319" t="s">
        <v>63</v>
      </c>
      <c r="N6" s="320">
        <v>1.49</v>
      </c>
      <c r="O6" s="320">
        <v>-0.91</v>
      </c>
      <c r="P6" s="245"/>
      <c r="Q6" s="245"/>
      <c r="AW6" s="277"/>
      <c r="AX6" s="277"/>
      <c r="AY6" s="277"/>
      <c r="AZ6" s="245"/>
    </row>
    <row r="7" spans="1:52" ht="13.5" customHeight="1">
      <c r="A7" s="316" t="s">
        <v>701</v>
      </c>
      <c r="B7" s="321">
        <v>95.263000000000005</v>
      </c>
      <c r="C7" s="321">
        <v>118.521</v>
      </c>
      <c r="D7" s="321">
        <v>117.31399999999999</v>
      </c>
      <c r="E7" s="321">
        <v>110.276</v>
      </c>
      <c r="F7" s="321">
        <v>111.688</v>
      </c>
      <c r="G7" s="321">
        <v>110.48099999999999</v>
      </c>
      <c r="H7" s="321">
        <v>104.45399999999999</v>
      </c>
      <c r="I7" s="322">
        <v>98.302999999999997</v>
      </c>
      <c r="J7" s="322">
        <v>87.903999999999996</v>
      </c>
      <c r="K7" s="322">
        <v>78.052999999999997</v>
      </c>
      <c r="L7" s="257">
        <v>100</v>
      </c>
      <c r="M7" s="257">
        <v>100</v>
      </c>
      <c r="N7" s="323">
        <v>0.38</v>
      </c>
      <c r="O7" s="323">
        <v>-1.1100000000000001</v>
      </c>
      <c r="P7" s="245"/>
      <c r="Q7" s="245"/>
      <c r="R7" s="277">
        <v>100.959</v>
      </c>
      <c r="AW7" s="277"/>
      <c r="AX7" s="277"/>
      <c r="AY7" s="277"/>
      <c r="AZ7" s="245"/>
    </row>
    <row r="8" spans="1:52" ht="13.5" customHeight="1">
      <c r="A8" s="260" t="s">
        <v>702</v>
      </c>
      <c r="B8" s="317">
        <v>6.468</v>
      </c>
      <c r="C8" s="317">
        <v>1.6910000000000001</v>
      </c>
      <c r="D8" s="317">
        <v>1.1890000000000001</v>
      </c>
      <c r="E8" s="317">
        <v>0.93200000000000005</v>
      </c>
      <c r="F8" s="317">
        <v>1.1970000000000001</v>
      </c>
      <c r="G8" s="317">
        <v>1.2070000000000001</v>
      </c>
      <c r="H8" s="317">
        <v>0.65700000000000003</v>
      </c>
      <c r="I8" s="318">
        <v>0.57099999999999995</v>
      </c>
      <c r="J8" s="318">
        <v>0.39400000000000002</v>
      </c>
      <c r="K8" s="318">
        <v>0.28699999999999998</v>
      </c>
      <c r="L8" s="262">
        <v>0.63</v>
      </c>
      <c r="M8" s="262">
        <v>0.37</v>
      </c>
      <c r="N8" s="320">
        <v>-9.09</v>
      </c>
      <c r="O8" s="320">
        <v>-3.14</v>
      </c>
      <c r="P8" s="245"/>
      <c r="Q8" s="245"/>
      <c r="R8" s="277">
        <v>0.89100000000000001</v>
      </c>
      <c r="AW8" s="277"/>
      <c r="AX8" s="277"/>
      <c r="AY8" s="277"/>
      <c r="AZ8" s="245"/>
    </row>
    <row r="9" spans="1:52" ht="13.5" customHeight="1">
      <c r="A9" s="260" t="s">
        <v>93</v>
      </c>
      <c r="B9" s="317">
        <v>4.9969999999999999</v>
      </c>
      <c r="C9" s="317"/>
      <c r="D9" s="317"/>
      <c r="E9" s="317"/>
      <c r="F9" s="317">
        <v>9.0069999999999997</v>
      </c>
      <c r="G9" s="317">
        <v>9.2379999999999995</v>
      </c>
      <c r="H9" s="317">
        <v>5.6619999999999999</v>
      </c>
      <c r="I9" s="318">
        <v>5.6420000000000003</v>
      </c>
      <c r="J9" s="318">
        <v>5.1390000000000002</v>
      </c>
      <c r="K9" s="318">
        <v>4.601</v>
      </c>
      <c r="L9" s="262">
        <v>5.42</v>
      </c>
      <c r="M9" s="262">
        <v>5.89</v>
      </c>
      <c r="N9" s="320">
        <v>0.52</v>
      </c>
      <c r="O9" s="320">
        <v>-0.79</v>
      </c>
      <c r="P9" s="245"/>
      <c r="Q9" s="245"/>
      <c r="R9" s="277">
        <v>5.2629999999999999</v>
      </c>
      <c r="AW9" s="277"/>
      <c r="AX9" s="277"/>
      <c r="AY9" s="277"/>
      <c r="AZ9" s="245"/>
    </row>
    <row r="10" spans="1:52" ht="13.5" customHeight="1">
      <c r="A10" s="260" t="s">
        <v>703</v>
      </c>
      <c r="B10" s="317">
        <v>83.799000000000007</v>
      </c>
      <c r="C10" s="317">
        <v>116.83</v>
      </c>
      <c r="D10" s="317">
        <v>116.125</v>
      </c>
      <c r="E10" s="317">
        <v>109.34399999999999</v>
      </c>
      <c r="F10" s="317">
        <v>101.48399999999999</v>
      </c>
      <c r="G10" s="317">
        <v>100.036</v>
      </c>
      <c r="H10" s="317">
        <v>98.135000000000005</v>
      </c>
      <c r="I10" s="318">
        <v>92.09</v>
      </c>
      <c r="J10" s="318">
        <v>82.372</v>
      </c>
      <c r="K10" s="318">
        <v>73.165999999999997</v>
      </c>
      <c r="L10" s="262">
        <v>93.95</v>
      </c>
      <c r="M10" s="262">
        <v>93.74</v>
      </c>
      <c r="N10" s="320">
        <v>0.66</v>
      </c>
      <c r="O10" s="320">
        <v>-1.1200000000000001</v>
      </c>
      <c r="P10" s="245"/>
      <c r="Q10" s="245"/>
      <c r="R10" s="277">
        <v>94.805000000000007</v>
      </c>
      <c r="AW10" s="277"/>
      <c r="AX10" s="277"/>
      <c r="AY10" s="277"/>
      <c r="AZ10" s="245"/>
    </row>
    <row r="11" spans="1:52" s="324" customFormat="1" ht="3" customHeight="1">
      <c r="A11" s="287"/>
      <c r="B11" s="288"/>
      <c r="C11" s="288"/>
      <c r="D11" s="288"/>
      <c r="E11" s="288"/>
      <c r="F11" s="288"/>
      <c r="G11" s="288"/>
      <c r="H11" s="288"/>
      <c r="I11" s="289"/>
      <c r="J11" s="289"/>
      <c r="K11" s="289"/>
      <c r="L11" s="289"/>
      <c r="M11" s="289"/>
      <c r="N11" s="291"/>
      <c r="O11" s="291"/>
      <c r="P11" s="245"/>
    </row>
    <row r="12" spans="1:52" ht="13.5" customHeight="1">
      <c r="A12" s="255" t="s">
        <v>704</v>
      </c>
      <c r="B12" s="325"/>
      <c r="C12" s="325"/>
      <c r="D12" s="325"/>
      <c r="E12" s="325"/>
      <c r="F12" s="325"/>
      <c r="G12" s="325"/>
      <c r="H12" s="325"/>
      <c r="I12" s="326"/>
      <c r="J12" s="326"/>
      <c r="K12" s="326"/>
      <c r="L12" s="319"/>
      <c r="M12" s="319"/>
      <c r="N12" s="320"/>
      <c r="O12" s="320"/>
      <c r="P12" s="245"/>
      <c r="Q12" s="245"/>
      <c r="AW12" s="277"/>
      <c r="AX12" s="277"/>
      <c r="AY12" s="277"/>
      <c r="AZ12" s="245"/>
    </row>
    <row r="13" spans="1:52" ht="13.5" customHeight="1">
      <c r="A13" s="260" t="s">
        <v>20</v>
      </c>
      <c r="B13" s="317">
        <v>1.458</v>
      </c>
      <c r="C13" s="325"/>
      <c r="D13" s="325"/>
      <c r="E13" s="325"/>
      <c r="F13" s="317">
        <v>8.7989999999999995</v>
      </c>
      <c r="G13" s="317">
        <v>8.8670000000000009</v>
      </c>
      <c r="H13" s="317">
        <v>3.8769999999999998</v>
      </c>
      <c r="I13" s="318">
        <v>3.661</v>
      </c>
      <c r="J13" s="318">
        <v>3.3420000000000001</v>
      </c>
      <c r="K13" s="318">
        <v>2.8410000000000002</v>
      </c>
      <c r="L13" s="262">
        <v>3.71</v>
      </c>
      <c r="M13" s="262">
        <v>3.64</v>
      </c>
      <c r="N13" s="320">
        <v>4.16</v>
      </c>
      <c r="O13" s="320">
        <v>-1.19</v>
      </c>
      <c r="P13" s="245"/>
      <c r="Q13" s="245"/>
      <c r="AW13" s="277"/>
      <c r="AX13" s="277"/>
      <c r="AY13" s="277"/>
      <c r="AZ13" s="245"/>
    </row>
    <row r="14" spans="1:52" ht="13.5" customHeight="1">
      <c r="A14" s="260" t="s">
        <v>705</v>
      </c>
      <c r="B14" s="317">
        <v>8.2319999999999993</v>
      </c>
      <c r="C14" s="317">
        <v>9.8940000000000001</v>
      </c>
      <c r="D14" s="317">
        <v>10.275</v>
      </c>
      <c r="E14" s="317">
        <v>10.053000000000001</v>
      </c>
      <c r="F14" s="317">
        <v>10.537000000000001</v>
      </c>
      <c r="G14" s="317">
        <v>10.888</v>
      </c>
      <c r="H14" s="317">
        <v>11.711</v>
      </c>
      <c r="I14" s="318">
        <v>12.445</v>
      </c>
      <c r="J14" s="318">
        <v>10.81</v>
      </c>
      <c r="K14" s="318">
        <v>7.2270000000000003</v>
      </c>
      <c r="L14" s="262">
        <v>11.21</v>
      </c>
      <c r="M14" s="262">
        <v>9.26</v>
      </c>
      <c r="N14" s="320">
        <v>1.48</v>
      </c>
      <c r="O14" s="320">
        <v>-1.84</v>
      </c>
      <c r="P14" s="246"/>
      <c r="Q14" s="327"/>
      <c r="R14" s="328"/>
      <c r="S14" s="328"/>
      <c r="T14" s="329"/>
      <c r="U14" s="329"/>
      <c r="V14" s="329"/>
      <c r="W14" s="329"/>
      <c r="X14" s="329"/>
      <c r="Y14" s="329"/>
      <c r="Z14" s="330"/>
      <c r="AA14" s="329"/>
      <c r="AB14" s="329"/>
      <c r="AC14" s="329"/>
      <c r="AD14" s="329"/>
      <c r="AE14" s="330"/>
      <c r="AF14" s="329"/>
      <c r="AG14" s="329"/>
      <c r="AH14" s="329"/>
      <c r="AI14" s="329"/>
      <c r="AJ14" s="330"/>
      <c r="AK14" s="329"/>
      <c r="AL14" s="329"/>
      <c r="AM14" s="329"/>
      <c r="AN14" s="329"/>
      <c r="AO14" s="330"/>
      <c r="AP14" s="329"/>
      <c r="AQ14" s="329"/>
      <c r="AR14" s="329"/>
      <c r="AS14" s="329"/>
      <c r="AT14" s="329"/>
      <c r="AU14" s="329"/>
      <c r="AV14" s="329"/>
      <c r="AW14" s="329"/>
      <c r="AX14" s="329"/>
      <c r="AY14" s="329"/>
      <c r="AZ14" s="331"/>
    </row>
    <row r="15" spans="1:52" ht="13.5" customHeight="1">
      <c r="A15" s="260" t="s">
        <v>706</v>
      </c>
      <c r="B15" s="317">
        <v>9.5429999999999993</v>
      </c>
      <c r="C15" s="317">
        <v>2.6309999999999998</v>
      </c>
      <c r="D15" s="317">
        <v>2.3879999999999999</v>
      </c>
      <c r="E15" s="317">
        <v>2.3650000000000002</v>
      </c>
      <c r="F15" s="317">
        <v>2.2909999999999999</v>
      </c>
      <c r="G15" s="317">
        <v>2.145</v>
      </c>
      <c r="H15" s="317">
        <v>1.7</v>
      </c>
      <c r="I15" s="318">
        <v>1.27</v>
      </c>
      <c r="J15" s="318">
        <v>0.77</v>
      </c>
      <c r="K15" s="318">
        <v>0.53200000000000003</v>
      </c>
      <c r="L15" s="262">
        <v>1.63</v>
      </c>
      <c r="M15" s="262">
        <v>0.68</v>
      </c>
      <c r="N15" s="320">
        <v>-6.94</v>
      </c>
      <c r="O15" s="320">
        <v>-4.37</v>
      </c>
      <c r="P15" s="245"/>
      <c r="Q15" s="255"/>
      <c r="R15" s="255"/>
      <c r="S15" s="255"/>
      <c r="T15" s="255"/>
      <c r="U15" s="255"/>
      <c r="V15" s="255"/>
      <c r="W15" s="255"/>
      <c r="X15" s="255"/>
      <c r="Y15" s="329"/>
      <c r="Z15" s="329"/>
      <c r="AA15" s="329"/>
      <c r="AB15" s="329"/>
      <c r="AC15" s="329"/>
      <c r="AD15" s="329"/>
      <c r="AE15" s="329"/>
      <c r="AF15" s="329"/>
      <c r="AG15" s="329"/>
      <c r="AH15" s="329"/>
      <c r="AI15" s="329"/>
      <c r="AJ15" s="329"/>
      <c r="AK15" s="329"/>
      <c r="AL15" s="329"/>
      <c r="AM15" s="329"/>
      <c r="AN15" s="329"/>
      <c r="AO15" s="329"/>
      <c r="AP15" s="329"/>
      <c r="AQ15" s="329"/>
      <c r="AR15" s="329"/>
      <c r="AS15" s="329"/>
      <c r="AT15" s="329"/>
      <c r="AU15" s="329"/>
      <c r="AV15" s="329"/>
      <c r="AW15" s="329"/>
      <c r="AX15" s="329"/>
      <c r="AY15" s="329"/>
      <c r="AZ15" s="332"/>
    </row>
    <row r="16" spans="1:52" ht="13.5" customHeight="1">
      <c r="A16" s="260" t="s">
        <v>707</v>
      </c>
      <c r="B16" s="317">
        <v>18.488</v>
      </c>
      <c r="C16" s="317">
        <v>23.555</v>
      </c>
      <c r="D16" s="317">
        <v>23.962</v>
      </c>
      <c r="E16" s="317">
        <v>22.814</v>
      </c>
      <c r="F16" s="317">
        <v>22.367999999999999</v>
      </c>
      <c r="G16" s="317">
        <v>21.553000000000001</v>
      </c>
      <c r="H16" s="317">
        <v>20.579000000000001</v>
      </c>
      <c r="I16" s="318">
        <v>12.093999999999999</v>
      </c>
      <c r="J16" s="318">
        <v>4.43</v>
      </c>
      <c r="K16" s="318">
        <v>3.4489999999999998</v>
      </c>
      <c r="L16" s="262">
        <v>19.7</v>
      </c>
      <c r="M16" s="262">
        <v>4.42</v>
      </c>
      <c r="N16" s="320">
        <v>0.45</v>
      </c>
      <c r="O16" s="320">
        <v>-6.64</v>
      </c>
      <c r="P16" s="245"/>
      <c r="Q16" s="255"/>
      <c r="R16" s="255"/>
      <c r="S16" s="255"/>
      <c r="T16" s="255"/>
      <c r="U16" s="255"/>
      <c r="V16" s="255"/>
      <c r="W16" s="255"/>
      <c r="X16" s="255"/>
      <c r="Y16" s="329"/>
      <c r="Z16" s="329"/>
      <c r="AA16" s="329"/>
      <c r="AB16" s="329"/>
      <c r="AC16" s="329"/>
      <c r="AD16" s="329"/>
      <c r="AE16" s="329"/>
      <c r="AF16" s="329"/>
      <c r="AG16" s="329"/>
      <c r="AH16" s="329"/>
      <c r="AI16" s="329"/>
      <c r="AJ16" s="329"/>
      <c r="AK16" s="329"/>
      <c r="AL16" s="329"/>
      <c r="AM16" s="329"/>
      <c r="AN16" s="329"/>
      <c r="AO16" s="329"/>
      <c r="AP16" s="329"/>
      <c r="AQ16" s="329"/>
      <c r="AR16" s="329"/>
      <c r="AS16" s="329"/>
      <c r="AT16" s="329"/>
      <c r="AU16" s="329"/>
      <c r="AV16" s="329"/>
      <c r="AW16" s="329"/>
      <c r="AX16" s="329"/>
      <c r="AY16" s="329"/>
      <c r="AZ16" s="331"/>
    </row>
    <row r="17" spans="1:52" ht="13.5" customHeight="1">
      <c r="A17" s="260" t="s">
        <v>708</v>
      </c>
      <c r="B17" s="317">
        <v>13.183999999999999</v>
      </c>
      <c r="C17" s="317">
        <v>5.3140000000000001</v>
      </c>
      <c r="D17" s="317">
        <v>3.7810000000000001</v>
      </c>
      <c r="E17" s="317">
        <v>3.7480000000000002</v>
      </c>
      <c r="F17" s="317">
        <v>1.173</v>
      </c>
      <c r="G17" s="317">
        <v>1.1359999999999999</v>
      </c>
      <c r="H17" s="317">
        <v>0.92800000000000005</v>
      </c>
      <c r="I17" s="318">
        <v>1.034</v>
      </c>
      <c r="J17" s="318">
        <v>0.93799999999999994</v>
      </c>
      <c r="K17" s="318">
        <v>0.878</v>
      </c>
      <c r="L17" s="262">
        <v>0.89</v>
      </c>
      <c r="M17" s="262">
        <v>1.1200000000000001</v>
      </c>
      <c r="N17" s="320">
        <v>-10.47</v>
      </c>
      <c r="O17" s="320">
        <v>-0.21</v>
      </c>
      <c r="P17" s="245"/>
      <c r="Q17" s="255"/>
      <c r="R17" s="255"/>
      <c r="S17" s="255"/>
      <c r="T17" s="255"/>
      <c r="U17" s="255"/>
      <c r="V17" s="255"/>
      <c r="W17" s="255"/>
      <c r="X17" s="255"/>
      <c r="Y17" s="329"/>
      <c r="Z17" s="329"/>
      <c r="AA17" s="329"/>
      <c r="AB17" s="329"/>
      <c r="AC17" s="329"/>
      <c r="AD17" s="329"/>
      <c r="AE17" s="329"/>
      <c r="AF17" s="329"/>
      <c r="AG17" s="329"/>
      <c r="AH17" s="329"/>
      <c r="AI17" s="329"/>
      <c r="AJ17" s="329"/>
      <c r="AK17" s="329"/>
      <c r="AL17" s="329"/>
      <c r="AM17" s="329"/>
      <c r="AN17" s="329"/>
      <c r="AO17" s="329"/>
      <c r="AP17" s="329"/>
      <c r="AQ17" s="329"/>
      <c r="AR17" s="329"/>
      <c r="AS17" s="329"/>
      <c r="AT17" s="329"/>
      <c r="AU17" s="329"/>
      <c r="AV17" s="329"/>
      <c r="AW17" s="329"/>
      <c r="AX17" s="329"/>
      <c r="AY17" s="329"/>
      <c r="AZ17" s="331"/>
    </row>
    <row r="18" spans="1:52" ht="13.5" customHeight="1">
      <c r="A18" s="260" t="s">
        <v>709</v>
      </c>
      <c r="B18" s="317">
        <v>0.36299999999999999</v>
      </c>
      <c r="C18" s="317">
        <v>5.5250000000000004</v>
      </c>
      <c r="D18" s="317">
        <v>5.383</v>
      </c>
      <c r="E18" s="317">
        <v>3.012</v>
      </c>
      <c r="F18" s="317">
        <v>2.0539999999999998</v>
      </c>
      <c r="G18" s="317">
        <v>2.1629999999999998</v>
      </c>
      <c r="H18" s="317">
        <v>0.93100000000000005</v>
      </c>
      <c r="I18" s="318">
        <v>0.83</v>
      </c>
      <c r="J18" s="318">
        <v>0.68</v>
      </c>
      <c r="K18" s="318">
        <v>0.74199999999999999</v>
      </c>
      <c r="L18" s="262">
        <v>0.89</v>
      </c>
      <c r="M18" s="262">
        <v>0.95</v>
      </c>
      <c r="N18" s="320">
        <v>4</v>
      </c>
      <c r="O18" s="320">
        <v>-0.87</v>
      </c>
      <c r="P18" s="245"/>
      <c r="Q18" s="255"/>
      <c r="R18" s="255"/>
      <c r="S18" s="255"/>
      <c r="T18" s="255"/>
      <c r="U18" s="255"/>
      <c r="V18" s="255"/>
      <c r="W18" s="255"/>
      <c r="X18" s="255"/>
      <c r="Y18" s="329"/>
      <c r="Z18" s="329"/>
      <c r="AA18" s="329"/>
      <c r="AB18" s="329"/>
      <c r="AC18" s="329"/>
      <c r="AD18" s="329"/>
      <c r="AE18" s="329"/>
      <c r="AF18" s="329"/>
      <c r="AG18" s="329"/>
      <c r="AH18" s="329"/>
      <c r="AI18" s="329"/>
      <c r="AJ18" s="329"/>
      <c r="AK18" s="329"/>
      <c r="AL18" s="329"/>
      <c r="AM18" s="329"/>
      <c r="AN18" s="329"/>
      <c r="AO18" s="329"/>
      <c r="AP18" s="329"/>
      <c r="AQ18" s="329"/>
      <c r="AR18" s="329"/>
      <c r="AS18" s="329"/>
      <c r="AT18" s="329"/>
      <c r="AU18" s="329"/>
      <c r="AV18" s="329"/>
      <c r="AW18" s="329"/>
      <c r="AX18" s="329"/>
      <c r="AY18" s="329"/>
      <c r="AZ18" s="331"/>
    </row>
    <row r="19" spans="1:52" ht="13.5" customHeight="1">
      <c r="A19" s="260" t="s">
        <v>710</v>
      </c>
      <c r="B19" s="317">
        <v>4.4669999999999996</v>
      </c>
      <c r="C19" s="317">
        <v>6.165</v>
      </c>
      <c r="D19" s="317">
        <v>7.5449999999999999</v>
      </c>
      <c r="E19" s="317">
        <v>7.915</v>
      </c>
      <c r="F19" s="317">
        <v>7.1479999999999997</v>
      </c>
      <c r="G19" s="317">
        <v>7.7859999999999996</v>
      </c>
      <c r="H19" s="317">
        <v>7.7249999999999996</v>
      </c>
      <c r="I19" s="318">
        <v>7.766</v>
      </c>
      <c r="J19" s="318">
        <v>9.4909999999999997</v>
      </c>
      <c r="K19" s="318">
        <v>9.0709999999999997</v>
      </c>
      <c r="L19" s="262">
        <v>7.4</v>
      </c>
      <c r="M19" s="262">
        <v>11.62</v>
      </c>
      <c r="N19" s="320">
        <v>2.31</v>
      </c>
      <c r="O19" s="320">
        <v>0.62</v>
      </c>
      <c r="P19" s="245"/>
      <c r="Q19" s="255"/>
      <c r="R19" s="255"/>
      <c r="S19" s="255"/>
      <c r="T19" s="255"/>
      <c r="U19" s="255"/>
      <c r="V19" s="255"/>
      <c r="W19" s="255"/>
      <c r="X19" s="255"/>
      <c r="Y19" s="329"/>
      <c r="Z19" s="329"/>
      <c r="AA19" s="329"/>
      <c r="AB19" s="329"/>
      <c r="AC19" s="329"/>
      <c r="AD19" s="329"/>
      <c r="AE19" s="329"/>
      <c r="AF19" s="329"/>
      <c r="AG19" s="329"/>
      <c r="AH19" s="329"/>
      <c r="AI19" s="329"/>
      <c r="AJ19" s="329"/>
      <c r="AK19" s="329"/>
      <c r="AL19" s="329"/>
      <c r="AM19" s="329"/>
      <c r="AN19" s="329"/>
      <c r="AO19" s="329"/>
      <c r="AP19" s="329"/>
      <c r="AQ19" s="329"/>
      <c r="AR19" s="329"/>
      <c r="AS19" s="329"/>
      <c r="AT19" s="329"/>
      <c r="AU19" s="329"/>
      <c r="AV19" s="329"/>
      <c r="AW19" s="329"/>
      <c r="AX19" s="329"/>
      <c r="AY19" s="329"/>
      <c r="AZ19" s="331"/>
    </row>
    <row r="20" spans="1:52" ht="13.5" customHeight="1">
      <c r="A20" s="260" t="s">
        <v>711</v>
      </c>
      <c r="B20" s="317">
        <v>4.056</v>
      </c>
      <c r="C20" s="317">
        <v>4.9950000000000001</v>
      </c>
      <c r="D20" s="317">
        <v>4.84</v>
      </c>
      <c r="E20" s="317">
        <v>4.3360000000000003</v>
      </c>
      <c r="F20" s="317">
        <v>4.0019999999999998</v>
      </c>
      <c r="G20" s="317">
        <v>4.0259999999999998</v>
      </c>
      <c r="H20" s="317">
        <v>4.5919999999999996</v>
      </c>
      <c r="I20" s="318">
        <v>5.9119999999999999</v>
      </c>
      <c r="J20" s="318">
        <v>6.6559999999999997</v>
      </c>
      <c r="K20" s="318">
        <v>5.2990000000000004</v>
      </c>
      <c r="L20" s="262">
        <v>4.4000000000000004</v>
      </c>
      <c r="M20" s="262">
        <v>6.79</v>
      </c>
      <c r="N20" s="320">
        <v>0.52</v>
      </c>
      <c r="O20" s="320">
        <v>0.55000000000000004</v>
      </c>
      <c r="P20" s="245"/>
      <c r="Q20" s="255"/>
      <c r="R20" s="255"/>
      <c r="S20" s="255"/>
      <c r="T20" s="255"/>
      <c r="U20" s="255"/>
      <c r="V20" s="255"/>
      <c r="W20" s="255"/>
      <c r="X20" s="255"/>
      <c r="Y20" s="329"/>
      <c r="Z20" s="329"/>
      <c r="AA20" s="329"/>
      <c r="AB20" s="329"/>
      <c r="AC20" s="329"/>
      <c r="AD20" s="329"/>
      <c r="AE20" s="329"/>
      <c r="AF20" s="329"/>
      <c r="AG20" s="329"/>
      <c r="AH20" s="329"/>
      <c r="AI20" s="329"/>
      <c r="AJ20" s="329"/>
      <c r="AK20" s="329"/>
      <c r="AL20" s="329"/>
      <c r="AM20" s="329"/>
      <c r="AN20" s="329"/>
      <c r="AO20" s="329"/>
      <c r="AP20" s="329"/>
      <c r="AQ20" s="329"/>
      <c r="AR20" s="329"/>
      <c r="AS20" s="329"/>
      <c r="AT20" s="329"/>
      <c r="AU20" s="329"/>
      <c r="AV20" s="329"/>
      <c r="AW20" s="329"/>
      <c r="AX20" s="329"/>
      <c r="AY20" s="329"/>
      <c r="AZ20" s="331"/>
    </row>
    <row r="21" spans="1:52" ht="13.5" customHeight="1">
      <c r="A21" s="260" t="s">
        <v>712</v>
      </c>
      <c r="B21" s="317">
        <v>24.565999999999999</v>
      </c>
      <c r="C21" s="317">
        <v>55.301000000000002</v>
      </c>
      <c r="D21" s="317">
        <v>53.762999999999998</v>
      </c>
      <c r="E21" s="317">
        <v>49.676000000000002</v>
      </c>
      <c r="F21" s="317">
        <v>45.661999999999999</v>
      </c>
      <c r="G21" s="317">
        <v>43.58</v>
      </c>
      <c r="H21" s="317">
        <v>43.96</v>
      </c>
      <c r="I21" s="318">
        <v>44.61</v>
      </c>
      <c r="J21" s="318">
        <v>42.808999999999997</v>
      </c>
      <c r="K21" s="318">
        <v>40.966000000000001</v>
      </c>
      <c r="L21" s="262">
        <v>42.09</v>
      </c>
      <c r="M21" s="262">
        <v>52.48</v>
      </c>
      <c r="N21" s="320">
        <v>2.4500000000000002</v>
      </c>
      <c r="O21" s="320">
        <v>-0.27</v>
      </c>
      <c r="P21" s="246"/>
      <c r="Q21" s="255"/>
      <c r="R21" s="255"/>
      <c r="S21" s="255"/>
      <c r="T21" s="255"/>
      <c r="U21" s="255"/>
      <c r="V21" s="255"/>
      <c r="W21" s="255"/>
      <c r="X21" s="255"/>
      <c r="Y21" s="329"/>
      <c r="Z21" s="329"/>
      <c r="AA21" s="329"/>
      <c r="AB21" s="329"/>
      <c r="AC21" s="329"/>
      <c r="AD21" s="329"/>
      <c r="AE21" s="329"/>
      <c r="AF21" s="329"/>
      <c r="AG21" s="329"/>
      <c r="AH21" s="329"/>
      <c r="AI21" s="329"/>
      <c r="AJ21" s="329"/>
      <c r="AK21" s="329"/>
      <c r="AL21" s="329"/>
      <c r="AM21" s="329"/>
      <c r="AN21" s="329"/>
      <c r="AO21" s="329"/>
      <c r="AP21" s="329"/>
      <c r="AQ21" s="329"/>
      <c r="AR21" s="329"/>
      <c r="AS21" s="329"/>
      <c r="AT21" s="329"/>
      <c r="AU21" s="329"/>
      <c r="AV21" s="329"/>
      <c r="AW21" s="329"/>
      <c r="AX21" s="329"/>
      <c r="AY21" s="329"/>
      <c r="AZ21" s="331"/>
    </row>
    <row r="22" spans="1:52" ht="13.5" customHeight="1">
      <c r="A22" s="260" t="s">
        <v>713</v>
      </c>
      <c r="B22" s="317">
        <v>2.5449999999999999</v>
      </c>
      <c r="C22" s="317">
        <v>5.141</v>
      </c>
      <c r="D22" s="317">
        <v>5.3760000000000003</v>
      </c>
      <c r="E22" s="317">
        <v>6.3570000000000002</v>
      </c>
      <c r="F22" s="317">
        <v>5.359</v>
      </c>
      <c r="G22" s="317">
        <v>5.5389999999999997</v>
      </c>
      <c r="H22" s="317">
        <v>5.97</v>
      </c>
      <c r="I22" s="318">
        <v>6.2169999999999996</v>
      </c>
      <c r="J22" s="318">
        <v>5.681</v>
      </c>
      <c r="K22" s="318">
        <v>4.8550000000000004</v>
      </c>
      <c r="L22" s="262">
        <v>5.72</v>
      </c>
      <c r="M22" s="262">
        <v>6.22</v>
      </c>
      <c r="N22" s="320">
        <v>3.62</v>
      </c>
      <c r="O22" s="320">
        <v>-0.79</v>
      </c>
      <c r="P22" s="245"/>
      <c r="Q22" s="255"/>
      <c r="R22" s="255"/>
      <c r="S22" s="255"/>
      <c r="T22" s="255"/>
      <c r="U22" s="255"/>
      <c r="V22" s="255"/>
      <c r="W22" s="255"/>
      <c r="X22" s="255"/>
      <c r="AW22" s="277"/>
      <c r="AX22" s="277"/>
      <c r="AY22" s="277"/>
      <c r="AZ22" s="245"/>
    </row>
    <row r="23" spans="1:52" s="324" customFormat="1" ht="3" customHeight="1">
      <c r="A23" s="287"/>
      <c r="B23" s="288"/>
      <c r="C23" s="288"/>
      <c r="D23" s="288"/>
      <c r="E23" s="288"/>
      <c r="F23" s="288"/>
      <c r="G23" s="288"/>
      <c r="H23" s="288"/>
      <c r="I23" s="289"/>
      <c r="J23" s="289"/>
      <c r="K23" s="289"/>
      <c r="L23" s="289"/>
      <c r="M23" s="289"/>
      <c r="N23" s="291"/>
      <c r="O23" s="291"/>
      <c r="P23" s="245"/>
      <c r="Q23" s="255"/>
      <c r="R23" s="255"/>
      <c r="S23" s="255"/>
      <c r="T23" s="255"/>
      <c r="U23" s="255"/>
      <c r="V23" s="255"/>
      <c r="W23" s="255"/>
      <c r="X23" s="25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row>
    <row r="24" spans="1:52" ht="13.5" customHeight="1">
      <c r="A24" s="255" t="s">
        <v>714</v>
      </c>
      <c r="B24" s="325"/>
      <c r="C24" s="325"/>
      <c r="D24" s="325"/>
      <c r="E24" s="325"/>
      <c r="F24" s="325"/>
      <c r="G24" s="325"/>
      <c r="H24" s="325"/>
      <c r="I24" s="326"/>
      <c r="J24" s="326"/>
      <c r="K24" s="326"/>
      <c r="L24" s="319"/>
      <c r="M24" s="319"/>
      <c r="N24" s="320"/>
      <c r="O24" s="320"/>
      <c r="P24" s="245"/>
      <c r="Q24" s="255"/>
      <c r="R24" s="255"/>
      <c r="S24" s="255"/>
      <c r="T24" s="255"/>
      <c r="U24" s="255"/>
      <c r="V24" s="255"/>
      <c r="W24" s="255"/>
      <c r="X24" s="25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333"/>
      <c r="AX24" s="245"/>
      <c r="AY24" s="245"/>
      <c r="AZ24" s="245"/>
    </row>
    <row r="25" spans="1:52" ht="13.5" customHeight="1">
      <c r="A25" s="260" t="s">
        <v>715</v>
      </c>
      <c r="B25" s="317">
        <v>4.9969999999999999</v>
      </c>
      <c r="C25" s="325"/>
      <c r="D25" s="325"/>
      <c r="E25" s="325"/>
      <c r="F25" s="317">
        <v>9.0069999999999997</v>
      </c>
      <c r="G25" s="317">
        <v>9.2379999999999995</v>
      </c>
      <c r="H25" s="317">
        <v>5.6619999999999999</v>
      </c>
      <c r="I25" s="318">
        <v>5.6420000000000003</v>
      </c>
      <c r="J25" s="318">
        <v>5.1390000000000002</v>
      </c>
      <c r="K25" s="318">
        <v>4.601</v>
      </c>
      <c r="L25" s="262">
        <v>5.42</v>
      </c>
      <c r="M25" s="262">
        <v>5.89</v>
      </c>
      <c r="N25" s="320">
        <v>0.52</v>
      </c>
      <c r="O25" s="320">
        <v>-0.79</v>
      </c>
      <c r="P25" s="245"/>
      <c r="Q25" s="255"/>
      <c r="R25" s="255"/>
      <c r="S25" s="255"/>
      <c r="T25" s="255"/>
      <c r="U25" s="255"/>
      <c r="V25" s="255"/>
      <c r="W25" s="255"/>
      <c r="X25" s="25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333"/>
      <c r="AX25" s="245"/>
      <c r="AY25" s="245"/>
      <c r="AZ25" s="245"/>
    </row>
    <row r="26" spans="1:52" ht="13.5" customHeight="1">
      <c r="A26" s="260" t="s">
        <v>716</v>
      </c>
      <c r="B26" s="317">
        <v>44.42</v>
      </c>
      <c r="C26" s="317">
        <v>69.293999999999997</v>
      </c>
      <c r="D26" s="317">
        <v>69.215999999999994</v>
      </c>
      <c r="E26" s="317">
        <v>66.483000000000004</v>
      </c>
      <c r="F26" s="317">
        <v>61.622999999999998</v>
      </c>
      <c r="G26" s="317">
        <v>60.481000000000002</v>
      </c>
      <c r="H26" s="317">
        <v>60.512999999999998</v>
      </c>
      <c r="I26" s="318">
        <v>61.710999999999999</v>
      </c>
      <c r="J26" s="318">
        <v>62.337000000000003</v>
      </c>
      <c r="K26" s="318">
        <v>59.430999999999997</v>
      </c>
      <c r="L26" s="262">
        <v>57.93</v>
      </c>
      <c r="M26" s="262">
        <v>76.14</v>
      </c>
      <c r="N26" s="320">
        <v>1.3</v>
      </c>
      <c r="O26" s="320">
        <v>-7.0000000000000007E-2</v>
      </c>
      <c r="P26" s="245"/>
      <c r="Q26" s="255"/>
      <c r="R26" s="255"/>
      <c r="S26" s="255"/>
      <c r="T26" s="255"/>
      <c r="U26" s="255"/>
      <c r="V26" s="255"/>
      <c r="W26" s="255"/>
      <c r="X26" s="255"/>
      <c r="Y26" s="245"/>
      <c r="Z26" s="245"/>
      <c r="AA26" s="245"/>
      <c r="AB26" s="245"/>
      <c r="AC26" s="245"/>
      <c r="AD26" s="245"/>
      <c r="AE26" s="245"/>
      <c r="AF26" s="245"/>
      <c r="AG26" s="245"/>
      <c r="AH26" s="245"/>
      <c r="AI26" s="245"/>
      <c r="AJ26" s="245"/>
      <c r="AK26" s="245"/>
      <c r="AL26" s="245"/>
      <c r="AM26" s="245"/>
      <c r="AN26" s="245"/>
      <c r="AO26" s="245"/>
      <c r="AP26" s="245"/>
      <c r="AQ26" s="245"/>
      <c r="AR26" s="245"/>
      <c r="AS26" s="245"/>
      <c r="AT26" s="245"/>
      <c r="AU26" s="245"/>
      <c r="AV26" s="245"/>
      <c r="AW26" s="334"/>
      <c r="AX26" s="335"/>
      <c r="AY26" s="335"/>
      <c r="AZ26" s="331"/>
    </row>
    <row r="27" spans="1:52" ht="13.5" customHeight="1">
      <c r="A27" s="285" t="s">
        <v>717</v>
      </c>
      <c r="B27" s="317">
        <v>18.849</v>
      </c>
      <c r="C27" s="317">
        <v>9.016</v>
      </c>
      <c r="D27" s="317">
        <v>10.231999999999999</v>
      </c>
      <c r="E27" s="317">
        <v>10.659000000000001</v>
      </c>
      <c r="F27" s="317">
        <v>11.143000000000001</v>
      </c>
      <c r="G27" s="317">
        <v>11.324999999999999</v>
      </c>
      <c r="H27" s="317">
        <v>10.423</v>
      </c>
      <c r="I27" s="318">
        <v>10.603</v>
      </c>
      <c r="J27" s="318">
        <v>9.5920000000000005</v>
      </c>
      <c r="K27" s="318">
        <v>8.2750000000000004</v>
      </c>
      <c r="L27" s="262">
        <v>9.98</v>
      </c>
      <c r="M27" s="262">
        <v>10.6</v>
      </c>
      <c r="N27" s="320">
        <v>-2.44</v>
      </c>
      <c r="O27" s="320">
        <v>-0.88</v>
      </c>
      <c r="P27" s="245"/>
      <c r="Q27" s="255"/>
      <c r="R27" s="255"/>
      <c r="S27" s="255"/>
      <c r="T27" s="255"/>
      <c r="U27" s="255"/>
      <c r="V27" s="255"/>
      <c r="W27" s="255"/>
      <c r="X27" s="25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5"/>
      <c r="AV27" s="245"/>
      <c r="AX27" s="245"/>
      <c r="AY27" s="245"/>
      <c r="AZ27" s="245"/>
    </row>
    <row r="28" spans="1:52" ht="13.5" customHeight="1">
      <c r="A28" s="285" t="s">
        <v>718</v>
      </c>
      <c r="B28" s="317">
        <v>25.571000000000002</v>
      </c>
      <c r="C28" s="317">
        <v>60.277999999999999</v>
      </c>
      <c r="D28" s="317">
        <v>58.984000000000002</v>
      </c>
      <c r="E28" s="317">
        <v>55.823999999999998</v>
      </c>
      <c r="F28" s="317">
        <v>50.48</v>
      </c>
      <c r="G28" s="317">
        <v>49.155999999999999</v>
      </c>
      <c r="H28" s="317">
        <v>50.09</v>
      </c>
      <c r="I28" s="318">
        <v>51.107999999999997</v>
      </c>
      <c r="J28" s="318">
        <v>52.744999999999997</v>
      </c>
      <c r="K28" s="318">
        <v>51.155999999999999</v>
      </c>
      <c r="L28" s="262">
        <v>47.95</v>
      </c>
      <c r="M28" s="262">
        <v>65.540000000000006</v>
      </c>
      <c r="N28" s="320">
        <v>2.84</v>
      </c>
      <c r="O28" s="320">
        <v>0.08</v>
      </c>
      <c r="P28" s="245"/>
      <c r="Q28" s="255"/>
      <c r="R28" s="255"/>
      <c r="S28" s="255"/>
      <c r="T28" s="255"/>
      <c r="U28" s="255"/>
      <c r="V28" s="255"/>
      <c r="W28" s="255"/>
      <c r="X28" s="255"/>
      <c r="Y28" s="245"/>
      <c r="Z28" s="245"/>
      <c r="AA28" s="245"/>
      <c r="AB28" s="245"/>
      <c r="AC28" s="245"/>
      <c r="AD28" s="245"/>
      <c r="AE28" s="245"/>
      <c r="AF28" s="245"/>
      <c r="AG28" s="245"/>
      <c r="AH28" s="245"/>
      <c r="AI28" s="245"/>
      <c r="AJ28" s="245"/>
      <c r="AK28" s="245"/>
      <c r="AL28" s="245"/>
      <c r="AM28" s="245"/>
      <c r="AN28" s="245"/>
      <c r="AO28" s="245"/>
      <c r="AP28" s="245"/>
      <c r="AQ28" s="245"/>
      <c r="AR28" s="245"/>
      <c r="AS28" s="245"/>
      <c r="AT28" s="245"/>
      <c r="AU28" s="245"/>
      <c r="AV28" s="245"/>
      <c r="AX28" s="245"/>
      <c r="AY28" s="245"/>
      <c r="AZ28" s="245"/>
    </row>
    <row r="29" spans="1:52" ht="13.5" customHeight="1">
      <c r="A29" s="260" t="s">
        <v>719</v>
      </c>
      <c r="B29" s="317">
        <v>24.831</v>
      </c>
      <c r="C29" s="317">
        <v>40.781999999999996</v>
      </c>
      <c r="D29" s="317">
        <v>40.808999999999997</v>
      </c>
      <c r="E29" s="317">
        <v>37.375999999999998</v>
      </c>
      <c r="F29" s="317">
        <v>34.195999999999998</v>
      </c>
      <c r="G29" s="317">
        <v>34.238</v>
      </c>
      <c r="H29" s="317">
        <v>32.735999999999997</v>
      </c>
      <c r="I29" s="318">
        <v>26.966000000000001</v>
      </c>
      <c r="J29" s="318">
        <v>18.277000000000001</v>
      </c>
      <c r="K29" s="318">
        <v>12.685</v>
      </c>
      <c r="L29" s="262">
        <v>31.34</v>
      </c>
      <c r="M29" s="262">
        <v>16.25</v>
      </c>
      <c r="N29" s="320">
        <v>1.1599999999999999</v>
      </c>
      <c r="O29" s="320">
        <v>-3.58</v>
      </c>
      <c r="P29" s="245"/>
      <c r="Q29" s="255"/>
      <c r="R29" s="255"/>
      <c r="S29" s="255"/>
      <c r="T29" s="255"/>
      <c r="U29" s="255"/>
      <c r="V29" s="255"/>
      <c r="W29" s="255"/>
      <c r="X29" s="255"/>
      <c r="AW29" s="277"/>
      <c r="AX29" s="277"/>
      <c r="AY29" s="277"/>
      <c r="AZ29" s="245"/>
    </row>
    <row r="30" spans="1:52" ht="13.5" customHeight="1">
      <c r="A30" s="260" t="s">
        <v>720</v>
      </c>
      <c r="B30" s="317">
        <v>4.0990000000000002</v>
      </c>
      <c r="C30" s="317">
        <v>3.3660000000000001</v>
      </c>
      <c r="D30" s="317">
        <v>3.0510000000000002</v>
      </c>
      <c r="E30" s="317">
        <v>2.7320000000000002</v>
      </c>
      <c r="F30" s="317">
        <v>2.0529999999999999</v>
      </c>
      <c r="G30" s="317">
        <v>2.0259999999999998</v>
      </c>
      <c r="H30" s="317">
        <v>1.75</v>
      </c>
      <c r="I30" s="318">
        <v>1.3080000000000001</v>
      </c>
      <c r="J30" s="318">
        <v>0.86699999999999999</v>
      </c>
      <c r="K30" s="318">
        <v>0.63400000000000001</v>
      </c>
      <c r="L30" s="262">
        <v>1.68</v>
      </c>
      <c r="M30" s="262">
        <v>0.81</v>
      </c>
      <c r="N30" s="320">
        <v>-3.48</v>
      </c>
      <c r="O30" s="320">
        <v>-3.83</v>
      </c>
      <c r="P30" s="255"/>
      <c r="Q30" s="255"/>
      <c r="R30" s="255"/>
      <c r="S30" s="255"/>
      <c r="T30" s="255"/>
      <c r="U30" s="255"/>
      <c r="V30" s="255"/>
      <c r="W30" s="255"/>
      <c r="X30" s="255"/>
      <c r="AW30" s="277"/>
      <c r="AX30" s="277"/>
      <c r="AY30" s="277"/>
      <c r="AZ30" s="245"/>
    </row>
    <row r="31" spans="1:52" ht="13.5" customHeight="1">
      <c r="A31" s="260" t="s">
        <v>721</v>
      </c>
      <c r="B31" s="317">
        <v>10.448</v>
      </c>
      <c r="C31" s="317">
        <v>3.3879999999999999</v>
      </c>
      <c r="D31" s="317">
        <v>3.048</v>
      </c>
      <c r="E31" s="317">
        <v>2.7519999999999998</v>
      </c>
      <c r="F31" s="317">
        <v>3.6120000000000001</v>
      </c>
      <c r="G31" s="317">
        <v>3.29</v>
      </c>
      <c r="H31" s="317">
        <v>3.1349999999999998</v>
      </c>
      <c r="I31" s="318">
        <v>2.1040000000000001</v>
      </c>
      <c r="J31" s="318">
        <v>0.89100000000000001</v>
      </c>
      <c r="K31" s="318">
        <v>0.41699999999999998</v>
      </c>
      <c r="L31" s="262">
        <v>3</v>
      </c>
      <c r="M31" s="262">
        <v>0.53</v>
      </c>
      <c r="N31" s="320">
        <v>-4.8899999999999997</v>
      </c>
      <c r="O31" s="320">
        <v>-7.47</v>
      </c>
      <c r="P31" s="255"/>
      <c r="Q31" s="255"/>
      <c r="R31" s="255"/>
      <c r="S31" s="255"/>
      <c r="T31" s="255"/>
      <c r="U31" s="255"/>
      <c r="V31" s="255"/>
      <c r="W31" s="255"/>
      <c r="X31" s="255"/>
      <c r="AW31" s="277"/>
      <c r="AX31" s="277"/>
      <c r="AY31" s="277"/>
      <c r="AZ31" s="245"/>
    </row>
    <row r="32" spans="1:52" ht="13.5" customHeight="1" thickBot="1">
      <c r="A32" s="336" t="s">
        <v>722</v>
      </c>
      <c r="B32" s="317">
        <v>6.468</v>
      </c>
      <c r="C32" s="317">
        <v>1.6910000000000001</v>
      </c>
      <c r="D32" s="317">
        <v>1.1890000000000001</v>
      </c>
      <c r="E32" s="317">
        <v>0.93200000000000005</v>
      </c>
      <c r="F32" s="317">
        <v>1.1970000000000001</v>
      </c>
      <c r="G32" s="317">
        <v>1.2070000000000001</v>
      </c>
      <c r="H32" s="317">
        <v>0.65700000000000003</v>
      </c>
      <c r="I32" s="318">
        <v>0.57099999999999995</v>
      </c>
      <c r="J32" s="318">
        <v>0.39400000000000002</v>
      </c>
      <c r="K32" s="318">
        <v>0.28699999999999998</v>
      </c>
      <c r="L32" s="262">
        <v>0.63</v>
      </c>
      <c r="M32" s="262">
        <v>0.37</v>
      </c>
      <c r="N32" s="320">
        <v>-9.09</v>
      </c>
      <c r="O32" s="320">
        <v>-3.14</v>
      </c>
      <c r="P32" s="245"/>
      <c r="Q32" s="245"/>
      <c r="R32" s="255"/>
      <c r="S32" s="255"/>
      <c r="T32" s="255"/>
      <c r="U32" s="255"/>
      <c r="V32" s="255"/>
      <c r="W32" s="255"/>
      <c r="X32" s="255"/>
      <c r="AW32" s="277"/>
      <c r="AX32" s="277"/>
      <c r="AY32" s="245"/>
    </row>
    <row r="33" spans="1:49" ht="20.25" customHeight="1">
      <c r="A33" s="797" t="s">
        <v>723</v>
      </c>
      <c r="B33" s="791"/>
      <c r="C33" s="791"/>
      <c r="D33" s="791"/>
      <c r="E33" s="791"/>
      <c r="F33" s="791"/>
      <c r="G33" s="791"/>
      <c r="H33" s="791"/>
      <c r="I33" s="791"/>
      <c r="J33" s="791"/>
      <c r="K33" s="337"/>
      <c r="L33" s="245"/>
      <c r="N33" s="255"/>
      <c r="O33" s="255"/>
      <c r="P33" s="255"/>
      <c r="Q33" s="255"/>
      <c r="R33" s="255"/>
      <c r="S33" s="255"/>
      <c r="T33" s="255"/>
      <c r="U33" s="255"/>
      <c r="AV33" s="245"/>
      <c r="AW33" s="314"/>
    </row>
    <row r="34" spans="1:49">
      <c r="H34" s="338"/>
      <c r="I34" s="338"/>
      <c r="J34" s="339"/>
      <c r="K34" s="338"/>
      <c r="L34" s="338"/>
      <c r="N34" s="255"/>
      <c r="O34" s="255"/>
      <c r="P34" s="255"/>
      <c r="Q34" s="255"/>
      <c r="R34" s="255"/>
      <c r="S34" s="255"/>
      <c r="T34" s="255"/>
      <c r="U34" s="255"/>
      <c r="AV34" s="245"/>
      <c r="AW34" s="314"/>
    </row>
    <row r="35" spans="1:49">
      <c r="A35" s="27" t="s">
        <v>334</v>
      </c>
      <c r="B35" s="245"/>
      <c r="H35" s="338"/>
      <c r="I35" s="338"/>
      <c r="J35" s="339"/>
      <c r="K35" s="338"/>
      <c r="L35" s="338"/>
    </row>
    <row r="36" spans="1:49">
      <c r="A36" s="340">
        <f>[2]About!C86</f>
        <v>39656668310000</v>
      </c>
      <c r="B36" s="29" t="s">
        <v>335</v>
      </c>
      <c r="H36" s="338"/>
      <c r="I36" s="338"/>
      <c r="J36" s="339"/>
      <c r="K36" s="338"/>
      <c r="L36" s="338"/>
    </row>
    <row r="37" spans="1:49">
      <c r="H37" s="338"/>
      <c r="I37" s="338"/>
      <c r="J37" s="339"/>
      <c r="K37" s="338"/>
      <c r="L37" s="338"/>
    </row>
    <row r="38" spans="1:49">
      <c r="A38" s="250"/>
      <c r="B38" s="251"/>
      <c r="C38" s="251"/>
      <c r="D38" s="251"/>
      <c r="E38" s="251"/>
      <c r="F38" s="251"/>
      <c r="G38" s="251"/>
      <c r="H38" s="251"/>
      <c r="I38" s="251"/>
      <c r="J38" s="251"/>
      <c r="K38" s="251"/>
      <c r="L38" s="338"/>
    </row>
    <row r="39" spans="1:49" ht="33.75">
      <c r="A39" s="250"/>
      <c r="B39" s="253">
        <v>2000</v>
      </c>
      <c r="C39" s="253">
        <v>2018</v>
      </c>
      <c r="D39" s="253">
        <v>2019</v>
      </c>
      <c r="E39" s="253">
        <v>2020</v>
      </c>
      <c r="F39" s="253">
        <v>2021</v>
      </c>
      <c r="G39" s="253">
        <v>2022</v>
      </c>
      <c r="H39" s="253">
        <v>2024</v>
      </c>
      <c r="I39" s="253">
        <v>2030</v>
      </c>
      <c r="J39" s="253">
        <v>2040</v>
      </c>
      <c r="K39" s="253">
        <v>2050</v>
      </c>
      <c r="L39" s="424" t="s">
        <v>1079</v>
      </c>
      <c r="M39" s="424" t="s">
        <v>809</v>
      </c>
      <c r="N39" s="424" t="s">
        <v>810</v>
      </c>
      <c r="O39" s="314"/>
      <c r="P39" s="314"/>
      <c r="Q39" s="314"/>
      <c r="R39" s="314" t="s">
        <v>1087</v>
      </c>
      <c r="S39" s="314"/>
      <c r="T39" s="314"/>
      <c r="U39" s="314"/>
      <c r="V39" s="314"/>
      <c r="W39" s="314"/>
      <c r="X39" s="314"/>
      <c r="Y39" s="314"/>
      <c r="Z39" s="314"/>
      <c r="AA39" s="314"/>
      <c r="AB39" s="314"/>
      <c r="AC39" s="314"/>
      <c r="AD39" s="314"/>
      <c r="AE39" s="314"/>
      <c r="AF39" s="314"/>
      <c r="AG39" s="314"/>
      <c r="AH39" s="314"/>
      <c r="AI39" s="314"/>
      <c r="AJ39" s="314"/>
      <c r="AK39" s="314"/>
      <c r="AL39" s="314"/>
      <c r="AM39" s="314"/>
      <c r="AN39" s="314"/>
      <c r="AO39" s="314"/>
      <c r="AP39" s="314"/>
      <c r="AQ39" s="314"/>
      <c r="AR39" s="314"/>
      <c r="AS39" s="314"/>
      <c r="AT39" s="314"/>
      <c r="AU39" s="314"/>
      <c r="AV39" s="314"/>
      <c r="AW39" s="314"/>
    </row>
    <row r="40" spans="1:49">
      <c r="A40" s="316" t="s">
        <v>701</v>
      </c>
      <c r="B40" s="341">
        <f>B7*$A$36</f>
        <v>3777813193215530</v>
      </c>
      <c r="C40" s="341">
        <f t="shared" ref="C40:K40" si="0">C7*$A$36</f>
        <v>4700147984769510</v>
      </c>
      <c r="D40" s="341">
        <f t="shared" si="0"/>
        <v>4652282386119340</v>
      </c>
      <c r="E40" s="341">
        <f t="shared" si="0"/>
        <v>4373178754553560</v>
      </c>
      <c r="F40" s="341">
        <f t="shared" si="0"/>
        <v>4429173970207280</v>
      </c>
      <c r="G40" s="341">
        <f t="shared" si="0"/>
        <v>4381308371557110</v>
      </c>
      <c r="H40" s="341">
        <f t="shared" si="0"/>
        <v>4142297631652739.5</v>
      </c>
      <c r="I40" s="341">
        <f t="shared" si="0"/>
        <v>3898369464877930</v>
      </c>
      <c r="J40" s="341">
        <f t="shared" si="0"/>
        <v>3485979771122240</v>
      </c>
      <c r="K40" s="341">
        <f t="shared" si="0"/>
        <v>3095321931600430</v>
      </c>
      <c r="L40" s="426">
        <f>_xlfn.RRI(I$39-H$39,H40,I40)</f>
        <v>-1.0064384614866029E-2</v>
      </c>
      <c r="M40" s="426">
        <f t="shared" ref="M40:N40" si="1">_xlfn.RRI(J$39-I$39,I40,J40)</f>
        <v>-1.1118649344134424E-2</v>
      </c>
      <c r="N40" s="426">
        <f t="shared" si="1"/>
        <v>-1.1815366497823443E-2</v>
      </c>
      <c r="O40" s="314"/>
      <c r="P40" s="314"/>
      <c r="Q40" s="314"/>
      <c r="R40" s="314">
        <f>R7*$A$36</f>
        <v>4003697575909290</v>
      </c>
      <c r="S40" s="314"/>
      <c r="T40" s="314"/>
      <c r="U40" s="314"/>
      <c r="V40" s="314"/>
      <c r="W40" s="314"/>
      <c r="X40" s="314"/>
      <c r="Y40" s="314"/>
      <c r="Z40" s="314"/>
      <c r="AA40" s="314"/>
      <c r="AB40" s="314"/>
      <c r="AC40" s="314"/>
      <c r="AD40" s="314"/>
      <c r="AE40" s="314"/>
      <c r="AF40" s="314"/>
      <c r="AG40" s="314"/>
      <c r="AH40" s="314"/>
      <c r="AI40" s="314"/>
      <c r="AJ40" s="314"/>
      <c r="AK40" s="314"/>
      <c r="AL40" s="314"/>
      <c r="AM40" s="314"/>
      <c r="AN40" s="314"/>
      <c r="AO40" s="314"/>
      <c r="AP40" s="314"/>
      <c r="AQ40" s="314"/>
      <c r="AR40" s="314"/>
      <c r="AS40" s="314"/>
      <c r="AT40" s="314"/>
      <c r="AU40" s="314"/>
      <c r="AV40" s="314"/>
      <c r="AW40" s="314"/>
    </row>
    <row r="41" spans="1:49">
      <c r="A41" s="260" t="s">
        <v>702</v>
      </c>
      <c r="B41" s="341">
        <f t="shared" ref="B41:K43" si="2">B8*$A$36</f>
        <v>256499330629080</v>
      </c>
      <c r="C41" s="341">
        <f t="shared" si="2"/>
        <v>67059426112210</v>
      </c>
      <c r="D41" s="341">
        <f t="shared" si="2"/>
        <v>47151778620590</v>
      </c>
      <c r="E41" s="341">
        <f t="shared" si="2"/>
        <v>36960014864920</v>
      </c>
      <c r="F41" s="341">
        <f t="shared" si="2"/>
        <v>47469031967070</v>
      </c>
      <c r="G41" s="341">
        <f t="shared" si="2"/>
        <v>47865598650170</v>
      </c>
      <c r="H41" s="341">
        <f t="shared" si="2"/>
        <v>26054431079670</v>
      </c>
      <c r="I41" s="341">
        <f t="shared" si="2"/>
        <v>22643957605010</v>
      </c>
      <c r="J41" s="341">
        <f t="shared" si="2"/>
        <v>15624727314140</v>
      </c>
      <c r="K41" s="341">
        <f t="shared" si="2"/>
        <v>11381463804970</v>
      </c>
      <c r="L41" s="426">
        <f t="shared" ref="L41:L43" si="3">_xlfn.RRI(I$39-H$39,H41,I41)</f>
        <v>-2.3111216520543487E-2</v>
      </c>
      <c r="M41" s="426">
        <f t="shared" ref="M41:M43" si="4">_xlfn.RRI(J$39-I$39,I41,J41)</f>
        <v>-3.6423917984226284E-2</v>
      </c>
      <c r="N41" s="426">
        <f t="shared" ref="N41:N43" si="5">_xlfn.RRI(K$39-J$39,J41,K41)</f>
        <v>-3.1190101342557619E-2</v>
      </c>
      <c r="O41" s="314"/>
      <c r="P41" s="314"/>
      <c r="Q41" s="314"/>
      <c r="R41" s="314">
        <f>R8*$A$36</f>
        <v>35334091464210</v>
      </c>
      <c r="S41" s="314"/>
      <c r="T41" s="314"/>
      <c r="U41" s="314"/>
      <c r="V41" s="314"/>
      <c r="W41" s="314"/>
      <c r="X41" s="314"/>
      <c r="Y41" s="314"/>
      <c r="Z41" s="314"/>
      <c r="AA41" s="314"/>
      <c r="AB41" s="314"/>
      <c r="AC41" s="314"/>
      <c r="AD41" s="314"/>
      <c r="AE41" s="314"/>
      <c r="AF41" s="314"/>
      <c r="AG41" s="314"/>
      <c r="AH41" s="314"/>
      <c r="AI41" s="314"/>
      <c r="AJ41" s="314"/>
      <c r="AK41" s="314"/>
      <c r="AL41" s="314"/>
      <c r="AM41" s="314"/>
      <c r="AN41" s="314"/>
      <c r="AO41" s="314"/>
      <c r="AP41" s="314"/>
      <c r="AQ41" s="314"/>
      <c r="AR41" s="314"/>
      <c r="AS41" s="314"/>
      <c r="AT41" s="314"/>
      <c r="AU41" s="314"/>
      <c r="AV41" s="314"/>
      <c r="AW41" s="314"/>
    </row>
    <row r="42" spans="1:49">
      <c r="A42" s="260" t="s">
        <v>93</v>
      </c>
      <c r="B42" s="341">
        <f t="shared" si="2"/>
        <v>198164371545070</v>
      </c>
      <c r="C42" s="341"/>
      <c r="D42" s="341"/>
      <c r="E42" s="341"/>
      <c r="F42" s="341">
        <f t="shared" si="2"/>
        <v>357187611468170</v>
      </c>
      <c r="G42" s="341">
        <f t="shared" si="2"/>
        <v>366348301847780</v>
      </c>
      <c r="H42" s="341">
        <f t="shared" si="2"/>
        <v>224536055971220</v>
      </c>
      <c r="I42" s="341">
        <f t="shared" si="2"/>
        <v>223742922605020</v>
      </c>
      <c r="J42" s="341">
        <f t="shared" si="2"/>
        <v>203795618445090</v>
      </c>
      <c r="K42" s="341">
        <f t="shared" si="2"/>
        <v>182460330894310</v>
      </c>
      <c r="L42" s="426">
        <f t="shared" si="3"/>
        <v>-5.895884760183101E-4</v>
      </c>
      <c r="M42" s="426">
        <f t="shared" si="4"/>
        <v>-9.2945466310890845E-3</v>
      </c>
      <c r="N42" s="426">
        <f t="shared" si="5"/>
        <v>-1.0997563421682899E-2</v>
      </c>
      <c r="O42" s="314"/>
      <c r="P42" s="314"/>
      <c r="Q42" s="314"/>
      <c r="R42" s="314">
        <f>R9*$A$36</f>
        <v>208713045315530</v>
      </c>
      <c r="S42" s="314"/>
      <c r="T42" s="314"/>
      <c r="U42" s="314"/>
      <c r="V42" s="314"/>
      <c r="W42" s="314"/>
      <c r="X42" s="314"/>
      <c r="Y42" s="314"/>
      <c r="Z42" s="314"/>
      <c r="AA42" s="314"/>
      <c r="AB42" s="314"/>
      <c r="AC42" s="314"/>
      <c r="AD42" s="314"/>
      <c r="AE42" s="314"/>
      <c r="AF42" s="314"/>
      <c r="AG42" s="314"/>
      <c r="AH42" s="314"/>
      <c r="AI42" s="314"/>
      <c r="AJ42" s="314"/>
      <c r="AK42" s="314"/>
      <c r="AL42" s="314"/>
      <c r="AM42" s="314"/>
      <c r="AN42" s="314"/>
      <c r="AO42" s="314"/>
      <c r="AP42" s="314"/>
      <c r="AQ42" s="314"/>
      <c r="AR42" s="314"/>
      <c r="AS42" s="314"/>
      <c r="AT42" s="314"/>
      <c r="AU42" s="314"/>
      <c r="AV42" s="314"/>
      <c r="AW42" s="314"/>
    </row>
    <row r="43" spans="1:49">
      <c r="A43" s="260" t="s">
        <v>703</v>
      </c>
      <c r="B43" s="341">
        <f t="shared" si="2"/>
        <v>3323189147709690.5</v>
      </c>
      <c r="C43" s="341">
        <f t="shared" si="2"/>
        <v>4633088558657300</v>
      </c>
      <c r="D43" s="341">
        <f t="shared" si="2"/>
        <v>4605130607498750</v>
      </c>
      <c r="E43" s="341">
        <f t="shared" si="2"/>
        <v>4336218739688640</v>
      </c>
      <c r="F43" s="341">
        <f t="shared" si="2"/>
        <v>4024517326772040</v>
      </c>
      <c r="G43" s="341">
        <f t="shared" si="2"/>
        <v>3967094471059160</v>
      </c>
      <c r="H43" s="341">
        <f t="shared" si="2"/>
        <v>3891707144601850</v>
      </c>
      <c r="I43" s="341">
        <f t="shared" si="2"/>
        <v>3651982584667900</v>
      </c>
      <c r="J43" s="341">
        <f t="shared" si="2"/>
        <v>3266599082031320</v>
      </c>
      <c r="K43" s="341">
        <f t="shared" si="2"/>
        <v>2901519793569460</v>
      </c>
      <c r="L43" s="426">
        <f t="shared" si="3"/>
        <v>-1.0540344121652168E-2</v>
      </c>
      <c r="M43" s="426">
        <f t="shared" si="4"/>
        <v>-1.1090124728863615E-2</v>
      </c>
      <c r="N43" s="426">
        <f t="shared" si="5"/>
        <v>-1.1781522014008172E-2</v>
      </c>
      <c r="O43" s="314"/>
      <c r="P43" s="314"/>
      <c r="Q43" s="314"/>
      <c r="R43" s="314">
        <f>R10*$A$36</f>
        <v>3759650439129550.5</v>
      </c>
      <c r="S43" s="314"/>
      <c r="T43" s="314"/>
      <c r="U43" s="314"/>
      <c r="V43" s="314"/>
      <c r="W43" s="314"/>
      <c r="X43" s="314"/>
      <c r="Y43" s="314"/>
      <c r="Z43" s="314"/>
      <c r="AA43" s="314"/>
      <c r="AB43" s="314"/>
      <c r="AC43" s="314"/>
      <c r="AD43" s="314"/>
      <c r="AE43" s="314"/>
      <c r="AF43" s="314"/>
      <c r="AG43" s="314"/>
      <c r="AH43" s="314"/>
      <c r="AI43" s="314"/>
      <c r="AJ43" s="314"/>
      <c r="AK43" s="314"/>
      <c r="AL43" s="314"/>
      <c r="AM43" s="314"/>
      <c r="AN43" s="314"/>
      <c r="AO43" s="314"/>
      <c r="AP43" s="314"/>
      <c r="AQ43" s="314"/>
      <c r="AR43" s="314"/>
      <c r="AS43" s="314"/>
      <c r="AT43" s="314"/>
      <c r="AU43" s="314"/>
      <c r="AV43" s="314"/>
      <c r="AW43" s="314"/>
    </row>
    <row r="44" spans="1:49">
      <c r="H44" s="338"/>
      <c r="I44" s="338"/>
      <c r="J44" s="339"/>
      <c r="K44" s="338"/>
      <c r="L44" s="338"/>
      <c r="N44" s="314"/>
      <c r="O44" s="314"/>
      <c r="P44" s="314"/>
      <c r="Q44" s="314"/>
      <c r="R44" s="314"/>
      <c r="S44" s="314"/>
      <c r="T44" s="314"/>
      <c r="U44" s="314"/>
      <c r="V44" s="314"/>
      <c r="W44" s="314"/>
      <c r="X44" s="314"/>
      <c r="Y44" s="314"/>
      <c r="Z44" s="314"/>
      <c r="AA44" s="314"/>
      <c r="AB44" s="314"/>
      <c r="AC44" s="314"/>
      <c r="AD44" s="314"/>
      <c r="AE44" s="314"/>
      <c r="AF44" s="314"/>
      <c r="AG44" s="314"/>
      <c r="AH44" s="314"/>
      <c r="AI44" s="314"/>
      <c r="AJ44" s="314"/>
      <c r="AK44" s="314"/>
      <c r="AL44" s="314"/>
      <c r="AM44" s="314"/>
      <c r="AN44" s="314"/>
      <c r="AO44" s="314"/>
      <c r="AP44" s="314"/>
      <c r="AQ44" s="314"/>
      <c r="AR44" s="314"/>
      <c r="AS44" s="314"/>
      <c r="AT44" s="314"/>
      <c r="AU44" s="314"/>
      <c r="AV44" s="314"/>
      <c r="AW44" s="314"/>
    </row>
    <row r="45" spans="1:49">
      <c r="H45" s="338"/>
      <c r="I45" s="338"/>
      <c r="J45" s="339"/>
      <c r="K45" s="338"/>
      <c r="L45" s="338"/>
      <c r="N45" s="314"/>
      <c r="O45" s="314"/>
      <c r="P45" s="314"/>
      <c r="Q45" s="314"/>
      <c r="R45" s="314"/>
      <c r="S45" s="314"/>
      <c r="T45" s="314"/>
      <c r="U45" s="314"/>
      <c r="V45" s="314"/>
      <c r="W45" s="314"/>
      <c r="X45" s="314"/>
      <c r="Y45" s="314"/>
      <c r="Z45" s="314"/>
      <c r="AA45" s="314"/>
      <c r="AB45" s="314"/>
      <c r="AC45" s="314"/>
      <c r="AD45" s="314"/>
      <c r="AE45" s="314"/>
      <c r="AF45" s="314"/>
      <c r="AG45" s="314"/>
      <c r="AH45" s="314"/>
      <c r="AI45" s="314"/>
      <c r="AJ45" s="314"/>
      <c r="AK45" s="314"/>
      <c r="AL45" s="314"/>
      <c r="AM45" s="314"/>
      <c r="AN45" s="314"/>
      <c r="AO45" s="314"/>
      <c r="AP45" s="314"/>
      <c r="AQ45" s="314"/>
      <c r="AR45" s="314"/>
      <c r="AS45" s="314"/>
      <c r="AT45" s="314"/>
      <c r="AU45" s="314"/>
      <c r="AV45" s="314"/>
      <c r="AW45" s="314"/>
    </row>
    <row r="46" spans="1:49">
      <c r="H46" s="338"/>
      <c r="I46" s="338"/>
      <c r="J46" s="339"/>
      <c r="K46" s="338"/>
      <c r="L46" s="338"/>
      <c r="N46" s="314"/>
      <c r="O46" s="314"/>
      <c r="P46" s="314"/>
      <c r="Q46" s="314"/>
      <c r="R46" s="314"/>
      <c r="S46" s="314"/>
      <c r="T46" s="314"/>
      <c r="U46" s="314"/>
      <c r="V46" s="314"/>
      <c r="W46" s="314"/>
      <c r="X46" s="314"/>
      <c r="Y46" s="314"/>
      <c r="Z46" s="314"/>
      <c r="AA46" s="314"/>
      <c r="AB46" s="314"/>
      <c r="AC46" s="314"/>
      <c r="AD46" s="314"/>
      <c r="AE46" s="314"/>
      <c r="AF46" s="314"/>
      <c r="AG46" s="314"/>
      <c r="AH46" s="314"/>
      <c r="AI46" s="314"/>
      <c r="AJ46" s="314"/>
      <c r="AK46" s="314"/>
      <c r="AL46" s="314"/>
      <c r="AM46" s="314"/>
      <c r="AN46" s="314"/>
      <c r="AO46" s="314"/>
      <c r="AP46" s="314"/>
      <c r="AQ46" s="314"/>
      <c r="AR46" s="314"/>
      <c r="AS46" s="314"/>
      <c r="AT46" s="314"/>
      <c r="AU46" s="314"/>
      <c r="AV46" s="314"/>
      <c r="AW46" s="314"/>
    </row>
    <row r="47" spans="1:49">
      <c r="A47" s="342" t="s">
        <v>724</v>
      </c>
      <c r="B47" s="343" t="s">
        <v>725</v>
      </c>
      <c r="C47" s="277"/>
      <c r="D47" s="344" t="s">
        <v>335</v>
      </c>
      <c r="E47" s="277"/>
      <c r="F47" s="345"/>
      <c r="G47" s="345"/>
      <c r="H47" s="345"/>
      <c r="I47" s="345"/>
      <c r="J47" s="277"/>
      <c r="K47" s="346"/>
      <c r="L47" s="346"/>
      <c r="M47" s="346"/>
      <c r="N47" s="346"/>
      <c r="O47" s="346"/>
      <c r="P47" s="346"/>
      <c r="Q47" s="346"/>
      <c r="R47" s="346"/>
      <c r="S47" s="346"/>
      <c r="T47" s="346"/>
      <c r="U47" s="347"/>
      <c r="V47" s="347"/>
      <c r="W47" s="347"/>
      <c r="X47" s="347"/>
      <c r="Z47" s="346"/>
      <c r="AA47" s="346"/>
      <c r="AB47" s="346"/>
      <c r="AC47" s="346"/>
      <c r="AD47" s="346"/>
      <c r="AE47" s="347"/>
      <c r="AF47" s="347"/>
      <c r="AG47" s="347"/>
      <c r="AH47" s="347"/>
      <c r="AJ47" s="245"/>
    </row>
    <row r="48" spans="1:49">
      <c r="A48" s="279" t="s">
        <v>697</v>
      </c>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Z48" s="279"/>
      <c r="AA48" s="279"/>
      <c r="AB48" s="279"/>
      <c r="AC48" s="279"/>
      <c r="AD48" s="279"/>
      <c r="AE48" s="279"/>
      <c r="AF48" s="279"/>
      <c r="AG48" s="279"/>
      <c r="AH48" s="279"/>
      <c r="AJ48" s="245"/>
    </row>
    <row r="49" spans="1:36">
      <c r="A49" s="250"/>
      <c r="B49" s="310"/>
      <c r="C49" s="310"/>
      <c r="D49" s="310"/>
      <c r="E49" s="310"/>
      <c r="F49" s="310"/>
      <c r="G49" s="310"/>
      <c r="H49" s="310"/>
      <c r="I49" s="310"/>
      <c r="J49" s="310"/>
      <c r="K49" s="310"/>
      <c r="L49" s="310"/>
      <c r="M49" s="310"/>
      <c r="N49" s="310"/>
      <c r="O49" s="310"/>
      <c r="P49" s="310"/>
      <c r="Q49" s="310"/>
      <c r="R49" s="310"/>
      <c r="S49" s="310"/>
      <c r="T49" s="310"/>
      <c r="U49" s="310"/>
      <c r="V49" s="310"/>
      <c r="W49" s="310"/>
      <c r="X49" s="310"/>
      <c r="Y49" s="310"/>
      <c r="Z49" s="310"/>
      <c r="AA49" s="310"/>
      <c r="AB49" s="310"/>
      <c r="AC49" s="310"/>
      <c r="AD49" s="310"/>
      <c r="AE49" s="310"/>
      <c r="AF49" s="310"/>
      <c r="AG49" s="310"/>
      <c r="AH49" s="310"/>
      <c r="AI49" s="310"/>
      <c r="AJ49" s="245"/>
    </row>
    <row r="50" spans="1:36">
      <c r="A50" s="250"/>
      <c r="B50" s="311">
        <v>2000</v>
      </c>
      <c r="C50" s="311">
        <v>2018</v>
      </c>
      <c r="D50" s="311">
        <v>2019</v>
      </c>
      <c r="E50" s="312">
        <v>2020</v>
      </c>
      <c r="F50" s="311">
        <v>2021</v>
      </c>
      <c r="G50" s="311">
        <v>2022</v>
      </c>
      <c r="H50" s="311">
        <v>2023</v>
      </c>
      <c r="I50" s="311">
        <v>2024</v>
      </c>
      <c r="J50" s="312">
        <v>2025</v>
      </c>
      <c r="K50" s="311">
        <v>2026</v>
      </c>
      <c r="L50" s="311">
        <v>2027</v>
      </c>
      <c r="M50" s="311">
        <v>2028</v>
      </c>
      <c r="N50" s="311">
        <v>2029</v>
      </c>
      <c r="O50" s="312">
        <v>2030</v>
      </c>
      <c r="P50" s="311">
        <v>2031</v>
      </c>
      <c r="Q50" s="311">
        <v>2032</v>
      </c>
      <c r="R50" s="311">
        <v>2033</v>
      </c>
      <c r="S50" s="311">
        <v>2034</v>
      </c>
      <c r="T50" s="312">
        <v>2035</v>
      </c>
      <c r="U50" s="311">
        <v>2036</v>
      </c>
      <c r="V50" s="311">
        <v>2037</v>
      </c>
      <c r="W50" s="311">
        <v>2038</v>
      </c>
      <c r="X50" s="311">
        <v>2039</v>
      </c>
      <c r="Y50" s="312">
        <v>2040</v>
      </c>
      <c r="Z50" s="311">
        <v>2041</v>
      </c>
      <c r="AA50" s="311">
        <v>2042</v>
      </c>
      <c r="AB50" s="311">
        <v>2043</v>
      </c>
      <c r="AC50" s="311">
        <v>2044</v>
      </c>
      <c r="AD50" s="312">
        <v>2045</v>
      </c>
      <c r="AE50" s="311">
        <v>2046</v>
      </c>
      <c r="AF50" s="311">
        <v>2047</v>
      </c>
      <c r="AG50" s="311">
        <v>2048</v>
      </c>
      <c r="AH50" s="311">
        <v>2049</v>
      </c>
      <c r="AI50" s="311">
        <v>2050</v>
      </c>
      <c r="AJ50" s="245" t="s">
        <v>726</v>
      </c>
    </row>
    <row r="51" spans="1:36">
      <c r="A51" s="255" t="s">
        <v>727</v>
      </c>
      <c r="B51" s="348">
        <f>B40</f>
        <v>3777813193215530</v>
      </c>
      <c r="C51" s="348">
        <f t="shared" ref="C51:G51" si="6">C40</f>
        <v>4700147984769510</v>
      </c>
      <c r="D51" s="348">
        <f t="shared" si="6"/>
        <v>4652282386119340</v>
      </c>
      <c r="E51" s="348">
        <f t="shared" si="6"/>
        <v>4373178754553560</v>
      </c>
      <c r="F51" s="348">
        <f t="shared" si="6"/>
        <v>4429173970207280</v>
      </c>
      <c r="G51" s="348">
        <f t="shared" si="6"/>
        <v>4381308371557110</v>
      </c>
      <c r="H51" s="348">
        <f>R40</f>
        <v>4003697575909290</v>
      </c>
      <c r="I51" s="329" cm="1">
        <f t="array" ref="I51">TREND($H40:$I40,$H$39:$I$39,I$50)</f>
        <v>4142297631652720</v>
      </c>
      <c r="J51" s="329" cm="1">
        <f t="array" ref="J51">TREND($H40:$I40,$H$39:$I$39,J$50)</f>
        <v>4101642937190256</v>
      </c>
      <c r="K51" s="329" cm="1">
        <f t="array" ref="K51">TREND($H40:$I40,$H$39:$I$39,K$50)</f>
        <v>4060988242727792</v>
      </c>
      <c r="L51" s="329" cm="1">
        <f t="array" ref="L51">TREND($H40:$I40,$H$39:$I$39,L$50)</f>
        <v>4020333548265328</v>
      </c>
      <c r="M51" s="329" cm="1">
        <f t="array" ref="M51">TREND($H40:$I40,$H$39:$I$39,M$50)</f>
        <v>3979678853802848</v>
      </c>
      <c r="N51" s="329" cm="1">
        <f t="array" ref="N51">TREND($H40:$I40,$H$39:$I$39,N$50)</f>
        <v>3939024159340384</v>
      </c>
      <c r="O51" s="349">
        <f>I40</f>
        <v>3898369464877930</v>
      </c>
      <c r="P51" s="329" cm="1">
        <f t="array" ref="P51">TREND($I40:$J40,$I$39:$J$39,P$50)</f>
        <v>3857130495502352</v>
      </c>
      <c r="Q51" s="329" cm="1">
        <f t="array" ref="Q51">TREND($I40:$J40,$I$39:$J$39,Q$50)</f>
        <v>3815891526126784</v>
      </c>
      <c r="R51" s="329" cm="1">
        <f t="array" ref="R51">TREND($I40:$J40,$I$39:$J$39,R$50)</f>
        <v>3774652556751216</v>
      </c>
      <c r="S51" s="329" cm="1">
        <f t="array" ref="S51">TREND($I40:$J40,$I$39:$J$39,S$50)</f>
        <v>3733413587375648</v>
      </c>
      <c r="T51" s="329" cm="1">
        <f t="array" ref="T51">TREND($I40:$J40,$I$39:$J$39,T$50)</f>
        <v>3692174618000080</v>
      </c>
      <c r="U51" s="329" cm="1">
        <f t="array" ref="U51">TREND($I40:$J40,$I$39:$J$39,U$50)</f>
        <v>3650935648624512</v>
      </c>
      <c r="V51" s="329" cm="1">
        <f t="array" ref="V51">TREND($I40:$J40,$I$39:$J$39,V$50)</f>
        <v>3609696679248944</v>
      </c>
      <c r="W51" s="329" cm="1">
        <f t="array" ref="W51">TREND($I40:$J40,$I$39:$J$39,W$50)</f>
        <v>3568457709873376</v>
      </c>
      <c r="X51" s="329" cm="1">
        <f t="array" ref="X51">TREND($I40:$J40,$I$39:$J$39,X$50)</f>
        <v>3527218740497808</v>
      </c>
      <c r="Y51" s="349">
        <f>J40</f>
        <v>3485979771122240</v>
      </c>
      <c r="Z51" s="329" cm="1">
        <f t="array" ref="Z51">TREND($J40:$K40,$J$39:$K$39,Z$50)</f>
        <v>3446913987170048</v>
      </c>
      <c r="AA51" s="329" cm="1">
        <f t="array" ref="AA51">TREND($J40:$K40,$J$39:$K$39,AA$50)</f>
        <v>3407848203217872</v>
      </c>
      <c r="AB51" s="329" cm="1">
        <f t="array" ref="AB51">TREND($J40:$K40,$J$39:$K$39,AB$50)</f>
        <v>3368782419265696</v>
      </c>
      <c r="AC51" s="329" cm="1">
        <f t="array" ref="AC51">TREND($J40:$K40,$J$39:$K$39,AC$50)</f>
        <v>3329716635313504</v>
      </c>
      <c r="AD51" s="329" cm="1">
        <f t="array" ref="AD51">TREND($J40:$K40,$J$39:$K$39,AD$50)</f>
        <v>3290650851361328</v>
      </c>
      <c r="AE51" s="329" cm="1">
        <f t="array" ref="AE51">TREND($J40:$K40,$J$39:$K$39,AE$50)</f>
        <v>3251585067409152</v>
      </c>
      <c r="AF51" s="329" cm="1">
        <f t="array" ref="AF51">TREND($J40:$K40,$J$39:$K$39,AF$50)</f>
        <v>3212519283456960</v>
      </c>
      <c r="AG51" s="329" cm="1">
        <f t="array" ref="AG51">TREND($J40:$K40,$J$39:$K$39,AG$50)</f>
        <v>3173453499504784</v>
      </c>
      <c r="AH51" s="329" cm="1">
        <f t="array" ref="AH51">TREND($J40:$K40,$J$39:$K$39,AH$50)</f>
        <v>3134387715552608</v>
      </c>
      <c r="AI51" s="349">
        <f>K40</f>
        <v>3095321931600430</v>
      </c>
      <c r="AJ51" s="332">
        <f>(AI51/E51)^(1/30)-1</f>
        <v>-1.1453840582731245E-2</v>
      </c>
    </row>
    <row r="52" spans="1:36">
      <c r="A52" s="260" t="s">
        <v>728</v>
      </c>
      <c r="B52" s="348">
        <f t="shared" ref="B52:G54" si="7">B41</f>
        <v>256499330629080</v>
      </c>
      <c r="C52" s="348">
        <f t="shared" si="7"/>
        <v>67059426112210</v>
      </c>
      <c r="D52" s="348">
        <f t="shared" si="7"/>
        <v>47151778620590</v>
      </c>
      <c r="E52" s="348">
        <f t="shared" si="7"/>
        <v>36960014864920</v>
      </c>
      <c r="F52" s="348">
        <f t="shared" si="7"/>
        <v>47469031967070</v>
      </c>
      <c r="G52" s="348">
        <f t="shared" si="7"/>
        <v>47865598650170</v>
      </c>
      <c r="H52" s="348">
        <f>R41</f>
        <v>35334091464210</v>
      </c>
      <c r="I52" s="329" cm="1">
        <f t="array" ref="I52">TREND($H41:$I41,$H$39:$I$39,I$50)</f>
        <v>26054431079670</v>
      </c>
      <c r="J52" s="329" cm="1">
        <f t="array" ref="J52">TREND($H41:$I41,$H$39:$I$39,J$50)</f>
        <v>25486018833893.25</v>
      </c>
      <c r="K52" s="329" cm="1">
        <f t="array" ref="K52">TREND($H41:$I41,$H$39:$I$39,K$50)</f>
        <v>24917606588116.75</v>
      </c>
      <c r="L52" s="329" cm="1">
        <f t="array" ref="L52">TREND($H41:$I41,$H$39:$I$39,L$50)</f>
        <v>24349194342340</v>
      </c>
      <c r="M52" s="329" cm="1">
        <f t="array" ref="M52">TREND($H41:$I41,$H$39:$I$39,M$50)</f>
        <v>23780782096563.25</v>
      </c>
      <c r="N52" s="329" cm="1">
        <f t="array" ref="N52">TREND($H41:$I41,$H$39:$I$39,N$50)</f>
        <v>23212369850786.75</v>
      </c>
      <c r="O52" s="349">
        <f t="shared" ref="O52:O54" si="8">I41</f>
        <v>22643957605010</v>
      </c>
      <c r="P52" s="329" cm="1">
        <f t="array" ref="P52">TREND($I41:$J41,$I$39:$J$39,P$50)</f>
        <v>21942034575923</v>
      </c>
      <c r="Q52" s="329" cm="1">
        <f t="array" ref="Q52">TREND($I41:$J41,$I$39:$J$39,Q$50)</f>
        <v>21240111546836</v>
      </c>
      <c r="R52" s="329" cm="1">
        <f t="array" ref="R52">TREND($I41:$J41,$I$39:$J$39,R$50)</f>
        <v>20538188517749</v>
      </c>
      <c r="S52" s="329" cm="1">
        <f t="array" ref="S52">TREND($I41:$J41,$I$39:$J$39,S$50)</f>
        <v>19836265488662</v>
      </c>
      <c r="T52" s="329" cm="1">
        <f t="array" ref="T52">TREND($I41:$J41,$I$39:$J$39,T$50)</f>
        <v>19134342459575</v>
      </c>
      <c r="U52" s="329" cm="1">
        <f t="array" ref="U52">TREND($I41:$J41,$I$39:$J$39,U$50)</f>
        <v>18432419430488</v>
      </c>
      <c r="V52" s="329" cm="1">
        <f t="array" ref="V52">TREND($I41:$J41,$I$39:$J$39,V$50)</f>
        <v>17730496401401</v>
      </c>
      <c r="W52" s="329" cm="1">
        <f t="array" ref="W52">TREND($I41:$J41,$I$39:$J$39,W$50)</f>
        <v>17028573372314</v>
      </c>
      <c r="X52" s="329" cm="1">
        <f t="array" ref="X52">TREND($I41:$J41,$I$39:$J$39,X$50)</f>
        <v>16326650343227</v>
      </c>
      <c r="Y52" s="349">
        <f t="shared" ref="Y52:Y54" si="9">J41</f>
        <v>15624727314140</v>
      </c>
      <c r="Z52" s="329" cm="1">
        <f t="array" ref="Z52">TREND($J41:$K41,$J$39:$K$39,Z$50)</f>
        <v>15200400963223</v>
      </c>
      <c r="AA52" s="329" cm="1">
        <f t="array" ref="AA52">TREND($J41:$K41,$J$39:$K$39,AA$50)</f>
        <v>14776074612306</v>
      </c>
      <c r="AB52" s="329" cm="1">
        <f t="array" ref="AB52">TREND($J41:$K41,$J$39:$K$39,AB$50)</f>
        <v>14351748261389</v>
      </c>
      <c r="AC52" s="329" cm="1">
        <f t="array" ref="AC52">TREND($J41:$K41,$J$39:$K$39,AC$50)</f>
        <v>13927421910472</v>
      </c>
      <c r="AD52" s="329" cm="1">
        <f t="array" ref="AD52">TREND($J41:$K41,$J$39:$K$39,AD$50)</f>
        <v>13503095559555</v>
      </c>
      <c r="AE52" s="329" cm="1">
        <f t="array" ref="AE52">TREND($J41:$K41,$J$39:$K$39,AE$50)</f>
        <v>13078769208638</v>
      </c>
      <c r="AF52" s="329" cm="1">
        <f t="array" ref="AF52">TREND($J41:$K41,$J$39:$K$39,AF$50)</f>
        <v>12654442857721</v>
      </c>
      <c r="AG52" s="329" cm="1">
        <f t="array" ref="AG52">TREND($J41:$K41,$J$39:$K$39,AG$50)</f>
        <v>12230116506804</v>
      </c>
      <c r="AH52" s="329" cm="1">
        <f t="array" ref="AH52">TREND($J41:$K41,$J$39:$K$39,AH$50)</f>
        <v>11805790155887</v>
      </c>
      <c r="AI52" s="349">
        <f t="shared" ref="AI52:AI53" si="10">K41</f>
        <v>11381463804970</v>
      </c>
      <c r="AJ52" s="332"/>
    </row>
    <row r="53" spans="1:36">
      <c r="A53" s="260" t="s">
        <v>93</v>
      </c>
      <c r="B53" s="348">
        <f t="shared" si="7"/>
        <v>198164371545070</v>
      </c>
      <c r="C53" s="348"/>
      <c r="D53" s="348"/>
      <c r="E53" s="348"/>
      <c r="F53" s="348">
        <f t="shared" si="7"/>
        <v>357187611468170</v>
      </c>
      <c r="G53" s="348">
        <f t="shared" si="7"/>
        <v>366348301847780</v>
      </c>
      <c r="H53" s="348">
        <f>R42</f>
        <v>208713045315530</v>
      </c>
      <c r="I53" s="329" cm="1">
        <f t="array" ref="I53">TREND($H42:$I42,$H$39:$I$39,I$50)</f>
        <v>224536055971220.03</v>
      </c>
      <c r="J53" s="329" cm="1">
        <f t="array" ref="J53">TREND($H42:$I42,$H$39:$I$39,J$50)</f>
        <v>224403867076853.38</v>
      </c>
      <c r="K53" s="329" cm="1">
        <f t="array" ref="K53">TREND($H42:$I42,$H$39:$I$39,K$50)</f>
        <v>224271678182486.69</v>
      </c>
      <c r="L53" s="329" cm="1">
        <f t="array" ref="L53">TREND($H42:$I42,$H$39:$I$39,L$50)</f>
        <v>224139489288120.03</v>
      </c>
      <c r="M53" s="329" cm="1">
        <f t="array" ref="M53">TREND($H42:$I42,$H$39:$I$39,M$50)</f>
        <v>224007300393753.38</v>
      </c>
      <c r="N53" s="329" cm="1">
        <f t="array" ref="N53">TREND($H42:$I42,$H$39:$I$39,N$50)</f>
        <v>223875111499386.69</v>
      </c>
      <c r="O53" s="349">
        <f t="shared" si="8"/>
        <v>223742922605020</v>
      </c>
      <c r="P53" s="329" cm="1">
        <f t="array" ref="P53">TREND($I42:$J42,$I$39:$J$39,P$50)</f>
        <v>221748192189027</v>
      </c>
      <c r="Q53" s="329" cm="1">
        <f t="array" ref="Q53">TREND($I42:$J42,$I$39:$J$39,Q$50)</f>
        <v>219753461773034</v>
      </c>
      <c r="R53" s="329" cm="1">
        <f t="array" ref="R53">TREND($I42:$J42,$I$39:$J$39,R$50)</f>
        <v>217758731357041</v>
      </c>
      <c r="S53" s="329" cm="1">
        <f t="array" ref="S53">TREND($I42:$J42,$I$39:$J$39,S$50)</f>
        <v>215764000941048</v>
      </c>
      <c r="T53" s="329" cm="1">
        <f t="array" ref="T53">TREND($I42:$J42,$I$39:$J$39,T$50)</f>
        <v>213769270525055</v>
      </c>
      <c r="U53" s="329" cm="1">
        <f t="array" ref="U53">TREND($I42:$J42,$I$39:$J$39,U$50)</f>
        <v>211774540109062</v>
      </c>
      <c r="V53" s="329" cm="1">
        <f t="array" ref="V53">TREND($I42:$J42,$I$39:$J$39,V$50)</f>
        <v>209779809693069</v>
      </c>
      <c r="W53" s="329" cm="1">
        <f t="array" ref="W53">TREND($I42:$J42,$I$39:$J$39,W$50)</f>
        <v>207785079277076</v>
      </c>
      <c r="X53" s="329" cm="1">
        <f t="array" ref="X53">TREND($I42:$J42,$I$39:$J$39,X$50)</f>
        <v>205790348861083</v>
      </c>
      <c r="Y53" s="349">
        <f t="shared" si="9"/>
        <v>203795618445090</v>
      </c>
      <c r="Z53" s="329" cm="1">
        <f t="array" ref="Z53">TREND($J42:$K42,$J$39:$K$39,Z$50)</f>
        <v>201662089690011.5</v>
      </c>
      <c r="AA53" s="329" cm="1">
        <f t="array" ref="AA53">TREND($J42:$K42,$J$39:$K$39,AA$50)</f>
        <v>199528560934933.5</v>
      </c>
      <c r="AB53" s="329" cm="1">
        <f t="array" ref="AB53">TREND($J42:$K42,$J$39:$K$39,AB$50)</f>
        <v>197395032179855.5</v>
      </c>
      <c r="AC53" s="329" cm="1">
        <f t="array" ref="AC53">TREND($J42:$K42,$J$39:$K$39,AC$50)</f>
        <v>195261503424777.5</v>
      </c>
      <c r="AD53" s="329" cm="1">
        <f t="array" ref="AD53">TREND($J42:$K42,$J$39:$K$39,AD$50)</f>
        <v>193127974669699.5</v>
      </c>
      <c r="AE53" s="329" cm="1">
        <f t="array" ref="AE53">TREND($J42:$K42,$J$39:$K$39,AE$50)</f>
        <v>190994445914621.5</v>
      </c>
      <c r="AF53" s="329" cm="1">
        <f t="array" ref="AF53">TREND($J42:$K42,$J$39:$K$39,AF$50)</f>
        <v>188860917159543.5</v>
      </c>
      <c r="AG53" s="329" cm="1">
        <f t="array" ref="AG53">TREND($J42:$K42,$J$39:$K$39,AG$50)</f>
        <v>186727388404465.5</v>
      </c>
      <c r="AH53" s="329" cm="1">
        <f t="array" ref="AH53">TREND($J42:$K42,$J$39:$K$39,AH$50)</f>
        <v>184593859649387.5</v>
      </c>
      <c r="AI53" s="349">
        <f t="shared" si="10"/>
        <v>182460330894310</v>
      </c>
      <c r="AJ53" s="332"/>
    </row>
    <row r="54" spans="1:36">
      <c r="A54" s="260" t="s">
        <v>703</v>
      </c>
      <c r="B54" s="348">
        <f t="shared" si="7"/>
        <v>3323189147709690.5</v>
      </c>
      <c r="C54" s="348">
        <f t="shared" si="7"/>
        <v>4633088558657300</v>
      </c>
      <c r="D54" s="348">
        <f t="shared" si="7"/>
        <v>4605130607498750</v>
      </c>
      <c r="E54" s="348">
        <f t="shared" si="7"/>
        <v>4336218739688640</v>
      </c>
      <c r="F54" s="348">
        <f t="shared" si="7"/>
        <v>4024517326772040</v>
      </c>
      <c r="G54" s="348">
        <f t="shared" si="7"/>
        <v>3967094471059160</v>
      </c>
      <c r="H54" s="348">
        <f>R43</f>
        <v>3759650439129550.5</v>
      </c>
      <c r="I54" s="329" cm="1">
        <f t="array" ref="I54">TREND($H43:$I43,$H$39:$I$39,I$50)</f>
        <v>3891707144601856</v>
      </c>
      <c r="J54" s="329" cm="1">
        <f t="array" ref="J54">TREND($H43:$I43,$H$39:$I$39,J$50)</f>
        <v>3851753051279520</v>
      </c>
      <c r="K54" s="329" cm="1">
        <f t="array" ref="K54">TREND($H43:$I43,$H$39:$I$39,K$50)</f>
        <v>3811798957957200</v>
      </c>
      <c r="L54" s="329" cm="1">
        <f t="array" ref="L54">TREND($H43:$I43,$H$39:$I$39,L$50)</f>
        <v>3771844864634880</v>
      </c>
      <c r="M54" s="329" cm="1">
        <f t="array" ref="M54">TREND($H43:$I43,$H$39:$I$39,M$50)</f>
        <v>3731890771312544</v>
      </c>
      <c r="N54" s="329" cm="1">
        <f t="array" ref="N54">TREND($H43:$I43,$H$39:$I$39,N$50)</f>
        <v>3691936677990224</v>
      </c>
      <c r="O54" s="349">
        <f t="shared" si="8"/>
        <v>3651982584667900</v>
      </c>
      <c r="P54" s="329" cm="1">
        <f t="array" ref="P54">TREND($I43:$J43,$I$39:$J$39,P$50)</f>
        <v>3613444234404256</v>
      </c>
      <c r="Q54" s="329" cm="1">
        <f t="array" ref="Q54">TREND($I43:$J43,$I$39:$J$39,Q$50)</f>
        <v>3574905884140592</v>
      </c>
      <c r="R54" s="329" cm="1">
        <f t="array" ref="R54">TREND($I43:$J43,$I$39:$J$39,R$50)</f>
        <v>3536367533876928</v>
      </c>
      <c r="S54" s="329" cm="1">
        <f t="array" ref="S54">TREND($I43:$J43,$I$39:$J$39,S$50)</f>
        <v>3497829183613280</v>
      </c>
      <c r="T54" s="329" cm="1">
        <f t="array" ref="T54">TREND($I43:$J43,$I$39:$J$39,T$50)</f>
        <v>3459290833349616</v>
      </c>
      <c r="U54" s="329" cm="1">
        <f t="array" ref="U54">TREND($I43:$J43,$I$39:$J$39,U$50)</f>
        <v>3420752483085952</v>
      </c>
      <c r="V54" s="329" cm="1">
        <f t="array" ref="V54">TREND($I43:$J43,$I$39:$J$39,V$50)</f>
        <v>3382214132822304</v>
      </c>
      <c r="W54" s="329" cm="1">
        <f t="array" ref="W54">TREND($I43:$J43,$I$39:$J$39,W$50)</f>
        <v>3343675782558640</v>
      </c>
      <c r="X54" s="329" cm="1">
        <f t="array" ref="X54">TREND($I43:$J43,$I$39:$J$39,X$50)</f>
        <v>3305137432294992</v>
      </c>
      <c r="Y54" s="349">
        <f t="shared" si="9"/>
        <v>3266599082031320</v>
      </c>
      <c r="Z54" s="329" cm="1">
        <f t="array" ref="Z54">TREND($J43:$K43,$J$39:$K$39,Z$50)</f>
        <v>3230091153185120</v>
      </c>
      <c r="AA54" s="329" cm="1">
        <f t="array" ref="AA54">TREND($J43:$K43,$J$39:$K$39,AA$50)</f>
        <v>3193583224338944</v>
      </c>
      <c r="AB54" s="329" cm="1">
        <f t="array" ref="AB54">TREND($J43:$K43,$J$39:$K$39,AB$50)</f>
        <v>3157075295492752</v>
      </c>
      <c r="AC54" s="329" cm="1">
        <f t="array" ref="AC54">TREND($J43:$K43,$J$39:$K$39,AC$50)</f>
        <v>3120567366646560</v>
      </c>
      <c r="AD54" s="329" cm="1">
        <f t="array" ref="AD54">TREND($J43:$K43,$J$39:$K$39,AD$50)</f>
        <v>3084059437800384</v>
      </c>
      <c r="AE54" s="329" cm="1">
        <f t="array" ref="AE54">TREND($J43:$K43,$J$39:$K$39,AE$50)</f>
        <v>3047551508954192</v>
      </c>
      <c r="AF54" s="329" cm="1">
        <f t="array" ref="AF54">TREND($J43:$K43,$J$39:$K$39,AF$50)</f>
        <v>3011043580108016</v>
      </c>
      <c r="AG54" s="329" cm="1">
        <f t="array" ref="AG54">TREND($J43:$K43,$J$39:$K$39,AG$50)</f>
        <v>2974535651261824</v>
      </c>
      <c r="AH54" s="329" cm="1">
        <f t="array" ref="AH54">TREND($J43:$K43,$J$39:$K$39,AH$50)</f>
        <v>2938027722415632</v>
      </c>
      <c r="AI54" s="349">
        <f>K43</f>
        <v>2901519793569460</v>
      </c>
      <c r="AJ54" s="331"/>
    </row>
    <row r="55" spans="1:36">
      <c r="A55" s="287"/>
      <c r="B55" s="350"/>
      <c r="C55" s="350"/>
      <c r="D55" s="324"/>
      <c r="E55" s="329"/>
      <c r="F55" s="329"/>
      <c r="G55" s="351"/>
      <c r="H55" s="329"/>
      <c r="I55" s="329"/>
      <c r="J55" s="352"/>
      <c r="K55" s="329"/>
      <c r="L55" s="329"/>
      <c r="M55" s="329"/>
      <c r="N55" s="329"/>
      <c r="O55" s="352"/>
      <c r="P55" s="329"/>
      <c r="Q55" s="329"/>
      <c r="R55" s="329"/>
      <c r="S55" s="329"/>
      <c r="T55" s="352"/>
      <c r="U55" s="329"/>
      <c r="V55" s="329"/>
      <c r="W55" s="329"/>
      <c r="X55" s="329"/>
      <c r="Y55" s="352"/>
      <c r="Z55" s="329"/>
      <c r="AA55" s="329"/>
      <c r="AB55" s="329"/>
      <c r="AC55" s="329"/>
      <c r="AD55" s="329"/>
      <c r="AE55" s="329"/>
      <c r="AF55" s="329"/>
      <c r="AG55" s="329"/>
      <c r="AH55" s="329"/>
      <c r="AI55" s="329"/>
      <c r="AJ55" s="331"/>
    </row>
    <row r="56" spans="1:36">
      <c r="A56" s="255" t="s">
        <v>729</v>
      </c>
      <c r="B56" s="350"/>
      <c r="C56" s="350"/>
      <c r="D56" s="353">
        <f>D51/C51-1</f>
        <v>-1.0183849275655743E-2</v>
      </c>
      <c r="E56" s="353">
        <f>E51/D51-1</f>
        <v>-5.9992839729273606E-2</v>
      </c>
      <c r="F56" s="353">
        <f t="shared" ref="F56:AI56" si="11">F51/E51-1</f>
        <v>1.2804236642605771E-2</v>
      </c>
      <c r="G56" s="354">
        <f>G51/F51-1</f>
        <v>-1.0806890623880849E-2</v>
      </c>
      <c r="H56" s="353">
        <f t="shared" si="11"/>
        <v>-8.6186765145138122E-2</v>
      </c>
      <c r="I56" s="353">
        <f t="shared" si="11"/>
        <v>3.4618013252899704E-2</v>
      </c>
      <c r="J56" s="353">
        <f t="shared" si="11"/>
        <v>-9.8145276070477072E-3</v>
      </c>
      <c r="K56" s="353">
        <f t="shared" si="11"/>
        <v>-9.9118073135624485E-3</v>
      </c>
      <c r="L56" s="353">
        <f t="shared" si="11"/>
        <v>-1.0011034761124082E-2</v>
      </c>
      <c r="M56" s="353">
        <f t="shared" si="11"/>
        <v>-1.0112269037981014E-2</v>
      </c>
      <c r="N56" s="353">
        <f t="shared" si="11"/>
        <v>-1.0215571646846722E-2</v>
      </c>
      <c r="O56" s="353">
        <f t="shared" si="11"/>
        <v>-1.0321006629535834E-2</v>
      </c>
      <c r="P56" s="353">
        <f t="shared" si="11"/>
        <v>-1.0578517440975599E-2</v>
      </c>
      <c r="Q56" s="353">
        <f t="shared" si="11"/>
        <v>-1.0691618918171164E-2</v>
      </c>
      <c r="R56" s="353">
        <f t="shared" si="11"/>
        <v>-1.0807165008022812E-2</v>
      </c>
      <c r="S56" s="353">
        <f t="shared" si="11"/>
        <v>-1.0925235834437053E-2</v>
      </c>
      <c r="T56" s="353">
        <f t="shared" si="11"/>
        <v>-1.1045915061490996E-2</v>
      </c>
      <c r="U56" s="353">
        <f t="shared" si="11"/>
        <v>-1.1169290091134876E-2</v>
      </c>
      <c r="V56" s="353">
        <f t="shared" si="11"/>
        <v>-1.1295452274297069E-2</v>
      </c>
      <c r="W56" s="353">
        <f t="shared" si="11"/>
        <v>-1.1424497136459766E-2</v>
      </c>
      <c r="X56" s="353">
        <f t="shared" si="11"/>
        <v>-1.1556524618875574E-2</v>
      </c>
      <c r="Y56" s="353">
        <f t="shared" si="11"/>
        <v>-1.1691639336705251E-2</v>
      </c>
      <c r="Z56" s="353">
        <f t="shared" si="11"/>
        <v>-1.1206543502005339E-2</v>
      </c>
      <c r="AA56" s="353">
        <f t="shared" si="11"/>
        <v>-1.13335534619039E-2</v>
      </c>
      <c r="AB56" s="353">
        <f t="shared" si="11"/>
        <v>-1.1463475372901932E-2</v>
      </c>
      <c r="AC56" s="353">
        <f t="shared" si="11"/>
        <v>-1.1596410539540636E-2</v>
      </c>
      <c r="AD56" s="353">
        <f t="shared" si="11"/>
        <v>-1.1732465020555027E-2</v>
      </c>
      <c r="AE56" s="353">
        <f t="shared" si="11"/>
        <v>-1.1871749911120055E-2</v>
      </c>
      <c r="AF56" s="353">
        <f t="shared" si="11"/>
        <v>-1.2014381645355288E-2</v>
      </c>
      <c r="AG56" s="353">
        <f t="shared" si="11"/>
        <v>-1.2160482320945798E-2</v>
      </c>
      <c r="AH56" s="353">
        <f t="shared" si="11"/>
        <v>-1.2310180047784613E-2</v>
      </c>
      <c r="AI56" s="353">
        <f t="shared" si="11"/>
        <v>-1.2463609322591607E-2</v>
      </c>
      <c r="AJ56" s="331"/>
    </row>
    <row r="57" spans="1:36">
      <c r="A57" s="260"/>
      <c r="B57" s="328"/>
      <c r="C57" s="328"/>
      <c r="D57" s="329"/>
      <c r="E57" s="329"/>
      <c r="F57" s="329"/>
      <c r="G57" s="329"/>
      <c r="H57" s="329"/>
      <c r="I57" s="329"/>
      <c r="J57" s="329"/>
      <c r="K57" s="329"/>
      <c r="L57" s="329"/>
      <c r="M57" s="329"/>
      <c r="N57" s="329"/>
      <c r="O57" s="329"/>
      <c r="P57" s="329"/>
      <c r="Q57" s="329"/>
      <c r="R57" s="329"/>
      <c r="S57" s="329"/>
      <c r="T57" s="329"/>
      <c r="U57" s="329"/>
      <c r="V57" s="329"/>
      <c r="W57" s="329"/>
      <c r="X57" s="329"/>
      <c r="Y57" s="329"/>
      <c r="Z57" s="329"/>
      <c r="AA57" s="329"/>
      <c r="AB57" s="329"/>
      <c r="AC57" s="329"/>
      <c r="AD57" s="329"/>
      <c r="AE57" s="329"/>
      <c r="AF57" s="329"/>
      <c r="AG57" s="329"/>
      <c r="AH57" s="329"/>
      <c r="AI57" s="329"/>
      <c r="AJ57" s="331"/>
    </row>
    <row r="58" spans="1:36">
      <c r="A58" s="355" t="s">
        <v>730</v>
      </c>
      <c r="B58" s="328"/>
      <c r="C58" s="328"/>
      <c r="D58" s="329"/>
      <c r="E58" s="329"/>
      <c r="F58" s="329"/>
      <c r="G58" s="329"/>
      <c r="H58" s="329"/>
      <c r="I58" s="329"/>
      <c r="J58" s="329"/>
      <c r="K58" s="329"/>
      <c r="L58" s="329"/>
      <c r="M58" s="329"/>
      <c r="N58" s="329"/>
      <c r="O58" s="329"/>
      <c r="P58" s="329"/>
      <c r="Q58" s="329"/>
      <c r="R58" s="329"/>
      <c r="S58" s="329"/>
      <c r="T58" s="329"/>
      <c r="U58" s="329"/>
      <c r="V58" s="329"/>
      <c r="W58" s="329"/>
      <c r="X58" s="329"/>
      <c r="Y58" s="329"/>
      <c r="Z58" s="329"/>
      <c r="AA58" s="329"/>
      <c r="AB58" s="329"/>
      <c r="AC58" s="329"/>
      <c r="AD58" s="329"/>
      <c r="AE58" s="329"/>
      <c r="AF58" s="329"/>
      <c r="AG58" s="329"/>
      <c r="AH58" s="329"/>
      <c r="AI58" s="329"/>
      <c r="AJ58" s="331"/>
    </row>
    <row r="59" spans="1:36">
      <c r="H59" s="338"/>
      <c r="I59" s="338"/>
      <c r="J59" s="339"/>
      <c r="K59" s="338"/>
      <c r="L59" s="338"/>
    </row>
    <row r="60" spans="1:36">
      <c r="H60" s="338"/>
      <c r="I60" s="338"/>
      <c r="J60" s="339"/>
      <c r="K60" s="338"/>
      <c r="L60" s="338"/>
    </row>
    <row r="61" spans="1:36">
      <c r="H61" s="338"/>
      <c r="I61" s="338"/>
      <c r="J61" s="339"/>
      <c r="K61" s="338"/>
      <c r="L61" s="338"/>
    </row>
    <row r="62" spans="1:36">
      <c r="H62" s="338"/>
      <c r="I62" s="338"/>
      <c r="J62" s="339"/>
      <c r="K62" s="338"/>
      <c r="L62" s="338"/>
    </row>
    <row r="63" spans="1:36">
      <c r="H63" s="338"/>
      <c r="I63" s="338"/>
      <c r="J63" s="339"/>
      <c r="K63" s="338"/>
      <c r="L63" s="338"/>
    </row>
    <row r="64" spans="1:36">
      <c r="H64" s="338"/>
      <c r="I64" s="338"/>
      <c r="J64" s="339"/>
      <c r="K64" s="338"/>
      <c r="L64" s="338"/>
    </row>
    <row r="65" spans="8:12">
      <c r="H65" s="338"/>
      <c r="I65" s="338"/>
      <c r="J65" s="339"/>
      <c r="K65" s="338"/>
      <c r="L65" s="338"/>
    </row>
    <row r="66" spans="8:12">
      <c r="H66" s="338"/>
      <c r="I66" s="338"/>
      <c r="J66" s="339"/>
      <c r="K66" s="338"/>
      <c r="L66" s="338"/>
    </row>
    <row r="67" spans="8:12">
      <c r="H67" s="338"/>
      <c r="I67" s="338"/>
      <c r="J67" s="339"/>
      <c r="K67" s="338"/>
      <c r="L67" s="338"/>
    </row>
    <row r="68" spans="8:12">
      <c r="H68" s="338"/>
      <c r="I68" s="338"/>
      <c r="J68" s="339"/>
      <c r="K68" s="338"/>
      <c r="L68" s="338"/>
    </row>
    <row r="69" spans="8:12">
      <c r="H69" s="338"/>
      <c r="I69" s="338"/>
      <c r="J69" s="339"/>
      <c r="K69" s="338"/>
      <c r="L69" s="338"/>
    </row>
    <row r="70" spans="8:12">
      <c r="H70" s="338"/>
      <c r="I70" s="338"/>
      <c r="J70" s="339"/>
      <c r="K70" s="338"/>
      <c r="L70" s="338"/>
    </row>
    <row r="71" spans="8:12">
      <c r="H71" s="338"/>
      <c r="I71" s="338"/>
      <c r="J71" s="339"/>
      <c r="K71" s="338"/>
      <c r="L71" s="338"/>
    </row>
    <row r="72" spans="8:12">
      <c r="H72" s="338"/>
      <c r="I72" s="338"/>
      <c r="J72" s="339"/>
      <c r="K72" s="338"/>
      <c r="L72" s="338"/>
    </row>
    <row r="73" spans="8:12">
      <c r="H73" s="338"/>
      <c r="I73" s="338"/>
      <c r="J73" s="339"/>
      <c r="K73" s="338"/>
      <c r="L73" s="338"/>
    </row>
    <row r="74" spans="8:12">
      <c r="H74" s="338"/>
      <c r="I74" s="338"/>
      <c r="J74" s="339"/>
      <c r="K74" s="338"/>
      <c r="L74" s="338"/>
    </row>
    <row r="75" spans="8:12">
      <c r="H75" s="338"/>
      <c r="I75" s="338"/>
      <c r="J75" s="339"/>
      <c r="K75" s="338"/>
      <c r="L75" s="338"/>
    </row>
    <row r="76" spans="8:12">
      <c r="H76" s="338"/>
      <c r="I76" s="338"/>
      <c r="J76" s="339"/>
      <c r="K76" s="338"/>
      <c r="L76" s="338"/>
    </row>
  </sheetData>
  <mergeCells count="4">
    <mergeCell ref="A1:L1"/>
    <mergeCell ref="L3:M3"/>
    <mergeCell ref="N3:O3"/>
    <mergeCell ref="A33:J33"/>
  </mergeCells>
  <phoneticPr fontId="5"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9293-083C-4954-B95B-ECB92AAC1FE8}">
  <dimension ref="A1:BB52"/>
  <sheetViews>
    <sheetView workbookViewId="0"/>
  </sheetViews>
  <sheetFormatPr defaultColWidth="9.125" defaultRowHeight="16.5"/>
  <cols>
    <col min="1" max="1" width="9.125" style="314"/>
    <col min="2" max="2" width="20.375" style="314" customWidth="1"/>
    <col min="3" max="4" width="6.125" style="314" customWidth="1"/>
    <col min="5" max="5" width="6.125" style="314" customWidth="1" collapsed="1"/>
    <col min="6" max="8" width="6.125" style="314" customWidth="1"/>
    <col min="9" max="10" width="5.375" style="314" customWidth="1"/>
    <col min="11" max="11" width="6.375" style="324" bestFit="1" customWidth="1"/>
    <col min="12" max="12" width="5.375" style="314" customWidth="1"/>
    <col min="13" max="13" width="7.75" style="314" customWidth="1"/>
    <col min="14" max="15" width="7.375" style="245" bestFit="1" customWidth="1"/>
    <col min="16" max="16" width="5.375" style="245" bestFit="1" customWidth="1"/>
    <col min="17" max="50" width="6.125" style="277" customWidth="1"/>
    <col min="51" max="51" width="9.125" style="245"/>
    <col min="52" max="16384" width="9.125" style="314"/>
  </cols>
  <sheetData>
    <row r="1" spans="1:54" ht="30" customHeight="1">
      <c r="B1" s="795" t="s">
        <v>731</v>
      </c>
      <c r="C1" s="796"/>
      <c r="D1" s="796"/>
      <c r="E1" s="796"/>
      <c r="F1" s="796"/>
      <c r="G1" s="796"/>
      <c r="H1" s="796"/>
      <c r="I1" s="796"/>
      <c r="J1" s="796"/>
      <c r="K1" s="796"/>
      <c r="L1" s="796"/>
      <c r="M1" s="796"/>
      <c r="N1" s="313"/>
    </row>
    <row r="2" spans="1:54">
      <c r="B2" s="798" t="s">
        <v>642</v>
      </c>
      <c r="C2" s="798"/>
      <c r="D2" s="798"/>
      <c r="E2" s="798"/>
      <c r="F2" s="798"/>
      <c r="G2" s="798"/>
      <c r="H2" s="798"/>
      <c r="I2" s="798"/>
      <c r="J2" s="798"/>
      <c r="K2" s="798"/>
      <c r="L2" s="798"/>
      <c r="M2" s="798"/>
    </row>
    <row r="3" spans="1:54" ht="15" customHeight="1">
      <c r="B3" s="250"/>
      <c r="C3" s="251"/>
      <c r="D3" s="251"/>
      <c r="E3" s="251"/>
      <c r="F3" s="251"/>
      <c r="G3" s="251"/>
      <c r="H3" s="251"/>
      <c r="I3" s="251"/>
      <c r="J3" s="251"/>
      <c r="K3" s="251"/>
      <c r="L3" s="251"/>
      <c r="M3" s="787" t="s">
        <v>643</v>
      </c>
      <c r="N3" s="787"/>
      <c r="O3" s="787" t="s">
        <v>644</v>
      </c>
      <c r="P3" s="787"/>
      <c r="Q3" s="245"/>
      <c r="R3" s="245"/>
      <c r="S3" s="245"/>
      <c r="AY3" s="277"/>
      <c r="AZ3" s="277"/>
      <c r="BA3" s="277"/>
      <c r="BB3" s="245"/>
    </row>
    <row r="4" spans="1:54" ht="15" customHeight="1">
      <c r="B4" s="250"/>
      <c r="C4" s="253">
        <v>2000</v>
      </c>
      <c r="D4" s="253">
        <v>2018</v>
      </c>
      <c r="E4" s="253">
        <v>2019</v>
      </c>
      <c r="F4" s="253">
        <v>2020</v>
      </c>
      <c r="G4" s="253">
        <v>2021</v>
      </c>
      <c r="H4" s="253">
        <v>2022</v>
      </c>
      <c r="I4" s="253">
        <v>2024</v>
      </c>
      <c r="J4" s="253">
        <v>2030</v>
      </c>
      <c r="K4" s="253">
        <v>2040</v>
      </c>
      <c r="L4" s="253">
        <v>2050</v>
      </c>
      <c r="M4" s="254">
        <v>2024</v>
      </c>
      <c r="N4" s="254">
        <v>2050</v>
      </c>
      <c r="O4" s="254" t="s">
        <v>1084</v>
      </c>
      <c r="P4" s="254" t="s">
        <v>1085</v>
      </c>
      <c r="Q4" s="245"/>
      <c r="R4" s="245" t="s">
        <v>1086</v>
      </c>
      <c r="S4" s="245" t="s">
        <v>1088</v>
      </c>
      <c r="AY4" s="277"/>
      <c r="AZ4" s="277"/>
      <c r="BA4" s="277"/>
      <c r="BB4" s="245"/>
    </row>
    <row r="5" spans="1:54" ht="13.5" customHeight="1">
      <c r="A5" s="156" t="s">
        <v>732</v>
      </c>
      <c r="B5" s="316" t="s">
        <v>701</v>
      </c>
      <c r="C5" s="321">
        <v>44.247999999999998</v>
      </c>
      <c r="D5" s="321">
        <v>86.650999999999996</v>
      </c>
      <c r="E5" s="321">
        <v>82.149000000000001</v>
      </c>
      <c r="F5" s="321">
        <v>72.242000000000004</v>
      </c>
      <c r="G5" s="321">
        <v>72.516999999999996</v>
      </c>
      <c r="H5" s="321">
        <v>69.084999999999994</v>
      </c>
      <c r="I5" s="321">
        <v>67.77</v>
      </c>
      <c r="J5" s="322">
        <v>59.281999999999996</v>
      </c>
      <c r="K5" s="322">
        <v>46.938000000000002</v>
      </c>
      <c r="L5" s="322">
        <v>35.201999999999998</v>
      </c>
      <c r="M5" s="257">
        <v>100</v>
      </c>
      <c r="N5" s="257">
        <v>100</v>
      </c>
      <c r="O5" s="323">
        <v>1.79</v>
      </c>
      <c r="P5" s="323">
        <v>-2.4900000000000002</v>
      </c>
      <c r="Q5" s="245"/>
      <c r="R5" s="245">
        <v>72.83</v>
      </c>
      <c r="S5" s="245"/>
      <c r="AY5" s="277"/>
      <c r="AZ5" s="277"/>
      <c r="BA5" s="277"/>
      <c r="BB5" s="245"/>
    </row>
    <row r="6" spans="1:54" ht="13.5" customHeight="1">
      <c r="A6" s="156" t="s">
        <v>733</v>
      </c>
      <c r="B6" s="356" t="s">
        <v>734</v>
      </c>
      <c r="C6" s="317">
        <v>22.988</v>
      </c>
      <c r="D6" s="317">
        <v>54.226999999999997</v>
      </c>
      <c r="E6" s="317">
        <v>50.088999999999999</v>
      </c>
      <c r="F6" s="317">
        <v>41.783000000000001</v>
      </c>
      <c r="G6" s="317">
        <v>40.557000000000002</v>
      </c>
      <c r="H6" s="317">
        <v>39.097000000000001</v>
      </c>
      <c r="I6" s="317">
        <v>37.895000000000003</v>
      </c>
      <c r="J6" s="318">
        <v>26.52</v>
      </c>
      <c r="K6" s="318">
        <v>15.976000000000001</v>
      </c>
      <c r="L6" s="318">
        <v>6.0140000000000002</v>
      </c>
      <c r="M6" s="262">
        <v>55.92</v>
      </c>
      <c r="N6" s="262">
        <v>17.09</v>
      </c>
      <c r="O6" s="320">
        <v>2.1</v>
      </c>
      <c r="P6" s="320">
        <v>-6.83</v>
      </c>
      <c r="Q6" s="245"/>
      <c r="R6" s="245">
        <v>41.981000000000002</v>
      </c>
      <c r="S6" s="245"/>
      <c r="AY6" s="277"/>
      <c r="AZ6" s="277"/>
      <c r="BA6" s="277"/>
      <c r="BB6" s="245"/>
    </row>
    <row r="7" spans="1:54" ht="13.5" customHeight="1">
      <c r="A7" s="156" t="s">
        <v>735</v>
      </c>
      <c r="B7" s="356" t="s">
        <v>736</v>
      </c>
      <c r="C7" s="317">
        <v>21.26</v>
      </c>
      <c r="D7" s="317">
        <v>32.423999999999999</v>
      </c>
      <c r="E7" s="317">
        <v>32.06</v>
      </c>
      <c r="F7" s="317">
        <v>30.457999999999998</v>
      </c>
      <c r="G7" s="317">
        <v>31.96</v>
      </c>
      <c r="H7" s="317">
        <v>29.988</v>
      </c>
      <c r="I7" s="317">
        <v>29.876000000000001</v>
      </c>
      <c r="J7" s="318">
        <v>32.762</v>
      </c>
      <c r="K7" s="318">
        <v>30.962</v>
      </c>
      <c r="L7" s="318">
        <v>29.187000000000001</v>
      </c>
      <c r="M7" s="262">
        <v>44.08</v>
      </c>
      <c r="N7" s="262">
        <v>82.91</v>
      </c>
      <c r="O7" s="320">
        <v>1.43</v>
      </c>
      <c r="P7" s="320">
        <v>-0.09</v>
      </c>
      <c r="Q7" s="245"/>
      <c r="R7" s="245">
        <v>30.849</v>
      </c>
      <c r="S7" s="245"/>
      <c r="AY7" s="277"/>
      <c r="AZ7" s="277"/>
      <c r="BA7" s="277"/>
      <c r="BB7" s="245"/>
    </row>
    <row r="8" spans="1:54" ht="3" customHeight="1">
      <c r="A8" s="157"/>
      <c r="B8" s="287"/>
      <c r="C8" s="288"/>
      <c r="D8" s="288"/>
      <c r="E8" s="288"/>
      <c r="F8" s="288"/>
      <c r="G8" s="288"/>
      <c r="H8" s="288"/>
      <c r="I8" s="288"/>
      <c r="J8" s="289"/>
      <c r="K8" s="289"/>
      <c r="L8" s="289"/>
      <c r="M8" s="289"/>
      <c r="N8" s="289"/>
      <c r="O8" s="291"/>
      <c r="P8" s="291"/>
      <c r="Q8" s="245"/>
      <c r="R8" s="245"/>
      <c r="S8" s="245"/>
      <c r="AY8" s="277"/>
      <c r="AZ8" s="277"/>
      <c r="BA8" s="277"/>
      <c r="BB8" s="245"/>
    </row>
    <row r="9" spans="1:54" ht="13.5" customHeight="1">
      <c r="A9" s="156" t="s">
        <v>737</v>
      </c>
      <c r="B9" s="357" t="s">
        <v>738</v>
      </c>
      <c r="C9" s="358"/>
      <c r="D9" s="358"/>
      <c r="E9" s="358"/>
      <c r="F9" s="358"/>
      <c r="G9" s="358"/>
      <c r="H9" s="358"/>
      <c r="I9" s="358"/>
      <c r="J9" s="359"/>
      <c r="K9" s="359"/>
      <c r="L9" s="359"/>
      <c r="M9" s="282"/>
      <c r="N9" s="282"/>
      <c r="O9" s="282"/>
      <c r="P9" s="282"/>
      <c r="Q9" s="245"/>
      <c r="R9" s="245"/>
      <c r="S9" s="245"/>
      <c r="AY9" s="277"/>
      <c r="AZ9" s="277"/>
      <c r="BA9" s="277"/>
      <c r="BB9" s="245"/>
    </row>
    <row r="10" spans="1:54" ht="13.5" customHeight="1">
      <c r="A10" s="156" t="s">
        <v>739</v>
      </c>
      <c r="B10" s="356" t="s">
        <v>740</v>
      </c>
      <c r="C10" s="317">
        <v>0.53600000000000003</v>
      </c>
      <c r="D10" s="317">
        <v>0.52</v>
      </c>
      <c r="E10" s="317">
        <v>0.47699999999999998</v>
      </c>
      <c r="F10" s="317">
        <v>0.41899999999999998</v>
      </c>
      <c r="G10" s="317">
        <v>0.21299999999999999</v>
      </c>
      <c r="H10" s="317">
        <v>0.2</v>
      </c>
      <c r="I10" s="317">
        <v>0.16200000000000001</v>
      </c>
      <c r="J10" s="318">
        <v>1.9E-2</v>
      </c>
      <c r="K10" s="318">
        <v>0</v>
      </c>
      <c r="L10" s="318">
        <v>0</v>
      </c>
      <c r="M10" s="262">
        <v>0.24</v>
      </c>
      <c r="N10" s="262">
        <v>0</v>
      </c>
      <c r="O10" s="320">
        <v>-4.8499999999999996</v>
      </c>
      <c r="P10" s="320">
        <v>-26.99</v>
      </c>
      <c r="Q10" s="245"/>
      <c r="R10" s="245"/>
      <c r="S10" s="245"/>
      <c r="T10" s="245"/>
      <c r="U10" s="245"/>
      <c r="V10" s="245"/>
      <c r="W10" s="245"/>
      <c r="X10" s="245"/>
      <c r="Y10" s="245"/>
      <c r="Z10" s="245"/>
      <c r="AY10" s="277"/>
      <c r="AZ10" s="277"/>
      <c r="BA10" s="277"/>
      <c r="BB10" s="245"/>
    </row>
    <row r="11" spans="1:54" ht="13.5" customHeight="1">
      <c r="A11" s="156" t="s">
        <v>741</v>
      </c>
      <c r="B11" s="356" t="s">
        <v>742</v>
      </c>
      <c r="C11" s="317">
        <v>1.2230000000000001</v>
      </c>
      <c r="D11" s="317">
        <v>4.4829999999999997</v>
      </c>
      <c r="E11" s="317">
        <v>3.952</v>
      </c>
      <c r="F11" s="317">
        <v>3.5190000000000001</v>
      </c>
      <c r="G11" s="317">
        <v>3.0230000000000001</v>
      </c>
      <c r="H11" s="317">
        <v>2.68</v>
      </c>
      <c r="I11" s="317">
        <v>2.339</v>
      </c>
      <c r="J11" s="318">
        <v>2.617</v>
      </c>
      <c r="K11" s="318">
        <v>1.276</v>
      </c>
      <c r="L11" s="318">
        <v>0.65900000000000003</v>
      </c>
      <c r="M11" s="262">
        <v>3.45</v>
      </c>
      <c r="N11" s="262">
        <v>1.87</v>
      </c>
      <c r="O11" s="320">
        <v>2.74</v>
      </c>
      <c r="P11" s="320">
        <v>-4.75</v>
      </c>
      <c r="Q11" s="245"/>
      <c r="R11" s="245"/>
      <c r="S11" s="245"/>
      <c r="T11" s="245"/>
      <c r="U11" s="245"/>
      <c r="V11" s="245"/>
      <c r="W11" s="245"/>
      <c r="X11" s="245"/>
      <c r="Y11" s="245"/>
      <c r="Z11" s="245"/>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31"/>
    </row>
    <row r="12" spans="1:54" ht="13.5" customHeight="1">
      <c r="A12" s="156" t="s">
        <v>743</v>
      </c>
      <c r="B12" s="356" t="s">
        <v>744</v>
      </c>
      <c r="C12" s="317">
        <v>28.245000000000001</v>
      </c>
      <c r="D12" s="317">
        <v>57.518999999999998</v>
      </c>
      <c r="E12" s="317">
        <v>53.353999999999999</v>
      </c>
      <c r="F12" s="317">
        <v>44.747</v>
      </c>
      <c r="G12" s="317">
        <v>51.52</v>
      </c>
      <c r="H12" s="317">
        <v>49.115000000000002</v>
      </c>
      <c r="I12" s="317">
        <v>48.968000000000004</v>
      </c>
      <c r="J12" s="318">
        <v>38.707000000000001</v>
      </c>
      <c r="K12" s="318">
        <v>27.71</v>
      </c>
      <c r="L12" s="318">
        <v>17.024999999999999</v>
      </c>
      <c r="M12" s="262">
        <v>72.260000000000005</v>
      </c>
      <c r="N12" s="262">
        <v>48.36</v>
      </c>
      <c r="O12" s="320">
        <v>2.3199999999999998</v>
      </c>
      <c r="P12" s="320">
        <v>-3.98</v>
      </c>
      <c r="Q12" s="246"/>
      <c r="R12" s="245"/>
      <c r="S12" s="245"/>
      <c r="T12" s="245"/>
      <c r="U12" s="245"/>
      <c r="V12" s="245"/>
      <c r="W12" s="245"/>
      <c r="X12" s="245"/>
      <c r="Y12" s="245"/>
      <c r="Z12" s="245"/>
      <c r="AA12" s="329"/>
      <c r="AB12" s="330"/>
      <c r="AC12" s="329"/>
      <c r="AD12" s="329"/>
      <c r="AE12" s="329"/>
      <c r="AF12" s="329"/>
      <c r="AG12" s="330"/>
      <c r="AH12" s="329"/>
      <c r="AI12" s="329"/>
      <c r="AJ12" s="329"/>
      <c r="AK12" s="329"/>
      <c r="AL12" s="330"/>
      <c r="AM12" s="329"/>
      <c r="AN12" s="329"/>
      <c r="AO12" s="329"/>
      <c r="AP12" s="329"/>
      <c r="AQ12" s="330"/>
      <c r="AR12" s="329"/>
      <c r="AS12" s="329"/>
      <c r="AT12" s="329"/>
      <c r="AU12" s="329"/>
      <c r="AV12" s="329"/>
      <c r="AW12" s="329"/>
      <c r="AX12" s="329"/>
      <c r="AY12" s="329"/>
      <c r="AZ12" s="329"/>
      <c r="BA12" s="329"/>
      <c r="BB12" s="331"/>
    </row>
    <row r="13" spans="1:54" ht="13.5" customHeight="1">
      <c r="A13" s="156" t="s">
        <v>745</v>
      </c>
      <c r="B13" s="356" t="s">
        <v>746</v>
      </c>
      <c r="C13" s="317">
        <v>14.244</v>
      </c>
      <c r="D13" s="317">
        <v>24.129000000000001</v>
      </c>
      <c r="E13" s="317">
        <v>24.366</v>
      </c>
      <c r="F13" s="317">
        <v>23.556000000000001</v>
      </c>
      <c r="G13" s="317">
        <v>17.760000000000002</v>
      </c>
      <c r="H13" s="317">
        <v>17.09</v>
      </c>
      <c r="I13" s="317">
        <v>16.300999999999998</v>
      </c>
      <c r="J13" s="318">
        <v>17.940000000000001</v>
      </c>
      <c r="K13" s="318">
        <v>17.952000000000002</v>
      </c>
      <c r="L13" s="318">
        <v>17.516999999999999</v>
      </c>
      <c r="M13" s="262">
        <v>24.05</v>
      </c>
      <c r="N13" s="262">
        <v>49.76</v>
      </c>
      <c r="O13" s="320">
        <v>0.56000000000000005</v>
      </c>
      <c r="P13" s="320">
        <v>0.28000000000000003</v>
      </c>
      <c r="Q13" s="245"/>
      <c r="R13" s="245"/>
      <c r="S13" s="245"/>
      <c r="T13" s="245"/>
      <c r="U13" s="245"/>
      <c r="V13" s="245"/>
      <c r="W13" s="245"/>
      <c r="X13" s="245"/>
      <c r="Y13" s="245"/>
      <c r="Z13" s="245"/>
      <c r="AA13" s="329"/>
      <c r="AB13" s="329"/>
      <c r="AC13" s="329"/>
      <c r="AD13" s="329"/>
      <c r="AE13" s="329"/>
      <c r="AF13" s="329"/>
      <c r="AG13" s="329"/>
      <c r="AH13" s="329"/>
      <c r="AI13" s="329"/>
      <c r="AJ13" s="329"/>
      <c r="AK13" s="329"/>
      <c r="AL13" s="329"/>
      <c r="AM13" s="329"/>
      <c r="AN13" s="329"/>
      <c r="AO13" s="329"/>
      <c r="AP13" s="329"/>
      <c r="AQ13" s="329"/>
      <c r="AR13" s="329"/>
      <c r="AS13" s="329"/>
      <c r="AT13" s="329"/>
      <c r="AU13" s="329"/>
      <c r="AV13" s="329"/>
      <c r="AW13" s="329"/>
      <c r="AX13" s="329"/>
      <c r="AY13" s="329"/>
      <c r="AZ13" s="329"/>
      <c r="BA13" s="329"/>
      <c r="BB13" s="332"/>
    </row>
    <row r="14" spans="1:54" ht="3" customHeight="1">
      <c r="A14" s="157"/>
      <c r="B14" s="287"/>
      <c r="C14" s="288"/>
      <c r="D14" s="288"/>
      <c r="E14" s="288"/>
      <c r="F14" s="288"/>
      <c r="G14" s="288"/>
      <c r="H14" s="288"/>
      <c r="I14" s="288"/>
      <c r="J14" s="289"/>
      <c r="K14" s="289"/>
      <c r="L14" s="289"/>
      <c r="M14" s="289"/>
      <c r="N14" s="289"/>
      <c r="O14" s="291"/>
      <c r="P14" s="291"/>
      <c r="Q14" s="245"/>
      <c r="R14" s="245"/>
      <c r="S14" s="245"/>
      <c r="T14" s="245"/>
      <c r="U14" s="245"/>
      <c r="V14" s="245"/>
      <c r="W14" s="245"/>
      <c r="X14" s="245"/>
      <c r="Y14" s="245"/>
      <c r="Z14" s="245"/>
      <c r="AA14" s="329"/>
      <c r="AB14" s="329"/>
      <c r="AC14" s="329"/>
      <c r="AD14" s="329"/>
      <c r="AE14" s="329"/>
      <c r="AF14" s="329"/>
      <c r="AG14" s="329"/>
      <c r="AH14" s="329"/>
      <c r="AI14" s="329"/>
      <c r="AJ14" s="329"/>
      <c r="AK14" s="329"/>
      <c r="AL14" s="329"/>
      <c r="AM14" s="329"/>
      <c r="AN14" s="329"/>
      <c r="AO14" s="329"/>
      <c r="AP14" s="329"/>
      <c r="AQ14" s="329"/>
      <c r="AR14" s="329"/>
      <c r="AS14" s="329"/>
      <c r="AT14" s="329"/>
      <c r="AU14" s="329"/>
      <c r="AV14" s="329"/>
      <c r="AW14" s="329"/>
      <c r="AX14" s="329"/>
      <c r="AY14" s="329"/>
      <c r="AZ14" s="329"/>
      <c r="BA14" s="329"/>
      <c r="BB14" s="331"/>
    </row>
    <row r="15" spans="1:54" ht="13.5" customHeight="1">
      <c r="A15" s="156" t="s">
        <v>747</v>
      </c>
      <c r="B15" s="357" t="s">
        <v>748</v>
      </c>
      <c r="C15" s="317"/>
      <c r="D15" s="317"/>
      <c r="E15" s="317"/>
      <c r="F15" s="317"/>
      <c r="G15" s="317"/>
      <c r="H15" s="317"/>
      <c r="I15" s="317"/>
      <c r="J15" s="318"/>
      <c r="K15" s="318"/>
      <c r="L15" s="318"/>
      <c r="M15" s="262"/>
      <c r="N15" s="262"/>
      <c r="O15" s="320"/>
      <c r="P15" s="320"/>
      <c r="Q15" s="245"/>
      <c r="R15" s="245"/>
      <c r="S15" s="245"/>
      <c r="T15" s="245"/>
      <c r="U15" s="245"/>
      <c r="V15" s="245"/>
      <c r="W15" s="245"/>
      <c r="X15" s="245"/>
      <c r="Y15" s="245"/>
      <c r="Z15" s="245"/>
      <c r="AA15" s="329"/>
      <c r="AB15" s="329"/>
      <c r="AC15" s="329"/>
      <c r="AD15" s="329"/>
      <c r="AE15" s="329"/>
      <c r="AF15" s="329"/>
      <c r="AG15" s="329"/>
      <c r="AH15" s="329"/>
      <c r="AI15" s="329"/>
      <c r="AJ15" s="329"/>
      <c r="AK15" s="329"/>
      <c r="AL15" s="329"/>
      <c r="AM15" s="329"/>
      <c r="AN15" s="329"/>
      <c r="AO15" s="329"/>
      <c r="AP15" s="329"/>
      <c r="AQ15" s="329"/>
      <c r="AR15" s="329"/>
      <c r="AS15" s="329"/>
      <c r="AT15" s="329"/>
      <c r="AU15" s="329"/>
      <c r="AV15" s="329"/>
      <c r="AW15" s="329"/>
      <c r="AX15" s="329"/>
      <c r="AY15" s="329"/>
      <c r="AZ15" s="329"/>
      <c r="BA15" s="329"/>
      <c r="BB15" s="331"/>
    </row>
    <row r="16" spans="1:54" ht="13.5" customHeight="1">
      <c r="A16" s="156" t="s">
        <v>749</v>
      </c>
      <c r="B16" s="356" t="s">
        <v>750</v>
      </c>
      <c r="C16" s="317">
        <v>22.988</v>
      </c>
      <c r="D16" s="317">
        <v>54.226999999999997</v>
      </c>
      <c r="E16" s="317">
        <v>50.088999999999999</v>
      </c>
      <c r="F16" s="317">
        <v>41.783000000000001</v>
      </c>
      <c r="G16" s="317">
        <v>40.557000000000002</v>
      </c>
      <c r="H16" s="317">
        <v>39.097000000000001</v>
      </c>
      <c r="I16" s="317">
        <v>37.895000000000003</v>
      </c>
      <c r="J16" s="318">
        <v>26.52</v>
      </c>
      <c r="K16" s="318">
        <v>15.976000000000001</v>
      </c>
      <c r="L16" s="318">
        <v>6.0140000000000002</v>
      </c>
      <c r="M16" s="262">
        <v>55.92</v>
      </c>
      <c r="N16" s="262">
        <v>17.09</v>
      </c>
      <c r="O16" s="320">
        <v>2.1</v>
      </c>
      <c r="P16" s="320">
        <v>-6.83</v>
      </c>
      <c r="Q16" s="245"/>
      <c r="R16" s="245"/>
      <c r="S16" s="245"/>
      <c r="T16" s="245"/>
      <c r="U16" s="245"/>
      <c r="V16" s="245"/>
      <c r="W16" s="245"/>
      <c r="X16" s="245"/>
      <c r="Y16" s="245"/>
      <c r="Z16" s="245"/>
      <c r="AA16" s="329"/>
      <c r="AB16" s="329"/>
      <c r="AC16" s="329"/>
      <c r="AD16" s="329"/>
      <c r="AE16" s="329"/>
      <c r="AF16" s="329"/>
      <c r="AG16" s="329"/>
      <c r="AH16" s="329"/>
      <c r="AI16" s="329"/>
      <c r="AJ16" s="329"/>
      <c r="AK16" s="329"/>
      <c r="AL16" s="329"/>
      <c r="AM16" s="329"/>
      <c r="AN16" s="329"/>
      <c r="AO16" s="329"/>
      <c r="AP16" s="329"/>
      <c r="AQ16" s="329"/>
      <c r="AR16" s="329"/>
      <c r="AS16" s="329"/>
      <c r="AT16" s="329"/>
      <c r="AU16" s="329"/>
      <c r="AV16" s="329"/>
      <c r="AW16" s="329"/>
      <c r="AX16" s="329"/>
      <c r="AY16" s="329"/>
      <c r="AZ16" s="329"/>
      <c r="BA16" s="329"/>
      <c r="BB16" s="331"/>
    </row>
    <row r="17" spans="1:54" ht="13.5" customHeight="1">
      <c r="A17" s="156" t="s">
        <v>751</v>
      </c>
      <c r="B17" s="356" t="s">
        <v>752</v>
      </c>
      <c r="C17" s="317">
        <v>12.957000000000001</v>
      </c>
      <c r="D17" s="317">
        <v>24.129000000000001</v>
      </c>
      <c r="E17" s="317">
        <v>24.366</v>
      </c>
      <c r="F17" s="317">
        <v>23.556000000000001</v>
      </c>
      <c r="G17" s="317">
        <v>17.266999999999999</v>
      </c>
      <c r="H17" s="317">
        <v>16.593</v>
      </c>
      <c r="I17" s="317">
        <v>15.795</v>
      </c>
      <c r="J17" s="318">
        <v>17.931000000000001</v>
      </c>
      <c r="K17" s="318">
        <v>17.95</v>
      </c>
      <c r="L17" s="318">
        <v>17.516999999999999</v>
      </c>
      <c r="M17" s="262">
        <v>23.31</v>
      </c>
      <c r="N17" s="262">
        <v>49.76</v>
      </c>
      <c r="O17" s="320">
        <v>0.83</v>
      </c>
      <c r="P17" s="320">
        <v>0.4</v>
      </c>
      <c r="Q17" s="245"/>
      <c r="R17" s="245"/>
      <c r="S17" s="245"/>
      <c r="T17" s="245"/>
      <c r="U17" s="245"/>
      <c r="V17" s="245"/>
      <c r="W17" s="245"/>
      <c r="X17" s="245"/>
      <c r="Y17" s="245"/>
      <c r="Z17" s="245"/>
      <c r="AA17" s="329"/>
      <c r="AB17" s="329"/>
      <c r="AC17" s="329"/>
      <c r="AD17" s="329"/>
      <c r="AE17" s="329"/>
      <c r="AF17" s="329"/>
      <c r="AG17" s="329"/>
      <c r="AH17" s="329"/>
      <c r="AI17" s="329"/>
      <c r="AJ17" s="329"/>
      <c r="AK17" s="329"/>
      <c r="AL17" s="329"/>
      <c r="AM17" s="329"/>
      <c r="AN17" s="329"/>
      <c r="AO17" s="329"/>
      <c r="AP17" s="329"/>
      <c r="AQ17" s="329"/>
      <c r="AR17" s="329"/>
      <c r="AS17" s="329"/>
      <c r="AT17" s="329"/>
      <c r="AU17" s="329"/>
      <c r="AV17" s="329"/>
      <c r="AW17" s="329"/>
      <c r="AX17" s="329"/>
      <c r="AY17" s="329"/>
      <c r="AZ17" s="329"/>
      <c r="BA17" s="329"/>
      <c r="BB17" s="331"/>
    </row>
    <row r="18" spans="1:54" ht="13.5" customHeight="1">
      <c r="A18" s="156" t="s">
        <v>753</v>
      </c>
      <c r="B18" s="356" t="s">
        <v>754</v>
      </c>
      <c r="C18" s="317">
        <v>3.5030000000000001</v>
      </c>
      <c r="D18" s="317">
        <v>2.1960000000000002</v>
      </c>
      <c r="E18" s="317">
        <v>2.3610000000000002</v>
      </c>
      <c r="F18" s="317">
        <v>2.0150000000000001</v>
      </c>
      <c r="G18" s="317">
        <v>2.16</v>
      </c>
      <c r="H18" s="317">
        <v>2.1419999999999999</v>
      </c>
      <c r="I18" s="317">
        <v>1.607</v>
      </c>
      <c r="J18" s="318">
        <v>1.7809999999999999</v>
      </c>
      <c r="K18" s="318">
        <v>1.661</v>
      </c>
      <c r="L18" s="318">
        <v>1.4770000000000001</v>
      </c>
      <c r="M18" s="262">
        <v>2.37</v>
      </c>
      <c r="N18" s="262">
        <v>4.2</v>
      </c>
      <c r="O18" s="320">
        <v>-3.2</v>
      </c>
      <c r="P18" s="320">
        <v>-0.32</v>
      </c>
      <c r="Q18" s="245"/>
      <c r="R18" s="245"/>
      <c r="S18" s="245"/>
      <c r="T18" s="245"/>
      <c r="U18" s="245"/>
      <c r="V18" s="245"/>
      <c r="W18" s="245"/>
      <c r="X18" s="245"/>
      <c r="Y18" s="245"/>
      <c r="Z18" s="245"/>
      <c r="AA18" s="329"/>
      <c r="AB18" s="329"/>
      <c r="AC18" s="329"/>
      <c r="AD18" s="329"/>
      <c r="AE18" s="329"/>
      <c r="AF18" s="329"/>
      <c r="AG18" s="329"/>
      <c r="AH18" s="329"/>
      <c r="AI18" s="329"/>
      <c r="AJ18" s="329"/>
      <c r="AK18" s="329"/>
      <c r="AL18" s="329"/>
      <c r="AM18" s="329"/>
      <c r="AN18" s="329"/>
      <c r="AO18" s="329"/>
      <c r="AP18" s="329"/>
      <c r="AQ18" s="329"/>
      <c r="AR18" s="329"/>
      <c r="AS18" s="329"/>
      <c r="AT18" s="329"/>
      <c r="AU18" s="329"/>
      <c r="AV18" s="329"/>
      <c r="AW18" s="329"/>
      <c r="AX18" s="329"/>
      <c r="AY18" s="329"/>
      <c r="AZ18" s="329"/>
      <c r="BA18" s="329"/>
      <c r="BB18" s="331"/>
    </row>
    <row r="19" spans="1:54" ht="13.5" customHeight="1">
      <c r="A19" s="156" t="s">
        <v>755</v>
      </c>
      <c r="B19" s="356" t="s">
        <v>756</v>
      </c>
      <c r="C19" s="317">
        <v>4.2610000000000001</v>
      </c>
      <c r="D19" s="317">
        <v>5.649</v>
      </c>
      <c r="E19" s="317">
        <v>5.0190000000000001</v>
      </c>
      <c r="F19" s="317">
        <v>4.6429999999999998</v>
      </c>
      <c r="G19" s="317">
        <v>12.284000000000001</v>
      </c>
      <c r="H19" s="317">
        <v>11.026</v>
      </c>
      <c r="I19" s="317">
        <v>12.292999999999999</v>
      </c>
      <c r="J19" s="318">
        <v>13.023</v>
      </c>
      <c r="K19" s="318">
        <v>11.349</v>
      </c>
      <c r="L19" s="318">
        <v>10.193</v>
      </c>
      <c r="M19" s="262">
        <v>18.14</v>
      </c>
      <c r="N19" s="262">
        <v>28.96</v>
      </c>
      <c r="O19" s="320">
        <v>4.51</v>
      </c>
      <c r="P19" s="320">
        <v>-0.72</v>
      </c>
      <c r="Q19" s="246"/>
      <c r="R19" s="245"/>
      <c r="S19" s="245"/>
      <c r="AA19" s="329"/>
      <c r="AB19" s="329"/>
      <c r="AC19" s="329"/>
      <c r="AD19" s="329"/>
      <c r="AE19" s="329"/>
      <c r="AF19" s="329"/>
      <c r="AG19" s="329"/>
      <c r="AH19" s="329"/>
      <c r="AI19" s="329"/>
      <c r="AJ19" s="329"/>
      <c r="AK19" s="329"/>
      <c r="AL19" s="329"/>
      <c r="AM19" s="329"/>
      <c r="AN19" s="329"/>
      <c r="AO19" s="329"/>
      <c r="AP19" s="329"/>
      <c r="AQ19" s="329"/>
      <c r="AR19" s="329"/>
      <c r="AS19" s="329"/>
      <c r="AT19" s="329"/>
      <c r="AU19" s="329"/>
      <c r="AV19" s="329"/>
      <c r="AW19" s="329"/>
      <c r="AX19" s="329"/>
      <c r="AY19" s="329"/>
      <c r="AZ19" s="329"/>
      <c r="BA19" s="329"/>
      <c r="BB19" s="331"/>
    </row>
    <row r="20" spans="1:54" ht="13.5" customHeight="1" thickBot="1">
      <c r="A20" s="158" t="s">
        <v>757</v>
      </c>
      <c r="B20" s="356" t="s">
        <v>758</v>
      </c>
      <c r="C20" s="317">
        <v>0.45</v>
      </c>
      <c r="D20" s="317">
        <v>0.318</v>
      </c>
      <c r="E20" s="317">
        <v>0.185</v>
      </c>
      <c r="F20" s="317">
        <v>0.14299999999999999</v>
      </c>
      <c r="G20" s="317">
        <v>0.19400000000000001</v>
      </c>
      <c r="H20" s="317">
        <v>0.182</v>
      </c>
      <c r="I20" s="317">
        <v>0.161</v>
      </c>
      <c r="J20" s="318">
        <v>1.7999999999999999E-2</v>
      </c>
      <c r="K20" s="318">
        <v>0</v>
      </c>
      <c r="L20" s="318">
        <v>0</v>
      </c>
      <c r="M20" s="262">
        <v>0.24</v>
      </c>
      <c r="N20" s="262">
        <v>0</v>
      </c>
      <c r="O20" s="320">
        <v>-4.2</v>
      </c>
      <c r="P20" s="320">
        <v>-32.26</v>
      </c>
      <c r="Q20" s="245"/>
      <c r="R20" s="245"/>
      <c r="S20" s="245"/>
      <c r="AY20" s="277"/>
      <c r="AZ20" s="277"/>
      <c r="BA20" s="277"/>
      <c r="BB20" s="245"/>
    </row>
    <row r="21" spans="1:54" ht="11.25" customHeight="1">
      <c r="B21" s="797"/>
      <c r="C21" s="791"/>
      <c r="D21" s="791"/>
      <c r="E21" s="791"/>
      <c r="F21" s="791"/>
      <c r="G21" s="791"/>
      <c r="H21" s="791"/>
      <c r="I21" s="791"/>
      <c r="J21" s="791"/>
      <c r="K21" s="791"/>
      <c r="L21" s="791"/>
      <c r="M21" s="791"/>
      <c r="X21" s="245"/>
      <c r="Y21" s="245"/>
      <c r="Z21" s="245"/>
      <c r="AA21" s="245"/>
      <c r="AB21" s="245"/>
      <c r="AC21" s="245"/>
      <c r="AD21" s="245"/>
      <c r="AE21" s="245"/>
      <c r="AF21" s="245"/>
      <c r="AG21" s="245"/>
      <c r="AH21" s="245"/>
      <c r="AI21" s="245"/>
      <c r="AJ21" s="245"/>
      <c r="AK21" s="245"/>
      <c r="AL21" s="245"/>
      <c r="AM21" s="245"/>
      <c r="AN21" s="245"/>
      <c r="AO21" s="245"/>
      <c r="AP21" s="245"/>
      <c r="AQ21" s="245"/>
      <c r="AR21" s="245"/>
      <c r="AS21" s="245"/>
      <c r="AT21" s="245"/>
      <c r="AU21" s="245"/>
      <c r="AV21" s="245"/>
      <c r="AW21" s="245"/>
      <c r="AX21" s="245"/>
    </row>
    <row r="22" spans="1:54">
      <c r="I22" s="360"/>
      <c r="J22" s="360"/>
      <c r="K22" s="361"/>
      <c r="L22" s="360"/>
      <c r="M22" s="360"/>
      <c r="X22" s="245"/>
      <c r="Y22" s="245"/>
      <c r="Z22" s="245"/>
      <c r="AA22" s="245"/>
      <c r="AB22" s="245"/>
      <c r="AC22" s="245"/>
      <c r="AD22" s="245"/>
      <c r="AE22" s="245"/>
      <c r="AF22" s="245"/>
      <c r="AG22" s="245"/>
      <c r="AH22" s="245"/>
      <c r="AI22" s="245"/>
      <c r="AJ22" s="245"/>
      <c r="AK22" s="245"/>
      <c r="AL22" s="245"/>
      <c r="AM22" s="245"/>
      <c r="AN22" s="245"/>
      <c r="AO22" s="245"/>
      <c r="AP22" s="245"/>
      <c r="AQ22" s="245"/>
      <c r="AR22" s="245"/>
      <c r="AS22" s="245"/>
      <c r="AT22" s="245"/>
      <c r="AU22" s="245"/>
      <c r="AV22" s="333"/>
      <c r="AW22" s="245"/>
      <c r="AX22" s="245"/>
    </row>
    <row r="23" spans="1:54" ht="17.25" thickBot="1">
      <c r="B23" s="27" t="s">
        <v>334</v>
      </c>
      <c r="C23" s="362"/>
      <c r="I23" s="360"/>
      <c r="J23" s="360"/>
      <c r="K23" s="361"/>
      <c r="L23" s="360"/>
      <c r="M23" s="360"/>
      <c r="X23" s="24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5"/>
      <c r="AV23" s="334"/>
      <c r="AW23" s="335"/>
      <c r="AX23" s="335"/>
      <c r="AY23" s="331"/>
    </row>
    <row r="24" spans="1:54" ht="17.25" thickBot="1">
      <c r="B24" s="363">
        <f>[2]About!C86</f>
        <v>39656668310000</v>
      </c>
      <c r="C24" s="29" t="s">
        <v>335</v>
      </c>
      <c r="I24" s="360"/>
      <c r="J24" s="360"/>
      <c r="K24" s="361"/>
      <c r="L24" s="360"/>
      <c r="M24" s="360"/>
      <c r="X24" s="245"/>
      <c r="Y24" s="245"/>
      <c r="Z24" s="245"/>
      <c r="AA24" s="245"/>
      <c r="AB24" s="245"/>
      <c r="AC24" s="245"/>
      <c r="AD24" s="245"/>
      <c r="AE24" s="245"/>
      <c r="AF24" s="245"/>
      <c r="AG24" s="245"/>
      <c r="AH24" s="245"/>
      <c r="AI24" s="245"/>
      <c r="AJ24" s="245"/>
      <c r="AK24" s="245"/>
      <c r="AL24" s="245"/>
      <c r="AM24" s="245"/>
      <c r="AN24" s="245"/>
      <c r="AO24" s="245"/>
      <c r="AP24" s="245"/>
      <c r="AQ24" s="245"/>
      <c r="AR24" s="245"/>
      <c r="AS24" s="245"/>
      <c r="AT24" s="245"/>
      <c r="AU24" s="245"/>
      <c r="AV24" s="245"/>
      <c r="AW24" s="245"/>
      <c r="AX24" s="245"/>
    </row>
    <row r="25" spans="1:54">
      <c r="I25" s="360"/>
      <c r="J25" s="360"/>
      <c r="K25" s="361"/>
      <c r="L25" s="360"/>
      <c r="M25" s="360"/>
      <c r="X25" s="245"/>
      <c r="Y25" s="245"/>
      <c r="Z25" s="245"/>
      <c r="AA25" s="245"/>
      <c r="AB25" s="245"/>
      <c r="AC25" s="245"/>
      <c r="AD25" s="245"/>
      <c r="AE25" s="245"/>
      <c r="AF25" s="245"/>
      <c r="AG25" s="245"/>
      <c r="AH25" s="245"/>
      <c r="AI25" s="245"/>
      <c r="AJ25" s="245"/>
      <c r="AK25" s="245"/>
      <c r="AL25" s="245"/>
      <c r="AM25" s="245"/>
      <c r="AN25" s="245"/>
      <c r="AO25" s="245"/>
      <c r="AP25" s="245"/>
      <c r="AQ25" s="245"/>
      <c r="AR25" s="245"/>
      <c r="AS25" s="245"/>
      <c r="AT25" s="245"/>
      <c r="AU25" s="245"/>
      <c r="AV25" s="245"/>
      <c r="AW25" s="245"/>
      <c r="AX25" s="245"/>
    </row>
    <row r="26" spans="1:54">
      <c r="A26" s="156" t="s">
        <v>759</v>
      </c>
      <c r="B26" s="250" t="s">
        <v>696</v>
      </c>
      <c r="C26" s="251"/>
      <c r="D26" s="251"/>
      <c r="E26" s="251"/>
      <c r="F26" s="251"/>
      <c r="G26" s="251"/>
      <c r="H26" s="251"/>
      <c r="I26" s="251"/>
      <c r="J26" s="251"/>
      <c r="K26" s="251"/>
      <c r="L26" s="251"/>
      <c r="M26" s="338"/>
      <c r="O26" s="314"/>
      <c r="P26" s="314"/>
      <c r="Q26" s="314"/>
      <c r="R26" s="314"/>
      <c r="S26" s="314"/>
      <c r="T26" s="314"/>
      <c r="U26" s="314"/>
      <c r="V26" s="314"/>
      <c r="W26" s="314"/>
      <c r="X26" s="314"/>
      <c r="Y26" s="314"/>
      <c r="Z26" s="314"/>
      <c r="AA26" s="314"/>
      <c r="AB26" s="314"/>
      <c r="AC26" s="314"/>
      <c r="AD26" s="314"/>
      <c r="AE26" s="314"/>
      <c r="AF26" s="314"/>
      <c r="AG26" s="314"/>
      <c r="AH26" s="314"/>
      <c r="AI26" s="314"/>
      <c r="AJ26" s="314"/>
      <c r="AK26" s="314"/>
      <c r="AL26" s="314"/>
      <c r="AM26" s="314"/>
      <c r="AN26" s="314"/>
      <c r="AO26" s="314"/>
      <c r="AP26" s="314"/>
      <c r="AQ26" s="314"/>
      <c r="AR26" s="314"/>
      <c r="AS26" s="314"/>
      <c r="AT26" s="314"/>
      <c r="AU26" s="314"/>
      <c r="AV26" s="314"/>
      <c r="AW26" s="314"/>
      <c r="AX26" s="314"/>
      <c r="AY26" s="314"/>
    </row>
    <row r="27" spans="1:54" ht="33.75">
      <c r="A27" s="156" t="s">
        <v>760</v>
      </c>
      <c r="B27" s="250" t="s">
        <v>761</v>
      </c>
      <c r="C27" s="253">
        <v>2000</v>
      </c>
      <c r="D27" s="253">
        <v>2018</v>
      </c>
      <c r="E27" s="253">
        <v>2019</v>
      </c>
      <c r="F27" s="253">
        <v>2020</v>
      </c>
      <c r="G27" s="253">
        <v>2021</v>
      </c>
      <c r="H27" s="253">
        <v>2022</v>
      </c>
      <c r="I27" s="253">
        <v>2024</v>
      </c>
      <c r="J27" s="253">
        <v>2030</v>
      </c>
      <c r="K27" s="253">
        <v>2040</v>
      </c>
      <c r="L27" s="253">
        <v>2050</v>
      </c>
      <c r="M27" s="424" t="s">
        <v>1079</v>
      </c>
      <c r="N27" s="424" t="s">
        <v>809</v>
      </c>
      <c r="O27" s="424" t="s">
        <v>810</v>
      </c>
      <c r="P27" s="314"/>
      <c r="Q27" s="314"/>
      <c r="R27" s="314" t="s">
        <v>1087</v>
      </c>
      <c r="S27" s="314"/>
      <c r="T27" s="314"/>
      <c r="U27" s="314"/>
      <c r="V27" s="314"/>
      <c r="W27" s="314"/>
      <c r="X27" s="314"/>
      <c r="Y27" s="314"/>
      <c r="Z27" s="314"/>
      <c r="AA27" s="314"/>
      <c r="AB27" s="314"/>
      <c r="AC27" s="314"/>
      <c r="AD27" s="314"/>
      <c r="AE27" s="314"/>
      <c r="AF27" s="314"/>
      <c r="AG27" s="314"/>
      <c r="AH27" s="314"/>
      <c r="AI27" s="314"/>
      <c r="AJ27" s="314"/>
      <c r="AK27" s="314"/>
      <c r="AL27" s="314"/>
      <c r="AM27" s="314"/>
      <c r="AN27" s="314"/>
      <c r="AO27" s="314"/>
      <c r="AP27" s="314"/>
      <c r="AQ27" s="314"/>
      <c r="AR27" s="314"/>
      <c r="AS27" s="314"/>
      <c r="AT27" s="314"/>
      <c r="AU27" s="314"/>
      <c r="AV27" s="314"/>
      <c r="AW27" s="314"/>
      <c r="AX27" s="314"/>
      <c r="AY27" s="314"/>
    </row>
    <row r="28" spans="1:54">
      <c r="A28" s="156" t="s">
        <v>762</v>
      </c>
      <c r="B28" s="255" t="s">
        <v>727</v>
      </c>
      <c r="C28" s="341">
        <f>C5*$B$24</f>
        <v>1754728259380880</v>
      </c>
      <c r="D28" s="341">
        <f t="shared" ref="D28:L28" si="0">D5*$B$24</f>
        <v>3436289965729810</v>
      </c>
      <c r="E28" s="341">
        <f t="shared" si="0"/>
        <v>3257755644998190</v>
      </c>
      <c r="F28" s="341">
        <f t="shared" si="0"/>
        <v>2864877032051020</v>
      </c>
      <c r="G28" s="341">
        <f t="shared" si="0"/>
        <v>2875782615836270</v>
      </c>
      <c r="H28" s="341">
        <f t="shared" si="0"/>
        <v>2739680930196350</v>
      </c>
      <c r="I28" s="341">
        <f t="shared" si="0"/>
        <v>2687532411368700</v>
      </c>
      <c r="J28" s="364">
        <f t="shared" si="0"/>
        <v>2350926610753420</v>
      </c>
      <c r="K28" s="364">
        <f t="shared" si="0"/>
        <v>1861404697134780</v>
      </c>
      <c r="L28" s="364">
        <f t="shared" si="0"/>
        <v>1395994037848620</v>
      </c>
      <c r="M28" s="426">
        <f>_xlfn.RRI(J$27-I$27,I28,J28)</f>
        <v>-2.2055458664678174E-2</v>
      </c>
      <c r="N28" s="426">
        <f t="shared" ref="N28:O30" si="1">_xlfn.RRI(K$27-J$27,J28,K28)</f>
        <v>-2.307736237074598E-2</v>
      </c>
      <c r="O28" s="426">
        <f t="shared" si="1"/>
        <v>-2.8362482323082028E-2</v>
      </c>
      <c r="P28" s="314"/>
      <c r="Q28" s="314"/>
      <c r="R28" s="314">
        <f>R5*$B$24</f>
        <v>2888195153017300</v>
      </c>
      <c r="S28" s="314"/>
      <c r="T28" s="314"/>
      <c r="U28" s="314"/>
      <c r="V28" s="314"/>
      <c r="W28" s="314"/>
      <c r="X28" s="314"/>
      <c r="Y28" s="314"/>
      <c r="Z28" s="314"/>
      <c r="AA28" s="314"/>
      <c r="AB28" s="314"/>
      <c r="AC28" s="314"/>
      <c r="AD28" s="314"/>
      <c r="AE28" s="314"/>
      <c r="AF28" s="314"/>
      <c r="AG28" s="314"/>
      <c r="AH28" s="314"/>
      <c r="AI28" s="314"/>
      <c r="AJ28" s="314"/>
      <c r="AK28" s="314"/>
      <c r="AL28" s="314"/>
      <c r="AM28" s="314"/>
      <c r="AN28" s="314"/>
      <c r="AO28" s="314"/>
      <c r="AP28" s="314"/>
      <c r="AQ28" s="314"/>
      <c r="AR28" s="314"/>
      <c r="AS28" s="314"/>
      <c r="AT28" s="314"/>
      <c r="AU28" s="314"/>
      <c r="AV28" s="314"/>
      <c r="AW28" s="314"/>
      <c r="AX28" s="314"/>
      <c r="AY28" s="314"/>
    </row>
    <row r="29" spans="1:54">
      <c r="A29" s="156" t="s">
        <v>763</v>
      </c>
      <c r="B29" s="260" t="s">
        <v>728</v>
      </c>
      <c r="C29" s="341">
        <f t="shared" ref="C29:L30" si="2">C6*$B$24</f>
        <v>911627491110280</v>
      </c>
      <c r="D29" s="341">
        <f t="shared" si="2"/>
        <v>2150462152446369.8</v>
      </c>
      <c r="E29" s="341">
        <f t="shared" si="2"/>
        <v>1986362858979590</v>
      </c>
      <c r="F29" s="341">
        <f t="shared" si="2"/>
        <v>1656974571996730</v>
      </c>
      <c r="G29" s="341">
        <f t="shared" si="2"/>
        <v>1608355496648670</v>
      </c>
      <c r="H29" s="341">
        <f t="shared" si="2"/>
        <v>1550456760916070</v>
      </c>
      <c r="I29" s="341">
        <f t="shared" si="2"/>
        <v>1502789445607450</v>
      </c>
      <c r="J29" s="364">
        <f t="shared" si="2"/>
        <v>1051694843581200</v>
      </c>
      <c r="K29" s="364">
        <f t="shared" si="2"/>
        <v>633554932920560</v>
      </c>
      <c r="L29" s="364">
        <f t="shared" si="2"/>
        <v>238495203216340</v>
      </c>
      <c r="M29" s="426">
        <f t="shared" ref="M29:M30" si="3">_xlfn.RRI(J$27-I$27,I29,J29)</f>
        <v>-5.7751905060635322E-2</v>
      </c>
      <c r="N29" s="426">
        <f t="shared" si="1"/>
        <v>-4.9418291381565282E-2</v>
      </c>
      <c r="O29" s="426">
        <f t="shared" si="1"/>
        <v>-9.3078835088646783E-2</v>
      </c>
      <c r="P29" s="314"/>
      <c r="Q29" s="314"/>
      <c r="R29" s="314">
        <f>R6*$B$24</f>
        <v>1664826592322110</v>
      </c>
      <c r="S29" s="314"/>
      <c r="T29" s="314"/>
      <c r="U29" s="314"/>
      <c r="V29" s="314"/>
      <c r="W29" s="314"/>
      <c r="X29" s="314"/>
      <c r="Y29" s="314"/>
      <c r="Z29" s="314"/>
      <c r="AA29" s="314"/>
      <c r="AB29" s="314"/>
      <c r="AC29" s="314"/>
      <c r="AD29" s="314"/>
      <c r="AE29" s="314"/>
      <c r="AF29" s="314"/>
      <c r="AG29" s="314"/>
      <c r="AH29" s="314"/>
      <c r="AI29" s="314"/>
      <c r="AJ29" s="314"/>
      <c r="AK29" s="314"/>
      <c r="AL29" s="314"/>
      <c r="AM29" s="314"/>
      <c r="AN29" s="314"/>
      <c r="AO29" s="314"/>
      <c r="AP29" s="314"/>
      <c r="AQ29" s="314"/>
      <c r="AR29" s="314"/>
      <c r="AS29" s="314"/>
      <c r="AT29" s="314"/>
      <c r="AU29" s="314"/>
      <c r="AV29" s="314"/>
      <c r="AW29" s="314"/>
      <c r="AX29" s="314"/>
      <c r="AY29" s="314"/>
    </row>
    <row r="30" spans="1:54">
      <c r="A30" s="158" t="s">
        <v>764</v>
      </c>
      <c r="B30" s="260" t="s">
        <v>765</v>
      </c>
      <c r="C30" s="341">
        <f t="shared" si="2"/>
        <v>843100768270600</v>
      </c>
      <c r="D30" s="341">
        <f t="shared" si="2"/>
        <v>1285827813283440</v>
      </c>
      <c r="E30" s="341">
        <f t="shared" si="2"/>
        <v>1271392786018600</v>
      </c>
      <c r="F30" s="341">
        <f t="shared" si="2"/>
        <v>1207862803385980</v>
      </c>
      <c r="G30" s="341">
        <f t="shared" si="2"/>
        <v>1267427119187600</v>
      </c>
      <c r="H30" s="341">
        <f t="shared" si="2"/>
        <v>1189224169280280</v>
      </c>
      <c r="I30" s="341">
        <f t="shared" si="2"/>
        <v>1184782622429560</v>
      </c>
      <c r="J30" s="364">
        <f t="shared" si="2"/>
        <v>1299231767172220</v>
      </c>
      <c r="K30" s="364">
        <f t="shared" si="2"/>
        <v>1227849764214220</v>
      </c>
      <c r="L30" s="364">
        <f t="shared" si="2"/>
        <v>1157459177963970</v>
      </c>
      <c r="M30" s="426">
        <f t="shared" si="3"/>
        <v>1.5487680783207614E-2</v>
      </c>
      <c r="N30" s="426">
        <f t="shared" si="1"/>
        <v>-5.6349299942823894E-3</v>
      </c>
      <c r="O30" s="426">
        <f t="shared" si="1"/>
        <v>-5.8863314104292686E-3</v>
      </c>
      <c r="P30" s="314"/>
      <c r="Q30" s="314"/>
      <c r="R30" s="314">
        <f>R7*$B$24</f>
        <v>1223368560695190</v>
      </c>
      <c r="S30" s="314"/>
      <c r="T30" s="314"/>
      <c r="U30" s="314"/>
      <c r="V30" s="314"/>
      <c r="W30" s="314"/>
      <c r="X30" s="314"/>
      <c r="Y30" s="314"/>
      <c r="Z30" s="314"/>
      <c r="AA30" s="314"/>
      <c r="AB30" s="314"/>
      <c r="AC30" s="314"/>
      <c r="AD30" s="314"/>
      <c r="AE30" s="314"/>
      <c r="AF30" s="314"/>
      <c r="AG30" s="314"/>
      <c r="AH30" s="314"/>
      <c r="AI30" s="314"/>
      <c r="AJ30" s="314"/>
      <c r="AK30" s="314"/>
      <c r="AL30" s="314"/>
      <c r="AM30" s="314"/>
      <c r="AN30" s="314"/>
      <c r="AO30" s="314"/>
      <c r="AP30" s="314"/>
      <c r="AQ30" s="314"/>
      <c r="AR30" s="314"/>
      <c r="AS30" s="314"/>
      <c r="AT30" s="314"/>
      <c r="AU30" s="314"/>
      <c r="AV30" s="314"/>
      <c r="AW30" s="314"/>
      <c r="AX30" s="314"/>
      <c r="AY30" s="314"/>
    </row>
    <row r="31" spans="1:54">
      <c r="I31" s="338"/>
      <c r="J31" s="338"/>
      <c r="K31" s="339"/>
      <c r="L31" s="338"/>
      <c r="M31" s="338"/>
      <c r="O31" s="314"/>
      <c r="P31" s="314"/>
      <c r="Q31" s="314"/>
      <c r="R31" s="314"/>
      <c r="S31" s="314"/>
      <c r="T31" s="314"/>
      <c r="U31" s="314"/>
      <c r="V31" s="314"/>
      <c r="W31" s="314"/>
      <c r="X31" s="314"/>
      <c r="Y31" s="314"/>
      <c r="Z31" s="314"/>
      <c r="AA31" s="314"/>
      <c r="AB31" s="314"/>
      <c r="AC31" s="314"/>
      <c r="AD31" s="314"/>
      <c r="AE31" s="314"/>
      <c r="AF31" s="314"/>
      <c r="AG31" s="314"/>
      <c r="AH31" s="314"/>
      <c r="AI31" s="314"/>
      <c r="AJ31" s="314"/>
      <c r="AK31" s="314"/>
      <c r="AL31" s="314"/>
      <c r="AM31" s="314"/>
      <c r="AN31" s="314"/>
      <c r="AO31" s="314"/>
      <c r="AP31" s="314"/>
      <c r="AQ31" s="314"/>
      <c r="AR31" s="314"/>
      <c r="AS31" s="314"/>
      <c r="AT31" s="314"/>
      <c r="AU31" s="314"/>
      <c r="AV31" s="314"/>
      <c r="AW31" s="314"/>
      <c r="AX31" s="314"/>
      <c r="AY31" s="314"/>
    </row>
    <row r="32" spans="1:54">
      <c r="I32" s="338"/>
      <c r="J32" s="338"/>
      <c r="K32" s="339"/>
      <c r="L32" s="338"/>
      <c r="M32" s="338"/>
      <c r="O32" s="314"/>
      <c r="P32" s="314"/>
      <c r="Q32" s="314"/>
      <c r="R32" s="314"/>
      <c r="S32" s="314"/>
      <c r="T32" s="314"/>
      <c r="U32" s="314"/>
      <c r="V32" s="314"/>
      <c r="W32" s="314"/>
      <c r="X32" s="314"/>
      <c r="Y32" s="314"/>
      <c r="Z32" s="314"/>
      <c r="AA32" s="314"/>
      <c r="AB32" s="314"/>
      <c r="AC32" s="314"/>
      <c r="AD32" s="314"/>
      <c r="AE32" s="314"/>
      <c r="AF32" s="314"/>
      <c r="AG32" s="314"/>
      <c r="AH32" s="314"/>
      <c r="AI32" s="314"/>
      <c r="AJ32" s="314"/>
      <c r="AK32" s="314"/>
      <c r="AL32" s="314"/>
      <c r="AM32" s="314"/>
      <c r="AN32" s="314"/>
      <c r="AO32" s="314"/>
      <c r="AP32" s="314"/>
      <c r="AQ32" s="314"/>
      <c r="AR32" s="314"/>
      <c r="AS32" s="314"/>
      <c r="AT32" s="314"/>
      <c r="AU32" s="314"/>
      <c r="AV32" s="314"/>
      <c r="AW32" s="314"/>
      <c r="AX32" s="314"/>
      <c r="AY32" s="314"/>
    </row>
    <row r="33" spans="1:51">
      <c r="I33" s="338"/>
      <c r="J33" s="338"/>
      <c r="K33" s="339"/>
      <c r="L33" s="338"/>
      <c r="M33" s="338"/>
      <c r="O33" s="314"/>
      <c r="P33" s="314"/>
      <c r="Q33" s="314"/>
      <c r="R33" s="314"/>
      <c r="S33" s="314"/>
      <c r="T33" s="314"/>
      <c r="U33" s="314"/>
      <c r="V33" s="314"/>
      <c r="W33" s="314"/>
      <c r="X33" s="314"/>
      <c r="Y33" s="314"/>
      <c r="Z33" s="314"/>
      <c r="AA33" s="314"/>
      <c r="AB33" s="314"/>
      <c r="AC33" s="314"/>
      <c r="AD33" s="314"/>
      <c r="AE33" s="314"/>
      <c r="AF33" s="314"/>
      <c r="AG33" s="314"/>
      <c r="AH33" s="314"/>
      <c r="AI33" s="314"/>
      <c r="AJ33" s="314"/>
      <c r="AK33" s="314"/>
      <c r="AL33" s="314"/>
      <c r="AM33" s="314"/>
      <c r="AN33" s="314"/>
      <c r="AO33" s="314"/>
      <c r="AP33" s="314"/>
      <c r="AQ33" s="314"/>
      <c r="AR33" s="314"/>
      <c r="AS33" s="314"/>
      <c r="AT33" s="314"/>
      <c r="AU33" s="314"/>
      <c r="AV33" s="314"/>
      <c r="AW33" s="314"/>
      <c r="AX33" s="314"/>
      <c r="AY33" s="314"/>
    </row>
    <row r="34" spans="1:51">
      <c r="A34" s="20"/>
      <c r="B34" s="342" t="s">
        <v>724</v>
      </c>
      <c r="C34" s="343" t="s">
        <v>725</v>
      </c>
      <c r="D34" s="277"/>
      <c r="E34" s="344" t="s">
        <v>335</v>
      </c>
      <c r="F34" s="277"/>
      <c r="G34" s="345"/>
      <c r="H34" s="345"/>
      <c r="I34" s="345"/>
      <c r="J34" s="345"/>
      <c r="K34" s="277"/>
      <c r="L34" s="346"/>
      <c r="M34" s="346"/>
      <c r="N34" s="346"/>
      <c r="O34" s="346"/>
      <c r="P34" s="346"/>
      <c r="Q34" s="346"/>
      <c r="R34" s="346"/>
      <c r="S34" s="346"/>
      <c r="T34" s="346"/>
      <c r="U34" s="346"/>
      <c r="V34" s="347"/>
      <c r="W34" s="347"/>
      <c r="X34" s="347"/>
      <c r="Y34" s="347"/>
      <c r="AA34" s="346"/>
      <c r="AB34" s="346"/>
      <c r="AC34" s="346"/>
      <c r="AD34" s="346"/>
      <c r="AE34" s="346"/>
      <c r="AF34" s="347"/>
      <c r="AG34" s="347"/>
      <c r="AH34" s="347"/>
      <c r="AI34" s="347"/>
      <c r="AK34" s="245"/>
      <c r="AL34" s="314"/>
      <c r="AM34" s="314"/>
      <c r="AN34" s="314"/>
      <c r="AO34" s="314"/>
      <c r="AP34" s="314"/>
      <c r="AQ34" s="314"/>
      <c r="AR34" s="314"/>
      <c r="AS34" s="314"/>
      <c r="AT34" s="314"/>
      <c r="AU34" s="314"/>
      <c r="AV34" s="314"/>
      <c r="AW34" s="314"/>
      <c r="AX34" s="314"/>
      <c r="AY34" s="314"/>
    </row>
    <row r="35" spans="1:51">
      <c r="A35" s="245"/>
      <c r="B35" s="279" t="s">
        <v>697</v>
      </c>
      <c r="C35" s="279"/>
      <c r="D35" s="279"/>
      <c r="E35" s="279"/>
      <c r="F35" s="279"/>
      <c r="G35" s="279"/>
      <c r="H35" s="279"/>
      <c r="I35" s="279"/>
      <c r="J35" s="279"/>
      <c r="K35" s="279"/>
      <c r="L35" s="279"/>
      <c r="M35" s="279"/>
      <c r="N35" s="279"/>
      <c r="O35" s="279"/>
      <c r="P35" s="279"/>
      <c r="Q35" s="279"/>
      <c r="R35" s="279"/>
      <c r="S35" s="279"/>
      <c r="T35" s="279"/>
      <c r="U35" s="279"/>
      <c r="V35" s="279"/>
      <c r="W35" s="279"/>
      <c r="X35" s="279"/>
      <c r="Y35" s="279"/>
      <c r="AA35" s="279"/>
      <c r="AB35" s="279"/>
      <c r="AC35" s="279"/>
      <c r="AD35" s="279"/>
      <c r="AE35" s="279"/>
      <c r="AF35" s="279"/>
      <c r="AG35" s="279"/>
      <c r="AH35" s="279"/>
      <c r="AI35" s="279"/>
      <c r="AK35" s="245"/>
      <c r="AL35" s="314"/>
      <c r="AM35" s="314"/>
      <c r="AN35" s="314"/>
      <c r="AO35" s="314"/>
      <c r="AP35" s="314"/>
      <c r="AQ35" s="314"/>
      <c r="AR35" s="314"/>
      <c r="AS35" s="314"/>
      <c r="AT35" s="314"/>
      <c r="AU35" s="314"/>
      <c r="AV35" s="314"/>
      <c r="AW35" s="314"/>
      <c r="AX35" s="314"/>
      <c r="AY35" s="314"/>
    </row>
    <row r="36" spans="1:51">
      <c r="A36" s="245"/>
      <c r="B36" s="25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310"/>
      <c r="AH36" s="310"/>
      <c r="AI36" s="310"/>
      <c r="AJ36" s="310"/>
      <c r="AK36" s="245"/>
      <c r="AL36" s="314"/>
    </row>
    <row r="37" spans="1:51">
      <c r="A37" s="245"/>
      <c r="B37" s="250"/>
      <c r="C37" s="311">
        <v>2000</v>
      </c>
      <c r="D37" s="311">
        <v>2018</v>
      </c>
      <c r="E37" s="311">
        <v>2019</v>
      </c>
      <c r="F37" s="312">
        <v>2020</v>
      </c>
      <c r="G37" s="311">
        <v>2021</v>
      </c>
      <c r="H37" s="311">
        <v>2022</v>
      </c>
      <c r="I37" s="311">
        <v>2023</v>
      </c>
      <c r="J37" s="311">
        <v>2024</v>
      </c>
      <c r="K37" s="312">
        <v>2025</v>
      </c>
      <c r="L37" s="311">
        <v>2026</v>
      </c>
      <c r="M37" s="311">
        <v>2027</v>
      </c>
      <c r="N37" s="311">
        <v>2028</v>
      </c>
      <c r="O37" s="311">
        <v>2029</v>
      </c>
      <c r="P37" s="312">
        <v>2030</v>
      </c>
      <c r="Q37" s="311">
        <v>2031</v>
      </c>
      <c r="R37" s="311">
        <v>2032</v>
      </c>
      <c r="S37" s="311">
        <v>2033</v>
      </c>
      <c r="T37" s="311">
        <v>2034</v>
      </c>
      <c r="U37" s="312">
        <v>2035</v>
      </c>
      <c r="V37" s="311">
        <v>2036</v>
      </c>
      <c r="W37" s="311">
        <v>2037</v>
      </c>
      <c r="X37" s="311">
        <v>2038</v>
      </c>
      <c r="Y37" s="311">
        <v>2039</v>
      </c>
      <c r="Z37" s="312">
        <v>2040</v>
      </c>
      <c r="AA37" s="311">
        <v>2041</v>
      </c>
      <c r="AB37" s="311">
        <v>2042</v>
      </c>
      <c r="AC37" s="311">
        <v>2043</v>
      </c>
      <c r="AD37" s="311">
        <v>2044</v>
      </c>
      <c r="AE37" s="312">
        <v>2045</v>
      </c>
      <c r="AF37" s="311">
        <v>2046</v>
      </c>
      <c r="AG37" s="311">
        <v>2047</v>
      </c>
      <c r="AH37" s="311">
        <v>2048</v>
      </c>
      <c r="AI37" s="311">
        <v>2049</v>
      </c>
      <c r="AJ37" s="311">
        <v>2050</v>
      </c>
      <c r="AK37" s="245" t="s">
        <v>726</v>
      </c>
      <c r="AL37" s="314"/>
    </row>
    <row r="38" spans="1:51">
      <c r="A38" s="156" t="s">
        <v>762</v>
      </c>
      <c r="B38" s="255" t="s">
        <v>727</v>
      </c>
      <c r="C38" s="350">
        <f>C28</f>
        <v>1754728259380880</v>
      </c>
      <c r="D38" s="350">
        <f t="shared" ref="D38:H38" si="4">D28</f>
        <v>3436289965729810</v>
      </c>
      <c r="E38" s="350">
        <f t="shared" si="4"/>
        <v>3257755644998190</v>
      </c>
      <c r="F38" s="350">
        <f t="shared" si="4"/>
        <v>2864877032051020</v>
      </c>
      <c r="G38" s="350">
        <f t="shared" si="4"/>
        <v>2875782615836270</v>
      </c>
      <c r="H38" s="350">
        <f t="shared" si="4"/>
        <v>2739680930196350</v>
      </c>
      <c r="I38" s="350">
        <f>R28</f>
        <v>2888195153017300</v>
      </c>
      <c r="J38" s="329" cm="1">
        <f t="array" ref="J38">TREND($I28:$J28,$I$27:$J$27,J$37)</f>
        <v>2687532411368688</v>
      </c>
      <c r="K38" s="329" cm="1">
        <f t="array" ref="K38">TREND($I28:$J28,$I$27:$J$27,K$37)</f>
        <v>2631431444599472</v>
      </c>
      <c r="L38" s="329" cm="1">
        <f t="array" ref="L38">TREND($I28:$J28,$I$27:$J$27,L$37)</f>
        <v>2575330477830256</v>
      </c>
      <c r="M38" s="329" cm="1">
        <f t="array" ref="M38">TREND($I28:$J28,$I$27:$J$27,M$37)</f>
        <v>2519229511061056</v>
      </c>
      <c r="N38" s="329" cm="1">
        <f t="array" ref="N38">TREND($I28:$J28,$I$27:$J$27,N$37)</f>
        <v>2463128544291840</v>
      </c>
      <c r="O38" s="329" cm="1">
        <f t="array" ref="O38">TREND($I28:$J28,$I$27:$J$27,O$37)</f>
        <v>2407027577522624</v>
      </c>
      <c r="P38" s="349">
        <f>J28</f>
        <v>2350926610753420</v>
      </c>
      <c r="Q38" s="329" cm="1">
        <f t="array" ref="Q38">TREND($J28:$K28,$J$27:$K$27,Q$37)</f>
        <v>2301974419391552</v>
      </c>
      <c r="R38" s="329" cm="1">
        <f t="array" ref="R38">TREND($J28:$K28,$J$27:$K$27,R$37)</f>
        <v>2253022228029696</v>
      </c>
      <c r="S38" s="329" cm="1">
        <f t="array" ref="S38">TREND($J28:$K28,$J$27:$K$27,S$37)</f>
        <v>2204070036667824</v>
      </c>
      <c r="T38" s="329" cm="1">
        <f t="array" ref="T38">TREND($J28:$K28,$J$27:$K$27,T$37)</f>
        <v>2155117845305968</v>
      </c>
      <c r="U38" s="329" cm="1">
        <f t="array" ref="U38">TREND($J28:$K28,$J$27:$K$27,U$37)</f>
        <v>2106165653944096</v>
      </c>
      <c r="V38" s="329" cm="1">
        <f t="array" ref="V38">TREND($J28:$K28,$J$27:$K$27,V$37)</f>
        <v>2057213462582240</v>
      </c>
      <c r="W38" s="329" cm="1">
        <f t="array" ref="W38">TREND($J28:$K28,$J$27:$K$27,W$37)</f>
        <v>2008261271220368</v>
      </c>
      <c r="X38" s="329" cm="1">
        <f t="array" ref="X38">TREND($J28:$K28,$J$27:$K$27,X$37)</f>
        <v>1959309079858512</v>
      </c>
      <c r="Y38" s="329" cm="1">
        <f t="array" ref="Y38">TREND($J28:$K28,$J$27:$K$27,Y$37)</f>
        <v>1910356888496640</v>
      </c>
      <c r="Z38" s="349">
        <f>K28</f>
        <v>1861404697134780</v>
      </c>
      <c r="AA38" s="329" cm="1">
        <f t="array" ref="AA38">TREND($K28:$L28,$K$27:$L$27,AA$37)</f>
        <v>1814863631206160</v>
      </c>
      <c r="AB38" s="329" cm="1">
        <f t="array" ref="AB38">TREND($K28:$L28,$K$27:$L$27,AB$37)</f>
        <v>1768322565277552</v>
      </c>
      <c r="AC38" s="329" cm="1">
        <f t="array" ref="AC38">TREND($K28:$L28,$K$27:$L$27,AC$37)</f>
        <v>1721781499348928</v>
      </c>
      <c r="AD38" s="329" cm="1">
        <f t="array" ref="AD38">TREND($K28:$L28,$K$27:$L$27,AD$37)</f>
        <v>1675240433420320</v>
      </c>
      <c r="AE38" s="329" cm="1">
        <f t="array" ref="AE38">TREND($K28:$L28,$K$27:$L$27,AE$37)</f>
        <v>1628699367491696</v>
      </c>
      <c r="AF38" s="329" cm="1">
        <f t="array" ref="AF38">TREND($K28:$L28,$K$27:$L$27,AF$37)</f>
        <v>1582158301563088</v>
      </c>
      <c r="AG38" s="329" cm="1">
        <f t="array" ref="AG38">TREND($K28:$L28,$K$27:$L$27,AG$37)</f>
        <v>1535617235634464</v>
      </c>
      <c r="AH38" s="329" cm="1">
        <f t="array" ref="AH38">TREND($K28:$L28,$K$27:$L$27,AH$37)</f>
        <v>1489076169705856</v>
      </c>
      <c r="AI38" s="329" cm="1">
        <f t="array" ref="AI38">TREND($K28:$L28,$K$27:$L$27,AI$37)</f>
        <v>1442535103777248</v>
      </c>
      <c r="AJ38" s="365">
        <f>L28</f>
        <v>1395994037848620</v>
      </c>
      <c r="AK38" s="332">
        <f>(AJ38/F38)^(1/30)-1</f>
        <v>-2.3679100855454327E-2</v>
      </c>
      <c r="AL38" s="314"/>
    </row>
    <row r="39" spans="1:51">
      <c r="A39" s="156" t="s">
        <v>763</v>
      </c>
      <c r="B39" s="260" t="s">
        <v>728</v>
      </c>
      <c r="C39" s="350">
        <f t="shared" ref="C39:H40" si="5">C29</f>
        <v>911627491110280</v>
      </c>
      <c r="D39" s="350">
        <f t="shared" si="5"/>
        <v>2150462152446369.8</v>
      </c>
      <c r="E39" s="350">
        <f t="shared" si="5"/>
        <v>1986362858979590</v>
      </c>
      <c r="F39" s="350">
        <f t="shared" si="5"/>
        <v>1656974571996730</v>
      </c>
      <c r="G39" s="350">
        <f t="shared" si="5"/>
        <v>1608355496648670</v>
      </c>
      <c r="H39" s="350">
        <f t="shared" si="5"/>
        <v>1550456760916070</v>
      </c>
      <c r="I39" s="350">
        <f>R29</f>
        <v>1664826592322110</v>
      </c>
      <c r="J39" s="329" cm="1">
        <f t="array" ref="J39">TREND($I29:$J29,$I$27:$J$27,J$37)</f>
        <v>1502789445607456</v>
      </c>
      <c r="K39" s="329" cm="1">
        <f t="array" ref="K39">TREND($I29:$J29,$I$27:$J$27,K$37)</f>
        <v>1427607011936416</v>
      </c>
      <c r="L39" s="329" cm="1">
        <f t="array" ref="L39">TREND($I29:$J29,$I$27:$J$27,L$37)</f>
        <v>1352424578265376</v>
      </c>
      <c r="M39" s="329" cm="1">
        <f t="array" ref="M39">TREND($I29:$J29,$I$27:$J$27,M$37)</f>
        <v>1277242144594336</v>
      </c>
      <c r="N39" s="329" cm="1">
        <f t="array" ref="N39">TREND($I29:$J29,$I$27:$J$27,N$37)</f>
        <v>1202059710923296</v>
      </c>
      <c r="O39" s="329" cm="1">
        <f t="array" ref="O39">TREND($I29:$J29,$I$27:$J$27,O$37)</f>
        <v>1126877277252256</v>
      </c>
      <c r="P39" s="349">
        <f t="shared" ref="P39:P40" si="6">J29</f>
        <v>1051694843581200</v>
      </c>
      <c r="Q39" s="329" cm="1">
        <f t="array" ref="Q39">TREND($J29:$K29,$J$27:$K$27,Q$37)</f>
        <v>1009880852515136</v>
      </c>
      <c r="R39" s="329" cm="1">
        <f t="array" ref="R39">TREND($J29:$K29,$J$27:$K$27,R$37)</f>
        <v>968066861449072</v>
      </c>
      <c r="S39" s="329" cm="1">
        <f t="array" ref="S39">TREND($J29:$K29,$J$27:$K$27,S$37)</f>
        <v>926252870383008</v>
      </c>
      <c r="T39" s="329" cm="1">
        <f t="array" ref="T39">TREND($J29:$K29,$J$27:$K$27,T$37)</f>
        <v>884438879316944</v>
      </c>
      <c r="U39" s="329" cm="1">
        <f t="array" ref="U39">TREND($J29:$K29,$J$27:$K$27,U$37)</f>
        <v>842624888250880</v>
      </c>
      <c r="V39" s="329" cm="1">
        <f t="array" ref="V39">TREND($J29:$K29,$J$27:$K$27,V$37)</f>
        <v>800810897184816</v>
      </c>
      <c r="W39" s="329" cm="1">
        <f t="array" ref="W39">TREND($J29:$K29,$J$27:$K$27,W$37)</f>
        <v>758996906118752</v>
      </c>
      <c r="X39" s="329" cm="1">
        <f t="array" ref="X39">TREND($J29:$K29,$J$27:$K$27,X$37)</f>
        <v>717182915052688</v>
      </c>
      <c r="Y39" s="329" cm="1">
        <f t="array" ref="Y39">TREND($J29:$K29,$J$27:$K$27,Y$37)</f>
        <v>675368923986624</v>
      </c>
      <c r="Z39" s="349">
        <f t="shared" ref="Z39:Z40" si="7">K29</f>
        <v>633554932920560</v>
      </c>
      <c r="AA39" s="329" cm="1">
        <f t="array" ref="AA39">TREND($K29:$L29,$K$27:$L$27,AA$37)</f>
        <v>594048959950144</v>
      </c>
      <c r="AB39" s="329" cm="1">
        <f t="array" ref="AB39">TREND($K29:$L29,$K$27:$L$27,AB$37)</f>
        <v>554542986979712</v>
      </c>
      <c r="AC39" s="329" cm="1">
        <f t="array" ref="AC39">TREND($K29:$L29,$K$27:$L$27,AC$37)</f>
        <v>515037014009296</v>
      </c>
      <c r="AD39" s="329" cm="1">
        <f t="array" ref="AD39">TREND($K29:$L29,$K$27:$L$27,AD$37)</f>
        <v>475531041038864</v>
      </c>
      <c r="AE39" s="329" cm="1">
        <f t="array" ref="AE39">TREND($K29:$L29,$K$27:$L$27,AE$37)</f>
        <v>436025068068448</v>
      </c>
      <c r="AF39" s="329" cm="1">
        <f t="array" ref="AF39">TREND($K29:$L29,$K$27:$L$27,AF$37)</f>
        <v>396519095098032</v>
      </c>
      <c r="AG39" s="329" cm="1">
        <f t="array" ref="AG39">TREND($K29:$L29,$K$27:$L$27,AG$37)</f>
        <v>357013122127600</v>
      </c>
      <c r="AH39" s="329" cm="1">
        <f t="array" ref="AH39">TREND($K29:$L29,$K$27:$L$27,AH$37)</f>
        <v>317507149157184</v>
      </c>
      <c r="AI39" s="329" cm="1">
        <f t="array" ref="AI39">TREND($K29:$L29,$K$27:$L$27,AI$37)</f>
        <v>278001176186768</v>
      </c>
      <c r="AJ39" s="365">
        <f t="shared" ref="AJ39:AJ40" si="8">L29</f>
        <v>238495203216340</v>
      </c>
      <c r="AK39" s="332"/>
      <c r="AL39" s="314"/>
    </row>
    <row r="40" spans="1:51">
      <c r="A40" s="156" t="s">
        <v>764</v>
      </c>
      <c r="B40" s="260" t="s">
        <v>765</v>
      </c>
      <c r="C40" s="350">
        <f t="shared" si="5"/>
        <v>843100768270600</v>
      </c>
      <c r="D40" s="350">
        <f t="shared" si="5"/>
        <v>1285827813283440</v>
      </c>
      <c r="E40" s="350">
        <f t="shared" si="5"/>
        <v>1271392786018600</v>
      </c>
      <c r="F40" s="350">
        <f t="shared" si="5"/>
        <v>1207862803385980</v>
      </c>
      <c r="G40" s="350">
        <f t="shared" si="5"/>
        <v>1267427119187600</v>
      </c>
      <c r="H40" s="350">
        <f t="shared" si="5"/>
        <v>1189224169280280</v>
      </c>
      <c r="I40" s="350">
        <f>R30</f>
        <v>1223368560695190</v>
      </c>
      <c r="J40" s="329" cm="1">
        <f t="array" ref="J40">TREND($I30:$J30,$I$27:$J$27,J$37)</f>
        <v>1184782622429560</v>
      </c>
      <c r="K40" s="329" cm="1">
        <f t="array" ref="K40">TREND($I30:$J30,$I$27:$J$27,K$37)</f>
        <v>1203857479886672</v>
      </c>
      <c r="L40" s="329" cm="1">
        <f t="array" ref="L40">TREND($I30:$J30,$I$27:$J$27,L$37)</f>
        <v>1222932337343776</v>
      </c>
      <c r="M40" s="329" cm="1">
        <f t="array" ref="M40">TREND($I30:$J30,$I$27:$J$27,M$37)</f>
        <v>1242007194800888</v>
      </c>
      <c r="N40" s="329" cm="1">
        <f t="array" ref="N40">TREND($I30:$J30,$I$27:$J$27,N$37)</f>
        <v>1261082052258000</v>
      </c>
      <c r="O40" s="329" cm="1">
        <f t="array" ref="O40">TREND($I30:$J30,$I$27:$J$27,O$37)</f>
        <v>1280156909715112</v>
      </c>
      <c r="P40" s="349">
        <f t="shared" si="6"/>
        <v>1299231767172220</v>
      </c>
      <c r="Q40" s="329" cm="1">
        <f t="array" ref="Q40">TREND($J30:$K30,$J$27:$K$27,Q$37)</f>
        <v>1292093566876420</v>
      </c>
      <c r="R40" s="329" cm="1">
        <f t="array" ref="R40">TREND($J30:$K30,$J$27:$K$27,R$37)</f>
        <v>1284955366580620</v>
      </c>
      <c r="S40" s="329" cm="1">
        <f t="array" ref="S40">TREND($J30:$K30,$J$27:$K$27,S$37)</f>
        <v>1277817166284820</v>
      </c>
      <c r="T40" s="329" cm="1">
        <f t="array" ref="T40">TREND($J30:$K30,$J$27:$K$27,T$37)</f>
        <v>1270678965989020</v>
      </c>
      <c r="U40" s="329" cm="1">
        <f t="array" ref="U40">TREND($J30:$K30,$J$27:$K$27,U$37)</f>
        <v>1263540765693220</v>
      </c>
      <c r="V40" s="329" cm="1">
        <f t="array" ref="V40">TREND($J30:$K30,$J$27:$K$27,V$37)</f>
        <v>1256402565397420</v>
      </c>
      <c r="W40" s="329" cm="1">
        <f t="array" ref="W40">TREND($J30:$K30,$J$27:$K$27,W$37)</f>
        <v>1249264365101620</v>
      </c>
      <c r="X40" s="329" cm="1">
        <f t="array" ref="X40">TREND($J30:$K30,$J$27:$K$27,X$37)</f>
        <v>1242126164805820</v>
      </c>
      <c r="Y40" s="329" cm="1">
        <f t="array" ref="Y40">TREND($J30:$K30,$J$27:$K$27,Y$37)</f>
        <v>1234987964510020</v>
      </c>
      <c r="Z40" s="349">
        <f t="shared" si="7"/>
        <v>1227849764214220</v>
      </c>
      <c r="AA40" s="329" cm="1">
        <f t="array" ref="AA40">TREND($K30:$L30,$K$27:$L$27,AA$37)</f>
        <v>1220810705589194</v>
      </c>
      <c r="AB40" s="329" cm="1">
        <f t="array" ref="AB40">TREND($K30:$L30,$K$27:$L$27,AB$37)</f>
        <v>1213771646964170</v>
      </c>
      <c r="AC40" s="329" cm="1">
        <f t="array" ref="AC40">TREND($K30:$L30,$K$27:$L$27,AC$37)</f>
        <v>1206732588339144</v>
      </c>
      <c r="AD40" s="329" cm="1">
        <f t="array" ref="AD40">TREND($K30:$L30,$K$27:$L$27,AD$37)</f>
        <v>1199693529714120</v>
      </c>
      <c r="AE40" s="329" cm="1">
        <f t="array" ref="AE40">TREND($K30:$L30,$K$27:$L$27,AE$37)</f>
        <v>1192654471089094</v>
      </c>
      <c r="AF40" s="329" cm="1">
        <f t="array" ref="AF40">TREND($K30:$L30,$K$27:$L$27,AF$37)</f>
        <v>1185615412464070</v>
      </c>
      <c r="AG40" s="329" cm="1">
        <f t="array" ref="AG40">TREND($K30:$L30,$K$27:$L$27,AG$37)</f>
        <v>1178576353839044</v>
      </c>
      <c r="AH40" s="329" cm="1">
        <f t="array" ref="AH40">TREND($K30:$L30,$K$27:$L$27,AH$37)</f>
        <v>1171537295214020</v>
      </c>
      <c r="AI40" s="329" cm="1">
        <f t="array" ref="AI40">TREND($K30:$L30,$K$27:$L$27,AI$37)</f>
        <v>1164498236588996</v>
      </c>
      <c r="AJ40" s="365">
        <f t="shared" si="8"/>
        <v>1157459177963970</v>
      </c>
      <c r="AK40" s="331"/>
      <c r="AL40" s="314"/>
    </row>
    <row r="41" spans="1:51" ht="5.25" customHeight="1">
      <c r="A41" s="366"/>
      <c r="B41" s="287"/>
      <c r="C41" s="328"/>
      <c r="D41" s="328"/>
      <c r="E41" s="324"/>
      <c r="F41" s="329"/>
      <c r="G41" s="329"/>
      <c r="H41" s="329"/>
      <c r="I41" s="329"/>
      <c r="J41" s="329"/>
      <c r="K41" s="352"/>
      <c r="L41" s="329"/>
      <c r="M41" s="329"/>
      <c r="N41" s="329"/>
      <c r="O41" s="329"/>
      <c r="P41" s="352"/>
      <c r="Q41" s="329"/>
      <c r="R41" s="329"/>
      <c r="S41" s="329"/>
      <c r="T41" s="329"/>
      <c r="U41" s="352"/>
      <c r="V41" s="329"/>
      <c r="W41" s="329"/>
      <c r="X41" s="329"/>
      <c r="Y41" s="329"/>
      <c r="Z41" s="352"/>
      <c r="AA41" s="329"/>
      <c r="AB41" s="329"/>
      <c r="AC41" s="329"/>
      <c r="AD41" s="329"/>
      <c r="AE41" s="329"/>
      <c r="AF41" s="329"/>
      <c r="AG41" s="329"/>
      <c r="AH41" s="329"/>
      <c r="AI41" s="329"/>
      <c r="AJ41" s="329"/>
      <c r="AK41" s="331"/>
      <c r="AL41" s="314"/>
    </row>
    <row r="42" spans="1:51">
      <c r="A42" s="156"/>
      <c r="B42" s="255" t="s">
        <v>729</v>
      </c>
      <c r="C42" s="367"/>
      <c r="D42" s="367"/>
      <c r="E42" s="368">
        <f>E38/D38-1</f>
        <v>-5.1955545810204118E-2</v>
      </c>
      <c r="F42" s="368">
        <f t="shared" ref="F42:AJ42" si="9">F38/E38-1</f>
        <v>-0.12059793789334017</v>
      </c>
      <c r="G42" s="368">
        <f t="shared" si="9"/>
        <v>3.8066498712661101E-3</v>
      </c>
      <c r="H42" s="368">
        <f t="shared" si="9"/>
        <v>-4.7326833707958094E-2</v>
      </c>
      <c r="I42" s="368">
        <f t="shared" si="9"/>
        <v>5.420858362886305E-2</v>
      </c>
      <c r="J42" s="353">
        <f t="shared" si="9"/>
        <v>-6.9476863929703425E-2</v>
      </c>
      <c r="K42" s="353">
        <f t="shared" si="9"/>
        <v>-2.0874526585019093E-2</v>
      </c>
      <c r="L42" s="353">
        <f t="shared" si="9"/>
        <v>-2.131956235620458E-2</v>
      </c>
      <c r="M42" s="353">
        <f t="shared" si="9"/>
        <v>-2.1783987434678909E-2</v>
      </c>
      <c r="N42" s="353">
        <f t="shared" si="9"/>
        <v>-2.2269097167564977E-2</v>
      </c>
      <c r="O42" s="353">
        <f t="shared" si="9"/>
        <v>-2.2776304914831513E-2</v>
      </c>
      <c r="P42" s="353">
        <f t="shared" si="9"/>
        <v>-2.3307155802072099E-2</v>
      </c>
      <c r="Q42" s="353">
        <f t="shared" si="9"/>
        <v>-2.0822509362034003E-2</v>
      </c>
      <c r="R42" s="353">
        <f t="shared" si="9"/>
        <v>-2.1265306403706608E-2</v>
      </c>
      <c r="S42" s="353">
        <f t="shared" si="9"/>
        <v>-2.1727345053617841E-2</v>
      </c>
      <c r="T42" s="353">
        <f t="shared" si="9"/>
        <v>-2.2209907374750815E-2</v>
      </c>
      <c r="U42" s="353">
        <f t="shared" si="9"/>
        <v>-2.2714391915270027E-2</v>
      </c>
      <c r="V42" s="353">
        <f t="shared" si="9"/>
        <v>-2.3242327245336147E-2</v>
      </c>
      <c r="W42" s="353">
        <f t="shared" si="9"/>
        <v>-2.3795387426848058E-2</v>
      </c>
      <c r="X42" s="353">
        <f t="shared" si="9"/>
        <v>-2.437540974542074E-2</v>
      </c>
      <c r="Y42" s="353">
        <f t="shared" si="9"/>
        <v>-2.4984415100759438E-2</v>
      </c>
      <c r="Z42" s="353">
        <f t="shared" si="9"/>
        <v>-2.5624631531746433E-2</v>
      </c>
      <c r="AA42" s="353">
        <f t="shared" si="9"/>
        <v>-2.5003195704974668E-2</v>
      </c>
      <c r="AB42" s="353">
        <f t="shared" si="9"/>
        <v>-2.5644387340373775E-2</v>
      </c>
      <c r="AC42" s="353">
        <f t="shared" si="9"/>
        <v>-2.6319330444849576E-2</v>
      </c>
      <c r="AD42" s="353">
        <f t="shared" si="9"/>
        <v>-2.7030762002151265E-2</v>
      </c>
      <c r="AE42" s="353">
        <f t="shared" si="9"/>
        <v>-2.7781723148599946E-2</v>
      </c>
      <c r="AF42" s="353">
        <f t="shared" si="9"/>
        <v>-2.8575602629651864E-2</v>
      </c>
      <c r="AG42" s="353">
        <f t="shared" si="9"/>
        <v>-2.9416187926735171E-2</v>
      </c>
      <c r="AH42" s="353">
        <f t="shared" si="9"/>
        <v>-3.0307725680989051E-2</v>
      </c>
      <c r="AI42" s="353">
        <f t="shared" si="9"/>
        <v>-3.1254993448589952E-2</v>
      </c>
      <c r="AJ42" s="353">
        <f t="shared" si="9"/>
        <v>-3.226338534622919E-2</v>
      </c>
      <c r="AK42" s="331"/>
      <c r="AL42" s="314"/>
    </row>
    <row r="43" spans="1:51">
      <c r="A43" s="157"/>
      <c r="B43" s="260"/>
      <c r="C43" s="328"/>
      <c r="D43" s="328"/>
      <c r="E43" s="329"/>
      <c r="F43" s="329"/>
      <c r="G43" s="329"/>
      <c r="H43" s="329"/>
      <c r="I43" s="329"/>
      <c r="J43" s="329"/>
      <c r="K43" s="329"/>
      <c r="L43" s="329"/>
      <c r="M43" s="329"/>
      <c r="N43" s="329"/>
      <c r="O43" s="329"/>
      <c r="P43" s="329"/>
      <c r="Q43" s="329"/>
      <c r="R43" s="329"/>
      <c r="S43" s="329"/>
      <c r="T43" s="329"/>
      <c r="U43" s="329"/>
      <c r="V43" s="329"/>
      <c r="W43" s="329"/>
      <c r="X43" s="329"/>
      <c r="Y43" s="329"/>
      <c r="Z43" s="329"/>
      <c r="AA43" s="329"/>
      <c r="AB43" s="329"/>
      <c r="AC43" s="329"/>
      <c r="AD43" s="329"/>
      <c r="AE43" s="329"/>
      <c r="AF43" s="329"/>
      <c r="AG43" s="329"/>
      <c r="AH43" s="329"/>
      <c r="AI43" s="329"/>
      <c r="AJ43" s="329"/>
      <c r="AK43" s="331"/>
      <c r="AL43" s="314"/>
    </row>
    <row r="44" spans="1:51">
      <c r="I44" s="338"/>
      <c r="J44" s="338"/>
      <c r="K44" s="339"/>
      <c r="L44" s="338"/>
      <c r="M44" s="338"/>
    </row>
    <row r="45" spans="1:51">
      <c r="I45" s="338"/>
      <c r="J45" s="338"/>
      <c r="K45" s="339"/>
      <c r="L45" s="338"/>
      <c r="M45" s="338"/>
    </row>
    <row r="46" spans="1:51">
      <c r="I46" s="338"/>
      <c r="J46" s="338"/>
      <c r="K46" s="339"/>
      <c r="L46" s="338"/>
      <c r="M46" s="338"/>
    </row>
    <row r="47" spans="1:51">
      <c r="I47" s="338"/>
      <c r="J47" s="338"/>
      <c r="K47" s="339"/>
      <c r="L47" s="338"/>
      <c r="M47" s="338"/>
    </row>
    <row r="48" spans="1:51">
      <c r="I48" s="338"/>
      <c r="J48" s="338"/>
      <c r="K48" s="339"/>
      <c r="L48" s="338"/>
      <c r="M48" s="338"/>
    </row>
    <row r="49" spans="9:13">
      <c r="I49" s="338"/>
      <c r="J49" s="338"/>
      <c r="K49" s="339"/>
      <c r="L49" s="338"/>
      <c r="M49" s="338"/>
    </row>
    <row r="50" spans="9:13">
      <c r="I50" s="338"/>
      <c r="J50" s="338"/>
      <c r="K50" s="339"/>
      <c r="L50" s="338"/>
      <c r="M50" s="338"/>
    </row>
    <row r="51" spans="9:13">
      <c r="I51" s="338"/>
      <c r="J51" s="338"/>
      <c r="K51" s="339"/>
      <c r="L51" s="338"/>
      <c r="M51" s="338"/>
    </row>
    <row r="52" spans="9:13">
      <c r="I52" s="338"/>
      <c r="J52" s="338"/>
      <c r="K52" s="339"/>
      <c r="L52" s="338"/>
      <c r="M52" s="338"/>
    </row>
  </sheetData>
  <mergeCells count="5">
    <mergeCell ref="B1:M1"/>
    <mergeCell ref="B2:M2"/>
    <mergeCell ref="M3:N3"/>
    <mergeCell ref="O3:P3"/>
    <mergeCell ref="B21:M21"/>
  </mergeCells>
  <phoneticPr fontId="5"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CB01-F04F-492E-B810-6110A760A99A}">
  <dimension ref="A1:BB52"/>
  <sheetViews>
    <sheetView workbookViewId="0"/>
  </sheetViews>
  <sheetFormatPr defaultColWidth="9.125" defaultRowHeight="16.5"/>
  <cols>
    <col min="1" max="1" width="9.75" style="314" customWidth="1"/>
    <col min="2" max="2" width="11.75" style="314" customWidth="1"/>
    <col min="3" max="3" width="9" style="314" bestFit="1" customWidth="1"/>
    <col min="4" max="4" width="6.375" style="314" bestFit="1" customWidth="1"/>
    <col min="5" max="5" width="23.375" style="314" customWidth="1" collapsed="1"/>
    <col min="6" max="9" width="19.375" style="314" bestFit="1" customWidth="1"/>
    <col min="10" max="10" width="6.375" style="314" bestFit="1" customWidth="1"/>
    <col min="11" max="11" width="6.375" style="324" bestFit="1" customWidth="1"/>
    <col min="12" max="12" width="6.375" style="314" bestFit="1" customWidth="1"/>
    <col min="13" max="13" width="5.375" style="314" customWidth="1"/>
    <col min="14" max="14" width="5.875" style="245" bestFit="1" customWidth="1"/>
    <col min="15" max="15" width="6.625" style="245" bestFit="1" customWidth="1"/>
    <col min="16" max="16" width="5.375" style="245" bestFit="1" customWidth="1"/>
    <col min="17" max="17" width="5.375" style="277" bestFit="1" customWidth="1"/>
    <col min="18" max="19" width="6.125" style="277" customWidth="1"/>
    <col min="20" max="20" width="7.25" style="277" bestFit="1" customWidth="1"/>
    <col min="21" max="50" width="6.125" style="277" customWidth="1"/>
    <col min="51" max="51" width="9.125" style="245"/>
    <col min="52" max="16384" width="9.125" style="314"/>
  </cols>
  <sheetData>
    <row r="1" spans="1:54" ht="30" customHeight="1">
      <c r="B1" s="795" t="s">
        <v>766</v>
      </c>
      <c r="C1" s="796"/>
      <c r="D1" s="796"/>
      <c r="E1" s="796"/>
      <c r="F1" s="796"/>
      <c r="G1" s="796"/>
      <c r="H1" s="796"/>
      <c r="I1" s="796"/>
      <c r="J1" s="796"/>
      <c r="K1" s="796"/>
      <c r="L1" s="796"/>
      <c r="M1" s="796"/>
      <c r="N1" s="313"/>
      <c r="P1" s="314"/>
      <c r="Q1" s="314"/>
      <c r="R1" s="314"/>
    </row>
    <row r="2" spans="1:54">
      <c r="B2" s="315" t="s">
        <v>642</v>
      </c>
      <c r="C2" s="315"/>
      <c r="D2" s="315"/>
      <c r="E2" s="315"/>
      <c r="F2" s="315"/>
      <c r="G2" s="315"/>
      <c r="H2" s="315"/>
      <c r="I2" s="315"/>
      <c r="J2" s="315"/>
      <c r="K2" s="315"/>
      <c r="L2" s="315"/>
      <c r="M2" s="315"/>
      <c r="Q2" s="245"/>
      <c r="R2" s="314"/>
    </row>
    <row r="3" spans="1:54" ht="15" customHeight="1">
      <c r="B3" s="250"/>
      <c r="C3" s="251"/>
      <c r="D3" s="251"/>
      <c r="E3" s="251"/>
      <c r="F3" s="251"/>
      <c r="G3" s="251"/>
      <c r="H3" s="251"/>
      <c r="I3" s="251"/>
      <c r="J3" s="251"/>
      <c r="K3" s="251"/>
      <c r="L3" s="251"/>
      <c r="M3" s="787" t="s">
        <v>643</v>
      </c>
      <c r="N3" s="787"/>
      <c r="O3" s="787" t="s">
        <v>644</v>
      </c>
      <c r="P3" s="787"/>
      <c r="Q3" s="245"/>
      <c r="R3" s="245"/>
      <c r="U3" s="314"/>
      <c r="AY3" s="277"/>
      <c r="AZ3" s="277"/>
      <c r="BA3" s="277"/>
      <c r="BB3" s="245"/>
    </row>
    <row r="4" spans="1:54" ht="15" customHeight="1">
      <c r="B4" s="250"/>
      <c r="C4" s="253">
        <v>2000</v>
      </c>
      <c r="D4" s="253">
        <v>2018</v>
      </c>
      <c r="E4" s="253">
        <v>2019</v>
      </c>
      <c r="F4" s="253">
        <v>2020</v>
      </c>
      <c r="G4" s="253">
        <v>2021</v>
      </c>
      <c r="H4" s="253">
        <v>2022</v>
      </c>
      <c r="I4" s="253">
        <v>2024</v>
      </c>
      <c r="J4" s="253">
        <v>2030</v>
      </c>
      <c r="K4" s="253">
        <v>2040</v>
      </c>
      <c r="L4" s="253">
        <v>2050</v>
      </c>
      <c r="M4" s="254">
        <v>2024</v>
      </c>
      <c r="N4" s="254">
        <v>2050</v>
      </c>
      <c r="O4" s="254" t="s">
        <v>1084</v>
      </c>
      <c r="P4" s="254" t="s">
        <v>1085</v>
      </c>
      <c r="Q4" s="245"/>
      <c r="R4" s="245" t="s">
        <v>1086</v>
      </c>
      <c r="S4" s="245" t="s">
        <v>1088</v>
      </c>
      <c r="AY4" s="277"/>
      <c r="AZ4" s="277"/>
      <c r="BA4" s="277"/>
      <c r="BB4" s="245"/>
    </row>
    <row r="5" spans="1:54" ht="13.5" customHeight="1">
      <c r="A5" s="156" t="s">
        <v>732</v>
      </c>
      <c r="B5" s="255" t="s">
        <v>727</v>
      </c>
      <c r="C5" s="321">
        <v>18.920000000000002</v>
      </c>
      <c r="D5" s="321">
        <v>53.462000000000003</v>
      </c>
      <c r="E5" s="321">
        <v>53.533999999999999</v>
      </c>
      <c r="F5" s="321">
        <v>54.847999999999999</v>
      </c>
      <c r="G5" s="321">
        <v>60.514000000000003</v>
      </c>
      <c r="H5" s="321">
        <v>60.206000000000003</v>
      </c>
      <c r="I5" s="321">
        <v>61.801000000000002</v>
      </c>
      <c r="J5" s="322">
        <v>65.106999999999999</v>
      </c>
      <c r="K5" s="322">
        <v>64.284999999999997</v>
      </c>
      <c r="L5" s="322">
        <v>63.752000000000002</v>
      </c>
      <c r="M5" s="257">
        <v>92.4</v>
      </c>
      <c r="N5" s="257">
        <v>94.74</v>
      </c>
      <c r="O5" s="323">
        <v>5.0599999999999996</v>
      </c>
      <c r="P5" s="323">
        <v>0.12</v>
      </c>
      <c r="Q5" s="245"/>
      <c r="R5" s="245">
        <v>58.070999999999998</v>
      </c>
      <c r="S5" s="245"/>
      <c r="AY5" s="277"/>
      <c r="AZ5" s="277"/>
      <c r="BA5" s="277"/>
      <c r="BB5" s="245"/>
    </row>
    <row r="6" spans="1:54" ht="13.5" customHeight="1">
      <c r="A6" s="156" t="s">
        <v>767</v>
      </c>
      <c r="B6" s="260" t="s">
        <v>728</v>
      </c>
      <c r="C6" s="283">
        <v>6.1669999999999998</v>
      </c>
      <c r="D6" s="283">
        <v>27.69</v>
      </c>
      <c r="E6" s="283">
        <v>26.948</v>
      </c>
      <c r="F6" s="283">
        <v>28.3</v>
      </c>
      <c r="G6" s="283">
        <v>31.757000000000001</v>
      </c>
      <c r="H6" s="283">
        <v>30.994</v>
      </c>
      <c r="I6" s="283">
        <v>31.123999999999999</v>
      </c>
      <c r="J6" s="284">
        <v>32.438000000000002</v>
      </c>
      <c r="K6" s="284">
        <v>33.411999999999999</v>
      </c>
      <c r="L6" s="284">
        <v>35.21</v>
      </c>
      <c r="M6" s="262">
        <v>50.36</v>
      </c>
      <c r="N6" s="262">
        <v>55.23</v>
      </c>
      <c r="O6" s="263">
        <v>6.98</v>
      </c>
      <c r="P6" s="263">
        <v>0.48</v>
      </c>
      <c r="Q6" s="245"/>
      <c r="R6" s="245">
        <v>29.433</v>
      </c>
      <c r="S6" s="245"/>
      <c r="AY6" s="277"/>
      <c r="AZ6" s="277"/>
      <c r="BA6" s="277"/>
      <c r="BB6" s="245"/>
    </row>
    <row r="7" spans="1:54" ht="13.5" customHeight="1">
      <c r="A7" s="156" t="s">
        <v>735</v>
      </c>
      <c r="B7" s="260" t="s">
        <v>765</v>
      </c>
      <c r="C7" s="283">
        <v>12.717000000000001</v>
      </c>
      <c r="D7" s="283">
        <v>25.864999999999998</v>
      </c>
      <c r="E7" s="283">
        <v>26.852</v>
      </c>
      <c r="F7" s="283">
        <v>26.702000000000002</v>
      </c>
      <c r="G7" s="283">
        <v>25.46</v>
      </c>
      <c r="H7" s="283">
        <v>26.064</v>
      </c>
      <c r="I7" s="283">
        <v>25.981000000000002</v>
      </c>
      <c r="J7" s="284">
        <v>27.619</v>
      </c>
      <c r="K7" s="284">
        <v>26.821000000000002</v>
      </c>
      <c r="L7" s="284">
        <v>25.19</v>
      </c>
      <c r="M7" s="262">
        <v>42.04</v>
      </c>
      <c r="N7" s="262">
        <v>39.51</v>
      </c>
      <c r="O7" s="263">
        <v>3.02</v>
      </c>
      <c r="P7" s="263">
        <v>-0.12</v>
      </c>
      <c r="Q7" s="245"/>
      <c r="R7" s="245">
        <v>24.931999999999999</v>
      </c>
      <c r="S7" s="245"/>
      <c r="AY7" s="277"/>
      <c r="AZ7" s="277"/>
      <c r="BA7" s="277"/>
      <c r="BB7" s="245"/>
    </row>
    <row r="8" spans="1:54" s="324" customFormat="1" ht="3" customHeight="1">
      <c r="A8" s="157"/>
      <c r="B8" s="287"/>
      <c r="C8" s="288"/>
      <c r="D8" s="288"/>
      <c r="E8" s="288"/>
      <c r="F8" s="288"/>
      <c r="G8" s="288"/>
      <c r="H8" s="288"/>
      <c r="I8" s="288"/>
      <c r="J8" s="289"/>
      <c r="K8" s="289"/>
      <c r="L8" s="289"/>
      <c r="M8" s="289"/>
      <c r="N8" s="289"/>
      <c r="O8" s="291"/>
      <c r="P8" s="291"/>
      <c r="Q8" s="245"/>
    </row>
    <row r="9" spans="1:54" ht="13.5" customHeight="1">
      <c r="A9" s="156" t="s">
        <v>768</v>
      </c>
      <c r="B9" s="255" t="s">
        <v>769</v>
      </c>
      <c r="C9" s="321"/>
      <c r="D9" s="321"/>
      <c r="E9" s="321"/>
      <c r="F9" s="321"/>
      <c r="G9" s="321"/>
      <c r="H9" s="321"/>
      <c r="I9" s="321"/>
      <c r="J9" s="322"/>
      <c r="K9" s="322"/>
      <c r="L9" s="322"/>
      <c r="M9" s="257"/>
      <c r="N9" s="257"/>
      <c r="O9" s="323"/>
      <c r="P9" s="323"/>
      <c r="Q9" s="245"/>
      <c r="R9" s="245"/>
      <c r="S9" s="245"/>
      <c r="AY9" s="277"/>
      <c r="AZ9" s="277"/>
      <c r="BA9" s="277"/>
      <c r="BB9" s="245"/>
    </row>
    <row r="10" spans="1:54" ht="13.5" customHeight="1">
      <c r="A10" s="156" t="s">
        <v>770</v>
      </c>
      <c r="B10" s="260" t="s">
        <v>14</v>
      </c>
      <c r="C10" s="283"/>
      <c r="D10" s="283">
        <v>27.195</v>
      </c>
      <c r="E10" s="283">
        <v>28.706</v>
      </c>
      <c r="F10" s="283">
        <v>29.321000000000002</v>
      </c>
      <c r="G10" s="283"/>
      <c r="H10" s="283"/>
      <c r="Q10" s="245"/>
      <c r="R10" s="245"/>
      <c r="S10" s="245"/>
      <c r="AY10" s="277"/>
      <c r="AZ10" s="277"/>
      <c r="BA10" s="277"/>
      <c r="BB10" s="245"/>
    </row>
    <row r="11" spans="1:54" ht="13.5" customHeight="1">
      <c r="A11" s="156" t="s">
        <v>562</v>
      </c>
      <c r="B11" s="260" t="s">
        <v>15</v>
      </c>
      <c r="C11" s="283"/>
      <c r="D11" s="283">
        <v>26.027999999999999</v>
      </c>
      <c r="E11" s="283">
        <v>25.082999999999998</v>
      </c>
      <c r="F11" s="283">
        <v>24.108000000000001</v>
      </c>
      <c r="G11" s="283"/>
      <c r="H11" s="283"/>
      <c r="Q11" s="245"/>
      <c r="R11" s="245"/>
      <c r="S11" s="245"/>
      <c r="AY11" s="277"/>
      <c r="AZ11" s="277"/>
      <c r="BA11" s="277"/>
      <c r="BB11" s="245"/>
    </row>
    <row r="12" spans="1:54" s="324" customFormat="1" ht="3" customHeight="1">
      <c r="A12" s="157"/>
      <c r="B12" s="287"/>
      <c r="C12" s="288"/>
      <c r="D12" s="288"/>
      <c r="E12" s="288"/>
      <c r="F12" s="288"/>
      <c r="G12" s="288"/>
      <c r="H12" s="288"/>
      <c r="Q12" s="246"/>
    </row>
    <row r="13" spans="1:54" ht="13.5" customHeight="1">
      <c r="A13" s="156" t="s">
        <v>771</v>
      </c>
      <c r="B13" s="255" t="s">
        <v>772</v>
      </c>
      <c r="C13" s="321"/>
      <c r="D13" s="321"/>
      <c r="E13" s="321"/>
      <c r="F13" s="321"/>
      <c r="G13" s="321"/>
      <c r="H13" s="321"/>
      <c r="Q13" s="245"/>
      <c r="R13" s="245"/>
      <c r="S13" s="245"/>
      <c r="AY13" s="277"/>
      <c r="AZ13" s="277"/>
      <c r="BA13" s="277"/>
      <c r="BB13" s="245"/>
    </row>
    <row r="14" spans="1:54" ht="13.5" customHeight="1">
      <c r="A14" s="156" t="s">
        <v>773</v>
      </c>
      <c r="B14" s="260" t="s">
        <v>750</v>
      </c>
      <c r="C14" s="283">
        <v>5.8380000000000001</v>
      </c>
      <c r="D14" s="283">
        <v>23.937000000000001</v>
      </c>
      <c r="E14" s="283">
        <v>23.765000000000001</v>
      </c>
      <c r="F14" s="283">
        <v>24.713999999999999</v>
      </c>
      <c r="G14" s="283">
        <v>13.78</v>
      </c>
      <c r="H14" s="283">
        <v>14.004</v>
      </c>
      <c r="I14" s="283">
        <v>12.055999999999999</v>
      </c>
      <c r="J14" s="284">
        <v>11.638999999999999</v>
      </c>
      <c r="K14" s="284">
        <v>11.614000000000001</v>
      </c>
      <c r="L14" s="284">
        <v>15.022</v>
      </c>
      <c r="M14" s="262">
        <v>19.510000000000002</v>
      </c>
      <c r="N14" s="262">
        <v>23.56</v>
      </c>
      <c r="O14" s="263">
        <v>3.07</v>
      </c>
      <c r="P14" s="263">
        <v>0.85</v>
      </c>
      <c r="Q14" s="245"/>
      <c r="R14" s="245"/>
      <c r="S14" s="245"/>
      <c r="AY14" s="277"/>
      <c r="AZ14" s="277"/>
      <c r="BA14" s="277"/>
      <c r="BB14" s="245"/>
    </row>
    <row r="15" spans="1:54" ht="13.5" customHeight="1">
      <c r="A15" s="156" t="s">
        <v>774</v>
      </c>
      <c r="B15" s="260" t="s">
        <v>775</v>
      </c>
      <c r="C15" s="283">
        <v>0.32900000000000001</v>
      </c>
      <c r="D15" s="283">
        <v>3.5569999999999999</v>
      </c>
      <c r="E15" s="283">
        <v>3.06</v>
      </c>
      <c r="F15" s="283">
        <v>2.7989999999999999</v>
      </c>
      <c r="G15" s="283">
        <v>17.672999999999998</v>
      </c>
      <c r="H15" s="283">
        <v>16.385999999999999</v>
      </c>
      <c r="I15" s="283">
        <v>18.135999999999999</v>
      </c>
      <c r="J15" s="284">
        <v>19.257000000000001</v>
      </c>
      <c r="K15" s="284">
        <v>19.876000000000001</v>
      </c>
      <c r="L15" s="284">
        <v>19.268000000000001</v>
      </c>
      <c r="M15" s="262">
        <v>29.35</v>
      </c>
      <c r="N15" s="262">
        <v>30.22</v>
      </c>
      <c r="O15" s="263">
        <v>18.190000000000001</v>
      </c>
      <c r="P15" s="263">
        <v>0.23</v>
      </c>
      <c r="Q15" s="245"/>
      <c r="R15" s="245"/>
      <c r="S15" s="260"/>
      <c r="T15" s="328"/>
      <c r="U15" s="328"/>
      <c r="V15" s="329"/>
      <c r="W15" s="329"/>
      <c r="X15" s="329"/>
      <c r="Y15" s="329"/>
      <c r="Z15" s="329"/>
      <c r="AA15" s="329"/>
      <c r="AB15" s="329"/>
      <c r="AC15" s="329"/>
      <c r="AD15" s="329"/>
      <c r="AE15" s="329"/>
      <c r="AF15" s="329"/>
      <c r="AG15" s="329"/>
      <c r="AH15" s="329"/>
      <c r="AI15" s="329"/>
      <c r="AJ15" s="329"/>
      <c r="AK15" s="329"/>
      <c r="AL15" s="329"/>
      <c r="AM15" s="329"/>
      <c r="AN15" s="329"/>
      <c r="AO15" s="329"/>
      <c r="AP15" s="329"/>
      <c r="AQ15" s="329"/>
      <c r="AR15" s="329"/>
      <c r="AS15" s="329"/>
      <c r="AT15" s="329"/>
      <c r="AU15" s="329"/>
      <c r="AV15" s="329"/>
      <c r="AW15" s="329"/>
      <c r="AX15" s="329"/>
      <c r="AY15" s="329"/>
      <c r="AZ15" s="329"/>
      <c r="BA15" s="329"/>
      <c r="BB15" s="331"/>
    </row>
    <row r="16" spans="1:54" ht="13.5" customHeight="1">
      <c r="A16" s="156" t="s">
        <v>776</v>
      </c>
      <c r="B16" s="260" t="s">
        <v>777</v>
      </c>
      <c r="C16" s="283">
        <v>0</v>
      </c>
      <c r="D16" s="283"/>
      <c r="G16" s="283">
        <v>0.30399999999999999</v>
      </c>
      <c r="H16" s="283">
        <v>0.61</v>
      </c>
      <c r="I16" s="283">
        <v>0.93200000000000005</v>
      </c>
      <c r="J16" s="284">
        <v>1.542</v>
      </c>
      <c r="K16" s="284">
        <v>1.9219999999999999</v>
      </c>
      <c r="L16" s="284">
        <v>0.92100000000000004</v>
      </c>
      <c r="M16" s="262">
        <v>1.51</v>
      </c>
      <c r="N16" s="262">
        <v>1.44</v>
      </c>
      <c r="O16" s="263">
        <v>369.15</v>
      </c>
      <c r="P16" s="263">
        <v>-0.05</v>
      </c>
      <c r="Q16" s="245"/>
      <c r="R16" s="245"/>
      <c r="S16" s="260"/>
      <c r="T16" s="328"/>
      <c r="U16" s="328"/>
      <c r="V16" s="329"/>
      <c r="W16" s="329"/>
      <c r="X16" s="329"/>
      <c r="Y16" s="329"/>
      <c r="Z16" s="329"/>
      <c r="AA16" s="329"/>
      <c r="AB16" s="329"/>
      <c r="AC16" s="329"/>
      <c r="AD16" s="329"/>
      <c r="AE16" s="329"/>
      <c r="AF16" s="329"/>
      <c r="AG16" s="329"/>
      <c r="AH16" s="329"/>
      <c r="AI16" s="329"/>
      <c r="AJ16" s="329"/>
      <c r="AK16" s="329"/>
      <c r="AL16" s="329"/>
      <c r="AM16" s="329"/>
      <c r="AN16" s="329"/>
      <c r="AO16" s="329"/>
      <c r="AP16" s="329"/>
      <c r="AQ16" s="329"/>
      <c r="AR16" s="329"/>
      <c r="AS16" s="329"/>
      <c r="AT16" s="329"/>
      <c r="AU16" s="329"/>
      <c r="AV16" s="329"/>
      <c r="AW16" s="329"/>
      <c r="AX16" s="329"/>
      <c r="AY16" s="329"/>
      <c r="AZ16" s="329"/>
      <c r="BA16" s="329"/>
      <c r="BB16" s="331"/>
    </row>
    <row r="17" spans="1:54" ht="13.5" customHeight="1">
      <c r="A17" s="156" t="s">
        <v>778</v>
      </c>
      <c r="B17" s="260" t="s">
        <v>715</v>
      </c>
      <c r="C17" s="283">
        <v>0.438</v>
      </c>
      <c r="D17" s="283"/>
      <c r="G17" s="283">
        <v>3.27</v>
      </c>
      <c r="H17" s="283">
        <v>2.8029999999999999</v>
      </c>
      <c r="I17" s="283">
        <v>3.6320000000000001</v>
      </c>
      <c r="J17" s="284">
        <v>4.048</v>
      </c>
      <c r="K17" s="284">
        <v>3.048</v>
      </c>
      <c r="L17" s="284">
        <v>2.339</v>
      </c>
      <c r="M17" s="262">
        <v>5.88</v>
      </c>
      <c r="N17" s="262">
        <v>3.67</v>
      </c>
      <c r="O17" s="263">
        <v>9.2200000000000006</v>
      </c>
      <c r="P17" s="263">
        <v>-1.68</v>
      </c>
      <c r="Q17" s="245"/>
      <c r="R17" s="245"/>
      <c r="S17" s="260"/>
      <c r="T17" s="328"/>
      <c r="U17" s="328"/>
      <c r="V17" s="329"/>
      <c r="W17" s="329"/>
      <c r="X17" s="329"/>
      <c r="Y17" s="329"/>
      <c r="Z17" s="329"/>
      <c r="AA17" s="329"/>
      <c r="AB17" s="329"/>
      <c r="AC17" s="329"/>
      <c r="AD17" s="329"/>
      <c r="AE17" s="329"/>
      <c r="AF17" s="329"/>
      <c r="AG17" s="329"/>
      <c r="AH17" s="329"/>
      <c r="AI17" s="329"/>
      <c r="AJ17" s="329"/>
      <c r="AK17" s="329"/>
      <c r="AL17" s="329"/>
      <c r="AM17" s="329"/>
      <c r="AN17" s="329"/>
      <c r="AO17" s="329"/>
      <c r="AP17" s="329"/>
      <c r="AQ17" s="329"/>
      <c r="AR17" s="329"/>
      <c r="AS17" s="329"/>
      <c r="AT17" s="329"/>
      <c r="AU17" s="329"/>
      <c r="AV17" s="329"/>
      <c r="AW17" s="329"/>
      <c r="AX17" s="329"/>
      <c r="AY17" s="329"/>
      <c r="AZ17" s="329"/>
      <c r="BA17" s="329"/>
      <c r="BB17" s="331"/>
    </row>
    <row r="18" spans="1:54" ht="13.5" customHeight="1">
      <c r="A18" s="156" t="s">
        <v>204</v>
      </c>
      <c r="B18" s="260" t="s">
        <v>108</v>
      </c>
      <c r="C18" s="283">
        <v>3.516</v>
      </c>
      <c r="D18" s="283">
        <v>9.9039999999999999</v>
      </c>
      <c r="E18" s="283">
        <v>11.449</v>
      </c>
      <c r="F18" s="283">
        <v>11.414999999999999</v>
      </c>
      <c r="G18" s="283">
        <v>9.9339999999999993</v>
      </c>
      <c r="H18" s="283">
        <v>10.010999999999999</v>
      </c>
      <c r="I18" s="283">
        <v>11.476000000000001</v>
      </c>
      <c r="J18" s="284">
        <v>11.952999999999999</v>
      </c>
      <c r="K18" s="284">
        <v>10.843</v>
      </c>
      <c r="L18" s="284">
        <v>9.75</v>
      </c>
      <c r="M18" s="262">
        <v>18.57</v>
      </c>
      <c r="N18" s="262">
        <v>15.29</v>
      </c>
      <c r="O18" s="263">
        <v>5.05</v>
      </c>
      <c r="P18" s="263">
        <v>-0.63</v>
      </c>
      <c r="Q18" s="245"/>
      <c r="R18" s="245"/>
      <c r="S18" s="245"/>
      <c r="AY18" s="277"/>
      <c r="AZ18" s="277"/>
      <c r="BA18" s="277"/>
      <c r="BB18" s="245"/>
    </row>
    <row r="19" spans="1:54" ht="13.5" customHeight="1">
      <c r="A19" s="156" t="s">
        <v>221</v>
      </c>
      <c r="B19" s="260" t="s">
        <v>719</v>
      </c>
      <c r="C19" s="283">
        <v>0</v>
      </c>
      <c r="D19" s="283">
        <v>1.2390000000000001</v>
      </c>
      <c r="E19" s="283">
        <v>1.216</v>
      </c>
      <c r="F19" s="283">
        <v>1.099</v>
      </c>
      <c r="G19" s="283">
        <v>1.06</v>
      </c>
      <c r="H19" s="283">
        <v>1.0249999999999999</v>
      </c>
      <c r="I19" s="283">
        <v>0.93799999999999994</v>
      </c>
      <c r="J19" s="284">
        <v>0.48799999999999999</v>
      </c>
      <c r="K19" s="284">
        <v>0.187</v>
      </c>
      <c r="L19" s="284">
        <v>0.16400000000000001</v>
      </c>
      <c r="M19" s="262">
        <v>1.52</v>
      </c>
      <c r="N19" s="262">
        <v>0.26</v>
      </c>
      <c r="O19" s="263" t="s">
        <v>1089</v>
      </c>
      <c r="P19" s="263">
        <v>-6.48</v>
      </c>
      <c r="Q19" s="245"/>
      <c r="R19" s="245"/>
      <c r="S19" s="245"/>
      <c r="AY19" s="277"/>
      <c r="AZ19" s="277"/>
      <c r="BA19" s="277"/>
      <c r="BB19" s="245"/>
    </row>
    <row r="20" spans="1:54" ht="13.5" customHeight="1">
      <c r="A20" s="156" t="s">
        <v>655</v>
      </c>
      <c r="B20" s="260" t="s">
        <v>720</v>
      </c>
      <c r="C20" s="283">
        <v>7.3529999999999998</v>
      </c>
      <c r="D20" s="283">
        <v>10.9</v>
      </c>
      <c r="E20" s="283">
        <v>10.478999999999999</v>
      </c>
      <c r="F20" s="283">
        <v>10.9</v>
      </c>
      <c r="G20" s="283">
        <v>11.103999999999999</v>
      </c>
      <c r="H20" s="283">
        <v>11.468999999999999</v>
      </c>
      <c r="I20" s="283">
        <v>10.022</v>
      </c>
      <c r="J20" s="284">
        <v>10.342000000000001</v>
      </c>
      <c r="K20" s="284">
        <v>9.7910000000000004</v>
      </c>
      <c r="L20" s="284">
        <v>9.2059999999999995</v>
      </c>
      <c r="M20" s="262">
        <v>16.22</v>
      </c>
      <c r="N20" s="262">
        <v>14.44</v>
      </c>
      <c r="O20" s="263">
        <v>1.3</v>
      </c>
      <c r="P20" s="263">
        <v>-0.33</v>
      </c>
      <c r="Q20" s="245"/>
      <c r="R20" s="245"/>
      <c r="S20" s="245"/>
      <c r="AY20" s="277"/>
      <c r="AZ20" s="277"/>
      <c r="BA20" s="277"/>
      <c r="BB20" s="245"/>
    </row>
    <row r="21" spans="1:54" ht="13.5" customHeight="1">
      <c r="A21" s="158" t="s">
        <v>779</v>
      </c>
      <c r="B21" s="260" t="s">
        <v>721</v>
      </c>
      <c r="C21" s="283">
        <v>1.849</v>
      </c>
      <c r="D21" s="283">
        <v>3.8220000000000001</v>
      </c>
      <c r="E21" s="283">
        <v>3.7080000000000002</v>
      </c>
      <c r="F21" s="283">
        <v>3.2890000000000001</v>
      </c>
      <c r="G21" s="283">
        <v>3.363</v>
      </c>
      <c r="H21" s="283">
        <v>3.5579999999999998</v>
      </c>
      <c r="I21" s="283">
        <v>3.5449999999999999</v>
      </c>
      <c r="J21" s="284">
        <v>4.835</v>
      </c>
      <c r="K21" s="284">
        <v>6</v>
      </c>
      <c r="L21" s="284">
        <v>6.07</v>
      </c>
      <c r="M21" s="262">
        <v>5.74</v>
      </c>
      <c r="N21" s="262">
        <v>9.52</v>
      </c>
      <c r="O21" s="263">
        <v>2.75</v>
      </c>
      <c r="P21" s="263">
        <v>2.09</v>
      </c>
      <c r="Q21" s="246"/>
      <c r="R21" s="245"/>
      <c r="S21" s="245"/>
      <c r="AY21" s="277"/>
      <c r="AZ21" s="277"/>
      <c r="BA21" s="277"/>
      <c r="BB21" s="245"/>
    </row>
    <row r="22" spans="1:54">
      <c r="I22" s="338"/>
      <c r="J22" s="338"/>
      <c r="K22" s="339"/>
      <c r="L22" s="338"/>
      <c r="M22" s="338"/>
    </row>
    <row r="23" spans="1:54">
      <c r="B23" s="27" t="s">
        <v>334</v>
      </c>
      <c r="I23" s="338"/>
      <c r="J23" s="338"/>
      <c r="K23" s="339"/>
      <c r="L23" s="338"/>
      <c r="M23" s="338"/>
    </row>
    <row r="24" spans="1:54">
      <c r="B24" s="369">
        <f>[2]About!C86</f>
        <v>39656668310000</v>
      </c>
      <c r="C24" s="29" t="s">
        <v>335</v>
      </c>
      <c r="I24" s="338"/>
      <c r="J24" s="338"/>
      <c r="K24" s="339"/>
      <c r="L24" s="338"/>
      <c r="M24" s="338"/>
    </row>
    <row r="25" spans="1:54">
      <c r="I25" s="338"/>
      <c r="J25" s="338"/>
      <c r="K25" s="339"/>
      <c r="L25" s="338"/>
      <c r="M25" s="245"/>
    </row>
    <row r="26" spans="1:54">
      <c r="C26" s="251"/>
      <c r="D26" s="251"/>
      <c r="E26" s="251"/>
      <c r="F26" s="251"/>
      <c r="G26" s="251"/>
      <c r="H26" s="251"/>
      <c r="I26" s="251"/>
      <c r="J26" s="251"/>
      <c r="K26" s="251"/>
      <c r="L26" s="251"/>
      <c r="M26" s="245"/>
    </row>
    <row r="27" spans="1:54" ht="33.75">
      <c r="C27" s="253">
        <v>2000</v>
      </c>
      <c r="D27" s="253">
        <v>2018</v>
      </c>
      <c r="E27" s="253">
        <v>2019</v>
      </c>
      <c r="F27" s="253">
        <v>2020</v>
      </c>
      <c r="G27" s="253">
        <v>2021</v>
      </c>
      <c r="H27" s="253">
        <v>2022</v>
      </c>
      <c r="I27" s="253">
        <v>2024</v>
      </c>
      <c r="J27" s="253">
        <v>2030</v>
      </c>
      <c r="K27" s="253">
        <v>2040</v>
      </c>
      <c r="L27" s="253">
        <v>2050</v>
      </c>
      <c r="M27" s="424" t="s">
        <v>1079</v>
      </c>
      <c r="N27" s="424" t="s">
        <v>809</v>
      </c>
      <c r="O27" s="424" t="s">
        <v>810</v>
      </c>
      <c r="R27" s="277" t="s">
        <v>1087</v>
      </c>
    </row>
    <row r="28" spans="1:54">
      <c r="B28" s="255" t="s">
        <v>727</v>
      </c>
      <c r="C28" s="370">
        <f>C5*$B$24</f>
        <v>750304164425200.13</v>
      </c>
      <c r="D28" s="370">
        <f t="shared" ref="D28:L28" si="0">D5*$B$24</f>
        <v>2120124801189220.3</v>
      </c>
      <c r="E28" s="370">
        <f t="shared" si="0"/>
        <v>2122980081307540</v>
      </c>
      <c r="F28" s="370">
        <f t="shared" si="0"/>
        <v>2175088943466880</v>
      </c>
      <c r="G28" s="370">
        <f t="shared" si="0"/>
        <v>2399783626111340</v>
      </c>
      <c r="H28" s="370">
        <f t="shared" si="0"/>
        <v>2387569372271860</v>
      </c>
      <c r="I28" s="370">
        <f t="shared" si="0"/>
        <v>2450821758226310</v>
      </c>
      <c r="J28" s="371">
        <f t="shared" si="0"/>
        <v>2581926703659170</v>
      </c>
      <c r="K28" s="371">
        <f t="shared" si="0"/>
        <v>2549328922308350</v>
      </c>
      <c r="L28" s="371">
        <f t="shared" si="0"/>
        <v>2528191918099120</v>
      </c>
      <c r="M28" s="425">
        <f>_xlfn.RRI(J$27-I$27,I28,J28)</f>
        <v>8.7232484965562573E-3</v>
      </c>
      <c r="N28" s="425">
        <f t="shared" ref="N28:O28" si="1">_xlfn.RRI(K$27-J$27,J28,K28)</f>
        <v>-1.2697679395622385E-3</v>
      </c>
      <c r="O28" s="425">
        <f t="shared" si="1"/>
        <v>-8.3223014831046438E-4</v>
      </c>
      <c r="R28" s="277">
        <f>R5*$B$24</f>
        <v>2302902385430010</v>
      </c>
    </row>
    <row r="29" spans="1:54">
      <c r="B29" s="260" t="s">
        <v>728</v>
      </c>
      <c r="C29" s="370">
        <f t="shared" ref="C29:L30" si="2">C6*$B$24</f>
        <v>244562673467770</v>
      </c>
      <c r="D29" s="370">
        <f t="shared" si="2"/>
        <v>1098093145503900</v>
      </c>
      <c r="E29" s="370">
        <f t="shared" si="2"/>
        <v>1068667897617880</v>
      </c>
      <c r="F29" s="370">
        <f t="shared" si="2"/>
        <v>1122283713173000</v>
      </c>
      <c r="G29" s="370">
        <f t="shared" si="2"/>
        <v>1259376815520670</v>
      </c>
      <c r="H29" s="370">
        <f t="shared" si="2"/>
        <v>1229118777600140</v>
      </c>
      <c r="I29" s="370">
        <f t="shared" si="2"/>
        <v>1234274144480440</v>
      </c>
      <c r="J29" s="371">
        <f t="shared" si="2"/>
        <v>1286383006639780</v>
      </c>
      <c r="K29" s="371">
        <f t="shared" si="2"/>
        <v>1325008601573720</v>
      </c>
      <c r="L29" s="371">
        <f t="shared" si="2"/>
        <v>1396311291195100</v>
      </c>
      <c r="M29" s="425">
        <f t="shared" ref="M29:M30" si="3">_xlfn.RRI(J$27-I$27,I29,J29)</f>
        <v>6.915695289221313E-3</v>
      </c>
      <c r="N29" s="425">
        <f t="shared" ref="N29:N30" si="4">_xlfn.RRI(K$27-J$27,J29,K29)</f>
        <v>2.9628347272068201E-3</v>
      </c>
      <c r="O29" s="425">
        <f t="shared" ref="O29:O30" si="5">_xlfn.RRI(L$27-K$27,K29,L29)</f>
        <v>5.2552623287258626E-3</v>
      </c>
      <c r="R29" s="277">
        <f>R6*$B$24</f>
        <v>1167214718368230</v>
      </c>
    </row>
    <row r="30" spans="1:54">
      <c r="B30" s="260" t="s">
        <v>765</v>
      </c>
      <c r="C30" s="370">
        <f t="shared" si="2"/>
        <v>504313850898270</v>
      </c>
      <c r="D30" s="370">
        <f t="shared" si="2"/>
        <v>1025719725838150</v>
      </c>
      <c r="E30" s="370">
        <f t="shared" si="2"/>
        <v>1064860857460120</v>
      </c>
      <c r="F30" s="370">
        <f t="shared" si="2"/>
        <v>1058912357213620.1</v>
      </c>
      <c r="G30" s="370">
        <f t="shared" si="2"/>
        <v>1009658775172600</v>
      </c>
      <c r="H30" s="370">
        <f t="shared" si="2"/>
        <v>1033611402831840</v>
      </c>
      <c r="I30" s="370">
        <f t="shared" si="2"/>
        <v>1030319899362110.1</v>
      </c>
      <c r="J30" s="371">
        <f t="shared" si="2"/>
        <v>1095277522053890</v>
      </c>
      <c r="K30" s="371">
        <f t="shared" si="2"/>
        <v>1063631500742510</v>
      </c>
      <c r="L30" s="371">
        <f t="shared" si="2"/>
        <v>998951474728900</v>
      </c>
      <c r="M30" s="425">
        <f t="shared" si="3"/>
        <v>1.0241832190429845E-2</v>
      </c>
      <c r="N30" s="425">
        <f t="shared" si="4"/>
        <v>-2.9275841344402753E-3</v>
      </c>
      <c r="O30" s="425">
        <f t="shared" si="5"/>
        <v>-6.254168003915539E-3</v>
      </c>
      <c r="R30" s="277">
        <f>R7*$B$24</f>
        <v>988720054304920</v>
      </c>
    </row>
    <row r="31" spans="1:54">
      <c r="I31" s="338"/>
      <c r="J31" s="338"/>
      <c r="K31" s="339"/>
      <c r="L31" s="338"/>
      <c r="M31" s="423"/>
      <c r="N31" s="423"/>
      <c r="O31" s="423"/>
    </row>
    <row r="32" spans="1:54">
      <c r="I32" s="338"/>
      <c r="J32" s="338"/>
      <c r="K32" s="339"/>
      <c r="L32" s="338"/>
      <c r="M32" s="423"/>
      <c r="N32" s="423"/>
      <c r="O32" s="423"/>
    </row>
    <row r="33" spans="1:51">
      <c r="M33" s="423"/>
      <c r="N33" s="423"/>
      <c r="O33" s="423"/>
    </row>
    <row r="34" spans="1:51">
      <c r="A34" s="313"/>
      <c r="B34" s="342" t="s">
        <v>724</v>
      </c>
      <c r="C34" s="343" t="s">
        <v>725</v>
      </c>
      <c r="D34" s="277"/>
      <c r="E34" s="344" t="s">
        <v>335</v>
      </c>
      <c r="F34" s="277"/>
      <c r="G34" s="345"/>
      <c r="H34" s="345"/>
      <c r="I34" s="345"/>
      <c r="J34" s="345"/>
      <c r="K34" s="277"/>
      <c r="L34" s="346"/>
      <c r="M34" s="346"/>
      <c r="N34" s="346"/>
      <c r="O34" s="346"/>
      <c r="P34" s="346"/>
      <c r="Q34" s="346"/>
      <c r="R34" s="346"/>
      <c r="S34" s="346"/>
      <c r="T34" s="346"/>
      <c r="U34" s="346"/>
      <c r="V34" s="347"/>
      <c r="W34" s="347"/>
      <c r="X34" s="347"/>
      <c r="Y34" s="347"/>
      <c r="AA34" s="346"/>
      <c r="AB34" s="346"/>
      <c r="AC34" s="346"/>
      <c r="AD34" s="346"/>
      <c r="AE34" s="346"/>
      <c r="AF34" s="347"/>
      <c r="AG34" s="347"/>
      <c r="AH34" s="347"/>
      <c r="AI34" s="347"/>
      <c r="AK34" s="245"/>
    </row>
    <row r="35" spans="1:51">
      <c r="A35" s="245"/>
      <c r="B35" s="279" t="s">
        <v>697</v>
      </c>
      <c r="C35" s="279"/>
      <c r="D35" s="279"/>
      <c r="E35" s="279"/>
      <c r="F35" s="279"/>
      <c r="G35" s="279"/>
      <c r="H35" s="279"/>
      <c r="I35" s="279"/>
      <c r="J35" s="279"/>
      <c r="K35" s="279"/>
      <c r="L35" s="279"/>
      <c r="M35" s="279"/>
      <c r="N35" s="279"/>
      <c r="O35" s="279"/>
      <c r="P35" s="279"/>
      <c r="Q35" s="279"/>
      <c r="R35" s="279"/>
      <c r="S35" s="279"/>
      <c r="T35" s="279"/>
      <c r="U35" s="279"/>
      <c r="V35" s="279"/>
      <c r="W35" s="279"/>
      <c r="X35" s="279"/>
      <c r="Y35" s="279"/>
      <c r="AA35" s="279"/>
      <c r="AB35" s="279"/>
      <c r="AC35" s="279"/>
      <c r="AD35" s="279"/>
      <c r="AE35" s="279"/>
      <c r="AF35" s="279"/>
      <c r="AG35" s="279"/>
      <c r="AH35" s="279"/>
      <c r="AI35" s="279"/>
      <c r="AK35" s="245"/>
    </row>
    <row r="36" spans="1:51">
      <c r="A36" s="245"/>
      <c r="B36" s="25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c r="AA36" s="310"/>
      <c r="AB36" s="310"/>
      <c r="AC36" s="310"/>
      <c r="AD36" s="310"/>
      <c r="AE36" s="310"/>
      <c r="AF36" s="310"/>
      <c r="AG36" s="310"/>
      <c r="AH36" s="310"/>
      <c r="AI36" s="310"/>
      <c r="AJ36" s="310"/>
      <c r="AK36" s="245"/>
    </row>
    <row r="37" spans="1:51">
      <c r="A37" s="245"/>
      <c r="B37" s="250"/>
      <c r="C37" s="311">
        <v>2000</v>
      </c>
      <c r="D37" s="311">
        <v>2018</v>
      </c>
      <c r="E37" s="311">
        <v>2019</v>
      </c>
      <c r="F37" s="312">
        <v>2020</v>
      </c>
      <c r="G37" s="311">
        <v>2021</v>
      </c>
      <c r="H37" s="311">
        <v>2022</v>
      </c>
      <c r="I37" s="311">
        <v>2023</v>
      </c>
      <c r="J37" s="311">
        <v>2024</v>
      </c>
      <c r="K37" s="312">
        <v>2025</v>
      </c>
      <c r="L37" s="311">
        <v>2026</v>
      </c>
      <c r="M37" s="311">
        <v>2027</v>
      </c>
      <c r="N37" s="311">
        <v>2028</v>
      </c>
      <c r="O37" s="311">
        <v>2029</v>
      </c>
      <c r="P37" s="312">
        <v>2030</v>
      </c>
      <c r="Q37" s="311">
        <v>2031</v>
      </c>
      <c r="R37" s="311">
        <v>2032</v>
      </c>
      <c r="S37" s="311">
        <v>2033</v>
      </c>
      <c r="T37" s="311">
        <v>2034</v>
      </c>
      <c r="U37" s="312">
        <v>2035</v>
      </c>
      <c r="V37" s="311">
        <v>2036</v>
      </c>
      <c r="W37" s="311">
        <v>2037</v>
      </c>
      <c r="X37" s="311">
        <v>2038</v>
      </c>
      <c r="Y37" s="311">
        <v>2039</v>
      </c>
      <c r="Z37" s="312">
        <v>2040</v>
      </c>
      <c r="AA37" s="311">
        <v>2041</v>
      </c>
      <c r="AB37" s="311">
        <v>2042</v>
      </c>
      <c r="AC37" s="311">
        <v>2043</v>
      </c>
      <c r="AD37" s="311">
        <v>2044</v>
      </c>
      <c r="AE37" s="312">
        <v>2045</v>
      </c>
      <c r="AF37" s="311">
        <v>2046</v>
      </c>
      <c r="AG37" s="311">
        <v>2047</v>
      </c>
      <c r="AH37" s="311">
        <v>2048</v>
      </c>
      <c r="AI37" s="311">
        <v>2049</v>
      </c>
      <c r="AJ37" s="311">
        <v>2050</v>
      </c>
      <c r="AK37" s="245" t="s">
        <v>726</v>
      </c>
    </row>
    <row r="38" spans="1:51">
      <c r="A38" s="156" t="s">
        <v>762</v>
      </c>
      <c r="B38" s="255" t="s">
        <v>727</v>
      </c>
      <c r="C38" s="350">
        <f>C28</f>
        <v>750304164425200.13</v>
      </c>
      <c r="D38" s="350">
        <f t="shared" ref="D38:H38" si="6">D28</f>
        <v>2120124801189220.3</v>
      </c>
      <c r="E38" s="350">
        <f t="shared" si="6"/>
        <v>2122980081307540</v>
      </c>
      <c r="F38" s="350">
        <f t="shared" si="6"/>
        <v>2175088943466880</v>
      </c>
      <c r="G38" s="350">
        <f t="shared" si="6"/>
        <v>2399783626111340</v>
      </c>
      <c r="H38" s="350">
        <f t="shared" si="6"/>
        <v>2387569372271860</v>
      </c>
      <c r="I38" s="350">
        <f>R28</f>
        <v>2302902385430010</v>
      </c>
      <c r="J38" s="329" cm="1">
        <f t="array" ref="J38">TREND($I28:$J28,$I$27:$J$27,J$37)</f>
        <v>2450821758226312</v>
      </c>
      <c r="K38" s="329" cm="1">
        <f t="array" ref="K38">TREND($I28:$J28,$I$27:$J$27,K$37)</f>
        <v>2472672582465120</v>
      </c>
      <c r="L38" s="329" cm="1">
        <f t="array" ref="L38">TREND($I28:$J28,$I$27:$J$27,L$37)</f>
        <v>2494523406703928</v>
      </c>
      <c r="M38" s="329" cm="1">
        <f t="array" ref="M38">TREND($I28:$J28,$I$27:$J$27,M$37)</f>
        <v>2516374230942744</v>
      </c>
      <c r="N38" s="329" cm="1">
        <f t="array" ref="N38">TREND($I28:$J28,$I$27:$J$27,N$37)</f>
        <v>2538225055181552</v>
      </c>
      <c r="O38" s="329" cm="1">
        <f t="array" ref="O38">TREND($I28:$J28,$I$27:$J$27,O$37)</f>
        <v>2560075879420360</v>
      </c>
      <c r="P38" s="352">
        <f>J28</f>
        <v>2581926703659170</v>
      </c>
      <c r="Q38" s="329" cm="1">
        <f t="array" ref="Q38">TREND($J28:$K28,$J$27:$K$27,Q$37)</f>
        <v>2578666925524087</v>
      </c>
      <c r="R38" s="329" cm="1">
        <f t="array" ref="R38">TREND($J28:$K28,$J$27:$K$27,R$37)</f>
        <v>2575407147389005</v>
      </c>
      <c r="S38" s="329" cm="1">
        <f t="array" ref="S38">TREND($J28:$K28,$J$27:$K$27,S$37)</f>
        <v>2572147369253923</v>
      </c>
      <c r="T38" s="329" cm="1">
        <f t="array" ref="T38">TREND($J28:$K28,$J$27:$K$27,T$37)</f>
        <v>2568887591118841</v>
      </c>
      <c r="U38" s="329" cm="1">
        <f t="array" ref="U38">TREND($J28:$K28,$J$27:$K$27,U$37)</f>
        <v>2565627812983759</v>
      </c>
      <c r="V38" s="329" cm="1">
        <f t="array" ref="V38">TREND($J28:$K28,$J$27:$K$27,V$37)</f>
        <v>2562368034848677</v>
      </c>
      <c r="W38" s="329" cm="1">
        <f t="array" ref="W38">TREND($J28:$K28,$J$27:$K$27,W$37)</f>
        <v>2559108256713595</v>
      </c>
      <c r="X38" s="329" cm="1">
        <f t="array" ref="X38">TREND($J28:$K28,$J$27:$K$27,X$37)</f>
        <v>2555848478578513</v>
      </c>
      <c r="Y38" s="329" cm="1">
        <f t="array" ref="Y38">TREND($J28:$K28,$J$27:$K$27,Y$37)</f>
        <v>2552588700443431</v>
      </c>
      <c r="Z38" s="352">
        <f>K28</f>
        <v>2549328922308350</v>
      </c>
      <c r="AA38" s="329" cm="1">
        <f t="array" ref="AA38">TREND($K28:$L28,$K$27:$L$27,AA$37)</f>
        <v>2547215221887427.5</v>
      </c>
      <c r="AB38" s="329" cm="1">
        <f t="array" ref="AB38">TREND($K28:$L28,$K$27:$L$27,AB$37)</f>
        <v>2545101521466504.5</v>
      </c>
      <c r="AC38" s="329" cm="1">
        <f t="array" ref="AC38">TREND($K28:$L28,$K$27:$L$27,AC$37)</f>
        <v>2542987821045581.5</v>
      </c>
      <c r="AD38" s="329" cm="1">
        <f t="array" ref="AD38">TREND($K28:$L28,$K$27:$L$27,AD$37)</f>
        <v>2540874120624658.5</v>
      </c>
      <c r="AE38" s="329" cm="1">
        <f t="array" ref="AE38">TREND($K28:$L28,$K$27:$L$27,AE$37)</f>
        <v>2538760420203735.5</v>
      </c>
      <c r="AF38" s="329" cm="1">
        <f t="array" ref="AF38">TREND($K28:$L28,$K$27:$L$27,AF$37)</f>
        <v>2536646719782812.5</v>
      </c>
      <c r="AG38" s="329" cm="1">
        <f t="array" ref="AG38">TREND($K28:$L28,$K$27:$L$27,AG$37)</f>
        <v>2534533019361889.5</v>
      </c>
      <c r="AH38" s="329" cm="1">
        <f t="array" ref="AH38">TREND($K28:$L28,$K$27:$L$27,AH$37)</f>
        <v>2532419318940966.5</v>
      </c>
      <c r="AI38" s="329" cm="1">
        <f t="array" ref="AI38">TREND($K28:$L28,$K$27:$L$27,AI$37)</f>
        <v>2530305618520043.5</v>
      </c>
      <c r="AJ38" s="329">
        <f>L28</f>
        <v>2528191918099120</v>
      </c>
      <c r="AK38" s="332">
        <f>(AJ38/F38)^(1/30)-1</f>
        <v>5.0270880559797337E-3</v>
      </c>
    </row>
    <row r="39" spans="1:51">
      <c r="A39" s="156" t="s">
        <v>763</v>
      </c>
      <c r="B39" s="260" t="s">
        <v>728</v>
      </c>
      <c r="C39" s="350">
        <f t="shared" ref="C39:H40" si="7">C29</f>
        <v>244562673467770</v>
      </c>
      <c r="D39" s="350">
        <f t="shared" si="7"/>
        <v>1098093145503900</v>
      </c>
      <c r="E39" s="350">
        <f t="shared" si="7"/>
        <v>1068667897617880</v>
      </c>
      <c r="F39" s="350">
        <f t="shared" si="7"/>
        <v>1122283713173000</v>
      </c>
      <c r="G39" s="350">
        <f t="shared" si="7"/>
        <v>1259376815520670</v>
      </c>
      <c r="H39" s="350">
        <f t="shared" si="7"/>
        <v>1229118777600140</v>
      </c>
      <c r="I39" s="350">
        <f>R29</f>
        <v>1167214718368230</v>
      </c>
      <c r="J39" s="329" cm="1">
        <f t="array" ref="J39">TREND($I29:$J29,$I$27:$J$27,J$37)</f>
        <v>1234274144480440</v>
      </c>
      <c r="K39" s="329" cm="1">
        <f t="array" ref="K39">TREND($I29:$J29,$I$27:$J$27,K$37)</f>
        <v>1242958954840330</v>
      </c>
      <c r="L39" s="329" cm="1">
        <f t="array" ref="L39">TREND($I29:$J29,$I$27:$J$27,L$37)</f>
        <v>1251643765200220</v>
      </c>
      <c r="M39" s="329" cm="1">
        <f t="array" ref="M39">TREND($I29:$J29,$I$27:$J$27,M$37)</f>
        <v>1260328575560110</v>
      </c>
      <c r="N39" s="329" cm="1">
        <f t="array" ref="N39">TREND($I29:$J29,$I$27:$J$27,N$37)</f>
        <v>1269013385920000</v>
      </c>
      <c r="O39" s="329" cm="1">
        <f t="array" ref="O39">TREND($I29:$J29,$I$27:$J$27,O$37)</f>
        <v>1277698196279890</v>
      </c>
      <c r="P39" s="352">
        <f t="shared" ref="P39:P40" si="8">J29</f>
        <v>1286383006639780</v>
      </c>
      <c r="Q39" s="329" cm="1">
        <f t="array" ref="Q39">TREND($J29:$K29,$J$27:$K$27,Q$37)</f>
        <v>1290245566133174</v>
      </c>
      <c r="R39" s="329" cm="1">
        <f t="array" ref="R39">TREND($J29:$K29,$J$27:$K$27,R$37)</f>
        <v>1294108125626568</v>
      </c>
      <c r="S39" s="329" cm="1">
        <f t="array" ref="S39">TREND($J29:$K29,$J$27:$K$27,S$37)</f>
        <v>1297970685119962</v>
      </c>
      <c r="T39" s="329" cm="1">
        <f t="array" ref="T39">TREND($J29:$K29,$J$27:$K$27,T$37)</f>
        <v>1301833244613356</v>
      </c>
      <c r="U39" s="329" cm="1">
        <f t="array" ref="U39">TREND($J29:$K29,$J$27:$K$27,U$37)</f>
        <v>1305695804106750</v>
      </c>
      <c r="V39" s="329" cm="1">
        <f t="array" ref="V39">TREND($J29:$K29,$J$27:$K$27,V$37)</f>
        <v>1309558363600144</v>
      </c>
      <c r="W39" s="329" cm="1">
        <f t="array" ref="W39">TREND($J29:$K29,$J$27:$K$27,W$37)</f>
        <v>1313420923093538</v>
      </c>
      <c r="X39" s="329" cm="1">
        <f t="array" ref="X39">TREND($J29:$K29,$J$27:$K$27,X$37)</f>
        <v>1317283482586932</v>
      </c>
      <c r="Y39" s="329" cm="1">
        <f t="array" ref="Y39">TREND($J29:$K29,$J$27:$K$27,Y$37)</f>
        <v>1321146042080326</v>
      </c>
      <c r="Z39" s="352">
        <f>K29</f>
        <v>1325008601573720</v>
      </c>
      <c r="AA39" s="329" cm="1">
        <f t="array" ref="AA39">TREND($K29:$L29,$K$27:$L$27,AA$37)</f>
        <v>1332138870535858</v>
      </c>
      <c r="AB39" s="329" cm="1">
        <f t="array" ref="AB39">TREND($K29:$L29,$K$27:$L$27,AB$37)</f>
        <v>1339269139497996</v>
      </c>
      <c r="AC39" s="329" cm="1">
        <f t="array" ref="AC39">TREND($K29:$L29,$K$27:$L$27,AC$37)</f>
        <v>1346399408460134</v>
      </c>
      <c r="AD39" s="329" cm="1">
        <f t="array" ref="AD39">TREND($K29:$L29,$K$27:$L$27,AD$37)</f>
        <v>1353529677422272</v>
      </c>
      <c r="AE39" s="329" cm="1">
        <f t="array" ref="AE39">TREND($K29:$L29,$K$27:$L$27,AE$37)</f>
        <v>1360659946384410</v>
      </c>
      <c r="AF39" s="329" cm="1">
        <f t="array" ref="AF39">TREND($K29:$L29,$K$27:$L$27,AF$37)</f>
        <v>1367790215346548</v>
      </c>
      <c r="AG39" s="329" cm="1">
        <f t="array" ref="AG39">TREND($K29:$L29,$K$27:$L$27,AG$37)</f>
        <v>1374920484308686</v>
      </c>
      <c r="AH39" s="329" cm="1">
        <f t="array" ref="AH39">TREND($K29:$L29,$K$27:$L$27,AH$37)</f>
        <v>1382050753270824</v>
      </c>
      <c r="AI39" s="329" cm="1">
        <f t="array" ref="AI39">TREND($K29:$L29,$K$27:$L$27,AI$37)</f>
        <v>1389181022232962</v>
      </c>
      <c r="AJ39" s="329">
        <f t="shared" ref="AJ39:AJ40" si="9">L29</f>
        <v>1396311291195100</v>
      </c>
      <c r="AK39" s="332"/>
    </row>
    <row r="40" spans="1:51">
      <c r="A40" s="158" t="s">
        <v>764</v>
      </c>
      <c r="B40" s="260" t="s">
        <v>765</v>
      </c>
      <c r="C40" s="350">
        <f t="shared" si="7"/>
        <v>504313850898270</v>
      </c>
      <c r="D40" s="350">
        <f t="shared" si="7"/>
        <v>1025719725838150</v>
      </c>
      <c r="E40" s="350">
        <f t="shared" si="7"/>
        <v>1064860857460120</v>
      </c>
      <c r="F40" s="350">
        <f t="shared" si="7"/>
        <v>1058912357213620.1</v>
      </c>
      <c r="G40" s="350">
        <f t="shared" si="7"/>
        <v>1009658775172600</v>
      </c>
      <c r="H40" s="350">
        <f t="shared" si="7"/>
        <v>1033611402831840</v>
      </c>
      <c r="I40" s="350">
        <f>R30</f>
        <v>988720054304920</v>
      </c>
      <c r="J40" s="329" cm="1">
        <f t="array" ref="J40">TREND($I30:$J30,$I$27:$J$27,J$37)</f>
        <v>1030319899362108</v>
      </c>
      <c r="K40" s="329" cm="1">
        <f t="array" ref="K40">TREND($I30:$J30,$I$27:$J$27,K$37)</f>
        <v>1041146169810740</v>
      </c>
      <c r="L40" s="329" cm="1">
        <f t="array" ref="L40">TREND($I30:$J30,$I$27:$J$27,L$37)</f>
        <v>1051972440259368</v>
      </c>
      <c r="M40" s="329" cm="1">
        <f t="array" ref="M40">TREND($I30:$J30,$I$27:$J$27,M$37)</f>
        <v>1062798710708000</v>
      </c>
      <c r="N40" s="329" cm="1">
        <f t="array" ref="N40">TREND($I30:$J30,$I$27:$J$27,N$37)</f>
        <v>1073624981156628</v>
      </c>
      <c r="O40" s="329" cm="1">
        <f t="array" ref="O40">TREND($I30:$J30,$I$27:$J$27,O$37)</f>
        <v>1084451251605260</v>
      </c>
      <c r="P40" s="352">
        <f t="shared" si="8"/>
        <v>1095277522053890</v>
      </c>
      <c r="Q40" s="329" cm="1">
        <f t="array" ref="Q40">TREND($J30:$K30,$J$27:$K$27,Q$37)</f>
        <v>1092112919922752</v>
      </c>
      <c r="R40" s="329" cm="1">
        <f t="array" ref="R40">TREND($J30:$K30,$J$27:$K$27,R$37)</f>
        <v>1088948317791614</v>
      </c>
      <c r="S40" s="329" cm="1">
        <f t="array" ref="S40">TREND($J30:$K30,$J$27:$K$27,S$37)</f>
        <v>1085783715660476</v>
      </c>
      <c r="T40" s="329" cm="1">
        <f t="array" ref="T40">TREND($J30:$K30,$J$27:$K$27,T$37)</f>
        <v>1082619113529338</v>
      </c>
      <c r="U40" s="329" cm="1">
        <f t="array" ref="U40">TREND($J30:$K30,$J$27:$K$27,U$37)</f>
        <v>1079454511398200</v>
      </c>
      <c r="V40" s="329" cm="1">
        <f t="array" ref="V40">TREND($J30:$K30,$J$27:$K$27,V$37)</f>
        <v>1076289909267062</v>
      </c>
      <c r="W40" s="329" cm="1">
        <f t="array" ref="W40">TREND($J30:$K30,$J$27:$K$27,W$37)</f>
        <v>1073125307135924</v>
      </c>
      <c r="X40" s="329" cm="1">
        <f t="array" ref="X40">TREND($J30:$K30,$J$27:$K$27,X$37)</f>
        <v>1069960705004786</v>
      </c>
      <c r="Y40" s="329" cm="1">
        <f t="array" ref="Y40">TREND($J30:$K30,$J$27:$K$27,Y$37)</f>
        <v>1066796102873648</v>
      </c>
      <c r="Z40" s="352">
        <f>K30</f>
        <v>1063631500742510</v>
      </c>
      <c r="AA40" s="329" cm="1">
        <f t="array" ref="AA40">TREND($K30:$L30,$K$27:$L$27,AA$37)</f>
        <v>1057163498141148</v>
      </c>
      <c r="AB40" s="329" cm="1">
        <f t="array" ref="AB40">TREND($K30:$L30,$K$27:$L$27,AB$37)</f>
        <v>1050695495539788</v>
      </c>
      <c r="AC40" s="329" cm="1">
        <f t="array" ref="AC40">TREND($K30:$L30,$K$27:$L$27,AC$37)</f>
        <v>1044227492938426</v>
      </c>
      <c r="AD40" s="329" cm="1">
        <f t="array" ref="AD40">TREND($K30:$L30,$K$27:$L$27,AD$37)</f>
        <v>1037759490337066</v>
      </c>
      <c r="AE40" s="329" cm="1">
        <f t="array" ref="AE40">TREND($K30:$L30,$K$27:$L$27,AE$37)</f>
        <v>1031291487735704</v>
      </c>
      <c r="AF40" s="329" cm="1">
        <f t="array" ref="AF40">TREND($K30:$L30,$K$27:$L$27,AF$37)</f>
        <v>1024823485134344</v>
      </c>
      <c r="AG40" s="329" cm="1">
        <f t="array" ref="AG40">TREND($K30:$L30,$K$27:$L$27,AG$37)</f>
        <v>1018355482532982</v>
      </c>
      <c r="AH40" s="329" cm="1">
        <f t="array" ref="AH40">TREND($K30:$L30,$K$27:$L$27,AH$37)</f>
        <v>1011887479931622</v>
      </c>
      <c r="AI40" s="329" cm="1">
        <f t="array" ref="AI40">TREND($K30:$L30,$K$27:$L$27,AI$37)</f>
        <v>1005419477330262</v>
      </c>
      <c r="AJ40" s="329">
        <f t="shared" si="9"/>
        <v>998951474728900</v>
      </c>
      <c r="AK40" s="331"/>
    </row>
    <row r="41" spans="1:51">
      <c r="A41" s="245"/>
      <c r="B41" s="287"/>
      <c r="C41" s="350"/>
      <c r="D41" s="350"/>
      <c r="E41" s="324"/>
      <c r="F41" s="329"/>
      <c r="G41" s="329"/>
      <c r="H41" s="351"/>
      <c r="I41" s="329"/>
      <c r="J41" s="329"/>
      <c r="K41" s="352"/>
      <c r="L41" s="329"/>
      <c r="M41" s="329"/>
      <c r="N41" s="329"/>
      <c r="O41" s="329"/>
      <c r="P41" s="352"/>
      <c r="Q41" s="329"/>
      <c r="R41" s="329"/>
      <c r="S41" s="329"/>
      <c r="T41" s="329"/>
      <c r="U41" s="352"/>
      <c r="V41" s="329"/>
      <c r="W41" s="329"/>
      <c r="X41" s="329"/>
      <c r="Y41" s="329"/>
      <c r="Z41" s="352"/>
      <c r="AA41" s="329"/>
      <c r="AB41" s="329"/>
      <c r="AC41" s="329"/>
      <c r="AD41" s="329"/>
      <c r="AE41" s="329"/>
      <c r="AF41" s="329"/>
      <c r="AG41" s="329"/>
      <c r="AH41" s="329"/>
      <c r="AI41" s="329"/>
      <c r="AJ41" s="329"/>
      <c r="AK41" s="331"/>
    </row>
    <row r="42" spans="1:51">
      <c r="A42" s="245"/>
      <c r="B42" s="255" t="s">
        <v>729</v>
      </c>
      <c r="C42" s="350"/>
      <c r="D42" s="350"/>
      <c r="E42" s="353">
        <f>E38/D38-1</f>
        <v>1.3467509633009467E-3</v>
      </c>
      <c r="F42" s="353">
        <f t="shared" ref="F42:AJ42" si="10">F38/E38-1</f>
        <v>2.4545148877348932E-2</v>
      </c>
      <c r="G42" s="353">
        <f t="shared" si="10"/>
        <v>0.10330367561260201</v>
      </c>
      <c r="H42" s="354">
        <f>H38/G38-1</f>
        <v>-5.0897313018475332E-3</v>
      </c>
      <c r="I42" s="353">
        <f t="shared" si="10"/>
        <v>-3.5461581902135997E-2</v>
      </c>
      <c r="J42" s="353">
        <f t="shared" si="10"/>
        <v>6.4231716347231016E-2</v>
      </c>
      <c r="K42" s="353">
        <f t="shared" si="10"/>
        <v>8.9157133379711428E-3</v>
      </c>
      <c r="L42" s="353">
        <f t="shared" si="10"/>
        <v>8.8369258403893092E-3</v>
      </c>
      <c r="M42" s="353">
        <f t="shared" si="10"/>
        <v>8.75951862391533E-3</v>
      </c>
      <c r="N42" s="353">
        <f t="shared" si="10"/>
        <v>8.6834557317103656E-3</v>
      </c>
      <c r="O42" s="353">
        <f t="shared" si="10"/>
        <v>8.6087024451206862E-3</v>
      </c>
      <c r="P42" s="353">
        <f t="shared" si="10"/>
        <v>8.5352252308072973E-3</v>
      </c>
      <c r="Q42" s="353">
        <f t="shared" si="10"/>
        <v>-1.2625370543878356E-3</v>
      </c>
      <c r="R42" s="353">
        <f t="shared" si="10"/>
        <v>-1.264133069229012E-3</v>
      </c>
      <c r="S42" s="353">
        <f t="shared" si="10"/>
        <v>-1.2657331243282055E-3</v>
      </c>
      <c r="T42" s="353">
        <f t="shared" si="10"/>
        <v>-1.2673372350463508E-3</v>
      </c>
      <c r="U42" s="353">
        <f t="shared" si="10"/>
        <v>-1.2689454168223202E-3</v>
      </c>
      <c r="V42" s="353">
        <f t="shared" si="10"/>
        <v>-1.270557685173701E-3</v>
      </c>
      <c r="W42" s="353">
        <f t="shared" si="10"/>
        <v>-1.2721740556971284E-3</v>
      </c>
      <c r="X42" s="353">
        <f t="shared" si="10"/>
        <v>-1.2737945440682852E-3</v>
      </c>
      <c r="Y42" s="353">
        <f t="shared" si="10"/>
        <v>-1.2754191660434566E-3</v>
      </c>
      <c r="Z42" s="353">
        <f t="shared" si="10"/>
        <v>-1.2770479374584198E-3</v>
      </c>
      <c r="AA42" s="353">
        <f t="shared" si="10"/>
        <v>-8.2912032355897392E-4</v>
      </c>
      <c r="AB42" s="353">
        <f t="shared" si="10"/>
        <v>-8.2980833451395952E-4</v>
      </c>
      <c r="AC42" s="353">
        <f t="shared" si="10"/>
        <v>-8.304974882514804E-4</v>
      </c>
      <c r="AD42" s="353">
        <f t="shared" si="10"/>
        <v>-8.3118778762136802E-4</v>
      </c>
      <c r="AE42" s="353">
        <f t="shared" si="10"/>
        <v>-8.3187923548266873E-4</v>
      </c>
      <c r="AF42" s="353">
        <f t="shared" si="10"/>
        <v>-8.3257183470397678E-4</v>
      </c>
      <c r="AG42" s="353">
        <f t="shared" si="10"/>
        <v>-8.3326558816354535E-4</v>
      </c>
      <c r="AH42" s="353">
        <f t="shared" si="10"/>
        <v>-8.3396049874906453E-4</v>
      </c>
      <c r="AI42" s="353">
        <f t="shared" si="10"/>
        <v>-8.3465656935788335E-4</v>
      </c>
      <c r="AJ42" s="353">
        <f t="shared" si="10"/>
        <v>-8.3535380289745387E-4</v>
      </c>
      <c r="AK42" s="331"/>
    </row>
    <row r="43" spans="1:51" s="575" customFormat="1">
      <c r="A43" s="295"/>
      <c r="B43" s="570"/>
      <c r="C43" s="571"/>
      <c r="D43" s="571"/>
      <c r="E43" s="572"/>
      <c r="F43" s="572"/>
      <c r="G43" s="572"/>
      <c r="H43" s="572"/>
      <c r="I43" s="572"/>
      <c r="J43" s="572"/>
      <c r="K43" s="572"/>
      <c r="L43" s="572"/>
      <c r="M43" s="572"/>
      <c r="N43" s="572"/>
      <c r="O43" s="572"/>
      <c r="P43" s="572"/>
      <c r="Q43" s="572"/>
      <c r="R43" s="572"/>
      <c r="S43" s="572"/>
      <c r="T43" s="572"/>
      <c r="U43" s="572"/>
      <c r="V43" s="572"/>
      <c r="W43" s="572"/>
      <c r="X43" s="572"/>
      <c r="Y43" s="572"/>
      <c r="Z43" s="572"/>
      <c r="AA43" s="572"/>
      <c r="AB43" s="572"/>
      <c r="AC43" s="572"/>
      <c r="AD43" s="572"/>
      <c r="AE43" s="572"/>
      <c r="AF43" s="572"/>
      <c r="AG43" s="572"/>
      <c r="AH43" s="572"/>
      <c r="AI43" s="572"/>
      <c r="AJ43" s="572"/>
      <c r="AK43" s="573"/>
      <c r="AL43" s="574"/>
      <c r="AM43" s="574"/>
      <c r="AN43" s="574"/>
      <c r="AO43" s="574"/>
      <c r="AP43" s="574"/>
      <c r="AQ43" s="574"/>
      <c r="AR43" s="574"/>
      <c r="AS43" s="574"/>
      <c r="AT43" s="574"/>
      <c r="AU43" s="574"/>
      <c r="AV43" s="574"/>
      <c r="AW43" s="574"/>
      <c r="AX43" s="574"/>
      <c r="AY43" s="295"/>
    </row>
    <row r="44" spans="1:51" s="581" customFormat="1">
      <c r="A44" s="576"/>
      <c r="B44" s="264"/>
      <c r="C44" s="577"/>
      <c r="D44" s="577"/>
      <c r="E44" s="578"/>
      <c r="F44" s="578"/>
      <c r="G44" s="578"/>
      <c r="H44" s="578"/>
      <c r="I44" s="578"/>
      <c r="J44" s="578"/>
      <c r="K44" s="578"/>
      <c r="L44" s="578"/>
      <c r="M44" s="578"/>
      <c r="N44" s="578"/>
      <c r="O44" s="578"/>
      <c r="P44" s="578"/>
      <c r="Q44" s="578"/>
      <c r="R44" s="578"/>
      <c r="S44" s="578"/>
      <c r="T44" s="578"/>
      <c r="U44" s="578"/>
      <c r="V44" s="578"/>
      <c r="W44" s="578"/>
      <c r="X44" s="578"/>
      <c r="Y44" s="578"/>
      <c r="Z44" s="578"/>
      <c r="AA44" s="578"/>
      <c r="AB44" s="578"/>
      <c r="AC44" s="578"/>
      <c r="AD44" s="578"/>
      <c r="AE44" s="578"/>
      <c r="AF44" s="578"/>
      <c r="AG44" s="578"/>
      <c r="AH44" s="578"/>
      <c r="AI44" s="578"/>
      <c r="AJ44" s="578"/>
      <c r="AK44" s="579"/>
      <c r="AL44" s="580"/>
      <c r="AM44" s="580"/>
      <c r="AN44" s="580"/>
      <c r="AO44" s="580"/>
      <c r="AP44" s="580"/>
      <c r="AQ44" s="580"/>
      <c r="AR44" s="580"/>
      <c r="AS44" s="580"/>
      <c r="AT44" s="580"/>
      <c r="AU44" s="580"/>
      <c r="AV44" s="580"/>
      <c r="AW44" s="580"/>
      <c r="AX44" s="580"/>
      <c r="AY44" s="576"/>
    </row>
    <row r="45" spans="1:51">
      <c r="A45" s="245"/>
      <c r="B45" s="260" t="s">
        <v>780</v>
      </c>
      <c r="C45" s="588">
        <v>1.3</v>
      </c>
      <c r="D45" s="328" t="s">
        <v>899</v>
      </c>
      <c r="E45" s="329" t="s">
        <v>385</v>
      </c>
      <c r="F45" s="329"/>
      <c r="G45" s="329"/>
      <c r="H45" s="329"/>
      <c r="I45" s="329"/>
      <c r="J45" s="329"/>
      <c r="K45" s="329"/>
      <c r="L45" s="329"/>
      <c r="M45" s="329"/>
      <c r="N45" s="329"/>
      <c r="O45" s="329"/>
      <c r="P45" s="329"/>
      <c r="Q45" s="329"/>
      <c r="R45" s="329"/>
      <c r="S45" s="329"/>
      <c r="T45" s="329"/>
      <c r="U45" s="329"/>
      <c r="V45" s="329"/>
      <c r="W45" s="329"/>
      <c r="X45" s="329"/>
      <c r="Y45" s="329"/>
      <c r="Z45" s="329"/>
      <c r="AA45" s="329"/>
      <c r="AB45" s="329"/>
      <c r="AC45" s="329"/>
      <c r="AD45" s="329"/>
      <c r="AE45" s="329"/>
      <c r="AF45" s="329"/>
      <c r="AG45" s="329"/>
      <c r="AH45" s="329"/>
      <c r="AI45" s="329"/>
      <c r="AJ45" s="329"/>
      <c r="AK45" s="331"/>
    </row>
    <row r="46" spans="1:51">
      <c r="A46" s="246"/>
      <c r="B46" s="327"/>
      <c r="C46" s="328"/>
      <c r="D46" s="328"/>
      <c r="E46" s="311">
        <v>2019</v>
      </c>
      <c r="F46" s="312">
        <v>2020</v>
      </c>
      <c r="G46" s="311">
        <v>2021</v>
      </c>
      <c r="H46" s="311">
        <v>2022</v>
      </c>
      <c r="I46" s="311">
        <v>2023</v>
      </c>
      <c r="J46" s="329"/>
      <c r="K46" s="330"/>
      <c r="L46" s="329"/>
      <c r="M46" s="329"/>
      <c r="N46" s="329"/>
      <c r="O46" s="329"/>
      <c r="P46" s="330"/>
      <c r="Q46" s="329"/>
      <c r="R46" s="329"/>
      <c r="S46" s="329"/>
      <c r="T46" s="329"/>
      <c r="U46" s="330"/>
      <c r="V46" s="329"/>
      <c r="W46" s="329"/>
      <c r="X46" s="329"/>
      <c r="Y46" s="329"/>
      <c r="Z46" s="330"/>
      <c r="AA46" s="329"/>
      <c r="AB46" s="329"/>
      <c r="AC46" s="329"/>
      <c r="AD46" s="329"/>
      <c r="AE46" s="329"/>
      <c r="AF46" s="329"/>
      <c r="AG46" s="329"/>
      <c r="AH46" s="329"/>
      <c r="AI46" s="329"/>
      <c r="AJ46" s="329"/>
      <c r="AK46" s="331"/>
    </row>
    <row r="47" spans="1:51">
      <c r="A47" s="245"/>
      <c r="B47" s="20" t="s">
        <v>903</v>
      </c>
      <c r="C47" s="277"/>
      <c r="D47" s="277"/>
      <c r="E47" s="582">
        <v>1479</v>
      </c>
      <c r="F47" s="583">
        <v>1848</v>
      </c>
      <c r="G47" s="583">
        <v>1817</v>
      </c>
      <c r="H47" s="584">
        <v>1514</v>
      </c>
      <c r="I47" s="584">
        <v>2020</v>
      </c>
      <c r="J47" s="329"/>
      <c r="K47" s="329"/>
      <c r="L47" s="329"/>
      <c r="M47" s="329"/>
      <c r="N47" s="329"/>
      <c r="O47" s="329"/>
      <c r="P47" s="329"/>
      <c r="Q47" s="329"/>
      <c r="R47" s="329"/>
      <c r="S47" s="329"/>
      <c r="T47" s="329"/>
      <c r="U47" s="329"/>
      <c r="V47" s="329"/>
      <c r="W47" s="329"/>
      <c r="X47" s="329"/>
      <c r="Y47" s="329"/>
      <c r="Z47" s="329"/>
      <c r="AA47" s="329"/>
      <c r="AB47" s="329"/>
      <c r="AC47" s="329"/>
      <c r="AD47" s="329"/>
      <c r="AE47" s="329"/>
      <c r="AF47" s="329"/>
      <c r="AG47" s="329"/>
      <c r="AH47" s="329"/>
      <c r="AI47" s="329"/>
      <c r="AJ47" s="329"/>
      <c r="AK47" s="332"/>
    </row>
    <row r="48" spans="1:51">
      <c r="B48" s="585" t="s">
        <v>629</v>
      </c>
      <c r="E48" s="582">
        <f>E47*$C$45</f>
        <v>1922.7</v>
      </c>
      <c r="F48" s="582">
        <f t="shared" ref="F48:I48" si="11">F47*$C$45</f>
        <v>2402.4</v>
      </c>
      <c r="G48" s="582">
        <f t="shared" si="11"/>
        <v>2362.1</v>
      </c>
      <c r="H48" s="582">
        <f t="shared" si="11"/>
        <v>1968.2</v>
      </c>
      <c r="I48" s="582">
        <f t="shared" si="11"/>
        <v>2626</v>
      </c>
    </row>
    <row r="49" spans="2:9">
      <c r="B49" s="585" t="s">
        <v>900</v>
      </c>
      <c r="D49" s="586" t="s">
        <v>267</v>
      </c>
      <c r="E49" s="314" cm="1">
        <f t="array" ref="E49">-SUMPRODUCT(('2019_KESIS'!$A$4:$A$91=$D$49)*('2019_KESIS'!$D$1:$BI$1=$E$45)*(ISNUMBER('2019_KESIS'!$D$4:$BI$91))*('2019_KESIS'!$D$4:$BI$91&lt;0)*IF(ISNUMBER('2019_KESIS'!$D$4:$BI$91),'2019_KESIS'!$D$4:$BI$91,0))</f>
        <v>24449.8</v>
      </c>
      <c r="F49" s="314" cm="1">
        <f t="array" ref="F49">-SUMPRODUCT(('2020_KESIS'!$A$4:$A$91=$D$49)*('2020_KESIS'!$D$1:$BI$1=$E$45)*(ISNUMBER('2020_KESIS'!$D$4:$BI$91))*('2020_KESIS'!$D$4:$BI$91&lt;0)*IF(ISNUMBER('2020_KESIS'!$D$4:$BI$91),'2020_KESIS'!$D$4:$BI$91,0))</f>
        <v>23645.899999999998</v>
      </c>
      <c r="G49" s="314" cm="1">
        <f t="array" ref="G49">-SUMPRODUCT(('2021_KESIS'!$A$4:$A$91=$D$49)*('2021_KESIS'!$D$1:$BI$1=$E$45)*(ISNUMBER('2021_KESIS'!$D$4:$BI$91))*('2021_KESIS'!$D$4:$BI$91&lt;0)*IF(ISNUMBER('2021_KESIS'!$D$4:$BI$91),'2021_KESIS'!$D$4:$BI$91,0))</f>
        <v>25079.4</v>
      </c>
      <c r="H49" s="314" cm="1">
        <f t="array" ref="H49">-SUMPRODUCT(('2022_KESIS'!$A$4:$A$91=$D$49)*('2022_KESIS'!$D$1:$BI$1=$E$45)*(ISNUMBER('2022_KESIS'!$D$4:$BI$91))*('2022_KESIS'!$D$4:$BI$91&lt;0)*IF(ISNUMBER('2022_KESIS'!$D$4:$BI$91),'2022_KESIS'!$D$4:$BI$91,0))</f>
        <v>25825.599999999999</v>
      </c>
      <c r="I49" s="314" cm="1">
        <f t="array" ref="I49">-SUMPRODUCT(('2023_KESIS'!$A$4:$A$91=$D$49)*('2023_KESIS'!$D$1:$BI$1=$E$45)*(ISNUMBER('2023_KESIS'!$D$4:$BI$91))*('2023_KESIS'!$D$4:$BI$91&lt;0)*IF(ISNUMBER('2023_KESIS'!$D$4:$BI$91),'2023_KESIS'!$D$4:$BI$91,0))</f>
        <v>23811.4</v>
      </c>
    </row>
    <row r="50" spans="2:9">
      <c r="B50" s="314" t="s">
        <v>902</v>
      </c>
      <c r="E50" s="591">
        <v>44352000000000</v>
      </c>
      <c r="F50" s="591">
        <v>44352000000000</v>
      </c>
      <c r="G50" s="591">
        <v>43608000000000</v>
      </c>
      <c r="H50" s="591">
        <v>36336000000000</v>
      </c>
      <c r="I50" s="591">
        <v>48480000000000</v>
      </c>
    </row>
    <row r="51" spans="2:9">
      <c r="E51" s="592">
        <f ca="1">'natural-gas'!C120</f>
        <v>76247876159637</v>
      </c>
      <c r="F51" s="592">
        <f ca="1">'natural-gas'!D120</f>
        <v>95271179947944</v>
      </c>
      <c r="G51" s="592">
        <f ca="1">'natural-gas'!E120</f>
        <v>93673016215051</v>
      </c>
      <c r="H51" s="592">
        <f ca="1">'natural-gas'!F120</f>
        <v>78052254567742</v>
      </c>
      <c r="I51" s="592">
        <f ca="1">'natural-gas'!G120</f>
        <v>104138410982060</v>
      </c>
    </row>
    <row r="52" spans="2:9">
      <c r="F52" s="587"/>
      <c r="G52" s="587"/>
      <c r="H52" s="587"/>
      <c r="I52" s="587"/>
    </row>
  </sheetData>
  <mergeCells count="3">
    <mergeCell ref="B1:M1"/>
    <mergeCell ref="M3:N3"/>
    <mergeCell ref="O3:P3"/>
  </mergeCells>
  <phoneticPr fontId="5"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79F5C-5243-430D-8EA7-07AA63BE5A08}">
  <dimension ref="A1:AI47"/>
  <sheetViews>
    <sheetView workbookViewId="0"/>
  </sheetViews>
  <sheetFormatPr defaultColWidth="9" defaultRowHeight="16.5"/>
  <cols>
    <col min="1" max="1" width="9" style="20"/>
    <col min="2" max="2" width="19.375" style="20" customWidth="1"/>
    <col min="3" max="3" width="23.375" style="20" bestFit="1" customWidth="1"/>
    <col min="4" max="4" width="18.375" style="20" bestFit="1" customWidth="1"/>
    <col min="5" max="6" width="20" style="20" bestFit="1" customWidth="1"/>
    <col min="7" max="7" width="22.75" style="20" bestFit="1" customWidth="1"/>
    <col min="8" max="10" width="20" style="20" bestFit="1" customWidth="1"/>
    <col min="11" max="35" width="18.375" style="20" bestFit="1" customWidth="1"/>
    <col min="36" max="16384" width="9" style="20"/>
  </cols>
  <sheetData>
    <row r="1" spans="1:12" ht="21.75">
      <c r="B1" s="169" t="s">
        <v>569</v>
      </c>
    </row>
    <row r="2" spans="1:12" s="170" customFormat="1">
      <c r="B2" s="171" t="s">
        <v>570</v>
      </c>
    </row>
    <row r="3" spans="1:12">
      <c r="C3" s="172" t="s">
        <v>571</v>
      </c>
      <c r="D3" s="20" t="s">
        <v>572</v>
      </c>
      <c r="E3" s="20" t="s">
        <v>573</v>
      </c>
      <c r="F3" s="20" t="s">
        <v>574</v>
      </c>
      <c r="G3" s="20" t="s">
        <v>575</v>
      </c>
      <c r="H3" s="20" t="s">
        <v>561</v>
      </c>
      <c r="I3" s="20" t="s">
        <v>576</v>
      </c>
      <c r="J3" s="20" t="s">
        <v>577</v>
      </c>
    </row>
    <row r="4" spans="1:12">
      <c r="B4" s="139"/>
      <c r="C4" s="173" t="s">
        <v>578</v>
      </c>
      <c r="D4" s="173" t="s">
        <v>579</v>
      </c>
      <c r="E4" s="173" t="s">
        <v>580</v>
      </c>
      <c r="F4" s="173" t="s">
        <v>581</v>
      </c>
      <c r="G4" s="173" t="s">
        <v>582</v>
      </c>
      <c r="H4" s="173" t="s">
        <v>583</v>
      </c>
      <c r="I4" s="173" t="s">
        <v>584</v>
      </c>
      <c r="J4" s="174" t="s">
        <v>585</v>
      </c>
      <c r="K4" s="175"/>
    </row>
    <row r="5" spans="1:12">
      <c r="A5" s="156" t="s">
        <v>586</v>
      </c>
      <c r="B5" s="140" t="s">
        <v>587</v>
      </c>
      <c r="C5" s="140">
        <v>20.6</v>
      </c>
      <c r="D5" s="176">
        <v>4569</v>
      </c>
      <c r="E5" s="177">
        <f>D5/$D$24</f>
        <v>0.27649016641452345</v>
      </c>
      <c r="F5" s="178">
        <f>C5*D5</f>
        <v>94121.400000000009</v>
      </c>
      <c r="G5" s="179">
        <v>0</v>
      </c>
      <c r="H5" s="179">
        <v>0</v>
      </c>
      <c r="I5" s="180">
        <v>1</v>
      </c>
      <c r="J5" s="181">
        <v>0</v>
      </c>
      <c r="K5" s="20" t="s">
        <v>588</v>
      </c>
      <c r="L5" s="156" t="s">
        <v>589</v>
      </c>
    </row>
    <row r="6" spans="1:12">
      <c r="A6" s="156" t="s">
        <v>590</v>
      </c>
      <c r="B6" s="139" t="s">
        <v>591</v>
      </c>
      <c r="C6" s="139">
        <v>19.399999999999999</v>
      </c>
      <c r="D6" s="182"/>
      <c r="E6" s="183"/>
      <c r="F6" s="182"/>
      <c r="G6" s="183"/>
      <c r="H6" s="183"/>
      <c r="I6" s="183"/>
      <c r="J6" s="184"/>
    </row>
    <row r="7" spans="1:12">
      <c r="A7" s="156" t="s">
        <v>592</v>
      </c>
      <c r="B7" s="139" t="s">
        <v>593</v>
      </c>
      <c r="C7" s="139">
        <v>35</v>
      </c>
      <c r="D7" s="182"/>
      <c r="E7" s="183"/>
      <c r="F7" s="182"/>
      <c r="G7" s="183"/>
      <c r="H7" s="183"/>
      <c r="I7" s="183"/>
      <c r="J7" s="184"/>
    </row>
    <row r="8" spans="1:12">
      <c r="A8" s="156" t="s">
        <v>594</v>
      </c>
      <c r="B8" s="139" t="s">
        <v>595</v>
      </c>
      <c r="C8" s="139">
        <v>62.6</v>
      </c>
      <c r="D8" s="182"/>
      <c r="E8" s="183"/>
      <c r="F8" s="182"/>
      <c r="G8" s="183"/>
      <c r="H8" s="183"/>
      <c r="I8" s="183"/>
      <c r="J8" s="185"/>
    </row>
    <row r="9" spans="1:12">
      <c r="A9" s="156" t="s">
        <v>596</v>
      </c>
      <c r="B9" s="140" t="s">
        <v>597</v>
      </c>
      <c r="C9" s="140">
        <v>1.9</v>
      </c>
      <c r="D9" s="176">
        <v>6742</v>
      </c>
      <c r="E9" s="177">
        <f>D9/$D$24</f>
        <v>0.40798789712556732</v>
      </c>
      <c r="F9" s="178">
        <f>C9*D9</f>
        <v>12809.8</v>
      </c>
      <c r="G9" s="181">
        <v>0.75</v>
      </c>
      <c r="H9" s="181">
        <v>0.25</v>
      </c>
      <c r="I9" s="181">
        <v>0</v>
      </c>
      <c r="J9" s="181">
        <v>0</v>
      </c>
    </row>
    <row r="10" spans="1:12">
      <c r="A10" s="156" t="s">
        <v>598</v>
      </c>
      <c r="B10" s="139" t="s">
        <v>599</v>
      </c>
      <c r="C10" s="139">
        <v>1.7</v>
      </c>
      <c r="D10" s="182"/>
      <c r="E10" s="183"/>
      <c r="F10" s="182">
        <f>C10*E10</f>
        <v>0</v>
      </c>
      <c r="G10" s="186">
        <v>0.75</v>
      </c>
      <c r="H10" s="186">
        <v>0.25</v>
      </c>
      <c r="I10" s="139">
        <v>0</v>
      </c>
      <c r="J10" s="139">
        <v>0</v>
      </c>
    </row>
    <row r="11" spans="1:12">
      <c r="A11" s="156" t="s">
        <v>600</v>
      </c>
      <c r="B11" s="139" t="s">
        <v>601</v>
      </c>
      <c r="C11" s="139">
        <v>9.6</v>
      </c>
      <c r="D11" s="182"/>
      <c r="E11" s="183"/>
      <c r="F11" s="182">
        <f>C11*E11</f>
        <v>0</v>
      </c>
      <c r="G11" s="186">
        <v>0.75</v>
      </c>
      <c r="H11" s="186">
        <v>0.25</v>
      </c>
      <c r="I11" s="139">
        <v>0</v>
      </c>
      <c r="J11" s="139">
        <v>0</v>
      </c>
    </row>
    <row r="12" spans="1:12">
      <c r="A12" s="156" t="s">
        <v>602</v>
      </c>
      <c r="B12" s="140" t="s">
        <v>603</v>
      </c>
      <c r="C12" s="140">
        <v>9.5</v>
      </c>
      <c r="D12" s="176">
        <v>1019</v>
      </c>
      <c r="E12" s="177">
        <f>D12/$D$24</f>
        <v>6.1664145234493192E-2</v>
      </c>
      <c r="F12" s="178">
        <f>C12*D12</f>
        <v>9680.5</v>
      </c>
      <c r="G12" s="180">
        <f>G13*($C12-$C13)/($C14-$C13)+G14*($C14-$C12)/($C14-$C13)</f>
        <v>0.84124999999999994</v>
      </c>
      <c r="H12" s="180">
        <f>H13*($C12-$C13)/($C14-$C13)+H14*($C14-$C12)/($C14-$C13)</f>
        <v>0.13875000000000001</v>
      </c>
      <c r="I12" s="180">
        <f t="shared" ref="I12:J12" si="0">I13*($C12-$C13)/($C14-$C13)+I14*($C14-$C12)/($C14-$C13)</f>
        <v>1.8750000000000006E-3</v>
      </c>
      <c r="J12" s="180">
        <f t="shared" si="0"/>
        <v>1.8125000000000002E-2</v>
      </c>
    </row>
    <row r="13" spans="1:12">
      <c r="A13" s="156" t="s">
        <v>604</v>
      </c>
      <c r="B13" s="139" t="s">
        <v>605</v>
      </c>
      <c r="C13" s="139">
        <v>8.6</v>
      </c>
      <c r="D13" s="182"/>
      <c r="E13" s="183"/>
      <c r="F13" s="182">
        <f>C13*E13</f>
        <v>0</v>
      </c>
      <c r="G13" s="186">
        <v>0.76</v>
      </c>
      <c r="H13" s="186">
        <v>0.22</v>
      </c>
      <c r="I13" s="186">
        <v>0.01</v>
      </c>
      <c r="J13" s="186">
        <v>0.01</v>
      </c>
    </row>
    <row r="14" spans="1:12">
      <c r="A14" s="156" t="s">
        <v>606</v>
      </c>
      <c r="B14" s="139" t="s">
        <v>607</v>
      </c>
      <c r="C14" s="139">
        <v>13.4</v>
      </c>
      <c r="D14" s="182"/>
      <c r="E14" s="183"/>
      <c r="F14" s="182">
        <f>C14*E14</f>
        <v>0</v>
      </c>
      <c r="G14" s="186">
        <v>0.86</v>
      </c>
      <c r="H14" s="186">
        <v>0.12</v>
      </c>
      <c r="I14" s="186">
        <v>0</v>
      </c>
      <c r="J14" s="186">
        <v>0.02</v>
      </c>
    </row>
    <row r="15" spans="1:12">
      <c r="A15" s="156" t="s">
        <v>608</v>
      </c>
      <c r="B15" s="140" t="s">
        <v>609</v>
      </c>
      <c r="C15" s="140">
        <v>24.1</v>
      </c>
      <c r="D15" s="176">
        <v>2019</v>
      </c>
      <c r="E15" s="177">
        <f>D15/$D$24</f>
        <v>0.12217851739788199</v>
      </c>
      <c r="F15" s="178">
        <f>C15*D15</f>
        <v>48657.9</v>
      </c>
      <c r="G15" s="180">
        <f>G16*($C15-$C16)/($C17-$C16)+G17*($C17-$C15)/($C17-$C16)</f>
        <v>0.74681818181818216</v>
      </c>
      <c r="H15" s="180">
        <f>H16*($C15-$C16)/($C17-$C16)+H17*($C17-$C15)/($C17-$C16)</f>
        <v>0</v>
      </c>
      <c r="I15" s="180">
        <f>I16*($C15-$C16)/($C17-$C16)+I17*($C17-$C15)/($C17-$C16)</f>
        <v>0.25318181818181795</v>
      </c>
      <c r="J15" s="180">
        <f>J16*($C15-$C16)/($C17-$C16)+J17*($C17-$C15)/($C17-$C16)</f>
        <v>0</v>
      </c>
      <c r="K15" s="20" t="s">
        <v>588</v>
      </c>
      <c r="L15" s="156" t="s">
        <v>589</v>
      </c>
    </row>
    <row r="16" spans="1:12">
      <c r="A16" s="156" t="s">
        <v>610</v>
      </c>
      <c r="B16" s="139" t="s">
        <v>611</v>
      </c>
      <c r="C16" s="139">
        <v>24.4</v>
      </c>
      <c r="D16" s="182"/>
      <c r="E16" s="183"/>
      <c r="F16" s="182">
        <f>C16*E16</f>
        <v>0</v>
      </c>
      <c r="G16" s="186">
        <f>1-I16</f>
        <v>0.43000000000000005</v>
      </c>
      <c r="H16" s="139">
        <v>0</v>
      </c>
      <c r="I16" s="186">
        <v>0.56999999999999995</v>
      </c>
      <c r="J16" s="139">
        <v>0</v>
      </c>
      <c r="L16" s="157"/>
    </row>
    <row r="17" spans="1:12">
      <c r="A17" s="156" t="s">
        <v>612</v>
      </c>
      <c r="B17" s="139" t="s">
        <v>613</v>
      </c>
      <c r="C17" s="139">
        <v>20</v>
      </c>
      <c r="D17" s="182"/>
      <c r="E17" s="183"/>
      <c r="F17" s="182">
        <f>C17*E17</f>
        <v>0</v>
      </c>
      <c r="G17" s="186">
        <v>0.77</v>
      </c>
      <c r="H17" s="139">
        <v>0</v>
      </c>
      <c r="I17" s="186">
        <f>1-G17</f>
        <v>0.22999999999999998</v>
      </c>
      <c r="J17" s="139">
        <v>0</v>
      </c>
    </row>
    <row r="18" spans="1:12">
      <c r="A18" s="156" t="s">
        <v>614</v>
      </c>
      <c r="B18" s="140" t="s">
        <v>615</v>
      </c>
      <c r="C18" s="140">
        <v>24</v>
      </c>
      <c r="D18" s="176">
        <v>777</v>
      </c>
      <c r="E18" s="177">
        <f>D18/$D$24</f>
        <v>4.70196671709531E-2</v>
      </c>
      <c r="F18" s="178">
        <f>C18*D18</f>
        <v>18648</v>
      </c>
      <c r="G18" s="187">
        <f>G12</f>
        <v>0.84124999999999994</v>
      </c>
      <c r="H18" s="187">
        <f t="shared" ref="H18:J18" si="1">H12</f>
        <v>0.13875000000000001</v>
      </c>
      <c r="I18" s="187">
        <f t="shared" si="1"/>
        <v>1.8750000000000006E-3</v>
      </c>
      <c r="J18" s="187">
        <f t="shared" si="1"/>
        <v>1.8125000000000002E-2</v>
      </c>
      <c r="K18" s="20" t="s">
        <v>616</v>
      </c>
      <c r="L18" s="156" t="s">
        <v>617</v>
      </c>
    </row>
    <row r="19" spans="1:12">
      <c r="A19" s="156" t="s">
        <v>618</v>
      </c>
      <c r="B19" s="139" t="s">
        <v>619</v>
      </c>
      <c r="C19" s="139">
        <v>21.6</v>
      </c>
      <c r="D19" s="182"/>
      <c r="E19" s="183"/>
      <c r="F19" s="182">
        <f>C19*E19</f>
        <v>0</v>
      </c>
      <c r="G19" s="183"/>
      <c r="H19" s="183"/>
      <c r="I19" s="183"/>
      <c r="J19" s="183"/>
    </row>
    <row r="20" spans="1:12">
      <c r="A20" s="156" t="s">
        <v>620</v>
      </c>
      <c r="B20" s="139" t="s">
        <v>621</v>
      </c>
      <c r="C20" s="139">
        <v>58.3</v>
      </c>
      <c r="D20" s="182"/>
      <c r="E20" s="183"/>
      <c r="F20" s="182">
        <f>C20*E20</f>
        <v>0</v>
      </c>
      <c r="G20" s="183"/>
      <c r="H20" s="183"/>
      <c r="I20" s="183"/>
      <c r="J20" s="183"/>
      <c r="L20" s="188"/>
    </row>
    <row r="21" spans="1:12">
      <c r="A21" s="156" t="s">
        <v>622</v>
      </c>
      <c r="B21" s="140" t="s">
        <v>623</v>
      </c>
      <c r="C21" s="140">
        <v>11</v>
      </c>
      <c r="D21" s="176">
        <v>1399</v>
      </c>
      <c r="E21" s="177">
        <f>D21/$D$24</f>
        <v>8.4659606656580941E-2</v>
      </c>
      <c r="F21" s="178">
        <f>C21*D21</f>
        <v>15389</v>
      </c>
      <c r="G21" s="187">
        <f>G15</f>
        <v>0.74681818181818216</v>
      </c>
      <c r="H21" s="187">
        <f t="shared" ref="H21:J21" si="2">H15</f>
        <v>0</v>
      </c>
      <c r="I21" s="187">
        <f t="shared" si="2"/>
        <v>0.25318181818181795</v>
      </c>
      <c r="J21" s="187">
        <f t="shared" si="2"/>
        <v>0</v>
      </c>
      <c r="K21" s="20" t="s">
        <v>624</v>
      </c>
      <c r="L21" s="158" t="s">
        <v>625</v>
      </c>
    </row>
    <row r="22" spans="1:12">
      <c r="A22" s="156" t="s">
        <v>618</v>
      </c>
      <c r="B22" s="139" t="s">
        <v>619</v>
      </c>
      <c r="C22" s="139">
        <v>10.6</v>
      </c>
      <c r="D22" s="182"/>
      <c r="E22" s="183"/>
      <c r="F22" s="182">
        <f>C22*E22</f>
        <v>0</v>
      </c>
      <c r="G22" s="183"/>
      <c r="H22" s="183"/>
      <c r="I22" s="183"/>
      <c r="J22" s="183"/>
    </row>
    <row r="23" spans="1:12">
      <c r="A23" s="156" t="s">
        <v>620</v>
      </c>
      <c r="B23" s="139" t="s">
        <v>621</v>
      </c>
      <c r="C23" s="139">
        <v>16</v>
      </c>
      <c r="D23" s="182"/>
      <c r="E23" s="183"/>
      <c r="F23" s="182">
        <f>C23*E23</f>
        <v>0</v>
      </c>
      <c r="G23" s="183"/>
      <c r="H23" s="183"/>
      <c r="I23" s="183"/>
      <c r="J23" s="183"/>
    </row>
    <row r="24" spans="1:12" s="42" customFormat="1">
      <c r="B24" s="189" t="s">
        <v>626</v>
      </c>
      <c r="C24" s="190"/>
      <c r="D24" s="191">
        <f>SUM(D5,D9,D12,D15,D18,D21)</f>
        <v>16525</v>
      </c>
      <c r="E24" s="190"/>
      <c r="F24" s="190"/>
      <c r="G24" s="192">
        <f>($F$5*G5+$F$9*G9+$F$12*G12+$F$15*G15+$F$18*G18+$F$21*G21)/SUM($F$5,$F$9,$F$12,$F$15,$F$18,$F$21)</f>
        <v>0.40776416854279252</v>
      </c>
      <c r="H24" s="192">
        <f t="shared" ref="H24:J24" si="3">($F$5*H5+$F$9*H9+$F$12*H12+$F$15*H15+$F$18*H18+$F$21*H21)/SUM($F$5,$F$9,$F$12,$F$15,$F$18,$F$21)</f>
        <v>3.5789228128922976E-2</v>
      </c>
      <c r="I24" s="192">
        <f t="shared" si="3"/>
        <v>0.55387040132343379</v>
      </c>
      <c r="J24" s="192">
        <f t="shared" si="3"/>
        <v>2.5762020048508182E-3</v>
      </c>
    </row>
    <row r="25" spans="1:12">
      <c r="D25" s="193"/>
      <c r="F25" s="194"/>
      <c r="G25" s="195"/>
      <c r="H25" s="195"/>
      <c r="I25" s="195"/>
      <c r="J25" s="195"/>
    </row>
    <row r="26" spans="1:12">
      <c r="D26" s="193"/>
      <c r="G26" s="195"/>
      <c r="H26" s="195"/>
      <c r="I26" s="195"/>
      <c r="J26" s="195"/>
    </row>
    <row r="27" spans="1:12" ht="21.75">
      <c r="B27" s="196" t="s">
        <v>627</v>
      </c>
    </row>
    <row r="28" spans="1:12" s="170" customFormat="1">
      <c r="B28" s="171" t="s">
        <v>628</v>
      </c>
    </row>
    <row r="30" spans="1:12">
      <c r="B30" s="139" t="s">
        <v>629</v>
      </c>
      <c r="C30" s="197">
        <v>250.2</v>
      </c>
    </row>
    <row r="31" spans="1:12">
      <c r="B31" s="139" t="s">
        <v>335</v>
      </c>
      <c r="C31" s="198">
        <f>C30*[2]About!$C$86/1000</f>
        <v>9922098411162</v>
      </c>
    </row>
    <row r="32" spans="1:12">
      <c r="C32" s="199"/>
    </row>
    <row r="33" spans="1:35">
      <c r="C33" s="199"/>
    </row>
    <row r="34" spans="1:35" ht="21.75">
      <c r="B34" s="196" t="s">
        <v>630</v>
      </c>
    </row>
    <row r="35" spans="1:35" s="170" customFormat="1">
      <c r="B35" s="171" t="s">
        <v>631</v>
      </c>
    </row>
    <row r="36" spans="1:35" s="200" customFormat="1">
      <c r="B36" s="201"/>
      <c r="C36" s="20" t="s">
        <v>575</v>
      </c>
      <c r="D36" s="20" t="s">
        <v>561</v>
      </c>
      <c r="E36" s="20" t="s">
        <v>576</v>
      </c>
      <c r="F36" s="20" t="s">
        <v>577</v>
      </c>
    </row>
    <row r="37" spans="1:35">
      <c r="C37" s="173" t="s">
        <v>582</v>
      </c>
      <c r="D37" s="173" t="s">
        <v>583</v>
      </c>
      <c r="E37" s="173" t="s">
        <v>584</v>
      </c>
      <c r="F37" s="174" t="s">
        <v>585</v>
      </c>
    </row>
    <row r="38" spans="1:35">
      <c r="C38" s="202">
        <f>$C$31*G24</f>
        <v>4045876208827.2358</v>
      </c>
      <c r="D38" s="202">
        <f>$C$31*H24</f>
        <v>355104243554.70099</v>
      </c>
      <c r="E38" s="203">
        <f>$C$31*I24</f>
        <v>5495556628960.9014</v>
      </c>
      <c r="F38" s="202">
        <f>$C$31*J24</f>
        <v>25561329819.162663</v>
      </c>
    </row>
    <row r="39" spans="1:35">
      <c r="C39" s="39"/>
      <c r="D39" s="39"/>
      <c r="E39" s="39"/>
      <c r="F39" s="39"/>
    </row>
    <row r="40" spans="1:35" ht="21.75">
      <c r="B40" s="169" t="s">
        <v>632</v>
      </c>
    </row>
    <row r="41" spans="1:35" s="170" customFormat="1">
      <c r="B41" s="171" t="s">
        <v>633</v>
      </c>
    </row>
    <row r="43" spans="1:35" s="204" customFormat="1">
      <c r="B43" s="205"/>
      <c r="C43" s="206">
        <v>2018</v>
      </c>
      <c r="D43" s="206">
        <v>2019</v>
      </c>
      <c r="E43" s="206">
        <v>2020</v>
      </c>
      <c r="F43" s="206">
        <v>2021</v>
      </c>
      <c r="G43" s="206">
        <v>2022</v>
      </c>
      <c r="H43" s="206">
        <v>2023</v>
      </c>
      <c r="I43" s="206">
        <v>2024</v>
      </c>
      <c r="J43" s="206">
        <v>2025</v>
      </c>
      <c r="K43" s="206">
        <v>2026</v>
      </c>
      <c r="L43" s="206">
        <v>2027</v>
      </c>
      <c r="M43" s="206">
        <v>2028</v>
      </c>
      <c r="N43" s="206">
        <v>2029</v>
      </c>
      <c r="O43" s="206">
        <v>2030</v>
      </c>
      <c r="P43" s="206">
        <v>2031</v>
      </c>
      <c r="Q43" s="206">
        <v>2032</v>
      </c>
      <c r="R43" s="206">
        <v>2033</v>
      </c>
      <c r="S43" s="206">
        <v>2034</v>
      </c>
      <c r="T43" s="206">
        <v>2035</v>
      </c>
      <c r="U43" s="206">
        <v>2036</v>
      </c>
      <c r="V43" s="206">
        <v>2037</v>
      </c>
      <c r="W43" s="206">
        <v>2038</v>
      </c>
      <c r="X43" s="206">
        <v>2039</v>
      </c>
      <c r="Y43" s="206">
        <v>2040</v>
      </c>
      <c r="Z43" s="206">
        <v>2041</v>
      </c>
      <c r="AA43" s="206">
        <v>2042</v>
      </c>
      <c r="AB43" s="206">
        <v>2043</v>
      </c>
      <c r="AC43" s="206">
        <v>2044</v>
      </c>
      <c r="AD43" s="206">
        <v>2045</v>
      </c>
      <c r="AE43" s="206">
        <v>2046</v>
      </c>
      <c r="AF43" s="206">
        <v>2047</v>
      </c>
      <c r="AG43" s="206">
        <v>2048</v>
      </c>
      <c r="AH43" s="206">
        <v>2049</v>
      </c>
      <c r="AI43" s="206">
        <v>2050</v>
      </c>
    </row>
    <row r="44" spans="1:35" s="204" customFormat="1">
      <c r="A44" s="156" t="s">
        <v>634</v>
      </c>
      <c r="B44" s="207" t="s">
        <v>635</v>
      </c>
      <c r="C44" s="208">
        <v>51607</v>
      </c>
      <c r="D44" s="208">
        <v>51658.606999999996</v>
      </c>
      <c r="E44" s="208">
        <v>51710.265606999994</v>
      </c>
      <c r="F44" s="208">
        <v>51761.975872606985</v>
      </c>
      <c r="G44" s="208">
        <v>51813.737848479584</v>
      </c>
      <c r="H44" s="208">
        <v>51865.55158632806</v>
      </c>
      <c r="I44" s="208">
        <v>51917.417137914381</v>
      </c>
      <c r="J44" s="208">
        <v>51969.334555052286</v>
      </c>
      <c r="K44" s="208">
        <v>52021.303889607334</v>
      </c>
      <c r="L44" s="208">
        <v>52073.325193496938</v>
      </c>
      <c r="M44" s="208">
        <v>52125.398518690432</v>
      </c>
      <c r="N44" s="208">
        <v>52177.523917209117</v>
      </c>
      <c r="O44" s="208">
        <v>52229.701441126323</v>
      </c>
      <c r="P44" s="208">
        <v>52281.931142567446</v>
      </c>
      <c r="Q44" s="208">
        <v>52334.213073710009</v>
      </c>
      <c r="R44" s="208">
        <v>52386.547286783716</v>
      </c>
      <c r="S44" s="208">
        <v>52438.933834070493</v>
      </c>
      <c r="T44" s="208">
        <v>52491.372767904555</v>
      </c>
      <c r="U44" s="208">
        <v>52543.864140672456</v>
      </c>
      <c r="V44" s="208">
        <v>52596.408004813122</v>
      </c>
      <c r="W44" s="208">
        <v>52649.004412817929</v>
      </c>
      <c r="X44" s="208">
        <v>52701.653417230744</v>
      </c>
      <c r="Y44" s="208">
        <v>52754.355070647965</v>
      </c>
      <c r="Z44" s="209">
        <v>52490.583295294724</v>
      </c>
      <c r="AA44" s="209">
        <v>52228.130378818249</v>
      </c>
      <c r="AB44" s="209">
        <v>51966.989726924156</v>
      </c>
      <c r="AC44" s="209">
        <v>51707.154778289536</v>
      </c>
      <c r="AD44" s="209">
        <v>51448.61900439809</v>
      </c>
      <c r="AE44" s="209">
        <v>51191.375909376096</v>
      </c>
      <c r="AF44" s="209">
        <v>50935.419029829216</v>
      </c>
      <c r="AG44" s="209">
        <v>50680.741934680067</v>
      </c>
      <c r="AH44" s="209">
        <v>50427.338225006664</v>
      </c>
      <c r="AI44" s="209">
        <v>50175.201533881627</v>
      </c>
    </row>
    <row r="45" spans="1:35">
      <c r="B45" s="20" t="s">
        <v>636</v>
      </c>
      <c r="D45" s="210">
        <f>D44/C44-1</f>
        <v>9.9999999999988987E-4</v>
      </c>
      <c r="E45" s="210">
        <f t="shared" ref="E45:AI45" si="4">E44/D44-1</f>
        <v>9.9999999999988987E-4</v>
      </c>
      <c r="F45" s="210">
        <f t="shared" si="4"/>
        <v>9.9999999999988987E-4</v>
      </c>
      <c r="G45" s="210">
        <f t="shared" si="4"/>
        <v>9.9999999999988987E-4</v>
      </c>
      <c r="H45" s="210">
        <f t="shared" si="4"/>
        <v>9.9999999999988987E-4</v>
      </c>
      <c r="I45" s="210">
        <f t="shared" si="4"/>
        <v>9.9999999999988987E-4</v>
      </c>
      <c r="J45" s="210">
        <f t="shared" si="4"/>
        <v>9.9999999999988987E-4</v>
      </c>
      <c r="K45" s="210">
        <f t="shared" si="4"/>
        <v>9.9999999999988987E-4</v>
      </c>
      <c r="L45" s="210">
        <f t="shared" si="4"/>
        <v>9.9999999999988987E-4</v>
      </c>
      <c r="M45" s="210">
        <f t="shared" si="4"/>
        <v>9.9999999999988987E-4</v>
      </c>
      <c r="N45" s="210">
        <f t="shared" si="4"/>
        <v>9.9999999999988987E-4</v>
      </c>
      <c r="O45" s="210">
        <f t="shared" si="4"/>
        <v>9.9999999999988987E-4</v>
      </c>
      <c r="P45" s="210">
        <f t="shared" si="4"/>
        <v>9.9999999999988987E-4</v>
      </c>
      <c r="Q45" s="210">
        <f t="shared" si="4"/>
        <v>9.9999999999988987E-4</v>
      </c>
      <c r="R45" s="210">
        <f t="shared" si="4"/>
        <v>9.9999999999988987E-4</v>
      </c>
      <c r="S45" s="210">
        <f t="shared" si="4"/>
        <v>9.9999999999988987E-4</v>
      </c>
      <c r="T45" s="210">
        <f t="shared" si="4"/>
        <v>9.9999999999988987E-4</v>
      </c>
      <c r="U45" s="210">
        <f t="shared" si="4"/>
        <v>9.9999999999988987E-4</v>
      </c>
      <c r="V45" s="210">
        <f t="shared" si="4"/>
        <v>9.9999999999988987E-4</v>
      </c>
      <c r="W45" s="210">
        <f t="shared" si="4"/>
        <v>9.9999999999988987E-4</v>
      </c>
      <c r="X45" s="210">
        <f t="shared" si="4"/>
        <v>9.9999999999988987E-4</v>
      </c>
      <c r="Y45" s="210">
        <f t="shared" si="4"/>
        <v>9.9999999999988987E-4</v>
      </c>
      <c r="Z45" s="210">
        <f t="shared" si="4"/>
        <v>-5.0000000000000044E-3</v>
      </c>
      <c r="AA45" s="210">
        <f t="shared" si="4"/>
        <v>-5.0000000000000044E-3</v>
      </c>
      <c r="AB45" s="210">
        <f t="shared" si="4"/>
        <v>-5.0000000000000044E-3</v>
      </c>
      <c r="AC45" s="210">
        <f t="shared" si="4"/>
        <v>-5.0000000000000044E-3</v>
      </c>
      <c r="AD45" s="210">
        <f t="shared" si="4"/>
        <v>-5.0000000000000044E-3</v>
      </c>
      <c r="AE45" s="210">
        <f t="shared" si="4"/>
        <v>-5.0000000000000044E-3</v>
      </c>
      <c r="AF45" s="210">
        <f t="shared" si="4"/>
        <v>-5.0000000000000044E-3</v>
      </c>
      <c r="AG45" s="210">
        <f t="shared" si="4"/>
        <v>-5.0000000000000044E-3</v>
      </c>
      <c r="AH45" s="210">
        <f t="shared" si="4"/>
        <v>-5.0000000000000044E-3</v>
      </c>
      <c r="AI45" s="210">
        <f t="shared" si="4"/>
        <v>-5.0000000000001155E-3</v>
      </c>
    </row>
    <row r="47" spans="1:35">
      <c r="B47" s="20" t="s">
        <v>584</v>
      </c>
      <c r="C47" s="43">
        <f>E38</f>
        <v>5495556628960.9014</v>
      </c>
      <c r="D47" s="38">
        <f>C47*(1+D45)</f>
        <v>5501052185589.8613</v>
      </c>
      <c r="E47" s="38">
        <f t="shared" ref="E47:AI47" si="5">D47*(1+E45)</f>
        <v>5506553237775.4502</v>
      </c>
      <c r="F47" s="38">
        <f t="shared" si="5"/>
        <v>5512059791013.2246</v>
      </c>
      <c r="G47" s="38">
        <f t="shared" si="5"/>
        <v>5517571850804.2373</v>
      </c>
      <c r="H47" s="38">
        <f t="shared" si="5"/>
        <v>5523089422655.041</v>
      </c>
      <c r="I47" s="38">
        <f t="shared" si="5"/>
        <v>5528612512077.6953</v>
      </c>
      <c r="J47" s="38">
        <f t="shared" si="5"/>
        <v>5534141124589.7725</v>
      </c>
      <c r="K47" s="38">
        <f t="shared" si="5"/>
        <v>5539675265714.3613</v>
      </c>
      <c r="L47" s="38">
        <f t="shared" si="5"/>
        <v>5545214940980.0752</v>
      </c>
      <c r="M47" s="38">
        <f t="shared" si="5"/>
        <v>5550760155921.0547</v>
      </c>
      <c r="N47" s="38">
        <f t="shared" si="5"/>
        <v>5556310916076.9756</v>
      </c>
      <c r="O47" s="38">
        <f t="shared" si="5"/>
        <v>5561867226993.0518</v>
      </c>
      <c r="P47" s="38">
        <f t="shared" si="5"/>
        <v>5567429094220.0439</v>
      </c>
      <c r="Q47" s="38">
        <f t="shared" si="5"/>
        <v>5572996523314.2637</v>
      </c>
      <c r="R47" s="38">
        <f t="shared" si="5"/>
        <v>5578569519837.5771</v>
      </c>
      <c r="S47" s="38">
        <f t="shared" si="5"/>
        <v>5584148089357.4141</v>
      </c>
      <c r="T47" s="38">
        <f t="shared" si="5"/>
        <v>5589732237446.7705</v>
      </c>
      <c r="U47" s="38">
        <f t="shared" si="5"/>
        <v>5595321969684.2168</v>
      </c>
      <c r="V47" s="38">
        <f t="shared" si="5"/>
        <v>5600917291653.9004</v>
      </c>
      <c r="W47" s="38">
        <f t="shared" si="5"/>
        <v>5606518208945.5537</v>
      </c>
      <c r="X47" s="38">
        <f t="shared" si="5"/>
        <v>5612124727154.499</v>
      </c>
      <c r="Y47" s="38">
        <f t="shared" si="5"/>
        <v>5617736851881.6533</v>
      </c>
      <c r="Z47" s="38">
        <f t="shared" si="5"/>
        <v>5589648167622.2451</v>
      </c>
      <c r="AA47" s="38">
        <f t="shared" si="5"/>
        <v>5561699926784.1338</v>
      </c>
      <c r="AB47" s="38">
        <f t="shared" si="5"/>
        <v>5533891427150.2129</v>
      </c>
      <c r="AC47" s="38">
        <f t="shared" si="5"/>
        <v>5506221970014.4619</v>
      </c>
      <c r="AD47" s="38">
        <f t="shared" si="5"/>
        <v>5478690860164.3896</v>
      </c>
      <c r="AE47" s="38">
        <f t="shared" si="5"/>
        <v>5451297405863.5674</v>
      </c>
      <c r="AF47" s="38">
        <f t="shared" si="5"/>
        <v>5424040918834.25</v>
      </c>
      <c r="AG47" s="38">
        <f t="shared" si="5"/>
        <v>5396920714240.0791</v>
      </c>
      <c r="AH47" s="38">
        <f t="shared" si="5"/>
        <v>5369936110668.8789</v>
      </c>
      <c r="AI47" s="38">
        <f t="shared" si="5"/>
        <v>5343086430115.5342</v>
      </c>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9881-10D1-478A-BFB9-88D992A93F54}">
  <dimension ref="B1:N46"/>
  <sheetViews>
    <sheetView workbookViewId="0"/>
  </sheetViews>
  <sheetFormatPr defaultColWidth="8.375" defaultRowHeight="15"/>
  <cols>
    <col min="1" max="1" width="2.625" style="112" customWidth="1"/>
    <col min="2" max="2" width="24.375" style="112" customWidth="1"/>
    <col min="3" max="4" width="30.375" style="112" customWidth="1"/>
    <col min="5" max="14" width="14.375" style="112" customWidth="1"/>
    <col min="15" max="16384" width="8.375" style="112"/>
  </cols>
  <sheetData>
    <row r="1" spans="2:14" ht="15.75" thickBot="1"/>
    <row r="2" spans="2:14" ht="15.75" thickBot="1">
      <c r="B2" s="117" t="s">
        <v>396</v>
      </c>
    </row>
    <row r="4" spans="2:14" s="170" customFormat="1">
      <c r="B4" s="170" t="s">
        <v>512</v>
      </c>
    </row>
    <row r="5" spans="2:14" s="121" customFormat="1" ht="30">
      <c r="B5" s="118"/>
      <c r="C5" s="118" t="s">
        <v>513</v>
      </c>
      <c r="D5" s="118" t="s">
        <v>514</v>
      </c>
      <c r="E5" s="119" t="s">
        <v>515</v>
      </c>
      <c r="F5" s="120" t="s">
        <v>516</v>
      </c>
      <c r="G5" s="120" t="s">
        <v>517</v>
      </c>
      <c r="H5" s="120" t="s">
        <v>518</v>
      </c>
      <c r="I5" s="120" t="s">
        <v>519</v>
      </c>
      <c r="J5" s="120" t="s">
        <v>520</v>
      </c>
      <c r="K5" s="120" t="s">
        <v>521</v>
      </c>
      <c r="L5" s="120" t="s">
        <v>508</v>
      </c>
      <c r="M5" s="120" t="s">
        <v>509</v>
      </c>
      <c r="N5" s="120" t="s">
        <v>522</v>
      </c>
    </row>
    <row r="6" spans="2:14" s="126" customFormat="1" ht="198">
      <c r="B6" s="122" t="s">
        <v>255</v>
      </c>
      <c r="C6" s="123" t="str">
        <f>VLOOKUP($B6,[2]About!$B$47:$E$71,3,0)</f>
        <v>EndUse&gt;Industry&gt;chemical and Petro-chemical</v>
      </c>
      <c r="D6" s="123" t="str">
        <f>VLOOKUP($B6,[2]About!$B$47:$E$71,4,0)</f>
        <v>Basic chemical substance manufacturing, fertilizer, pesticide and sterilization, pesticide manufacturing, other chemical product manufacturing, chemical fiber manufacturing, basic pharmaceutical and biological product manufacturing, pharmaceutical manufacturing, medical supplies and other pharmaceutical related product manufacturing</v>
      </c>
      <c r="E6" s="124">
        <f>1-E7</f>
        <v>0.7629452537158532</v>
      </c>
      <c r="F6" s="124">
        <f t="shared" ref="F6:M6" si="0">1-F7</f>
        <v>1</v>
      </c>
      <c r="G6" s="124">
        <f t="shared" si="0"/>
        <v>0.8224923739458101</v>
      </c>
      <c r="H6" s="124">
        <f>1-H7</f>
        <v>0.98884321785085139</v>
      </c>
      <c r="I6" s="124">
        <f t="shared" si="0"/>
        <v>0.71764705882352942</v>
      </c>
      <c r="J6" s="124">
        <f t="shared" si="0"/>
        <v>0.95160068194733849</v>
      </c>
      <c r="K6" s="125" t="s">
        <v>274</v>
      </c>
      <c r="L6" s="124">
        <f t="shared" si="0"/>
        <v>0.97435897435897434</v>
      </c>
      <c r="M6" s="124">
        <f t="shared" si="0"/>
        <v>0.99419581487704289</v>
      </c>
      <c r="N6" s="125" t="s">
        <v>274</v>
      </c>
    </row>
    <row r="7" spans="2:14" s="126" customFormat="1" ht="66">
      <c r="B7" s="127" t="s">
        <v>305</v>
      </c>
      <c r="C7" s="128" t="str">
        <f>VLOOKUP($B7,[2]About!$B$47:$E$71,3,0)</f>
        <v>EndUse&gt;Industry&gt;chemical and Petro-chemical</v>
      </c>
      <c r="D7" s="128" t="str">
        <f>VLOOKUP($B7,[2]About!$B$47:$E$71,4,0)</f>
        <v>Synthetic rubber and plastic material manufacturing, rubber product manufacturing, plastic product manufacturing</v>
      </c>
      <c r="E7" s="129">
        <f>SUM(L33:M33)/SUM(D33:M33)</f>
        <v>0.23705474628414686</v>
      </c>
      <c r="F7" s="130">
        <f>SUM(L18:M18)/SUM(D18:M18)</f>
        <v>0</v>
      </c>
      <c r="G7" s="131">
        <f>SUM(L30:M30)/SUM(D30:M30)</f>
        <v>0.17750762605418985</v>
      </c>
      <c r="H7" s="129">
        <f>SUM(L31:M31)/SUM(D31:M31)</f>
        <v>1.1156782149148562E-2</v>
      </c>
      <c r="I7" s="129">
        <f>SUM(L20:M22)/SUM(D20:M22)</f>
        <v>0.28235294117647058</v>
      </c>
      <c r="J7" s="132">
        <f>SUM(L32:M32)/SUM(D32:M32)</f>
        <v>4.8399318052661483E-2</v>
      </c>
      <c r="K7" s="133" t="s">
        <v>384</v>
      </c>
      <c r="L7" s="129">
        <f>SUM(L23:M25)/SUM(D23:M25)</f>
        <v>2.5641025641025637E-2</v>
      </c>
      <c r="M7" s="129">
        <f>SUM(L27:M28)/SUM(D27:M28)</f>
        <v>5.8041851229570793E-3</v>
      </c>
      <c r="N7" s="133" t="s">
        <v>384</v>
      </c>
    </row>
    <row r="8" spans="2:14" s="137" customFormat="1">
      <c r="B8" s="134" t="s">
        <v>523</v>
      </c>
      <c r="C8" s="134"/>
      <c r="D8" s="134"/>
      <c r="E8" s="135">
        <f t="shared" ref="E8:M8" si="1">SUM(E6:E7)</f>
        <v>1</v>
      </c>
      <c r="F8" s="135">
        <f t="shared" si="1"/>
        <v>1</v>
      </c>
      <c r="G8" s="135">
        <f t="shared" si="1"/>
        <v>1</v>
      </c>
      <c r="H8" s="135">
        <f t="shared" si="1"/>
        <v>1</v>
      </c>
      <c r="I8" s="135">
        <f t="shared" si="1"/>
        <v>1</v>
      </c>
      <c r="J8" s="135">
        <f t="shared" si="1"/>
        <v>1</v>
      </c>
      <c r="K8" s="136" t="s">
        <v>384</v>
      </c>
      <c r="L8" s="135">
        <f t="shared" si="1"/>
        <v>1</v>
      </c>
      <c r="M8" s="135">
        <f t="shared" si="1"/>
        <v>1</v>
      </c>
      <c r="N8" s="136" t="s">
        <v>384</v>
      </c>
    </row>
    <row r="10" spans="2:14" s="170" customFormat="1">
      <c r="B10" s="170" t="s">
        <v>524</v>
      </c>
    </row>
    <row r="11" spans="2:14" s="138" customFormat="1" ht="16.5">
      <c r="B11" s="22" t="s">
        <v>152</v>
      </c>
      <c r="C11" s="22" t="s">
        <v>525</v>
      </c>
    </row>
    <row r="12" spans="2:14" s="138" customFormat="1" ht="16.5">
      <c r="B12" s="22" t="s">
        <v>153</v>
      </c>
      <c r="C12" s="22" t="s">
        <v>526</v>
      </c>
    </row>
    <row r="13" spans="2:14" s="138" customFormat="1" ht="16.5">
      <c r="B13" s="22" t="s">
        <v>154</v>
      </c>
      <c r="C13" s="22" t="s">
        <v>527</v>
      </c>
    </row>
    <row r="14" spans="2:14" s="138" customFormat="1" ht="16.5">
      <c r="B14" s="22" t="s">
        <v>528</v>
      </c>
      <c r="C14" s="22" t="s">
        <v>529</v>
      </c>
    </row>
    <row r="15" spans="2:14" s="138" customFormat="1" ht="20.100000000000001" customHeight="1">
      <c r="B15" s="799" t="s">
        <v>530</v>
      </c>
      <c r="C15" s="799" t="s">
        <v>531</v>
      </c>
      <c r="D15" s="800" t="s">
        <v>0</v>
      </c>
      <c r="E15" s="800" t="s">
        <v>0</v>
      </c>
      <c r="F15" s="800" t="s">
        <v>0</v>
      </c>
      <c r="G15" s="800" t="s">
        <v>0</v>
      </c>
      <c r="H15" s="800" t="s">
        <v>0</v>
      </c>
      <c r="I15" s="800" t="s">
        <v>0</v>
      </c>
      <c r="J15" s="800" t="s">
        <v>0</v>
      </c>
      <c r="K15" s="800" t="s">
        <v>0</v>
      </c>
      <c r="L15" s="800" t="s">
        <v>0</v>
      </c>
      <c r="M15" s="800" t="s">
        <v>0</v>
      </c>
    </row>
    <row r="16" spans="2:14" s="138" customFormat="1" ht="20.100000000000001" customHeight="1">
      <c r="B16" s="800" t="s">
        <v>530</v>
      </c>
      <c r="C16" s="800" t="s">
        <v>531</v>
      </c>
      <c r="D16" s="140" t="s">
        <v>454</v>
      </c>
      <c r="E16" s="140" t="s">
        <v>455</v>
      </c>
      <c r="F16" s="140" t="s">
        <v>532</v>
      </c>
      <c r="G16" s="140" t="s">
        <v>457</v>
      </c>
      <c r="H16" s="140" t="s">
        <v>458</v>
      </c>
      <c r="I16" s="140" t="s">
        <v>459</v>
      </c>
      <c r="J16" s="140" t="s">
        <v>460</v>
      </c>
      <c r="K16" s="140" t="s">
        <v>461</v>
      </c>
      <c r="L16" s="141" t="s">
        <v>462</v>
      </c>
      <c r="M16" s="141" t="s">
        <v>463</v>
      </c>
    </row>
    <row r="17" spans="2:13" s="138" customFormat="1" ht="20.100000000000001" customHeight="1">
      <c r="B17" s="142" t="s">
        <v>533</v>
      </c>
      <c r="C17" s="142" t="s">
        <v>62</v>
      </c>
      <c r="D17" s="143">
        <v>23977.599999999999</v>
      </c>
      <c r="E17" s="143">
        <v>8599</v>
      </c>
      <c r="F17" s="143">
        <v>92.9</v>
      </c>
      <c r="G17" s="143">
        <v>614.4</v>
      </c>
      <c r="H17" s="143">
        <v>454.8</v>
      </c>
      <c r="I17" s="143">
        <v>87.5</v>
      </c>
      <c r="J17" s="143">
        <v>212.8</v>
      </c>
      <c r="K17" s="143">
        <v>13.5</v>
      </c>
      <c r="L17" s="143">
        <v>407</v>
      </c>
      <c r="M17" s="143">
        <v>1404.5</v>
      </c>
    </row>
    <row r="18" spans="2:13" s="138" customFormat="1" ht="20.100000000000001" customHeight="1">
      <c r="B18" s="142" t="s">
        <v>534</v>
      </c>
      <c r="C18" s="142" t="s">
        <v>62</v>
      </c>
      <c r="D18" s="143">
        <v>100.8</v>
      </c>
      <c r="E18" s="143">
        <v>206.9</v>
      </c>
      <c r="F18" s="144" t="s">
        <v>63</v>
      </c>
      <c r="G18" s="143">
        <v>1.3</v>
      </c>
      <c r="H18" s="143">
        <v>63.4</v>
      </c>
      <c r="I18" s="144" t="s">
        <v>63</v>
      </c>
      <c r="J18" s="144" t="s">
        <v>63</v>
      </c>
      <c r="K18" s="144" t="s">
        <v>63</v>
      </c>
      <c r="L18" s="144" t="s">
        <v>63</v>
      </c>
      <c r="M18" s="143">
        <v>0</v>
      </c>
    </row>
    <row r="19" spans="2:13" s="138" customFormat="1" ht="20.100000000000001" customHeight="1">
      <c r="B19" s="142" t="s">
        <v>535</v>
      </c>
      <c r="C19" s="142" t="s">
        <v>62</v>
      </c>
      <c r="D19" s="143">
        <v>19772.5</v>
      </c>
      <c r="E19" s="143">
        <v>5725.5</v>
      </c>
      <c r="F19" s="143">
        <v>6.2</v>
      </c>
      <c r="G19" s="143">
        <v>12.8</v>
      </c>
      <c r="H19" s="143">
        <v>33.299999999999997</v>
      </c>
      <c r="I19" s="143">
        <v>0.5</v>
      </c>
      <c r="J19" s="143">
        <v>1.3</v>
      </c>
      <c r="K19" s="143">
        <v>0</v>
      </c>
      <c r="L19" s="143">
        <v>3.1</v>
      </c>
      <c r="M19" s="143">
        <v>29.5</v>
      </c>
    </row>
    <row r="20" spans="2:13" s="138" customFormat="1" ht="20.100000000000001" customHeight="1">
      <c r="B20" s="145" t="s">
        <v>74</v>
      </c>
      <c r="C20" s="142" t="s">
        <v>23</v>
      </c>
      <c r="D20" s="143">
        <v>0</v>
      </c>
      <c r="E20" s="143">
        <v>0</v>
      </c>
      <c r="F20" s="144" t="s">
        <v>63</v>
      </c>
      <c r="G20" s="143">
        <v>0</v>
      </c>
      <c r="H20" s="144" t="s">
        <v>63</v>
      </c>
      <c r="I20" s="144" t="s">
        <v>63</v>
      </c>
      <c r="J20" s="143">
        <v>0</v>
      </c>
      <c r="K20" s="143">
        <v>0</v>
      </c>
      <c r="L20" s="143">
        <v>0</v>
      </c>
      <c r="M20" s="143">
        <v>0</v>
      </c>
    </row>
    <row r="21" spans="2:13" s="138" customFormat="1" ht="20.100000000000001" customHeight="1">
      <c r="B21" s="145" t="s">
        <v>74</v>
      </c>
      <c r="C21" s="142" t="s">
        <v>536</v>
      </c>
      <c r="D21" s="143">
        <v>0.9</v>
      </c>
      <c r="E21" s="143">
        <v>0.3</v>
      </c>
      <c r="F21" s="143">
        <v>0.3</v>
      </c>
      <c r="G21" s="143">
        <v>2.5</v>
      </c>
      <c r="H21" s="144" t="s">
        <v>63</v>
      </c>
      <c r="I21" s="143">
        <v>0</v>
      </c>
      <c r="J21" s="143">
        <v>0.2</v>
      </c>
      <c r="K21" s="143">
        <v>0</v>
      </c>
      <c r="L21" s="143">
        <v>0.8</v>
      </c>
      <c r="M21" s="143">
        <v>0.5</v>
      </c>
    </row>
    <row r="22" spans="2:13" s="138" customFormat="1" ht="20.100000000000001" customHeight="1">
      <c r="B22" s="145" t="s">
        <v>74</v>
      </c>
      <c r="C22" s="142" t="s">
        <v>28</v>
      </c>
      <c r="D22" s="143">
        <v>0.8</v>
      </c>
      <c r="E22" s="143">
        <v>0.2</v>
      </c>
      <c r="F22" s="143">
        <v>0.5</v>
      </c>
      <c r="G22" s="143">
        <v>0.3</v>
      </c>
      <c r="H22" s="143">
        <v>0</v>
      </c>
      <c r="I22" s="143">
        <v>0</v>
      </c>
      <c r="J22" s="143">
        <v>0.1</v>
      </c>
      <c r="K22" s="143">
        <v>0</v>
      </c>
      <c r="L22" s="143">
        <v>0.2</v>
      </c>
      <c r="M22" s="143">
        <v>0.9</v>
      </c>
    </row>
    <row r="23" spans="2:13" s="138" customFormat="1" ht="20.100000000000001" customHeight="1">
      <c r="B23" s="145" t="s">
        <v>74</v>
      </c>
      <c r="C23" s="142" t="s">
        <v>537</v>
      </c>
      <c r="D23" s="144" t="s">
        <v>63</v>
      </c>
      <c r="E23" s="144" t="s">
        <v>63</v>
      </c>
      <c r="F23" s="144" t="s">
        <v>63</v>
      </c>
      <c r="G23" s="144" t="s">
        <v>63</v>
      </c>
      <c r="H23" s="144" t="s">
        <v>63</v>
      </c>
      <c r="I23" s="144" t="s">
        <v>63</v>
      </c>
      <c r="J23" s="144" t="s">
        <v>63</v>
      </c>
      <c r="K23" s="144" t="s">
        <v>63</v>
      </c>
      <c r="L23" s="143">
        <v>0.2</v>
      </c>
      <c r="M23" s="143">
        <v>0.1</v>
      </c>
    </row>
    <row r="24" spans="2:13" s="138" customFormat="1" ht="20.100000000000001" customHeight="1">
      <c r="B24" s="145" t="s">
        <v>74</v>
      </c>
      <c r="C24" s="142" t="s">
        <v>538</v>
      </c>
      <c r="D24" s="144" t="s">
        <v>63</v>
      </c>
      <c r="E24" s="144" t="s">
        <v>63</v>
      </c>
      <c r="F24" s="144" t="s">
        <v>63</v>
      </c>
      <c r="G24" s="143">
        <v>0.2</v>
      </c>
      <c r="H24" s="144" t="s">
        <v>63</v>
      </c>
      <c r="I24" s="144" t="s">
        <v>63</v>
      </c>
      <c r="J24" s="144" t="s">
        <v>63</v>
      </c>
      <c r="K24" s="144" t="s">
        <v>63</v>
      </c>
      <c r="L24" s="144" t="s">
        <v>63</v>
      </c>
      <c r="M24" s="143">
        <v>0.1</v>
      </c>
    </row>
    <row r="25" spans="2:13" s="138" customFormat="1" ht="20.100000000000001" customHeight="1">
      <c r="B25" s="145" t="s">
        <v>74</v>
      </c>
      <c r="C25" s="142" t="s">
        <v>539</v>
      </c>
      <c r="D25" s="143">
        <v>340</v>
      </c>
      <c r="E25" s="144" t="s">
        <v>63</v>
      </c>
      <c r="F25" s="143">
        <v>5.3</v>
      </c>
      <c r="G25" s="143">
        <v>3</v>
      </c>
      <c r="H25" s="143">
        <v>8.6999999999999993</v>
      </c>
      <c r="I25" s="144" t="s">
        <v>63</v>
      </c>
      <c r="J25" s="143">
        <v>0</v>
      </c>
      <c r="K25" s="144" t="s">
        <v>63</v>
      </c>
      <c r="L25" s="143">
        <v>0.8</v>
      </c>
      <c r="M25" s="143">
        <v>8.1999999999999993</v>
      </c>
    </row>
    <row r="26" spans="2:13" s="138" customFormat="1" ht="20.100000000000001" customHeight="1">
      <c r="B26" s="145" t="s">
        <v>74</v>
      </c>
      <c r="C26" s="142" t="s">
        <v>32</v>
      </c>
      <c r="D26" s="143">
        <v>16323.8</v>
      </c>
      <c r="E26" s="143">
        <v>4525.5</v>
      </c>
      <c r="F26" s="144" t="s">
        <v>63</v>
      </c>
      <c r="G26" s="144" t="s">
        <v>63</v>
      </c>
      <c r="H26" s="144" t="s">
        <v>63</v>
      </c>
      <c r="I26" s="144" t="s">
        <v>63</v>
      </c>
      <c r="J26" s="144" t="s">
        <v>63</v>
      </c>
      <c r="K26" s="144" t="s">
        <v>63</v>
      </c>
      <c r="L26" s="144" t="s">
        <v>63</v>
      </c>
      <c r="M26" s="143">
        <v>0.3</v>
      </c>
    </row>
    <row r="27" spans="2:13" s="138" customFormat="1" ht="20.100000000000001" customHeight="1">
      <c r="B27" s="145" t="s">
        <v>74</v>
      </c>
      <c r="C27" s="142" t="s">
        <v>21</v>
      </c>
      <c r="D27" s="143">
        <v>2103.9</v>
      </c>
      <c r="E27" s="143">
        <v>817.1</v>
      </c>
      <c r="F27" s="143">
        <v>0.1</v>
      </c>
      <c r="G27" s="143">
        <v>5.8</v>
      </c>
      <c r="H27" s="143">
        <v>24.6</v>
      </c>
      <c r="I27" s="143">
        <v>0.5</v>
      </c>
      <c r="J27" s="143">
        <v>0.1</v>
      </c>
      <c r="K27" s="143">
        <v>0</v>
      </c>
      <c r="L27" s="143">
        <v>0.9</v>
      </c>
      <c r="M27" s="143">
        <v>18.100000000000001</v>
      </c>
    </row>
    <row r="28" spans="2:13" s="138" customFormat="1" ht="20.100000000000001" customHeight="1">
      <c r="B28" s="145" t="s">
        <v>74</v>
      </c>
      <c r="C28" s="142" t="s">
        <v>22</v>
      </c>
      <c r="D28" s="143">
        <v>142</v>
      </c>
      <c r="E28" s="143">
        <v>160.4</v>
      </c>
      <c r="F28" s="143">
        <v>0</v>
      </c>
      <c r="G28" s="143">
        <v>0</v>
      </c>
      <c r="H28" s="144" t="s">
        <v>63</v>
      </c>
      <c r="I28" s="144" t="s">
        <v>63</v>
      </c>
      <c r="J28" s="144" t="s">
        <v>63</v>
      </c>
      <c r="K28" s="143">
        <v>0</v>
      </c>
      <c r="L28" s="143">
        <v>0</v>
      </c>
      <c r="M28" s="143">
        <v>0</v>
      </c>
    </row>
    <row r="29" spans="2:13" s="138" customFormat="1" ht="20.100000000000001" customHeight="1">
      <c r="B29" s="145" t="s">
        <v>74</v>
      </c>
      <c r="C29" s="142" t="s">
        <v>540</v>
      </c>
      <c r="D29" s="143">
        <v>861</v>
      </c>
      <c r="E29" s="143">
        <v>222</v>
      </c>
      <c r="F29" s="143">
        <v>0.1</v>
      </c>
      <c r="G29" s="143">
        <v>0.9</v>
      </c>
      <c r="H29" s="144" t="s">
        <v>63</v>
      </c>
      <c r="I29" s="143">
        <v>0</v>
      </c>
      <c r="J29" s="143">
        <v>0.9</v>
      </c>
      <c r="K29" s="144" t="s">
        <v>63</v>
      </c>
      <c r="L29" s="143">
        <v>0.3</v>
      </c>
      <c r="M29" s="143">
        <v>1.3</v>
      </c>
    </row>
    <row r="30" spans="2:13" s="138" customFormat="1" ht="20.100000000000001" customHeight="1">
      <c r="B30" s="142" t="s">
        <v>15</v>
      </c>
      <c r="C30" s="142" t="s">
        <v>62</v>
      </c>
      <c r="D30" s="143">
        <v>715.6</v>
      </c>
      <c r="E30" s="143">
        <v>747.8</v>
      </c>
      <c r="F30" s="143">
        <v>15.3</v>
      </c>
      <c r="G30" s="143">
        <v>192.8</v>
      </c>
      <c r="H30" s="143">
        <v>64.099999999999994</v>
      </c>
      <c r="I30" s="143">
        <v>17.3</v>
      </c>
      <c r="J30" s="143">
        <v>77.2</v>
      </c>
      <c r="K30" s="143">
        <v>3.4</v>
      </c>
      <c r="L30" s="143">
        <v>147.19999999999999</v>
      </c>
      <c r="M30" s="143">
        <v>248.5</v>
      </c>
    </row>
    <row r="31" spans="2:13" s="138" customFormat="1" ht="20.100000000000001" customHeight="1">
      <c r="B31" s="142" t="s">
        <v>541</v>
      </c>
      <c r="C31" s="142" t="s">
        <v>62</v>
      </c>
      <c r="D31" s="143">
        <v>162.6</v>
      </c>
      <c r="E31" s="143">
        <v>3.6</v>
      </c>
      <c r="F31" s="143">
        <v>2</v>
      </c>
      <c r="G31" s="144" t="s">
        <v>63</v>
      </c>
      <c r="H31" s="143">
        <v>0.2</v>
      </c>
      <c r="I31" s="144" t="s">
        <v>63</v>
      </c>
      <c r="J31" s="144" t="s">
        <v>63</v>
      </c>
      <c r="K31" s="144" t="s">
        <v>63</v>
      </c>
      <c r="L31" s="144" t="s">
        <v>63</v>
      </c>
      <c r="M31" s="143">
        <v>1.9</v>
      </c>
    </row>
    <row r="32" spans="2:13" s="138" customFormat="1" ht="20.100000000000001" customHeight="1">
      <c r="B32" s="142" t="s">
        <v>542</v>
      </c>
      <c r="C32" s="142" t="s">
        <v>62</v>
      </c>
      <c r="D32" s="143">
        <v>1022.8</v>
      </c>
      <c r="E32" s="143">
        <v>777.4</v>
      </c>
      <c r="F32" s="143">
        <v>2</v>
      </c>
      <c r="G32" s="143">
        <v>96</v>
      </c>
      <c r="H32" s="143">
        <v>77.8</v>
      </c>
      <c r="I32" s="143">
        <v>16.100000000000001</v>
      </c>
      <c r="J32" s="143">
        <v>16.899999999999999</v>
      </c>
      <c r="K32" s="143">
        <v>0.4</v>
      </c>
      <c r="L32" s="143">
        <v>17.399999999999999</v>
      </c>
      <c r="M32" s="143">
        <v>84.8</v>
      </c>
    </row>
    <row r="33" spans="2:13" s="138" customFormat="1" ht="20.100000000000001" customHeight="1">
      <c r="B33" s="139" t="s">
        <v>543</v>
      </c>
      <c r="C33" s="139" t="s">
        <v>62</v>
      </c>
      <c r="D33" s="143">
        <v>2203.4</v>
      </c>
      <c r="E33" s="143">
        <v>1137.7</v>
      </c>
      <c r="F33" s="143">
        <v>67.400000000000006</v>
      </c>
      <c r="G33" s="143">
        <v>311.5</v>
      </c>
      <c r="H33" s="143">
        <v>216.1</v>
      </c>
      <c r="I33" s="143">
        <v>53.7</v>
      </c>
      <c r="J33" s="143">
        <v>117.3</v>
      </c>
      <c r="K33" s="143">
        <v>9.6</v>
      </c>
      <c r="L33" s="143">
        <v>239.3</v>
      </c>
      <c r="M33" s="143">
        <v>1039.8</v>
      </c>
    </row>
    <row r="35" spans="2:13" s="170" customFormat="1">
      <c r="B35" s="170" t="s">
        <v>505</v>
      </c>
    </row>
    <row r="36" spans="2:13">
      <c r="C36" s="113" t="s">
        <v>506</v>
      </c>
      <c r="D36" s="113" t="s">
        <v>507</v>
      </c>
    </row>
    <row r="37" spans="2:13">
      <c r="B37" s="114" t="s">
        <v>330</v>
      </c>
      <c r="C37" s="115">
        <f>SUM('[2]2019 KESIS Energy Balance'!Z59:AE59)</f>
        <v>50.731999999999999</v>
      </c>
      <c r="D37" s="116">
        <f>C37/SUM($C$37:$C$39)</f>
        <v>5.0016119284678404E-2</v>
      </c>
    </row>
    <row r="38" spans="2:13">
      <c r="B38" s="114" t="s">
        <v>508</v>
      </c>
      <c r="C38" s="115">
        <f>SUM('[2]2019 KESIS Energy Balance'!AF59:AH59)</f>
        <v>174.44899999999998</v>
      </c>
      <c r="D38" s="116">
        <f>C38/SUM($C$37:$C$39)</f>
        <v>0.17198734512916625</v>
      </c>
    </row>
    <row r="39" spans="2:13">
      <c r="B39" s="114" t="s">
        <v>509</v>
      </c>
      <c r="C39" s="115">
        <f>SUM('[2]2019 KESIS Energy Balance'!W59:Y59)</f>
        <v>789.13199999999995</v>
      </c>
      <c r="D39" s="116">
        <f>C39/SUM($C$37:$C$39)</f>
        <v>0.77799653558615545</v>
      </c>
    </row>
    <row r="41" spans="2:13" s="170" customFormat="1">
      <c r="B41" s="170" t="s">
        <v>510</v>
      </c>
    </row>
    <row r="42" spans="2:13">
      <c r="C42" s="113" t="s">
        <v>506</v>
      </c>
      <c r="D42" s="113" t="s">
        <v>507</v>
      </c>
    </row>
    <row r="43" spans="2:13">
      <c r="B43" s="114" t="s">
        <v>330</v>
      </c>
      <c r="C43" s="115">
        <f>SUM('[2]2022 KESIS Energy Balance'!Z59:AE59)</f>
        <v>15.571999999999999</v>
      </c>
      <c r="D43" s="116">
        <f>C43/SUM($C$37:$C$39)</f>
        <v>1.5352263058838841E-2</v>
      </c>
    </row>
    <row r="44" spans="2:13">
      <c r="B44" s="114" t="s">
        <v>508</v>
      </c>
      <c r="C44" s="115">
        <f>SUM('[2]2022 KESIS Energy Balance'!AF59:AH59)</f>
        <v>186.02199999999999</v>
      </c>
      <c r="D44" s="116">
        <f>C44/SUM($C$37:$C$39)</f>
        <v>0.18339703819235287</v>
      </c>
    </row>
    <row r="45" spans="2:13">
      <c r="B45" s="114" t="s">
        <v>509</v>
      </c>
      <c r="C45" s="115">
        <f>SUM('[2]2022 KESIS Energy Balance'!W59:Y59)</f>
        <v>307.57499999999999</v>
      </c>
      <c r="D45" s="116">
        <f>C45/SUM($C$37:$C$39)</f>
        <v>0.3032348003032595</v>
      </c>
    </row>
    <row r="46" spans="2:13" ht="16.5">
      <c r="B46" s="112" t="s">
        <v>511</v>
      </c>
    </row>
  </sheetData>
  <mergeCells count="3">
    <mergeCell ref="B15:B16"/>
    <mergeCell ref="C15:C16"/>
    <mergeCell ref="D15:M15"/>
  </mergeCells>
  <phoneticPr fontId="5"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6A1A6-0FDD-4A42-868B-11B5C6117FDB}">
  <dimension ref="B1:N42"/>
  <sheetViews>
    <sheetView workbookViewId="0"/>
  </sheetViews>
  <sheetFormatPr defaultColWidth="8.375" defaultRowHeight="15"/>
  <cols>
    <col min="1" max="1" width="2.625" style="112" customWidth="1"/>
    <col min="2" max="2" width="39.75" style="112" customWidth="1"/>
    <col min="3" max="3" width="17.875" style="112" customWidth="1"/>
    <col min="4" max="4" width="25.625" style="112" customWidth="1"/>
    <col min="5" max="8" width="14.375" style="112" customWidth="1"/>
    <col min="9" max="9" width="23.125" style="112" customWidth="1"/>
    <col min="10" max="14" width="14.375" style="112" customWidth="1"/>
    <col min="15" max="16384" width="8.375" style="112"/>
  </cols>
  <sheetData>
    <row r="1" spans="2:14" ht="15.75" thickBot="1"/>
    <row r="2" spans="2:14" ht="15.75" thickBot="1">
      <c r="B2" s="155" t="s">
        <v>393</v>
      </c>
    </row>
    <row r="4" spans="2:14" s="170" customFormat="1">
      <c r="B4" s="170" t="s">
        <v>512</v>
      </c>
    </row>
    <row r="5" spans="2:14" ht="30">
      <c r="B5" s="118"/>
      <c r="C5" s="118" t="s">
        <v>513</v>
      </c>
      <c r="D5" s="118" t="s">
        <v>514</v>
      </c>
      <c r="E5" s="118" t="s">
        <v>515</v>
      </c>
      <c r="F5" s="147" t="s">
        <v>516</v>
      </c>
      <c r="G5" s="147" t="s">
        <v>517</v>
      </c>
      <c r="H5" s="147" t="s">
        <v>518</v>
      </c>
      <c r="I5" s="147" t="s">
        <v>519</v>
      </c>
      <c r="J5" s="147" t="s">
        <v>520</v>
      </c>
      <c r="K5" s="147" t="s">
        <v>521</v>
      </c>
      <c r="L5" s="147" t="s">
        <v>508</v>
      </c>
      <c r="M5" s="147" t="s">
        <v>509</v>
      </c>
      <c r="N5" s="147" t="s">
        <v>522</v>
      </c>
    </row>
    <row r="6" spans="2:14" ht="30">
      <c r="B6" s="213" t="s">
        <v>258</v>
      </c>
      <c r="C6" s="149" t="str">
        <f>VLOOKUP($B6,[2]About!$B$47:$E$71,3,0)</f>
        <v>EndUse&gt;Industry&gt;non-metallic minerals</v>
      </c>
      <c r="D6" s="149" t="str">
        <f>VLOOKUP($B6,[2]About!$B$47:$E$71,4,0)</f>
        <v>Glass and glassware manufacturing</v>
      </c>
      <c r="E6" s="211">
        <f>D42/SUM(D42:H42)</f>
        <v>0.28407664630574841</v>
      </c>
      <c r="F6" s="211">
        <f>D19/SUM(D19:H19)</f>
        <v>0</v>
      </c>
      <c r="G6" s="211">
        <f>D39/SUM(D39:H39)</f>
        <v>0.39163378058405685</v>
      </c>
      <c r="H6" s="211">
        <f>D40/SUM(D40:H40)</f>
        <v>0</v>
      </c>
      <c r="I6" s="211">
        <f>SUM(D29:D31)/SUM(D29:H31)</f>
        <v>8.5714285714285719E-3</v>
      </c>
      <c r="J6" s="211">
        <f>D41/SUM(D41:H41)</f>
        <v>4.5592705167173252E-2</v>
      </c>
      <c r="K6" s="211" t="s">
        <v>274</v>
      </c>
      <c r="L6" s="211">
        <f>SUM(D32:D34)/SUM(D32:H34)</f>
        <v>0.86211954528786217</v>
      </c>
      <c r="M6" s="211">
        <f>SUM(D36:D37)/SUM(D36:H37)</f>
        <v>3.4883720930232558E-2</v>
      </c>
      <c r="N6" s="148" t="s">
        <v>274</v>
      </c>
    </row>
    <row r="7" spans="2:14" ht="120">
      <c r="B7" s="215" t="s">
        <v>306</v>
      </c>
      <c r="C7" s="152" t="str">
        <f>VLOOKUP($B7,[2]About!$B$47:$E$71,3,0)</f>
        <v>EndUse&gt;Industry&gt;non-metallic minerals</v>
      </c>
      <c r="D7" s="152" t="str">
        <f>VLOOKUP($B7,[2]About!$B$47:$E$71,4,0)</f>
        <v>Refractory and non-refractory ceramic products manufacturing business, cement, lime, plaster and its products manufacturing business, cement manufacturing business, other non-metallic minerals product manufacturing business</v>
      </c>
      <c r="E7" s="212">
        <f>1-E6</f>
        <v>0.71592335369425153</v>
      </c>
      <c r="F7" s="212">
        <f t="shared" ref="F7:M7" si="0">1-F6</f>
        <v>1</v>
      </c>
      <c r="G7" s="212">
        <f t="shared" si="0"/>
        <v>0.60836621941594315</v>
      </c>
      <c r="H7" s="212">
        <f>1-H6</f>
        <v>1</v>
      </c>
      <c r="I7" s="212">
        <f t="shared" si="0"/>
        <v>0.99142857142857144</v>
      </c>
      <c r="J7" s="212">
        <f t="shared" si="0"/>
        <v>0.95440729483282671</v>
      </c>
      <c r="K7" s="212" t="s">
        <v>384</v>
      </c>
      <c r="L7" s="212">
        <f t="shared" si="0"/>
        <v>0.13788045471213783</v>
      </c>
      <c r="M7" s="212">
        <f t="shared" si="0"/>
        <v>0.96511627906976749</v>
      </c>
      <c r="N7" s="151" t="s">
        <v>384</v>
      </c>
    </row>
    <row r="8" spans="2:14">
      <c r="B8" s="137" t="s">
        <v>544</v>
      </c>
      <c r="C8" s="137"/>
      <c r="D8" s="137"/>
      <c r="E8" s="153">
        <f>SUM(E6:E7)</f>
        <v>1</v>
      </c>
      <c r="F8" s="153">
        <f t="shared" ref="F8:N8" si="1">SUM(F6:F7)</f>
        <v>1</v>
      </c>
      <c r="G8" s="153">
        <f t="shared" si="1"/>
        <v>1</v>
      </c>
      <c r="H8" s="153">
        <f t="shared" si="1"/>
        <v>1</v>
      </c>
      <c r="I8" s="153">
        <f t="shared" si="1"/>
        <v>1</v>
      </c>
      <c r="J8" s="153">
        <f t="shared" si="1"/>
        <v>1</v>
      </c>
      <c r="K8" s="153">
        <f t="shared" si="1"/>
        <v>0</v>
      </c>
      <c r="L8" s="153">
        <f t="shared" si="1"/>
        <v>1</v>
      </c>
      <c r="M8" s="153">
        <f t="shared" si="1"/>
        <v>1</v>
      </c>
      <c r="N8" s="153">
        <f t="shared" si="1"/>
        <v>0</v>
      </c>
    </row>
    <row r="11" spans="2:14" s="170" customFormat="1" ht="16.5">
      <c r="B11" s="170" t="s">
        <v>524</v>
      </c>
      <c r="C11" s="518" t="s">
        <v>552</v>
      </c>
    </row>
    <row r="12" spans="2:14" ht="16.5">
      <c r="B12" s="156" t="s">
        <v>553</v>
      </c>
      <c r="C12" s="22" t="s">
        <v>525</v>
      </c>
      <c r="D12" s="156" t="s">
        <v>554</v>
      </c>
      <c r="I12" s="20"/>
      <c r="J12" s="156"/>
    </row>
    <row r="13" spans="2:14" ht="16.5">
      <c r="B13" s="156" t="s">
        <v>555</v>
      </c>
      <c r="C13" s="22" t="s">
        <v>556</v>
      </c>
      <c r="J13" s="156"/>
    </row>
    <row r="14" spans="2:14" ht="16.5">
      <c r="B14" s="156" t="s">
        <v>557</v>
      </c>
      <c r="C14" s="22" t="s">
        <v>527</v>
      </c>
      <c r="J14" s="156"/>
    </row>
    <row r="15" spans="2:14" ht="16.5">
      <c r="B15" s="156" t="s">
        <v>558</v>
      </c>
      <c r="C15" s="22" t="s">
        <v>529</v>
      </c>
      <c r="J15" s="156"/>
    </row>
    <row r="16" spans="2:14" s="138" customFormat="1" ht="20.100000000000001" customHeight="1">
      <c r="B16" s="801" t="s">
        <v>637</v>
      </c>
      <c r="C16" s="801" t="s">
        <v>531</v>
      </c>
      <c r="D16" s="214" t="s">
        <v>258</v>
      </c>
      <c r="E16" s="216" t="s">
        <v>306</v>
      </c>
      <c r="F16" s="216" t="s">
        <v>306</v>
      </c>
      <c r="G16" s="216" t="s">
        <v>306</v>
      </c>
      <c r="H16" s="216" t="s">
        <v>306</v>
      </c>
      <c r="J16" s="156"/>
    </row>
    <row r="17" spans="2:10" s="138" customFormat="1" ht="20.100000000000001" customHeight="1">
      <c r="B17" s="782" t="s">
        <v>530</v>
      </c>
      <c r="C17" s="782" t="s">
        <v>531</v>
      </c>
      <c r="D17" s="1" t="s">
        <v>464</v>
      </c>
      <c r="E17" s="1" t="s">
        <v>465</v>
      </c>
      <c r="F17" s="1" t="s">
        <v>466</v>
      </c>
      <c r="G17" s="1" t="s">
        <v>467</v>
      </c>
      <c r="H17" s="1" t="s">
        <v>468</v>
      </c>
      <c r="J17" s="157"/>
    </row>
    <row r="18" spans="2:10" s="138" customFormat="1" ht="20.100000000000001" customHeight="1">
      <c r="B18" s="4" t="s">
        <v>533</v>
      </c>
      <c r="C18" s="4" t="s">
        <v>62</v>
      </c>
      <c r="D18" s="3">
        <v>840.2</v>
      </c>
      <c r="E18" s="3">
        <v>241.3</v>
      </c>
      <c r="F18" s="3">
        <v>630.70000000000005</v>
      </c>
      <c r="G18" s="3">
        <v>4400.2</v>
      </c>
      <c r="H18" s="3">
        <v>265.39999999999998</v>
      </c>
      <c r="J18" s="156"/>
    </row>
    <row r="19" spans="2:10" s="138" customFormat="1" ht="20.100000000000001" customHeight="1">
      <c r="B19" s="4" t="s">
        <v>534</v>
      </c>
      <c r="C19" s="4" t="s">
        <v>62</v>
      </c>
      <c r="D19" s="3">
        <v>0</v>
      </c>
      <c r="E19" s="3">
        <v>1.1000000000000001</v>
      </c>
      <c r="F19" s="3">
        <v>154.69999999999999</v>
      </c>
      <c r="G19" s="3">
        <v>2192</v>
      </c>
      <c r="H19" s="3">
        <v>2.6</v>
      </c>
      <c r="I19" s="138" t="s">
        <v>316</v>
      </c>
      <c r="J19" s="156"/>
    </row>
    <row r="20" spans="2:10" s="138" customFormat="1" ht="20.100000000000001" customHeight="1">
      <c r="B20" s="6" t="s">
        <v>74</v>
      </c>
      <c r="C20" s="4" t="s">
        <v>547</v>
      </c>
      <c r="D20" s="2" t="s">
        <v>63</v>
      </c>
      <c r="E20" s="2" t="s">
        <v>63</v>
      </c>
      <c r="F20" s="2" t="s">
        <v>63</v>
      </c>
      <c r="G20" s="2" t="s">
        <v>63</v>
      </c>
      <c r="H20" s="2" t="s">
        <v>63</v>
      </c>
      <c r="J20" s="156"/>
    </row>
    <row r="21" spans="2:10" s="138" customFormat="1" ht="20.100000000000001" customHeight="1">
      <c r="B21" s="6" t="s">
        <v>74</v>
      </c>
      <c r="C21" s="4" t="s">
        <v>1</v>
      </c>
      <c r="D21" s="2" t="s">
        <v>63</v>
      </c>
      <c r="E21" s="2" t="s">
        <v>63</v>
      </c>
      <c r="F21" s="3">
        <v>0</v>
      </c>
      <c r="G21" s="3">
        <v>9.5</v>
      </c>
      <c r="H21" s="2" t="s">
        <v>63</v>
      </c>
      <c r="J21" s="157"/>
    </row>
    <row r="22" spans="2:10" s="138" customFormat="1" ht="20.100000000000001" customHeight="1">
      <c r="B22" s="6" t="s">
        <v>74</v>
      </c>
      <c r="C22" s="4" t="s">
        <v>638</v>
      </c>
      <c r="D22" s="2" t="s">
        <v>63</v>
      </c>
      <c r="E22" s="3">
        <v>1.1000000000000001</v>
      </c>
      <c r="F22" s="3">
        <v>94</v>
      </c>
      <c r="G22" s="2" t="s">
        <v>63</v>
      </c>
      <c r="H22" s="2" t="s">
        <v>63</v>
      </c>
      <c r="J22" s="156"/>
    </row>
    <row r="23" spans="2:10" s="138" customFormat="1" ht="20.100000000000001" customHeight="1">
      <c r="B23" s="6" t="s">
        <v>74</v>
      </c>
      <c r="C23" s="4" t="s">
        <v>639</v>
      </c>
      <c r="D23" s="2" t="s">
        <v>63</v>
      </c>
      <c r="E23" s="2" t="s">
        <v>63</v>
      </c>
      <c r="F23" s="2" t="s">
        <v>63</v>
      </c>
      <c r="G23" s="2" t="s">
        <v>63</v>
      </c>
      <c r="H23" s="2" t="s">
        <v>63</v>
      </c>
      <c r="J23" s="156"/>
    </row>
    <row r="24" spans="2:10" s="138" customFormat="1" ht="20.100000000000001" customHeight="1">
      <c r="B24" s="6" t="s">
        <v>74</v>
      </c>
      <c r="C24" s="4" t="s">
        <v>548</v>
      </c>
      <c r="D24" s="2" t="s">
        <v>63</v>
      </c>
      <c r="E24" s="2" t="s">
        <v>63</v>
      </c>
      <c r="F24" s="3">
        <v>60.6</v>
      </c>
      <c r="G24" s="3">
        <v>2063</v>
      </c>
      <c r="H24" s="2" t="s">
        <v>63</v>
      </c>
      <c r="J24" s="156"/>
    </row>
    <row r="25" spans="2:10" s="138" customFormat="1" ht="20.100000000000001" customHeight="1">
      <c r="B25" s="6" t="s">
        <v>74</v>
      </c>
      <c r="C25" s="4" t="s">
        <v>549</v>
      </c>
      <c r="D25" s="2" t="s">
        <v>63</v>
      </c>
      <c r="E25" s="2" t="s">
        <v>63</v>
      </c>
      <c r="F25" s="2" t="s">
        <v>63</v>
      </c>
      <c r="G25" s="2" t="s">
        <v>63</v>
      </c>
      <c r="H25" s="2" t="s">
        <v>63</v>
      </c>
      <c r="J25" s="158"/>
    </row>
    <row r="26" spans="2:10" s="138" customFormat="1" ht="20.100000000000001" customHeight="1">
      <c r="B26" s="6" t="s">
        <v>74</v>
      </c>
      <c r="C26" s="4" t="s">
        <v>550</v>
      </c>
      <c r="D26" s="3">
        <v>0</v>
      </c>
      <c r="E26" s="2" t="s">
        <v>63</v>
      </c>
      <c r="F26" s="2" t="s">
        <v>63</v>
      </c>
      <c r="G26" s="3">
        <v>24.6</v>
      </c>
      <c r="H26" s="3">
        <v>2.6</v>
      </c>
    </row>
    <row r="27" spans="2:10" s="138" customFormat="1" ht="20.100000000000001" customHeight="1">
      <c r="B27" s="6" t="s">
        <v>74</v>
      </c>
      <c r="C27" s="4" t="s">
        <v>551</v>
      </c>
      <c r="D27" s="2" t="s">
        <v>63</v>
      </c>
      <c r="E27" s="2" t="s">
        <v>63</v>
      </c>
      <c r="F27" s="3">
        <v>0</v>
      </c>
      <c r="G27" s="3">
        <v>94.9</v>
      </c>
      <c r="H27" s="2" t="s">
        <v>63</v>
      </c>
    </row>
    <row r="28" spans="2:10" s="138" customFormat="1" ht="20.100000000000001" customHeight="1">
      <c r="B28" s="4" t="s">
        <v>535</v>
      </c>
      <c r="C28" s="4" t="s">
        <v>62</v>
      </c>
      <c r="D28" s="3">
        <v>251</v>
      </c>
      <c r="E28" s="3">
        <v>45</v>
      </c>
      <c r="F28" s="3">
        <v>101.9</v>
      </c>
      <c r="G28" s="3">
        <v>1070.7</v>
      </c>
      <c r="H28" s="3">
        <v>80</v>
      </c>
    </row>
    <row r="29" spans="2:10" s="138" customFormat="1" ht="20.100000000000001" customHeight="1">
      <c r="B29" s="6" t="s">
        <v>74</v>
      </c>
      <c r="C29" s="4" t="s">
        <v>23</v>
      </c>
      <c r="D29" s="3">
        <v>0</v>
      </c>
      <c r="E29" s="3">
        <v>0</v>
      </c>
      <c r="F29" s="3">
        <v>0</v>
      </c>
      <c r="G29" s="2" t="s">
        <v>63</v>
      </c>
      <c r="H29" s="3">
        <v>0</v>
      </c>
      <c r="I29" s="147" t="s">
        <v>519</v>
      </c>
    </row>
    <row r="30" spans="2:10" s="138" customFormat="1" ht="20.100000000000001" customHeight="1">
      <c r="B30" s="6" t="s">
        <v>74</v>
      </c>
      <c r="C30" s="4" t="s">
        <v>27</v>
      </c>
      <c r="D30" s="3">
        <v>0.1</v>
      </c>
      <c r="E30" s="3">
        <v>0</v>
      </c>
      <c r="F30" s="3">
        <v>0.9</v>
      </c>
      <c r="G30" s="3">
        <v>0.2</v>
      </c>
      <c r="H30" s="3">
        <v>0.1</v>
      </c>
      <c r="I30" s="147" t="s">
        <v>519</v>
      </c>
    </row>
    <row r="31" spans="2:10" s="138" customFormat="1" ht="20.100000000000001" customHeight="1">
      <c r="B31" s="6" t="s">
        <v>74</v>
      </c>
      <c r="C31" s="4" t="s">
        <v>28</v>
      </c>
      <c r="D31" s="3">
        <v>0.2</v>
      </c>
      <c r="E31" s="3">
        <v>0.3</v>
      </c>
      <c r="F31" s="3">
        <v>4.0999999999999996</v>
      </c>
      <c r="G31" s="3">
        <v>0.1</v>
      </c>
      <c r="H31" s="3">
        <v>29</v>
      </c>
      <c r="I31" s="147" t="s">
        <v>519</v>
      </c>
    </row>
    <row r="32" spans="2:10" s="138" customFormat="1" ht="20.100000000000001" customHeight="1">
      <c r="B32" s="6" t="s">
        <v>74</v>
      </c>
      <c r="C32" s="4" t="s">
        <v>537</v>
      </c>
      <c r="D32" s="2" t="s">
        <v>63</v>
      </c>
      <c r="E32" s="2" t="s">
        <v>63</v>
      </c>
      <c r="F32" s="3">
        <v>0</v>
      </c>
      <c r="G32" s="3">
        <v>1.6</v>
      </c>
      <c r="H32" s="2" t="s">
        <v>63</v>
      </c>
      <c r="I32" s="147" t="s">
        <v>508</v>
      </c>
    </row>
    <row r="33" spans="2:9" s="138" customFormat="1" ht="20.100000000000001" customHeight="1">
      <c r="B33" s="6" t="s">
        <v>74</v>
      </c>
      <c r="C33" s="4" t="s">
        <v>538</v>
      </c>
      <c r="D33" s="2" t="s">
        <v>63</v>
      </c>
      <c r="E33" s="2" t="s">
        <v>63</v>
      </c>
      <c r="F33" s="2" t="s">
        <v>63</v>
      </c>
      <c r="G33" s="2" t="s">
        <v>63</v>
      </c>
      <c r="H33" s="2" t="s">
        <v>63</v>
      </c>
      <c r="I33" s="147" t="s">
        <v>508</v>
      </c>
    </row>
    <row r="34" spans="2:9" s="138" customFormat="1" ht="20.100000000000001" customHeight="1">
      <c r="B34" s="6" t="s">
        <v>74</v>
      </c>
      <c r="C34" s="4" t="s">
        <v>539</v>
      </c>
      <c r="D34" s="3">
        <v>235.1</v>
      </c>
      <c r="E34" s="3">
        <v>13.1</v>
      </c>
      <c r="F34" s="3">
        <v>11.2</v>
      </c>
      <c r="G34" s="3">
        <v>2.9</v>
      </c>
      <c r="H34" s="3">
        <v>8.8000000000000007</v>
      </c>
      <c r="I34" s="147" t="s">
        <v>508</v>
      </c>
    </row>
    <row r="35" spans="2:9" ht="16.5">
      <c r="B35" s="6" t="s">
        <v>74</v>
      </c>
      <c r="C35" s="4" t="s">
        <v>32</v>
      </c>
      <c r="D35" s="2" t="s">
        <v>63</v>
      </c>
      <c r="E35" s="2" t="s">
        <v>63</v>
      </c>
      <c r="F35" s="2" t="s">
        <v>63</v>
      </c>
      <c r="G35" s="2" t="s">
        <v>63</v>
      </c>
      <c r="H35" s="2" t="s">
        <v>63</v>
      </c>
      <c r="I35" s="138"/>
    </row>
    <row r="36" spans="2:9" ht="16.5">
      <c r="B36" s="6" t="s">
        <v>74</v>
      </c>
      <c r="C36" s="4" t="s">
        <v>21</v>
      </c>
      <c r="D36" s="3">
        <v>1.2</v>
      </c>
      <c r="E36" s="3">
        <v>14.4</v>
      </c>
      <c r="F36" s="3">
        <v>15.3</v>
      </c>
      <c r="G36" s="3">
        <v>2.2000000000000002</v>
      </c>
      <c r="H36" s="3">
        <v>0.5</v>
      </c>
      <c r="I36" s="147" t="s">
        <v>509</v>
      </c>
    </row>
    <row r="37" spans="2:9" ht="16.5">
      <c r="B37" s="6" t="s">
        <v>74</v>
      </c>
      <c r="C37" s="4" t="s">
        <v>22</v>
      </c>
      <c r="D37" s="3">
        <v>0</v>
      </c>
      <c r="E37" s="3">
        <v>0</v>
      </c>
      <c r="F37" s="3">
        <v>0.8</v>
      </c>
      <c r="G37" s="2" t="s">
        <v>63</v>
      </c>
      <c r="H37" s="3">
        <v>0</v>
      </c>
      <c r="I37" s="147" t="s">
        <v>509</v>
      </c>
    </row>
    <row r="38" spans="2:9" ht="16.5">
      <c r="B38" s="6" t="s">
        <v>74</v>
      </c>
      <c r="C38" s="4" t="s">
        <v>540</v>
      </c>
      <c r="D38" s="3">
        <v>14.5</v>
      </c>
      <c r="E38" s="3">
        <v>17.100000000000001</v>
      </c>
      <c r="F38" s="3">
        <v>69.599999999999994</v>
      </c>
      <c r="G38" s="3">
        <v>1063.7</v>
      </c>
      <c r="H38" s="3">
        <v>41.5</v>
      </c>
      <c r="I38" s="138"/>
    </row>
    <row r="39" spans="2:9" ht="16.5">
      <c r="B39" s="4" t="s">
        <v>15</v>
      </c>
      <c r="C39" s="4" t="s">
        <v>62</v>
      </c>
      <c r="D39" s="3">
        <v>248.1</v>
      </c>
      <c r="E39" s="3">
        <v>129.69999999999999</v>
      </c>
      <c r="F39" s="3">
        <v>162.5</v>
      </c>
      <c r="G39" s="3">
        <v>24.6</v>
      </c>
      <c r="H39" s="3">
        <v>68.599999999999994</v>
      </c>
      <c r="I39" s="138" t="s">
        <v>318</v>
      </c>
    </row>
    <row r="40" spans="2:9" ht="16.5">
      <c r="B40" s="4" t="s">
        <v>541</v>
      </c>
      <c r="C40" s="4" t="s">
        <v>62</v>
      </c>
      <c r="D40" s="2">
        <v>0</v>
      </c>
      <c r="E40" s="3">
        <v>0.1</v>
      </c>
      <c r="F40" s="3">
        <v>4.5</v>
      </c>
      <c r="G40" s="3">
        <v>612.6</v>
      </c>
      <c r="H40" s="3">
        <v>0.1</v>
      </c>
      <c r="I40" s="138" t="s">
        <v>320</v>
      </c>
    </row>
    <row r="41" spans="2:9" ht="16.5">
      <c r="B41" s="4" t="s">
        <v>542</v>
      </c>
      <c r="C41" s="4" t="s">
        <v>62</v>
      </c>
      <c r="D41" s="3">
        <v>1.5</v>
      </c>
      <c r="E41" s="3">
        <v>2</v>
      </c>
      <c r="F41" s="3">
        <v>3.1</v>
      </c>
      <c r="G41" s="3">
        <v>26.3</v>
      </c>
      <c r="H41" s="2" t="s">
        <v>63</v>
      </c>
      <c r="I41" s="138" t="s">
        <v>324</v>
      </c>
    </row>
    <row r="42" spans="2:9" ht="16.5">
      <c r="B42" s="5" t="s">
        <v>543</v>
      </c>
      <c r="C42" s="5" t="s">
        <v>62</v>
      </c>
      <c r="D42" s="3">
        <v>339.5</v>
      </c>
      <c r="E42" s="3">
        <v>63.5</v>
      </c>
      <c r="F42" s="3">
        <v>203.9</v>
      </c>
      <c r="G42" s="3">
        <v>474</v>
      </c>
      <c r="H42" s="3">
        <v>114.2</v>
      </c>
      <c r="I42" s="138" t="s">
        <v>315</v>
      </c>
    </row>
  </sheetData>
  <mergeCells count="2">
    <mergeCell ref="B16:B17"/>
    <mergeCell ref="C16:C17"/>
  </mergeCells>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6898-1CFF-483D-8C30-FA17F59FD19A}">
  <dimension ref="B1:N53"/>
  <sheetViews>
    <sheetView workbookViewId="0"/>
  </sheetViews>
  <sheetFormatPr defaultColWidth="8.375" defaultRowHeight="15"/>
  <cols>
    <col min="1" max="1" width="2.625" style="112" customWidth="1"/>
    <col min="2" max="2" width="24.375" style="112" customWidth="1"/>
    <col min="3" max="4" width="30.375" style="112" customWidth="1"/>
    <col min="5" max="8" width="14.375" style="112" customWidth="1"/>
    <col min="9" max="9" width="26.25" style="112" customWidth="1"/>
    <col min="10" max="14" width="14.375" style="112" customWidth="1"/>
    <col min="15" max="16384" width="8.375" style="112"/>
  </cols>
  <sheetData>
    <row r="1" spans="2:14" ht="15.75" thickBot="1"/>
    <row r="2" spans="2:14" ht="15.75" thickBot="1">
      <c r="B2" s="146" t="s">
        <v>395</v>
      </c>
    </row>
    <row r="4" spans="2:14" s="170" customFormat="1">
      <c r="B4" s="170" t="s">
        <v>512</v>
      </c>
    </row>
    <row r="5" spans="2:14" s="121" customFormat="1" ht="30">
      <c r="B5" s="118"/>
      <c r="C5" s="118" t="s">
        <v>513</v>
      </c>
      <c r="D5" s="118" t="s">
        <v>514</v>
      </c>
      <c r="E5" s="118" t="s">
        <v>515</v>
      </c>
      <c r="F5" s="147" t="s">
        <v>516</v>
      </c>
      <c r="G5" s="147" t="s">
        <v>517</v>
      </c>
      <c r="H5" s="147" t="s">
        <v>518</v>
      </c>
      <c r="I5" s="147" t="s">
        <v>519</v>
      </c>
      <c r="J5" s="147" t="s">
        <v>520</v>
      </c>
      <c r="K5" s="147" t="s">
        <v>521</v>
      </c>
      <c r="L5" s="147" t="s">
        <v>508</v>
      </c>
      <c r="M5" s="147" t="s">
        <v>509</v>
      </c>
      <c r="N5" s="147" t="s">
        <v>522</v>
      </c>
    </row>
    <row r="6" spans="2:14" s="150" customFormat="1" ht="30">
      <c r="B6" s="148" t="s">
        <v>260</v>
      </c>
      <c r="C6" s="149" t="str">
        <f>VLOOKUP($B6,[2]About!$B$47:$E$71,3,0)</f>
        <v>EndUse&gt;Industry&gt;non-ferrous metals</v>
      </c>
      <c r="D6" s="149" t="str">
        <f>VLOOKUP($B6,[2]About!$B$47:$E$71,4,0)</f>
        <v>Primary non-ferrous metals manufacturing</v>
      </c>
      <c r="E6" s="211">
        <f>SUM(D40:E40)/SUM(D40:H40)</f>
        <v>0.44483462637811355</v>
      </c>
      <c r="F6" s="211">
        <f>SUM(D18:E18)/SUM(D18:H18)</f>
        <v>0.99112325025605996</v>
      </c>
      <c r="G6" s="211">
        <f>SUM(D37:E37)/SUM(D37:H37)</f>
        <v>0.44557606619987272</v>
      </c>
      <c r="H6" s="211">
        <f>SUM(D38:E38)/SUM(D38:H38)</f>
        <v>0.76672694394213381</v>
      </c>
      <c r="I6" s="211">
        <f>SUM(D27:E29)/SUM(D27:H29)</f>
        <v>0.34210526315789475</v>
      </c>
      <c r="J6" s="211">
        <f>SUM(D39:E39)/SUM(D39:H39)</f>
        <v>0.59027777777777779</v>
      </c>
      <c r="K6" s="211" t="s">
        <v>274</v>
      </c>
      <c r="L6" s="211">
        <f>SUM(D30:E32)/SUM(D30:H32)</f>
        <v>0.95514511873350938</v>
      </c>
      <c r="M6" s="211">
        <f>SUM(D34:E35)/SUM(D34:H35)</f>
        <v>0.55963302752293576</v>
      </c>
      <c r="N6" s="148" t="s">
        <v>274</v>
      </c>
    </row>
    <row r="7" spans="2:14" s="150" customFormat="1" ht="75">
      <c r="B7" s="151" t="s">
        <v>307</v>
      </c>
      <c r="C7" s="152" t="str">
        <f>VLOOKUP($B7,[2]About!$B$47:$E$71,3,0)</f>
        <v>EndUse&gt;Industry&gt;non-ferrous metals</v>
      </c>
      <c r="D7" s="152" t="str">
        <f>VLOOKUP($B7,[2]About!$B$47:$E$71,4,0)</f>
        <v>Metal Foundry, Structural Metal Products, Tank and Steam Generator Manufacturing, Weapons and Gun Ammunition Manufacturing, other Metalworking Products Manufacturing</v>
      </c>
      <c r="E7" s="212">
        <f>1-E6</f>
        <v>0.55516537362188645</v>
      </c>
      <c r="F7" s="212">
        <f t="shared" ref="F7:M7" si="0">1-F6</f>
        <v>8.8767497439400378E-3</v>
      </c>
      <c r="G7" s="212">
        <f t="shared" si="0"/>
        <v>0.55442393380012733</v>
      </c>
      <c r="H7" s="212">
        <f>1-H6</f>
        <v>0.23327305605786619</v>
      </c>
      <c r="I7" s="212">
        <f t="shared" si="0"/>
        <v>0.65789473684210531</v>
      </c>
      <c r="J7" s="212">
        <f t="shared" si="0"/>
        <v>0.40972222222222221</v>
      </c>
      <c r="K7" s="212" t="s">
        <v>384</v>
      </c>
      <c r="L7" s="212">
        <f t="shared" si="0"/>
        <v>4.485488126649062E-2</v>
      </c>
      <c r="M7" s="212">
        <f t="shared" si="0"/>
        <v>0.44036697247706424</v>
      </c>
      <c r="N7" s="151" t="s">
        <v>384</v>
      </c>
    </row>
    <row r="8" spans="2:14" s="137" customFormat="1">
      <c r="B8" s="137" t="s">
        <v>544</v>
      </c>
      <c r="E8" s="153">
        <f>SUM(E6:E7)</f>
        <v>1</v>
      </c>
      <c r="F8" s="153">
        <f t="shared" ref="F8:N8" si="1">SUM(F6:F7)</f>
        <v>1</v>
      </c>
      <c r="G8" s="153">
        <f t="shared" si="1"/>
        <v>1</v>
      </c>
      <c r="H8" s="153">
        <f t="shared" si="1"/>
        <v>1</v>
      </c>
      <c r="I8" s="153">
        <f t="shared" si="1"/>
        <v>1</v>
      </c>
      <c r="J8" s="153">
        <f t="shared" si="1"/>
        <v>1</v>
      </c>
      <c r="K8" s="153">
        <f t="shared" si="1"/>
        <v>0</v>
      </c>
      <c r="L8" s="153">
        <f t="shared" si="1"/>
        <v>1</v>
      </c>
      <c r="M8" s="153">
        <f t="shared" si="1"/>
        <v>1</v>
      </c>
      <c r="N8" s="153">
        <f t="shared" si="1"/>
        <v>0</v>
      </c>
    </row>
    <row r="10" spans="2:14" s="519" customFormat="1" ht="16.5">
      <c r="B10" s="170" t="s">
        <v>524</v>
      </c>
      <c r="C10" s="518"/>
    </row>
    <row r="11" spans="2:14" s="138" customFormat="1" ht="16.5">
      <c r="B11" s="22" t="s">
        <v>152</v>
      </c>
      <c r="C11" s="22" t="s">
        <v>525</v>
      </c>
    </row>
    <row r="12" spans="2:14" s="138" customFormat="1" ht="16.5">
      <c r="B12" s="22" t="s">
        <v>153</v>
      </c>
      <c r="C12" s="22" t="s">
        <v>545</v>
      </c>
    </row>
    <row r="13" spans="2:14" s="138" customFormat="1" ht="16.5">
      <c r="B13" s="22" t="s">
        <v>154</v>
      </c>
      <c r="C13" s="154" t="s">
        <v>546</v>
      </c>
    </row>
    <row r="14" spans="2:14" s="138" customFormat="1" ht="16.5">
      <c r="B14" s="22" t="s">
        <v>528</v>
      </c>
      <c r="C14" s="22" t="s">
        <v>529</v>
      </c>
    </row>
    <row r="15" spans="2:14" s="138" customFormat="1" ht="20.100000000000001" customHeight="1">
      <c r="B15" s="799" t="s">
        <v>530</v>
      </c>
      <c r="C15" s="799" t="s">
        <v>531</v>
      </c>
      <c r="D15" s="802" t="s">
        <v>0</v>
      </c>
      <c r="E15" s="802" t="s">
        <v>0</v>
      </c>
      <c r="F15" s="802" t="s">
        <v>0</v>
      </c>
      <c r="G15" s="802" t="s">
        <v>0</v>
      </c>
      <c r="H15" s="802" t="s">
        <v>0</v>
      </c>
    </row>
    <row r="16" spans="2:14" s="138" customFormat="1" ht="20.100000000000001" customHeight="1">
      <c r="B16" s="800" t="s">
        <v>530</v>
      </c>
      <c r="C16" s="800" t="s">
        <v>531</v>
      </c>
      <c r="D16" s="140" t="s">
        <v>470</v>
      </c>
      <c r="E16" s="140" t="s">
        <v>419</v>
      </c>
      <c r="F16" s="141" t="s">
        <v>471</v>
      </c>
      <c r="G16" s="141" t="s">
        <v>472</v>
      </c>
      <c r="H16" s="141" t="s">
        <v>473</v>
      </c>
    </row>
    <row r="17" spans="2:9" s="138" customFormat="1" ht="20.100000000000001" customHeight="1">
      <c r="B17" s="142" t="s">
        <v>533</v>
      </c>
      <c r="C17" s="142" t="s">
        <v>62</v>
      </c>
      <c r="D17" s="143">
        <v>1798.8</v>
      </c>
      <c r="E17" s="143">
        <v>307.2</v>
      </c>
      <c r="F17" s="143">
        <v>335.9</v>
      </c>
      <c r="G17" s="143">
        <v>47.5</v>
      </c>
      <c r="H17" s="143">
        <v>1404.5</v>
      </c>
    </row>
    <row r="18" spans="2:9" s="138" customFormat="1" ht="20.100000000000001" customHeight="1">
      <c r="B18" s="142" t="s">
        <v>534</v>
      </c>
      <c r="C18" s="142" t="s">
        <v>62</v>
      </c>
      <c r="D18" s="143">
        <v>284.2</v>
      </c>
      <c r="E18" s="143">
        <v>6.1</v>
      </c>
      <c r="F18" s="144" t="s">
        <v>63</v>
      </c>
      <c r="G18" s="144" t="s">
        <v>63</v>
      </c>
      <c r="H18" s="143">
        <v>2.6</v>
      </c>
      <c r="I18" s="138" t="s">
        <v>316</v>
      </c>
    </row>
    <row r="19" spans="2:9" s="138" customFormat="1" ht="20.100000000000001" customHeight="1">
      <c r="B19" s="145" t="s">
        <v>74</v>
      </c>
      <c r="C19" s="142" t="s">
        <v>547</v>
      </c>
      <c r="D19" s="144" t="s">
        <v>63</v>
      </c>
      <c r="E19" s="143">
        <v>0.1</v>
      </c>
      <c r="F19" s="144" t="s">
        <v>63</v>
      </c>
      <c r="G19" s="144" t="s">
        <v>63</v>
      </c>
      <c r="H19" s="143">
        <v>0</v>
      </c>
    </row>
    <row r="20" spans="2:9" s="138" customFormat="1" ht="20.100000000000001" customHeight="1">
      <c r="B20" s="145" t="s">
        <v>74</v>
      </c>
      <c r="C20" s="142" t="s">
        <v>1</v>
      </c>
      <c r="D20" s="144" t="s">
        <v>63</v>
      </c>
      <c r="E20" s="144" t="s">
        <v>63</v>
      </c>
      <c r="F20" s="144" t="s">
        <v>63</v>
      </c>
      <c r="G20" s="144" t="s">
        <v>63</v>
      </c>
      <c r="H20" s="143">
        <v>0</v>
      </c>
    </row>
    <row r="21" spans="2:9" s="138" customFormat="1" ht="20.100000000000001" customHeight="1">
      <c r="B21" s="145" t="s">
        <v>74</v>
      </c>
      <c r="C21" s="142" t="s">
        <v>2</v>
      </c>
      <c r="D21" s="143">
        <v>131.6</v>
      </c>
      <c r="E21" s="143">
        <v>4.5</v>
      </c>
      <c r="F21" s="144" t="s">
        <v>63</v>
      </c>
      <c r="G21" s="144" t="s">
        <v>63</v>
      </c>
      <c r="H21" s="144" t="s">
        <v>63</v>
      </c>
    </row>
    <row r="22" spans="2:9" s="138" customFormat="1" ht="20.100000000000001" customHeight="1">
      <c r="B22" s="145" t="s">
        <v>74</v>
      </c>
      <c r="C22" s="142" t="s">
        <v>548</v>
      </c>
      <c r="D22" s="143">
        <v>131.1</v>
      </c>
      <c r="E22" s="144" t="s">
        <v>63</v>
      </c>
      <c r="F22" s="144" t="s">
        <v>63</v>
      </c>
      <c r="G22" s="144" t="s">
        <v>63</v>
      </c>
      <c r="H22" s="144" t="s">
        <v>63</v>
      </c>
    </row>
    <row r="23" spans="2:9" s="138" customFormat="1" ht="20.100000000000001" customHeight="1">
      <c r="B23" s="145" t="s">
        <v>74</v>
      </c>
      <c r="C23" s="142" t="s">
        <v>549</v>
      </c>
      <c r="D23" s="144" t="s">
        <v>63</v>
      </c>
      <c r="E23" s="144" t="s">
        <v>63</v>
      </c>
      <c r="F23" s="144" t="s">
        <v>63</v>
      </c>
      <c r="G23" s="144" t="s">
        <v>63</v>
      </c>
      <c r="H23" s="144" t="s">
        <v>63</v>
      </c>
    </row>
    <row r="24" spans="2:9" s="138" customFormat="1" ht="20.100000000000001" customHeight="1">
      <c r="B24" s="145" t="s">
        <v>74</v>
      </c>
      <c r="C24" s="142" t="s">
        <v>550</v>
      </c>
      <c r="D24" s="143">
        <v>21.4</v>
      </c>
      <c r="E24" s="143">
        <v>1.5</v>
      </c>
      <c r="F24" s="144" t="s">
        <v>63</v>
      </c>
      <c r="G24" s="144" t="s">
        <v>63</v>
      </c>
      <c r="H24" s="143">
        <v>2.6</v>
      </c>
    </row>
    <row r="25" spans="2:9" s="138" customFormat="1" ht="20.100000000000001" customHeight="1">
      <c r="B25" s="145" t="s">
        <v>74</v>
      </c>
      <c r="C25" s="142" t="s">
        <v>551</v>
      </c>
      <c r="D25" s="144" t="s">
        <v>63</v>
      </c>
      <c r="E25" s="144" t="s">
        <v>63</v>
      </c>
      <c r="F25" s="144" t="s">
        <v>63</v>
      </c>
      <c r="G25" s="144" t="s">
        <v>63</v>
      </c>
      <c r="H25" s="143">
        <v>0</v>
      </c>
    </row>
    <row r="26" spans="2:9" s="138" customFormat="1" ht="20.100000000000001" customHeight="1">
      <c r="B26" s="142" t="s">
        <v>535</v>
      </c>
      <c r="C26" s="142" t="s">
        <v>62</v>
      </c>
      <c r="D26" s="143">
        <v>335.5</v>
      </c>
      <c r="E26" s="143">
        <v>17.600000000000001</v>
      </c>
      <c r="F26" s="143">
        <v>13.5</v>
      </c>
      <c r="G26" s="143">
        <v>5.4</v>
      </c>
      <c r="H26" s="143">
        <v>26.6</v>
      </c>
    </row>
    <row r="27" spans="2:9" s="138" customFormat="1" ht="20.100000000000001" customHeight="1">
      <c r="B27" s="145" t="s">
        <v>74</v>
      </c>
      <c r="C27" s="142" t="s">
        <v>23</v>
      </c>
      <c r="D27" s="143">
        <v>0</v>
      </c>
      <c r="E27" s="143">
        <v>0</v>
      </c>
      <c r="F27" s="143">
        <v>0</v>
      </c>
      <c r="G27" s="144" t="s">
        <v>63</v>
      </c>
      <c r="H27" s="143">
        <v>0.1</v>
      </c>
      <c r="I27" s="147" t="s">
        <v>519</v>
      </c>
    </row>
    <row r="28" spans="2:9" s="138" customFormat="1" ht="20.100000000000001" customHeight="1">
      <c r="B28" s="145" t="s">
        <v>74</v>
      </c>
      <c r="C28" s="142" t="s">
        <v>536</v>
      </c>
      <c r="D28" s="143">
        <v>0.1</v>
      </c>
      <c r="E28" s="143">
        <v>0.4</v>
      </c>
      <c r="F28" s="143">
        <v>0</v>
      </c>
      <c r="G28" s="143">
        <v>0</v>
      </c>
      <c r="H28" s="143">
        <v>0.9</v>
      </c>
      <c r="I28" s="147" t="s">
        <v>519</v>
      </c>
    </row>
    <row r="29" spans="2:9" s="138" customFormat="1" ht="20.100000000000001" customHeight="1">
      <c r="B29" s="145" t="s">
        <v>74</v>
      </c>
      <c r="C29" s="142" t="s">
        <v>28</v>
      </c>
      <c r="D29" s="143">
        <v>0.3</v>
      </c>
      <c r="E29" s="143">
        <v>0.5</v>
      </c>
      <c r="F29" s="143">
        <v>0.4</v>
      </c>
      <c r="G29" s="143">
        <v>0.1</v>
      </c>
      <c r="H29" s="143">
        <v>1</v>
      </c>
      <c r="I29" s="147" t="s">
        <v>519</v>
      </c>
    </row>
    <row r="30" spans="2:9" s="138" customFormat="1" ht="20.100000000000001" customHeight="1">
      <c r="B30" s="145" t="s">
        <v>74</v>
      </c>
      <c r="C30" s="142" t="s">
        <v>537</v>
      </c>
      <c r="D30" s="143">
        <v>0</v>
      </c>
      <c r="E30" s="143">
        <v>0.2</v>
      </c>
      <c r="F30" s="143">
        <v>0.4</v>
      </c>
      <c r="G30" s="144" t="s">
        <v>63</v>
      </c>
      <c r="H30" s="143">
        <v>0</v>
      </c>
      <c r="I30" s="147" t="s">
        <v>508</v>
      </c>
    </row>
    <row r="31" spans="2:9" s="138" customFormat="1" ht="20.100000000000001" customHeight="1">
      <c r="B31" s="145" t="s">
        <v>74</v>
      </c>
      <c r="C31" s="142" t="s">
        <v>538</v>
      </c>
      <c r="D31" s="144" t="s">
        <v>63</v>
      </c>
      <c r="E31" s="143">
        <v>0.3</v>
      </c>
      <c r="F31" s="144" t="s">
        <v>63</v>
      </c>
      <c r="G31" s="144" t="s">
        <v>63</v>
      </c>
      <c r="H31" s="144" t="s">
        <v>63</v>
      </c>
      <c r="I31" s="147" t="s">
        <v>508</v>
      </c>
    </row>
    <row r="32" spans="2:9" s="138" customFormat="1" ht="20.100000000000001" customHeight="1">
      <c r="B32" s="145" t="s">
        <v>74</v>
      </c>
      <c r="C32" s="142" t="s">
        <v>539</v>
      </c>
      <c r="D32" s="143">
        <v>35.6</v>
      </c>
      <c r="E32" s="143">
        <v>0.1</v>
      </c>
      <c r="F32" s="143">
        <v>0.4</v>
      </c>
      <c r="G32" s="144" t="s">
        <v>63</v>
      </c>
      <c r="H32" s="143">
        <v>0.9</v>
      </c>
      <c r="I32" s="147" t="s">
        <v>508</v>
      </c>
    </row>
    <row r="33" spans="2:9" s="138" customFormat="1" ht="20.100000000000001" customHeight="1">
      <c r="B33" s="145" t="s">
        <v>74</v>
      </c>
      <c r="C33" s="142" t="s">
        <v>32</v>
      </c>
      <c r="D33" s="144" t="s">
        <v>63</v>
      </c>
      <c r="E33" s="144" t="s">
        <v>63</v>
      </c>
      <c r="F33" s="144" t="s">
        <v>63</v>
      </c>
      <c r="G33" s="144" t="s">
        <v>63</v>
      </c>
      <c r="H33" s="144" t="s">
        <v>63</v>
      </c>
    </row>
    <row r="34" spans="2:9" s="138" customFormat="1" ht="20.100000000000001" customHeight="1">
      <c r="B34" s="145" t="s">
        <v>74</v>
      </c>
      <c r="C34" s="142" t="s">
        <v>21</v>
      </c>
      <c r="D34" s="143">
        <v>24.3</v>
      </c>
      <c r="E34" s="143">
        <v>11.1</v>
      </c>
      <c r="F34" s="143">
        <v>4.4000000000000004</v>
      </c>
      <c r="G34" s="143">
        <v>0.4</v>
      </c>
      <c r="H34" s="143">
        <v>23.3</v>
      </c>
      <c r="I34" s="147" t="s">
        <v>509</v>
      </c>
    </row>
    <row r="35" spans="2:9" s="138" customFormat="1" ht="20.100000000000001" customHeight="1">
      <c r="B35" s="145" t="s">
        <v>74</v>
      </c>
      <c r="C35" s="142" t="s">
        <v>22</v>
      </c>
      <c r="D35" s="143">
        <v>1.2</v>
      </c>
      <c r="E35" s="143">
        <v>0</v>
      </c>
      <c r="F35" s="143">
        <v>0.4</v>
      </c>
      <c r="G35" s="143">
        <v>0</v>
      </c>
      <c r="H35" s="143">
        <v>0.3</v>
      </c>
      <c r="I35" s="147" t="s">
        <v>509</v>
      </c>
    </row>
    <row r="36" spans="2:9" s="138" customFormat="1" ht="20.100000000000001" customHeight="1">
      <c r="B36" s="145" t="s">
        <v>74</v>
      </c>
      <c r="C36" s="142" t="s">
        <v>540</v>
      </c>
      <c r="D36" s="143">
        <v>274.2</v>
      </c>
      <c r="E36" s="143">
        <v>5</v>
      </c>
      <c r="F36" s="143">
        <v>7.4</v>
      </c>
      <c r="G36" s="143">
        <v>4.8</v>
      </c>
      <c r="H36" s="143">
        <v>0.1</v>
      </c>
    </row>
    <row r="37" spans="2:9" s="138" customFormat="1" ht="20.100000000000001" customHeight="1">
      <c r="B37" s="142" t="s">
        <v>15</v>
      </c>
      <c r="C37" s="142" t="s">
        <v>62</v>
      </c>
      <c r="D37" s="143">
        <v>257.2</v>
      </c>
      <c r="E37" s="143">
        <v>22.8</v>
      </c>
      <c r="F37" s="143">
        <v>62.4</v>
      </c>
      <c r="G37" s="143">
        <v>13</v>
      </c>
      <c r="H37" s="143">
        <v>273</v>
      </c>
      <c r="I37" s="138" t="s">
        <v>318</v>
      </c>
    </row>
    <row r="38" spans="2:9" s="138" customFormat="1" ht="20.100000000000001" customHeight="1">
      <c r="B38" s="142" t="s">
        <v>541</v>
      </c>
      <c r="C38" s="142" t="s">
        <v>62</v>
      </c>
      <c r="D38" s="143">
        <v>84.7</v>
      </c>
      <c r="E38" s="143">
        <v>0.1</v>
      </c>
      <c r="F38" s="143">
        <v>9.1999999999999993</v>
      </c>
      <c r="G38" s="144" t="s">
        <v>63</v>
      </c>
      <c r="H38" s="143">
        <v>16.600000000000001</v>
      </c>
      <c r="I38" s="138" t="s">
        <v>320</v>
      </c>
    </row>
    <row r="39" spans="2:9" s="138" customFormat="1" ht="20.100000000000001" customHeight="1">
      <c r="B39" s="142" t="s">
        <v>542</v>
      </c>
      <c r="C39" s="142" t="s">
        <v>62</v>
      </c>
      <c r="D39" s="143">
        <v>8.5</v>
      </c>
      <c r="E39" s="143">
        <v>0</v>
      </c>
      <c r="F39" s="144" t="s">
        <v>63</v>
      </c>
      <c r="G39" s="143">
        <v>1.8</v>
      </c>
      <c r="H39" s="143">
        <v>4.0999999999999996</v>
      </c>
      <c r="I39" s="138" t="s">
        <v>324</v>
      </c>
    </row>
    <row r="40" spans="2:9" s="138" customFormat="1" ht="20.100000000000001" customHeight="1">
      <c r="B40" s="139" t="s">
        <v>543</v>
      </c>
      <c r="C40" s="139" t="s">
        <v>62</v>
      </c>
      <c r="D40" s="143">
        <v>828.7</v>
      </c>
      <c r="E40" s="143">
        <v>260.7</v>
      </c>
      <c r="F40" s="143">
        <v>250.8</v>
      </c>
      <c r="G40" s="143">
        <v>27.3</v>
      </c>
      <c r="H40" s="143">
        <v>1081.5</v>
      </c>
      <c r="I40" s="138" t="s">
        <v>315</v>
      </c>
    </row>
    <row r="42" spans="2:9" s="170" customFormat="1">
      <c r="B42" s="170" t="s">
        <v>505</v>
      </c>
    </row>
    <row r="43" spans="2:9">
      <c r="C43" s="112" t="s">
        <v>506</v>
      </c>
      <c r="D43" s="112" t="s">
        <v>507</v>
      </c>
    </row>
    <row r="44" spans="2:9">
      <c r="B44" s="114" t="s">
        <v>330</v>
      </c>
      <c r="C44" s="115">
        <f>SUM('[2]2019 KESIS Energy Balance'!Z62:AE62)</f>
        <v>3.2590000000000003</v>
      </c>
      <c r="D44" s="116">
        <f>C44/SUM($C$44:$C$46)</f>
        <v>0.1176789196215787</v>
      </c>
    </row>
    <row r="45" spans="2:9">
      <c r="B45" s="114" t="s">
        <v>508</v>
      </c>
      <c r="C45" s="115">
        <f>SUM('[2]2019 KESIS Energy Balance'!AF62:AH62)</f>
        <v>12.266999999999999</v>
      </c>
      <c r="D45" s="116">
        <f>C45/SUM($C$44:$C$46)</f>
        <v>0.44294793095977469</v>
      </c>
    </row>
    <row r="46" spans="2:9">
      <c r="B46" s="114" t="s">
        <v>509</v>
      </c>
      <c r="C46" s="115">
        <f>SUM('[2]2019 KESIS Energy Balance'!W62:Y62)</f>
        <v>12.167999999999999</v>
      </c>
      <c r="D46" s="116">
        <f>C46/SUM($C$44:$C$46)</f>
        <v>0.43937314941864664</v>
      </c>
    </row>
    <row r="48" spans="2:9" s="170" customFormat="1">
      <c r="B48" s="170" t="s">
        <v>510</v>
      </c>
    </row>
    <row r="49" spans="2:4">
      <c r="C49" s="112" t="s">
        <v>506</v>
      </c>
      <c r="D49" s="112" t="s">
        <v>507</v>
      </c>
    </row>
    <row r="50" spans="2:4">
      <c r="B50" s="114" t="s">
        <v>330</v>
      </c>
      <c r="C50" s="115">
        <f>SUM('[2]2022 KESIS Energy Balance'!Z62:AE62)</f>
        <v>3.1829999999999998</v>
      </c>
      <c r="D50" s="116">
        <f>C50/SUM($C$44:$C$46)</f>
        <v>0.11493464288293492</v>
      </c>
    </row>
    <row r="51" spans="2:4">
      <c r="B51" s="114" t="s">
        <v>508</v>
      </c>
      <c r="C51" s="115">
        <f>SUM('[2]2022 KESIS Energy Balance'!AF62:AH62)</f>
        <v>23.244</v>
      </c>
      <c r="D51" s="116">
        <f>C51/SUM($C$44:$C$46)</f>
        <v>0.83931537517151733</v>
      </c>
    </row>
    <row r="52" spans="2:4">
      <c r="B52" s="114" t="s">
        <v>509</v>
      </c>
      <c r="C52" s="115">
        <f>SUM('[2]2022 KESIS Energy Balance'!W62:Y62)</f>
        <v>17.863</v>
      </c>
      <c r="D52" s="116">
        <f>C52/SUM($C$44:$C$46)</f>
        <v>0.64501336029464862</v>
      </c>
    </row>
    <row r="53" spans="2:4" ht="16.5">
      <c r="B53" s="112" t="s">
        <v>511</v>
      </c>
    </row>
  </sheetData>
  <mergeCells count="3">
    <mergeCell ref="B15:B16"/>
    <mergeCell ref="C15:C16"/>
    <mergeCell ref="D15:H15"/>
  </mergeCells>
  <phoneticPr fontId="5" type="noConversion"/>
  <hyperlinks>
    <hyperlink ref="C13" r:id="rId1" xr:uid="{596A9E7D-11A8-48FC-8EB5-212EC4A08820}"/>
  </hyperlinks>
  <pageMargins left="0.7" right="0.7" top="0.75" bottom="0.75" header="0.3" footer="0.3"/>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588A-86CC-42AB-8E2D-989ECE160621}">
  <dimension ref="B1:V42"/>
  <sheetViews>
    <sheetView workbookViewId="0"/>
  </sheetViews>
  <sheetFormatPr defaultColWidth="8.375" defaultRowHeight="15"/>
  <cols>
    <col min="1" max="1" width="2.625" style="112" customWidth="1"/>
    <col min="2" max="2" width="24.375" style="112" customWidth="1"/>
    <col min="3" max="3" width="23.375" style="112" customWidth="1"/>
    <col min="4" max="4" width="25.375" style="112" customWidth="1"/>
    <col min="5" max="14" width="14.375" style="112" customWidth="1"/>
    <col min="15" max="29" width="19.375" style="112" customWidth="1"/>
    <col min="30" max="16384" width="8.375" style="112"/>
  </cols>
  <sheetData>
    <row r="1" spans="2:21" ht="15.75" thickBot="1"/>
    <row r="2" spans="2:21" ht="15.75" thickBot="1">
      <c r="B2" s="159" t="s">
        <v>394</v>
      </c>
    </row>
    <row r="4" spans="2:21" s="170" customFormat="1">
      <c r="B4" s="170" t="s">
        <v>512</v>
      </c>
    </row>
    <row r="5" spans="2:21" s="121" customFormat="1" ht="30">
      <c r="B5" s="118"/>
      <c r="C5" s="118" t="s">
        <v>513</v>
      </c>
      <c r="D5" s="118" t="s">
        <v>514</v>
      </c>
      <c r="E5" s="119" t="s">
        <v>515</v>
      </c>
      <c r="F5" s="120" t="s">
        <v>516</v>
      </c>
      <c r="G5" s="120" t="s">
        <v>517</v>
      </c>
      <c r="H5" s="120" t="s">
        <v>518</v>
      </c>
      <c r="I5" s="120" t="s">
        <v>519</v>
      </c>
      <c r="J5" s="120" t="s">
        <v>520</v>
      </c>
      <c r="K5" s="120" t="s">
        <v>521</v>
      </c>
      <c r="L5" s="120" t="s">
        <v>508</v>
      </c>
      <c r="M5" s="120" t="s">
        <v>509</v>
      </c>
      <c r="N5" s="120" t="s">
        <v>522</v>
      </c>
    </row>
    <row r="6" spans="2:21" ht="150">
      <c r="B6" s="160" t="s">
        <v>308</v>
      </c>
      <c r="C6" s="161" t="str">
        <f>VLOOKUP($B6,[2]About!$B$47:$E$71,3,0)</f>
        <v>EndUse&gt;Industry&gt;machinery</v>
      </c>
      <c r="D6" s="161" t="str">
        <f>VLOOKUP($B6,[2]About!$B$47:$E$71,4,0)</f>
        <v>Semiconductor manufacturing business, electronic component manufacturing business, computer and peripheral device manufacturing business, communication and broadcasting equipment manufacturing business, video and audio equipment manufacturing business</v>
      </c>
      <c r="E6" s="162">
        <f>SUM(D42:M42)/SUM(D42:U42)</f>
        <v>0.72061124772458718</v>
      </c>
      <c r="F6" s="162">
        <f>SUM(D19:M19)/SUM(D19:U19)</f>
        <v>1</v>
      </c>
      <c r="G6" s="162">
        <f>SUM(D39:M39)/SUM(D39:U39)</f>
        <v>0.82614555256064681</v>
      </c>
      <c r="H6" s="162">
        <f>SUM(D40:M40)/SUM(D40:U40)</f>
        <v>1</v>
      </c>
      <c r="I6" s="162">
        <f>SUM(D29:M31)/SUM(D29:U31)</f>
        <v>0.18644067796610167</v>
      </c>
      <c r="J6" s="162">
        <f>SUM(D41:M41)/SUM(D41:U41)</f>
        <v>0.82453151618398635</v>
      </c>
      <c r="K6" s="163" t="s">
        <v>274</v>
      </c>
      <c r="L6" s="162">
        <f>SUM(D32:M34)/SUM(D32:U34)</f>
        <v>0</v>
      </c>
      <c r="M6" s="162">
        <f>SUM(D36:M37)/SUM(D36:U37)</f>
        <v>0.24218750000000006</v>
      </c>
      <c r="N6" s="163" t="s">
        <v>274</v>
      </c>
    </row>
    <row r="7" spans="2:21" ht="165">
      <c r="B7" s="218" t="s">
        <v>309</v>
      </c>
      <c r="C7" s="219" t="str">
        <f>VLOOKUP($B7,[2]About!$B$47:$E$71,3,0)</f>
        <v>EndUse&gt;Industry&gt;machinery</v>
      </c>
      <c r="D7" s="219" t="str">
        <f>VLOOKUP($B7,[2]About!$B$47:$E$71,4,0)</f>
        <v>Motor, generator and electric conversion supply control device manufacturing, primary battery and storage battery manufacturing, insulated wire and cable manufacturing, light bulb and lighting device manufacturing, household appliance manufacturing, other electrical equipment manufacturing</v>
      </c>
      <c r="E7" s="220">
        <f>SUM(N42:S42)/SUM(D42:U42)</f>
        <v>0.12042921470315843</v>
      </c>
      <c r="F7" s="220">
        <f>SUM(N19:S19)/SUM(D19:U19)</f>
        <v>0</v>
      </c>
      <c r="G7" s="220">
        <f>SUM(N39:S39)/SUM(D39:U39)</f>
        <v>0.11639948928926087</v>
      </c>
      <c r="H7" s="220">
        <f>SUM(N40:S40)/SUM(D40:U40)</f>
        <v>0</v>
      </c>
      <c r="I7" s="220">
        <f>SUM(N29:S31)/SUM(D29:U31)</f>
        <v>0.16949152542372881</v>
      </c>
      <c r="J7" s="220">
        <f>SUM(N41:S41)/SUM(D41:U41)</f>
        <v>0.16808631459398074</v>
      </c>
      <c r="K7" s="221" t="s">
        <v>384</v>
      </c>
      <c r="L7" s="220">
        <f>SUM(N32:S34)/SUM(D32:U34)</f>
        <v>4.3478260869565216E-2</v>
      </c>
      <c r="M7" s="220">
        <f>SUM(N36:S37)/SUM(D36:U37)</f>
        <v>0.17968750000000006</v>
      </c>
      <c r="N7" s="221" t="s">
        <v>384</v>
      </c>
    </row>
    <row r="8" spans="2:21" ht="225">
      <c r="B8" s="224" t="s">
        <v>310</v>
      </c>
      <c r="C8" s="225" t="str">
        <f>VLOOKUP($B8,[2]About!$B$47:$E$71,3,0)</f>
        <v>EndUse&gt;Industry&gt;machinery</v>
      </c>
      <c r="D8" s="225" t="str">
        <f>VLOOKUP($B8,[2]About!$B$47:$E$71,4,0)</f>
        <v>Magnetic and optical media manufacturing, medical equipment manufacturing, measurement, testing, navigation, control and other precision equipment manufacturing; excluding optical instruments, photographic equipment and optical equipment manufacturing, watches and watch parts manufacturing, general purpose machinery manufacturing, special purpose machinery manufacturing</v>
      </c>
      <c r="E8" s="226">
        <f>1-SUM(E7,E6)</f>
        <v>0.15895953757225434</v>
      </c>
      <c r="F8" s="226">
        <f t="shared" ref="F8:J8" si="0">1-SUM(F7,F6)</f>
        <v>0</v>
      </c>
      <c r="G8" s="226">
        <f t="shared" si="0"/>
        <v>5.7454958150092272E-2</v>
      </c>
      <c r="H8" s="226">
        <f t="shared" si="0"/>
        <v>0</v>
      </c>
      <c r="I8" s="226">
        <f t="shared" si="0"/>
        <v>0.64406779661016955</v>
      </c>
      <c r="J8" s="226">
        <f t="shared" si="0"/>
        <v>7.3821692220329416E-3</v>
      </c>
      <c r="K8" s="227" t="s">
        <v>384</v>
      </c>
      <c r="L8" s="226">
        <f>1-SUM(L6,L7)</f>
        <v>0.95652173913043481</v>
      </c>
      <c r="M8" s="226">
        <f>1-SUM(M6,M7)</f>
        <v>0.57812499999999989</v>
      </c>
      <c r="N8" s="227" t="s">
        <v>384</v>
      </c>
    </row>
    <row r="9" spans="2:21" s="137" customFormat="1">
      <c r="B9" s="164" t="s">
        <v>563</v>
      </c>
      <c r="C9" s="134"/>
      <c r="D9" s="134"/>
      <c r="E9" s="135">
        <f t="shared" ref="E9:J9" si="1">SUM(E6:E8)</f>
        <v>1</v>
      </c>
      <c r="F9" s="135">
        <f t="shared" si="1"/>
        <v>1</v>
      </c>
      <c r="G9" s="135">
        <f t="shared" si="1"/>
        <v>1</v>
      </c>
      <c r="H9" s="135">
        <f t="shared" si="1"/>
        <v>1</v>
      </c>
      <c r="I9" s="135">
        <f t="shared" si="1"/>
        <v>1</v>
      </c>
      <c r="J9" s="135">
        <f t="shared" si="1"/>
        <v>1</v>
      </c>
      <c r="K9" s="165" t="s">
        <v>384</v>
      </c>
      <c r="L9" s="135">
        <f>SUM(L6:L8)</f>
        <v>1</v>
      </c>
      <c r="M9" s="135">
        <f>SUM(M6:M8)</f>
        <v>1</v>
      </c>
      <c r="N9" s="165" t="s">
        <v>384</v>
      </c>
    </row>
    <row r="11" spans="2:21" s="519" customFormat="1" ht="16.5">
      <c r="B11" s="170" t="s">
        <v>524</v>
      </c>
      <c r="C11" s="518"/>
    </row>
    <row r="12" spans="2:21" s="138" customFormat="1" ht="16.5">
      <c r="B12" s="166" t="s">
        <v>564</v>
      </c>
      <c r="C12" s="22" t="s">
        <v>525</v>
      </c>
      <c r="D12" s="167" t="s">
        <v>565</v>
      </c>
    </row>
    <row r="13" spans="2:21" s="138" customFormat="1" ht="16.5">
      <c r="B13" s="166" t="s">
        <v>566</v>
      </c>
      <c r="C13" s="22" t="s">
        <v>567</v>
      </c>
    </row>
    <row r="14" spans="2:21" s="138" customFormat="1" ht="16.5">
      <c r="B14" s="166" t="s">
        <v>568</v>
      </c>
      <c r="C14" s="22" t="s">
        <v>527</v>
      </c>
    </row>
    <row r="15" spans="2:21" s="138" customFormat="1" ht="16.5">
      <c r="B15" s="168" t="s">
        <v>558</v>
      </c>
      <c r="C15" s="22" t="s">
        <v>529</v>
      </c>
    </row>
    <row r="16" spans="2:21" ht="16.5">
      <c r="B16" s="801" t="s">
        <v>637</v>
      </c>
      <c r="C16" s="801" t="s">
        <v>531</v>
      </c>
      <c r="D16" s="217" t="s">
        <v>308</v>
      </c>
      <c r="E16" s="217" t="s">
        <v>308</v>
      </c>
      <c r="F16" s="217" t="s">
        <v>308</v>
      </c>
      <c r="G16" s="217" t="s">
        <v>308</v>
      </c>
      <c r="H16" s="217" t="s">
        <v>308</v>
      </c>
      <c r="I16" s="217" t="s">
        <v>308</v>
      </c>
      <c r="J16" s="217" t="s">
        <v>308</v>
      </c>
      <c r="K16" s="217" t="s">
        <v>308</v>
      </c>
      <c r="L16" s="217" t="s">
        <v>308</v>
      </c>
      <c r="M16" s="217" t="s">
        <v>308</v>
      </c>
      <c r="N16" s="222" t="s">
        <v>309</v>
      </c>
      <c r="O16" s="222" t="s">
        <v>309</v>
      </c>
      <c r="P16" s="222" t="s">
        <v>309</v>
      </c>
      <c r="Q16" s="222" t="s">
        <v>309</v>
      </c>
      <c r="R16" s="222" t="s">
        <v>309</v>
      </c>
      <c r="S16" s="222" t="s">
        <v>309</v>
      </c>
      <c r="T16" s="223" t="s">
        <v>310</v>
      </c>
      <c r="U16" s="223" t="s">
        <v>310</v>
      </c>
    </row>
    <row r="17" spans="2:22" ht="16.5">
      <c r="B17" s="782" t="s">
        <v>530</v>
      </c>
      <c r="C17" s="782" t="s">
        <v>531</v>
      </c>
      <c r="D17" s="1" t="s">
        <v>474</v>
      </c>
      <c r="E17" s="1" t="s">
        <v>475</v>
      </c>
      <c r="F17" s="1" t="s">
        <v>476</v>
      </c>
      <c r="G17" s="1" t="s">
        <v>477</v>
      </c>
      <c r="H17" s="1" t="s">
        <v>478</v>
      </c>
      <c r="I17" s="1" t="s">
        <v>479</v>
      </c>
      <c r="J17" s="1" t="s">
        <v>480</v>
      </c>
      <c r="K17" s="1" t="s">
        <v>481</v>
      </c>
      <c r="L17" s="1" t="s">
        <v>482</v>
      </c>
      <c r="M17" s="1" t="s">
        <v>483</v>
      </c>
      <c r="N17" s="1" t="s">
        <v>484</v>
      </c>
      <c r="O17" s="1" t="s">
        <v>485</v>
      </c>
      <c r="P17" s="1" t="s">
        <v>486</v>
      </c>
      <c r="Q17" s="1" t="s">
        <v>487</v>
      </c>
      <c r="R17" s="1" t="s">
        <v>488</v>
      </c>
      <c r="S17" s="1" t="s">
        <v>489</v>
      </c>
      <c r="T17" s="1" t="s">
        <v>490</v>
      </c>
      <c r="U17" s="1" t="s">
        <v>491</v>
      </c>
    </row>
    <row r="18" spans="2:22" ht="16.5">
      <c r="B18" s="4" t="s">
        <v>533</v>
      </c>
      <c r="C18" s="4" t="s">
        <v>62</v>
      </c>
      <c r="D18" s="3">
        <v>2812.4</v>
      </c>
      <c r="E18" s="3">
        <v>2583.3000000000002</v>
      </c>
      <c r="F18" s="3">
        <v>9.6999999999999993</v>
      </c>
      <c r="G18" s="3">
        <v>105.1</v>
      </c>
      <c r="H18" s="3">
        <v>87</v>
      </c>
      <c r="I18" s="3">
        <v>2.8</v>
      </c>
      <c r="J18" s="3">
        <v>74.2</v>
      </c>
      <c r="K18" s="3">
        <v>114.9</v>
      </c>
      <c r="L18" s="3">
        <v>40.6</v>
      </c>
      <c r="M18" s="3">
        <v>0.8</v>
      </c>
      <c r="N18" s="3">
        <v>264.5</v>
      </c>
      <c r="O18" s="3">
        <v>409.6</v>
      </c>
      <c r="P18" s="3">
        <v>83</v>
      </c>
      <c r="Q18" s="3">
        <v>71.900000000000006</v>
      </c>
      <c r="R18" s="3">
        <v>99.2</v>
      </c>
      <c r="S18" s="3">
        <v>23.7</v>
      </c>
      <c r="T18" s="3">
        <v>499.3</v>
      </c>
      <c r="U18" s="3">
        <v>596.79999999999995</v>
      </c>
      <c r="V18" s="138"/>
    </row>
    <row r="19" spans="2:22" ht="16.5">
      <c r="B19" s="4" t="s">
        <v>534</v>
      </c>
      <c r="C19" s="4" t="s">
        <v>62</v>
      </c>
      <c r="D19" s="2" t="s">
        <v>63</v>
      </c>
      <c r="E19" s="2" t="s">
        <v>63</v>
      </c>
      <c r="F19" s="2" t="s">
        <v>63</v>
      </c>
      <c r="G19" s="2" t="s">
        <v>63</v>
      </c>
      <c r="H19" s="2" t="s">
        <v>63</v>
      </c>
      <c r="I19" s="2" t="s">
        <v>63</v>
      </c>
      <c r="J19" s="3">
        <v>0.1</v>
      </c>
      <c r="K19" s="3">
        <v>0</v>
      </c>
      <c r="L19" s="2" t="s">
        <v>63</v>
      </c>
      <c r="M19" s="2" t="s">
        <v>63</v>
      </c>
      <c r="N19" s="3">
        <v>0</v>
      </c>
      <c r="O19" s="2" t="s">
        <v>63</v>
      </c>
      <c r="P19" s="2" t="s">
        <v>63</v>
      </c>
      <c r="Q19" s="3">
        <v>0</v>
      </c>
      <c r="R19" s="3">
        <v>0</v>
      </c>
      <c r="S19" s="2" t="s">
        <v>63</v>
      </c>
      <c r="T19" s="3">
        <v>0</v>
      </c>
      <c r="U19" s="3">
        <v>0</v>
      </c>
      <c r="V19" s="138" t="s">
        <v>316</v>
      </c>
    </row>
    <row r="20" spans="2:22" ht="16.5">
      <c r="B20" s="6" t="s">
        <v>74</v>
      </c>
      <c r="C20" s="4" t="s">
        <v>547</v>
      </c>
      <c r="D20" s="2" t="s">
        <v>63</v>
      </c>
      <c r="E20" s="2" t="s">
        <v>63</v>
      </c>
      <c r="F20" s="2" t="s">
        <v>63</v>
      </c>
      <c r="G20" s="2" t="s">
        <v>63</v>
      </c>
      <c r="H20" s="2" t="s">
        <v>63</v>
      </c>
      <c r="I20" s="2" t="s">
        <v>63</v>
      </c>
      <c r="J20" s="3">
        <v>0.1</v>
      </c>
      <c r="K20" s="2" t="s">
        <v>63</v>
      </c>
      <c r="L20" s="2" t="s">
        <v>63</v>
      </c>
      <c r="M20" s="2" t="s">
        <v>63</v>
      </c>
      <c r="N20" s="3">
        <v>0</v>
      </c>
      <c r="O20" s="2" t="s">
        <v>63</v>
      </c>
      <c r="P20" s="2" t="s">
        <v>63</v>
      </c>
      <c r="Q20" s="3">
        <v>0</v>
      </c>
      <c r="R20" s="2" t="s">
        <v>63</v>
      </c>
      <c r="S20" s="2" t="s">
        <v>63</v>
      </c>
      <c r="T20" s="3">
        <v>0</v>
      </c>
      <c r="U20" s="3">
        <v>0</v>
      </c>
      <c r="V20" s="138"/>
    </row>
    <row r="21" spans="2:22" ht="16.5">
      <c r="B21" s="6" t="s">
        <v>74</v>
      </c>
      <c r="C21" s="4" t="s">
        <v>1</v>
      </c>
      <c r="D21" s="2" t="s">
        <v>63</v>
      </c>
      <c r="E21" s="2" t="s">
        <v>63</v>
      </c>
      <c r="F21" s="2" t="s">
        <v>63</v>
      </c>
      <c r="G21" s="2" t="s">
        <v>63</v>
      </c>
      <c r="H21" s="2" t="s">
        <v>63</v>
      </c>
      <c r="I21" s="2" t="s">
        <v>63</v>
      </c>
      <c r="J21" s="2" t="s">
        <v>63</v>
      </c>
      <c r="K21" s="2" t="s">
        <v>63</v>
      </c>
      <c r="L21" s="2" t="s">
        <v>63</v>
      </c>
      <c r="M21" s="2" t="s">
        <v>63</v>
      </c>
      <c r="N21" s="2" t="s">
        <v>63</v>
      </c>
      <c r="O21" s="2" t="s">
        <v>63</v>
      </c>
      <c r="P21" s="2" t="s">
        <v>63</v>
      </c>
      <c r="Q21" s="2" t="s">
        <v>63</v>
      </c>
      <c r="R21" s="2" t="s">
        <v>63</v>
      </c>
      <c r="S21" s="2" t="s">
        <v>63</v>
      </c>
      <c r="T21" s="2" t="s">
        <v>63</v>
      </c>
      <c r="U21" s="3">
        <v>0</v>
      </c>
      <c r="V21" s="138"/>
    </row>
    <row r="22" spans="2:22" ht="16.5">
      <c r="B22" s="6" t="s">
        <v>74</v>
      </c>
      <c r="C22" s="4" t="s">
        <v>638</v>
      </c>
      <c r="D22" s="2" t="s">
        <v>63</v>
      </c>
      <c r="E22" s="2" t="s">
        <v>63</v>
      </c>
      <c r="F22" s="2" t="s">
        <v>63</v>
      </c>
      <c r="G22" s="2" t="s">
        <v>63</v>
      </c>
      <c r="H22" s="2" t="s">
        <v>63</v>
      </c>
      <c r="I22" s="2" t="s">
        <v>63</v>
      </c>
      <c r="J22" s="2" t="s">
        <v>63</v>
      </c>
      <c r="K22" s="2" t="s">
        <v>63</v>
      </c>
      <c r="L22" s="2" t="s">
        <v>63</v>
      </c>
      <c r="M22" s="2" t="s">
        <v>63</v>
      </c>
      <c r="N22" s="2" t="s">
        <v>63</v>
      </c>
      <c r="O22" s="2" t="s">
        <v>63</v>
      </c>
      <c r="P22" s="2" t="s">
        <v>63</v>
      </c>
      <c r="Q22" s="2" t="s">
        <v>63</v>
      </c>
      <c r="R22" s="2" t="s">
        <v>63</v>
      </c>
      <c r="S22" s="2" t="s">
        <v>63</v>
      </c>
      <c r="T22" s="2" t="s">
        <v>63</v>
      </c>
      <c r="U22" s="2" t="s">
        <v>63</v>
      </c>
      <c r="V22" s="138"/>
    </row>
    <row r="23" spans="2:22" ht="16.5">
      <c r="B23" s="6" t="s">
        <v>74</v>
      </c>
      <c r="C23" s="4" t="s">
        <v>639</v>
      </c>
      <c r="D23" s="2" t="s">
        <v>63</v>
      </c>
      <c r="E23" s="2" t="s">
        <v>63</v>
      </c>
      <c r="F23" s="2" t="s">
        <v>63</v>
      </c>
      <c r="G23" s="2" t="s">
        <v>63</v>
      </c>
      <c r="H23" s="2" t="s">
        <v>63</v>
      </c>
      <c r="I23" s="2" t="s">
        <v>63</v>
      </c>
      <c r="J23" s="2" t="s">
        <v>63</v>
      </c>
      <c r="K23" s="2" t="s">
        <v>63</v>
      </c>
      <c r="L23" s="2" t="s">
        <v>63</v>
      </c>
      <c r="M23" s="2" t="s">
        <v>63</v>
      </c>
      <c r="N23" s="2" t="s">
        <v>63</v>
      </c>
      <c r="O23" s="2" t="s">
        <v>63</v>
      </c>
      <c r="P23" s="2" t="s">
        <v>63</v>
      </c>
      <c r="Q23" s="2" t="s">
        <v>63</v>
      </c>
      <c r="R23" s="2" t="s">
        <v>63</v>
      </c>
      <c r="S23" s="2" t="s">
        <v>63</v>
      </c>
      <c r="T23" s="2" t="s">
        <v>63</v>
      </c>
      <c r="U23" s="2" t="s">
        <v>63</v>
      </c>
      <c r="V23" s="138"/>
    </row>
    <row r="24" spans="2:22" ht="16.5">
      <c r="B24" s="6" t="s">
        <v>74</v>
      </c>
      <c r="C24" s="4" t="s">
        <v>548</v>
      </c>
      <c r="D24" s="2" t="s">
        <v>63</v>
      </c>
      <c r="E24" s="2" t="s">
        <v>63</v>
      </c>
      <c r="F24" s="2" t="s">
        <v>63</v>
      </c>
      <c r="G24" s="2" t="s">
        <v>63</v>
      </c>
      <c r="H24" s="2" t="s">
        <v>63</v>
      </c>
      <c r="I24" s="2" t="s">
        <v>63</v>
      </c>
      <c r="J24" s="2" t="s">
        <v>63</v>
      </c>
      <c r="K24" s="2" t="s">
        <v>63</v>
      </c>
      <c r="L24" s="2" t="s">
        <v>63</v>
      </c>
      <c r="M24" s="2" t="s">
        <v>63</v>
      </c>
      <c r="N24" s="2" t="s">
        <v>63</v>
      </c>
      <c r="O24" s="2" t="s">
        <v>63</v>
      </c>
      <c r="P24" s="2" t="s">
        <v>63</v>
      </c>
      <c r="Q24" s="2" t="s">
        <v>63</v>
      </c>
      <c r="R24" s="2" t="s">
        <v>63</v>
      </c>
      <c r="S24" s="2" t="s">
        <v>63</v>
      </c>
      <c r="T24" s="2" t="s">
        <v>63</v>
      </c>
      <c r="U24" s="2" t="s">
        <v>63</v>
      </c>
      <c r="V24" s="138"/>
    </row>
    <row r="25" spans="2:22" ht="16.5">
      <c r="B25" s="6" t="s">
        <v>74</v>
      </c>
      <c r="C25" s="4" t="s">
        <v>549</v>
      </c>
      <c r="D25" s="2" t="s">
        <v>63</v>
      </c>
      <c r="E25" s="2" t="s">
        <v>63</v>
      </c>
      <c r="F25" s="2" t="s">
        <v>63</v>
      </c>
      <c r="G25" s="2" t="s">
        <v>63</v>
      </c>
      <c r="H25" s="2" t="s">
        <v>63</v>
      </c>
      <c r="I25" s="2" t="s">
        <v>63</v>
      </c>
      <c r="J25" s="2" t="s">
        <v>63</v>
      </c>
      <c r="K25" s="2" t="s">
        <v>63</v>
      </c>
      <c r="L25" s="2" t="s">
        <v>63</v>
      </c>
      <c r="M25" s="2" t="s">
        <v>63</v>
      </c>
      <c r="N25" s="2" t="s">
        <v>63</v>
      </c>
      <c r="O25" s="2" t="s">
        <v>63</v>
      </c>
      <c r="P25" s="2" t="s">
        <v>63</v>
      </c>
      <c r="Q25" s="2" t="s">
        <v>63</v>
      </c>
      <c r="R25" s="2" t="s">
        <v>63</v>
      </c>
      <c r="S25" s="2" t="s">
        <v>63</v>
      </c>
      <c r="T25" s="2" t="s">
        <v>63</v>
      </c>
      <c r="U25" s="2" t="s">
        <v>63</v>
      </c>
      <c r="V25" s="138"/>
    </row>
    <row r="26" spans="2:22" ht="16.5">
      <c r="B26" s="6" t="s">
        <v>74</v>
      </c>
      <c r="C26" s="4" t="s">
        <v>550</v>
      </c>
      <c r="D26" s="2" t="s">
        <v>63</v>
      </c>
      <c r="E26" s="2" t="s">
        <v>63</v>
      </c>
      <c r="F26" s="2" t="s">
        <v>63</v>
      </c>
      <c r="G26" s="2" t="s">
        <v>63</v>
      </c>
      <c r="H26" s="2" t="s">
        <v>63</v>
      </c>
      <c r="I26" s="2" t="s">
        <v>63</v>
      </c>
      <c r="J26" s="2" t="s">
        <v>63</v>
      </c>
      <c r="K26" s="2" t="s">
        <v>63</v>
      </c>
      <c r="L26" s="2" t="s">
        <v>63</v>
      </c>
      <c r="M26" s="2" t="s">
        <v>63</v>
      </c>
      <c r="N26" s="2" t="s">
        <v>63</v>
      </c>
      <c r="O26" s="2" t="s">
        <v>63</v>
      </c>
      <c r="P26" s="2" t="s">
        <v>63</v>
      </c>
      <c r="Q26" s="2" t="s">
        <v>63</v>
      </c>
      <c r="R26" s="2" t="s">
        <v>63</v>
      </c>
      <c r="S26" s="2" t="s">
        <v>63</v>
      </c>
      <c r="T26" s="2" t="s">
        <v>63</v>
      </c>
      <c r="U26" s="2" t="s">
        <v>63</v>
      </c>
      <c r="V26" s="138"/>
    </row>
    <row r="27" spans="2:22" ht="16.5">
      <c r="B27" s="6" t="s">
        <v>74</v>
      </c>
      <c r="C27" s="4" t="s">
        <v>551</v>
      </c>
      <c r="D27" s="2" t="s">
        <v>63</v>
      </c>
      <c r="E27" s="2" t="s">
        <v>63</v>
      </c>
      <c r="F27" s="2" t="s">
        <v>63</v>
      </c>
      <c r="G27" s="2" t="s">
        <v>63</v>
      </c>
      <c r="H27" s="2" t="s">
        <v>63</v>
      </c>
      <c r="I27" s="2" t="s">
        <v>63</v>
      </c>
      <c r="J27" s="2" t="s">
        <v>63</v>
      </c>
      <c r="K27" s="3">
        <v>0</v>
      </c>
      <c r="L27" s="2" t="s">
        <v>63</v>
      </c>
      <c r="M27" s="2" t="s">
        <v>63</v>
      </c>
      <c r="N27" s="2" t="s">
        <v>63</v>
      </c>
      <c r="O27" s="2" t="s">
        <v>63</v>
      </c>
      <c r="P27" s="2" t="s">
        <v>63</v>
      </c>
      <c r="Q27" s="2" t="s">
        <v>63</v>
      </c>
      <c r="R27" s="3">
        <v>0</v>
      </c>
      <c r="S27" s="2" t="s">
        <v>63</v>
      </c>
      <c r="T27" s="2" t="s">
        <v>63</v>
      </c>
      <c r="U27" s="2" t="s">
        <v>63</v>
      </c>
      <c r="V27" s="138"/>
    </row>
    <row r="28" spans="2:22" ht="16.5">
      <c r="B28" s="4" t="s">
        <v>535</v>
      </c>
      <c r="C28" s="4" t="s">
        <v>62</v>
      </c>
      <c r="D28" s="3">
        <v>1.7</v>
      </c>
      <c r="E28" s="3">
        <v>0.8</v>
      </c>
      <c r="F28" s="3">
        <v>0</v>
      </c>
      <c r="G28" s="3">
        <v>0.3</v>
      </c>
      <c r="H28" s="3">
        <v>0.1</v>
      </c>
      <c r="I28" s="2" t="s">
        <v>63</v>
      </c>
      <c r="J28" s="3">
        <v>1.4</v>
      </c>
      <c r="K28" s="3">
        <v>0.3</v>
      </c>
      <c r="L28" s="3">
        <v>0</v>
      </c>
      <c r="M28" s="2" t="s">
        <v>63</v>
      </c>
      <c r="N28" s="3">
        <v>0.5</v>
      </c>
      <c r="O28" s="3">
        <v>0</v>
      </c>
      <c r="P28" s="3">
        <v>1.7</v>
      </c>
      <c r="Q28" s="3">
        <v>0.5</v>
      </c>
      <c r="R28" s="3">
        <v>1.2</v>
      </c>
      <c r="S28" s="3">
        <v>0.1</v>
      </c>
      <c r="T28" s="3">
        <v>13.8</v>
      </c>
      <c r="U28" s="3">
        <v>4.4000000000000004</v>
      </c>
      <c r="V28" s="138"/>
    </row>
    <row r="29" spans="2:22" ht="16.5">
      <c r="B29" s="6" t="s">
        <v>74</v>
      </c>
      <c r="C29" s="4" t="s">
        <v>23</v>
      </c>
      <c r="D29" s="3">
        <v>0</v>
      </c>
      <c r="E29" s="3">
        <v>0</v>
      </c>
      <c r="F29" s="3">
        <v>0</v>
      </c>
      <c r="G29" s="3">
        <v>0</v>
      </c>
      <c r="H29" s="3">
        <v>0</v>
      </c>
      <c r="I29" s="2" t="s">
        <v>63</v>
      </c>
      <c r="J29" s="3">
        <v>0</v>
      </c>
      <c r="K29" s="3">
        <v>0</v>
      </c>
      <c r="L29" s="2" t="s">
        <v>63</v>
      </c>
      <c r="M29" s="2" t="s">
        <v>63</v>
      </c>
      <c r="N29" s="3">
        <v>0</v>
      </c>
      <c r="O29" s="2" t="s">
        <v>63</v>
      </c>
      <c r="P29" s="3">
        <v>0</v>
      </c>
      <c r="Q29" s="3">
        <v>0</v>
      </c>
      <c r="R29" s="3">
        <v>0</v>
      </c>
      <c r="S29" s="3">
        <v>0</v>
      </c>
      <c r="T29" s="3">
        <v>0.6</v>
      </c>
      <c r="U29" s="3">
        <v>0.1</v>
      </c>
      <c r="V29" s="147" t="s">
        <v>519</v>
      </c>
    </row>
    <row r="30" spans="2:22" ht="16.5">
      <c r="B30" s="6" t="s">
        <v>74</v>
      </c>
      <c r="C30" s="4" t="s">
        <v>27</v>
      </c>
      <c r="D30" s="3">
        <v>0</v>
      </c>
      <c r="E30" s="3">
        <v>0.2</v>
      </c>
      <c r="F30" s="3">
        <v>0</v>
      </c>
      <c r="G30" s="3">
        <v>0</v>
      </c>
      <c r="H30" s="3">
        <v>0</v>
      </c>
      <c r="I30" s="2" t="s">
        <v>63</v>
      </c>
      <c r="J30" s="3">
        <v>0.1</v>
      </c>
      <c r="K30" s="3">
        <v>0</v>
      </c>
      <c r="L30" s="2" t="s">
        <v>63</v>
      </c>
      <c r="M30" s="2" t="s">
        <v>63</v>
      </c>
      <c r="N30" s="3">
        <v>0</v>
      </c>
      <c r="O30" s="3">
        <v>0</v>
      </c>
      <c r="P30" s="3">
        <v>0.2</v>
      </c>
      <c r="Q30" s="3">
        <v>0</v>
      </c>
      <c r="R30" s="3">
        <v>0.2</v>
      </c>
      <c r="S30" s="3">
        <v>0</v>
      </c>
      <c r="T30" s="3">
        <v>0.2</v>
      </c>
      <c r="U30" s="3">
        <v>0.2</v>
      </c>
      <c r="V30" s="147" t="s">
        <v>519</v>
      </c>
    </row>
    <row r="31" spans="2:22" ht="16.5">
      <c r="B31" s="6" t="s">
        <v>74</v>
      </c>
      <c r="C31" s="4" t="s">
        <v>28</v>
      </c>
      <c r="D31" s="3">
        <v>0.2</v>
      </c>
      <c r="E31" s="3">
        <v>0.2</v>
      </c>
      <c r="F31" s="3">
        <v>0</v>
      </c>
      <c r="G31" s="3">
        <v>0.1</v>
      </c>
      <c r="H31" s="3">
        <v>0.1</v>
      </c>
      <c r="I31" s="2" t="s">
        <v>63</v>
      </c>
      <c r="J31" s="3">
        <v>0.1</v>
      </c>
      <c r="K31" s="3">
        <v>0.1</v>
      </c>
      <c r="L31" s="3">
        <v>0</v>
      </c>
      <c r="M31" s="2" t="s">
        <v>63</v>
      </c>
      <c r="N31" s="3">
        <v>0.2</v>
      </c>
      <c r="O31" s="3">
        <v>0</v>
      </c>
      <c r="P31" s="3">
        <v>0.1</v>
      </c>
      <c r="Q31" s="3">
        <v>0.1</v>
      </c>
      <c r="R31" s="3">
        <v>0.1</v>
      </c>
      <c r="S31" s="3">
        <v>0.1</v>
      </c>
      <c r="T31" s="3">
        <v>1.7</v>
      </c>
      <c r="U31" s="3">
        <v>1</v>
      </c>
      <c r="V31" s="147" t="s">
        <v>519</v>
      </c>
    </row>
    <row r="32" spans="2:22" ht="16.5">
      <c r="B32" s="6" t="s">
        <v>74</v>
      </c>
      <c r="C32" s="4" t="s">
        <v>537</v>
      </c>
      <c r="D32" s="2" t="s">
        <v>63</v>
      </c>
      <c r="E32" s="2" t="s">
        <v>63</v>
      </c>
      <c r="F32" s="2" t="s">
        <v>63</v>
      </c>
      <c r="G32" s="2" t="s">
        <v>63</v>
      </c>
      <c r="H32" s="2" t="s">
        <v>63</v>
      </c>
      <c r="I32" s="2" t="s">
        <v>63</v>
      </c>
      <c r="J32" s="2" t="s">
        <v>63</v>
      </c>
      <c r="K32" s="2" t="s">
        <v>63</v>
      </c>
      <c r="L32" s="2" t="s">
        <v>63</v>
      </c>
      <c r="M32" s="2" t="s">
        <v>63</v>
      </c>
      <c r="N32" s="2" t="s">
        <v>63</v>
      </c>
      <c r="O32" s="2" t="s">
        <v>63</v>
      </c>
      <c r="P32" s="3">
        <v>0.3</v>
      </c>
      <c r="Q32" s="2" t="s">
        <v>63</v>
      </c>
      <c r="R32" s="3">
        <v>0</v>
      </c>
      <c r="S32" s="2" t="s">
        <v>63</v>
      </c>
      <c r="T32" s="3">
        <v>5.4</v>
      </c>
      <c r="U32" s="3">
        <v>0</v>
      </c>
      <c r="V32" s="147" t="s">
        <v>508</v>
      </c>
    </row>
    <row r="33" spans="2:22" ht="16.5">
      <c r="B33" s="6" t="s">
        <v>74</v>
      </c>
      <c r="C33" s="4" t="s">
        <v>538</v>
      </c>
      <c r="D33" s="2" t="s">
        <v>63</v>
      </c>
      <c r="E33" s="2" t="s">
        <v>63</v>
      </c>
      <c r="F33" s="2" t="s">
        <v>63</v>
      </c>
      <c r="G33" s="2" t="s">
        <v>63</v>
      </c>
      <c r="H33" s="2" t="s">
        <v>63</v>
      </c>
      <c r="I33" s="2" t="s">
        <v>63</v>
      </c>
      <c r="J33" s="2" t="s">
        <v>63</v>
      </c>
      <c r="K33" s="2" t="s">
        <v>63</v>
      </c>
      <c r="L33" s="2" t="s">
        <v>63</v>
      </c>
      <c r="M33" s="2" t="s">
        <v>63</v>
      </c>
      <c r="N33" s="2" t="s">
        <v>63</v>
      </c>
      <c r="O33" s="2" t="s">
        <v>63</v>
      </c>
      <c r="P33" s="2" t="s">
        <v>63</v>
      </c>
      <c r="Q33" s="2" t="s">
        <v>63</v>
      </c>
      <c r="R33" s="3">
        <v>0</v>
      </c>
      <c r="S33" s="2" t="s">
        <v>63</v>
      </c>
      <c r="T33" s="2" t="s">
        <v>63</v>
      </c>
      <c r="U33" s="2" t="s">
        <v>63</v>
      </c>
      <c r="V33" s="147" t="s">
        <v>508</v>
      </c>
    </row>
    <row r="34" spans="2:22" ht="16.5">
      <c r="B34" s="6" t="s">
        <v>74</v>
      </c>
      <c r="C34" s="4" t="s">
        <v>539</v>
      </c>
      <c r="D34" s="2" t="s">
        <v>63</v>
      </c>
      <c r="E34" s="3">
        <v>0</v>
      </c>
      <c r="F34" s="2" t="s">
        <v>63</v>
      </c>
      <c r="G34" s="3">
        <v>0</v>
      </c>
      <c r="H34" s="2" t="s">
        <v>63</v>
      </c>
      <c r="I34" s="2" t="s">
        <v>63</v>
      </c>
      <c r="J34" s="2" t="s">
        <v>63</v>
      </c>
      <c r="K34" s="3">
        <v>0</v>
      </c>
      <c r="L34" s="3">
        <v>0</v>
      </c>
      <c r="M34" s="2" t="s">
        <v>63</v>
      </c>
      <c r="N34" s="3">
        <v>0</v>
      </c>
      <c r="O34" s="2" t="s">
        <v>63</v>
      </c>
      <c r="P34" s="2" t="s">
        <v>63</v>
      </c>
      <c r="Q34" s="3">
        <v>0</v>
      </c>
      <c r="R34" s="2" t="s">
        <v>63</v>
      </c>
      <c r="S34" s="3">
        <v>0</v>
      </c>
      <c r="T34" s="3">
        <v>0.9</v>
      </c>
      <c r="U34" s="3">
        <v>0.3</v>
      </c>
      <c r="V34" s="147" t="s">
        <v>508</v>
      </c>
    </row>
    <row r="35" spans="2:22" ht="16.5">
      <c r="B35" s="6" t="s">
        <v>74</v>
      </c>
      <c r="C35" s="4" t="s">
        <v>32</v>
      </c>
      <c r="D35" s="2" t="s">
        <v>63</v>
      </c>
      <c r="E35" s="2" t="s">
        <v>63</v>
      </c>
      <c r="F35" s="2" t="s">
        <v>63</v>
      </c>
      <c r="G35" s="2" t="s">
        <v>63</v>
      </c>
      <c r="H35" s="2" t="s">
        <v>63</v>
      </c>
      <c r="I35" s="2" t="s">
        <v>63</v>
      </c>
      <c r="J35" s="2" t="s">
        <v>63</v>
      </c>
      <c r="K35" s="2" t="s">
        <v>63</v>
      </c>
      <c r="L35" s="2" t="s">
        <v>63</v>
      </c>
      <c r="M35" s="2" t="s">
        <v>63</v>
      </c>
      <c r="N35" s="2" t="s">
        <v>63</v>
      </c>
      <c r="O35" s="2" t="s">
        <v>63</v>
      </c>
      <c r="P35" s="2" t="s">
        <v>63</v>
      </c>
      <c r="Q35" s="2" t="s">
        <v>63</v>
      </c>
      <c r="R35" s="2" t="s">
        <v>63</v>
      </c>
      <c r="S35" s="2" t="s">
        <v>63</v>
      </c>
      <c r="T35" s="2" t="s">
        <v>63</v>
      </c>
      <c r="U35" s="2" t="s">
        <v>63</v>
      </c>
      <c r="V35" s="138"/>
    </row>
    <row r="36" spans="2:22" ht="16.5">
      <c r="B36" s="6" t="s">
        <v>74</v>
      </c>
      <c r="C36" s="4" t="s">
        <v>21</v>
      </c>
      <c r="D36" s="3">
        <v>1.5</v>
      </c>
      <c r="E36" s="3">
        <v>0.1</v>
      </c>
      <c r="F36" s="3">
        <v>0</v>
      </c>
      <c r="G36" s="3">
        <v>0</v>
      </c>
      <c r="H36" s="2" t="s">
        <v>63</v>
      </c>
      <c r="I36" s="2" t="s">
        <v>63</v>
      </c>
      <c r="J36" s="3">
        <v>1.2</v>
      </c>
      <c r="K36" s="3">
        <v>0.1</v>
      </c>
      <c r="L36" s="3">
        <v>0</v>
      </c>
      <c r="M36" s="2" t="s">
        <v>63</v>
      </c>
      <c r="N36" s="3">
        <v>0.1</v>
      </c>
      <c r="O36" s="2" t="s">
        <v>63</v>
      </c>
      <c r="P36" s="3">
        <v>1.1000000000000001</v>
      </c>
      <c r="Q36" s="3">
        <v>0.3</v>
      </c>
      <c r="R36" s="3">
        <v>0.6</v>
      </c>
      <c r="S36" s="3">
        <v>0</v>
      </c>
      <c r="T36" s="3">
        <v>4.2</v>
      </c>
      <c r="U36" s="3">
        <v>2.6</v>
      </c>
      <c r="V36" s="147" t="s">
        <v>509</v>
      </c>
    </row>
    <row r="37" spans="2:22" ht="16.5">
      <c r="B37" s="6" t="s">
        <v>74</v>
      </c>
      <c r="C37" s="4" t="s">
        <v>22</v>
      </c>
      <c r="D37" s="2" t="s">
        <v>63</v>
      </c>
      <c r="E37" s="2" t="s">
        <v>63</v>
      </c>
      <c r="F37" s="2" t="s">
        <v>63</v>
      </c>
      <c r="G37" s="3">
        <v>0.2</v>
      </c>
      <c r="H37" s="3">
        <v>0</v>
      </c>
      <c r="I37" s="2" t="s">
        <v>63</v>
      </c>
      <c r="J37" s="3">
        <v>0</v>
      </c>
      <c r="K37" s="3">
        <v>0</v>
      </c>
      <c r="L37" s="3">
        <v>0</v>
      </c>
      <c r="M37" s="2" t="s">
        <v>63</v>
      </c>
      <c r="N37" s="3">
        <v>0.2</v>
      </c>
      <c r="O37" s="2" t="s">
        <v>63</v>
      </c>
      <c r="P37" s="3">
        <v>0</v>
      </c>
      <c r="Q37" s="3">
        <v>0</v>
      </c>
      <c r="R37" s="3">
        <v>0</v>
      </c>
      <c r="S37" s="3">
        <v>0</v>
      </c>
      <c r="T37" s="3">
        <v>0.6</v>
      </c>
      <c r="U37" s="3">
        <v>0</v>
      </c>
      <c r="V37" s="147" t="s">
        <v>509</v>
      </c>
    </row>
    <row r="38" spans="2:22" ht="16.5">
      <c r="B38" s="6" t="s">
        <v>74</v>
      </c>
      <c r="C38" s="4" t="s">
        <v>540</v>
      </c>
      <c r="D38" s="2" t="s">
        <v>63</v>
      </c>
      <c r="E38" s="3">
        <v>0.3</v>
      </c>
      <c r="F38" s="2" t="s">
        <v>63</v>
      </c>
      <c r="G38" s="2" t="s">
        <v>63</v>
      </c>
      <c r="H38" s="2" t="s">
        <v>63</v>
      </c>
      <c r="I38" s="2" t="s">
        <v>63</v>
      </c>
      <c r="J38" s="2" t="s">
        <v>63</v>
      </c>
      <c r="K38" s="2" t="s">
        <v>63</v>
      </c>
      <c r="L38" s="2" t="s">
        <v>63</v>
      </c>
      <c r="M38" s="2" t="s">
        <v>63</v>
      </c>
      <c r="N38" s="3">
        <v>0</v>
      </c>
      <c r="O38" s="2" t="s">
        <v>63</v>
      </c>
      <c r="P38" s="3">
        <v>0</v>
      </c>
      <c r="Q38" s="3">
        <v>0.1</v>
      </c>
      <c r="R38" s="3">
        <v>0.3</v>
      </c>
      <c r="S38" s="2" t="s">
        <v>63</v>
      </c>
      <c r="T38" s="3">
        <v>0.1</v>
      </c>
      <c r="U38" s="3">
        <v>0.2</v>
      </c>
      <c r="V38" s="138"/>
    </row>
    <row r="39" spans="2:22" ht="16.5">
      <c r="B39" s="4" t="s">
        <v>15</v>
      </c>
      <c r="C39" s="4" t="s">
        <v>62</v>
      </c>
      <c r="D39" s="3">
        <v>366.4</v>
      </c>
      <c r="E39" s="3">
        <v>719.4</v>
      </c>
      <c r="F39" s="3">
        <v>0.1</v>
      </c>
      <c r="G39" s="3">
        <v>8.9</v>
      </c>
      <c r="H39" s="3">
        <v>20.5</v>
      </c>
      <c r="I39" s="3">
        <v>0</v>
      </c>
      <c r="J39" s="3">
        <v>0.4</v>
      </c>
      <c r="K39" s="3">
        <v>41.9</v>
      </c>
      <c r="L39" s="3">
        <v>7.1</v>
      </c>
      <c r="M39" s="3">
        <v>0</v>
      </c>
      <c r="N39" s="3">
        <v>28</v>
      </c>
      <c r="O39" s="3">
        <v>112.4</v>
      </c>
      <c r="P39" s="3">
        <v>5.9</v>
      </c>
      <c r="Q39" s="3">
        <v>0.6</v>
      </c>
      <c r="R39" s="3">
        <v>16.2</v>
      </c>
      <c r="S39" s="3">
        <v>1</v>
      </c>
      <c r="T39" s="3">
        <v>46.8</v>
      </c>
      <c r="U39" s="3">
        <v>34.200000000000003</v>
      </c>
      <c r="V39" s="138" t="s">
        <v>318</v>
      </c>
    </row>
    <row r="40" spans="2:22" ht="16.5">
      <c r="B40" s="4" t="s">
        <v>541</v>
      </c>
      <c r="C40" s="4" t="s">
        <v>62</v>
      </c>
      <c r="D40" s="3">
        <v>3</v>
      </c>
      <c r="E40" s="2" t="s">
        <v>63</v>
      </c>
      <c r="F40" s="2" t="s">
        <v>63</v>
      </c>
      <c r="G40" s="2" t="s">
        <v>63</v>
      </c>
      <c r="H40" s="2" t="s">
        <v>63</v>
      </c>
      <c r="I40" s="2" t="s">
        <v>63</v>
      </c>
      <c r="J40" s="3">
        <v>0</v>
      </c>
      <c r="K40" s="3">
        <v>0.2</v>
      </c>
      <c r="L40" s="2" t="s">
        <v>63</v>
      </c>
      <c r="M40" s="2" t="s">
        <v>63</v>
      </c>
      <c r="N40" s="3">
        <v>0</v>
      </c>
      <c r="O40" s="2" t="s">
        <v>63</v>
      </c>
      <c r="P40" s="2" t="s">
        <v>63</v>
      </c>
      <c r="Q40" s="2" t="s">
        <v>63</v>
      </c>
      <c r="R40" s="3">
        <v>0</v>
      </c>
      <c r="S40" s="2" t="s">
        <v>63</v>
      </c>
      <c r="T40" s="2" t="s">
        <v>63</v>
      </c>
      <c r="U40" s="3">
        <v>0</v>
      </c>
      <c r="V40" s="138" t="s">
        <v>320</v>
      </c>
    </row>
    <row r="41" spans="2:22" ht="16.5">
      <c r="B41" s="4" t="s">
        <v>542</v>
      </c>
      <c r="C41" s="4" t="s">
        <v>62</v>
      </c>
      <c r="D41" s="3">
        <v>80.599999999999994</v>
      </c>
      <c r="E41" s="3">
        <v>59.3</v>
      </c>
      <c r="F41" s="2" t="s">
        <v>63</v>
      </c>
      <c r="G41" s="3">
        <v>4.2</v>
      </c>
      <c r="H41" s="3">
        <v>1.1000000000000001</v>
      </c>
      <c r="I41" s="2" t="s">
        <v>63</v>
      </c>
      <c r="J41" s="2" t="s">
        <v>63</v>
      </c>
      <c r="K41" s="2" t="s">
        <v>63</v>
      </c>
      <c r="L41" s="2" t="s">
        <v>63</v>
      </c>
      <c r="M41" s="2" t="s">
        <v>63</v>
      </c>
      <c r="N41" s="3">
        <v>2</v>
      </c>
      <c r="O41" s="3">
        <v>24.7</v>
      </c>
      <c r="P41" s="3">
        <v>0.3</v>
      </c>
      <c r="Q41" s="3">
        <v>0</v>
      </c>
      <c r="R41" s="3">
        <v>2.6</v>
      </c>
      <c r="S41" s="2" t="s">
        <v>63</v>
      </c>
      <c r="T41" s="3">
        <v>0.8</v>
      </c>
      <c r="U41" s="3">
        <v>0.5</v>
      </c>
      <c r="V41" s="138" t="s">
        <v>324</v>
      </c>
    </row>
    <row r="42" spans="2:22" ht="16.5">
      <c r="B42" s="5" t="s">
        <v>543</v>
      </c>
      <c r="C42" s="5" t="s">
        <v>62</v>
      </c>
      <c r="D42" s="3">
        <v>2360.6999999999998</v>
      </c>
      <c r="E42" s="3">
        <v>1803.7</v>
      </c>
      <c r="F42" s="3">
        <v>9.5</v>
      </c>
      <c r="G42" s="3">
        <v>91.7</v>
      </c>
      <c r="H42" s="3">
        <v>65.400000000000006</v>
      </c>
      <c r="I42" s="3">
        <v>2.8</v>
      </c>
      <c r="J42" s="3">
        <v>72.3</v>
      </c>
      <c r="K42" s="3">
        <v>72.5</v>
      </c>
      <c r="L42" s="3">
        <v>33.5</v>
      </c>
      <c r="M42" s="3">
        <v>0.8</v>
      </c>
      <c r="N42" s="3">
        <v>234</v>
      </c>
      <c r="O42" s="3">
        <v>272.5</v>
      </c>
      <c r="P42" s="3">
        <v>75.099999999999994</v>
      </c>
      <c r="Q42" s="3">
        <v>70.900000000000006</v>
      </c>
      <c r="R42" s="3">
        <v>79.099999999999994</v>
      </c>
      <c r="S42" s="3">
        <v>22.6</v>
      </c>
      <c r="T42" s="3">
        <v>437.9</v>
      </c>
      <c r="U42" s="3">
        <v>557.6</v>
      </c>
      <c r="V42" s="138" t="s">
        <v>315</v>
      </c>
    </row>
  </sheetData>
  <mergeCells count="2">
    <mergeCell ref="C16:C17"/>
    <mergeCell ref="B16:B17"/>
  </mergeCells>
  <phoneticPr fontId="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2FFF9-C566-402B-B308-A6FBB3F01ECD}">
  <dimension ref="B1:N41"/>
  <sheetViews>
    <sheetView workbookViewId="0"/>
  </sheetViews>
  <sheetFormatPr defaultColWidth="8.375" defaultRowHeight="15"/>
  <cols>
    <col min="1" max="1" width="2.625" style="112" customWidth="1"/>
    <col min="2" max="2" width="24.375" style="112" customWidth="1"/>
    <col min="3" max="4" width="30.375" style="112" customWidth="1"/>
    <col min="5" max="14" width="14.375" style="112" customWidth="1"/>
    <col min="15" max="29" width="19.375" style="112" customWidth="1"/>
    <col min="30" max="16384" width="8.375" style="112"/>
  </cols>
  <sheetData>
    <row r="1" spans="2:14" ht="15.75" thickBot="1"/>
    <row r="2" spans="2:14" ht="15.75" thickBot="1">
      <c r="B2" s="159" t="s">
        <v>819</v>
      </c>
    </row>
    <row r="4" spans="2:14" s="170" customFormat="1">
      <c r="B4" s="170" t="s">
        <v>512</v>
      </c>
    </row>
    <row r="5" spans="2:14" s="121" customFormat="1" ht="30">
      <c r="B5" s="118"/>
      <c r="C5" s="118" t="s">
        <v>513</v>
      </c>
      <c r="D5" s="118" t="s">
        <v>514</v>
      </c>
      <c r="E5" s="119" t="s">
        <v>515</v>
      </c>
      <c r="F5" s="120" t="s">
        <v>516</v>
      </c>
      <c r="G5" s="120" t="s">
        <v>517</v>
      </c>
      <c r="H5" s="120" t="s">
        <v>518</v>
      </c>
      <c r="I5" s="120" t="s">
        <v>519</v>
      </c>
      <c r="J5" s="120" t="s">
        <v>520</v>
      </c>
      <c r="K5" s="120" t="s">
        <v>521</v>
      </c>
      <c r="L5" s="120" t="s">
        <v>508</v>
      </c>
      <c r="M5" s="120" t="s">
        <v>509</v>
      </c>
      <c r="N5" s="120" t="s">
        <v>522</v>
      </c>
    </row>
    <row r="6" spans="2:14" ht="105">
      <c r="B6" s="229" t="s">
        <v>263</v>
      </c>
      <c r="C6" s="230" t="str">
        <f>VLOOKUP($B6,[2]About!$B$47:$E$71,3,0)</f>
        <v>EndUse&gt;Industry&gt;transportation equiment</v>
      </c>
      <c r="D6" s="230" t="str">
        <f>VLOOKUP($B6,[2]About!$B$47:$E$71,4,0)</f>
        <v>Automobile engine and automobile manufacturing business, automobile body and trailer manufacturing business, new automobile parts manufacturing business, automobile remanufactured parts manufacturing business</v>
      </c>
      <c r="E6" s="231">
        <f>SUM(D41:G41)/SUM(D41:K41)</f>
        <v>0.79612719383459618</v>
      </c>
      <c r="F6" s="231"/>
      <c r="G6" s="231">
        <f>SUM(D38:G38)/SUM(D38:K38)</f>
        <v>0.89978986078276868</v>
      </c>
      <c r="H6" s="231"/>
      <c r="I6" s="231">
        <f>SUM(D28:G30)/SUM(D28:K30)</f>
        <v>0.50500715307582256</v>
      </c>
      <c r="J6" s="231">
        <f>SUM(D40:G40)/SUM(D40:K40)</f>
        <v>1</v>
      </c>
      <c r="K6" s="232" t="s">
        <v>384</v>
      </c>
      <c r="L6" s="231">
        <f>SUM(D31:G33)/SUM(D31:K33)</f>
        <v>0.15503875968992248</v>
      </c>
      <c r="M6" s="231">
        <f>SUM(D35:G36)/SUM(D35:K36)</f>
        <v>0.66043613707165116</v>
      </c>
      <c r="N6" s="232" t="s">
        <v>384</v>
      </c>
    </row>
    <row r="7" spans="2:14" ht="90">
      <c r="B7" s="233" t="s">
        <v>311</v>
      </c>
      <c r="C7" s="149" t="str">
        <f>VLOOKUP($B7,[2]About!$B$47:$E$71,3,0)</f>
        <v>EndUse&gt;Industry&gt;transportation equiment</v>
      </c>
      <c r="D7" s="149" t="str">
        <f>VLOOKUP($B7,[2]About!$B$47:$E$71,4,0)</f>
        <v>Ship and boat construction business, railway equipment manufacturing business, aircraft, spaceship and parts manufacturing business, and other transportation equipment manufacturing business</v>
      </c>
      <c r="E7" s="234">
        <f>SUM(H41:K41)/SUM(D41:K41)</f>
        <v>0.20387280616540382</v>
      </c>
      <c r="F7" s="234"/>
      <c r="G7" s="234">
        <f>SUM(H38:K38)/SUM(D38:K38)</f>
        <v>0.10021013921723143</v>
      </c>
      <c r="H7" s="234"/>
      <c r="I7" s="234">
        <f>SUM(H28:K30)/SUM(D28:K30)</f>
        <v>0.49499284692417728</v>
      </c>
      <c r="J7" s="234">
        <f>SUM(H40:K40)/SUM(D40:K40)</f>
        <v>0</v>
      </c>
      <c r="K7" s="235" t="s">
        <v>384</v>
      </c>
      <c r="L7" s="234">
        <f>SUM(H31:K33)/SUM(D31:K33)</f>
        <v>0.84496124031007758</v>
      </c>
      <c r="M7" s="234">
        <f>SUM(H35:K36)/SUM(D35:K36)</f>
        <v>0.33956386292834889</v>
      </c>
      <c r="N7" s="235" t="s">
        <v>384</v>
      </c>
    </row>
    <row r="8" spans="2:14" s="137" customFormat="1">
      <c r="B8" s="164" t="s">
        <v>563</v>
      </c>
      <c r="C8" s="134"/>
      <c r="D8" s="134"/>
      <c r="E8" s="135">
        <f>SUM(E6:E7)</f>
        <v>1</v>
      </c>
      <c r="F8" s="135"/>
      <c r="G8" s="135">
        <f>SUM(G6:G7)</f>
        <v>1</v>
      </c>
      <c r="H8" s="135">
        <f>SUM(H6:H7)</f>
        <v>0</v>
      </c>
      <c r="I8" s="135">
        <f>SUM(I6:I7)</f>
        <v>0.99999999999999978</v>
      </c>
      <c r="J8" s="135">
        <f>SUM(J6:J7)</f>
        <v>1</v>
      </c>
      <c r="K8" s="165" t="s">
        <v>384</v>
      </c>
      <c r="L8" s="135">
        <f>SUM(L6:L7)</f>
        <v>1</v>
      </c>
      <c r="M8" s="135">
        <f>SUM(M6:M7)</f>
        <v>1</v>
      </c>
      <c r="N8" s="165" t="s">
        <v>384</v>
      </c>
    </row>
    <row r="10" spans="2:14" s="519" customFormat="1" ht="16.5">
      <c r="B10" s="170" t="s">
        <v>524</v>
      </c>
      <c r="C10" s="518"/>
    </row>
    <row r="11" spans="2:14" s="138" customFormat="1" ht="16.5">
      <c r="B11" s="166" t="s">
        <v>564</v>
      </c>
      <c r="C11" s="22" t="s">
        <v>525</v>
      </c>
      <c r="D11" s="167" t="s">
        <v>565</v>
      </c>
    </row>
    <row r="12" spans="2:14" s="138" customFormat="1" ht="16.5">
      <c r="B12" s="166" t="s">
        <v>566</v>
      </c>
      <c r="C12" s="22" t="s">
        <v>567</v>
      </c>
    </row>
    <row r="13" spans="2:14" s="138" customFormat="1" ht="16.5">
      <c r="B13" s="166" t="s">
        <v>568</v>
      </c>
      <c r="C13" s="22" t="s">
        <v>527</v>
      </c>
    </row>
    <row r="14" spans="2:14" s="138" customFormat="1" ht="16.5">
      <c r="B14" s="168" t="s">
        <v>558</v>
      </c>
      <c r="C14" s="22" t="s">
        <v>529</v>
      </c>
    </row>
    <row r="15" spans="2:14" ht="16.5">
      <c r="B15" s="801" t="s">
        <v>637</v>
      </c>
      <c r="C15" s="801" t="s">
        <v>531</v>
      </c>
      <c r="D15" s="228" t="s">
        <v>263</v>
      </c>
      <c r="E15" s="228" t="s">
        <v>263</v>
      </c>
      <c r="F15" s="228" t="s">
        <v>263</v>
      </c>
      <c r="G15" s="228" t="s">
        <v>263</v>
      </c>
      <c r="H15" s="214" t="s">
        <v>311</v>
      </c>
      <c r="I15" s="214" t="s">
        <v>311</v>
      </c>
      <c r="J15" s="214" t="s">
        <v>311</v>
      </c>
      <c r="K15" s="214" t="s">
        <v>311</v>
      </c>
    </row>
    <row r="16" spans="2:14" ht="16.5">
      <c r="B16" s="782" t="s">
        <v>530</v>
      </c>
      <c r="C16" s="782" t="s">
        <v>531</v>
      </c>
      <c r="D16" s="1" t="s">
        <v>492</v>
      </c>
      <c r="E16" s="1" t="s">
        <v>493</v>
      </c>
      <c r="F16" s="1" t="s">
        <v>494</v>
      </c>
      <c r="G16" s="1" t="s">
        <v>495</v>
      </c>
      <c r="H16" s="1" t="s">
        <v>496</v>
      </c>
      <c r="I16" s="1" t="s">
        <v>497</v>
      </c>
      <c r="J16" s="1" t="s">
        <v>498</v>
      </c>
      <c r="K16" s="1" t="s">
        <v>499</v>
      </c>
    </row>
    <row r="17" spans="2:12" ht="16.5">
      <c r="B17" s="4" t="s">
        <v>533</v>
      </c>
      <c r="C17" s="4" t="s">
        <v>62</v>
      </c>
      <c r="D17" s="3">
        <v>699</v>
      </c>
      <c r="E17" s="3">
        <v>24</v>
      </c>
      <c r="F17" s="3">
        <v>1253.9000000000001</v>
      </c>
      <c r="G17" s="3">
        <v>2.2000000000000002</v>
      </c>
      <c r="H17" s="3">
        <v>392.9</v>
      </c>
      <c r="I17" s="3">
        <v>14.3</v>
      </c>
      <c r="J17" s="3">
        <v>47.2</v>
      </c>
      <c r="K17" s="3">
        <v>6</v>
      </c>
      <c r="L17" s="138"/>
    </row>
    <row r="18" spans="2:12" s="137" customFormat="1" ht="16.5">
      <c r="B18" s="236" t="s">
        <v>534</v>
      </c>
      <c r="C18" s="236" t="s">
        <v>62</v>
      </c>
      <c r="D18" s="237" t="s">
        <v>63</v>
      </c>
      <c r="E18" s="237" t="s">
        <v>63</v>
      </c>
      <c r="F18" s="237" t="s">
        <v>63</v>
      </c>
      <c r="G18" s="237" t="s">
        <v>63</v>
      </c>
      <c r="H18" s="237" t="s">
        <v>63</v>
      </c>
      <c r="I18" s="237" t="s">
        <v>63</v>
      </c>
      <c r="J18" s="237" t="s">
        <v>63</v>
      </c>
      <c r="K18" s="237" t="s">
        <v>63</v>
      </c>
      <c r="L18" s="238" t="s">
        <v>316</v>
      </c>
    </row>
    <row r="19" spans="2:12" ht="16.5">
      <c r="B19" s="6" t="s">
        <v>74</v>
      </c>
      <c r="C19" s="4" t="s">
        <v>547</v>
      </c>
      <c r="D19" s="2" t="s">
        <v>63</v>
      </c>
      <c r="E19" s="2" t="s">
        <v>63</v>
      </c>
      <c r="F19" s="2" t="s">
        <v>63</v>
      </c>
      <c r="G19" s="2" t="s">
        <v>63</v>
      </c>
      <c r="H19" s="2" t="s">
        <v>63</v>
      </c>
      <c r="I19" s="2" t="s">
        <v>63</v>
      </c>
      <c r="J19" s="2" t="s">
        <v>63</v>
      </c>
      <c r="K19" s="2" t="s">
        <v>63</v>
      </c>
      <c r="L19" s="138"/>
    </row>
    <row r="20" spans="2:12" ht="16.5">
      <c r="B20" s="6" t="s">
        <v>74</v>
      </c>
      <c r="C20" s="4" t="s">
        <v>1</v>
      </c>
      <c r="D20" s="2" t="s">
        <v>63</v>
      </c>
      <c r="E20" s="2" t="s">
        <v>63</v>
      </c>
      <c r="F20" s="2" t="s">
        <v>63</v>
      </c>
      <c r="G20" s="2" t="s">
        <v>63</v>
      </c>
      <c r="H20" s="2" t="s">
        <v>63</v>
      </c>
      <c r="I20" s="2" t="s">
        <v>63</v>
      </c>
      <c r="J20" s="2" t="s">
        <v>63</v>
      </c>
      <c r="K20" s="2" t="s">
        <v>63</v>
      </c>
      <c r="L20" s="138"/>
    </row>
    <row r="21" spans="2:12" ht="16.5">
      <c r="B21" s="6" t="s">
        <v>74</v>
      </c>
      <c r="C21" s="4" t="s">
        <v>638</v>
      </c>
      <c r="D21" s="2" t="s">
        <v>63</v>
      </c>
      <c r="E21" s="2" t="s">
        <v>63</v>
      </c>
      <c r="F21" s="2" t="s">
        <v>63</v>
      </c>
      <c r="G21" s="2" t="s">
        <v>63</v>
      </c>
      <c r="H21" s="2" t="s">
        <v>63</v>
      </c>
      <c r="I21" s="2" t="s">
        <v>63</v>
      </c>
      <c r="J21" s="2" t="s">
        <v>63</v>
      </c>
      <c r="K21" s="2" t="s">
        <v>63</v>
      </c>
      <c r="L21" s="138"/>
    </row>
    <row r="22" spans="2:12" ht="16.5">
      <c r="B22" s="6" t="s">
        <v>74</v>
      </c>
      <c r="C22" s="4" t="s">
        <v>639</v>
      </c>
      <c r="D22" s="2" t="s">
        <v>63</v>
      </c>
      <c r="E22" s="2" t="s">
        <v>63</v>
      </c>
      <c r="F22" s="2" t="s">
        <v>63</v>
      </c>
      <c r="G22" s="2" t="s">
        <v>63</v>
      </c>
      <c r="H22" s="2" t="s">
        <v>63</v>
      </c>
      <c r="I22" s="2" t="s">
        <v>63</v>
      </c>
      <c r="J22" s="2" t="s">
        <v>63</v>
      </c>
      <c r="K22" s="2" t="s">
        <v>63</v>
      </c>
      <c r="L22" s="138"/>
    </row>
    <row r="23" spans="2:12" ht="16.5">
      <c r="B23" s="6" t="s">
        <v>74</v>
      </c>
      <c r="C23" s="4" t="s">
        <v>548</v>
      </c>
      <c r="D23" s="2" t="s">
        <v>63</v>
      </c>
      <c r="E23" s="2" t="s">
        <v>63</v>
      </c>
      <c r="F23" s="2" t="s">
        <v>63</v>
      </c>
      <c r="G23" s="2" t="s">
        <v>63</v>
      </c>
      <c r="H23" s="2" t="s">
        <v>63</v>
      </c>
      <c r="I23" s="2" t="s">
        <v>63</v>
      </c>
      <c r="J23" s="2" t="s">
        <v>63</v>
      </c>
      <c r="K23" s="2" t="s">
        <v>63</v>
      </c>
      <c r="L23" s="138"/>
    </row>
    <row r="24" spans="2:12" ht="16.5">
      <c r="B24" s="6" t="s">
        <v>74</v>
      </c>
      <c r="C24" s="4" t="s">
        <v>549</v>
      </c>
      <c r="D24" s="2" t="s">
        <v>63</v>
      </c>
      <c r="E24" s="2" t="s">
        <v>63</v>
      </c>
      <c r="F24" s="2" t="s">
        <v>63</v>
      </c>
      <c r="G24" s="2" t="s">
        <v>63</v>
      </c>
      <c r="H24" s="2" t="s">
        <v>63</v>
      </c>
      <c r="I24" s="2" t="s">
        <v>63</v>
      </c>
      <c r="J24" s="2" t="s">
        <v>63</v>
      </c>
      <c r="K24" s="2" t="s">
        <v>63</v>
      </c>
      <c r="L24" s="138"/>
    </row>
    <row r="25" spans="2:12" ht="16.5">
      <c r="B25" s="6" t="s">
        <v>74</v>
      </c>
      <c r="C25" s="4" t="s">
        <v>550</v>
      </c>
      <c r="D25" s="2" t="s">
        <v>63</v>
      </c>
      <c r="E25" s="2" t="s">
        <v>63</v>
      </c>
      <c r="F25" s="2" t="s">
        <v>63</v>
      </c>
      <c r="G25" s="2" t="s">
        <v>63</v>
      </c>
      <c r="H25" s="2" t="s">
        <v>63</v>
      </c>
      <c r="I25" s="2" t="s">
        <v>63</v>
      </c>
      <c r="J25" s="2" t="s">
        <v>63</v>
      </c>
      <c r="K25" s="2" t="s">
        <v>63</v>
      </c>
      <c r="L25" s="138"/>
    </row>
    <row r="26" spans="2:12" ht="16.5">
      <c r="B26" s="6" t="s">
        <v>74</v>
      </c>
      <c r="C26" s="4" t="s">
        <v>551</v>
      </c>
      <c r="D26" s="2" t="s">
        <v>63</v>
      </c>
      <c r="E26" s="2" t="s">
        <v>63</v>
      </c>
      <c r="F26" s="2" t="s">
        <v>63</v>
      </c>
      <c r="G26" s="2" t="s">
        <v>63</v>
      </c>
      <c r="H26" s="2" t="s">
        <v>63</v>
      </c>
      <c r="I26" s="2" t="s">
        <v>63</v>
      </c>
      <c r="J26" s="2" t="s">
        <v>63</v>
      </c>
      <c r="K26" s="2" t="s">
        <v>63</v>
      </c>
      <c r="L26" s="138"/>
    </row>
    <row r="27" spans="2:12" ht="16.5">
      <c r="B27" s="4" t="s">
        <v>535</v>
      </c>
      <c r="C27" s="4" t="s">
        <v>62</v>
      </c>
      <c r="D27" s="3">
        <v>4.4000000000000004</v>
      </c>
      <c r="E27" s="3">
        <v>0.1</v>
      </c>
      <c r="F27" s="3">
        <v>54.6</v>
      </c>
      <c r="G27" s="3">
        <v>0.2</v>
      </c>
      <c r="H27" s="3">
        <v>62</v>
      </c>
      <c r="I27" s="3">
        <v>0</v>
      </c>
      <c r="J27" s="3">
        <v>7.3</v>
      </c>
      <c r="K27" s="3">
        <v>0</v>
      </c>
      <c r="L27" s="138"/>
    </row>
    <row r="28" spans="2:12" s="242" customFormat="1" ht="16.5">
      <c r="B28" s="15" t="s">
        <v>74</v>
      </c>
      <c r="C28" s="10" t="s">
        <v>23</v>
      </c>
      <c r="D28" s="239">
        <v>0.6</v>
      </c>
      <c r="E28" s="239">
        <v>0</v>
      </c>
      <c r="F28" s="239">
        <v>0.1</v>
      </c>
      <c r="G28" s="239">
        <v>0</v>
      </c>
      <c r="H28" s="240" t="s">
        <v>63</v>
      </c>
      <c r="I28" s="240" t="s">
        <v>63</v>
      </c>
      <c r="J28" s="240" t="s">
        <v>63</v>
      </c>
      <c r="K28" s="240" t="s">
        <v>63</v>
      </c>
      <c r="L28" s="241" t="s">
        <v>519</v>
      </c>
    </row>
    <row r="29" spans="2:12" s="242" customFormat="1" ht="16.5">
      <c r="B29" s="15" t="s">
        <v>74</v>
      </c>
      <c r="C29" s="10" t="s">
        <v>27</v>
      </c>
      <c r="D29" s="239">
        <v>0.6</v>
      </c>
      <c r="E29" s="239">
        <v>0</v>
      </c>
      <c r="F29" s="239">
        <v>1.4</v>
      </c>
      <c r="G29" s="239">
        <v>0</v>
      </c>
      <c r="H29" s="239">
        <v>0.7</v>
      </c>
      <c r="I29" s="239">
        <v>0</v>
      </c>
      <c r="J29" s="239">
        <v>0.1</v>
      </c>
      <c r="K29" s="239">
        <v>0</v>
      </c>
      <c r="L29" s="241" t="s">
        <v>519</v>
      </c>
    </row>
    <row r="30" spans="2:12" s="242" customFormat="1" ht="16.5">
      <c r="B30" s="15" t="s">
        <v>74</v>
      </c>
      <c r="C30" s="10" t="s">
        <v>28</v>
      </c>
      <c r="D30" s="239">
        <v>3</v>
      </c>
      <c r="E30" s="239">
        <v>0</v>
      </c>
      <c r="F30" s="239">
        <v>29.6</v>
      </c>
      <c r="G30" s="239">
        <v>0</v>
      </c>
      <c r="H30" s="239">
        <v>33.799999999999997</v>
      </c>
      <c r="I30" s="239">
        <v>0</v>
      </c>
      <c r="J30" s="239">
        <v>0</v>
      </c>
      <c r="K30" s="239">
        <v>0</v>
      </c>
      <c r="L30" s="241" t="s">
        <v>519</v>
      </c>
    </row>
    <row r="31" spans="2:12" ht="30.75">
      <c r="B31" s="6" t="s">
        <v>74</v>
      </c>
      <c r="C31" s="4" t="s">
        <v>537</v>
      </c>
      <c r="D31" s="2" t="s">
        <v>63</v>
      </c>
      <c r="E31" s="2" t="s">
        <v>63</v>
      </c>
      <c r="F31" s="2" t="s">
        <v>63</v>
      </c>
      <c r="G31" s="2" t="s">
        <v>63</v>
      </c>
      <c r="H31" s="3">
        <v>10.9</v>
      </c>
      <c r="I31" s="2" t="s">
        <v>63</v>
      </c>
      <c r="J31" s="2" t="s">
        <v>63</v>
      </c>
      <c r="K31" s="2" t="s">
        <v>63</v>
      </c>
      <c r="L31" s="147" t="s">
        <v>508</v>
      </c>
    </row>
    <row r="32" spans="2:12" ht="30.75">
      <c r="B32" s="6" t="s">
        <v>74</v>
      </c>
      <c r="C32" s="4" t="s">
        <v>538</v>
      </c>
      <c r="D32" s="2" t="s">
        <v>63</v>
      </c>
      <c r="E32" s="2" t="s">
        <v>63</v>
      </c>
      <c r="F32" s="3">
        <v>0</v>
      </c>
      <c r="G32" s="2" t="s">
        <v>63</v>
      </c>
      <c r="H32" s="2" t="s">
        <v>63</v>
      </c>
      <c r="I32" s="2" t="s">
        <v>63</v>
      </c>
      <c r="J32" s="2" t="s">
        <v>63</v>
      </c>
      <c r="K32" s="2" t="s">
        <v>63</v>
      </c>
      <c r="L32" s="147" t="s">
        <v>508</v>
      </c>
    </row>
    <row r="33" spans="2:12" ht="30.75">
      <c r="B33" s="6" t="s">
        <v>74</v>
      </c>
      <c r="C33" s="4" t="s">
        <v>539</v>
      </c>
      <c r="D33" s="2" t="s">
        <v>63</v>
      </c>
      <c r="E33" s="2" t="s">
        <v>63</v>
      </c>
      <c r="F33" s="3">
        <v>2</v>
      </c>
      <c r="G33" s="2" t="s">
        <v>63</v>
      </c>
      <c r="H33" s="2" t="s">
        <v>63</v>
      </c>
      <c r="I33" s="3">
        <v>0</v>
      </c>
      <c r="J33" s="2" t="s">
        <v>63</v>
      </c>
      <c r="K33" s="2" t="s">
        <v>63</v>
      </c>
      <c r="L33" s="147" t="s">
        <v>508</v>
      </c>
    </row>
    <row r="34" spans="2:12" ht="16.5">
      <c r="B34" s="6" t="s">
        <v>74</v>
      </c>
      <c r="C34" s="4" t="s">
        <v>32</v>
      </c>
      <c r="D34" s="2" t="s">
        <v>63</v>
      </c>
      <c r="E34" s="2" t="s">
        <v>63</v>
      </c>
      <c r="F34" s="3">
        <v>0.2</v>
      </c>
      <c r="G34" s="2" t="s">
        <v>63</v>
      </c>
      <c r="H34" s="2" t="s">
        <v>63</v>
      </c>
      <c r="I34" s="2" t="s">
        <v>63</v>
      </c>
      <c r="J34" s="2" t="s">
        <v>63</v>
      </c>
      <c r="K34" s="2" t="s">
        <v>63</v>
      </c>
      <c r="L34" s="138"/>
    </row>
    <row r="35" spans="2:12" s="242" customFormat="1" ht="30.75">
      <c r="B35" s="15" t="s">
        <v>74</v>
      </c>
      <c r="C35" s="10" t="s">
        <v>21</v>
      </c>
      <c r="D35" s="239">
        <v>0.2</v>
      </c>
      <c r="E35" s="239">
        <v>0.1</v>
      </c>
      <c r="F35" s="239">
        <v>20</v>
      </c>
      <c r="G35" s="239">
        <v>0.2</v>
      </c>
      <c r="H35" s="239">
        <v>8.4</v>
      </c>
      <c r="I35" s="239">
        <v>0</v>
      </c>
      <c r="J35" s="239">
        <v>0</v>
      </c>
      <c r="K35" s="239">
        <v>0</v>
      </c>
      <c r="L35" s="241" t="s">
        <v>509</v>
      </c>
    </row>
    <row r="36" spans="2:12" s="242" customFormat="1" ht="30.75">
      <c r="B36" s="15" t="s">
        <v>74</v>
      </c>
      <c r="C36" s="10" t="s">
        <v>22</v>
      </c>
      <c r="D36" s="239">
        <v>0.1</v>
      </c>
      <c r="E36" s="239">
        <v>0</v>
      </c>
      <c r="F36" s="239">
        <v>0.6</v>
      </c>
      <c r="G36" s="239">
        <v>0</v>
      </c>
      <c r="H36" s="239">
        <v>2.5</v>
      </c>
      <c r="I36" s="239">
        <v>0</v>
      </c>
      <c r="J36" s="239">
        <v>0</v>
      </c>
      <c r="K36" s="240" t="s">
        <v>63</v>
      </c>
      <c r="L36" s="241" t="s">
        <v>509</v>
      </c>
    </row>
    <row r="37" spans="2:12" ht="16.5">
      <c r="B37" s="6" t="s">
        <v>74</v>
      </c>
      <c r="C37" s="4" t="s">
        <v>540</v>
      </c>
      <c r="D37" s="2" t="s">
        <v>63</v>
      </c>
      <c r="E37" s="2" t="s">
        <v>63</v>
      </c>
      <c r="F37" s="3">
        <v>1</v>
      </c>
      <c r="G37" s="2" t="s">
        <v>63</v>
      </c>
      <c r="H37" s="3">
        <v>5.7</v>
      </c>
      <c r="I37" s="2" t="s">
        <v>63</v>
      </c>
      <c r="J37" s="3">
        <v>7.1</v>
      </c>
      <c r="K37" s="2" t="s">
        <v>63</v>
      </c>
      <c r="L37" s="138"/>
    </row>
    <row r="38" spans="2:12" ht="16.5">
      <c r="B38" s="4" t="s">
        <v>15</v>
      </c>
      <c r="C38" s="4" t="s">
        <v>62</v>
      </c>
      <c r="D38" s="3">
        <v>384.2</v>
      </c>
      <c r="E38" s="3">
        <v>0.3</v>
      </c>
      <c r="F38" s="3">
        <v>300.39999999999998</v>
      </c>
      <c r="G38" s="3">
        <v>0.2</v>
      </c>
      <c r="H38" s="3">
        <v>62.7</v>
      </c>
      <c r="I38" s="3">
        <v>3.4</v>
      </c>
      <c r="J38" s="3">
        <v>9.3000000000000007</v>
      </c>
      <c r="K38" s="3">
        <v>0.9</v>
      </c>
      <c r="L38" s="138" t="s">
        <v>318</v>
      </c>
    </row>
    <row r="39" spans="2:12" s="242" customFormat="1" ht="16.5">
      <c r="B39" s="10" t="s">
        <v>541</v>
      </c>
      <c r="C39" s="10" t="s">
        <v>62</v>
      </c>
      <c r="D39" s="240" t="s">
        <v>63</v>
      </c>
      <c r="E39" s="240" t="s">
        <v>63</v>
      </c>
      <c r="F39" s="240" t="s">
        <v>63</v>
      </c>
      <c r="G39" s="240" t="s">
        <v>63</v>
      </c>
      <c r="H39" s="240" t="s">
        <v>63</v>
      </c>
      <c r="I39" s="240" t="s">
        <v>63</v>
      </c>
      <c r="J39" s="240" t="s">
        <v>63</v>
      </c>
      <c r="K39" s="240" t="s">
        <v>63</v>
      </c>
      <c r="L39" s="243" t="s">
        <v>320</v>
      </c>
    </row>
    <row r="40" spans="2:12" ht="16.5">
      <c r="B40" s="4" t="s">
        <v>542</v>
      </c>
      <c r="C40" s="4" t="s">
        <v>62</v>
      </c>
      <c r="D40" s="3">
        <v>4.5999999999999996</v>
      </c>
      <c r="E40" s="2" t="s">
        <v>63</v>
      </c>
      <c r="F40" s="3">
        <v>0.7</v>
      </c>
      <c r="G40" s="2" t="s">
        <v>63</v>
      </c>
      <c r="H40" s="2" t="s">
        <v>63</v>
      </c>
      <c r="I40" s="3">
        <v>0</v>
      </c>
      <c r="J40" s="2" t="s">
        <v>63</v>
      </c>
      <c r="K40" s="2" t="s">
        <v>63</v>
      </c>
      <c r="L40" s="138" t="s">
        <v>324</v>
      </c>
    </row>
    <row r="41" spans="2:12" s="242" customFormat="1" ht="16.5">
      <c r="B41" s="244" t="s">
        <v>543</v>
      </c>
      <c r="C41" s="244" t="s">
        <v>62</v>
      </c>
      <c r="D41" s="239">
        <v>305.8</v>
      </c>
      <c r="E41" s="239">
        <v>23.5</v>
      </c>
      <c r="F41" s="239">
        <v>898.2</v>
      </c>
      <c r="G41" s="239">
        <v>1.8</v>
      </c>
      <c r="H41" s="239">
        <v>268.3</v>
      </c>
      <c r="I41" s="239">
        <v>10.9</v>
      </c>
      <c r="J41" s="239">
        <v>30.6</v>
      </c>
      <c r="K41" s="239">
        <v>5</v>
      </c>
      <c r="L41" s="243" t="s">
        <v>315</v>
      </c>
    </row>
  </sheetData>
  <mergeCells count="2">
    <mergeCell ref="B15:B16"/>
    <mergeCell ref="C15:C16"/>
  </mergeCells>
  <phoneticPr fontId="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EEA8-D4A4-4B6D-AEAD-AADB2FB85FC2}">
  <dimension ref="A1:AH157"/>
  <sheetViews>
    <sheetView topLeftCell="A119" workbookViewId="0">
      <selection activeCell="G142" sqref="G142"/>
    </sheetView>
  </sheetViews>
  <sheetFormatPr defaultColWidth="9" defaultRowHeight="12"/>
  <cols>
    <col min="1" max="1" width="14.7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381</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-SUMPRODUCT((INDIRECT("'"&amp;C$6&amp;"_KESIS'!$b$4:$b$47")=electricity!$B7)*(INDIRECT("'"&amp;C$6&amp;"_KESIS'!$D$1:$BI$1")=electricity!$B$3)*IF(OR(electricity!$A7="coal mining 05",electricity!$A7="energy pipelines and gas processing 352T353",electricity!$A7="oil and gas extraction 06",electricity!$A7="refined petroleum and coke 19",electricity!$A7="iron and steel 241",electricity!$A7="chemicals 20, rubber and plastic products 22"),INDIRECT("'"&amp;C$6&amp;"_KESIS'!$D$4:$BI$47")&lt;0,1),INDIRECT("'"&amp;C$6&amp;"_KESIS'!$D$4:$BI$47"))</f>
        <v>0</v>
      </c>
      <c r="D7" s="610" cm="1">
        <f t="array" aca="1" ref="D7" ca="1">-SUMPRODUCT((INDIRECT("'"&amp;D$6&amp;"_KESIS'!$b$4:$b$47")=electricity!$B7)*(INDIRECT("'"&amp;D$6&amp;"_KESIS'!$D$1:$BI$1")=electricity!$B$3)*IF(OR(electricity!$A7="coal mining 05",electricity!$A7="energy pipelines and gas processing 352T353",electricity!$A7="oil and gas extraction 06",electricity!$A7="refined petroleum and coke 19",electricity!$A7="iron and steel 241",electricity!$A7="chemicals 20, rubber and plastic products 22"),INDIRECT("'"&amp;D$6&amp;"_KESIS'!$D$4:$BI$47")&lt;0,1),INDIRECT("'"&amp;D$6&amp;"_KESIS'!$D$4:$BI$47"))</f>
        <v>0</v>
      </c>
      <c r="E7" s="610" cm="1">
        <f t="array" aca="1" ref="E7" ca="1">-SUMPRODUCT((INDIRECT("'"&amp;E$6&amp;"_KESIS'!$b$4:$b$47")=electricity!$B7)*(INDIRECT("'"&amp;E$6&amp;"_KESIS'!$D$1:$BI$1")=electricity!$B$3)*IF(OR(electricity!$A7="coal mining 05",electricity!$A7="energy pipelines and gas processing 352T353",electricity!$A7="oil and gas extraction 06",electricity!$A7="refined petroleum and coke 19",electricity!$A7="iron and steel 241",electricity!$A7="chemicals 20, rubber and plastic products 22"),INDIRECT("'"&amp;E$6&amp;"_KESIS'!$D$4:$BI$47")&lt;0,1),INDIRECT("'"&amp;E$6&amp;"_KESIS'!$D$4:$BI$47"))</f>
        <v>0</v>
      </c>
      <c r="F7" s="610" cm="1">
        <f t="array" aca="1" ref="F7" ca="1">-SUMPRODUCT((INDIRECT("'"&amp;F$6&amp;"_KESIS'!$b$4:$b$47")=electricity!$B7)*(INDIRECT("'"&amp;F$6&amp;"_KESIS'!$D$1:$BI$1")=electricity!$B$3)*IF(OR(electricity!$A7="coal mining 05",electricity!$A7="energy pipelines and gas processing 352T353",electricity!$A7="oil and gas extraction 06",electricity!$A7="refined petroleum and coke 19",electricity!$A7="iron and steel 241",electricity!$A7="chemicals 20, rubber and plastic products 22"),INDIRECT("'"&amp;F$6&amp;"_KESIS'!$D$4:$BI$47")&lt;0,1),INDIRECT("'"&amp;F$6&amp;"_KESIS'!$D$4:$BI$47"))</f>
        <v>0</v>
      </c>
      <c r="G7" s="610" cm="1">
        <f t="array" aca="1" ref="G7" ca="1">-SUMPRODUCT((INDIRECT("'"&amp;G$6&amp;"_KESIS'!$b$4:$b$47")=electricity!$B7)*(INDIRECT("'"&amp;G$6&amp;"_KESIS'!$D$1:$BI$1")=electricity!$B$3)*IF(OR(electricity!$A7="coal mining 05",electricity!$A7="energy pipelines and gas processing 352T353",electricity!$A7="oil and gas extraction 06",electricity!$A7="refined petroleum and coke 19",electricity!$A7="iron and steel 241",electricity!$A7="chemicals 20, rubber and plastic products 22"),INDIRECT("'"&amp;G$6&amp;"_KESIS'!$D$4:$BI$47")&lt;0,1),INDIRECT("'"&amp;G$6&amp;"_KESIS'!$D$4:$BI$47"))</f>
        <v>0</v>
      </c>
    </row>
    <row r="8" spans="1:8" ht="13.5">
      <c r="A8" s="607" t="s">
        <v>351</v>
      </c>
      <c r="B8" s="595" t="s">
        <v>86</v>
      </c>
      <c r="C8" s="610" cm="1">
        <f t="array" aca="1" ref="C8" ca="1">-SUMPRODUCT((INDIRECT("'"&amp;C$6&amp;"_KESIS'!$b$4:$b$47")=electricity!$B8)*(INDIRECT("'"&amp;C$6&amp;"_KESIS'!$D$1:$BI$1")=electricity!$B$3)*IF(OR(electricity!$A8="coal mining 05",electricity!$A8="energy pipelines and gas processing 352T353",electricity!$A8="oil and gas extraction 06",electricity!$A8="refined petroleum and coke 19",electricity!$A8="iron and steel 241",electricity!$A8="chemicals 20, rubber and plastic products 22"),INDIRECT("'"&amp;C$6&amp;"_KESIS'!$D$4:$BI$47")&lt;0,1),INDIRECT("'"&amp;C$6&amp;"_KESIS'!$D$4:$BI$47"))</f>
        <v>0</v>
      </c>
      <c r="D8" s="610" cm="1">
        <f t="array" aca="1" ref="D8" ca="1">-SUMPRODUCT((INDIRECT("'"&amp;D$6&amp;"_KESIS'!$b$4:$b$47")=electricity!$B8)*(INDIRECT("'"&amp;D$6&amp;"_KESIS'!$D$1:$BI$1")=electricity!$B$3)*IF(OR(electricity!$A8="coal mining 05",electricity!$A8="energy pipelines and gas processing 352T353",electricity!$A8="oil and gas extraction 06",electricity!$A8="refined petroleum and coke 19",electricity!$A8="iron and steel 241",electricity!$A8="chemicals 20, rubber and plastic products 22"),INDIRECT("'"&amp;D$6&amp;"_KESIS'!$D$4:$BI$47")&lt;0,1),INDIRECT("'"&amp;D$6&amp;"_KESIS'!$D$4:$BI$47"))</f>
        <v>0</v>
      </c>
      <c r="E8" s="610" cm="1">
        <f t="array" aca="1" ref="E8" ca="1">-SUMPRODUCT((INDIRECT("'"&amp;E$6&amp;"_KESIS'!$b$4:$b$47")=electricity!$B8)*(INDIRECT("'"&amp;E$6&amp;"_KESIS'!$D$1:$BI$1")=electricity!$B$3)*IF(OR(electricity!$A8="coal mining 05",electricity!$A8="energy pipelines and gas processing 352T353",electricity!$A8="oil and gas extraction 06",electricity!$A8="refined petroleum and coke 19",electricity!$A8="iron and steel 241",electricity!$A8="chemicals 20, rubber and plastic products 22"),INDIRECT("'"&amp;E$6&amp;"_KESIS'!$D$4:$BI$47")&lt;0,1),INDIRECT("'"&amp;E$6&amp;"_KESIS'!$D$4:$BI$47"))</f>
        <v>0</v>
      </c>
      <c r="F8" s="610" cm="1">
        <f t="array" aca="1" ref="F8" ca="1">-SUMPRODUCT((INDIRECT("'"&amp;F$6&amp;"_KESIS'!$b$4:$b$47")=electricity!$B8)*(INDIRECT("'"&amp;F$6&amp;"_KESIS'!$D$1:$BI$1")=electricity!$B$3)*IF(OR(electricity!$A8="coal mining 05",electricity!$A8="energy pipelines and gas processing 352T353",electricity!$A8="oil and gas extraction 06",electricity!$A8="refined petroleum and coke 19",electricity!$A8="iron and steel 241",electricity!$A8="chemicals 20, rubber and plastic products 22"),INDIRECT("'"&amp;F$6&amp;"_KESIS'!$D$4:$BI$47")&lt;0,1),INDIRECT("'"&amp;F$6&amp;"_KESIS'!$D$4:$BI$47"))</f>
        <v>0</v>
      </c>
      <c r="G8" s="610" cm="1">
        <f t="array" aca="1" ref="G8" ca="1">-SUMPRODUCT((INDIRECT("'"&amp;G$6&amp;"_KESIS'!$b$4:$b$47")=electricity!$B8)*(INDIRECT("'"&amp;G$6&amp;"_KESIS'!$D$1:$BI$1")=electricity!$B$3)*IF(OR(electricity!$A8="coal mining 05",electricity!$A8="energy pipelines and gas processing 352T353",electricity!$A8="oil and gas extraction 06",electricity!$A8="refined petroleum and coke 19",electricity!$A8="iron and steel 241",electricity!$A8="chemicals 20, rubber and plastic products 22"),INDIRECT("'"&amp;G$6&amp;"_KESIS'!$D$4:$BI$47")&lt;0,1),INDIRECT("'"&amp;G$6&amp;"_KESIS'!$D$4:$BI$47"))</f>
        <v>0</v>
      </c>
    </row>
    <row r="9" spans="1:8" ht="13.5">
      <c r="A9" s="607" t="s">
        <v>254</v>
      </c>
      <c r="B9" s="596" t="s">
        <v>88</v>
      </c>
      <c r="C9" s="610" cm="1">
        <f t="array" aca="1" ref="C9" ca="1">-SUMPRODUCT((INDIRECT("'"&amp;C$6&amp;"_KESIS'!$b$4:$b$47")=electricity!$B9)*(INDIRECT("'"&amp;C$6&amp;"_KESIS'!$D$1:$BI$1")=electricity!$B$3)*IF(OR(electricity!$A9="coal mining 05",electricity!$A9="energy pipelines and gas processing 352T353",electricity!$A9="oil and gas extraction 06",electricity!$A9="refined petroleum and coke 19",electricity!$A9="iron and steel 241",electricity!$A9="chemicals 20, rubber and plastic products 22"),INDIRECT("'"&amp;C$6&amp;"_KESIS'!$D$4:$BI$47")&lt;0,1),INDIRECT("'"&amp;C$6&amp;"_KESIS'!$D$4:$BI$47"))</f>
        <v>0</v>
      </c>
      <c r="D9" s="610" cm="1">
        <f t="array" aca="1" ref="D9" ca="1">-SUMPRODUCT((INDIRECT("'"&amp;D$6&amp;"_KESIS'!$b$4:$b$47")=electricity!$B9)*(INDIRECT("'"&amp;D$6&amp;"_KESIS'!$D$1:$BI$1")=electricity!$B$3)*IF(OR(electricity!$A9="coal mining 05",electricity!$A9="energy pipelines and gas processing 352T353",electricity!$A9="oil and gas extraction 06",electricity!$A9="refined petroleum and coke 19",electricity!$A9="iron and steel 241",electricity!$A9="chemicals 20, rubber and plastic products 22"),INDIRECT("'"&amp;D$6&amp;"_KESIS'!$D$4:$BI$47")&lt;0,1),INDIRECT("'"&amp;D$6&amp;"_KESIS'!$D$4:$BI$47"))</f>
        <v>0</v>
      </c>
      <c r="E9" s="610" cm="1">
        <f t="array" aca="1" ref="E9" ca="1">-SUMPRODUCT((INDIRECT("'"&amp;E$6&amp;"_KESIS'!$b$4:$b$47")=electricity!$B9)*(INDIRECT("'"&amp;E$6&amp;"_KESIS'!$D$1:$BI$1")=electricity!$B$3)*IF(OR(electricity!$A9="coal mining 05",electricity!$A9="energy pipelines and gas processing 352T353",electricity!$A9="oil and gas extraction 06",electricity!$A9="refined petroleum and coke 19",electricity!$A9="iron and steel 241",electricity!$A9="chemicals 20, rubber and plastic products 22"),INDIRECT("'"&amp;E$6&amp;"_KESIS'!$D$4:$BI$47")&lt;0,1),INDIRECT("'"&amp;E$6&amp;"_KESIS'!$D$4:$BI$47"))</f>
        <v>0</v>
      </c>
      <c r="F9" s="610" cm="1">
        <f t="array" aca="1" ref="F9" ca="1">-SUMPRODUCT((INDIRECT("'"&amp;F$6&amp;"_KESIS'!$b$4:$b$47")=electricity!$B9)*(INDIRECT("'"&amp;F$6&amp;"_KESIS'!$D$1:$BI$1")=electricity!$B$3)*IF(OR(electricity!$A9="coal mining 05",electricity!$A9="energy pipelines and gas processing 352T353",electricity!$A9="oil and gas extraction 06",electricity!$A9="refined petroleum and coke 19",electricity!$A9="iron and steel 241",electricity!$A9="chemicals 20, rubber and plastic products 22"),INDIRECT("'"&amp;F$6&amp;"_KESIS'!$D$4:$BI$47")&lt;0,1),INDIRECT("'"&amp;F$6&amp;"_KESIS'!$D$4:$BI$47"))</f>
        <v>0</v>
      </c>
      <c r="G9" s="610" cm="1">
        <f t="array" aca="1" ref="G9" ca="1">-SUMPRODUCT((INDIRECT("'"&amp;G$6&amp;"_KESIS'!$b$4:$b$47")=electricity!$B9)*(INDIRECT("'"&amp;G$6&amp;"_KESIS'!$D$1:$BI$1")=electricity!$B$3)*IF(OR(electricity!$A9="coal mining 05",electricity!$A9="energy pipelines and gas processing 352T353",electricity!$A9="oil and gas extraction 06",electricity!$A9="refined petroleum and coke 19",electricity!$A9="iron and steel 241",electricity!$A9="chemicals 20, rubber and plastic products 22"),INDIRECT("'"&amp;G$6&amp;"_KESIS'!$D$4:$BI$47")&lt;0,1),INDIRECT("'"&amp;G$6&amp;"_KESIS'!$D$4:$BI$47"))</f>
        <v>0</v>
      </c>
    </row>
    <row r="10" spans="1:8" ht="13.5">
      <c r="A10" s="607" t="s">
        <v>910</v>
      </c>
      <c r="B10" s="597" t="s">
        <v>90</v>
      </c>
      <c r="C10" s="610" cm="1">
        <f t="array" aca="1" ref="C10" ca="1">-SUMPRODUCT((INDIRECT("'"&amp;C$6&amp;"_KESIS'!$b$4:$b$47")=electricity!$B10)*(INDIRECT("'"&amp;C$6&amp;"_KESIS'!$D$1:$BI$1")=electricity!$B$3)*IF(OR(electricity!$A10="coal mining 05",electricity!$A10="energy pipelines and gas processing 352T353",electricity!$A10="oil and gas extraction 06",electricity!$A10="refined petroleum and coke 19",electricity!$A10="iron and steel 241",electricity!$A10="chemicals 20, rubber and plastic products 22"),INDIRECT("'"&amp;C$6&amp;"_KESIS'!$D$4:$BI$47")&lt;0,1),INDIRECT("'"&amp;C$6&amp;"_KESIS'!$D$4:$BI$47"))</f>
        <v>0</v>
      </c>
      <c r="D10" s="610" cm="1">
        <f t="array" aca="1" ref="D10" ca="1">-SUMPRODUCT((INDIRECT("'"&amp;D$6&amp;"_KESIS'!$b$4:$b$47")=electricity!$B10)*(INDIRECT("'"&amp;D$6&amp;"_KESIS'!$D$1:$BI$1")=electricity!$B$3)*IF(OR(electricity!$A10="coal mining 05",electricity!$A10="energy pipelines and gas processing 352T353",electricity!$A10="oil and gas extraction 06",electricity!$A10="refined petroleum and coke 19",electricity!$A10="iron and steel 241",electricity!$A10="chemicals 20, rubber and plastic products 22"),INDIRECT("'"&amp;D$6&amp;"_KESIS'!$D$4:$BI$47")&lt;0,1),INDIRECT("'"&amp;D$6&amp;"_KESIS'!$D$4:$BI$47"))</f>
        <v>0</v>
      </c>
      <c r="E10" s="610" cm="1">
        <f t="array" aca="1" ref="E10" ca="1">-SUMPRODUCT((INDIRECT("'"&amp;E$6&amp;"_KESIS'!$b$4:$b$47")=electricity!$B10)*(INDIRECT("'"&amp;E$6&amp;"_KESIS'!$D$1:$BI$1")=electricity!$B$3)*IF(OR(electricity!$A10="coal mining 05",electricity!$A10="energy pipelines and gas processing 352T353",electricity!$A10="oil and gas extraction 06",electricity!$A10="refined petroleum and coke 19",electricity!$A10="iron and steel 241",electricity!$A10="chemicals 20, rubber and plastic products 22"),INDIRECT("'"&amp;E$6&amp;"_KESIS'!$D$4:$BI$47")&lt;0,1),INDIRECT("'"&amp;E$6&amp;"_KESIS'!$D$4:$BI$47"))</f>
        <v>0</v>
      </c>
      <c r="F10" s="610" cm="1">
        <f t="array" aca="1" ref="F10" ca="1">-SUMPRODUCT((INDIRECT("'"&amp;F$6&amp;"_KESIS'!$b$4:$b$47")=electricity!$B10)*(INDIRECT("'"&amp;F$6&amp;"_KESIS'!$D$1:$BI$1")=electricity!$B$3)*IF(OR(electricity!$A10="coal mining 05",electricity!$A10="energy pipelines and gas processing 352T353",electricity!$A10="oil and gas extraction 06",electricity!$A10="refined petroleum and coke 19",electricity!$A10="iron and steel 241",electricity!$A10="chemicals 20, rubber and plastic products 22"),INDIRECT("'"&amp;F$6&amp;"_KESIS'!$D$4:$BI$47")&lt;0,1),INDIRECT("'"&amp;F$6&amp;"_KESIS'!$D$4:$BI$47"))</f>
        <v>0</v>
      </c>
      <c r="G10" s="610" cm="1">
        <f t="array" aca="1" ref="G10" ca="1">-SUMPRODUCT((INDIRECT("'"&amp;G$6&amp;"_KESIS'!$b$4:$b$47")=electricity!$B10)*(INDIRECT("'"&amp;G$6&amp;"_KESIS'!$D$1:$BI$1")=electricity!$B$3)*IF(OR(electricity!$A10="coal mining 05",electricity!$A10="energy pipelines and gas processing 352T353",electricity!$A10="oil and gas extraction 06",electricity!$A10="refined petroleum and coke 19",electricity!$A10="iron and steel 241",electricity!$A10="chemicals 20, rubber and plastic products 22"),INDIRECT("'"&amp;G$6&amp;"_KESIS'!$D$4:$BI$47")&lt;0,1),INDIRECT("'"&amp;G$6&amp;"_KESIS'!$D$4:$BI$47"))</f>
        <v>0</v>
      </c>
      <c r="H10" s="485"/>
    </row>
    <row r="11" spans="1:8" ht="13.5">
      <c r="A11" s="607" t="s">
        <v>247</v>
      </c>
      <c r="B11" s="598" t="s">
        <v>94</v>
      </c>
      <c r="C11" s="610" cm="1">
        <f t="array" aca="1" ref="C11" ca="1">-SUMPRODUCT((INDIRECT("'"&amp;C$6&amp;"_KESIS'!$b$4:$b$47")=electricity!$B11)*(INDIRECT("'"&amp;C$6&amp;"_KESIS'!$D$1:$BI$1")=electricity!$B$3)*IF(OR(electricity!$A11="coal mining 05",electricity!$A11="energy pipelines and gas processing 352T353",electricity!$A11="oil and gas extraction 06",electricity!$A11="refined petroleum and coke 19",electricity!$A11="iron and steel 241",electricity!$A11="chemicals 20, rubber and plastic products 22"),INDIRECT("'"&amp;C$6&amp;"_KESIS'!$D$4:$BI$47")&lt;0,1),INDIRECT("'"&amp;C$6&amp;"_KESIS'!$D$4:$BI$47"))</f>
        <v>0</v>
      </c>
      <c r="D11" s="610" cm="1">
        <f t="array" aca="1" ref="D11" ca="1">-SUMPRODUCT((INDIRECT("'"&amp;D$6&amp;"_KESIS'!$b$4:$b$47")=electricity!$B11)*(INDIRECT("'"&amp;D$6&amp;"_KESIS'!$D$1:$BI$1")=electricity!$B$3)*IF(OR(electricity!$A11="coal mining 05",electricity!$A11="energy pipelines and gas processing 352T353",electricity!$A11="oil and gas extraction 06",electricity!$A11="refined petroleum and coke 19",electricity!$A11="iron and steel 241",electricity!$A11="chemicals 20, rubber and plastic products 22"),INDIRECT("'"&amp;D$6&amp;"_KESIS'!$D$4:$BI$47")&lt;0,1),INDIRECT("'"&amp;D$6&amp;"_KESIS'!$D$4:$BI$47"))</f>
        <v>0</v>
      </c>
      <c r="E11" s="610" cm="1">
        <f t="array" aca="1" ref="E11" ca="1">-SUMPRODUCT((INDIRECT("'"&amp;E$6&amp;"_KESIS'!$b$4:$b$47")=electricity!$B11)*(INDIRECT("'"&amp;E$6&amp;"_KESIS'!$D$1:$BI$1")=electricity!$B$3)*IF(OR(electricity!$A11="coal mining 05",electricity!$A11="energy pipelines and gas processing 352T353",electricity!$A11="oil and gas extraction 06",electricity!$A11="refined petroleum and coke 19",electricity!$A11="iron and steel 241",electricity!$A11="chemicals 20, rubber and plastic products 22"),INDIRECT("'"&amp;E$6&amp;"_KESIS'!$D$4:$BI$47")&lt;0,1),INDIRECT("'"&amp;E$6&amp;"_KESIS'!$D$4:$BI$47"))</f>
        <v>0</v>
      </c>
      <c r="F11" s="610" cm="1">
        <f t="array" aca="1" ref="F11" ca="1">-SUMPRODUCT((INDIRECT("'"&amp;F$6&amp;"_KESIS'!$b$4:$b$47")=electricity!$B11)*(INDIRECT("'"&amp;F$6&amp;"_KESIS'!$D$1:$BI$1")=electricity!$B$3)*IF(OR(electricity!$A11="coal mining 05",electricity!$A11="energy pipelines and gas processing 352T353",electricity!$A11="oil and gas extraction 06",electricity!$A11="refined petroleum and coke 19",electricity!$A11="iron and steel 241",electricity!$A11="chemicals 20, rubber and plastic products 22"),INDIRECT("'"&amp;F$6&amp;"_KESIS'!$D$4:$BI$47")&lt;0,1),INDIRECT("'"&amp;F$6&amp;"_KESIS'!$D$4:$BI$47"))</f>
        <v>0</v>
      </c>
      <c r="G11" s="610" cm="1">
        <f t="array" aca="1" ref="G11" ca="1">-SUMPRODUCT((INDIRECT("'"&amp;G$6&amp;"_KESIS'!$b$4:$b$47")=electricity!$B11)*(INDIRECT("'"&amp;G$6&amp;"_KESIS'!$D$1:$BI$1")=electricity!$B$3)*IF(OR(electricity!$A11="coal mining 05",electricity!$A11="energy pipelines and gas processing 352T353",electricity!$A11="oil and gas extraction 06",electricity!$A11="refined petroleum and coke 19",electricity!$A11="iron and steel 241",electricity!$A11="chemicals 20, rubber and plastic products 22"),INDIRECT("'"&amp;G$6&amp;"_KESIS'!$D$4:$BI$47")&lt;0,1),INDIRECT("'"&amp;G$6&amp;"_KESIS'!$D$4:$BI$47"))</f>
        <v>0</v>
      </c>
    </row>
    <row r="12" spans="1:8" ht="13.5">
      <c r="A12" s="607" t="s">
        <v>806</v>
      </c>
      <c r="B12" s="599" t="s">
        <v>190</v>
      </c>
      <c r="C12" s="610" cm="1">
        <f t="array" aca="1" ref="C12" ca="1">-SUMPRODUCT((INDIRECT("'"&amp;C$6&amp;"_KESIS'!$b$4:$b$47")=electricity!$B12)*(INDIRECT("'"&amp;C$6&amp;"_KESIS'!$D$1:$BI$1")=electricity!$B$3)*IF(OR(electricity!$A12="coal mining 05",electricity!$A12="energy pipelines and gas processing 352T353",electricity!$A12="oil and gas extraction 06",electricity!$A12="refined petroleum and coke 19",electricity!$A12="iron and steel 241",electricity!$A12="chemicals 20, rubber and plastic products 22"),INDIRECT("'"&amp;C$6&amp;"_KESIS'!$D$4:$BI$47")&lt;0,1),INDIRECT("'"&amp;C$6&amp;"_KESIS'!$D$4:$BI$47"))</f>
        <v>0</v>
      </c>
      <c r="D12" s="610" cm="1">
        <f t="array" aca="1" ref="D12" ca="1">-SUMPRODUCT((INDIRECT("'"&amp;D$6&amp;"_KESIS'!$b$4:$b$47")=electricity!$B12)*(INDIRECT("'"&amp;D$6&amp;"_KESIS'!$D$1:$BI$1")=electricity!$B$3)*IF(OR(electricity!$A12="coal mining 05",electricity!$A12="energy pipelines and gas processing 352T353",electricity!$A12="oil and gas extraction 06",electricity!$A12="refined petroleum and coke 19",electricity!$A12="iron and steel 241",electricity!$A12="chemicals 20, rubber and plastic products 22"),INDIRECT("'"&amp;D$6&amp;"_KESIS'!$D$4:$BI$47")&lt;0,1),INDIRECT("'"&amp;D$6&amp;"_KESIS'!$D$4:$BI$47"))</f>
        <v>0</v>
      </c>
      <c r="E12" s="610" cm="1">
        <f t="array" aca="1" ref="E12" ca="1">-SUMPRODUCT((INDIRECT("'"&amp;E$6&amp;"_KESIS'!$b$4:$b$47")=electricity!$B12)*(INDIRECT("'"&amp;E$6&amp;"_KESIS'!$D$1:$BI$1")=electricity!$B$3)*IF(OR(electricity!$A12="coal mining 05",electricity!$A12="energy pipelines and gas processing 352T353",electricity!$A12="oil and gas extraction 06",electricity!$A12="refined petroleum and coke 19",electricity!$A12="iron and steel 241",electricity!$A12="chemicals 20, rubber and plastic products 22"),INDIRECT("'"&amp;E$6&amp;"_KESIS'!$D$4:$BI$47")&lt;0,1),INDIRECT("'"&amp;E$6&amp;"_KESIS'!$D$4:$BI$47"))</f>
        <v>0</v>
      </c>
      <c r="F12" s="610" cm="1">
        <f t="array" aca="1" ref="F12" ca="1">-SUMPRODUCT((INDIRECT("'"&amp;F$6&amp;"_KESIS'!$b$4:$b$47")=electricity!$B12)*(INDIRECT("'"&amp;F$6&amp;"_KESIS'!$D$1:$BI$1")=electricity!$B$3)*IF(OR(electricity!$A12="coal mining 05",electricity!$A12="energy pipelines and gas processing 352T353",electricity!$A12="oil and gas extraction 06",electricity!$A12="refined petroleum and coke 19",electricity!$A12="iron and steel 241",electricity!$A12="chemicals 20, rubber and plastic products 22"),INDIRECT("'"&amp;F$6&amp;"_KESIS'!$D$4:$BI$47")&lt;0,1),INDIRECT("'"&amp;F$6&amp;"_KESIS'!$D$4:$BI$47"))</f>
        <v>0</v>
      </c>
      <c r="G12" s="610" cm="1">
        <f t="array" aca="1" ref="G12" ca="1">-SUMPRODUCT((INDIRECT("'"&amp;G$6&amp;"_KESIS'!$b$4:$b$47")=electricity!$B12)*(INDIRECT("'"&amp;G$6&amp;"_KESIS'!$D$1:$BI$1")=electricity!$B$3)*IF(OR(electricity!$A12="coal mining 05",electricity!$A12="energy pipelines and gas processing 352T353",electricity!$A12="oil and gas extraction 06",electricity!$A12="refined petroleum and coke 19",electricity!$A12="iron and steel 241",electricity!$A12="chemicals 20, rubber and plastic products 22"),INDIRECT("'"&amp;G$6&amp;"_KESIS'!$D$4:$BI$47")&lt;0,1),INDIRECT("'"&amp;G$6&amp;"_KESIS'!$D$4:$BI$47"))</f>
        <v>0</v>
      </c>
    </row>
    <row r="13" spans="1:8" ht="13.5">
      <c r="A13" s="608" t="s">
        <v>254</v>
      </c>
      <c r="B13" s="628" t="s">
        <v>101</v>
      </c>
      <c r="C13" s="610" cm="1">
        <f t="array" aca="1" ref="C13" ca="1">-SUMPRODUCT((INDIRECT("'"&amp;C$6&amp;"_KESIS'!$b$4:$b$47")=electricity!$B13)*(INDIRECT("'"&amp;C$6&amp;"_KESIS'!$D$1:$BI$1")=electricity!$B$3)*IF(OR(electricity!$A13="coal mining 05",electricity!$A13="energy pipelines and gas processing 352T353",electricity!$A13="oil and gas extraction 06",electricity!$A13="refined petroleum and coke 19",electricity!$A13="iron and steel 241",electricity!$A13="chemicals 20, rubber and plastic products 22"),INDIRECT("'"&amp;C$6&amp;"_KESIS'!$D$4:$BI$47")&lt;0,1),INDIRECT("'"&amp;C$6&amp;"_KESIS'!$D$4:$BI$47"))</f>
        <v>1269</v>
      </c>
      <c r="D13" s="610" cm="1">
        <f t="array" aca="1" ref="D13" ca="1">-SUMPRODUCT((INDIRECT("'"&amp;D$6&amp;"_KESIS'!$b$4:$b$47")=electricity!$B13)*(INDIRECT("'"&amp;D$6&amp;"_KESIS'!$D$1:$BI$1")=electricity!$B$3)*IF(OR(electricity!$A13="coal mining 05",electricity!$A13="energy pipelines and gas processing 352T353",electricity!$A13="oil and gas extraction 06",electricity!$A13="refined petroleum and coke 19",electricity!$A13="iron and steel 241",electricity!$A13="chemicals 20, rubber and plastic products 22"),INDIRECT("'"&amp;D$6&amp;"_KESIS'!$D$4:$BI$47")&lt;0,1),INDIRECT("'"&amp;D$6&amp;"_KESIS'!$D$4:$BI$47"))</f>
        <v>1219</v>
      </c>
      <c r="E13" s="610" cm="1">
        <f t="array" aca="1" ref="E13" ca="1">-SUMPRODUCT((INDIRECT("'"&amp;E$6&amp;"_KESIS'!$b$4:$b$47")=electricity!$B13)*(INDIRECT("'"&amp;E$6&amp;"_KESIS'!$D$1:$BI$1")=electricity!$B$3)*IF(OR(electricity!$A13="coal mining 05",electricity!$A13="energy pipelines and gas processing 352T353",electricity!$A13="oil and gas extraction 06",electricity!$A13="refined petroleum and coke 19",electricity!$A13="iron and steel 241",electricity!$A13="chemicals 20, rubber and plastic products 22"),INDIRECT("'"&amp;E$6&amp;"_KESIS'!$D$4:$BI$47")&lt;0,1),INDIRECT("'"&amp;E$6&amp;"_KESIS'!$D$4:$BI$47"))</f>
        <v>1212.3</v>
      </c>
      <c r="F13" s="610" cm="1">
        <f t="array" aca="1" ref="F13" ca="1">-SUMPRODUCT((INDIRECT("'"&amp;F$6&amp;"_KESIS'!$b$4:$b$47")=electricity!$B13)*(INDIRECT("'"&amp;F$6&amp;"_KESIS'!$D$1:$BI$1")=electricity!$B$3)*IF(OR(electricity!$A13="coal mining 05",electricity!$A13="energy pipelines and gas processing 352T353",electricity!$A13="oil and gas extraction 06",electricity!$A13="refined petroleum and coke 19",electricity!$A13="iron and steel 241",electricity!$A13="chemicals 20, rubber and plastic products 22"),INDIRECT("'"&amp;F$6&amp;"_KESIS'!$D$4:$BI$47")&lt;0,1),INDIRECT("'"&amp;F$6&amp;"_KESIS'!$D$4:$BI$47"))</f>
        <v>1268.5999999999999</v>
      </c>
      <c r="G13" s="610" cm="1">
        <f t="array" aca="1" ref="G13" ca="1">-SUMPRODUCT((INDIRECT("'"&amp;G$6&amp;"_KESIS'!$b$4:$b$47")=electricity!$B13)*(INDIRECT("'"&amp;G$6&amp;"_KESIS'!$D$1:$BI$1")=electricity!$B$3)*IF(OR(electricity!$A13="coal mining 05",electricity!$A13="energy pipelines and gas processing 352T353",electricity!$A13="oil and gas extraction 06",electricity!$A13="refined petroleum and coke 19",electricity!$A13="iron and steel 241",electricity!$A13="chemicals 20, rubber and plastic products 22"),INDIRECT("'"&amp;G$6&amp;"_KESIS'!$D$4:$BI$47")&lt;0,1),INDIRECT("'"&amp;G$6&amp;"_KESIS'!$D$4:$BI$47"))</f>
        <v>1271.7</v>
      </c>
      <c r="H13" s="509" t="s">
        <v>1001</v>
      </c>
    </row>
    <row r="14" spans="1:8" ht="13.5">
      <c r="A14" s="607" t="s">
        <v>267</v>
      </c>
      <c r="B14" s="597" t="s">
        <v>102</v>
      </c>
      <c r="C14" s="610" cm="1">
        <f t="array" aca="1" ref="C14" ca="1">-SUMPRODUCT((INDIRECT("'"&amp;C$6&amp;"_KESIS'!$b$4:$b$47")=electricity!$B14)*(INDIRECT("'"&amp;C$6&amp;"_KESIS'!$D$1:$BI$1")=electricity!$B$3)*IF(OR(electricity!$A14="coal mining 05",electricity!$A14="energy pipelines and gas processing 352T353",electricity!$A14="oil and gas extraction 06",electricity!$A14="refined petroleum and coke 19",electricity!$A14="iron and steel 241",electricity!$A14="chemicals 20, rubber and plastic products 22"),INDIRECT("'"&amp;C$6&amp;"_KESIS'!$D$4:$BI$47")&lt;0,1),INDIRECT("'"&amp;C$6&amp;"_KESIS'!$D$4:$BI$47"))</f>
        <v>0</v>
      </c>
      <c r="D14" s="610" cm="1">
        <f t="array" aca="1" ref="D14" ca="1">-SUMPRODUCT((INDIRECT("'"&amp;D$6&amp;"_KESIS'!$b$4:$b$47")=electricity!$B14)*(INDIRECT("'"&amp;D$6&amp;"_KESIS'!$D$1:$BI$1")=electricity!$B$3)*IF(OR(electricity!$A14="coal mining 05",electricity!$A14="energy pipelines and gas processing 352T353",electricity!$A14="oil and gas extraction 06",electricity!$A14="refined petroleum and coke 19",electricity!$A14="iron and steel 241",electricity!$A14="chemicals 20, rubber and plastic products 22"),INDIRECT("'"&amp;D$6&amp;"_KESIS'!$D$4:$BI$47")&lt;0,1),INDIRECT("'"&amp;D$6&amp;"_KESIS'!$D$4:$BI$47"))</f>
        <v>0</v>
      </c>
      <c r="E14" s="610" cm="1">
        <f t="array" aca="1" ref="E14" ca="1">-SUMPRODUCT((INDIRECT("'"&amp;E$6&amp;"_KESIS'!$b$4:$b$47")=electricity!$B14)*(INDIRECT("'"&amp;E$6&amp;"_KESIS'!$D$1:$BI$1")=electricity!$B$3)*IF(OR(electricity!$A14="coal mining 05",electricity!$A14="energy pipelines and gas processing 352T353",electricity!$A14="oil and gas extraction 06",electricity!$A14="refined petroleum and coke 19",electricity!$A14="iron and steel 241",electricity!$A14="chemicals 20, rubber and plastic products 22"),INDIRECT("'"&amp;E$6&amp;"_KESIS'!$D$4:$BI$47")&lt;0,1),INDIRECT("'"&amp;E$6&amp;"_KESIS'!$D$4:$BI$47"))</f>
        <v>0</v>
      </c>
      <c r="F14" s="610" cm="1">
        <f t="array" aca="1" ref="F14" ca="1">-SUMPRODUCT((INDIRECT("'"&amp;F$6&amp;"_KESIS'!$b$4:$b$47")=electricity!$B14)*(INDIRECT("'"&amp;F$6&amp;"_KESIS'!$D$1:$BI$1")=electricity!$B$3)*IF(OR(electricity!$A14="coal mining 05",electricity!$A14="energy pipelines and gas processing 352T353",electricity!$A14="oil and gas extraction 06",electricity!$A14="refined petroleum and coke 19",electricity!$A14="iron and steel 241",electricity!$A14="chemicals 20, rubber and plastic products 22"),INDIRECT("'"&amp;F$6&amp;"_KESIS'!$D$4:$BI$47")&lt;0,1),INDIRECT("'"&amp;F$6&amp;"_KESIS'!$D$4:$BI$47"))</f>
        <v>0</v>
      </c>
      <c r="G14" s="610" cm="1">
        <f t="array" aca="1" ref="G14" ca="1">-SUMPRODUCT((INDIRECT("'"&amp;G$6&amp;"_KESIS'!$b$4:$b$47")=electricity!$B14)*(INDIRECT("'"&amp;G$6&amp;"_KESIS'!$D$1:$BI$1")=electricity!$B$3)*IF(OR(electricity!$A14="coal mining 05",electricity!$A14="energy pipelines and gas processing 352T353",electricity!$A14="oil and gas extraction 06",electricity!$A14="refined petroleum and coke 19",electricity!$A14="iron and steel 241",electricity!$A14="chemicals 20, rubber and plastic products 22"),INDIRECT("'"&amp;G$6&amp;"_KESIS'!$D$4:$BI$47")&lt;0,1),INDIRECT("'"&amp;G$6&amp;"_KESIS'!$D$4:$BI$47"))</f>
        <v>0</v>
      </c>
    </row>
    <row r="15" spans="1:8" ht="13.5">
      <c r="A15" s="107" t="s">
        <v>246</v>
      </c>
      <c r="B15" s="600" t="s">
        <v>109</v>
      </c>
      <c r="C15" s="627" cm="1">
        <f t="array" aca="1" ref="C15" ca="1">SUMPRODUCT((INDIRECT("'"&amp;C$6&amp;"_KESIS'!$b$48:$b$91")=electricity!$B15)*(INDIRECT("'"&amp;C$6&amp;"_KESIS'!$D$1:$BI$1")=electricity!$B$3),INDIRECT("'"&amp;C$6&amp;"_KESIS'!$D$48:$BI$91"))</f>
        <v>1218.2</v>
      </c>
      <c r="D15" s="627" cm="1">
        <f t="array" aca="1" ref="D15" ca="1">SUMPRODUCT((INDIRECT("'"&amp;D$6&amp;"_KESIS'!$b$48:$b$91")=electricity!$B15)*(INDIRECT("'"&amp;D$6&amp;"_KESIS'!$D$1:$BI$1")=electricity!$B$3),INDIRECT("'"&amp;D$6&amp;"_KESIS'!$D$48:$BI$91"))</f>
        <v>1213.5</v>
      </c>
      <c r="E15" s="627" cm="1">
        <f t="array" aca="1" ref="E15" ca="1">SUMPRODUCT((INDIRECT("'"&amp;E$6&amp;"_KESIS'!$b$48:$b$91")=electricity!$B15)*(INDIRECT("'"&amp;E$6&amp;"_KESIS'!$D$1:$BI$1")=electricity!$B$3),INDIRECT("'"&amp;E$6&amp;"_KESIS'!$D$48:$BI$91"))</f>
        <v>1325.7</v>
      </c>
      <c r="F15" s="627" cm="1">
        <f t="array" aca="1" ref="F15" ca="1">SUMPRODUCT((INDIRECT("'"&amp;F$6&amp;"_KESIS'!$b$48:$b$91")=electricity!$B15)*(INDIRECT("'"&amp;F$6&amp;"_KESIS'!$D$1:$BI$1")=electricity!$B$3),INDIRECT("'"&amp;F$6&amp;"_KESIS'!$D$48:$BI$91"))</f>
        <v>1392.1</v>
      </c>
      <c r="G15" s="627" cm="1">
        <f t="array" aca="1" ref="G15" ca="1">SUMPRODUCT((INDIRECT("'"&amp;G$6&amp;"_KESIS'!$b$48:$b$91")=electricity!$B15)*(INDIRECT("'"&amp;G$6&amp;"_KESIS'!$D$1:$BI$1")=electricity!$B$3),INDIRECT("'"&amp;G$6&amp;"_KESIS'!$D$48:$BI$91"))</f>
        <v>1357.9</v>
      </c>
    </row>
    <row r="16" spans="1:8" ht="13.5">
      <c r="A16" s="107" t="s">
        <v>246</v>
      </c>
      <c r="B16" s="600" t="s">
        <v>110</v>
      </c>
      <c r="C16" s="627" cm="1">
        <f t="array" aca="1" ref="C16" ca="1">SUMPRODUCT((INDIRECT("'"&amp;C$6&amp;"_KESIS'!$b$48:$b$91")=electricity!$B16)*(INDIRECT("'"&amp;C$6&amp;"_KESIS'!$D$1:$BI$1")=electricity!$B$3),INDIRECT("'"&amp;C$6&amp;"_KESIS'!$D$48:$BI$91"))</f>
        <v>270</v>
      </c>
      <c r="D16" s="627" cm="1">
        <f t="array" aca="1" ref="D16" ca="1">SUMPRODUCT((INDIRECT("'"&amp;D$6&amp;"_KESIS'!$b$48:$b$91")=electricity!$B16)*(INDIRECT("'"&amp;D$6&amp;"_KESIS'!$D$1:$BI$1")=electricity!$B$3),INDIRECT("'"&amp;D$6&amp;"_KESIS'!$D$48:$BI$91"))</f>
        <v>251.6</v>
      </c>
      <c r="E16" s="627" cm="1">
        <f t="array" aca="1" ref="E16" ca="1">SUMPRODUCT((INDIRECT("'"&amp;E$6&amp;"_KESIS'!$b$48:$b$91")=electricity!$B16)*(INDIRECT("'"&amp;E$6&amp;"_KESIS'!$D$1:$BI$1")=electricity!$B$3),INDIRECT("'"&amp;E$6&amp;"_KESIS'!$D$48:$BI$91"))</f>
        <v>265</v>
      </c>
      <c r="F16" s="627" cm="1">
        <f t="array" aca="1" ref="F16" ca="1">SUMPRODUCT((INDIRECT("'"&amp;F$6&amp;"_KESIS'!$b$48:$b$91")=electricity!$B16)*(INDIRECT("'"&amp;F$6&amp;"_KESIS'!$D$1:$BI$1")=electricity!$B$3),INDIRECT("'"&amp;F$6&amp;"_KESIS'!$D$48:$BI$91"))</f>
        <v>266.5</v>
      </c>
      <c r="G16" s="627" cm="1">
        <f t="array" aca="1" ref="G16" ca="1">SUMPRODUCT((INDIRECT("'"&amp;G$6&amp;"_KESIS'!$b$48:$b$91")=electricity!$B16)*(INDIRECT("'"&amp;G$6&amp;"_KESIS'!$D$1:$BI$1")=electricity!$B$3),INDIRECT("'"&amp;G$6&amp;"_KESIS'!$D$48:$BI$91"))</f>
        <v>256.89999999999998</v>
      </c>
    </row>
    <row r="17" spans="1:8" ht="13.5">
      <c r="A17" s="107" t="s">
        <v>249</v>
      </c>
      <c r="B17" s="600" t="s">
        <v>111</v>
      </c>
      <c r="C17" s="627" cm="1">
        <f t="array" aca="1" ref="C17" ca="1">SUMPRODUCT((INDIRECT("'"&amp;C$6&amp;"_KESIS'!$b$48:$b$91")=electricity!$B17)*(INDIRECT("'"&amp;C$6&amp;"_KESIS'!$D$1:$BI$1")=electricity!$B$3),INDIRECT("'"&amp;C$6&amp;"_KESIS'!$D$48:$BI$91"))</f>
        <v>128.4</v>
      </c>
      <c r="D17" s="627" cm="1">
        <f t="array" aca="1" ref="D17" ca="1">SUMPRODUCT((INDIRECT("'"&amp;D$6&amp;"_KESIS'!$b$48:$b$91")=electricity!$B17)*(INDIRECT("'"&amp;D$6&amp;"_KESIS'!$D$1:$BI$1")=electricity!$B$3),INDIRECT("'"&amp;D$6&amp;"_KESIS'!$D$48:$BI$91"))</f>
        <v>133.5</v>
      </c>
      <c r="E17" s="627" cm="1">
        <f t="array" aca="1" ref="E17" ca="1">SUMPRODUCT((INDIRECT("'"&amp;E$6&amp;"_KESIS'!$b$48:$b$91")=electricity!$B17)*(INDIRECT("'"&amp;E$6&amp;"_KESIS'!$D$1:$BI$1")=electricity!$B$3),INDIRECT("'"&amp;E$6&amp;"_KESIS'!$D$48:$BI$91"))</f>
        <v>155.4</v>
      </c>
      <c r="F17" s="627" cm="1">
        <f t="array" aca="1" ref="F17" ca="1">SUMPRODUCT((INDIRECT("'"&amp;F$6&amp;"_KESIS'!$b$48:$b$91")=electricity!$B17)*(INDIRECT("'"&amp;F$6&amp;"_KESIS'!$D$1:$BI$1")=electricity!$B$3),INDIRECT("'"&amp;F$6&amp;"_KESIS'!$D$48:$BI$91"))</f>
        <v>151.30000000000001</v>
      </c>
      <c r="G17" s="627" cm="1">
        <f t="array" aca="1" ref="G17" ca="1">SUMPRODUCT((INDIRECT("'"&amp;G$6&amp;"_KESIS'!$b$48:$b$91")=electricity!$B17)*(INDIRECT("'"&amp;G$6&amp;"_KESIS'!$D$1:$BI$1")=electricity!$B$3),INDIRECT("'"&amp;G$6&amp;"_KESIS'!$D$48:$BI$91"))</f>
        <v>147</v>
      </c>
    </row>
    <row r="18" spans="1:8" ht="13.5">
      <c r="A18" s="107" t="s">
        <v>250</v>
      </c>
      <c r="B18" s="600" t="s">
        <v>113</v>
      </c>
      <c r="C18" s="627" cm="1">
        <f t="array" aca="1" ref="C18" ca="1">SUMPRODUCT((INDIRECT("'"&amp;C$6&amp;"_KESIS'!$b$48:$b$91")=electricity!$B18)*(INDIRECT("'"&amp;C$6&amp;"_KESIS'!$D$1:$BI$1")=electricity!$B$3),INDIRECT("'"&amp;C$6&amp;"_KESIS'!$D$48:$BI$91"))</f>
        <v>1179</v>
      </c>
      <c r="D18" s="627" cm="1">
        <f t="array" aca="1" ref="D18" ca="1">SUMPRODUCT((INDIRECT("'"&amp;D$6&amp;"_KESIS'!$b$48:$b$91")=electricity!$B18)*(INDIRECT("'"&amp;D$6&amp;"_KESIS'!$D$1:$BI$1")=electricity!$B$3),INDIRECT("'"&amp;D$6&amp;"_KESIS'!$D$48:$BI$91"))</f>
        <v>1112.8</v>
      </c>
      <c r="E18" s="627" cm="1">
        <f t="array" aca="1" ref="E18" ca="1">SUMPRODUCT((INDIRECT("'"&amp;E$6&amp;"_KESIS'!$b$48:$b$91")=electricity!$B18)*(INDIRECT("'"&amp;E$6&amp;"_KESIS'!$D$1:$BI$1")=electricity!$B$3),INDIRECT("'"&amp;E$6&amp;"_KESIS'!$D$48:$BI$91"))</f>
        <v>1167.4000000000001</v>
      </c>
      <c r="F18" s="627" cm="1">
        <f t="array" aca="1" ref="F18" ca="1">SUMPRODUCT((INDIRECT("'"&amp;F$6&amp;"_KESIS'!$b$48:$b$91")=electricity!$B18)*(INDIRECT("'"&amp;F$6&amp;"_KESIS'!$D$1:$BI$1")=electricity!$B$3),INDIRECT("'"&amp;F$6&amp;"_KESIS'!$D$48:$BI$91"))</f>
        <v>1202.2</v>
      </c>
      <c r="G18" s="627" cm="1">
        <f t="array" aca="1" ref="G18" ca="1">SUMPRODUCT((INDIRECT("'"&amp;G$6&amp;"_KESIS'!$b$48:$b$91")=electricity!$B18)*(INDIRECT("'"&amp;G$6&amp;"_KESIS'!$D$1:$BI$1")=electricity!$B$3),INDIRECT("'"&amp;G$6&amp;"_KESIS'!$D$48:$BI$91"))</f>
        <v>1209.7</v>
      </c>
    </row>
    <row r="19" spans="1:8" ht="13.5">
      <c r="A19" s="107" t="s">
        <v>251</v>
      </c>
      <c r="B19" s="600" t="s">
        <v>114</v>
      </c>
      <c r="C19" s="627" cm="1">
        <f t="array" aca="1" ref="C19" ca="1">SUMPRODUCT((INDIRECT("'"&amp;C$6&amp;"_KESIS'!$b$48:$b$91")=electricity!$B19)*(INDIRECT("'"&amp;C$6&amp;"_KESIS'!$D$1:$BI$1")=electricity!$B$3),INDIRECT("'"&amp;C$6&amp;"_KESIS'!$D$48:$BI$91"))</f>
        <v>866.6</v>
      </c>
      <c r="D19" s="627" cm="1">
        <f t="array" aca="1" ref="D19" ca="1">SUMPRODUCT((INDIRECT("'"&amp;D$6&amp;"_KESIS'!$b$48:$b$91")=electricity!$B19)*(INDIRECT("'"&amp;D$6&amp;"_KESIS'!$D$1:$BI$1")=electricity!$B$3),INDIRECT("'"&amp;D$6&amp;"_KESIS'!$D$48:$BI$91"))</f>
        <v>782.6</v>
      </c>
      <c r="E19" s="627" cm="1">
        <f t="array" aca="1" ref="E19" ca="1">SUMPRODUCT((INDIRECT("'"&amp;E$6&amp;"_KESIS'!$b$48:$b$91")=electricity!$B19)*(INDIRECT("'"&amp;E$6&amp;"_KESIS'!$D$1:$BI$1")=electricity!$B$3),INDIRECT("'"&amp;E$6&amp;"_KESIS'!$D$48:$BI$91"))</f>
        <v>831</v>
      </c>
      <c r="F19" s="627" cm="1">
        <f t="array" aca="1" ref="F19" ca="1">SUMPRODUCT((INDIRECT("'"&amp;F$6&amp;"_KESIS'!$b$48:$b$91")=electricity!$B19)*(INDIRECT("'"&amp;F$6&amp;"_KESIS'!$D$1:$BI$1")=electricity!$B$3),INDIRECT("'"&amp;F$6&amp;"_KESIS'!$D$48:$BI$91"))</f>
        <v>799.9</v>
      </c>
      <c r="G19" s="627" cm="1">
        <f t="array" aca="1" ref="G19" ca="1">SUMPRODUCT((INDIRECT("'"&amp;G$6&amp;"_KESIS'!$b$48:$b$91")=electricity!$B19)*(INDIRECT("'"&amp;G$6&amp;"_KESIS'!$D$1:$BI$1")=electricity!$B$3),INDIRECT("'"&amp;G$6&amp;"_KESIS'!$D$48:$BI$91"))</f>
        <v>724.9</v>
      </c>
    </row>
    <row r="20" spans="1:8" ht="13.5">
      <c r="A20" s="107" t="s">
        <v>252</v>
      </c>
      <c r="B20" s="600" t="s">
        <v>115</v>
      </c>
      <c r="C20" s="627" cm="1">
        <f t="array" aca="1" ref="C20" ca="1">SUMPRODUCT((INDIRECT("'"&amp;C$6&amp;"_KESIS'!$b$48:$b$91")=electricity!$B20)*(INDIRECT("'"&amp;C$6&amp;"_KESIS'!$D$1:$BI$1")=electricity!$B$3),INDIRECT("'"&amp;C$6&amp;"_KESIS'!$D$48:$BI$91"))</f>
        <v>149.19999999999999</v>
      </c>
      <c r="D20" s="627" cm="1">
        <f t="array" aca="1" ref="D20" ca="1">SUMPRODUCT((INDIRECT("'"&amp;D$6&amp;"_KESIS'!$b$48:$b$91")=electricity!$B20)*(INDIRECT("'"&amp;D$6&amp;"_KESIS'!$D$1:$BI$1")=electricity!$B$3),INDIRECT("'"&amp;D$6&amp;"_KESIS'!$D$48:$BI$91"))</f>
        <v>146.4</v>
      </c>
      <c r="E20" s="627" cm="1">
        <f t="array" aca="1" ref="E20" ca="1">SUMPRODUCT((INDIRECT("'"&amp;E$6&amp;"_KESIS'!$b$48:$b$91")=electricity!$B20)*(INDIRECT("'"&amp;E$6&amp;"_KESIS'!$D$1:$BI$1")=electricity!$B$3),INDIRECT("'"&amp;E$6&amp;"_KESIS'!$D$48:$BI$91"))</f>
        <v>151.4</v>
      </c>
      <c r="F20" s="627" cm="1">
        <f t="array" aca="1" ref="F20" ca="1">SUMPRODUCT((INDIRECT("'"&amp;F$6&amp;"_KESIS'!$b$48:$b$91")=electricity!$B20)*(INDIRECT("'"&amp;F$6&amp;"_KESIS'!$D$1:$BI$1")=electricity!$B$3),INDIRECT("'"&amp;F$6&amp;"_KESIS'!$D$48:$BI$91"))</f>
        <v>150.9</v>
      </c>
      <c r="G20" s="627" cm="1">
        <f t="array" aca="1" ref="G20" ca="1">SUMPRODUCT((INDIRECT("'"&amp;G$6&amp;"_KESIS'!$b$48:$b$91")=electricity!$B20)*(INDIRECT("'"&amp;G$6&amp;"_KESIS'!$D$1:$BI$1")=electricity!$B$3),INDIRECT("'"&amp;G$6&amp;"_KESIS'!$D$48:$BI$91"))</f>
        <v>141.69999999999999</v>
      </c>
    </row>
    <row r="21" spans="1:8" ht="13.5">
      <c r="A21" s="107" t="s">
        <v>253</v>
      </c>
      <c r="B21" s="600" t="s">
        <v>116</v>
      </c>
      <c r="C21" s="627" cm="1">
        <f t="array" aca="1" ref="C21" ca="1">SUMPRODUCT((INDIRECT("'"&amp;C$6&amp;"_KESIS'!$b$48:$b$91")=electricity!$B21)*(INDIRECT("'"&amp;C$6&amp;"_KESIS'!$D$1:$BI$1")=electricity!$B$3),INDIRECT("'"&amp;C$6&amp;"_KESIS'!$D$48:$BI$91"))</f>
        <v>847.2</v>
      </c>
      <c r="D21" s="627" cm="1">
        <f t="array" aca="1" ref="D21" ca="1">SUMPRODUCT((INDIRECT("'"&amp;D$6&amp;"_KESIS'!$b$48:$b$91")=electricity!$B21)*(INDIRECT("'"&amp;D$6&amp;"_KESIS'!$D$1:$BI$1")=electricity!$B$3),INDIRECT("'"&amp;D$6&amp;"_KESIS'!$D$48:$BI$91"))</f>
        <v>808.9</v>
      </c>
      <c r="E21" s="627" cm="1">
        <f t="array" aca="1" ref="E21" ca="1">SUMPRODUCT((INDIRECT("'"&amp;E$6&amp;"_KESIS'!$b$48:$b$91")=electricity!$B21)*(INDIRECT("'"&amp;E$6&amp;"_KESIS'!$D$1:$BI$1")=electricity!$B$3),INDIRECT("'"&amp;E$6&amp;"_KESIS'!$D$48:$BI$91"))</f>
        <v>824.3</v>
      </c>
      <c r="F21" s="627" cm="1">
        <f t="array" aca="1" ref="F21" ca="1">SUMPRODUCT((INDIRECT("'"&amp;F$6&amp;"_KESIS'!$b$48:$b$91")=electricity!$B21)*(INDIRECT("'"&amp;F$6&amp;"_KESIS'!$D$1:$BI$1")=electricity!$B$3),INDIRECT("'"&amp;F$6&amp;"_KESIS'!$D$48:$BI$91"))</f>
        <v>821</v>
      </c>
      <c r="G21" s="627" cm="1">
        <f t="array" aca="1" ref="G21" ca="1">SUMPRODUCT((INDIRECT("'"&amp;G$6&amp;"_KESIS'!$b$48:$b$91")=electricity!$B21)*(INDIRECT("'"&amp;G$6&amp;"_KESIS'!$D$1:$BI$1")=electricity!$B$3),INDIRECT("'"&amp;G$6&amp;"_KESIS'!$D$48:$BI$91"))</f>
        <v>789.2</v>
      </c>
    </row>
    <row r="22" spans="1:8" ht="13.5">
      <c r="A22" s="108" t="s">
        <v>256</v>
      </c>
      <c r="B22" s="601" t="s">
        <v>117</v>
      </c>
      <c r="C22" s="627" cm="1">
        <f t="array" aca="1" ref="C22" ca="1">SUMPRODUCT((INDIRECT("'"&amp;C$6&amp;"_KESIS'!$b$48:$b$91")=electricity!$B22)*(INDIRECT("'"&amp;C$6&amp;"_KESIS'!$D$1:$BI$1")=electricity!$B$3),INDIRECT("'"&amp;C$6&amp;"_KESIS'!$D$48:$BI$91"))</f>
        <v>4693.8999999999996</v>
      </c>
      <c r="D22" s="627" cm="1">
        <f t="array" aca="1" ref="D22" ca="1">SUMPRODUCT((INDIRECT("'"&amp;D$6&amp;"_KESIS'!$b$48:$b$91")=electricity!$B22)*(INDIRECT("'"&amp;D$6&amp;"_KESIS'!$D$1:$BI$1")=electricity!$B$3),INDIRECT("'"&amp;D$6&amp;"_KESIS'!$D$48:$BI$91"))</f>
        <v>4905.8</v>
      </c>
      <c r="E22" s="627" cm="1">
        <f t="array" aca="1" ref="E22" ca="1">SUMPRODUCT((INDIRECT("'"&amp;E$6&amp;"_KESIS'!$b$48:$b$91")=electricity!$B22)*(INDIRECT("'"&amp;E$6&amp;"_KESIS'!$D$1:$BI$1")=electricity!$B$3),INDIRECT("'"&amp;E$6&amp;"_KESIS'!$D$48:$BI$91"))</f>
        <v>5262.4</v>
      </c>
      <c r="F22" s="627" cm="1">
        <f t="array" aca="1" ref="F22" ca="1">SUMPRODUCT((INDIRECT("'"&amp;F$6&amp;"_KESIS'!$b$48:$b$91")=electricity!$B22)*(INDIRECT("'"&amp;F$6&amp;"_KESIS'!$D$1:$BI$1")=electricity!$B$3),INDIRECT("'"&amp;F$6&amp;"_KESIS'!$D$48:$BI$91"))</f>
        <v>5237</v>
      </c>
      <c r="G22" s="627" cm="1">
        <f t="array" aca="1" ref="G22" ca="1">SUMPRODUCT((INDIRECT("'"&amp;G$6&amp;"_KESIS'!$b$48:$b$91")=electricity!$B22)*(INDIRECT("'"&amp;G$6&amp;"_KESIS'!$D$1:$BI$1")=electricity!$B$3),INDIRECT("'"&amp;G$6&amp;"_KESIS'!$D$48:$BI$91"))</f>
        <v>5225.1000000000004</v>
      </c>
    </row>
    <row r="23" spans="1:8" ht="13.5">
      <c r="A23" s="109" t="s">
        <v>398</v>
      </c>
      <c r="B23" s="600" t="s">
        <v>118</v>
      </c>
      <c r="C23" s="627" cm="1">
        <f t="array" aca="1" ref="C23" ca="1">SUMPRODUCT((INDIRECT("'"&amp;C$6&amp;"_KESIS'!$b$48:$b$91")=electricity!$B23)*(INDIRECT("'"&amp;C$6&amp;"_KESIS'!$D$1:$BI$1")=electricity!$B$3),INDIRECT("'"&amp;C$6&amp;"_KESIS'!$D$48:$BI$91"))</f>
        <v>1050.2</v>
      </c>
      <c r="D23" s="627" cm="1">
        <f t="array" aca="1" ref="D23" ca="1">SUMPRODUCT((INDIRECT("'"&amp;D$6&amp;"_KESIS'!$b$48:$b$91")=electricity!$B23)*(INDIRECT("'"&amp;D$6&amp;"_KESIS'!$D$1:$BI$1")=electricity!$B$3),INDIRECT("'"&amp;D$6&amp;"_KESIS'!$D$48:$BI$91"))</f>
        <v>959.3</v>
      </c>
      <c r="E23" s="627" cm="1">
        <f t="array" aca="1" ref="E23" ca="1">SUMPRODUCT((INDIRECT("'"&amp;E$6&amp;"_KESIS'!$b$48:$b$91")=electricity!$B23)*(INDIRECT("'"&amp;E$6&amp;"_KESIS'!$D$1:$BI$1")=electricity!$B$3),INDIRECT("'"&amp;E$6&amp;"_KESIS'!$D$48:$BI$91"))</f>
        <v>1006.2</v>
      </c>
      <c r="F23" s="627" cm="1">
        <f t="array" aca="1" ref="F23" ca="1">SUMPRODUCT((INDIRECT("'"&amp;F$6&amp;"_KESIS'!$b$48:$b$91")=electricity!$B23)*(INDIRECT("'"&amp;F$6&amp;"_KESIS'!$D$1:$BI$1")=electricity!$B$3),INDIRECT("'"&amp;F$6&amp;"_KESIS'!$D$48:$BI$91"))</f>
        <v>1050.3</v>
      </c>
      <c r="G23" s="627" cm="1">
        <f t="array" aca="1" ref="G23" ca="1">SUMPRODUCT((INDIRECT("'"&amp;G$6&amp;"_KESIS'!$b$48:$b$91")=electricity!$B23)*(INDIRECT("'"&amp;G$6&amp;"_KESIS'!$D$1:$BI$1")=electricity!$B$3),INDIRECT("'"&amp;G$6&amp;"_KESIS'!$D$48:$BI$91"))</f>
        <v>1019.3</v>
      </c>
    </row>
    <row r="24" spans="1:8" ht="13.5">
      <c r="A24" s="538" t="s">
        <v>351</v>
      </c>
      <c r="B24" s="602" t="s">
        <v>119</v>
      </c>
      <c r="C24" s="627" cm="1">
        <f t="array" aca="1" ref="C24" ca="1">SUMPRODUCT((INDIRECT("'"&amp;C$6&amp;"_KESIS'!$b$48:$b$91")=electricity!$B24)*(INDIRECT("'"&amp;C$6&amp;"_KESIS'!$D$1:$BI$1")=electricity!$B$3),INDIRECT("'"&amp;C$6&amp;"_KESIS'!$D$48:$BI$91"))</f>
        <v>4282.5</v>
      </c>
      <c r="D24" s="627" cm="1">
        <f t="array" aca="1" ref="D24" ca="1">SUMPRODUCT((INDIRECT("'"&amp;D$6&amp;"_KESIS'!$b$48:$b$91")=electricity!$B24)*(INDIRECT("'"&amp;D$6&amp;"_KESIS'!$D$1:$BI$1")=electricity!$B$3),INDIRECT("'"&amp;D$6&amp;"_KESIS'!$D$48:$BI$91"))</f>
        <v>4038.5</v>
      </c>
      <c r="E24" s="627" cm="1">
        <f t="array" aca="1" ref="E24" ca="1">SUMPRODUCT((INDIRECT("'"&amp;E$6&amp;"_KESIS'!$b$48:$b$91")=electricity!$B24)*(INDIRECT("'"&amp;E$6&amp;"_KESIS'!$D$1:$BI$1")=electricity!$B$3),INDIRECT("'"&amp;E$6&amp;"_KESIS'!$D$48:$BI$91"))</f>
        <v>4556</v>
      </c>
      <c r="F24" s="627" cm="1">
        <f t="array" aca="1" ref="F24" ca="1">SUMPRODUCT((INDIRECT("'"&amp;F$6&amp;"_KESIS'!$b$48:$b$91")=electricity!$B24)*(INDIRECT("'"&amp;F$6&amp;"_KESIS'!$D$1:$BI$1")=electricity!$B$3),INDIRECT("'"&amp;F$6&amp;"_KESIS'!$D$48:$BI$91"))</f>
        <v>4237.3</v>
      </c>
      <c r="G24" s="627" cm="1">
        <f t="array" aca="1" ref="G24" ca="1">SUMPRODUCT((INDIRECT("'"&amp;G$6&amp;"_KESIS'!$b$48:$b$91")=electricity!$B24)*(INDIRECT("'"&amp;G$6&amp;"_KESIS'!$D$1:$BI$1")=electricity!$B$3),INDIRECT("'"&amp;G$6&amp;"_KESIS'!$D$48:$BI$91"))</f>
        <v>4079.1</v>
      </c>
    </row>
    <row r="25" spans="1:8" ht="13.5">
      <c r="A25" s="109" t="s">
        <v>261</v>
      </c>
      <c r="B25" s="603" t="s">
        <v>120</v>
      </c>
      <c r="C25" s="627" cm="1">
        <f t="array" aca="1" ref="C25" ca="1">SUMPRODUCT((INDIRECT("'"&amp;C$6&amp;"_KESIS'!$b$48:$b$91")=electricity!$B25)*(INDIRECT("'"&amp;C$6&amp;"_KESIS'!$D$1:$BI$1")=electricity!$B$3),INDIRECT("'"&amp;C$6&amp;"_KESIS'!$D$48:$BI$91"))</f>
        <v>852.3</v>
      </c>
      <c r="D25" s="627" cm="1">
        <f t="array" aca="1" ref="D25" ca="1">SUMPRODUCT((INDIRECT("'"&amp;D$6&amp;"_KESIS'!$b$48:$b$91")=electricity!$B25)*(INDIRECT("'"&amp;D$6&amp;"_KESIS'!$D$1:$BI$1")=electricity!$B$3),INDIRECT("'"&amp;D$6&amp;"_KESIS'!$D$48:$BI$91"))</f>
        <v>898.1</v>
      </c>
      <c r="E25" s="627" cm="1">
        <f t="array" aca="1" ref="E25" ca="1">SUMPRODUCT((INDIRECT("'"&amp;E$6&amp;"_KESIS'!$b$48:$b$91")=electricity!$B25)*(INDIRECT("'"&amp;E$6&amp;"_KESIS'!$D$1:$BI$1")=electricity!$B$3),INDIRECT("'"&amp;E$6&amp;"_KESIS'!$D$48:$BI$91"))</f>
        <v>829.2</v>
      </c>
      <c r="F25" s="627" cm="1">
        <f t="array" aca="1" ref="F25" ca="1">SUMPRODUCT((INDIRECT("'"&amp;F$6&amp;"_KESIS'!$b$48:$b$91")=electricity!$B25)*(INDIRECT("'"&amp;F$6&amp;"_KESIS'!$D$1:$BI$1")=electricity!$B$3),INDIRECT("'"&amp;F$6&amp;"_KESIS'!$D$48:$BI$91"))</f>
        <v>920.9</v>
      </c>
      <c r="G25" s="627" cm="1">
        <f t="array" aca="1" ref="G25" ca="1">SUMPRODUCT((INDIRECT("'"&amp;G$6&amp;"_KESIS'!$b$48:$b$91")=electricity!$B25)*(INDIRECT("'"&amp;G$6&amp;"_KESIS'!$D$1:$BI$1")=electricity!$B$3),INDIRECT("'"&amp;G$6&amp;"_KESIS'!$D$48:$BI$91"))</f>
        <v>991.4</v>
      </c>
    </row>
    <row r="26" spans="1:8" ht="13.5">
      <c r="A26" s="108" t="s">
        <v>262</v>
      </c>
      <c r="B26" s="604" t="s">
        <v>121</v>
      </c>
      <c r="C26" s="627" cm="1">
        <f t="array" aca="1" ref="C26" ca="1">SUMPRODUCT((INDIRECT("'"&amp;C$6&amp;"_KESIS'!$b$48:$b$91")=electricity!$B26)*(INDIRECT("'"&amp;C$6&amp;"_KESIS'!$D$1:$BI$1")=electricity!$B$3),INDIRECT("'"&amp;C$6&amp;"_KESIS'!$D$48:$BI$91"))</f>
        <v>7320.1</v>
      </c>
      <c r="D26" s="627" cm="1">
        <f t="array" aca="1" ref="D26" ca="1">SUMPRODUCT((INDIRECT("'"&amp;D$6&amp;"_KESIS'!$b$48:$b$91")=electricity!$B26)*(INDIRECT("'"&amp;D$6&amp;"_KESIS'!$D$1:$BI$1")=electricity!$B$3),INDIRECT("'"&amp;D$6&amp;"_KESIS'!$D$48:$BI$91"))</f>
        <v>7132.7</v>
      </c>
      <c r="E26" s="627" cm="1">
        <f t="array" aca="1" ref="E26" ca="1">SUMPRODUCT((INDIRECT("'"&amp;E$6&amp;"_KESIS'!$b$48:$b$91")=electricity!$B26)*(INDIRECT("'"&amp;E$6&amp;"_KESIS'!$D$1:$BI$1")=electricity!$B$3),INDIRECT("'"&amp;E$6&amp;"_KESIS'!$D$48:$BI$91"))</f>
        <v>7728.8</v>
      </c>
      <c r="F26" s="627" cm="1">
        <f t="array" aca="1" ref="F26" ca="1">SUMPRODUCT((INDIRECT("'"&amp;F$6&amp;"_KESIS'!$b$48:$b$91")=electricity!$B26)*(INDIRECT("'"&amp;F$6&amp;"_KESIS'!$D$1:$BI$1")=electricity!$B$3),INDIRECT("'"&amp;F$6&amp;"_KESIS'!$D$48:$BI$91"))</f>
        <v>7869.7</v>
      </c>
      <c r="G26" s="627" cm="1">
        <f t="array" aca="1" ref="G26" ca="1">SUMPRODUCT((INDIRECT("'"&amp;G$6&amp;"_KESIS'!$b$48:$b$91")=electricity!$B26)*(INDIRECT("'"&amp;G$6&amp;"_KESIS'!$D$1:$BI$1")=electricity!$B$3),INDIRECT("'"&amp;G$6&amp;"_KESIS'!$D$48:$BI$91"))</f>
        <v>8043.1</v>
      </c>
    </row>
    <row r="27" spans="1:8" ht="13.5">
      <c r="A27" s="109" t="s">
        <v>265</v>
      </c>
      <c r="B27" s="604" t="s">
        <v>122</v>
      </c>
      <c r="C27" s="627" cm="1">
        <f t="array" aca="1" ref="C27" ca="1">SUMPRODUCT((INDIRECT("'"&amp;C$6&amp;"_KESIS'!$b$48:$b$91")=electricity!$B27)*(INDIRECT("'"&amp;C$6&amp;"_KESIS'!$D$1:$BI$1")=electricity!$B$3),INDIRECT("'"&amp;C$6&amp;"_KESIS'!$D$48:$BI$91"))</f>
        <v>1881.3</v>
      </c>
      <c r="D27" s="627" cm="1">
        <f t="array" aca="1" ref="D27" ca="1">SUMPRODUCT((INDIRECT("'"&amp;D$6&amp;"_KESIS'!$b$48:$b$91")=electricity!$B27)*(INDIRECT("'"&amp;D$6&amp;"_KESIS'!$D$1:$BI$1")=electricity!$B$3),INDIRECT("'"&amp;D$6&amp;"_KESIS'!$D$48:$BI$91"))</f>
        <v>1778.2</v>
      </c>
      <c r="E27" s="627" cm="1">
        <f t="array" aca="1" ref="E27" ca="1">SUMPRODUCT((INDIRECT("'"&amp;E$6&amp;"_KESIS'!$b$48:$b$91")=electricity!$B27)*(INDIRECT("'"&amp;E$6&amp;"_KESIS'!$D$1:$BI$1")=electricity!$B$3),INDIRECT("'"&amp;E$6&amp;"_KESIS'!$D$48:$BI$91"))</f>
        <v>1902</v>
      </c>
      <c r="F27" s="627" cm="1">
        <f t="array" aca="1" ref="F27" ca="1">SUMPRODUCT((INDIRECT("'"&amp;F$6&amp;"_KESIS'!$b$48:$b$91")=electricity!$B27)*(INDIRECT("'"&amp;F$6&amp;"_KESIS'!$D$1:$BI$1")=electricity!$B$3),INDIRECT("'"&amp;F$6&amp;"_KESIS'!$D$48:$BI$91"))</f>
        <v>1956.3</v>
      </c>
      <c r="G27" s="627" cm="1">
        <f t="array" aca="1" ref="G27" ca="1">SUMPRODUCT((INDIRECT("'"&amp;G$6&amp;"_KESIS'!$b$48:$b$91")=electricity!$B27)*(INDIRECT("'"&amp;G$6&amp;"_KESIS'!$D$1:$BI$1")=electricity!$B$3),INDIRECT("'"&amp;G$6&amp;"_KESIS'!$D$48:$BI$91"))</f>
        <v>2034.5</v>
      </c>
    </row>
    <row r="28" spans="1:8" ht="13.5">
      <c r="A28" s="107" t="s">
        <v>266</v>
      </c>
      <c r="B28" s="600" t="s">
        <v>123</v>
      </c>
      <c r="C28" s="627" cm="1">
        <f t="array" aca="1" ref="C28" ca="1">SUMPRODUCT((INDIRECT("'"&amp;C$6&amp;"_KESIS'!$b$48:$b$91")=electricity!$B28)*(INDIRECT("'"&amp;C$6&amp;"_KESIS'!$D$1:$BI$1")=electricity!$B$3),INDIRECT("'"&amp;C$6&amp;"_KESIS'!$D$48:$BI$91"))</f>
        <v>377.4</v>
      </c>
      <c r="D28" s="627" cm="1">
        <f t="array" aca="1" ref="D28" ca="1">SUMPRODUCT((INDIRECT("'"&amp;D$6&amp;"_KESIS'!$b$48:$b$91")=electricity!$B28)*(INDIRECT("'"&amp;D$6&amp;"_KESIS'!$D$1:$BI$1")=electricity!$B$3),INDIRECT("'"&amp;D$6&amp;"_KESIS'!$D$48:$BI$91"))</f>
        <v>289.8</v>
      </c>
      <c r="E28" s="627" cm="1">
        <f t="array" aca="1" ref="E28" ca="1">SUMPRODUCT((INDIRECT("'"&amp;E$6&amp;"_KESIS'!$b$48:$b$91")=electricity!$B28)*(INDIRECT("'"&amp;E$6&amp;"_KESIS'!$D$1:$BI$1")=electricity!$B$3),INDIRECT("'"&amp;E$6&amp;"_KESIS'!$D$48:$BI$91"))</f>
        <v>313.3</v>
      </c>
      <c r="F28" s="627" cm="1">
        <f t="array" aca="1" ref="F28" ca="1">SUMPRODUCT((INDIRECT("'"&amp;F$6&amp;"_KESIS'!$b$48:$b$91")=electricity!$B28)*(INDIRECT("'"&amp;F$6&amp;"_KESIS'!$D$1:$BI$1")=electricity!$B$3),INDIRECT("'"&amp;F$6&amp;"_KESIS'!$D$48:$BI$91"))</f>
        <v>318.7</v>
      </c>
      <c r="G28" s="627" cm="1">
        <f t="array" aca="1" ref="G28" ca="1">SUMPRODUCT((INDIRECT("'"&amp;G$6&amp;"_KESIS'!$b$48:$b$91")=electricity!$B28)*(INDIRECT("'"&amp;G$6&amp;"_KESIS'!$D$1:$BI$1")=electricity!$B$3),INDIRECT("'"&amp;G$6&amp;"_KESIS'!$D$48:$BI$91"))</f>
        <v>308.60000000000002</v>
      </c>
    </row>
    <row r="29" spans="1:8" ht="13.5">
      <c r="A29" s="107" t="s">
        <v>269</v>
      </c>
      <c r="B29" s="600" t="s">
        <v>124</v>
      </c>
      <c r="C29" s="627" cm="1">
        <f t="array" aca="1" ref="C29" ca="1">SUMPRODUCT((INDIRECT("'"&amp;C$6&amp;"_KESIS'!$b$48:$b$91")=electricity!$B29)*(INDIRECT("'"&amp;C$6&amp;"_KESIS'!$D$1:$BI$1")=electricity!$B$3),INDIRECT("'"&amp;C$6&amp;"_KESIS'!$D$48:$BI$91"))</f>
        <v>0.8</v>
      </c>
      <c r="D29" s="627" cm="1">
        <f t="array" aca="1" ref="D29" ca="1">SUMPRODUCT((INDIRECT("'"&amp;D$6&amp;"_KESIS'!$b$48:$b$91")=electricity!$B29)*(INDIRECT("'"&amp;D$6&amp;"_KESIS'!$D$1:$BI$1")=electricity!$B$3),INDIRECT("'"&amp;D$6&amp;"_KESIS'!$D$48:$BI$91"))</f>
        <v>0</v>
      </c>
      <c r="E29" s="627" cm="1">
        <f t="array" aca="1" ref="E29" ca="1">SUMPRODUCT((INDIRECT("'"&amp;E$6&amp;"_KESIS'!$b$48:$b$91")=electricity!$B29)*(INDIRECT("'"&amp;E$6&amp;"_KESIS'!$D$1:$BI$1")=electricity!$B$3),INDIRECT("'"&amp;E$6&amp;"_KESIS'!$D$48:$BI$91"))</f>
        <v>0</v>
      </c>
      <c r="F29" s="627" cm="1">
        <f t="array" aca="1" ref="F29" ca="1">SUMPRODUCT((INDIRECT("'"&amp;F$6&amp;"_KESIS'!$b$48:$b$91")=electricity!$B29)*(INDIRECT("'"&amp;F$6&amp;"_KESIS'!$D$1:$BI$1")=electricity!$B$3),INDIRECT("'"&amp;F$6&amp;"_KESIS'!$D$48:$BI$91"))</f>
        <v>0</v>
      </c>
      <c r="G29" s="627" cm="1">
        <f t="array" aca="1" ref="G29" ca="1">SUMPRODUCT((INDIRECT("'"&amp;G$6&amp;"_KESIS'!$b$48:$b$91")=electricity!$B29)*(INDIRECT("'"&amp;G$6&amp;"_KESIS'!$D$1:$BI$1")=electricity!$B$3),INDIRECT("'"&amp;G$6&amp;"_KESIS'!$D$48:$BI$91"))</f>
        <v>0</v>
      </c>
    </row>
    <row r="30" spans="1:8" ht="13.5">
      <c r="A30" s="107" t="s">
        <v>268</v>
      </c>
      <c r="B30" s="602" t="s">
        <v>132</v>
      </c>
      <c r="C30" s="627">
        <v>0</v>
      </c>
      <c r="D30" s="627">
        <v>0</v>
      </c>
      <c r="E30" s="627">
        <v>0</v>
      </c>
      <c r="F30" s="627">
        <v>0</v>
      </c>
      <c r="G30" s="627">
        <v>0</v>
      </c>
      <c r="H30" s="429" t="s">
        <v>1005</v>
      </c>
    </row>
    <row r="31" spans="1:8" ht="13.5">
      <c r="A31" s="108" t="s">
        <v>256</v>
      </c>
      <c r="B31" s="601" t="s">
        <v>134</v>
      </c>
      <c r="C31" s="627" cm="1">
        <f t="array" aca="1" ref="C31" ca="1">SUMPRODUCT((INDIRECT("'"&amp;C$6&amp;"_KESIS'!$b$48:$b$91")=electricity!$B31)*(INDIRECT("'"&amp;C$6&amp;"_KESIS'!$D$1:$BI$1")=electricity!$B$3),INDIRECT("'"&amp;C$6&amp;"_KESIS'!$D$48:$BI$91"))</f>
        <v>0</v>
      </c>
      <c r="D31" s="627" cm="1">
        <f t="array" aca="1" ref="D31" ca="1">SUMPRODUCT((INDIRECT("'"&amp;D$6&amp;"_KESIS'!$b$48:$b$91")=electricity!$B31)*(INDIRECT("'"&amp;D$6&amp;"_KESIS'!$D$1:$BI$1")=electricity!$B$3),INDIRECT("'"&amp;D$6&amp;"_KESIS'!$D$48:$BI$91"))</f>
        <v>0</v>
      </c>
      <c r="E31" s="627" cm="1">
        <f t="array" aca="1" ref="E31" ca="1">SUMPRODUCT((INDIRECT("'"&amp;E$6&amp;"_KESIS'!$b$48:$b$91")=electricity!$B31)*(INDIRECT("'"&amp;E$6&amp;"_KESIS'!$D$1:$BI$1")=electricity!$B$3),INDIRECT("'"&amp;E$6&amp;"_KESIS'!$D$48:$BI$91"))</f>
        <v>0</v>
      </c>
      <c r="F31" s="627" cm="1">
        <f t="array" aca="1" ref="F31" ca="1">SUMPRODUCT((INDIRECT("'"&amp;F$6&amp;"_KESIS'!$b$48:$b$91")=electricity!$B31)*(INDIRECT("'"&amp;F$6&amp;"_KESIS'!$D$1:$BI$1")=electricity!$B$3),INDIRECT("'"&amp;F$6&amp;"_KESIS'!$D$48:$BI$91"))</f>
        <v>0</v>
      </c>
      <c r="G31" s="627" cm="1">
        <f t="array" aca="1" ref="G31" ca="1">SUMPRODUCT((INDIRECT("'"&amp;G$6&amp;"_KESIS'!$b$48:$b$91")=electricity!$B31)*(INDIRECT("'"&amp;G$6&amp;"_KESIS'!$D$1:$BI$1")=electricity!$B$3),INDIRECT("'"&amp;G$6&amp;"_KESIS'!$D$48:$BI$91"))</f>
        <v>0</v>
      </c>
      <c r="H31" s="429" t="s">
        <v>906</v>
      </c>
    </row>
    <row r="32" spans="1:8" ht="13.5">
      <c r="A32" s="605"/>
      <c r="B32" s="624"/>
      <c r="C32" s="625">
        <f ca="1">SUM(C7:C31)</f>
        <v>26386.1</v>
      </c>
      <c r="D32" s="625">
        <f t="shared" ref="D32:G32" ca="1" si="0">SUM(D7:D31)</f>
        <v>25670.699999999997</v>
      </c>
      <c r="E32" s="625">
        <f t="shared" ca="1" si="0"/>
        <v>27530.399999999998</v>
      </c>
      <c r="F32" s="625">
        <f t="shared" ca="1" si="0"/>
        <v>27642.7</v>
      </c>
      <c r="G32" s="625">
        <f t="shared" ca="1" si="0"/>
        <v>27600.1</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1488.2</v>
      </c>
      <c r="D35" s="488">
        <f t="shared" ref="D35:G35" ca="1" si="1">SUMIF($A$7:$A$31,$B35,D$7:D$31)</f>
        <v>1465.1</v>
      </c>
      <c r="E35" s="488">
        <f t="shared" ca="1" si="1"/>
        <v>1590.7</v>
      </c>
      <c r="F35" s="488">
        <f t="shared" ca="1" si="1"/>
        <v>1658.6</v>
      </c>
      <c r="G35" s="488">
        <f t="shared" ca="1" si="1"/>
        <v>1614.8000000000002</v>
      </c>
      <c r="H35" s="431" t="s">
        <v>681</v>
      </c>
    </row>
    <row r="36" spans="1:8">
      <c r="A36" s="433" t="s">
        <v>782</v>
      </c>
      <c r="B36" s="435" t="s">
        <v>247</v>
      </c>
      <c r="C36" s="488">
        <f t="shared" ref="C36:G53" ca="1" si="2">SUMIF($A$7:$A$31,$B36,C$7:C$31)</f>
        <v>0</v>
      </c>
      <c r="D36" s="488">
        <f t="shared" ca="1" si="2"/>
        <v>0</v>
      </c>
      <c r="E36" s="488">
        <f t="shared" ca="1" si="2"/>
        <v>0</v>
      </c>
      <c r="F36" s="488">
        <f t="shared" ca="1" si="2"/>
        <v>0</v>
      </c>
      <c r="G36" s="488">
        <f t="shared" ca="1" si="2"/>
        <v>0</v>
      </c>
      <c r="H36" s="431"/>
    </row>
    <row r="37" spans="1:8">
      <c r="A37" s="433" t="s">
        <v>783</v>
      </c>
      <c r="B37" s="435" t="s">
        <v>248</v>
      </c>
      <c r="C37" s="488">
        <f t="shared" ca="1" si="2"/>
        <v>0</v>
      </c>
      <c r="D37" s="488">
        <f t="shared" ca="1" si="2"/>
        <v>0</v>
      </c>
      <c r="E37" s="488">
        <f t="shared" ca="1" si="2"/>
        <v>0</v>
      </c>
      <c r="F37" s="488">
        <f t="shared" ca="1" si="2"/>
        <v>0</v>
      </c>
      <c r="G37" s="488">
        <f t="shared" ca="1" si="2"/>
        <v>0</v>
      </c>
      <c r="H37" s="431"/>
    </row>
    <row r="38" spans="1:8">
      <c r="A38" s="433" t="s">
        <v>784</v>
      </c>
      <c r="B38" s="434" t="s">
        <v>249</v>
      </c>
      <c r="C38" s="488">
        <f t="shared" ca="1" si="2"/>
        <v>128.4</v>
      </c>
      <c r="D38" s="488">
        <f t="shared" ca="1" si="2"/>
        <v>133.5</v>
      </c>
      <c r="E38" s="488">
        <f t="shared" ca="1" si="2"/>
        <v>155.4</v>
      </c>
      <c r="F38" s="488">
        <f t="shared" ca="1" si="2"/>
        <v>151.30000000000001</v>
      </c>
      <c r="G38" s="488">
        <f t="shared" ca="1" si="2"/>
        <v>147</v>
      </c>
      <c r="H38" s="431" t="s">
        <v>681</v>
      </c>
    </row>
    <row r="39" spans="1:8">
      <c r="A39" s="433" t="s">
        <v>785</v>
      </c>
      <c r="B39" s="434" t="s">
        <v>250</v>
      </c>
      <c r="C39" s="488">
        <f t="shared" ca="1" si="2"/>
        <v>1179</v>
      </c>
      <c r="D39" s="488">
        <f t="shared" ca="1" si="2"/>
        <v>1112.8</v>
      </c>
      <c r="E39" s="488">
        <f t="shared" ca="1" si="2"/>
        <v>1167.4000000000001</v>
      </c>
      <c r="F39" s="488">
        <f t="shared" ca="1" si="2"/>
        <v>1202.2</v>
      </c>
      <c r="G39" s="488">
        <f t="shared" ca="1" si="2"/>
        <v>1209.7</v>
      </c>
      <c r="H39" s="431" t="s">
        <v>681</v>
      </c>
    </row>
    <row r="40" spans="1:8">
      <c r="A40" s="433" t="s">
        <v>786</v>
      </c>
      <c r="B40" s="434" t="s">
        <v>251</v>
      </c>
      <c r="C40" s="488">
        <f t="shared" ca="1" si="2"/>
        <v>866.6</v>
      </c>
      <c r="D40" s="488">
        <f t="shared" ca="1" si="2"/>
        <v>782.6</v>
      </c>
      <c r="E40" s="488">
        <f t="shared" ca="1" si="2"/>
        <v>831</v>
      </c>
      <c r="F40" s="488">
        <f t="shared" ca="1" si="2"/>
        <v>799.9</v>
      </c>
      <c r="G40" s="488">
        <f t="shared" ca="1" si="2"/>
        <v>724.9</v>
      </c>
      <c r="H40" s="431" t="s">
        <v>681</v>
      </c>
    </row>
    <row r="41" spans="1:8">
      <c r="A41" s="433" t="s">
        <v>787</v>
      </c>
      <c r="B41" s="434" t="s">
        <v>252</v>
      </c>
      <c r="C41" s="488">
        <f t="shared" ca="1" si="2"/>
        <v>149.19999999999999</v>
      </c>
      <c r="D41" s="488">
        <f t="shared" ca="1" si="2"/>
        <v>146.4</v>
      </c>
      <c r="E41" s="488">
        <f t="shared" ca="1" si="2"/>
        <v>151.4</v>
      </c>
      <c r="F41" s="488">
        <f t="shared" ca="1" si="2"/>
        <v>150.9</v>
      </c>
      <c r="G41" s="488">
        <f t="shared" ca="1" si="2"/>
        <v>141.69999999999999</v>
      </c>
      <c r="H41" s="431" t="s">
        <v>681</v>
      </c>
    </row>
    <row r="42" spans="1:8">
      <c r="A42" s="433" t="s">
        <v>788</v>
      </c>
      <c r="B42" s="434" t="s">
        <v>253</v>
      </c>
      <c r="C42" s="488">
        <f t="shared" ca="1" si="2"/>
        <v>847.2</v>
      </c>
      <c r="D42" s="488">
        <f t="shared" ca="1" si="2"/>
        <v>808.9</v>
      </c>
      <c r="E42" s="488">
        <f t="shared" ca="1" si="2"/>
        <v>824.3</v>
      </c>
      <c r="F42" s="488">
        <f t="shared" ca="1" si="2"/>
        <v>821</v>
      </c>
      <c r="G42" s="488">
        <f t="shared" ca="1" si="2"/>
        <v>789.2</v>
      </c>
      <c r="H42" s="431" t="s">
        <v>681</v>
      </c>
    </row>
    <row r="43" spans="1:8">
      <c r="A43" s="433" t="s">
        <v>789</v>
      </c>
      <c r="B43" s="435" t="s">
        <v>254</v>
      </c>
      <c r="C43" s="488">
        <f t="shared" ca="1" si="2"/>
        <v>1269</v>
      </c>
      <c r="D43" s="488">
        <f t="shared" ca="1" si="2"/>
        <v>1219</v>
      </c>
      <c r="E43" s="488">
        <f t="shared" ca="1" si="2"/>
        <v>1212.3</v>
      </c>
      <c r="F43" s="488">
        <f t="shared" ca="1" si="2"/>
        <v>1268.5999999999999</v>
      </c>
      <c r="G43" s="488">
        <f t="shared" ca="1" si="2"/>
        <v>1271.7</v>
      </c>
      <c r="H43" s="431"/>
    </row>
    <row r="44" spans="1:8">
      <c r="A44" s="433" t="s">
        <v>790</v>
      </c>
      <c r="B44" s="436" t="s">
        <v>257</v>
      </c>
      <c r="C44" s="488">
        <f t="shared" ca="1" si="2"/>
        <v>4693.8999999999996</v>
      </c>
      <c r="D44" s="488">
        <f t="shared" ca="1" si="2"/>
        <v>4905.8</v>
      </c>
      <c r="E44" s="488">
        <f t="shared" ca="1" si="2"/>
        <v>5262.4</v>
      </c>
      <c r="F44" s="488">
        <f t="shared" ca="1" si="2"/>
        <v>5237</v>
      </c>
      <c r="G44" s="488">
        <f ca="1">SUMIF($A$7:$A$31,$B44,G$7:G$31)</f>
        <v>5225.1000000000004</v>
      </c>
      <c r="H44" s="431" t="s">
        <v>670</v>
      </c>
    </row>
    <row r="45" spans="1:8">
      <c r="A45" s="433" t="s">
        <v>791</v>
      </c>
      <c r="B45" s="437" t="s">
        <v>398</v>
      </c>
      <c r="C45" s="488">
        <f t="shared" ca="1" si="2"/>
        <v>1050.2</v>
      </c>
      <c r="D45" s="488">
        <f t="shared" ca="1" si="2"/>
        <v>959.3</v>
      </c>
      <c r="E45" s="488">
        <f t="shared" ca="1" si="2"/>
        <v>1006.2</v>
      </c>
      <c r="F45" s="488">
        <f t="shared" ca="1" si="2"/>
        <v>1050.3</v>
      </c>
      <c r="G45" s="488">
        <f t="shared" ca="1" si="2"/>
        <v>1019.3</v>
      </c>
      <c r="H45" s="431" t="s">
        <v>681</v>
      </c>
    </row>
    <row r="46" spans="1:8">
      <c r="A46" s="433" t="s">
        <v>792</v>
      </c>
      <c r="B46" s="438" t="s">
        <v>259</v>
      </c>
      <c r="C46" s="488">
        <f t="shared" ca="1" si="2"/>
        <v>4282.5</v>
      </c>
      <c r="D46" s="488">
        <f t="shared" ca="1" si="2"/>
        <v>4038.5</v>
      </c>
      <c r="E46" s="488">
        <f t="shared" ca="1" si="2"/>
        <v>4556</v>
      </c>
      <c r="F46" s="488">
        <f t="shared" ca="1" si="2"/>
        <v>4237.3</v>
      </c>
      <c r="G46" s="488">
        <f t="shared" ca="1" si="2"/>
        <v>4079.1</v>
      </c>
      <c r="H46" s="431" t="s">
        <v>801</v>
      </c>
    </row>
    <row r="47" spans="1:8">
      <c r="A47" s="433" t="s">
        <v>793</v>
      </c>
      <c r="B47" s="439" t="s">
        <v>261</v>
      </c>
      <c r="C47" s="488">
        <f t="shared" ca="1" si="2"/>
        <v>852.3</v>
      </c>
      <c r="D47" s="488">
        <f t="shared" ca="1" si="2"/>
        <v>898.1</v>
      </c>
      <c r="E47" s="488">
        <f t="shared" ca="1" si="2"/>
        <v>829.2</v>
      </c>
      <c r="F47" s="488">
        <f t="shared" ca="1" si="2"/>
        <v>920.9</v>
      </c>
      <c r="G47" s="488">
        <f t="shared" ca="1" si="2"/>
        <v>991.4</v>
      </c>
      <c r="H47" s="431" t="s">
        <v>216</v>
      </c>
    </row>
    <row r="48" spans="1:8">
      <c r="A48" s="433" t="s">
        <v>794</v>
      </c>
      <c r="B48" s="440" t="s">
        <v>262</v>
      </c>
      <c r="C48" s="488">
        <f t="shared" ca="1" si="2"/>
        <v>7320.1</v>
      </c>
      <c r="D48" s="488">
        <f t="shared" ca="1" si="2"/>
        <v>7132.7</v>
      </c>
      <c r="E48" s="488">
        <f t="shared" ca="1" si="2"/>
        <v>7728.8</v>
      </c>
      <c r="F48" s="488">
        <f t="shared" ca="1" si="2"/>
        <v>7869.7</v>
      </c>
      <c r="G48" s="488">
        <f t="shared" ca="1" si="2"/>
        <v>8043.1</v>
      </c>
      <c r="H48" s="431" t="s">
        <v>217</v>
      </c>
    </row>
    <row r="49" spans="1:18">
      <c r="A49" s="433" t="s">
        <v>795</v>
      </c>
      <c r="B49" s="441" t="s">
        <v>265</v>
      </c>
      <c r="C49" s="488">
        <f t="shared" ca="1" si="2"/>
        <v>1881.3</v>
      </c>
      <c r="D49" s="488">
        <f t="shared" ca="1" si="2"/>
        <v>1778.2</v>
      </c>
      <c r="E49" s="488">
        <f t="shared" ca="1" si="2"/>
        <v>1902</v>
      </c>
      <c r="F49" s="488">
        <f t="shared" ca="1" si="2"/>
        <v>1956.3</v>
      </c>
      <c r="G49" s="488">
        <f t="shared" ca="1" si="2"/>
        <v>2034.5</v>
      </c>
      <c r="H49" s="431" t="s">
        <v>680</v>
      </c>
    </row>
    <row r="50" spans="1:18">
      <c r="A50" s="433" t="s">
        <v>796</v>
      </c>
      <c r="B50" s="434" t="s">
        <v>266</v>
      </c>
      <c r="C50" s="488">
        <f t="shared" ca="1" si="2"/>
        <v>377.4</v>
      </c>
      <c r="D50" s="488">
        <f t="shared" ca="1" si="2"/>
        <v>289.8</v>
      </c>
      <c r="E50" s="488">
        <f t="shared" ca="1" si="2"/>
        <v>313.3</v>
      </c>
      <c r="F50" s="488">
        <f t="shared" ca="1" si="2"/>
        <v>318.7</v>
      </c>
      <c r="G50" s="488">
        <f t="shared" ca="1" si="2"/>
        <v>308.60000000000002</v>
      </c>
      <c r="H50" s="431" t="s">
        <v>681</v>
      </c>
    </row>
    <row r="51" spans="1:18">
      <c r="A51" s="433" t="s">
        <v>797</v>
      </c>
      <c r="B51" s="435" t="s">
        <v>267</v>
      </c>
      <c r="C51" s="488">
        <f t="shared" ca="1" si="2"/>
        <v>0</v>
      </c>
      <c r="D51" s="488">
        <f t="shared" ca="1" si="2"/>
        <v>0</v>
      </c>
      <c r="E51" s="488">
        <f t="shared" ca="1" si="2"/>
        <v>0</v>
      </c>
      <c r="F51" s="488">
        <f t="shared" ca="1" si="2"/>
        <v>0</v>
      </c>
      <c r="G51" s="488">
        <f t="shared" ca="1" si="2"/>
        <v>0</v>
      </c>
      <c r="H51" s="431"/>
    </row>
    <row r="52" spans="1:18">
      <c r="A52" s="433" t="s">
        <v>798</v>
      </c>
      <c r="B52" s="434" t="s">
        <v>268</v>
      </c>
      <c r="C52" s="488">
        <f t="shared" si="2"/>
        <v>0</v>
      </c>
      <c r="D52" s="488">
        <f t="shared" si="2"/>
        <v>0</v>
      </c>
      <c r="E52" s="488">
        <f t="shared" si="2"/>
        <v>0</v>
      </c>
      <c r="F52" s="488">
        <f t="shared" si="2"/>
        <v>0</v>
      </c>
      <c r="G52" s="488">
        <f t="shared" si="2"/>
        <v>0</v>
      </c>
      <c r="H52" s="431"/>
    </row>
    <row r="53" spans="1:18">
      <c r="A53" s="433" t="s">
        <v>799</v>
      </c>
      <c r="B53" s="434" t="s">
        <v>269</v>
      </c>
      <c r="C53" s="488">
        <f t="shared" ca="1" si="2"/>
        <v>0.8</v>
      </c>
      <c r="D53" s="488">
        <f t="shared" ca="1" si="2"/>
        <v>0</v>
      </c>
      <c r="E53" s="488">
        <f t="shared" ca="1" si="2"/>
        <v>0</v>
      </c>
      <c r="F53" s="488">
        <f t="shared" ca="1" si="2"/>
        <v>0</v>
      </c>
      <c r="G53" s="488">
        <f t="shared" ca="1" si="2"/>
        <v>0</v>
      </c>
      <c r="H53" s="431" t="s">
        <v>681</v>
      </c>
    </row>
    <row r="54" spans="1:18">
      <c r="C54" s="490">
        <f ca="1">SUM(C35:C53)-C32</f>
        <v>0</v>
      </c>
      <c r="D54" s="490">
        <f t="shared" ref="D54:G54" ca="1" si="3">SUM(D35:D53)-D32</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513"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510" t="s">
        <v>670</v>
      </c>
      <c r="B61" s="428" t="s">
        <v>381</v>
      </c>
      <c r="C61" s="511">
        <v>5.3639999999999999</v>
      </c>
      <c r="D61" s="450">
        <v>5.1130000000000004</v>
      </c>
      <c r="E61" s="450">
        <v>4.3520000000000003</v>
      </c>
      <c r="F61" s="450">
        <v>4.5940000000000003</v>
      </c>
      <c r="G61" s="450">
        <v>4.6520000000000001</v>
      </c>
      <c r="H61" s="451">
        <v>4.8259999999999996</v>
      </c>
      <c r="I61" s="451">
        <v>5.2729999999999997</v>
      </c>
      <c r="J61" s="451">
        <v>5.6980000000000004</v>
      </c>
      <c r="K61" s="452">
        <f>_xlfn.RRI(H$60-G$60,G61,H61)</f>
        <v>6.13888830257725E-3</v>
      </c>
      <c r="L61" s="452">
        <f t="shared" ref="L61:M66" si="4">_xlfn.RRI(I$60-H$60,H61,I61)</f>
        <v>8.8974988414840528E-3</v>
      </c>
      <c r="M61" s="452">
        <f t="shared" si="4"/>
        <v>7.781698808799753E-3</v>
      </c>
      <c r="N61" s="453">
        <v>4.5919999999999996</v>
      </c>
      <c r="O61" s="453">
        <v>1.0130662020905925</v>
      </c>
      <c r="P61" s="453"/>
      <c r="Q61" s="453"/>
      <c r="R61" s="453"/>
    </row>
    <row r="62" spans="1:18" ht="24">
      <c r="A62" s="510" t="s">
        <v>675</v>
      </c>
      <c r="B62" s="428" t="s">
        <v>381</v>
      </c>
      <c r="C62" s="511">
        <v>1.008</v>
      </c>
      <c r="D62" s="450">
        <v>0.95699999999999996</v>
      </c>
      <c r="E62" s="450">
        <v>1.004</v>
      </c>
      <c r="F62" s="450">
        <v>1.0149999999999999</v>
      </c>
      <c r="G62" s="450">
        <v>0.90600000000000003</v>
      </c>
      <c r="H62" s="451">
        <v>0.96</v>
      </c>
      <c r="I62" s="451">
        <v>1.0449999999999999</v>
      </c>
      <c r="J62" s="451">
        <v>1.111</v>
      </c>
      <c r="K62" s="452">
        <f t="shared" ref="K62:K66" si="5">_xlfn.RRI(H$60-G$60,G62,H62)</f>
        <v>9.6956980561142547E-3</v>
      </c>
      <c r="L62" s="452">
        <f t="shared" si="4"/>
        <v>8.5199781608957803E-3</v>
      </c>
      <c r="M62" s="452">
        <f t="shared" si="4"/>
        <v>6.143154776169224E-3</v>
      </c>
      <c r="N62" s="453">
        <v>0.98399999999999999</v>
      </c>
      <c r="O62" s="453">
        <v>0.92073170731707321</v>
      </c>
      <c r="P62" s="453"/>
      <c r="Q62" s="453"/>
      <c r="R62" s="453"/>
    </row>
    <row r="63" spans="1:18">
      <c r="A63" s="510" t="s">
        <v>676</v>
      </c>
      <c r="B63" s="428" t="s">
        <v>381</v>
      </c>
      <c r="C63" s="511">
        <v>2.76</v>
      </c>
      <c r="D63" s="450">
        <v>2.2814401794800001</v>
      </c>
      <c r="E63" s="450">
        <v>2.0859200000000002</v>
      </c>
      <c r="F63" s="450">
        <v>2.2275339999999999</v>
      </c>
      <c r="G63" s="450">
        <v>1.8536300000000001</v>
      </c>
      <c r="H63" s="451">
        <v>2.2589999999999999</v>
      </c>
      <c r="I63" s="451">
        <v>2.4929999999999999</v>
      </c>
      <c r="J63" s="451">
        <v>2.468</v>
      </c>
      <c r="K63" s="452">
        <f t="shared" si="5"/>
        <v>3.3512015871754341E-2</v>
      </c>
      <c r="L63" s="452">
        <f t="shared" si="4"/>
        <v>9.9051915610115504E-3</v>
      </c>
      <c r="M63" s="452">
        <f t="shared" si="4"/>
        <v>-1.0073621196005078E-3</v>
      </c>
      <c r="N63" s="453">
        <v>2.089</v>
      </c>
      <c r="O63" s="453">
        <v>0.88732886548587853</v>
      </c>
      <c r="P63" s="453"/>
      <c r="Q63" s="453"/>
      <c r="R63" s="453"/>
    </row>
    <row r="64" spans="1:18">
      <c r="A64" s="510" t="s">
        <v>217</v>
      </c>
      <c r="B64" s="428" t="s">
        <v>381</v>
      </c>
      <c r="C64" s="512">
        <v>7.3748690762432618</v>
      </c>
      <c r="D64" s="454">
        <v>7.3490298428384966</v>
      </c>
      <c r="E64" s="450">
        <v>7.9087389999999997</v>
      </c>
      <c r="F64" s="450">
        <v>7.9593850000000002</v>
      </c>
      <c r="G64" s="450">
        <v>7.7141380000000002</v>
      </c>
      <c r="H64" s="451">
        <v>8.3610000000000007</v>
      </c>
      <c r="I64" s="451">
        <v>9.32</v>
      </c>
      <c r="J64" s="451">
        <v>9.4670000000000005</v>
      </c>
      <c r="K64" s="452">
        <f t="shared" si="5"/>
        <v>1.3511007772960992E-2</v>
      </c>
      <c r="L64" s="452">
        <f t="shared" si="4"/>
        <v>1.0917626180875883E-2</v>
      </c>
      <c r="M64" s="452">
        <f t="shared" si="4"/>
        <v>1.5661690085650992E-3</v>
      </c>
      <c r="N64" s="453">
        <v>7.8010000000000002</v>
      </c>
      <c r="O64" s="453">
        <v>0.98886527368286115</v>
      </c>
      <c r="P64" s="453"/>
      <c r="Q64" s="453"/>
      <c r="R64" s="453"/>
    </row>
    <row r="65" spans="1:34" ht="24">
      <c r="A65" s="510" t="s">
        <v>680</v>
      </c>
      <c r="B65" s="428" t="s">
        <v>381</v>
      </c>
      <c r="C65" s="512">
        <v>1.8011309237567377</v>
      </c>
      <c r="D65" s="454">
        <v>1.779116571669503</v>
      </c>
      <c r="E65" s="450">
        <v>1.8989119999999999</v>
      </c>
      <c r="F65" s="450">
        <v>1.95584</v>
      </c>
      <c r="G65" s="450">
        <v>2.038462</v>
      </c>
      <c r="H65" s="451">
        <v>2.0459999999999998</v>
      </c>
      <c r="I65" s="451">
        <v>2.2749999999999999</v>
      </c>
      <c r="J65" s="451">
        <v>2.2839999999999998</v>
      </c>
      <c r="K65" s="452">
        <f t="shared" si="5"/>
        <v>6.15366857833477E-4</v>
      </c>
      <c r="L65" s="452">
        <f t="shared" si="4"/>
        <v>1.0665817075693029E-2</v>
      </c>
      <c r="M65" s="452">
        <f t="shared" si="4"/>
        <v>3.9490189231528028E-4</v>
      </c>
      <c r="N65" s="453">
        <v>2.0329999999999999</v>
      </c>
      <c r="O65" s="453">
        <v>1.0026866699458927</v>
      </c>
      <c r="P65" s="453"/>
      <c r="Q65" s="453"/>
      <c r="R65" s="453"/>
    </row>
    <row r="66" spans="1:34">
      <c r="A66" s="510" t="s">
        <v>681</v>
      </c>
      <c r="B66" s="428" t="s">
        <v>381</v>
      </c>
      <c r="C66" s="511">
        <v>5.7519999999999989</v>
      </c>
      <c r="D66" s="450">
        <v>5.6284134060119975</v>
      </c>
      <c r="E66" s="450">
        <v>5.858429000000001</v>
      </c>
      <c r="F66" s="450">
        <v>5.8182410000000004</v>
      </c>
      <c r="G66" s="450">
        <v>6.8097700000000003</v>
      </c>
      <c r="H66" s="451">
        <v>7.5019999999999998</v>
      </c>
      <c r="I66" s="451">
        <v>10.026999999999999</v>
      </c>
      <c r="J66" s="451">
        <v>9.8759999999999994</v>
      </c>
      <c r="K66" s="452">
        <f t="shared" si="5"/>
        <v>1.6266093233986645E-2</v>
      </c>
      <c r="L66" s="452">
        <f t="shared" si="4"/>
        <v>2.9436103803125446E-2</v>
      </c>
      <c r="M66" s="452">
        <f t="shared" si="4"/>
        <v>-1.5162376543187417E-3</v>
      </c>
      <c r="N66" s="453">
        <v>6.8019999999999996</v>
      </c>
      <c r="O66" s="453">
        <v>1.0011423110849751</v>
      </c>
      <c r="P66" s="453"/>
      <c r="Q66" s="453"/>
      <c r="R66" s="453"/>
    </row>
    <row r="67" spans="1:34">
      <c r="A67" s="468" t="s">
        <v>827</v>
      </c>
      <c r="B67" s="514"/>
      <c r="C67" s="533">
        <f>SUM(C61:C66)</f>
        <v>24.06</v>
      </c>
      <c r="D67" s="533">
        <f t="shared" ref="D67:J67" si="6">SUM(D61:D66)</f>
        <v>23.108000000000001</v>
      </c>
      <c r="E67" s="533">
        <f t="shared" si="6"/>
        <v>23.108000000000001</v>
      </c>
      <c r="F67" s="533">
        <f t="shared" si="6"/>
        <v>23.57</v>
      </c>
      <c r="G67" s="533">
        <f t="shared" si="6"/>
        <v>23.974</v>
      </c>
      <c r="H67" s="533">
        <f t="shared" si="6"/>
        <v>25.953999999999997</v>
      </c>
      <c r="I67" s="533">
        <f t="shared" si="6"/>
        <v>30.433</v>
      </c>
      <c r="J67" s="533">
        <f t="shared" si="6"/>
        <v>30.903999999999996</v>
      </c>
      <c r="K67" s="471"/>
      <c r="L67" s="471"/>
      <c r="M67" s="471"/>
      <c r="N67" s="453"/>
      <c r="O67" s="453"/>
      <c r="P67" s="453"/>
      <c r="Q67" s="453"/>
      <c r="R67" s="453"/>
    </row>
    <row r="68" spans="1:34">
      <c r="A68" s="472" t="s">
        <v>816</v>
      </c>
      <c r="B68" s="473"/>
      <c r="C68" s="471">
        <f>SUM(C61:C66)*$B$56</f>
        <v>954139439538600</v>
      </c>
      <c r="D68" s="471">
        <f t="shared" ref="D68:J68" si="7">SUM(D61:D66)*$B$56</f>
        <v>916386291307480</v>
      </c>
      <c r="E68" s="471">
        <f t="shared" si="7"/>
        <v>916386291307480</v>
      </c>
      <c r="F68" s="471">
        <f t="shared" si="7"/>
        <v>934707672066700</v>
      </c>
      <c r="G68" s="471">
        <f t="shared" si="7"/>
        <v>950728966063940</v>
      </c>
      <c r="H68" s="471">
        <f t="shared" si="7"/>
        <v>1029249169317739.9</v>
      </c>
      <c r="I68" s="471">
        <f t="shared" si="7"/>
        <v>1206871386678230</v>
      </c>
      <c r="J68" s="471">
        <f t="shared" si="7"/>
        <v>1225549677452239.8</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59017053778942</v>
      </c>
      <c r="D73" s="456">
        <f t="shared" ca="1" si="8"/>
        <v>58100984740981</v>
      </c>
      <c r="E73" s="456">
        <f t="shared" ca="1" si="8"/>
        <v>63081862280717</v>
      </c>
      <c r="F73" s="456">
        <f t="shared" ca="1" si="8"/>
        <v>65774550058966</v>
      </c>
      <c r="G73" s="456">
        <f t="shared" ca="1" si="8"/>
        <v>64037587986988.008</v>
      </c>
      <c r="H73" s="452">
        <f ca="1">G73*$O$66</f>
        <v>64110738833600.609</v>
      </c>
      <c r="I73" s="452">
        <f t="shared" ref="I73:N73" ca="1" si="9">H73*(1+$K$66)</f>
        <v>65153570088767.727</v>
      </c>
      <c r="J73" s="452">
        <f t="shared" ca="1" si="9"/>
        <v>66213364134358.703</v>
      </c>
      <c r="K73" s="452">
        <f t="shared" ca="1" si="9"/>
        <v>67290396888704.086</v>
      </c>
      <c r="L73" s="452">
        <f t="shared" ca="1" si="9"/>
        <v>68384948758247.711</v>
      </c>
      <c r="M73" s="452">
        <f t="shared" ca="1" si="9"/>
        <v>69497304710550.766</v>
      </c>
      <c r="N73" s="452">
        <f t="shared" ca="1" si="9"/>
        <v>70627754348483.359</v>
      </c>
      <c r="O73" s="452">
        <f t="shared" ref="O73:X73" ca="1" si="10">N73*(1+$L$66)</f>
        <v>72706760256866.953</v>
      </c>
      <c r="P73" s="452">
        <f t="shared" ca="1" si="10"/>
        <v>74846963998977.047</v>
      </c>
      <c r="Q73" s="452">
        <f t="shared" ca="1" si="10"/>
        <v>77050167000599.734</v>
      </c>
      <c r="R73" s="452">
        <f t="shared" ca="1" si="10"/>
        <v>79318223714477.531</v>
      </c>
      <c r="S73" s="452">
        <f t="shared" ca="1" si="10"/>
        <v>81653043181216.422</v>
      </c>
      <c r="T73" s="452">
        <f t="shared" ca="1" si="10"/>
        <v>84056590636139.797</v>
      </c>
      <c r="U73" s="452">
        <f t="shared" ca="1" si="10"/>
        <v>86530889163442.031</v>
      </c>
      <c r="V73" s="452">
        <f t="shared" ca="1" si="10"/>
        <v>89078021399033.859</v>
      </c>
      <c r="W73" s="452">
        <f t="shared" ca="1" si="10"/>
        <v>91700131283512.844</v>
      </c>
      <c r="X73" s="452">
        <f t="shared" ca="1" si="10"/>
        <v>94399425866734.563</v>
      </c>
      <c r="Y73" s="452">
        <f t="shared" ref="Y73:AH73" ca="1" si="11">X73*(1+$M$66)</f>
        <v>94256293902689.344</v>
      </c>
      <c r="Z73" s="452">
        <f t="shared" ca="1" si="11"/>
        <v>94113378960717.547</v>
      </c>
      <c r="AA73" s="452">
        <f t="shared" ca="1" si="11"/>
        <v>93970680711762.141</v>
      </c>
      <c r="AB73" s="452">
        <f t="shared" ca="1" si="11"/>
        <v>93828198827265</v>
      </c>
      <c r="AC73" s="452">
        <f t="shared" ca="1" si="11"/>
        <v>93685932979166.188</v>
      </c>
      <c r="AD73" s="452">
        <f t="shared" ca="1" si="11"/>
        <v>93543882839903.188</v>
      </c>
      <c r="AE73" s="452">
        <f t="shared" ca="1" si="11"/>
        <v>93402048082410.141</v>
      </c>
      <c r="AF73" s="452">
        <f t="shared" ca="1" si="11"/>
        <v>93260428380117.094</v>
      </c>
      <c r="AG73" s="452">
        <f t="shared" ca="1" si="11"/>
        <v>93119023406949.266</v>
      </c>
      <c r="AH73" s="452">
        <f t="shared" ca="1" si="11"/>
        <v>92977832837326.266</v>
      </c>
    </row>
    <row r="74" spans="1:34">
      <c r="A74" s="431" t="s">
        <v>813</v>
      </c>
      <c r="B74" s="435" t="s">
        <v>247</v>
      </c>
      <c r="C74" s="456">
        <f t="shared" ca="1" si="8"/>
        <v>0</v>
      </c>
      <c r="D74" s="456">
        <f t="shared" ca="1" si="8"/>
        <v>0</v>
      </c>
      <c r="E74" s="456">
        <f t="shared" ca="1" si="8"/>
        <v>0</v>
      </c>
      <c r="F74" s="456">
        <f t="shared" ca="1" si="8"/>
        <v>0</v>
      </c>
      <c r="G74" s="456">
        <f t="shared" ca="1" si="8"/>
        <v>0</v>
      </c>
      <c r="H74" s="452">
        <f ca="1">G74*(1+'KEEI BAU - Coal Supply'!J$42)</f>
        <v>0</v>
      </c>
      <c r="I74" s="452">
        <f ca="1">H74*(1+'KEEI BAU - Coal Supply'!K$42)</f>
        <v>0</v>
      </c>
      <c r="J74" s="452">
        <f ca="1">I74*(1+'KEEI BAU - Coal Supply'!L$42)</f>
        <v>0</v>
      </c>
      <c r="K74" s="452">
        <f ca="1">J74*(1+'KEEI BAU - Coal Supply'!M$42)</f>
        <v>0</v>
      </c>
      <c r="L74" s="452">
        <f ca="1">K74*(1+'KEEI BAU - Coal Supply'!N$42)</f>
        <v>0</v>
      </c>
      <c r="M74" s="452">
        <f ca="1">L74*(1+'KEEI BAU - Coal Supply'!O$42)</f>
        <v>0</v>
      </c>
      <c r="N74" s="452">
        <f ca="1">M74*(1+'KEEI BAU - Coal Supply'!P$42)</f>
        <v>0</v>
      </c>
      <c r="O74" s="452">
        <f ca="1">N74*(1+'KEEI BAU - Coal Supply'!Q$42)</f>
        <v>0</v>
      </c>
      <c r="P74" s="452">
        <f ca="1">O74*(1+'KEEI BAU - Coal Supply'!R$42)</f>
        <v>0</v>
      </c>
      <c r="Q74" s="452">
        <f ca="1">P74*(1+'KEEI BAU - Coal Supply'!S$42)</f>
        <v>0</v>
      </c>
      <c r="R74" s="452">
        <f ca="1">Q74*(1+'KEEI BAU - Coal Supply'!T$42)</f>
        <v>0</v>
      </c>
      <c r="S74" s="452">
        <f ca="1">R74*(1+'KEEI BAU - Coal Supply'!U$42)</f>
        <v>0</v>
      </c>
      <c r="T74" s="452">
        <f ca="1">S74*(1+'KEEI BAU - Coal Supply'!V$42)</f>
        <v>0</v>
      </c>
      <c r="U74" s="452">
        <f ca="1">T74*(1+'KEEI BAU - Coal Supply'!W$42)</f>
        <v>0</v>
      </c>
      <c r="V74" s="452">
        <f ca="1">U74*(1+'KEEI BAU - Coal Supply'!X$42)</f>
        <v>0</v>
      </c>
      <c r="W74" s="452">
        <f ca="1">V74*(1+'KEEI BAU - Coal Supply'!Y$42)</f>
        <v>0</v>
      </c>
      <c r="X74" s="452">
        <f ca="1">W74*(1+'KEEI BAU - Coal Supply'!Z$42)</f>
        <v>0</v>
      </c>
      <c r="Y74" s="452">
        <f ca="1">X74*(1+'KEEI BAU - Coal Supply'!AA$42)</f>
        <v>0</v>
      </c>
      <c r="Z74" s="452">
        <f ca="1">Y74*(1+'KEEI BAU - Coal Supply'!AB$42)</f>
        <v>0</v>
      </c>
      <c r="AA74" s="452">
        <f ca="1">Z74*(1+'KEEI BAU - Coal Supply'!AC$42)</f>
        <v>0</v>
      </c>
      <c r="AB74" s="452">
        <f ca="1">AA74*(1+'KEEI BAU - Coal Supply'!AD$42)</f>
        <v>0</v>
      </c>
      <c r="AC74" s="452">
        <f ca="1">AB74*(1+'KEEI BAU - Coal Supply'!AE$42)</f>
        <v>0</v>
      </c>
      <c r="AD74" s="452">
        <f ca="1">AC74*(1+'KEEI BAU - Coal Supply'!AF$42)</f>
        <v>0</v>
      </c>
      <c r="AE74" s="452">
        <f ca="1">AD74*(1+'KEEI BAU - Coal Supply'!AG$42)</f>
        <v>0</v>
      </c>
      <c r="AF74" s="452">
        <f ca="1">AE74*(1+'KEEI BAU - Coal Supply'!AH$42)</f>
        <v>0</v>
      </c>
      <c r="AG74" s="452">
        <f ca="1">AF74*(1+'KEEI BAU - Coal Supply'!AI$42)</f>
        <v>0</v>
      </c>
      <c r="AH74" s="452">
        <f ca="1">AG74*(1+'KEEI BAU - Coal Supply'!AJ$42)</f>
        <v>0</v>
      </c>
    </row>
    <row r="75" spans="1:34">
      <c r="A75" s="431" t="s">
        <v>814</v>
      </c>
      <c r="B75" s="435" t="s">
        <v>248</v>
      </c>
      <c r="C75" s="456">
        <f t="shared" ca="1" si="8"/>
        <v>0</v>
      </c>
      <c r="D75" s="456">
        <f t="shared" ca="1" si="8"/>
        <v>0</v>
      </c>
      <c r="E75" s="456">
        <f t="shared" ca="1" si="8"/>
        <v>0</v>
      </c>
      <c r="F75" s="456">
        <f t="shared" ca="1" si="8"/>
        <v>0</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5091916211004</v>
      </c>
      <c r="D76" s="456">
        <f t="shared" ca="1" si="8"/>
        <v>5294165219385</v>
      </c>
      <c r="E76" s="456">
        <f t="shared" ca="1" si="8"/>
        <v>6162646255374</v>
      </c>
      <c r="F76" s="456">
        <f t="shared" ca="1" si="8"/>
        <v>6000053915303</v>
      </c>
      <c r="G76" s="456">
        <f t="shared" ca="1" si="8"/>
        <v>5829530241570</v>
      </c>
      <c r="H76" s="452">
        <f ca="1">G76*$O$66</f>
        <v>5836189378585.1426</v>
      </c>
      <c r="I76" s="452">
        <f t="shared" ref="I76:N80" ca="1" si="12">H76*(1+$K$66)</f>
        <v>5931121379148.4111</v>
      </c>
      <c r="J76" s="452">
        <f t="shared" ca="1" si="12"/>
        <v>6027597552483.7305</v>
      </c>
      <c r="K76" s="452">
        <f t="shared" ca="1" si="12"/>
        <v>6125643016249.3809</v>
      </c>
      <c r="L76" s="452">
        <f t="shared" ca="1" si="12"/>
        <v>6225283296669.8125</v>
      </c>
      <c r="M76" s="452">
        <f t="shared" ca="1" si="12"/>
        <v>6326544335181.4238</v>
      </c>
      <c r="N76" s="452">
        <f t="shared" ca="1" si="12"/>
        <v>6429452495186.4346</v>
      </c>
      <c r="O76" s="452">
        <f t="shared" ref="O76:X76" ca="1" si="13">N76*(1+$L$66)</f>
        <v>6618710526232.0068</v>
      </c>
      <c r="P76" s="452">
        <f t="shared" ca="1" si="13"/>
        <v>6813539576325.0117</v>
      </c>
      <c r="Q76" s="452">
        <f t="shared" ca="1" si="13"/>
        <v>7014103634560.418</v>
      </c>
      <c r="R76" s="452">
        <f t="shared" ca="1" si="13"/>
        <v>7220571517233.2178</v>
      </c>
      <c r="S76" s="452">
        <f t="shared" ca="1" si="13"/>
        <v>7433117009932.3857</v>
      </c>
      <c r="T76" s="452">
        <f t="shared" ca="1" si="13"/>
        <v>7651919013817.5332</v>
      </c>
      <c r="U76" s="452">
        <f t="shared" ca="1" si="13"/>
        <v>7877161696201.375</v>
      </c>
      <c r="V76" s="452">
        <f t="shared" ca="1" si="13"/>
        <v>8109034645564.7627</v>
      </c>
      <c r="W76" s="452">
        <f t="shared" ca="1" si="13"/>
        <v>8347733031134.748</v>
      </c>
      <c r="X76" s="452">
        <f t="shared" ca="1" si="13"/>
        <v>8593457767160.0098</v>
      </c>
      <c r="Y76" s="452">
        <f t="shared" ref="Y76:AH76" ca="1" si="14">X76*(1+$M$66)</f>
        <v>8580428042912.6436</v>
      </c>
      <c r="Z76" s="452">
        <f t="shared" ca="1" si="14"/>
        <v>8567418074823.8066</v>
      </c>
      <c r="AA76" s="452">
        <f t="shared" ca="1" si="14"/>
        <v>8554427832938.4678</v>
      </c>
      <c r="AB76" s="452">
        <f t="shared" ca="1" si="14"/>
        <v>8541457287347.0146</v>
      </c>
      <c r="AC76" s="452">
        <f t="shared" ca="1" si="14"/>
        <v>8528506408185.1836</v>
      </c>
      <c r="AD76" s="452">
        <f t="shared" ca="1" si="14"/>
        <v>8515575165633.9941</v>
      </c>
      <c r="AE76" s="452">
        <f t="shared" ca="1" si="14"/>
        <v>8502663529919.6787</v>
      </c>
      <c r="AF76" s="452">
        <f t="shared" ca="1" si="14"/>
        <v>8489771471313.6113</v>
      </c>
      <c r="AG76" s="452">
        <f t="shared" ca="1" si="14"/>
        <v>8476898960132.2441</v>
      </c>
      <c r="AH76" s="452">
        <f t="shared" ca="1" si="14"/>
        <v>8464045966737.0361</v>
      </c>
    </row>
    <row r="77" spans="1:34">
      <c r="A77" s="431" t="s">
        <v>681</v>
      </c>
      <c r="B77" s="434" t="s">
        <v>250</v>
      </c>
      <c r="C77" s="456">
        <f t="shared" ca="1" si="8"/>
        <v>46755211937490</v>
      </c>
      <c r="D77" s="456">
        <f t="shared" ca="1" si="8"/>
        <v>44129940495368</v>
      </c>
      <c r="E77" s="456">
        <f t="shared" ca="1" si="8"/>
        <v>46295194585094</v>
      </c>
      <c r="F77" s="456">
        <f t="shared" ca="1" si="8"/>
        <v>47675246642282</v>
      </c>
      <c r="G77" s="456">
        <f t="shared" ca="1" si="8"/>
        <v>47972671654607</v>
      </c>
      <c r="H77" s="452">
        <f ca="1">G77*$O$66</f>
        <v>48027471369213.93</v>
      </c>
      <c r="I77" s="452">
        <f t="shared" ca="1" si="12"/>
        <v>48808690696298.188</v>
      </c>
      <c r="J77" s="452">
        <f t="shared" ca="1" si="12"/>
        <v>49602617409792.992</v>
      </c>
      <c r="K77" s="452">
        <f t="shared" ca="1" si="12"/>
        <v>50409458209230.453</v>
      </c>
      <c r="L77" s="452">
        <f t="shared" ca="1" si="12"/>
        <v>51229423156336.547</v>
      </c>
      <c r="M77" s="452">
        <f t="shared" ca="1" si="12"/>
        <v>52062725729720.875</v>
      </c>
      <c r="N77" s="452">
        <f t="shared" ca="1" si="12"/>
        <v>52909582880455.992</v>
      </c>
      <c r="O77" s="452">
        <f t="shared" ref="O77:X77" ca="1" si="15">N77*(1+$L$66)</f>
        <v>54467034854305.164</v>
      </c>
      <c r="P77" s="452">
        <f t="shared" ca="1" si="15"/>
        <v>56070332146124.945</v>
      </c>
      <c r="Q77" s="452">
        <f t="shared" ca="1" si="15"/>
        <v>57720824263454</v>
      </c>
      <c r="R77" s="452">
        <f t="shared" ca="1" si="15"/>
        <v>59419900438074.992</v>
      </c>
      <c r="S77" s="452">
        <f t="shared" ca="1" si="15"/>
        <v>61168990795341.547</v>
      </c>
      <c r="T77" s="452">
        <f t="shared" ca="1" si="15"/>
        <v>62969567557925.648</v>
      </c>
      <c r="U77" s="452">
        <f t="shared" ca="1" si="15"/>
        <v>64823146284998.672</v>
      </c>
      <c r="V77" s="452">
        <f t="shared" ca="1" si="15"/>
        <v>66731287147889.078</v>
      </c>
      <c r="W77" s="452">
        <f t="shared" ca="1" si="15"/>
        <v>68695596243290.516</v>
      </c>
      <c r="X77" s="452">
        <f t="shared" ca="1" si="15"/>
        <v>70717726945125.609</v>
      </c>
      <c r="Y77" s="452">
        <f t="shared" ref="Y77:AH77" ca="1" si="16">X77*(1+$M$66)</f>
        <v>70610502064703.578</v>
      </c>
      <c r="Z77" s="452">
        <f t="shared" ca="1" si="16"/>
        <v>70503439762682.719</v>
      </c>
      <c r="AA77" s="452">
        <f t="shared" ca="1" si="16"/>
        <v>70396539792555.547</v>
      </c>
      <c r="AB77" s="452">
        <f t="shared" ca="1" si="16"/>
        <v>70289801908188.328</v>
      </c>
      <c r="AC77" s="452">
        <f t="shared" ca="1" si="16"/>
        <v>70183225863820.531</v>
      </c>
      <c r="AD77" s="452">
        <f t="shared" ca="1" si="16"/>
        <v>70076811414064.25</v>
      </c>
      <c r="AE77" s="452">
        <f t="shared" ca="1" si="16"/>
        <v>69970558313903.656</v>
      </c>
      <c r="AF77" s="452">
        <f t="shared" ca="1" si="16"/>
        <v>69864466318694.414</v>
      </c>
      <c r="AG77" s="452">
        <f t="shared" ca="1" si="16"/>
        <v>69758535184163.125</v>
      </c>
      <c r="AH77" s="452">
        <f t="shared" ca="1" si="16"/>
        <v>69652764666406.781</v>
      </c>
    </row>
    <row r="78" spans="1:34">
      <c r="A78" s="431" t="s">
        <v>681</v>
      </c>
      <c r="B78" s="434" t="s">
        <v>251</v>
      </c>
      <c r="C78" s="456">
        <f t="shared" ca="1" si="8"/>
        <v>34366468757446</v>
      </c>
      <c r="D78" s="456">
        <f t="shared" ca="1" si="8"/>
        <v>31035308619406</v>
      </c>
      <c r="E78" s="456">
        <f t="shared" ca="1" si="8"/>
        <v>32954691365610</v>
      </c>
      <c r="F78" s="456">
        <f t="shared" ca="1" si="8"/>
        <v>31721368981169</v>
      </c>
      <c r="G78" s="456">
        <f t="shared" ca="1" si="8"/>
        <v>28747118857919</v>
      </c>
      <c r="H78" s="452">
        <f ca="1">G78*$O$66</f>
        <v>28779957010451.496</v>
      </c>
      <c r="I78" s="452">
        <f t="shared" ca="1" si="12"/>
        <v>29248094474453.629</v>
      </c>
      <c r="J78" s="452">
        <f t="shared" ca="1" si="12"/>
        <v>29723846706091.543</v>
      </c>
      <c r="K78" s="452">
        <f t="shared" ca="1" si="12"/>
        <v>30207337567885.555</v>
      </c>
      <c r="L78" s="452">
        <f t="shared" ca="1" si="12"/>
        <v>30698692937115.289</v>
      </c>
      <c r="M78" s="452">
        <f t="shared" ca="1" si="12"/>
        <v>31198040738591.934</v>
      </c>
      <c r="N78" s="452">
        <f t="shared" ca="1" si="12"/>
        <v>31705510977963.582</v>
      </c>
      <c r="O78" s="452">
        <f t="shared" ref="O78:X78" ca="1" si="17">N78*(1+$L$66)</f>
        <v>32638797690242.051</v>
      </c>
      <c r="P78" s="452">
        <f t="shared" ca="1" si="17"/>
        <v>33599556727061.227</v>
      </c>
      <c r="Q78" s="452">
        <f t="shared" ca="1" si="17"/>
        <v>34588596766618.004</v>
      </c>
      <c r="R78" s="452">
        <f t="shared" ca="1" si="17"/>
        <v>35606750291444.617</v>
      </c>
      <c r="S78" s="452">
        <f t="shared" ca="1" si="17"/>
        <v>36654874289115.547</v>
      </c>
      <c r="T78" s="452">
        <f t="shared" ca="1" si="17"/>
        <v>37733850973580.469</v>
      </c>
      <c r="U78" s="452">
        <f t="shared" ca="1" si="17"/>
        <v>38844588527730.453</v>
      </c>
      <c r="V78" s="452">
        <f t="shared" ca="1" si="17"/>
        <v>39988021867822.422</v>
      </c>
      <c r="W78" s="452">
        <f t="shared" ca="1" si="17"/>
        <v>41165113430405.297</v>
      </c>
      <c r="X78" s="452">
        <f t="shared" ca="1" si="17"/>
        <v>42376853982410.141</v>
      </c>
      <c r="Y78" s="452">
        <f t="shared" ref="Y78:AH78" ca="1" si="18">X78*(1+$M$66)</f>
        <v>42312600600730.445</v>
      </c>
      <c r="Z78" s="452">
        <f t="shared" ca="1" si="18"/>
        <v>42248444642447.469</v>
      </c>
      <c r="AA78" s="452">
        <f t="shared" ca="1" si="18"/>
        <v>42184385959844.188</v>
      </c>
      <c r="AB78" s="452">
        <f t="shared" ca="1" si="18"/>
        <v>42120424405427.555</v>
      </c>
      <c r="AC78" s="452">
        <f t="shared" ca="1" si="18"/>
        <v>42056559831928.156</v>
      </c>
      <c r="AD78" s="452">
        <f t="shared" ca="1" si="18"/>
        <v>41992792092299.875</v>
      </c>
      <c r="AE78" s="452">
        <f t="shared" ca="1" si="18"/>
        <v>41929121039719.555</v>
      </c>
      <c r="AF78" s="452">
        <f t="shared" ca="1" si="18"/>
        <v>41865546527586.641</v>
      </c>
      <c r="AG78" s="452">
        <f t="shared" ca="1" si="18"/>
        <v>41802068409522.883</v>
      </c>
      <c r="AH78" s="452">
        <f t="shared" ca="1" si="18"/>
        <v>41738686539371.953</v>
      </c>
    </row>
    <row r="79" spans="1:34">
      <c r="A79" s="431" t="s">
        <v>681</v>
      </c>
      <c r="B79" s="434" t="s">
        <v>252</v>
      </c>
      <c r="C79" s="456">
        <f t="shared" ca="1" si="8"/>
        <v>5916774911852</v>
      </c>
      <c r="D79" s="456">
        <f t="shared" ca="1" si="8"/>
        <v>5805736240584</v>
      </c>
      <c r="E79" s="456">
        <f t="shared" ca="1" si="8"/>
        <v>6004019582134</v>
      </c>
      <c r="F79" s="456">
        <f t="shared" ca="1" si="8"/>
        <v>5984191247979</v>
      </c>
      <c r="G79" s="456">
        <f t="shared" ca="1" si="8"/>
        <v>5619349899527</v>
      </c>
      <c r="H79" s="452">
        <f ca="1">G79*$O$66</f>
        <v>5625768945207.583</v>
      </c>
      <c r="I79" s="452">
        <f t="shared" ca="1" si="12"/>
        <v>5717278227383.1963</v>
      </c>
      <c r="J79" s="452">
        <f t="shared" ca="1" si="12"/>
        <v>5810276008074.4531</v>
      </c>
      <c r="K79" s="452">
        <f t="shared" ca="1" si="12"/>
        <v>5904786499336.9883</v>
      </c>
      <c r="L79" s="452">
        <f t="shared" ca="1" si="12"/>
        <v>6000834307061.9893</v>
      </c>
      <c r="M79" s="452">
        <f t="shared" ca="1" si="12"/>
        <v>6098444437382.3652</v>
      </c>
      <c r="N79" s="452">
        <f t="shared" ca="1" si="12"/>
        <v>6197642303183.1143</v>
      </c>
      <c r="O79" s="452">
        <f t="shared" ref="O79:X79" ca="1" si="19">N79*(1+$L$66)</f>
        <v>6380076745354.2539</v>
      </c>
      <c r="P79" s="452">
        <f t="shared" ca="1" si="19"/>
        <v>6567881346702.4082</v>
      </c>
      <c r="Q79" s="452">
        <f t="shared" ca="1" si="19"/>
        <v>6761214183790.5518</v>
      </c>
      <c r="R79" s="452">
        <f t="shared" ca="1" si="19"/>
        <v>6960237986339.7744</v>
      </c>
      <c r="S79" s="452">
        <f t="shared" ca="1" si="19"/>
        <v>7165120274200.1289</v>
      </c>
      <c r="T79" s="452">
        <f t="shared" ca="1" si="19"/>
        <v>7376033498353.3623</v>
      </c>
      <c r="U79" s="452">
        <f t="shared" ca="1" si="19"/>
        <v>7593155186066.2227</v>
      </c>
      <c r="V79" s="452">
        <f t="shared" ca="1" si="19"/>
        <v>7816668090316.5078</v>
      </c>
      <c r="W79" s="452">
        <f t="shared" ca="1" si="19"/>
        <v>8046760343617.6426</v>
      </c>
      <c r="X79" s="452">
        <f t="shared" ca="1" si="19"/>
        <v>8283625616371.2451</v>
      </c>
      <c r="Y79" s="452">
        <f t="shared" ref="Y79:AH79" ca="1" si="20">X79*(1+$M$66)</f>
        <v>8271065671297.4238</v>
      </c>
      <c r="Z79" s="452">
        <f t="shared" ca="1" si="20"/>
        <v>8258524770085.2598</v>
      </c>
      <c r="AA79" s="452">
        <f t="shared" ca="1" si="20"/>
        <v>8246002883859.7324</v>
      </c>
      <c r="AB79" s="452">
        <f t="shared" ca="1" si="20"/>
        <v>8233499983789.6035</v>
      </c>
      <c r="AC79" s="452">
        <f t="shared" ca="1" si="20"/>
        <v>8221016041087.3486</v>
      </c>
      <c r="AD79" s="452">
        <f t="shared" ca="1" si="20"/>
        <v>8208551027009.0938</v>
      </c>
      <c r="AE79" s="452">
        <f t="shared" ca="1" si="20"/>
        <v>8196104912854.5459</v>
      </c>
      <c r="AF79" s="452">
        <f t="shared" ca="1" si="20"/>
        <v>8183677669966.9287</v>
      </c>
      <c r="AG79" s="452">
        <f t="shared" ca="1" si="20"/>
        <v>8171269269732.917</v>
      </c>
      <c r="AH79" s="452">
        <f t="shared" ca="1" si="20"/>
        <v>8158879683582.5703</v>
      </c>
    </row>
    <row r="80" spans="1:34">
      <c r="A80" s="431" t="s">
        <v>681</v>
      </c>
      <c r="B80" s="434" t="s">
        <v>253</v>
      </c>
      <c r="C80" s="456">
        <f t="shared" ca="1" si="8"/>
        <v>33597129392232</v>
      </c>
      <c r="D80" s="456">
        <f t="shared" ca="1" si="8"/>
        <v>32078278995959</v>
      </c>
      <c r="E80" s="456">
        <f t="shared" ca="1" si="8"/>
        <v>32688991687933</v>
      </c>
      <c r="F80" s="456">
        <f t="shared" ca="1" si="8"/>
        <v>32558124682510</v>
      </c>
      <c r="G80" s="456">
        <f t="shared" ca="1" si="8"/>
        <v>31297042630252</v>
      </c>
      <c r="H80" s="452">
        <f ca="1">G80*$O$66</f>
        <v>31332793588975.477</v>
      </c>
      <c r="I80" s="452">
        <f t="shared" ca="1" si="12"/>
        <v>31842455730775.012</v>
      </c>
      <c r="J80" s="452">
        <f t="shared" ca="1" si="12"/>
        <v>32360408084490.891</v>
      </c>
      <c r="K80" s="452">
        <f t="shared" ca="1" si="12"/>
        <v>32886785499483.074</v>
      </c>
      <c r="L80" s="452">
        <f t="shared" ca="1" si="12"/>
        <v>33421725018583.785</v>
      </c>
      <c r="M80" s="452">
        <f t="shared" ca="1" si="12"/>
        <v>33965365913776.734</v>
      </c>
      <c r="N80" s="452">
        <f t="shared" ca="1" si="12"/>
        <v>34517849722456.699</v>
      </c>
      <c r="O80" s="452">
        <f t="shared" ref="O80:X80" ca="1" si="21">N80*(1+$L$66)</f>
        <v>35533920729947.617</v>
      </c>
      <c r="P80" s="452">
        <f t="shared" ca="1" si="21"/>
        <v>36579900909086.383</v>
      </c>
      <c r="Q80" s="452">
        <f t="shared" ca="1" si="21"/>
        <v>37656670669354.289</v>
      </c>
      <c r="R80" s="452">
        <f t="shared" ca="1" si="21"/>
        <v>38765136336057.508</v>
      </c>
      <c r="S80" s="452">
        <f t="shared" ca="1" si="21"/>
        <v>39906230913188.008</v>
      </c>
      <c r="T80" s="452">
        <f t="shared" ca="1" si="21"/>
        <v>41080914868740.102</v>
      </c>
      <c r="U80" s="452">
        <f t="shared" ca="1" si="21"/>
        <v>42290176943143.695</v>
      </c>
      <c r="V80" s="452">
        <f t="shared" ca="1" si="21"/>
        <v>43535034981494.617</v>
      </c>
      <c r="W80" s="452">
        <f t="shared" ca="1" si="21"/>
        <v>44816536790282.594</v>
      </c>
      <c r="X80" s="452">
        <f t="shared" ca="1" si="21"/>
        <v>46135761019337.945</v>
      </c>
      <c r="Y80" s="452">
        <f t="shared" ref="Y80:AH80" ca="1" si="22">X80*(1+$M$66)</f>
        <v>46065808241269.773</v>
      </c>
      <c r="Z80" s="452">
        <f t="shared" ca="1" si="22"/>
        <v>45995961528237.734</v>
      </c>
      <c r="AA80" s="452">
        <f t="shared" ca="1" si="22"/>
        <v>45926220719422.023</v>
      </c>
      <c r="AB80" s="452">
        <f t="shared" ca="1" si="22"/>
        <v>45856585654246.68</v>
      </c>
      <c r="AC80" s="452">
        <f t="shared" ca="1" si="22"/>
        <v>45787056172379.219</v>
      </c>
      <c r="AD80" s="452">
        <f t="shared" ca="1" si="22"/>
        <v>45717632113730.25</v>
      </c>
      <c r="AE80" s="452">
        <f t="shared" ca="1" si="22"/>
        <v>45648313318453.117</v>
      </c>
      <c r="AF80" s="452">
        <f t="shared" ca="1" si="22"/>
        <v>45579099626943.539</v>
      </c>
      <c r="AG80" s="452">
        <f t="shared" ca="1" si="22"/>
        <v>45509990879839.219</v>
      </c>
      <c r="AH80" s="452">
        <f t="shared" ca="1" si="22"/>
        <v>45440986918019.508</v>
      </c>
    </row>
    <row r="81" spans="1:34">
      <c r="A81" s="431" t="s">
        <v>814</v>
      </c>
      <c r="B81" s="435" t="s">
        <v>254</v>
      </c>
      <c r="C81" s="456">
        <f t="shared" ca="1" si="8"/>
        <v>50324312085390</v>
      </c>
      <c r="D81" s="456">
        <f t="shared" ca="1" si="8"/>
        <v>48341478669890</v>
      </c>
      <c r="E81" s="456">
        <f t="shared" ca="1" si="8"/>
        <v>48075778992213</v>
      </c>
      <c r="F81" s="456">
        <f t="shared" ca="1" si="8"/>
        <v>50308449418066</v>
      </c>
      <c r="G81" s="456">
        <f t="shared" ca="1" si="8"/>
        <v>50431385089827</v>
      </c>
      <c r="H81" s="452">
        <f ca="1">G81*(1+'KEEI BAU - Oil Supply'!I$56)</f>
        <v>52177219447228.719</v>
      </c>
      <c r="I81" s="452">
        <f ca="1">H81*(1+'KEEI BAU - Oil Supply'!J$56)</f>
        <v>51665124686504.906</v>
      </c>
      <c r="J81" s="452">
        <f ca="1">I81*(1+'KEEI BAU - Oil Supply'!K$56)</f>
        <v>51153029925781.094</v>
      </c>
      <c r="K81" s="452">
        <f ca="1">J81*(1+'KEEI BAU - Oil Supply'!L$56)</f>
        <v>50640935165057.281</v>
      </c>
      <c r="L81" s="452">
        <f ca="1">K81*(1+'KEEI BAU - Oil Supply'!M$56)</f>
        <v>50128840404333.266</v>
      </c>
      <c r="M81" s="452">
        <f ca="1">L81*(1+'KEEI BAU - Oil Supply'!N$56)</f>
        <v>49616745643609.453</v>
      </c>
      <c r="N81" s="452">
        <f ca="1">M81*(1+'KEEI BAU - Oil Supply'!O$56)</f>
        <v>49104650882885.766</v>
      </c>
      <c r="O81" s="452">
        <f ca="1">N81*(1+'KEEI BAU - Oil Supply'!P$56)</f>
        <v>48585196477088.141</v>
      </c>
      <c r="P81" s="452">
        <f ca="1">O81*(1+'KEEI BAU - Oil Supply'!Q$56)</f>
        <v>48065742071290.641</v>
      </c>
      <c r="Q81" s="452">
        <f ca="1">P81*(1+'KEEI BAU - Oil Supply'!R$56)</f>
        <v>47546287665493.141</v>
      </c>
      <c r="R81" s="452">
        <f ca="1">Q81*(1+'KEEI BAU - Oil Supply'!S$56)</f>
        <v>47026833259695.641</v>
      </c>
      <c r="S81" s="452">
        <f ca="1">R81*(1+'KEEI BAU - Oil Supply'!T$56)</f>
        <v>46507378853898.141</v>
      </c>
      <c r="T81" s="452">
        <f ca="1">S81*(1+'KEEI BAU - Oil Supply'!U$56)</f>
        <v>45987924448100.641</v>
      </c>
      <c r="U81" s="452">
        <f ca="1">T81*(1+'KEEI BAU - Oil Supply'!V$56)</f>
        <v>45468470042303.141</v>
      </c>
      <c r="V81" s="452">
        <f ca="1">U81*(1+'KEEI BAU - Oil Supply'!W$56)</f>
        <v>44949015636505.641</v>
      </c>
      <c r="W81" s="452">
        <f ca="1">V81*(1+'KEEI BAU - Oil Supply'!X$56)</f>
        <v>44429561230708.141</v>
      </c>
      <c r="X81" s="452">
        <f ca="1">W81*(1+'KEEI BAU - Oil Supply'!Y$56)</f>
        <v>43910106824910.641</v>
      </c>
      <c r="Y81" s="452">
        <f ca="1">X81*(1+'KEEI BAU - Oil Supply'!Z$56)</f>
        <v>43418026302599.578</v>
      </c>
      <c r="Z81" s="452">
        <f ca="1">Y81*(1+'KEEI BAU - Oil Supply'!AA$56)</f>
        <v>42925945780288.719</v>
      </c>
      <c r="AA81" s="452">
        <f ca="1">Z81*(1+'KEEI BAU - Oil Supply'!AB$56)</f>
        <v>42433865257977.852</v>
      </c>
      <c r="AB81" s="452">
        <f ca="1">AA81*(1+'KEEI BAU - Oil Supply'!AC$56)</f>
        <v>41941784735666.789</v>
      </c>
      <c r="AC81" s="452">
        <f ca="1">AB81*(1+'KEEI BAU - Oil Supply'!AD$56)</f>
        <v>41449704213355.93</v>
      </c>
      <c r="AD81" s="452">
        <f ca="1">AC81*(1+'KEEI BAU - Oil Supply'!AE$56)</f>
        <v>40957623691045.07</v>
      </c>
      <c r="AE81" s="452">
        <f ca="1">AD81*(1+'KEEI BAU - Oil Supply'!AF$56)</f>
        <v>40465543168734.008</v>
      </c>
      <c r="AF81" s="452">
        <f ca="1">AE81*(1+'KEEI BAU - Oil Supply'!AG$56)</f>
        <v>39973462646423.148</v>
      </c>
      <c r="AG81" s="452">
        <f ca="1">AF81*(1+'KEEI BAU - Oil Supply'!AH$56)</f>
        <v>39481382124112.289</v>
      </c>
      <c r="AH81" s="452">
        <f ca="1">AG81*(1+'KEEI BAU - Oil Supply'!AI$56)</f>
        <v>38989301601801.398</v>
      </c>
    </row>
    <row r="82" spans="1:34">
      <c r="A82" s="431" t="s">
        <v>670</v>
      </c>
      <c r="B82" s="436" t="s">
        <v>257</v>
      </c>
      <c r="C82" s="456">
        <f t="shared" ca="1" si="8"/>
        <v>186144435380309</v>
      </c>
      <c r="D82" s="456">
        <f t="shared" ca="1" si="8"/>
        <v>194547683395198</v>
      </c>
      <c r="E82" s="456">
        <f t="shared" ca="1" si="8"/>
        <v>208689251314544</v>
      </c>
      <c r="F82" s="456">
        <f t="shared" ca="1" si="8"/>
        <v>207681971939470</v>
      </c>
      <c r="G82" s="456">
        <f ca="1">G44*$B$57</f>
        <v>207210057586581</v>
      </c>
      <c r="H82" s="452">
        <f ca="1">G82*$O$61</f>
        <v>209917506074210.56</v>
      </c>
      <c r="I82" s="452">
        <f t="shared" ref="I82:N82" ca="1" si="23">H82*(1+$K$61)</f>
        <v>211206166196755.72</v>
      </c>
      <c r="J82" s="452">
        <f t="shared" ca="1" si="23"/>
        <v>212502737259853.16</v>
      </c>
      <c r="K82" s="452">
        <f t="shared" ca="1" si="23"/>
        <v>213807267827883.31</v>
      </c>
      <c r="L82" s="452">
        <f t="shared" ca="1" si="23"/>
        <v>215119806763357.91</v>
      </c>
      <c r="M82" s="452">
        <f t="shared" ca="1" si="23"/>
        <v>216440403228750.16</v>
      </c>
      <c r="N82" s="452">
        <f t="shared" ca="1" si="23"/>
        <v>217769106688336.22</v>
      </c>
      <c r="O82" s="452">
        <f t="shared" ref="O82:X82" ca="1" si="24">N82*(1+$L$61)</f>
        <v>219706707062806.72</v>
      </c>
      <c r="P82" s="452">
        <f t="shared" ca="1" si="24"/>
        <v>221661547234364.31</v>
      </c>
      <c r="Q82" s="452">
        <f t="shared" ca="1" si="24"/>
        <v>223633780594083.63</v>
      </c>
      <c r="R82" s="452">
        <f t="shared" ca="1" si="24"/>
        <v>225623561897836.19</v>
      </c>
      <c r="S82" s="452">
        <f t="shared" ca="1" si="24"/>
        <v>227631047278433.69</v>
      </c>
      <c r="T82" s="452">
        <f t="shared" ca="1" si="24"/>
        <v>229656394257879.34</v>
      </c>
      <c r="U82" s="452">
        <f t="shared" ca="1" si="24"/>
        <v>231699761759728.22</v>
      </c>
      <c r="V82" s="452">
        <f t="shared" ca="1" si="24"/>
        <v>233761310121557.53</v>
      </c>
      <c r="W82" s="452">
        <f t="shared" ca="1" si="24"/>
        <v>235841201107547.88</v>
      </c>
      <c r="X82" s="452">
        <f t="shared" ca="1" si="24"/>
        <v>237939597921176.5</v>
      </c>
      <c r="Y82" s="452">
        <f t="shared" ref="Y82:AH82" ca="1" si="25">X82*(1+$M$61)</f>
        <v>239791172206886</v>
      </c>
      <c r="Z82" s="452">
        <f t="shared" ca="1" si="25"/>
        <v>241657154886009.03</v>
      </c>
      <c r="AA82" s="452">
        <f t="shared" ca="1" si="25"/>
        <v>243537658080323.44</v>
      </c>
      <c r="AB82" s="452">
        <f t="shared" ca="1" si="25"/>
        <v>245432794784104.97</v>
      </c>
      <c r="AC82" s="452">
        <f t="shared" ca="1" si="25"/>
        <v>247342678870916.84</v>
      </c>
      <c r="AD82" s="452">
        <f t="shared" ca="1" si="25"/>
        <v>249267425100452</v>
      </c>
      <c r="AE82" s="452">
        <f t="shared" ca="1" si="25"/>
        <v>251207149125428.78</v>
      </c>
      <c r="AF82" s="452">
        <f t="shared" ca="1" si="25"/>
        <v>253161967498540.13</v>
      </c>
      <c r="AG82" s="452">
        <f t="shared" ca="1" si="25"/>
        <v>255131997679456.91</v>
      </c>
      <c r="AH82" s="452">
        <f t="shared" ca="1" si="25"/>
        <v>257117358041885.84</v>
      </c>
    </row>
    <row r="83" spans="1:34">
      <c r="A83" s="431" t="s">
        <v>681</v>
      </c>
      <c r="B83" s="437" t="s">
        <v>397</v>
      </c>
      <c r="C83" s="456">
        <f t="shared" ref="C83:G91" ca="1" si="26">C45*$B$57</f>
        <v>41647433059162</v>
      </c>
      <c r="D83" s="456">
        <f t="shared" ca="1" si="26"/>
        <v>38042641909783</v>
      </c>
      <c r="E83" s="456">
        <f t="shared" ca="1" si="26"/>
        <v>39902539653522</v>
      </c>
      <c r="F83" s="456">
        <f t="shared" ca="1" si="26"/>
        <v>41651398725993</v>
      </c>
      <c r="G83" s="456">
        <f t="shared" ca="1" si="26"/>
        <v>40422042008383</v>
      </c>
      <c r="H83" s="452">
        <f ca="1">G83*$O$66</f>
        <v>40468216555046.508</v>
      </c>
      <c r="I83" s="452">
        <f t="shared" ref="I83:N83" ca="1" si="27">H83*(1+$K$66)</f>
        <v>41126476338544.055</v>
      </c>
      <c r="J83" s="452">
        <f t="shared" ca="1" si="27"/>
        <v>41795443437052.156</v>
      </c>
      <c r="K83" s="452">
        <f t="shared" ca="1" si="27"/>
        <v>42475292016755.063</v>
      </c>
      <c r="L83" s="452">
        <f t="shared" ca="1" si="27"/>
        <v>43166199076840.406</v>
      </c>
      <c r="M83" s="452">
        <f t="shared" ca="1" si="27"/>
        <v>43868344495581.117</v>
      </c>
      <c r="N83" s="452">
        <f t="shared" ca="1" si="27"/>
        <v>44581911077166.883</v>
      </c>
      <c r="O83" s="452">
        <f t="shared" ref="O83:X83" ca="1" si="28">N83*(1+$L$66)</f>
        <v>45894228839376.078</v>
      </c>
      <c r="P83" s="452">
        <f t="shared" ca="1" si="28"/>
        <v>47245176123456.344</v>
      </c>
      <c r="Q83" s="452">
        <f t="shared" ca="1" si="28"/>
        <v>48635890032023.352</v>
      </c>
      <c r="R83" s="452">
        <f t="shared" ca="1" si="28"/>
        <v>50067541139563.383</v>
      </c>
      <c r="S83" s="452">
        <f t="shared" ca="1" si="28"/>
        <v>51541334477714.828</v>
      </c>
      <c r="T83" s="452">
        <f t="shared" ca="1" si="28"/>
        <v>53058510549552.453</v>
      </c>
      <c r="U83" s="452">
        <f t="shared" ca="1" si="28"/>
        <v>54620346373728.305</v>
      </c>
      <c r="V83" s="452">
        <f t="shared" ca="1" si="28"/>
        <v>56228156559348.039</v>
      </c>
      <c r="W83" s="452">
        <f t="shared" ca="1" si="28"/>
        <v>57883294412487.398</v>
      </c>
      <c r="X83" s="452">
        <f t="shared" ca="1" si="28"/>
        <v>59587153075280.25</v>
      </c>
      <c r="Y83" s="452">
        <f t="shared" ref="Y83:AH83" ca="1" si="29">X83*(1+$M$66)</f>
        <v>59496804790073.852</v>
      </c>
      <c r="Z83" s="452">
        <f t="shared" ca="1" si="29"/>
        <v>59406593494339.492</v>
      </c>
      <c r="AA83" s="452">
        <f t="shared" ca="1" si="29"/>
        <v>59316518980368.57</v>
      </c>
      <c r="AB83" s="452">
        <f t="shared" ca="1" si="29"/>
        <v>59226581040767.422</v>
      </c>
      <c r="AC83" s="452">
        <f t="shared" ca="1" si="29"/>
        <v>59136779468456.852</v>
      </c>
      <c r="AD83" s="452">
        <f t="shared" ca="1" si="29"/>
        <v>59047114056671.633</v>
      </c>
      <c r="AE83" s="452">
        <f t="shared" ca="1" si="29"/>
        <v>58957584598960.055</v>
      </c>
      <c r="AF83" s="452">
        <f t="shared" ca="1" si="29"/>
        <v>58868190889183.43</v>
      </c>
      <c r="AG83" s="452">
        <f t="shared" ca="1" si="29"/>
        <v>58778932721515.625</v>
      </c>
      <c r="AH83" s="452">
        <f t="shared" ca="1" si="29"/>
        <v>58689809890442.594</v>
      </c>
    </row>
    <row r="84" spans="1:34">
      <c r="A84" s="431" t="s">
        <v>801</v>
      </c>
      <c r="B84" s="434" t="s">
        <v>259</v>
      </c>
      <c r="C84" s="456">
        <f t="shared" ca="1" si="26"/>
        <v>169829682037575</v>
      </c>
      <c r="D84" s="456">
        <f t="shared" ca="1" si="26"/>
        <v>160153454969935</v>
      </c>
      <c r="E84" s="456">
        <f t="shared" ca="1" si="26"/>
        <v>180675780820360</v>
      </c>
      <c r="F84" s="456">
        <f t="shared" ca="1" si="26"/>
        <v>168037200629963</v>
      </c>
      <c r="G84" s="456">
        <f t="shared" ca="1" si="26"/>
        <v>161763515703321</v>
      </c>
      <c r="H84" s="452">
        <f ca="1">G84*$O$63</f>
        <v>143537436866034.91</v>
      </c>
      <c r="I84" s="452">
        <f t="shared" ref="I84:N84" ca="1" si="30">H84*(1+$K$63)</f>
        <v>148347665728480.41</v>
      </c>
      <c r="J84" s="452">
        <f t="shared" ca="1" si="30"/>
        <v>153319095056910.94</v>
      </c>
      <c r="K84" s="452">
        <f t="shared" ca="1" si="30"/>
        <v>158457127003901.16</v>
      </c>
      <c r="L84" s="452">
        <f t="shared" ca="1" si="30"/>
        <v>163767344759048.5</v>
      </c>
      <c r="M84" s="452">
        <f t="shared" ca="1" si="30"/>
        <v>169255518615888.81</v>
      </c>
      <c r="N84" s="452">
        <f t="shared" ca="1" si="30"/>
        <v>174927612242126.5</v>
      </c>
      <c r="O84" s="452">
        <f t="shared" ref="O84:X84" ca="1" si="31">N84*(1+$L$63)</f>
        <v>176660303750695.13</v>
      </c>
      <c r="P84" s="452">
        <f t="shared" ca="1" si="31"/>
        <v>178410157900572.25</v>
      </c>
      <c r="Q84" s="452">
        <f t="shared" ca="1" si="31"/>
        <v>180177344691007.75</v>
      </c>
      <c r="R84" s="452">
        <f t="shared" ca="1" si="31"/>
        <v>181962035805126.59</v>
      </c>
      <c r="S84" s="452">
        <f t="shared" ca="1" si="31"/>
        <v>183764404626608</v>
      </c>
      <c r="T84" s="452">
        <f t="shared" ca="1" si="31"/>
        <v>185584626256529.78</v>
      </c>
      <c r="U84" s="452">
        <f t="shared" ca="1" si="31"/>
        <v>187422877530379.44</v>
      </c>
      <c r="V84" s="452">
        <f t="shared" ca="1" si="31"/>
        <v>189279337035233.84</v>
      </c>
      <c r="W84" s="452">
        <f t="shared" ca="1" si="31"/>
        <v>191154185127109.09</v>
      </c>
      <c r="X84" s="452">
        <f t="shared" ca="1" si="31"/>
        <v>193047603948482.19</v>
      </c>
      <c r="Y84" s="452">
        <f t="shared" ref="Y84:AH84" ca="1" si="32">X84*(1+$M$63)</f>
        <v>192853135104984.84</v>
      </c>
      <c r="Z84" s="452">
        <f t="shared" ca="1" si="32"/>
        <v>192658862162033.88</v>
      </c>
      <c r="AA84" s="452">
        <f t="shared" ca="1" si="32"/>
        <v>192464784922286.5</v>
      </c>
      <c r="AB84" s="452">
        <f t="shared" ca="1" si="32"/>
        <v>192270903188598.72</v>
      </c>
      <c r="AC84" s="452">
        <f t="shared" ca="1" si="32"/>
        <v>192077216764025.16</v>
      </c>
      <c r="AD84" s="452">
        <f t="shared" ca="1" si="32"/>
        <v>191883725451818.78</v>
      </c>
      <c r="AE84" s="452">
        <f t="shared" ca="1" si="32"/>
        <v>191690429055430.78</v>
      </c>
      <c r="AF84" s="452">
        <f t="shared" ca="1" si="32"/>
        <v>191497327378510.38</v>
      </c>
      <c r="AG84" s="452">
        <f t="shared" ca="1" si="32"/>
        <v>191304420224904.53</v>
      </c>
      <c r="AH84" s="452">
        <f t="shared" ca="1" si="32"/>
        <v>191111707398657.81</v>
      </c>
    </row>
    <row r="85" spans="1:34">
      <c r="A85" s="431" t="s">
        <v>216</v>
      </c>
      <c r="B85" s="439" t="s">
        <v>261</v>
      </c>
      <c r="C85" s="456">
        <f t="shared" ca="1" si="26"/>
        <v>33799378400613</v>
      </c>
      <c r="D85" s="456">
        <f t="shared" ca="1" si="26"/>
        <v>35615653809211</v>
      </c>
      <c r="E85" s="456">
        <f t="shared" ca="1" si="26"/>
        <v>32883309362652</v>
      </c>
      <c r="F85" s="456">
        <f t="shared" ca="1" si="26"/>
        <v>36519825846679</v>
      </c>
      <c r="G85" s="456">
        <f t="shared" ca="1" si="26"/>
        <v>39315620962534</v>
      </c>
      <c r="H85" s="452">
        <f ca="1">G85*$O$62</f>
        <v>36199138813064.844</v>
      </c>
      <c r="I85" s="452">
        <f t="shared" ref="I85:N85" ca="1" si="33">H85*(1+$K$62)</f>
        <v>36550114732887.688</v>
      </c>
      <c r="J85" s="452">
        <f t="shared" ca="1" si="33"/>
        <v>36904493609254.102</v>
      </c>
      <c r="K85" s="452">
        <f t="shared" ca="1" si="33"/>
        <v>37262308436203.227</v>
      </c>
      <c r="L85" s="452">
        <f t="shared" ca="1" si="33"/>
        <v>37623592527674.453</v>
      </c>
      <c r="M85" s="452">
        <f t="shared" ca="1" si="33"/>
        <v>37988379520609.063</v>
      </c>
      <c r="N85" s="452">
        <f t="shared" ca="1" si="33"/>
        <v>38356703378081.961</v>
      </c>
      <c r="O85" s="452">
        <f t="shared" ref="O85:X85" ca="1" si="34">N85*(1+$L$62)</f>
        <v>38683501653187.18</v>
      </c>
      <c r="P85" s="452">
        <f t="shared" ca="1" si="34"/>
        <v>39013084242459.313</v>
      </c>
      <c r="Q85" s="452">
        <f t="shared" ca="1" si="34"/>
        <v>39345474868194.25</v>
      </c>
      <c r="R85" s="452">
        <f t="shared" ca="1" si="34"/>
        <v>39680697454801.336</v>
      </c>
      <c r="S85" s="452">
        <f t="shared" ca="1" si="34"/>
        <v>40018776130525.359</v>
      </c>
      <c r="T85" s="452">
        <f t="shared" ca="1" si="34"/>
        <v>40359735229183.211</v>
      </c>
      <c r="U85" s="452">
        <f t="shared" ca="1" si="34"/>
        <v>40703599291915.391</v>
      </c>
      <c r="V85" s="452">
        <f t="shared" ca="1" si="34"/>
        <v>41050393068952.359</v>
      </c>
      <c r="W85" s="452">
        <f t="shared" ca="1" si="34"/>
        <v>41400141521396.023</v>
      </c>
      <c r="X85" s="452">
        <f t="shared" ca="1" si="34"/>
        <v>41752869823016.313</v>
      </c>
      <c r="Y85" s="452">
        <f t="shared" ref="Y85:AH85" ca="1" si="35">X85*(1+$M$62)</f>
        <v>42009364164688.344</v>
      </c>
      <c r="Z85" s="452">
        <f t="shared" ca="1" si="35"/>
        <v>42267434190800.484</v>
      </c>
      <c r="AA85" s="452">
        <f t="shared" ca="1" si="35"/>
        <v>42527089581026.117</v>
      </c>
      <c r="AB85" s="452">
        <f t="shared" ca="1" si="35"/>
        <v>42788340074502.375</v>
      </c>
      <c r="AC85" s="452">
        <f t="shared" ca="1" si="35"/>
        <v>43051195470195.406</v>
      </c>
      <c r="AD85" s="452">
        <f t="shared" ca="1" si="35"/>
        <v>43315665627267.93</v>
      </c>
      <c r="AE85" s="452">
        <f t="shared" ca="1" si="35"/>
        <v>43581760465449.031</v>
      </c>
      <c r="AF85" s="452">
        <f t="shared" ca="1" si="35"/>
        <v>43849489965406.219</v>
      </c>
      <c r="AG85" s="452">
        <f t="shared" ca="1" si="35"/>
        <v>44118864169119.789</v>
      </c>
      <c r="AH85" s="452">
        <f t="shared" ca="1" si="35"/>
        <v>44389893180259.477</v>
      </c>
    </row>
    <row r="86" spans="1:34">
      <c r="A86" s="431" t="s">
        <v>217</v>
      </c>
      <c r="B86" s="440" t="s">
        <v>262</v>
      </c>
      <c r="C86" s="456">
        <f t="shared" ca="1" si="26"/>
        <v>290290777696031</v>
      </c>
      <c r="D86" s="456">
        <f t="shared" ca="1" si="26"/>
        <v>282859118054737</v>
      </c>
      <c r="E86" s="456">
        <f t="shared" ca="1" si="26"/>
        <v>306498458034328</v>
      </c>
      <c r="F86" s="456">
        <f t="shared" ca="1" si="26"/>
        <v>312086082599207</v>
      </c>
      <c r="G86" s="456">
        <f t="shared" ca="1" si="26"/>
        <v>318962548884161</v>
      </c>
      <c r="H86" s="452">
        <f ca="1">G86*$O$64</f>
        <v>315410988196918.88</v>
      </c>
      <c r="I86" s="452">
        <f t="shared" ref="I86:N86" ca="1" si="36">H86*(1+$K$64)</f>
        <v>319672508510124.75</v>
      </c>
      <c r="J86" s="452">
        <f t="shared" ca="1" si="36"/>
        <v>323991606257407</v>
      </c>
      <c r="K86" s="452">
        <f t="shared" ca="1" si="36"/>
        <v>328369059367924.94</v>
      </c>
      <c r="L86" s="452">
        <f t="shared" ca="1" si="36"/>
        <v>332805656281444.88</v>
      </c>
      <c r="M86" s="452">
        <f t="shared" ca="1" si="36"/>
        <v>337302196090348.88</v>
      </c>
      <c r="N86" s="452">
        <f t="shared" ca="1" si="36"/>
        <v>341859488683562.38</v>
      </c>
      <c r="O86" s="452">
        <f t="shared" ref="O86:X86" ca="1" si="37">N86*(1+$L$64)</f>
        <v>345591782787394.88</v>
      </c>
      <c r="P86" s="452">
        <f t="shared" ca="1" si="37"/>
        <v>349364824683050.13</v>
      </c>
      <c r="Q86" s="452">
        <f t="shared" ca="1" si="37"/>
        <v>353179059239686.88</v>
      </c>
      <c r="R86" s="452">
        <f t="shared" ca="1" si="37"/>
        <v>357034936183379.19</v>
      </c>
      <c r="S86" s="452">
        <f t="shared" ca="1" si="37"/>
        <v>360932910150142.19</v>
      </c>
      <c r="T86" s="452">
        <f t="shared" ca="1" si="37"/>
        <v>364873440739537.13</v>
      </c>
      <c r="U86" s="452">
        <f t="shared" ca="1" si="37"/>
        <v>368856992568861.38</v>
      </c>
      <c r="V86" s="452">
        <f t="shared" ca="1" si="37"/>
        <v>372884035327930.31</v>
      </c>
      <c r="W86" s="452">
        <f t="shared" ca="1" si="37"/>
        <v>376955043834457.19</v>
      </c>
      <c r="X86" s="452">
        <f t="shared" ca="1" si="37"/>
        <v>381070498090037.5</v>
      </c>
      <c r="Y86" s="452">
        <f t="shared" ref="Y86:AH86" ca="1" si="38">X86*(1+$M$64)</f>
        <v>381667318894224.56</v>
      </c>
      <c r="Z86" s="452">
        <f t="shared" ca="1" si="38"/>
        <v>382265074420658.81</v>
      </c>
      <c r="AA86" s="452">
        <f t="shared" ca="1" si="38"/>
        <v>382863766133273.25</v>
      </c>
      <c r="AB86" s="452">
        <f t="shared" ca="1" si="38"/>
        <v>383463395498293.69</v>
      </c>
      <c r="AC86" s="452">
        <f t="shared" ca="1" si="38"/>
        <v>384063963984242.25</v>
      </c>
      <c r="AD86" s="452">
        <f t="shared" ca="1" si="38"/>
        <v>384665473061941.06</v>
      </c>
      <c r="AE86" s="452">
        <f t="shared" ca="1" si="38"/>
        <v>385267924204515.69</v>
      </c>
      <c r="AF86" s="452">
        <f t="shared" ca="1" si="38"/>
        <v>385871318887399</v>
      </c>
      <c r="AG86" s="452">
        <f t="shared" ca="1" si="38"/>
        <v>386475658588334.56</v>
      </c>
      <c r="AH86" s="452">
        <f t="shared" ca="1" si="38"/>
        <v>387080944787380.38</v>
      </c>
    </row>
    <row r="87" spans="1:34">
      <c r="A87" s="431" t="s">
        <v>680</v>
      </c>
      <c r="B87" s="441" t="s">
        <v>265</v>
      </c>
      <c r="C87" s="456">
        <f t="shared" ca="1" si="26"/>
        <v>74606090091603</v>
      </c>
      <c r="D87" s="456">
        <f t="shared" ca="1" si="26"/>
        <v>70517487588842</v>
      </c>
      <c r="E87" s="456">
        <f t="shared" ca="1" si="26"/>
        <v>75426983125620</v>
      </c>
      <c r="F87" s="456">
        <f t="shared" ca="1" si="26"/>
        <v>77580340214853</v>
      </c>
      <c r="G87" s="456">
        <f t="shared" ca="1" si="26"/>
        <v>80681491676695</v>
      </c>
      <c r="H87" s="452">
        <f ca="1">G87*$O$65</f>
        <v>80898256215572.578</v>
      </c>
      <c r="I87" s="452">
        <f t="shared" ref="I87:N87" ca="1" si="39">H87*(1+$K$65)</f>
        <v>80948038321304.156</v>
      </c>
      <c r="J87" s="452">
        <f t="shared" ca="1" si="39"/>
        <v>80997851061293.719</v>
      </c>
      <c r="K87" s="452">
        <f t="shared" ca="1" si="39"/>
        <v>81047694454392.578</v>
      </c>
      <c r="L87" s="452">
        <f t="shared" ca="1" si="39"/>
        <v>81097568519463.625</v>
      </c>
      <c r="M87" s="452">
        <f t="shared" ca="1" si="39"/>
        <v>81147473275381.375</v>
      </c>
      <c r="N87" s="452">
        <f t="shared" ca="1" si="39"/>
        <v>81197408741031.969</v>
      </c>
      <c r="O87" s="452">
        <f t="shared" ref="O87:X87" ca="1" si="40">N87*(1+$L$65)</f>
        <v>82063445449684.094</v>
      </c>
      <c r="P87" s="452">
        <f t="shared" ca="1" si="40"/>
        <v>82938719147451.531</v>
      </c>
      <c r="Q87" s="452">
        <f t="shared" ca="1" si="40"/>
        <v>83823328354370.531</v>
      </c>
      <c r="R87" s="452">
        <f t="shared" ca="1" si="40"/>
        <v>84717372641274</v>
      </c>
      <c r="S87" s="452">
        <f t="shared" ca="1" si="40"/>
        <v>85620952640999.156</v>
      </c>
      <c r="T87" s="452">
        <f t="shared" ca="1" si="40"/>
        <v>86534170059714.625</v>
      </c>
      <c r="U87" s="452">
        <f t="shared" ca="1" si="40"/>
        <v>87457127688368.453</v>
      </c>
      <c r="V87" s="452">
        <f t="shared" ca="1" si="40"/>
        <v>88389929414258.125</v>
      </c>
      <c r="W87" s="452">
        <f t="shared" ca="1" si="40"/>
        <v>89332680232724.016</v>
      </c>
      <c r="X87" s="452">
        <f t="shared" ca="1" si="40"/>
        <v>90285486258967.625</v>
      </c>
      <c r="Y87" s="452">
        <f t="shared" ref="Y87:AH87" ca="1" si="41">X87*(1+$M$65)</f>
        <v>90321140168339.891</v>
      </c>
      <c r="Z87" s="452">
        <f t="shared" ca="1" si="41"/>
        <v>90356808157508.438</v>
      </c>
      <c r="AA87" s="452">
        <f t="shared" ca="1" si="41"/>
        <v>90392490232033.406</v>
      </c>
      <c r="AB87" s="452">
        <f t="shared" ca="1" si="41"/>
        <v>90428186397477.125</v>
      </c>
      <c r="AC87" s="452">
        <f t="shared" ca="1" si="41"/>
        <v>90463896659404.125</v>
      </c>
      <c r="AD87" s="452">
        <f t="shared" ca="1" si="41"/>
        <v>90499621023381.141</v>
      </c>
      <c r="AE87" s="452">
        <f t="shared" ca="1" si="41"/>
        <v>90535359494977.094</v>
      </c>
      <c r="AF87" s="452">
        <f t="shared" ca="1" si="41"/>
        <v>90571112079763.109</v>
      </c>
      <c r="AG87" s="452">
        <f t="shared" ca="1" si="41"/>
        <v>90606878783312.5</v>
      </c>
      <c r="AH87" s="452">
        <f t="shared" ca="1" si="41"/>
        <v>90642659611200.813</v>
      </c>
    </row>
    <row r="88" spans="1:34">
      <c r="A88" s="431" t="s">
        <v>681</v>
      </c>
      <c r="B88" s="434" t="s">
        <v>266</v>
      </c>
      <c r="C88" s="456">
        <f t="shared" ca="1" si="26"/>
        <v>14966426620194</v>
      </c>
      <c r="D88" s="456">
        <f t="shared" ca="1" si="26"/>
        <v>11492502476238</v>
      </c>
      <c r="E88" s="456">
        <f t="shared" ca="1" si="26"/>
        <v>12424434181523</v>
      </c>
      <c r="F88" s="456">
        <f t="shared" ca="1" si="26"/>
        <v>12638580190397</v>
      </c>
      <c r="G88" s="456">
        <f t="shared" ca="1" si="26"/>
        <v>12238047840466</v>
      </c>
      <c r="H88" s="452">
        <f ca="1">G88*$O$66</f>
        <v>12252027498172.619</v>
      </c>
      <c r="I88" s="452">
        <f t="shared" ref="I88:N88" ca="1" si="42">H88*(1+$K$66)</f>
        <v>12451320119763.264</v>
      </c>
      <c r="J88" s="452">
        <f t="shared" ca="1" si="42"/>
        <v>12653854453717.547</v>
      </c>
      <c r="K88" s="452">
        <f t="shared" ca="1" si="42"/>
        <v>12859683230031.014</v>
      </c>
      <c r="L88" s="452">
        <f t="shared" ca="1" si="42"/>
        <v>13068860036410.232</v>
      </c>
      <c r="M88" s="452">
        <f t="shared" ca="1" si="42"/>
        <v>13281439332224.404</v>
      </c>
      <c r="N88" s="452">
        <f t="shared" ca="1" si="42"/>
        <v>13497476462683.904</v>
      </c>
      <c r="O88" s="452">
        <f t="shared" ref="O88:X88" ca="1" si="43">N88*(1+$L$66)</f>
        <v>13894789580919.711</v>
      </c>
      <c r="P88" s="452">
        <f t="shared" ca="1" si="43"/>
        <v>14303798049346.25</v>
      </c>
      <c r="Q88" s="452">
        <f t="shared" ca="1" si="43"/>
        <v>14724846133505.75</v>
      </c>
      <c r="R88" s="452">
        <f t="shared" ca="1" si="43"/>
        <v>15158288232776.676</v>
      </c>
      <c r="S88" s="452">
        <f t="shared" ca="1" si="43"/>
        <v>15604489178674.385</v>
      </c>
      <c r="T88" s="452">
        <f t="shared" ca="1" si="43"/>
        <v>16063824541932.592</v>
      </c>
      <c r="U88" s="452">
        <f t="shared" ca="1" si="43"/>
        <v>16536680948624.113</v>
      </c>
      <c r="V88" s="452">
        <f t="shared" ca="1" si="43"/>
        <v>17023456405586.98</v>
      </c>
      <c r="W88" s="452">
        <f t="shared" ca="1" si="43"/>
        <v>17524560635429.82</v>
      </c>
      <c r="X88" s="452">
        <f t="shared" ca="1" si="43"/>
        <v>18040415421398.5</v>
      </c>
      <c r="Y88" s="452">
        <f t="shared" ref="Y88:AH88" ca="1" si="44">X88*(1+$M$66)</f>
        <v>18013061864237.023</v>
      </c>
      <c r="Z88" s="452">
        <f t="shared" ca="1" si="44"/>
        <v>17985749781568.895</v>
      </c>
      <c r="AA88" s="452">
        <f t="shared" ca="1" si="44"/>
        <v>17958479110508.926</v>
      </c>
      <c r="AB88" s="452">
        <f t="shared" ca="1" si="44"/>
        <v>17931249788267.277</v>
      </c>
      <c r="AC88" s="452">
        <f t="shared" ca="1" si="44"/>
        <v>17904061752149.313</v>
      </c>
      <c r="AD88" s="452">
        <f t="shared" ca="1" si="44"/>
        <v>17876914939555.457</v>
      </c>
      <c r="AE88" s="452">
        <f t="shared" ca="1" si="44"/>
        <v>17849809287981.051</v>
      </c>
      <c r="AF88" s="452">
        <f t="shared" ca="1" si="44"/>
        <v>17822744735016.207</v>
      </c>
      <c r="AG88" s="452">
        <f t="shared" ca="1" si="44"/>
        <v>17795721218345.664</v>
      </c>
      <c r="AH88" s="452">
        <f t="shared" ca="1" si="44"/>
        <v>17768738675748.648</v>
      </c>
    </row>
    <row r="89" spans="1:34">
      <c r="A89" s="431" t="s">
        <v>815</v>
      </c>
      <c r="B89" s="435" t="s">
        <v>267</v>
      </c>
      <c r="C89" s="456">
        <f t="shared" ca="1" si="26"/>
        <v>0</v>
      </c>
      <c r="D89" s="456">
        <f t="shared" ca="1" si="26"/>
        <v>0</v>
      </c>
      <c r="E89" s="456">
        <f t="shared" ca="1" si="26"/>
        <v>0</v>
      </c>
      <c r="F89" s="456">
        <f t="shared" ca="1" si="26"/>
        <v>0</v>
      </c>
      <c r="G89" s="456">
        <f t="shared" ca="1" si="26"/>
        <v>0</v>
      </c>
      <c r="H89" s="452">
        <f ca="1">G89*(1+'KEEI BAU - Gas Supply'!J$42)</f>
        <v>0</v>
      </c>
      <c r="I89" s="452">
        <f ca="1">H89*(1+'KEEI BAU - Gas Supply'!K$42)</f>
        <v>0</v>
      </c>
      <c r="J89" s="452">
        <f ca="1">I89*(1+'KEEI BAU - Gas Supply'!L$42)</f>
        <v>0</v>
      </c>
      <c r="K89" s="452">
        <f ca="1">J89*(1+'KEEI BAU - Gas Supply'!M$42)</f>
        <v>0</v>
      </c>
      <c r="L89" s="452">
        <f ca="1">K89*(1+'KEEI BAU - Gas Supply'!N$42)</f>
        <v>0</v>
      </c>
      <c r="M89" s="452">
        <f ca="1">L89*(1+'KEEI BAU - Gas Supply'!O$42)</f>
        <v>0</v>
      </c>
      <c r="N89" s="452">
        <f ca="1">M89*(1+'KEEI BAU - Gas Supply'!P$42)</f>
        <v>0</v>
      </c>
      <c r="O89" s="452">
        <f ca="1">N89*(1+'KEEI BAU - Gas Supply'!Q$42)</f>
        <v>0</v>
      </c>
      <c r="P89" s="452">
        <f ca="1">O89*(1+'KEEI BAU - Gas Supply'!R$42)</f>
        <v>0</v>
      </c>
      <c r="Q89" s="452">
        <f ca="1">P89*(1+'KEEI BAU - Gas Supply'!S$42)</f>
        <v>0</v>
      </c>
      <c r="R89" s="452">
        <f ca="1">Q89*(1+'KEEI BAU - Gas Supply'!T$42)</f>
        <v>0</v>
      </c>
      <c r="S89" s="452">
        <f ca="1">R89*(1+'KEEI BAU - Gas Supply'!U$42)</f>
        <v>0</v>
      </c>
      <c r="T89" s="452">
        <f ca="1">S89*(1+'KEEI BAU - Gas Supply'!V$42)</f>
        <v>0</v>
      </c>
      <c r="U89" s="452">
        <f ca="1">T89*(1+'KEEI BAU - Gas Supply'!W$42)</f>
        <v>0</v>
      </c>
      <c r="V89" s="452">
        <f ca="1">U89*(1+'KEEI BAU - Gas Supply'!X$42)</f>
        <v>0</v>
      </c>
      <c r="W89" s="452">
        <f ca="1">V89*(1+'KEEI BAU - Gas Supply'!Y$42)</f>
        <v>0</v>
      </c>
      <c r="X89" s="452">
        <f ca="1">W89*(1+'KEEI BAU - Gas Supply'!Z$42)</f>
        <v>0</v>
      </c>
      <c r="Y89" s="452">
        <f ca="1">X89*(1+'KEEI BAU - Gas Supply'!AA$42)</f>
        <v>0</v>
      </c>
      <c r="Z89" s="452">
        <f ca="1">Y89*(1+'KEEI BAU - Gas Supply'!AB$42)</f>
        <v>0</v>
      </c>
      <c r="AA89" s="452">
        <f ca="1">Z89*(1+'KEEI BAU - Gas Supply'!AC$42)</f>
        <v>0</v>
      </c>
      <c r="AB89" s="452">
        <f ca="1">AA89*(1+'KEEI BAU - Gas Supply'!AD$42)</f>
        <v>0</v>
      </c>
      <c r="AC89" s="452">
        <f ca="1">AB89*(1+'KEEI BAU - Gas Supply'!AE$42)</f>
        <v>0</v>
      </c>
      <c r="AD89" s="452">
        <f ca="1">AC89*(1+'KEEI BAU - Gas Supply'!AF$42)</f>
        <v>0</v>
      </c>
      <c r="AE89" s="452">
        <f ca="1">AD89*(1+'KEEI BAU - Gas Supply'!AG$42)</f>
        <v>0</v>
      </c>
      <c r="AF89" s="452">
        <f ca="1">AE89*(1+'KEEI BAU - Gas Supply'!AH$42)</f>
        <v>0</v>
      </c>
      <c r="AG89" s="452">
        <f ca="1">AF89*(1+'KEEI BAU - Gas Supply'!AI$42)</f>
        <v>0</v>
      </c>
      <c r="AH89" s="452">
        <f ca="1">AG89*(1+'KEEI BAU - Gas Supply'!AJ$42)</f>
        <v>0</v>
      </c>
    </row>
    <row r="90" spans="1:34">
      <c r="A90" s="431" t="s">
        <v>811</v>
      </c>
      <c r="B90" s="434" t="s">
        <v>268</v>
      </c>
      <c r="C90" s="456">
        <f t="shared" si="26"/>
        <v>0</v>
      </c>
      <c r="D90" s="456">
        <f t="shared" si="26"/>
        <v>0</v>
      </c>
      <c r="E90" s="456">
        <f t="shared" si="26"/>
        <v>0</v>
      </c>
      <c r="F90" s="456">
        <f t="shared" si="26"/>
        <v>0</v>
      </c>
      <c r="G90" s="456">
        <f t="shared" si="26"/>
        <v>0</v>
      </c>
      <c r="H90" s="452">
        <f>G90*(1+'Water and Waste'!I$45)</f>
        <v>0</v>
      </c>
      <c r="I90" s="452">
        <f>H90*(1+'Water and Waste'!J$45)</f>
        <v>0</v>
      </c>
      <c r="J90" s="452">
        <f>I90*(1+'Water and Waste'!K$45)</f>
        <v>0</v>
      </c>
      <c r="K90" s="452">
        <f>J90*(1+'Water and Waste'!L$45)</f>
        <v>0</v>
      </c>
      <c r="L90" s="452">
        <f>K90*(1+'Water and Waste'!M$45)</f>
        <v>0</v>
      </c>
      <c r="M90" s="452">
        <f>L90*(1+'Water and Waste'!N$45)</f>
        <v>0</v>
      </c>
      <c r="N90" s="452">
        <f>M90*(1+'Water and Waste'!O$45)</f>
        <v>0</v>
      </c>
      <c r="O90" s="452">
        <f>N90*(1+'Water and Waste'!P$45)</f>
        <v>0</v>
      </c>
      <c r="P90" s="452">
        <f>O90*(1+'Water and Waste'!Q$45)</f>
        <v>0</v>
      </c>
      <c r="Q90" s="452">
        <f>P90*(1+'Water and Waste'!R$45)</f>
        <v>0</v>
      </c>
      <c r="R90" s="452">
        <f>Q90*(1+'Water and Waste'!S$45)</f>
        <v>0</v>
      </c>
      <c r="S90" s="452">
        <f>R90*(1+'Water and Waste'!T$45)</f>
        <v>0</v>
      </c>
      <c r="T90" s="452">
        <f>S90*(1+'Water and Waste'!U$45)</f>
        <v>0</v>
      </c>
      <c r="U90" s="452">
        <f>T90*(1+'Water and Waste'!V$45)</f>
        <v>0</v>
      </c>
      <c r="V90" s="452">
        <f>U90*(1+'Water and Waste'!W$45)</f>
        <v>0</v>
      </c>
      <c r="W90" s="452">
        <f>V90*(1+'Water and Waste'!X$45)</f>
        <v>0</v>
      </c>
      <c r="X90" s="452">
        <f>W90*(1+'Water and Waste'!Y$45)</f>
        <v>0</v>
      </c>
      <c r="Y90" s="452">
        <f>X90*(1+'Water and Waste'!Z$45)</f>
        <v>0</v>
      </c>
      <c r="Z90" s="452">
        <f>Y90*(1+'Water and Waste'!AA$45)</f>
        <v>0</v>
      </c>
      <c r="AA90" s="452">
        <f>Z90*(1+'Water and Waste'!AB$45)</f>
        <v>0</v>
      </c>
      <c r="AB90" s="452">
        <f>AA90*(1+'Water and Waste'!AC$45)</f>
        <v>0</v>
      </c>
      <c r="AC90" s="452">
        <f>AB90*(1+'Water and Waste'!AD$45)</f>
        <v>0</v>
      </c>
      <c r="AD90" s="452">
        <f>AC90*(1+'Water and Waste'!AE$45)</f>
        <v>0</v>
      </c>
      <c r="AE90" s="452">
        <f>AD90*(1+'Water and Waste'!AF$45)</f>
        <v>0</v>
      </c>
      <c r="AF90" s="452">
        <f>AE90*(1+'Water and Waste'!AG$45)</f>
        <v>0</v>
      </c>
      <c r="AG90" s="452">
        <f>AF90*(1+'Water and Waste'!AH$45)</f>
        <v>0</v>
      </c>
      <c r="AH90" s="452">
        <f>AG90*(1+'Water and Waste'!AI$45)</f>
        <v>0</v>
      </c>
    </row>
    <row r="91" spans="1:34">
      <c r="A91" s="431" t="s">
        <v>681</v>
      </c>
      <c r="B91" s="434" t="s">
        <v>269</v>
      </c>
      <c r="C91" s="456">
        <f t="shared" ca="1" si="26"/>
        <v>31725334648</v>
      </c>
      <c r="D91" s="456">
        <f t="shared" ca="1" si="26"/>
        <v>0</v>
      </c>
      <c r="E91" s="456">
        <f t="shared" ca="1" si="26"/>
        <v>0</v>
      </c>
      <c r="F91" s="456">
        <f t="shared" ca="1" si="26"/>
        <v>0</v>
      </c>
      <c r="G91" s="456">
        <f t="shared" ca="1" si="26"/>
        <v>0</v>
      </c>
      <c r="H91" s="452">
        <f ca="1">G91*$O$66</f>
        <v>0</v>
      </c>
      <c r="I91" s="452">
        <f t="shared" ref="I91:N91" ca="1" si="45">H91*(1+$K$66)</f>
        <v>0</v>
      </c>
      <c r="J91" s="452">
        <f t="shared" ca="1" si="45"/>
        <v>0</v>
      </c>
      <c r="K91" s="452">
        <f t="shared" ca="1" si="45"/>
        <v>0</v>
      </c>
      <c r="L91" s="452">
        <f t="shared" ca="1" si="45"/>
        <v>0</v>
      </c>
      <c r="M91" s="452">
        <f t="shared" ca="1" si="45"/>
        <v>0</v>
      </c>
      <c r="N91" s="452">
        <f t="shared" ca="1" si="45"/>
        <v>0</v>
      </c>
      <c r="O91" s="452">
        <f t="shared" ref="O91:X91" ca="1" si="46">N91*(1+$L$66)</f>
        <v>0</v>
      </c>
      <c r="P91" s="452">
        <f t="shared" ca="1" si="46"/>
        <v>0</v>
      </c>
      <c r="Q91" s="452">
        <f t="shared" ca="1" si="46"/>
        <v>0</v>
      </c>
      <c r="R91" s="452">
        <f t="shared" ca="1" si="46"/>
        <v>0</v>
      </c>
      <c r="S91" s="452">
        <f t="shared" ca="1" si="46"/>
        <v>0</v>
      </c>
      <c r="T91" s="452">
        <f t="shared" ca="1" si="46"/>
        <v>0</v>
      </c>
      <c r="U91" s="452">
        <f t="shared" ca="1" si="46"/>
        <v>0</v>
      </c>
      <c r="V91" s="452">
        <f t="shared" ca="1" si="46"/>
        <v>0</v>
      </c>
      <c r="W91" s="452">
        <f t="shared" ca="1" si="46"/>
        <v>0</v>
      </c>
      <c r="X91" s="452">
        <f t="shared" ca="1" si="46"/>
        <v>0</v>
      </c>
      <c r="Y91" s="452">
        <f t="shared" ref="Y91:AH91" ca="1" si="47">X91*(1+$M$66)</f>
        <v>0</v>
      </c>
      <c r="Z91" s="452">
        <f t="shared" ca="1" si="47"/>
        <v>0</v>
      </c>
      <c r="AA91" s="452">
        <f t="shared" ca="1" si="47"/>
        <v>0</v>
      </c>
      <c r="AB91" s="452">
        <f t="shared" ca="1" si="47"/>
        <v>0</v>
      </c>
      <c r="AC91" s="452">
        <f t="shared" ca="1" si="47"/>
        <v>0</v>
      </c>
      <c r="AD91" s="452">
        <f t="shared" ca="1" si="47"/>
        <v>0</v>
      </c>
      <c r="AE91" s="452">
        <f t="shared" ca="1" si="47"/>
        <v>0</v>
      </c>
      <c r="AF91" s="452">
        <f t="shared" ca="1" si="47"/>
        <v>0</v>
      </c>
      <c r="AG91" s="452">
        <f t="shared" ca="1" si="47"/>
        <v>0</v>
      </c>
      <c r="AH91" s="452">
        <f t="shared" ca="1" si="47"/>
        <v>0</v>
      </c>
    </row>
    <row r="92" spans="1:34">
      <c r="A92" s="480" t="s">
        <v>816</v>
      </c>
      <c r="B92" s="480"/>
      <c r="C92" s="481">
        <f ca="1">SUM(C73:C91)</f>
        <v>1046384815694491</v>
      </c>
      <c r="D92" s="481">
        <f t="shared" ref="D92:AH92" ca="1" si="48">SUM(D73:D91)</f>
        <v>1018014435185517</v>
      </c>
      <c r="E92" s="481">
        <f t="shared" ca="1" si="48"/>
        <v>1091763941241624</v>
      </c>
      <c r="F92" s="481">
        <f t="shared" ca="1" si="48"/>
        <v>1096217385092837</v>
      </c>
      <c r="G92" s="481">
        <f t="shared" ca="1" si="48"/>
        <v>1094528011022831</v>
      </c>
      <c r="H92" s="481">
        <f t="shared" ca="1" si="48"/>
        <v>1074573708792283.9</v>
      </c>
      <c r="I92" s="481">
        <f t="shared" ca="1" si="48"/>
        <v>1088668625231191.1</v>
      </c>
      <c r="J92" s="481">
        <f t="shared" ca="1" si="48"/>
        <v>1103056220956562.1</v>
      </c>
      <c r="K92" s="481">
        <f t="shared" ca="1" si="48"/>
        <v>1117743775183038.1</v>
      </c>
      <c r="L92" s="481">
        <f t="shared" ca="1" si="48"/>
        <v>1132738775842588.5</v>
      </c>
      <c r="M92" s="481">
        <f t="shared" ca="1" si="48"/>
        <v>1148048926067597.5</v>
      </c>
      <c r="N92" s="481">
        <f t="shared" ca="1" si="48"/>
        <v>1163682150883604.8</v>
      </c>
      <c r="O92" s="481">
        <f t="shared" ca="1" si="48"/>
        <v>1179425256404099.8</v>
      </c>
      <c r="P92" s="481">
        <f t="shared" ca="1" si="48"/>
        <v>1195481224156267.8</v>
      </c>
      <c r="Q92" s="481">
        <f t="shared" ca="1" si="48"/>
        <v>1211857588096742.3</v>
      </c>
      <c r="R92" s="481">
        <f t="shared" ca="1" si="48"/>
        <v>1228562086898080.8</v>
      </c>
      <c r="S92" s="481">
        <f t="shared" ca="1" si="48"/>
        <v>1245602669799990</v>
      </c>
      <c r="T92" s="481">
        <f t="shared" ca="1" si="48"/>
        <v>1262987502630986.5</v>
      </c>
      <c r="U92" s="481">
        <f t="shared" ca="1" si="48"/>
        <v>1280724974005490.8</v>
      </c>
      <c r="V92" s="481">
        <f t="shared" ca="1" si="48"/>
        <v>1298823701701494</v>
      </c>
      <c r="W92" s="481">
        <f t="shared" ca="1" si="48"/>
        <v>1317292539224103.3</v>
      </c>
      <c r="X92" s="481">
        <f t="shared" ca="1" si="48"/>
        <v>1336140582560409</v>
      </c>
      <c r="Y92" s="481">
        <f t="shared" ca="1" si="48"/>
        <v>1337666722019637.5</v>
      </c>
      <c r="Z92" s="481">
        <f t="shared" ca="1" si="48"/>
        <v>1339210790612202.5</v>
      </c>
      <c r="AA92" s="481">
        <f t="shared" ca="1" si="48"/>
        <v>1340772910198180.5</v>
      </c>
      <c r="AB92" s="481">
        <f t="shared" ca="1" si="48"/>
        <v>1342353203573942.8</v>
      </c>
      <c r="AC92" s="481">
        <f t="shared" ca="1" si="48"/>
        <v>1343951794479312.3</v>
      </c>
      <c r="AD92" s="481">
        <f t="shared" ca="1" si="48"/>
        <v>1345568807604773.8</v>
      </c>
      <c r="AE92" s="481">
        <f t="shared" ca="1" si="48"/>
        <v>1347204368598737</v>
      </c>
      <c r="AF92" s="481">
        <f t="shared" ca="1" si="48"/>
        <v>1348858604074863.8</v>
      </c>
      <c r="AG92" s="481">
        <f t="shared" ca="1" si="48"/>
        <v>1350531641619441.5</v>
      </c>
      <c r="AH92" s="481">
        <f t="shared" ca="1" si="48"/>
        <v>1352223609798821</v>
      </c>
    </row>
    <row r="94" spans="1:34">
      <c r="A94" s="429" t="s">
        <v>991</v>
      </c>
    </row>
    <row r="95" spans="1:34" s="487" customFormat="1">
      <c r="B95" s="487" t="s">
        <v>821</v>
      </c>
      <c r="C95" s="487">
        <v>2</v>
      </c>
      <c r="D95" s="487">
        <v>3</v>
      </c>
      <c r="E95" s="487">
        <v>4</v>
      </c>
      <c r="F95" s="487">
        <v>5</v>
      </c>
      <c r="G95" s="487">
        <v>6</v>
      </c>
      <c r="H95" s="487">
        <v>7</v>
      </c>
      <c r="I95" s="487">
        <v>8</v>
      </c>
      <c r="J95" s="487">
        <v>9</v>
      </c>
      <c r="K95" s="487">
        <v>10</v>
      </c>
      <c r="L95" s="487">
        <v>11</v>
      </c>
      <c r="M95" s="487">
        <v>12</v>
      </c>
      <c r="N95" s="487">
        <v>13</v>
      </c>
      <c r="O95" s="487">
        <v>14</v>
      </c>
      <c r="P95" s="487">
        <v>15</v>
      </c>
      <c r="Q95" s="487">
        <v>16</v>
      </c>
      <c r="R95" s="487">
        <v>17</v>
      </c>
      <c r="S95" s="487">
        <v>18</v>
      </c>
      <c r="T95" s="487">
        <v>19</v>
      </c>
      <c r="U95" s="487">
        <v>20</v>
      </c>
      <c r="V95" s="487">
        <v>21</v>
      </c>
      <c r="W95" s="487">
        <v>22</v>
      </c>
      <c r="X95" s="487">
        <v>23</v>
      </c>
      <c r="Y95" s="487">
        <v>24</v>
      </c>
      <c r="Z95" s="487">
        <v>25</v>
      </c>
      <c r="AA95" s="487">
        <v>26</v>
      </c>
      <c r="AB95" s="487">
        <v>27</v>
      </c>
      <c r="AC95" s="487">
        <v>28</v>
      </c>
      <c r="AD95" s="487">
        <v>29</v>
      </c>
      <c r="AE95" s="487">
        <v>30</v>
      </c>
      <c r="AF95" s="487">
        <v>31</v>
      </c>
      <c r="AG95" s="487">
        <v>32</v>
      </c>
      <c r="AH95" s="487">
        <v>33</v>
      </c>
    </row>
    <row r="96" spans="1:34" s="479" customFormat="1">
      <c r="A96" s="477" t="s">
        <v>387</v>
      </c>
      <c r="B96" s="477" t="s">
        <v>822</v>
      </c>
      <c r="C96" s="476">
        <v>2019</v>
      </c>
      <c r="D96" s="476">
        <v>2020</v>
      </c>
      <c r="E96" s="476">
        <v>2021</v>
      </c>
      <c r="F96" s="476">
        <v>2022</v>
      </c>
      <c r="G96" s="476">
        <v>2023</v>
      </c>
      <c r="H96" s="477">
        <v>2024</v>
      </c>
      <c r="I96" s="477">
        <v>2025</v>
      </c>
      <c r="J96" s="477">
        <v>2026</v>
      </c>
      <c r="K96" s="477">
        <v>2027</v>
      </c>
      <c r="L96" s="477">
        <v>2028</v>
      </c>
      <c r="M96" s="477">
        <v>2029</v>
      </c>
      <c r="N96" s="476">
        <v>2030</v>
      </c>
      <c r="O96" s="477">
        <v>2031</v>
      </c>
      <c r="P96" s="477">
        <v>2032</v>
      </c>
      <c r="Q96" s="477">
        <v>2033</v>
      </c>
      <c r="R96" s="477">
        <v>2034</v>
      </c>
      <c r="S96" s="477">
        <v>2035</v>
      </c>
      <c r="T96" s="477">
        <v>2036</v>
      </c>
      <c r="U96" s="477">
        <v>2037</v>
      </c>
      <c r="V96" s="477">
        <v>2038</v>
      </c>
      <c r="W96" s="477">
        <v>2039</v>
      </c>
      <c r="X96" s="476">
        <v>2040</v>
      </c>
      <c r="Y96" s="477">
        <v>2041</v>
      </c>
      <c r="Z96" s="477">
        <v>2042</v>
      </c>
      <c r="AA96" s="477">
        <v>2043</v>
      </c>
      <c r="AB96" s="477">
        <v>2044</v>
      </c>
      <c r="AC96" s="477">
        <v>2045</v>
      </c>
      <c r="AD96" s="477">
        <v>2046</v>
      </c>
      <c r="AE96" s="477">
        <v>2047</v>
      </c>
      <c r="AF96" s="477">
        <v>2048</v>
      </c>
      <c r="AG96" s="477">
        <v>2049</v>
      </c>
      <c r="AH96" s="476">
        <v>2050</v>
      </c>
    </row>
    <row r="97" spans="1:34">
      <c r="A97" s="431" t="s">
        <v>246</v>
      </c>
      <c r="B97" s="431"/>
      <c r="C97" s="483">
        <f t="shared" ref="C97:L105" ca="1" si="49">VLOOKUP($A97,$B$73:$AH$91,C$127,FALSE)</f>
        <v>59017053778942</v>
      </c>
      <c r="D97" s="483">
        <f t="shared" ca="1" si="49"/>
        <v>58100984740981</v>
      </c>
      <c r="E97" s="483">
        <f t="shared" ca="1" si="49"/>
        <v>63081862280717</v>
      </c>
      <c r="F97" s="483">
        <f t="shared" ca="1" si="49"/>
        <v>65774550058966</v>
      </c>
      <c r="G97" s="483">
        <f t="shared" ca="1" si="49"/>
        <v>64037587986988.008</v>
      </c>
      <c r="H97" s="483">
        <f t="shared" ca="1" si="49"/>
        <v>64110738833600.609</v>
      </c>
      <c r="I97" s="483">
        <f t="shared" ca="1" si="49"/>
        <v>65153570088767.727</v>
      </c>
      <c r="J97" s="483">
        <f t="shared" ca="1" si="49"/>
        <v>66213364134358.703</v>
      </c>
      <c r="K97" s="483">
        <f t="shared" ca="1" si="49"/>
        <v>67290396888704.086</v>
      </c>
      <c r="L97" s="483">
        <f t="shared" ca="1" si="49"/>
        <v>68384948758247.711</v>
      </c>
      <c r="M97" s="483">
        <f t="shared" ref="M97:V105" ca="1" si="50">VLOOKUP($A97,$B$73:$AH$91,M$127,FALSE)</f>
        <v>69497304710550.766</v>
      </c>
      <c r="N97" s="483">
        <f t="shared" ca="1" si="50"/>
        <v>70627754348483.359</v>
      </c>
      <c r="O97" s="483">
        <f t="shared" ca="1" si="50"/>
        <v>72706760256866.953</v>
      </c>
      <c r="P97" s="483">
        <f t="shared" ca="1" si="50"/>
        <v>74846963998977.047</v>
      </c>
      <c r="Q97" s="483">
        <f t="shared" ca="1" si="50"/>
        <v>77050167000599.734</v>
      </c>
      <c r="R97" s="483">
        <f t="shared" ca="1" si="50"/>
        <v>79318223714477.531</v>
      </c>
      <c r="S97" s="483">
        <f t="shared" ca="1" si="50"/>
        <v>81653043181216.422</v>
      </c>
      <c r="T97" s="483">
        <f t="shared" ca="1" si="50"/>
        <v>84056590636139.797</v>
      </c>
      <c r="U97" s="483">
        <f t="shared" ca="1" si="50"/>
        <v>86530889163442.031</v>
      </c>
      <c r="V97" s="483">
        <f t="shared" ca="1" si="50"/>
        <v>89078021399033.859</v>
      </c>
      <c r="W97" s="483">
        <f t="shared" ref="W97:AH105" ca="1" si="51">VLOOKUP($A97,$B$73:$AH$91,W$127,FALSE)</f>
        <v>91700131283512.844</v>
      </c>
      <c r="X97" s="483">
        <f t="shared" ca="1" si="51"/>
        <v>94399425866734.563</v>
      </c>
      <c r="Y97" s="483">
        <f t="shared" ca="1" si="51"/>
        <v>94256293902689.344</v>
      </c>
      <c r="Z97" s="483">
        <f t="shared" ca="1" si="51"/>
        <v>94113378960717.547</v>
      </c>
      <c r="AA97" s="483">
        <f t="shared" ca="1" si="51"/>
        <v>93970680711762.141</v>
      </c>
      <c r="AB97" s="483">
        <f t="shared" ca="1" si="51"/>
        <v>93828198827265</v>
      </c>
      <c r="AC97" s="483">
        <f t="shared" ca="1" si="51"/>
        <v>93685932979166.188</v>
      </c>
      <c r="AD97" s="483">
        <f t="shared" ca="1" si="51"/>
        <v>93543882839903.188</v>
      </c>
      <c r="AE97" s="483">
        <f t="shared" ca="1" si="51"/>
        <v>93402048082410.141</v>
      </c>
      <c r="AF97" s="483">
        <f t="shared" ca="1" si="51"/>
        <v>93260428380117.094</v>
      </c>
      <c r="AG97" s="483">
        <f t="shared" ca="1" si="51"/>
        <v>93119023406949.266</v>
      </c>
      <c r="AH97" s="483">
        <f t="shared" ca="1" si="51"/>
        <v>92977832837326.266</v>
      </c>
    </row>
    <row r="98" spans="1:34">
      <c r="A98" s="431" t="s">
        <v>247</v>
      </c>
      <c r="B98" s="431"/>
      <c r="C98" s="483">
        <f t="shared" ca="1" si="49"/>
        <v>0</v>
      </c>
      <c r="D98" s="483">
        <f t="shared" ca="1" si="49"/>
        <v>0</v>
      </c>
      <c r="E98" s="483">
        <f t="shared" ca="1" si="49"/>
        <v>0</v>
      </c>
      <c r="F98" s="483">
        <f t="shared" ca="1" si="49"/>
        <v>0</v>
      </c>
      <c r="G98" s="483">
        <f t="shared" ca="1" si="49"/>
        <v>0</v>
      </c>
      <c r="H98" s="483">
        <f t="shared" ca="1" si="49"/>
        <v>0</v>
      </c>
      <c r="I98" s="483">
        <f t="shared" ca="1" si="49"/>
        <v>0</v>
      </c>
      <c r="J98" s="483">
        <f t="shared" ca="1" si="49"/>
        <v>0</v>
      </c>
      <c r="K98" s="483">
        <f t="shared" ca="1" si="49"/>
        <v>0</v>
      </c>
      <c r="L98" s="483">
        <f t="shared" ca="1" si="49"/>
        <v>0</v>
      </c>
      <c r="M98" s="483">
        <f t="shared" ca="1" si="50"/>
        <v>0</v>
      </c>
      <c r="N98" s="483">
        <f t="shared" ca="1" si="50"/>
        <v>0</v>
      </c>
      <c r="O98" s="483">
        <f t="shared" ca="1" si="50"/>
        <v>0</v>
      </c>
      <c r="P98" s="483">
        <f t="shared" ca="1" si="50"/>
        <v>0</v>
      </c>
      <c r="Q98" s="483">
        <f t="shared" ca="1" si="50"/>
        <v>0</v>
      </c>
      <c r="R98" s="483">
        <f t="shared" ca="1" si="50"/>
        <v>0</v>
      </c>
      <c r="S98" s="483">
        <f t="shared" ca="1" si="50"/>
        <v>0</v>
      </c>
      <c r="T98" s="483">
        <f t="shared" ca="1" si="50"/>
        <v>0</v>
      </c>
      <c r="U98" s="483">
        <f t="shared" ca="1" si="50"/>
        <v>0</v>
      </c>
      <c r="V98" s="483">
        <f t="shared" ca="1" si="50"/>
        <v>0</v>
      </c>
      <c r="W98" s="483">
        <f t="shared" ca="1" si="51"/>
        <v>0</v>
      </c>
      <c r="X98" s="483">
        <f t="shared" ca="1" si="51"/>
        <v>0</v>
      </c>
      <c r="Y98" s="483">
        <f t="shared" ca="1" si="51"/>
        <v>0</v>
      </c>
      <c r="Z98" s="483">
        <f t="shared" ca="1" si="51"/>
        <v>0</v>
      </c>
      <c r="AA98" s="483">
        <f t="shared" ca="1" si="51"/>
        <v>0</v>
      </c>
      <c r="AB98" s="483">
        <f t="shared" ca="1" si="51"/>
        <v>0</v>
      </c>
      <c r="AC98" s="483">
        <f t="shared" ca="1" si="51"/>
        <v>0</v>
      </c>
      <c r="AD98" s="483">
        <f t="shared" ca="1" si="51"/>
        <v>0</v>
      </c>
      <c r="AE98" s="483">
        <f t="shared" ca="1" si="51"/>
        <v>0</v>
      </c>
      <c r="AF98" s="483">
        <f t="shared" ca="1" si="51"/>
        <v>0</v>
      </c>
      <c r="AG98" s="483">
        <f t="shared" ca="1" si="51"/>
        <v>0</v>
      </c>
      <c r="AH98" s="483">
        <f t="shared" ca="1" si="51"/>
        <v>0</v>
      </c>
    </row>
    <row r="99" spans="1:34">
      <c r="A99" s="431" t="s">
        <v>248</v>
      </c>
      <c r="B99" s="431"/>
      <c r="C99" s="483">
        <f t="shared" ca="1" si="49"/>
        <v>0</v>
      </c>
      <c r="D99" s="483">
        <f t="shared" ca="1" si="49"/>
        <v>0</v>
      </c>
      <c r="E99" s="483">
        <f t="shared" ca="1" si="49"/>
        <v>0</v>
      </c>
      <c r="F99" s="483">
        <f t="shared" ca="1" si="49"/>
        <v>0</v>
      </c>
      <c r="G99" s="483">
        <f t="shared" ca="1" si="49"/>
        <v>0</v>
      </c>
      <c r="H99" s="483">
        <f t="shared" ca="1" si="49"/>
        <v>0</v>
      </c>
      <c r="I99" s="483">
        <f t="shared" ca="1" si="49"/>
        <v>0</v>
      </c>
      <c r="J99" s="483">
        <f t="shared" ca="1" si="49"/>
        <v>0</v>
      </c>
      <c r="K99" s="483">
        <f t="shared" ca="1" si="49"/>
        <v>0</v>
      </c>
      <c r="L99" s="483">
        <f t="shared" ca="1" si="49"/>
        <v>0</v>
      </c>
      <c r="M99" s="483">
        <f t="shared" ca="1" si="50"/>
        <v>0</v>
      </c>
      <c r="N99" s="483">
        <f t="shared" ca="1" si="50"/>
        <v>0</v>
      </c>
      <c r="O99" s="483">
        <f t="shared" ca="1" si="50"/>
        <v>0</v>
      </c>
      <c r="P99" s="483">
        <f t="shared" ca="1" si="50"/>
        <v>0</v>
      </c>
      <c r="Q99" s="483">
        <f t="shared" ca="1" si="50"/>
        <v>0</v>
      </c>
      <c r="R99" s="483">
        <f t="shared" ca="1" si="50"/>
        <v>0</v>
      </c>
      <c r="S99" s="483">
        <f t="shared" ca="1" si="50"/>
        <v>0</v>
      </c>
      <c r="T99" s="483">
        <f t="shared" ca="1" si="50"/>
        <v>0</v>
      </c>
      <c r="U99" s="483">
        <f t="shared" ca="1" si="50"/>
        <v>0</v>
      </c>
      <c r="V99" s="483">
        <f t="shared" ca="1" si="50"/>
        <v>0</v>
      </c>
      <c r="W99" s="483">
        <f t="shared" ca="1" si="51"/>
        <v>0</v>
      </c>
      <c r="X99" s="483">
        <f t="shared" ca="1" si="51"/>
        <v>0</v>
      </c>
      <c r="Y99" s="483">
        <f t="shared" ca="1" si="51"/>
        <v>0</v>
      </c>
      <c r="Z99" s="483">
        <f t="shared" ca="1" si="51"/>
        <v>0</v>
      </c>
      <c r="AA99" s="483">
        <f t="shared" ca="1" si="51"/>
        <v>0</v>
      </c>
      <c r="AB99" s="483">
        <f t="shared" ca="1" si="51"/>
        <v>0</v>
      </c>
      <c r="AC99" s="483">
        <f t="shared" ca="1" si="51"/>
        <v>0</v>
      </c>
      <c r="AD99" s="483">
        <f t="shared" ca="1" si="51"/>
        <v>0</v>
      </c>
      <c r="AE99" s="483">
        <f t="shared" ca="1" si="51"/>
        <v>0</v>
      </c>
      <c r="AF99" s="483">
        <f t="shared" ca="1" si="51"/>
        <v>0</v>
      </c>
      <c r="AG99" s="483">
        <f t="shared" ca="1" si="51"/>
        <v>0</v>
      </c>
      <c r="AH99" s="483">
        <f t="shared" ca="1" si="51"/>
        <v>0</v>
      </c>
    </row>
    <row r="100" spans="1:34">
      <c r="A100" s="431" t="s">
        <v>249</v>
      </c>
      <c r="B100" s="431"/>
      <c r="C100" s="483">
        <f t="shared" ca="1" si="49"/>
        <v>5091916211004</v>
      </c>
      <c r="D100" s="483">
        <f t="shared" ca="1" si="49"/>
        <v>5294165219385</v>
      </c>
      <c r="E100" s="483">
        <f t="shared" ca="1" si="49"/>
        <v>6162646255374</v>
      </c>
      <c r="F100" s="483">
        <f t="shared" ca="1" si="49"/>
        <v>6000053915303</v>
      </c>
      <c r="G100" s="483">
        <f t="shared" ca="1" si="49"/>
        <v>5829530241570</v>
      </c>
      <c r="H100" s="483">
        <f t="shared" ca="1" si="49"/>
        <v>5836189378585.1426</v>
      </c>
      <c r="I100" s="483">
        <f t="shared" ca="1" si="49"/>
        <v>5931121379148.4111</v>
      </c>
      <c r="J100" s="483">
        <f t="shared" ca="1" si="49"/>
        <v>6027597552483.7305</v>
      </c>
      <c r="K100" s="483">
        <f t="shared" ca="1" si="49"/>
        <v>6125643016249.3809</v>
      </c>
      <c r="L100" s="483">
        <f t="shared" ca="1" si="49"/>
        <v>6225283296669.8125</v>
      </c>
      <c r="M100" s="483">
        <f t="shared" ca="1" si="50"/>
        <v>6326544335181.4238</v>
      </c>
      <c r="N100" s="483">
        <f t="shared" ca="1" si="50"/>
        <v>6429452495186.4346</v>
      </c>
      <c r="O100" s="483">
        <f t="shared" ca="1" si="50"/>
        <v>6618710526232.0068</v>
      </c>
      <c r="P100" s="483">
        <f t="shared" ca="1" si="50"/>
        <v>6813539576325.0117</v>
      </c>
      <c r="Q100" s="483">
        <f t="shared" ca="1" si="50"/>
        <v>7014103634560.418</v>
      </c>
      <c r="R100" s="483">
        <f t="shared" ca="1" si="50"/>
        <v>7220571517233.2178</v>
      </c>
      <c r="S100" s="483">
        <f t="shared" ca="1" si="50"/>
        <v>7433117009932.3857</v>
      </c>
      <c r="T100" s="483">
        <f t="shared" ca="1" si="50"/>
        <v>7651919013817.5332</v>
      </c>
      <c r="U100" s="483">
        <f t="shared" ca="1" si="50"/>
        <v>7877161696201.375</v>
      </c>
      <c r="V100" s="483">
        <f t="shared" ca="1" si="50"/>
        <v>8109034645564.7627</v>
      </c>
      <c r="W100" s="483">
        <f t="shared" ca="1" si="51"/>
        <v>8347733031134.748</v>
      </c>
      <c r="X100" s="483">
        <f t="shared" ca="1" si="51"/>
        <v>8593457767160.0098</v>
      </c>
      <c r="Y100" s="483">
        <f t="shared" ca="1" si="51"/>
        <v>8580428042912.6436</v>
      </c>
      <c r="Z100" s="483">
        <f t="shared" ca="1" si="51"/>
        <v>8567418074823.8066</v>
      </c>
      <c r="AA100" s="483">
        <f t="shared" ca="1" si="51"/>
        <v>8554427832938.4678</v>
      </c>
      <c r="AB100" s="483">
        <f t="shared" ca="1" si="51"/>
        <v>8541457287347.0146</v>
      </c>
      <c r="AC100" s="483">
        <f t="shared" ca="1" si="51"/>
        <v>8528506408185.1836</v>
      </c>
      <c r="AD100" s="483">
        <f t="shared" ca="1" si="51"/>
        <v>8515575165633.9941</v>
      </c>
      <c r="AE100" s="483">
        <f t="shared" ca="1" si="51"/>
        <v>8502663529919.6787</v>
      </c>
      <c r="AF100" s="483">
        <f t="shared" ca="1" si="51"/>
        <v>8489771471313.6113</v>
      </c>
      <c r="AG100" s="483">
        <f t="shared" ca="1" si="51"/>
        <v>8476898960132.2441</v>
      </c>
      <c r="AH100" s="483">
        <f t="shared" ca="1" si="51"/>
        <v>8464045966737.0361</v>
      </c>
    </row>
    <row r="101" spans="1:34">
      <c r="A101" s="431" t="s">
        <v>250</v>
      </c>
      <c r="B101" s="431"/>
      <c r="C101" s="483">
        <f t="shared" ca="1" si="49"/>
        <v>46755211937490</v>
      </c>
      <c r="D101" s="483">
        <f t="shared" ca="1" si="49"/>
        <v>44129940495368</v>
      </c>
      <c r="E101" s="483">
        <f t="shared" ca="1" si="49"/>
        <v>46295194585094</v>
      </c>
      <c r="F101" s="483">
        <f t="shared" ca="1" si="49"/>
        <v>47675246642282</v>
      </c>
      <c r="G101" s="483">
        <f t="shared" ca="1" si="49"/>
        <v>47972671654607</v>
      </c>
      <c r="H101" s="483">
        <f t="shared" ca="1" si="49"/>
        <v>48027471369213.93</v>
      </c>
      <c r="I101" s="483">
        <f t="shared" ca="1" si="49"/>
        <v>48808690696298.188</v>
      </c>
      <c r="J101" s="483">
        <f t="shared" ca="1" si="49"/>
        <v>49602617409792.992</v>
      </c>
      <c r="K101" s="483">
        <f t="shared" ca="1" si="49"/>
        <v>50409458209230.453</v>
      </c>
      <c r="L101" s="483">
        <f t="shared" ca="1" si="49"/>
        <v>51229423156336.547</v>
      </c>
      <c r="M101" s="483">
        <f t="shared" ca="1" si="50"/>
        <v>52062725729720.875</v>
      </c>
      <c r="N101" s="483">
        <f t="shared" ca="1" si="50"/>
        <v>52909582880455.992</v>
      </c>
      <c r="O101" s="483">
        <f t="shared" ca="1" si="50"/>
        <v>54467034854305.164</v>
      </c>
      <c r="P101" s="483">
        <f t="shared" ca="1" si="50"/>
        <v>56070332146124.945</v>
      </c>
      <c r="Q101" s="483">
        <f t="shared" ca="1" si="50"/>
        <v>57720824263454</v>
      </c>
      <c r="R101" s="483">
        <f t="shared" ca="1" si="50"/>
        <v>59419900438074.992</v>
      </c>
      <c r="S101" s="483">
        <f t="shared" ca="1" si="50"/>
        <v>61168990795341.547</v>
      </c>
      <c r="T101" s="483">
        <f t="shared" ca="1" si="50"/>
        <v>62969567557925.648</v>
      </c>
      <c r="U101" s="483">
        <f t="shared" ca="1" si="50"/>
        <v>64823146284998.672</v>
      </c>
      <c r="V101" s="483">
        <f t="shared" ca="1" si="50"/>
        <v>66731287147889.078</v>
      </c>
      <c r="W101" s="483">
        <f t="shared" ca="1" si="51"/>
        <v>68695596243290.516</v>
      </c>
      <c r="X101" s="483">
        <f t="shared" ca="1" si="51"/>
        <v>70717726945125.609</v>
      </c>
      <c r="Y101" s="483">
        <f t="shared" ca="1" si="51"/>
        <v>70610502064703.578</v>
      </c>
      <c r="Z101" s="483">
        <f t="shared" ca="1" si="51"/>
        <v>70503439762682.719</v>
      </c>
      <c r="AA101" s="483">
        <f t="shared" ca="1" si="51"/>
        <v>70396539792555.547</v>
      </c>
      <c r="AB101" s="483">
        <f t="shared" ca="1" si="51"/>
        <v>70289801908188.328</v>
      </c>
      <c r="AC101" s="483">
        <f t="shared" ca="1" si="51"/>
        <v>70183225863820.531</v>
      </c>
      <c r="AD101" s="483">
        <f t="shared" ca="1" si="51"/>
        <v>70076811414064.25</v>
      </c>
      <c r="AE101" s="483">
        <f t="shared" ca="1" si="51"/>
        <v>69970558313903.656</v>
      </c>
      <c r="AF101" s="483">
        <f t="shared" ca="1" si="51"/>
        <v>69864466318694.414</v>
      </c>
      <c r="AG101" s="483">
        <f t="shared" ca="1" si="51"/>
        <v>69758535184163.125</v>
      </c>
      <c r="AH101" s="483">
        <f t="shared" ca="1" si="51"/>
        <v>69652764666406.781</v>
      </c>
    </row>
    <row r="102" spans="1:34">
      <c r="A102" s="431" t="s">
        <v>251</v>
      </c>
      <c r="B102" s="431"/>
      <c r="C102" s="483">
        <f t="shared" ca="1" si="49"/>
        <v>34366468757446</v>
      </c>
      <c r="D102" s="483">
        <f t="shared" ca="1" si="49"/>
        <v>31035308619406</v>
      </c>
      <c r="E102" s="483">
        <f t="shared" ca="1" si="49"/>
        <v>32954691365610</v>
      </c>
      <c r="F102" s="483">
        <f t="shared" ca="1" si="49"/>
        <v>31721368981169</v>
      </c>
      <c r="G102" s="483">
        <f t="shared" ca="1" si="49"/>
        <v>28747118857919</v>
      </c>
      <c r="H102" s="483">
        <f t="shared" ca="1" si="49"/>
        <v>28779957010451.496</v>
      </c>
      <c r="I102" s="483">
        <f t="shared" ca="1" si="49"/>
        <v>29248094474453.629</v>
      </c>
      <c r="J102" s="483">
        <f t="shared" ca="1" si="49"/>
        <v>29723846706091.543</v>
      </c>
      <c r="K102" s="483">
        <f t="shared" ca="1" si="49"/>
        <v>30207337567885.555</v>
      </c>
      <c r="L102" s="483">
        <f t="shared" ca="1" si="49"/>
        <v>30698692937115.289</v>
      </c>
      <c r="M102" s="483">
        <f t="shared" ca="1" si="50"/>
        <v>31198040738591.934</v>
      </c>
      <c r="N102" s="483">
        <f t="shared" ca="1" si="50"/>
        <v>31705510977963.582</v>
      </c>
      <c r="O102" s="483">
        <f t="shared" ca="1" si="50"/>
        <v>32638797690242.051</v>
      </c>
      <c r="P102" s="483">
        <f t="shared" ca="1" si="50"/>
        <v>33599556727061.227</v>
      </c>
      <c r="Q102" s="483">
        <f t="shared" ca="1" si="50"/>
        <v>34588596766618.004</v>
      </c>
      <c r="R102" s="483">
        <f t="shared" ca="1" si="50"/>
        <v>35606750291444.617</v>
      </c>
      <c r="S102" s="483">
        <f t="shared" ca="1" si="50"/>
        <v>36654874289115.547</v>
      </c>
      <c r="T102" s="483">
        <f t="shared" ca="1" si="50"/>
        <v>37733850973580.469</v>
      </c>
      <c r="U102" s="483">
        <f t="shared" ca="1" si="50"/>
        <v>38844588527730.453</v>
      </c>
      <c r="V102" s="483">
        <f t="shared" ca="1" si="50"/>
        <v>39988021867822.422</v>
      </c>
      <c r="W102" s="483">
        <f t="shared" ca="1" si="51"/>
        <v>41165113430405.297</v>
      </c>
      <c r="X102" s="483">
        <f t="shared" ca="1" si="51"/>
        <v>42376853982410.141</v>
      </c>
      <c r="Y102" s="483">
        <f t="shared" ca="1" si="51"/>
        <v>42312600600730.445</v>
      </c>
      <c r="Z102" s="483">
        <f t="shared" ca="1" si="51"/>
        <v>42248444642447.469</v>
      </c>
      <c r="AA102" s="483">
        <f t="shared" ca="1" si="51"/>
        <v>42184385959844.188</v>
      </c>
      <c r="AB102" s="483">
        <f t="shared" ca="1" si="51"/>
        <v>42120424405427.555</v>
      </c>
      <c r="AC102" s="483">
        <f t="shared" ca="1" si="51"/>
        <v>42056559831928.156</v>
      </c>
      <c r="AD102" s="483">
        <f t="shared" ca="1" si="51"/>
        <v>41992792092299.875</v>
      </c>
      <c r="AE102" s="483">
        <f t="shared" ca="1" si="51"/>
        <v>41929121039719.555</v>
      </c>
      <c r="AF102" s="483">
        <f t="shared" ca="1" si="51"/>
        <v>41865546527586.641</v>
      </c>
      <c r="AG102" s="483">
        <f t="shared" ca="1" si="51"/>
        <v>41802068409522.883</v>
      </c>
      <c r="AH102" s="483">
        <f t="shared" ca="1" si="51"/>
        <v>41738686539371.953</v>
      </c>
    </row>
    <row r="103" spans="1:34">
      <c r="A103" s="431" t="s">
        <v>252</v>
      </c>
      <c r="B103" s="431"/>
      <c r="C103" s="483">
        <f t="shared" ca="1" si="49"/>
        <v>5916774911852</v>
      </c>
      <c r="D103" s="483">
        <f t="shared" ca="1" si="49"/>
        <v>5805736240584</v>
      </c>
      <c r="E103" s="483">
        <f t="shared" ca="1" si="49"/>
        <v>6004019582134</v>
      </c>
      <c r="F103" s="483">
        <f t="shared" ca="1" si="49"/>
        <v>5984191247979</v>
      </c>
      <c r="G103" s="483">
        <f t="shared" ca="1" si="49"/>
        <v>5619349899527</v>
      </c>
      <c r="H103" s="483">
        <f t="shared" ca="1" si="49"/>
        <v>5625768945207.583</v>
      </c>
      <c r="I103" s="483">
        <f t="shared" ca="1" si="49"/>
        <v>5717278227383.1963</v>
      </c>
      <c r="J103" s="483">
        <f t="shared" ca="1" si="49"/>
        <v>5810276008074.4531</v>
      </c>
      <c r="K103" s="483">
        <f t="shared" ca="1" si="49"/>
        <v>5904786499336.9883</v>
      </c>
      <c r="L103" s="483">
        <f t="shared" ca="1" si="49"/>
        <v>6000834307061.9893</v>
      </c>
      <c r="M103" s="483">
        <f t="shared" ca="1" si="50"/>
        <v>6098444437382.3652</v>
      </c>
      <c r="N103" s="483">
        <f t="shared" ca="1" si="50"/>
        <v>6197642303183.1143</v>
      </c>
      <c r="O103" s="483">
        <f t="shared" ca="1" si="50"/>
        <v>6380076745354.2539</v>
      </c>
      <c r="P103" s="483">
        <f t="shared" ca="1" si="50"/>
        <v>6567881346702.4082</v>
      </c>
      <c r="Q103" s="483">
        <f t="shared" ca="1" si="50"/>
        <v>6761214183790.5518</v>
      </c>
      <c r="R103" s="483">
        <f t="shared" ca="1" si="50"/>
        <v>6960237986339.7744</v>
      </c>
      <c r="S103" s="483">
        <f t="shared" ca="1" si="50"/>
        <v>7165120274200.1289</v>
      </c>
      <c r="T103" s="483">
        <f t="shared" ca="1" si="50"/>
        <v>7376033498353.3623</v>
      </c>
      <c r="U103" s="483">
        <f t="shared" ca="1" si="50"/>
        <v>7593155186066.2227</v>
      </c>
      <c r="V103" s="483">
        <f t="shared" ca="1" si="50"/>
        <v>7816668090316.5078</v>
      </c>
      <c r="W103" s="483">
        <f t="shared" ca="1" si="51"/>
        <v>8046760343617.6426</v>
      </c>
      <c r="X103" s="483">
        <f t="shared" ca="1" si="51"/>
        <v>8283625616371.2451</v>
      </c>
      <c r="Y103" s="483">
        <f t="shared" ca="1" si="51"/>
        <v>8271065671297.4238</v>
      </c>
      <c r="Z103" s="483">
        <f t="shared" ca="1" si="51"/>
        <v>8258524770085.2598</v>
      </c>
      <c r="AA103" s="483">
        <f t="shared" ca="1" si="51"/>
        <v>8246002883859.7324</v>
      </c>
      <c r="AB103" s="483">
        <f t="shared" ca="1" si="51"/>
        <v>8233499983789.6035</v>
      </c>
      <c r="AC103" s="483">
        <f t="shared" ca="1" si="51"/>
        <v>8221016041087.3486</v>
      </c>
      <c r="AD103" s="483">
        <f t="shared" ca="1" si="51"/>
        <v>8208551027009.0938</v>
      </c>
      <c r="AE103" s="483">
        <f t="shared" ca="1" si="51"/>
        <v>8196104912854.5459</v>
      </c>
      <c r="AF103" s="483">
        <f t="shared" ca="1" si="51"/>
        <v>8183677669966.9287</v>
      </c>
      <c r="AG103" s="483">
        <f t="shared" ca="1" si="51"/>
        <v>8171269269732.917</v>
      </c>
      <c r="AH103" s="483">
        <f t="shared" ca="1" si="51"/>
        <v>8158879683582.5703</v>
      </c>
    </row>
    <row r="104" spans="1:34">
      <c r="A104" s="431" t="s">
        <v>253</v>
      </c>
      <c r="B104" s="431"/>
      <c r="C104" s="483">
        <f t="shared" ca="1" si="49"/>
        <v>33597129392232</v>
      </c>
      <c r="D104" s="483">
        <f t="shared" ca="1" si="49"/>
        <v>32078278995959</v>
      </c>
      <c r="E104" s="483">
        <f t="shared" ca="1" si="49"/>
        <v>32688991687933</v>
      </c>
      <c r="F104" s="483">
        <f t="shared" ca="1" si="49"/>
        <v>32558124682510</v>
      </c>
      <c r="G104" s="483">
        <f t="shared" ca="1" si="49"/>
        <v>31297042630252</v>
      </c>
      <c r="H104" s="483">
        <f t="shared" ca="1" si="49"/>
        <v>31332793588975.477</v>
      </c>
      <c r="I104" s="483">
        <f t="shared" ca="1" si="49"/>
        <v>31842455730775.012</v>
      </c>
      <c r="J104" s="483">
        <f t="shared" ca="1" si="49"/>
        <v>32360408084490.891</v>
      </c>
      <c r="K104" s="483">
        <f t="shared" ca="1" si="49"/>
        <v>32886785499483.074</v>
      </c>
      <c r="L104" s="483">
        <f t="shared" ca="1" si="49"/>
        <v>33421725018583.785</v>
      </c>
      <c r="M104" s="483">
        <f t="shared" ca="1" si="50"/>
        <v>33965365913776.734</v>
      </c>
      <c r="N104" s="483">
        <f t="shared" ca="1" si="50"/>
        <v>34517849722456.699</v>
      </c>
      <c r="O104" s="483">
        <f t="shared" ca="1" si="50"/>
        <v>35533920729947.617</v>
      </c>
      <c r="P104" s="483">
        <f t="shared" ca="1" si="50"/>
        <v>36579900909086.383</v>
      </c>
      <c r="Q104" s="483">
        <f t="shared" ca="1" si="50"/>
        <v>37656670669354.289</v>
      </c>
      <c r="R104" s="483">
        <f t="shared" ca="1" si="50"/>
        <v>38765136336057.508</v>
      </c>
      <c r="S104" s="483">
        <f t="shared" ca="1" si="50"/>
        <v>39906230913188.008</v>
      </c>
      <c r="T104" s="483">
        <f t="shared" ca="1" si="50"/>
        <v>41080914868740.102</v>
      </c>
      <c r="U104" s="483">
        <f t="shared" ca="1" si="50"/>
        <v>42290176943143.695</v>
      </c>
      <c r="V104" s="483">
        <f t="shared" ca="1" si="50"/>
        <v>43535034981494.617</v>
      </c>
      <c r="W104" s="483">
        <f t="shared" ca="1" si="51"/>
        <v>44816536790282.594</v>
      </c>
      <c r="X104" s="483">
        <f t="shared" ca="1" si="51"/>
        <v>46135761019337.945</v>
      </c>
      <c r="Y104" s="483">
        <f t="shared" ca="1" si="51"/>
        <v>46065808241269.773</v>
      </c>
      <c r="Z104" s="483">
        <f t="shared" ca="1" si="51"/>
        <v>45995961528237.734</v>
      </c>
      <c r="AA104" s="483">
        <f t="shared" ca="1" si="51"/>
        <v>45926220719422.023</v>
      </c>
      <c r="AB104" s="483">
        <f t="shared" ca="1" si="51"/>
        <v>45856585654246.68</v>
      </c>
      <c r="AC104" s="483">
        <f t="shared" ca="1" si="51"/>
        <v>45787056172379.219</v>
      </c>
      <c r="AD104" s="483">
        <f t="shared" ca="1" si="51"/>
        <v>45717632113730.25</v>
      </c>
      <c r="AE104" s="483">
        <f t="shared" ca="1" si="51"/>
        <v>45648313318453.117</v>
      </c>
      <c r="AF104" s="483">
        <f t="shared" ca="1" si="51"/>
        <v>45579099626943.539</v>
      </c>
      <c r="AG104" s="483">
        <f t="shared" ca="1" si="51"/>
        <v>45509990879839.219</v>
      </c>
      <c r="AH104" s="483">
        <f t="shared" ca="1" si="51"/>
        <v>45440986918019.508</v>
      </c>
    </row>
    <row r="105" spans="1:34">
      <c r="A105" s="431" t="s">
        <v>254</v>
      </c>
      <c r="B105" s="431"/>
      <c r="C105" s="482">
        <f t="shared" ca="1" si="49"/>
        <v>50324312085390</v>
      </c>
      <c r="D105" s="482">
        <f t="shared" ca="1" si="49"/>
        <v>48341478669890</v>
      </c>
      <c r="E105" s="482">
        <f t="shared" ca="1" si="49"/>
        <v>48075778992213</v>
      </c>
      <c r="F105" s="482">
        <f t="shared" ca="1" si="49"/>
        <v>50308449418066</v>
      </c>
      <c r="G105" s="482">
        <f t="shared" ca="1" si="49"/>
        <v>50431385089827</v>
      </c>
      <c r="H105" s="482">
        <f t="shared" ca="1" si="49"/>
        <v>52177219447228.719</v>
      </c>
      <c r="I105" s="482">
        <f t="shared" ca="1" si="49"/>
        <v>51665124686504.906</v>
      </c>
      <c r="J105" s="482">
        <f t="shared" ca="1" si="49"/>
        <v>51153029925781.094</v>
      </c>
      <c r="K105" s="482">
        <f t="shared" ca="1" si="49"/>
        <v>50640935165057.281</v>
      </c>
      <c r="L105" s="482">
        <f t="shared" ca="1" si="49"/>
        <v>50128840404333.266</v>
      </c>
      <c r="M105" s="482">
        <f t="shared" ca="1" si="50"/>
        <v>49616745643609.453</v>
      </c>
      <c r="N105" s="482">
        <f t="shared" ca="1" si="50"/>
        <v>49104650882885.766</v>
      </c>
      <c r="O105" s="482">
        <f t="shared" ca="1" si="50"/>
        <v>48585196477088.141</v>
      </c>
      <c r="P105" s="482">
        <f t="shared" ca="1" si="50"/>
        <v>48065742071290.641</v>
      </c>
      <c r="Q105" s="482">
        <f t="shared" ca="1" si="50"/>
        <v>47546287665493.141</v>
      </c>
      <c r="R105" s="482">
        <f t="shared" ca="1" si="50"/>
        <v>47026833259695.641</v>
      </c>
      <c r="S105" s="482">
        <f t="shared" ca="1" si="50"/>
        <v>46507378853898.141</v>
      </c>
      <c r="T105" s="482">
        <f t="shared" ca="1" si="50"/>
        <v>45987924448100.641</v>
      </c>
      <c r="U105" s="482">
        <f t="shared" ca="1" si="50"/>
        <v>45468470042303.141</v>
      </c>
      <c r="V105" s="482">
        <f t="shared" ca="1" si="50"/>
        <v>44949015636505.641</v>
      </c>
      <c r="W105" s="482">
        <f t="shared" ca="1" si="51"/>
        <v>44429561230708.141</v>
      </c>
      <c r="X105" s="482">
        <f t="shared" ca="1" si="51"/>
        <v>43910106824910.641</v>
      </c>
      <c r="Y105" s="482">
        <f t="shared" ca="1" si="51"/>
        <v>43418026302599.578</v>
      </c>
      <c r="Z105" s="482">
        <f t="shared" ca="1" si="51"/>
        <v>42925945780288.719</v>
      </c>
      <c r="AA105" s="482">
        <f t="shared" ca="1" si="51"/>
        <v>42433865257977.852</v>
      </c>
      <c r="AB105" s="482">
        <f t="shared" ca="1" si="51"/>
        <v>41941784735666.789</v>
      </c>
      <c r="AC105" s="482">
        <f t="shared" ca="1" si="51"/>
        <v>41449704213355.93</v>
      </c>
      <c r="AD105" s="482">
        <f t="shared" ca="1" si="51"/>
        <v>40957623691045.07</v>
      </c>
      <c r="AE105" s="482">
        <f t="shared" ca="1" si="51"/>
        <v>40465543168734.008</v>
      </c>
      <c r="AF105" s="482">
        <f t="shared" ca="1" si="51"/>
        <v>39973462646423.148</v>
      </c>
      <c r="AG105" s="482">
        <f t="shared" ca="1" si="51"/>
        <v>39481382124112.289</v>
      </c>
      <c r="AH105" s="482">
        <f t="shared" ca="1" si="51"/>
        <v>38989301601801.398</v>
      </c>
    </row>
    <row r="106" spans="1:34">
      <c r="A106" s="455" t="s">
        <v>255</v>
      </c>
      <c r="B106" s="455" t="s">
        <v>396</v>
      </c>
      <c r="C106" s="483">
        <f ca="1">C$82*'Petrochemicals Split'!$E$6</f>
        <v>142018013479024.09</v>
      </c>
      <c r="D106" s="483">
        <f ca="1">D$82*'Petrochemicals Split'!$E$6</f>
        <v>148429231667780.81</v>
      </c>
      <c r="E106" s="483">
        <f ca="1">E$82*'Petrochemicals Split'!$E$6</f>
        <v>159218473791946.22</v>
      </c>
      <c r="F106" s="483">
        <f ca="1">F$82*'Petrochemicals Split'!$E$6</f>
        <v>158449974773567.66</v>
      </c>
      <c r="G106" s="483">
        <f ca="1">G$82*'Petrochemicals Split'!$E$6</f>
        <v>158089929957870.59</v>
      </c>
      <c r="H106" s="483">
        <f ca="1">H$82*'Petrochemicals Split'!$E$6</f>
        <v>160155564931187.72</v>
      </c>
      <c r="I106" s="483">
        <f ca="1">I$82*'Petrochemicals Split'!$E$6</f>
        <v>161138742055336.44</v>
      </c>
      <c r="J106" s="483">
        <f ca="1">J$82*'Petrochemicals Split'!$E$6</f>
        <v>162127954794031.97</v>
      </c>
      <c r="K106" s="483">
        <f ca="1">K$82*'Petrochemicals Split'!$E$6</f>
        <v>163123240199237.81</v>
      </c>
      <c r="L106" s="483">
        <f ca="1">L$82*'Petrochemicals Split'!$E$6</f>
        <v>164124635550375.41</v>
      </c>
      <c r="M106" s="483">
        <f ca="1">M$82*'Petrochemicals Split'!$E$6</f>
        <v>165132178355720.38</v>
      </c>
      <c r="N106" s="483">
        <f ca="1">N$82*'Petrochemicals Split'!$E$6</f>
        <v>166145906353807.38</v>
      </c>
      <c r="O106" s="483">
        <f ca="1">O$82*'Petrochemicals Split'!$E$6</f>
        <v>167624189363107.72</v>
      </c>
      <c r="P106" s="483">
        <f ca="1">P$82*'Petrochemicals Split'!$E$6</f>
        <v>169115625393770.66</v>
      </c>
      <c r="Q106" s="483">
        <f ca="1">Q$82*'Petrochemicals Split'!$E$6</f>
        <v>170620331474788.59</v>
      </c>
      <c r="R106" s="483">
        <f ca="1">R$82*'Petrochemicals Split'!$E$6</f>
        <v>172138425676419.13</v>
      </c>
      <c r="S106" s="483">
        <f ca="1">S$82*'Petrochemicals Split'!$E$6</f>
        <v>173670027119449.97</v>
      </c>
      <c r="T106" s="483">
        <f ca="1">T$82*'Petrochemicals Split'!$E$6</f>
        <v>175215255984545.78</v>
      </c>
      <c r="U106" s="483">
        <f ca="1">U$82*'Petrochemicals Split'!$E$6</f>
        <v>176774233521678.59</v>
      </c>
      <c r="V106" s="483">
        <f ca="1">V$82*'Petrochemicals Split'!$E$6</f>
        <v>178347082059641.97</v>
      </c>
      <c r="W106" s="483">
        <f ca="1">W$82*'Petrochemicals Split'!$E$6</f>
        <v>179933925015649.69</v>
      </c>
      <c r="X106" s="483">
        <f ca="1">X$82*'Petrochemicals Split'!$E$6</f>
        <v>181534886905020.09</v>
      </c>
      <c r="Y106" s="483">
        <f ca="1">Y$82*'Petrochemicals Split'!$E$6</f>
        <v>182947536718204.5</v>
      </c>
      <c r="Z106" s="483">
        <f ca="1">Z$82*'Petrochemicals Split'!$E$6</f>
        <v>184371179346757.41</v>
      </c>
      <c r="AA106" s="483">
        <f ca="1">AA$82*'Petrochemicals Split'!$E$6</f>
        <v>185805900333457.06</v>
      </c>
      <c r="AB106" s="483">
        <f ca="1">AB$82*'Petrochemicals Split'!$E$6</f>
        <v>187251785886749.91</v>
      </c>
      <c r="AC106" s="483">
        <f ca="1">AC$82*'Petrochemicals Split'!$E$6</f>
        <v>188708922885930.47</v>
      </c>
      <c r="AD106" s="483">
        <f ca="1">AD$82*'Petrochemicals Split'!$E$6</f>
        <v>190177398886361.78</v>
      </c>
      <c r="AE106" s="483">
        <f ca="1">AE$82*'Petrochemicals Split'!$E$6</f>
        <v>191657302124736.44</v>
      </c>
      <c r="AF106" s="483">
        <f ca="1">AF$82*'Petrochemicals Split'!$E$6</f>
        <v>193148721524378.28</v>
      </c>
      <c r="AG106" s="483">
        <f ca="1">AG$82*'Petrochemicals Split'!$E$6</f>
        <v>194651746700585.72</v>
      </c>
      <c r="AH106" s="483">
        <f ca="1">AH$82*'Petrochemicals Split'!$E$6</f>
        <v>196166467966016.47</v>
      </c>
    </row>
    <row r="107" spans="1:34">
      <c r="A107" s="455" t="s">
        <v>305</v>
      </c>
      <c r="B107" s="455" t="s">
        <v>396</v>
      </c>
      <c r="C107" s="483">
        <f ca="1">C$82*'Petrochemicals Split'!$E$7</f>
        <v>44126421901284.922</v>
      </c>
      <c r="D107" s="483">
        <f ca="1">D$82*'Petrochemicals Split'!$E$7</f>
        <v>46118451727417.195</v>
      </c>
      <c r="E107" s="483">
        <f ca="1">E$82*'Petrochemicals Split'!$E$7</f>
        <v>49470777522597.789</v>
      </c>
      <c r="F107" s="483">
        <f ca="1">F$82*'Petrochemicals Split'!$E$7</f>
        <v>49231997165902.367</v>
      </c>
      <c r="G107" s="483">
        <f ca="1">G$82*'Petrochemicals Split'!$E$7</f>
        <v>49120127628710.422</v>
      </c>
      <c r="H107" s="483">
        <f ca="1">H$82*'Petrochemicals Split'!$E$7</f>
        <v>49761941143022.844</v>
      </c>
      <c r="I107" s="483">
        <f ca="1">I$82*'Petrochemicals Split'!$E$7</f>
        <v>50067424141419.281</v>
      </c>
      <c r="J107" s="483">
        <f ca="1">J$82*'Petrochemicals Split'!$E$7</f>
        <v>50374782465821.211</v>
      </c>
      <c r="K107" s="483">
        <f ca="1">K$82*'Petrochemicals Split'!$E$7</f>
        <v>50684027628645.516</v>
      </c>
      <c r="L107" s="483">
        <f ca="1">L$82*'Petrochemicals Split'!$E$7</f>
        <v>50995171212982.508</v>
      </c>
      <c r="M107" s="483">
        <f ca="1">M$82*'Petrochemicals Split'!$E$7</f>
        <v>51308224873029.805</v>
      </c>
      <c r="N107" s="483">
        <f ca="1">N$82*'Petrochemicals Split'!$E$7</f>
        <v>51623200334528.852</v>
      </c>
      <c r="O107" s="483">
        <f ca="1">O$82*'Petrochemicals Split'!$E$7</f>
        <v>52082517699699.023</v>
      </c>
      <c r="P107" s="483">
        <f ca="1">P$82*'Petrochemicals Split'!$E$7</f>
        <v>52545921840593.664</v>
      </c>
      <c r="Q107" s="483">
        <f ca="1">Q$82*'Petrochemicals Split'!$E$7</f>
        <v>53013449119295.055</v>
      </c>
      <c r="R107" s="483">
        <f ca="1">R$82*'Petrochemicals Split'!$E$7</f>
        <v>53485136221417.063</v>
      </c>
      <c r="S107" s="483">
        <f ca="1">S$82*'Petrochemicals Split'!$E$7</f>
        <v>53961020158983.734</v>
      </c>
      <c r="T107" s="483">
        <f ca="1">T$82*'Petrochemicals Split'!$E$7</f>
        <v>54441138273333.586</v>
      </c>
      <c r="U107" s="483">
        <f ca="1">U$82*'Petrochemicals Split'!$E$7</f>
        <v>54925528238049.648</v>
      </c>
      <c r="V107" s="483">
        <f ca="1">V$82*'Petrochemicals Split'!$E$7</f>
        <v>55414228061915.594</v>
      </c>
      <c r="W107" s="483">
        <f ca="1">W$82*'Petrochemicals Split'!$E$7</f>
        <v>55907276091898.219</v>
      </c>
      <c r="X107" s="483">
        <f ca="1">X$82*'Petrochemicals Split'!$E$7</f>
        <v>56404711016156.414</v>
      </c>
      <c r="Y107" s="483">
        <f ca="1">Y$82*'Petrochemicals Split'!$E$7</f>
        <v>56843635488681.531</v>
      </c>
      <c r="Z107" s="483">
        <f ca="1">Z$82*'Petrochemicals Split'!$E$7</f>
        <v>57285975539251.648</v>
      </c>
      <c r="AA107" s="483">
        <f ca="1">AA$82*'Petrochemicals Split'!$E$7</f>
        <v>57731757746866.383</v>
      </c>
      <c r="AB107" s="483">
        <f ca="1">AB$82*'Petrochemicals Split'!$E$7</f>
        <v>58181008897355.086</v>
      </c>
      <c r="AC107" s="483">
        <f ca="1">AC$82*'Petrochemicals Split'!$E$7</f>
        <v>58633755984986.406</v>
      </c>
      <c r="AD107" s="483">
        <f ca="1">AD$82*'Petrochemicals Split'!$E$7</f>
        <v>59090026214090.227</v>
      </c>
      <c r="AE107" s="483">
        <f ca="1">AE$82*'Petrochemicals Split'!$E$7</f>
        <v>59549847000692.367</v>
      </c>
      <c r="AF107" s="483">
        <f ca="1">AF$82*'Petrochemicals Split'!$E$7</f>
        <v>60013245974161.859</v>
      </c>
      <c r="AG107" s="483">
        <f ca="1">AG$82*'Petrochemicals Split'!$E$7</f>
        <v>60480250978871.203</v>
      </c>
      <c r="AH107" s="483">
        <f ca="1">AH$82*'Petrochemicals Split'!$E$7</f>
        <v>60950890075869.398</v>
      </c>
    </row>
    <row r="108" spans="1:34">
      <c r="A108" s="457" t="s">
        <v>258</v>
      </c>
      <c r="B108" s="457" t="s">
        <v>393</v>
      </c>
      <c r="C108" s="483">
        <f ca="1">C$83*'Others Split'!$E$6</f>
        <v>11831063110689.896</v>
      </c>
      <c r="D108" s="483">
        <f ca="1">D$83*'Others Split'!$E$6</f>
        <v>10807026130341.666</v>
      </c>
      <c r="E108" s="483">
        <f ca="1">E$83*'Others Split'!$E$6</f>
        <v>11335379643854.67</v>
      </c>
      <c r="F108" s="483">
        <f ca="1">F$83*'Others Split'!$E$6</f>
        <v>11832189664023.613</v>
      </c>
      <c r="G108" s="483">
        <f ca="1">G$83*'Others Split'!$E$6</f>
        <v>11482958130571.521</v>
      </c>
      <c r="H108" s="483">
        <f ca="1">H$83*'Others Split'!$E$6</f>
        <v>11496075240932.379</v>
      </c>
      <c r="I108" s="483">
        <f ca="1">I$83*'Others Split'!$E$6</f>
        <v>11683071472626.311</v>
      </c>
      <c r="J108" s="483">
        <f ca="1">J$83*'Others Split'!$E$6</f>
        <v>11873109402459.379</v>
      </c>
      <c r="K108" s="483">
        <f ca="1">K$83*'Others Split'!$E$6</f>
        <v>12066238506977.107</v>
      </c>
      <c r="L108" s="483">
        <f ca="1">L$83*'Others Split'!$E$6</f>
        <v>12262509067515.115</v>
      </c>
      <c r="M108" s="483">
        <f ca="1">M$83*'Others Split'!$E$6</f>
        <v>12461972183289.922</v>
      </c>
      <c r="N108" s="483">
        <f ca="1">N$83*'Others Split'!$E$6</f>
        <v>12664679784702.664</v>
      </c>
      <c r="O108" s="483">
        <f ca="1">O$83*'Others Split'!$E$6</f>
        <v>13037478613478.518</v>
      </c>
      <c r="P108" s="483">
        <f ca="1">P$83*'Others Split'!$E$6</f>
        <v>13421251187275.898</v>
      </c>
      <c r="Q108" s="483">
        <f ca="1">Q$83*'Others Split'!$E$6</f>
        <v>13816320530392.373</v>
      </c>
      <c r="R108" s="483">
        <f ca="1">R$83*'Others Split'!$E$6</f>
        <v>14223019175702.256</v>
      </c>
      <c r="S108" s="483">
        <f ca="1">S$83*'Others Split'!$E$6</f>
        <v>14641689444552.072</v>
      </c>
      <c r="T108" s="483">
        <f ca="1">T$83*'Others Split'!$E$6</f>
        <v>15072683734895.033</v>
      </c>
      <c r="U108" s="483">
        <f ca="1">U$83*'Others Split'!$E$6</f>
        <v>15516364817907.084</v>
      </c>
      <c r="V108" s="483">
        <f ca="1">V$83*'Others Split'!$E$6</f>
        <v>15973106143334.16</v>
      </c>
      <c r="W108" s="483">
        <f ca="1">W$83*'Others Split'!$E$6</f>
        <v>16443292153827.686</v>
      </c>
      <c r="X108" s="483">
        <f ca="1">X$83*'Others Split'!$E$6</f>
        <v>16927318608532.877</v>
      </c>
      <c r="Y108" s="483">
        <f ca="1">Y$83*'Others Split'!$E$6</f>
        <v>16901652770671.967</v>
      </c>
      <c r="Z108" s="483">
        <f ca="1">Z$83*'Others Split'!$E$6</f>
        <v>16876025848320.855</v>
      </c>
      <c r="AA108" s="483">
        <f ca="1">AA$83*'Others Split'!$E$6</f>
        <v>16850437782474.375</v>
      </c>
      <c r="AB108" s="483">
        <f ca="1">AB$83*'Others Split'!$E$6</f>
        <v>16824888514216.832</v>
      </c>
      <c r="AC108" s="483">
        <f ca="1">AC$83*'Others Split'!$E$6</f>
        <v>16799377984721.861</v>
      </c>
      <c r="AD108" s="483">
        <f ca="1">AD$83*'Others Split'!$E$6</f>
        <v>16773906135252.293</v>
      </c>
      <c r="AE108" s="483">
        <f ca="1">AE$83*'Others Split'!$E$6</f>
        <v>16748472907160.016</v>
      </c>
      <c r="AF108" s="483">
        <f ca="1">AF$83*'Others Split'!$E$6</f>
        <v>16723078241885.842</v>
      </c>
      <c r="AG108" s="483">
        <f ca="1">AG$83*'Others Split'!$E$6</f>
        <v>16697722080959.377</v>
      </c>
      <c r="AH108" s="483">
        <f ca="1">AH$83*'Others Split'!$E$6</f>
        <v>16672404365998.875</v>
      </c>
    </row>
    <row r="109" spans="1:34">
      <c r="A109" s="457" t="s">
        <v>306</v>
      </c>
      <c r="B109" s="457" t="s">
        <v>393</v>
      </c>
      <c r="C109" s="483">
        <f ca="1">C$83*'Others Split'!$E$7</f>
        <v>29816369948472.102</v>
      </c>
      <c r="D109" s="483">
        <f ca="1">D$83*'Others Split'!$E$7</f>
        <v>27235615779441.332</v>
      </c>
      <c r="E109" s="483">
        <f ca="1">E$83*'Others Split'!$E$7</f>
        <v>28567160009667.328</v>
      </c>
      <c r="F109" s="483">
        <f ca="1">F$83*'Others Split'!$E$7</f>
        <v>29819209061969.383</v>
      </c>
      <c r="G109" s="483">
        <f ca="1">G$83*'Others Split'!$E$7</f>
        <v>28939083877811.477</v>
      </c>
      <c r="H109" s="483">
        <f ca="1">H$83*'Others Split'!$E$7</f>
        <v>28972141314114.125</v>
      </c>
      <c r="I109" s="483">
        <f ca="1">I$83*'Others Split'!$E$7</f>
        <v>29443404865917.742</v>
      </c>
      <c r="J109" s="483">
        <f ca="1">J$83*'Others Split'!$E$7</f>
        <v>29922334034592.773</v>
      </c>
      <c r="K109" s="483">
        <f ca="1">K$83*'Others Split'!$E$7</f>
        <v>30409053509777.953</v>
      </c>
      <c r="L109" s="483">
        <f ca="1">L$83*'Others Split'!$E$7</f>
        <v>30903690009325.289</v>
      </c>
      <c r="M109" s="483">
        <f ca="1">M$83*'Others Split'!$E$7</f>
        <v>31406372312291.191</v>
      </c>
      <c r="N109" s="483">
        <f ca="1">N$83*'Others Split'!$E$7</f>
        <v>31917231292464.215</v>
      </c>
      <c r="O109" s="483">
        <f ca="1">O$83*'Others Split'!$E$7</f>
        <v>32856750225897.559</v>
      </c>
      <c r="P109" s="483">
        <f ca="1">P$83*'Others Split'!$E$7</f>
        <v>33823924936180.445</v>
      </c>
      <c r="Q109" s="483">
        <f ca="1">Q$83*'Others Split'!$E$7</f>
        <v>34819569501630.977</v>
      </c>
      <c r="R109" s="483">
        <f ca="1">R$83*'Others Split'!$E$7</f>
        <v>35844521963861.125</v>
      </c>
      <c r="S109" s="483">
        <f ca="1">S$83*'Others Split'!$E$7</f>
        <v>36899645033162.75</v>
      </c>
      <c r="T109" s="483">
        <f ca="1">T$83*'Others Split'!$E$7</f>
        <v>37985826814657.414</v>
      </c>
      <c r="U109" s="483">
        <f ca="1">U$83*'Others Split'!$E$7</f>
        <v>39103981555821.219</v>
      </c>
      <c r="V109" s="483">
        <f ca="1">V$83*'Others Split'!$E$7</f>
        <v>40255050416013.875</v>
      </c>
      <c r="W109" s="483">
        <f ca="1">W$83*'Others Split'!$E$7</f>
        <v>41440002258659.711</v>
      </c>
      <c r="X109" s="483">
        <f ca="1">X$83*'Others Split'!$E$7</f>
        <v>42659834466747.367</v>
      </c>
      <c r="Y109" s="483">
        <f ca="1">Y$83*'Others Split'!$E$7</f>
        <v>42595152019401.883</v>
      </c>
      <c r="Z109" s="483">
        <f ca="1">Z$83*'Others Split'!$E$7</f>
        <v>42530567646018.633</v>
      </c>
      <c r="AA109" s="483">
        <f ca="1">AA$83*'Others Split'!$E$7</f>
        <v>42466081197894.195</v>
      </c>
      <c r="AB109" s="483">
        <f ca="1">AB$83*'Others Split'!$E$7</f>
        <v>42401692526550.586</v>
      </c>
      <c r="AC109" s="483">
        <f ca="1">AC$83*'Others Split'!$E$7</f>
        <v>42337401483734.984</v>
      </c>
      <c r="AD109" s="483">
        <f ca="1">AD$83*'Others Split'!$E$7</f>
        <v>42273207921419.336</v>
      </c>
      <c r="AE109" s="483">
        <f ca="1">AE$83*'Others Split'!$E$7</f>
        <v>42209111691800.039</v>
      </c>
      <c r="AF109" s="483">
        <f ca="1">AF$83*'Others Split'!$E$7</f>
        <v>42145112647297.586</v>
      </c>
      <c r="AG109" s="483">
        <f ca="1">AG$83*'Others Split'!$E$7</f>
        <v>42081210640556.242</v>
      </c>
      <c r="AH109" s="483">
        <f ca="1">AH$83*'Others Split'!$E$7</f>
        <v>42017405524443.711</v>
      </c>
    </row>
    <row r="110" spans="1:34">
      <c r="A110" s="431" t="s">
        <v>259</v>
      </c>
      <c r="B110" s="431"/>
      <c r="C110" s="483">
        <f t="shared" ref="C110:AH110" ca="1" si="52">VLOOKUP($A110,$B$73:$AH$91,C$127,FALSE)</f>
        <v>169829682037575</v>
      </c>
      <c r="D110" s="483">
        <f t="shared" ca="1" si="52"/>
        <v>160153454969935</v>
      </c>
      <c r="E110" s="483">
        <f t="shared" ca="1" si="52"/>
        <v>180675780820360</v>
      </c>
      <c r="F110" s="483">
        <f t="shared" ca="1" si="52"/>
        <v>168037200629963</v>
      </c>
      <c r="G110" s="483">
        <f t="shared" ca="1" si="52"/>
        <v>161763515703321</v>
      </c>
      <c r="H110" s="483">
        <f t="shared" ca="1" si="52"/>
        <v>143537436866034.91</v>
      </c>
      <c r="I110" s="483">
        <f t="shared" ca="1" si="52"/>
        <v>148347665728480.41</v>
      </c>
      <c r="J110" s="483">
        <f t="shared" ca="1" si="52"/>
        <v>153319095056910.94</v>
      </c>
      <c r="K110" s="483">
        <f t="shared" ca="1" si="52"/>
        <v>158457127003901.16</v>
      </c>
      <c r="L110" s="483">
        <f t="shared" ca="1" si="52"/>
        <v>163767344759048.5</v>
      </c>
      <c r="M110" s="483">
        <f t="shared" ca="1" si="52"/>
        <v>169255518615888.81</v>
      </c>
      <c r="N110" s="483">
        <f t="shared" ca="1" si="52"/>
        <v>174927612242126.5</v>
      </c>
      <c r="O110" s="483">
        <f t="shared" ca="1" si="52"/>
        <v>176660303750695.13</v>
      </c>
      <c r="P110" s="483">
        <f t="shared" ca="1" si="52"/>
        <v>178410157900572.25</v>
      </c>
      <c r="Q110" s="483">
        <f t="shared" ca="1" si="52"/>
        <v>180177344691007.75</v>
      </c>
      <c r="R110" s="483">
        <f t="shared" ca="1" si="52"/>
        <v>181962035805126.59</v>
      </c>
      <c r="S110" s="483">
        <f t="shared" ca="1" si="52"/>
        <v>183764404626608</v>
      </c>
      <c r="T110" s="483">
        <f t="shared" ca="1" si="52"/>
        <v>185584626256529.78</v>
      </c>
      <c r="U110" s="483">
        <f t="shared" ca="1" si="52"/>
        <v>187422877530379.44</v>
      </c>
      <c r="V110" s="483">
        <f t="shared" ca="1" si="52"/>
        <v>189279337035233.84</v>
      </c>
      <c r="W110" s="483">
        <f t="shared" ca="1" si="52"/>
        <v>191154185127109.09</v>
      </c>
      <c r="X110" s="483">
        <f t="shared" ca="1" si="52"/>
        <v>193047603948482.19</v>
      </c>
      <c r="Y110" s="483">
        <f t="shared" ca="1" si="52"/>
        <v>192853135104984.84</v>
      </c>
      <c r="Z110" s="483">
        <f t="shared" ca="1" si="52"/>
        <v>192658862162033.88</v>
      </c>
      <c r="AA110" s="483">
        <f t="shared" ca="1" si="52"/>
        <v>192464784922286.5</v>
      </c>
      <c r="AB110" s="483">
        <f t="shared" ca="1" si="52"/>
        <v>192270903188598.72</v>
      </c>
      <c r="AC110" s="483">
        <f t="shared" ca="1" si="52"/>
        <v>192077216764025.16</v>
      </c>
      <c r="AD110" s="483">
        <f t="shared" ca="1" si="52"/>
        <v>191883725451818.78</v>
      </c>
      <c r="AE110" s="483">
        <f t="shared" ca="1" si="52"/>
        <v>191690429055430.78</v>
      </c>
      <c r="AF110" s="483">
        <f t="shared" ca="1" si="52"/>
        <v>191497327378510.38</v>
      </c>
      <c r="AG110" s="483">
        <f t="shared" ca="1" si="52"/>
        <v>191304420224904.53</v>
      </c>
      <c r="AH110" s="483">
        <f t="shared" ca="1" si="52"/>
        <v>191111707398657.81</v>
      </c>
    </row>
    <row r="111" spans="1:34">
      <c r="A111" s="458" t="s">
        <v>260</v>
      </c>
      <c r="B111" s="458" t="s">
        <v>395</v>
      </c>
      <c r="C111" s="483">
        <f ca="1">C$85*'Non-ferrous Metals Split'!$E$6</f>
        <v>15035133862649.164</v>
      </c>
      <c r="D111" s="483">
        <f ca="1">D$85*'Non-ferrous Metals Split'!$E$6</f>
        <v>15843076055432.611</v>
      </c>
      <c r="E111" s="483">
        <f ca="1">E$85*'Non-ferrous Metals Split'!$E$6</f>
        <v>14627634634411.227</v>
      </c>
      <c r="F111" s="483">
        <f ca="1">F$85*'Non-ferrous Metals Split'!$E$6</f>
        <v>16245283085901.227</v>
      </c>
      <c r="G111" s="483">
        <f ca="1">G$85*'Non-ferrous Metals Split'!$E$6</f>
        <v>17488949561692.342</v>
      </c>
      <c r="H111" s="483">
        <f ca="1">H$85*'Non-ferrous Metals Split'!$E$6</f>
        <v>16102630389119.168</v>
      </c>
      <c r="I111" s="483">
        <f ca="1">I$85*'Non-ferrous Metals Split'!$E$6</f>
        <v>16258756631281.277</v>
      </c>
      <c r="J111" s="483">
        <f ca="1">J$85*'Non-ferrous Metals Split'!$E$6</f>
        <v>16416396626346.027</v>
      </c>
      <c r="K111" s="483">
        <f ca="1">K$85*'Non-ferrous Metals Split'!$E$6</f>
        <v>16575565051204.49</v>
      </c>
      <c r="L111" s="483">
        <f ca="1">L$85*'Non-ferrous Metals Split'!$E$6</f>
        <v>16736276725050.449</v>
      </c>
      <c r="M111" s="483">
        <f ca="1">M$85*'Non-ferrous Metals Split'!$E$6</f>
        <v>16898546610760.113</v>
      </c>
      <c r="N111" s="483">
        <f ca="1">N$85*'Non-ferrous Metals Split'!$E$6</f>
        <v>17062389816285.215</v>
      </c>
      <c r="O111" s="483">
        <f ca="1">O$85*'Non-ferrous Metals Split'!$E$6</f>
        <v>17207761004892.656</v>
      </c>
      <c r="P111" s="483">
        <f ca="1">P$85*'Non-ferrous Metals Split'!$E$6</f>
        <v>17354370752852.258</v>
      </c>
      <c r="Q111" s="483">
        <f ca="1">Q$85*'Non-ferrous Metals Split'!$E$6</f>
        <v>17502229612662.646</v>
      </c>
      <c r="R111" s="483">
        <f ca="1">R$85*'Non-ferrous Metals Split'!$E$6</f>
        <v>17651348226729.512</v>
      </c>
      <c r="S111" s="483">
        <f ca="1">S$85*'Non-ferrous Metals Split'!$E$6</f>
        <v>17801737328131.617</v>
      </c>
      <c r="T111" s="483">
        <f ca="1">T$85*'Non-ferrous Metals Split'!$E$6</f>
        <v>17953407741393.301</v>
      </c>
      <c r="U111" s="483">
        <f ca="1">U$85*'Non-ferrous Metals Split'!$E$6</f>
        <v>18106370383263.629</v>
      </c>
      <c r="V111" s="483">
        <f ca="1">V$85*'Non-ferrous Metals Split'!$E$6</f>
        <v>18260636263502.125</v>
      </c>
      <c r="W111" s="483">
        <f ca="1">W$85*'Non-ferrous Metals Split'!$E$6</f>
        <v>18416216485671.227</v>
      </c>
      <c r="X111" s="483">
        <f ca="1">X$85*'Non-ferrous Metals Split'!$E$6</f>
        <v>18573122247935.473</v>
      </c>
      <c r="Y111" s="483">
        <f ca="1">Y$85*'Non-ferrous Metals Split'!$E$6</f>
        <v>18687219812581.25</v>
      </c>
      <c r="Z111" s="483">
        <f ca="1">Z$85*'Non-ferrous Metals Split'!$E$6</f>
        <v>18802018296226.234</v>
      </c>
      <c r="AA111" s="483">
        <f ca="1">AA$85*'Non-ferrous Metals Split'!$E$6</f>
        <v>18917522004724.32</v>
      </c>
      <c r="AB111" s="483">
        <f ca="1">AB$85*'Non-ferrous Metals Split'!$E$6</f>
        <v>19033735270380.926</v>
      </c>
      <c r="AC111" s="483">
        <f ca="1">AC$85*'Non-ferrous Metals Split'!$E$6</f>
        <v>19150662452115.508</v>
      </c>
      <c r="AD111" s="483">
        <f ca="1">AD$85*'Non-ferrous Metals Split'!$E$6</f>
        <v>19268307935625.023</v>
      </c>
      <c r="AE111" s="483">
        <f ca="1">AE$85*'Non-ferrous Metals Split'!$E$6</f>
        <v>19386676133548.461</v>
      </c>
      <c r="AF111" s="483">
        <f ca="1">AF$85*'Non-ferrous Metals Split'!$E$6</f>
        <v>19505771485632.316</v>
      </c>
      <c r="AG111" s="483">
        <f ca="1">AG$85*'Non-ferrous Metals Split'!$E$6</f>
        <v>19625598458897.141</v>
      </c>
      <c r="AH111" s="483">
        <f ca="1">AH$85*'Non-ferrous Metals Split'!$E$6</f>
        <v>19746161547805.094</v>
      </c>
    </row>
    <row r="112" spans="1:34">
      <c r="A112" s="458" t="s">
        <v>307</v>
      </c>
      <c r="B112" s="458" t="s">
        <v>395</v>
      </c>
      <c r="C112" s="483">
        <f ca="1">C$85*'Non-ferrous Metals Split'!$E$7</f>
        <v>18764244537963.836</v>
      </c>
      <c r="D112" s="483">
        <f ca="1">D$85*'Non-ferrous Metals Split'!$E$7</f>
        <v>19772577753778.387</v>
      </c>
      <c r="E112" s="483">
        <f ca="1">E$85*'Non-ferrous Metals Split'!$E$7</f>
        <v>18255674728240.773</v>
      </c>
      <c r="F112" s="483">
        <f ca="1">F$85*'Non-ferrous Metals Split'!$E$7</f>
        <v>20274542760777.773</v>
      </c>
      <c r="G112" s="483">
        <f ca="1">G$85*'Non-ferrous Metals Split'!$E$7</f>
        <v>21826671400841.66</v>
      </c>
      <c r="H112" s="483">
        <f ca="1">H$85*'Non-ferrous Metals Split'!$E$7</f>
        <v>20096508423945.676</v>
      </c>
      <c r="I112" s="483">
        <f ca="1">I$85*'Non-ferrous Metals Split'!$E$7</f>
        <v>20291358101606.41</v>
      </c>
      <c r="J112" s="483">
        <f ca="1">J$85*'Non-ferrous Metals Split'!$E$7</f>
        <v>20488096982908.074</v>
      </c>
      <c r="K112" s="483">
        <f ca="1">K$85*'Non-ferrous Metals Split'!$E$7</f>
        <v>20686743384998.734</v>
      </c>
      <c r="L112" s="483">
        <f ca="1">L$85*'Non-ferrous Metals Split'!$E$7</f>
        <v>20887315802624.004</v>
      </c>
      <c r="M112" s="483">
        <f ca="1">M$85*'Non-ferrous Metals Split'!$E$7</f>
        <v>21089832909848.949</v>
      </c>
      <c r="N112" s="483">
        <f ca="1">N$85*'Non-ferrous Metals Split'!$E$7</f>
        <v>21294313561796.746</v>
      </c>
      <c r="O112" s="483">
        <f ca="1">O$85*'Non-ferrous Metals Split'!$E$7</f>
        <v>21475740648294.523</v>
      </c>
      <c r="P112" s="483">
        <f ca="1">P$85*'Non-ferrous Metals Split'!$E$7</f>
        <v>21658713489607.055</v>
      </c>
      <c r="Q112" s="483">
        <f ca="1">Q$85*'Non-ferrous Metals Split'!$E$7</f>
        <v>21843245255531.605</v>
      </c>
      <c r="R112" s="483">
        <f ca="1">R$85*'Non-ferrous Metals Split'!$E$7</f>
        <v>22029349228071.824</v>
      </c>
      <c r="S112" s="483">
        <f ca="1">S$85*'Non-ferrous Metals Split'!$E$7</f>
        <v>22217038802393.742</v>
      </c>
      <c r="T112" s="483">
        <f ca="1">T$85*'Non-ferrous Metals Split'!$E$7</f>
        <v>22406327487789.91</v>
      </c>
      <c r="U112" s="483">
        <f ca="1">U$85*'Non-ferrous Metals Split'!$E$7</f>
        <v>22597228908651.762</v>
      </c>
      <c r="V112" s="483">
        <f ca="1">V$85*'Non-ferrous Metals Split'!$E$7</f>
        <v>22789756805450.234</v>
      </c>
      <c r="W112" s="483">
        <f ca="1">W$85*'Non-ferrous Metals Split'!$E$7</f>
        <v>22983925035724.797</v>
      </c>
      <c r="X112" s="483">
        <f ca="1">X$85*'Non-ferrous Metals Split'!$E$7</f>
        <v>23179747575080.84</v>
      </c>
      <c r="Y112" s="483">
        <f ca="1">Y$85*'Non-ferrous Metals Split'!$E$7</f>
        <v>23322144352107.094</v>
      </c>
      <c r="Z112" s="483">
        <f ca="1">Z$85*'Non-ferrous Metals Split'!$E$7</f>
        <v>23465415894574.25</v>
      </c>
      <c r="AA112" s="483">
        <f ca="1">AA$85*'Non-ferrous Metals Split'!$E$7</f>
        <v>23609567576301.797</v>
      </c>
      <c r="AB112" s="483">
        <f ca="1">AB$85*'Non-ferrous Metals Split'!$E$7</f>
        <v>23754604804121.449</v>
      </c>
      <c r="AC112" s="483">
        <f ca="1">AC$85*'Non-ferrous Metals Split'!$E$7</f>
        <v>23900533018079.898</v>
      </c>
      <c r="AD112" s="483">
        <f ca="1">AD$85*'Non-ferrous Metals Split'!$E$7</f>
        <v>24047357691642.906</v>
      </c>
      <c r="AE112" s="483">
        <f ca="1">AE$85*'Non-ferrous Metals Split'!$E$7</f>
        <v>24195084331900.57</v>
      </c>
      <c r="AF112" s="483">
        <f ca="1">AF$85*'Non-ferrous Metals Split'!$E$7</f>
        <v>24343718479773.902</v>
      </c>
      <c r="AG112" s="483">
        <f ca="1">AG$85*'Non-ferrous Metals Split'!$E$7</f>
        <v>24493265710222.648</v>
      </c>
      <c r="AH112" s="483">
        <f ca="1">AH$85*'Non-ferrous Metals Split'!$E$7</f>
        <v>24643731632454.383</v>
      </c>
    </row>
    <row r="113" spans="1:34">
      <c r="A113" s="459" t="s">
        <v>308</v>
      </c>
      <c r="B113" s="459" t="s">
        <v>394</v>
      </c>
      <c r="C113" s="483">
        <f ca="1">C$86*'Machinery Split'!$E$6</f>
        <v>209186799518477.66</v>
      </c>
      <c r="D113" s="483">
        <f ca="1">D$86*'Machinery Split'!$E$6</f>
        <v>203831461991700.34</v>
      </c>
      <c r="E113" s="483">
        <f ca="1">E$86*'Machinery Split'!$E$6</f>
        <v>220866236269779.13</v>
      </c>
      <c r="F113" s="483">
        <f ca="1">F$86*'Machinery Split'!$E$6</f>
        <v>224892741379293.13</v>
      </c>
      <c r="G113" s="483">
        <f ca="1">G$86*'Machinery Split'!$E$6</f>
        <v>229848000328829.88</v>
      </c>
      <c r="H113" s="483">
        <f ca="1">H$86*'Machinery Split'!$E$6</f>
        <v>227288705750626.75</v>
      </c>
      <c r="I113" s="483">
        <f ca="1">I$86*'Machinery Split'!$E$6</f>
        <v>230359605220729.72</v>
      </c>
      <c r="J113" s="483">
        <f ca="1">J$86*'Machinery Split'!$E$6</f>
        <v>233471995637443.22</v>
      </c>
      <c r="K113" s="483">
        <f ca="1">K$86*'Machinery Split'!$E$6</f>
        <v>236626437585269.44</v>
      </c>
      <c r="L113" s="483">
        <f ca="1">L$86*'Machinery Split'!$E$6</f>
        <v>239823499222772.09</v>
      </c>
      <c r="M113" s="483">
        <f ca="1">M$86*'Machinery Split'!$E$6</f>
        <v>243063756384909.69</v>
      </c>
      <c r="N113" s="483">
        <f ca="1">N$86*'Machinery Split'!$E$6</f>
        <v>246347792686751.28</v>
      </c>
      <c r="O113" s="483">
        <f ca="1">O$86*'Machinery Split'!$E$6</f>
        <v>249037325797789.13</v>
      </c>
      <c r="P113" s="483">
        <f ca="1">P$86*'Machinery Split'!$E$6</f>
        <v>251756222225934.41</v>
      </c>
      <c r="Q113" s="483">
        <f ca="1">Q$86*'Machinery Split'!$E$6</f>
        <v>254504802548906.66</v>
      </c>
      <c r="R113" s="483">
        <f ca="1">R$86*'Machinery Split'!$E$6</f>
        <v>257283390844373.22</v>
      </c>
      <c r="S113" s="483">
        <f ca="1">S$86*'Machinery Split'!$E$6</f>
        <v>260092314728160.28</v>
      </c>
      <c r="T113" s="483">
        <f ca="1">T$86*'Machinery Split'!$E$6</f>
        <v>262931905392881.06</v>
      </c>
      <c r="U113" s="483">
        <f ca="1">U$86*'Machinery Split'!$E$6</f>
        <v>265802497646985.97</v>
      </c>
      <c r="V113" s="483">
        <f ca="1">V$86*'Machinery Split'!$E$6</f>
        <v>268704429954238.91</v>
      </c>
      <c r="W113" s="483">
        <f ca="1">W$86*'Machinery Split'!$E$6</f>
        <v>271638044473624.66</v>
      </c>
      <c r="X113" s="483">
        <f ca="1">X$86*'Machinery Split'!$E$6</f>
        <v>274603687099691.84</v>
      </c>
      <c r="Y113" s="483">
        <f ca="1">Y$86*'Machinery Split'!$E$6</f>
        <v>275033762884065.06</v>
      </c>
      <c r="Z113" s="483">
        <f ca="1">Z$86*'Machinery Split'!$E$6</f>
        <v>275464512239803.13</v>
      </c>
      <c r="AA113" s="483">
        <f ca="1">AA$86*'Machinery Split'!$E$6</f>
        <v>275895936221832.59</v>
      </c>
      <c r="AB113" s="483">
        <f ca="1">AB$86*'Machinery Split'!$E$6</f>
        <v>276328035886732.25</v>
      </c>
      <c r="AC113" s="483">
        <f ca="1">AC$86*'Machinery Split'!$E$6</f>
        <v>276760812292735.72</v>
      </c>
      <c r="AD113" s="483">
        <f ca="1">AD$86*'Machinery Split'!$E$6</f>
        <v>277194266499733.94</v>
      </c>
      <c r="AE113" s="483">
        <f ca="1">AE$86*'Machinery Split'!$E$6</f>
        <v>277628399569277.72</v>
      </c>
      <c r="AF113" s="483">
        <f ca="1">AF$86*'Machinery Split'!$E$6</f>
        <v>278063212564580.66</v>
      </c>
      <c r="AG113" s="483">
        <f ca="1">AG$86*'Machinery Split'!$E$6</f>
        <v>278498706550521.34</v>
      </c>
      <c r="AH113" s="483">
        <f ca="1">AH$86*'Machinery Split'!$E$6</f>
        <v>278934882593646.22</v>
      </c>
    </row>
    <row r="114" spans="1:34">
      <c r="A114" s="459" t="s">
        <v>309</v>
      </c>
      <c r="B114" s="459" t="s">
        <v>394</v>
      </c>
      <c r="C114" s="483">
        <f ca="1">C$86*'Machinery Split'!$E$7</f>
        <v>34959490393502.152</v>
      </c>
      <c r="D114" s="483">
        <f ca="1">D$86*'Machinery Split'!$E$7</f>
        <v>34064501458959.957</v>
      </c>
      <c r="E114" s="483">
        <f ca="1">E$86*'Machinery Split'!$E$7</f>
        <v>36911368608803.078</v>
      </c>
      <c r="F114" s="483">
        <f ca="1">F$86*'Machinery Split'!$E$7</f>
        <v>37584281847207.531</v>
      </c>
      <c r="G114" s="483">
        <f ca="1">G$86*'Machinery Split'!$E$7</f>
        <v>38412409281837.289</v>
      </c>
      <c r="H114" s="483">
        <f ca="1">H$86*'Machinery Split'!$E$7</f>
        <v>37984697617302.109</v>
      </c>
      <c r="I114" s="483">
        <f ca="1">I$86*'Machinery Split'!$E$7</f>
        <v>38497909162063.055</v>
      </c>
      <c r="J114" s="483">
        <f ca="1">J$86*'Machinery Split'!$E$7</f>
        <v>39018054711994.438</v>
      </c>
      <c r="K114" s="483">
        <f ca="1">K$86*'Machinery Split'!$E$7</f>
        <v>39545227952494.008</v>
      </c>
      <c r="L114" s="483">
        <f ca="1">L$86*'Machinery Split'!$E$7</f>
        <v>40079523834743.672</v>
      </c>
      <c r="M114" s="483">
        <f ca="1">M$86*'Machinery Split'!$E$7</f>
        <v>40621038592811.469</v>
      </c>
      <c r="N114" s="483">
        <f ca="1">N$86*'Machinery Split'!$E$7</f>
        <v>41169869760984.695</v>
      </c>
      <c r="O114" s="483">
        <f ca="1">O$86*'Machinery Split'!$E$7</f>
        <v>41619347008950.469</v>
      </c>
      <c r="P114" s="483">
        <f ca="1">P$86*'Machinery Split'!$E$7</f>
        <v>42073731481486.344</v>
      </c>
      <c r="Q114" s="483">
        <f ca="1">Q$86*'Machinery Split'!$E$7</f>
        <v>42533076753835.758</v>
      </c>
      <c r="R114" s="483">
        <f ca="1">R$86*'Machinery Split'!$E$7</f>
        <v>42997436986156.641</v>
      </c>
      <c r="S114" s="483">
        <f ca="1">S$86*'Machinery Split'!$E$7</f>
        <v>43466866929907.266</v>
      </c>
      <c r="T114" s="483">
        <f ca="1">T$86*'Machinery Split'!$E$7</f>
        <v>43941421934301.867</v>
      </c>
      <c r="U114" s="483">
        <f ca="1">U$86*'Machinery Split'!$E$7</f>
        <v>44421157952836.719</v>
      </c>
      <c r="V114" s="483">
        <f ca="1">V$86*'Machinery Split'!$E$7</f>
        <v>44906131549887.43</v>
      </c>
      <c r="W114" s="483">
        <f ca="1">W$86*'Machinery Split'!$E$7</f>
        <v>45396399907378.344</v>
      </c>
      <c r="X114" s="483">
        <f ca="1">X$86*'Machinery Split'!$E$7</f>
        <v>45892020831524.648</v>
      </c>
      <c r="Y114" s="483">
        <f ca="1">Y$86*'Machinery Split'!$E$7</f>
        <v>45963895492291.406</v>
      </c>
      <c r="Z114" s="483">
        <f ca="1">Z$86*'Machinery Split'!$E$7</f>
        <v>46035882720924.352</v>
      </c>
      <c r="AA114" s="483">
        <f ca="1">AA$86*'Machinery Split'!$E$7</f>
        <v>46107982693723.797</v>
      </c>
      <c r="AB114" s="483">
        <f ca="1">AB$86*'Machinery Split'!$E$7</f>
        <v>46180195587266.164</v>
      </c>
      <c r="AC114" s="483">
        <f ca="1">AC$86*'Machinery Split'!$E$7</f>
        <v>46252521578404.414</v>
      </c>
      <c r="AD114" s="483">
        <f ca="1">AD$86*'Machinery Split'!$E$7</f>
        <v>46324960844268.508</v>
      </c>
      <c r="AE114" s="483">
        <f ca="1">AE$86*'Machinery Split'!$E$7</f>
        <v>46397513562265.789</v>
      </c>
      <c r="AF114" s="483">
        <f ca="1">AF$86*'Machinery Split'!$E$7</f>
        <v>46470179910081.484</v>
      </c>
      <c r="AG114" s="483">
        <f ca="1">AG$86*'Machinery Split'!$E$7</f>
        <v>46542960065679.094</v>
      </c>
      <c r="AH114" s="483">
        <f ca="1">AH$86*'Machinery Split'!$E$7</f>
        <v>46615854207300.844</v>
      </c>
    </row>
    <row r="115" spans="1:34">
      <c r="A115" s="459" t="s">
        <v>310</v>
      </c>
      <c r="B115" s="459" t="s">
        <v>394</v>
      </c>
      <c r="C115" s="483">
        <f ca="1">C$86*'Machinery Split'!$E$8</f>
        <v>46144487784051.172</v>
      </c>
      <c r="D115" s="483">
        <f ca="1">D$86*'Machinery Split'!$E$8</f>
        <v>44963154604076.695</v>
      </c>
      <c r="E115" s="483">
        <f ca="1">E$86*'Machinery Split'!$E$8</f>
        <v>48720853155745.781</v>
      </c>
      <c r="F115" s="483">
        <f ca="1">F$86*'Machinery Split'!$E$8</f>
        <v>49609059372706.313</v>
      </c>
      <c r="G115" s="483">
        <f ca="1">G$86*'Machinery Split'!$E$8</f>
        <v>50702139273493.805</v>
      </c>
      <c r="H115" s="483">
        <f ca="1">H$86*'Machinery Split'!$E$8</f>
        <v>50137584828989.992</v>
      </c>
      <c r="I115" s="483">
        <f ca="1">I$86*'Machinery Split'!$E$8</f>
        <v>50814994127331.969</v>
      </c>
      <c r="J115" s="483">
        <f ca="1">J$86*'Machinery Split'!$E$8</f>
        <v>51501555907969.32</v>
      </c>
      <c r="K115" s="483">
        <f ca="1">K$86*'Machinery Split'!$E$8</f>
        <v>52197393830161.477</v>
      </c>
      <c r="L115" s="483">
        <f ca="1">L$86*'Machinery Split'!$E$8</f>
        <v>52902633223929.102</v>
      </c>
      <c r="M115" s="483">
        <f ca="1">M$86*'Machinery Split'!$E$8</f>
        <v>53617401112627.711</v>
      </c>
      <c r="N115" s="483">
        <f ca="1">N$86*'Machinery Split'!$E$8</f>
        <v>54341826235826.391</v>
      </c>
      <c r="O115" s="483">
        <f ca="1">O$86*'Machinery Split'!$E$8</f>
        <v>54935109980655.258</v>
      </c>
      <c r="P115" s="483">
        <f ca="1">P$86*'Machinery Split'!$E$8</f>
        <v>55534870975629.359</v>
      </c>
      <c r="Q115" s="483">
        <f ca="1">Q$86*'Machinery Split'!$E$8</f>
        <v>56141179936944.445</v>
      </c>
      <c r="R115" s="483">
        <f ca="1">R$86*'Machinery Split'!$E$8</f>
        <v>56754108352849.297</v>
      </c>
      <c r="S115" s="483">
        <f ca="1">S$86*'Machinery Split'!$E$8</f>
        <v>57373728492074.625</v>
      </c>
      <c r="T115" s="483">
        <f ca="1">T$86*'Machinery Split'!$E$8</f>
        <v>58000113412354.172</v>
      </c>
      <c r="U115" s="483">
        <f ca="1">U$86*'Machinery Split'!$E$8</f>
        <v>58633336969038.656</v>
      </c>
      <c r="V115" s="483">
        <f ca="1">V$86*'Machinery Split'!$E$8</f>
        <v>59273473823803.953</v>
      </c>
      <c r="W115" s="483">
        <f ca="1">W$86*'Machinery Split'!$E$8</f>
        <v>59920599453454.18</v>
      </c>
      <c r="X115" s="483">
        <f ca="1">X$86*'Machinery Split'!$E$8</f>
        <v>60574790158820.992</v>
      </c>
      <c r="Y115" s="483">
        <f ca="1">Y$86*'Machinery Split'!$E$8</f>
        <v>60669660517868.07</v>
      </c>
      <c r="Z115" s="483">
        <f ca="1">Z$86*'Machinery Split'!$E$8</f>
        <v>60764679459931.313</v>
      </c>
      <c r="AA115" s="483">
        <f ca="1">AA$86*'Machinery Split'!$E$8</f>
        <v>60859847217716.844</v>
      </c>
      <c r="AB115" s="483">
        <f ca="1">AB$86*'Machinery Split'!$E$8</f>
        <v>60955164024295.242</v>
      </c>
      <c r="AC115" s="483">
        <f ca="1">AC$86*'Machinery Split'!$E$8</f>
        <v>61050630113102.094</v>
      </c>
      <c r="AD115" s="483">
        <f ca="1">AD$86*'Machinery Split'!$E$8</f>
        <v>61146245717938.609</v>
      </c>
      <c r="AE115" s="483">
        <f ca="1">AE$86*'Machinery Split'!$E$8</f>
        <v>61242011072972.148</v>
      </c>
      <c r="AF115" s="483">
        <f ca="1">AF$86*'Machinery Split'!$E$8</f>
        <v>61337926412736.836</v>
      </c>
      <c r="AG115" s="483">
        <f ca="1">AG$86*'Machinery Split'!$E$8</f>
        <v>61433991972134.109</v>
      </c>
      <c r="AH115" s="483">
        <f ca="1">AH$86*'Machinery Split'!$E$8</f>
        <v>61530207986433.297</v>
      </c>
    </row>
    <row r="116" spans="1:34">
      <c r="A116" s="455" t="s">
        <v>263</v>
      </c>
      <c r="B116" s="455" t="s">
        <v>819</v>
      </c>
      <c r="C116" s="483">
        <f ca="1">C$87*'Vehicles Split'!$E$6</f>
        <v>59395937147598.969</v>
      </c>
      <c r="D116" s="483">
        <f ca="1">D$87*'Vehicles Split'!$E$6</f>
        <v>56140889510370.742</v>
      </c>
      <c r="E116" s="483">
        <f ca="1">E$87*'Vehicles Split'!$E$6</f>
        <v>60049472415209.289</v>
      </c>
      <c r="F116" s="483">
        <f ca="1">F$87*'Vehicles Split'!$E$6</f>
        <v>61763818551984.195</v>
      </c>
      <c r="G116" s="483">
        <f ca="1">G$87*'Vehicles Split'!$E$6</f>
        <v>64232729562956.516</v>
      </c>
      <c r="H116" s="483">
        <f ca="1">H$87*'Vehicles Split'!$E$6</f>
        <v>64405301707015.977</v>
      </c>
      <c r="I116" s="483">
        <f ca="1">I$87*'Vehicles Split'!$E$6</f>
        <v>64444934595155.234</v>
      </c>
      <c r="J116" s="483">
        <f ca="1">J$87*'Vehicles Split'!$E$6</f>
        <v>64484591872060.336</v>
      </c>
      <c r="K116" s="483">
        <f ca="1">K$87*'Vehicles Split'!$E$6</f>
        <v>64524273552739.328</v>
      </c>
      <c r="L116" s="483">
        <f ca="1">L$87*'Vehicles Split'!$E$6</f>
        <v>64563979652209.461</v>
      </c>
      <c r="M116" s="483">
        <f ca="1">M$87*'Vehicles Split'!$E$6</f>
        <v>64603710185497.258</v>
      </c>
      <c r="N116" s="483">
        <f ca="1">N$87*'Vehicles Split'!$E$6</f>
        <v>64643465167638.492</v>
      </c>
      <c r="O116" s="483">
        <f ca="1">O$87*'Vehicles Split'!$E$6</f>
        <v>65332940542255.461</v>
      </c>
      <c r="P116" s="483">
        <f ca="1">P$87*'Vehicles Split'!$E$6</f>
        <v>66029769735096.281</v>
      </c>
      <c r="Q116" s="483">
        <f ca="1">Q$87*'Vehicles Split'!$E$6</f>
        <v>66734031180640.953</v>
      </c>
      <c r="R116" s="483">
        <f ca="1">R$87*'Vehicles Split'!$E$6</f>
        <v>67445804149937.258</v>
      </c>
      <c r="S116" s="483">
        <f ca="1">S$87*'Vehicles Split'!$E$6</f>
        <v>68165168759523.516</v>
      </c>
      <c r="T116" s="483">
        <f ca="1">T$87*'Vehicles Split'!$E$6</f>
        <v>68892205980446.336</v>
      </c>
      <c r="U116" s="483">
        <f ca="1">U$87*'Vehicles Split'!$E$6</f>
        <v>69626997647374.742</v>
      </c>
      <c r="V116" s="483">
        <f ca="1">V$87*'Vehicles Split'!$E$6</f>
        <v>70369626467811.359</v>
      </c>
      <c r="W116" s="483">
        <f ca="1">W$87*'Vehicles Split'!$E$6</f>
        <v>71120176031401.875</v>
      </c>
      <c r="X116" s="483">
        <f ca="1">X$87*'Vehicles Split'!$E$6</f>
        <v>71878730819343.891</v>
      </c>
      <c r="Y116" s="483">
        <f ca="1">Y$87*'Vehicles Split'!$E$6</f>
        <v>71907115866161.656</v>
      </c>
      <c r="Z116" s="483">
        <f ca="1">Z$87*'Vehicles Split'!$E$6</f>
        <v>71935512122288.141</v>
      </c>
      <c r="AA116" s="483">
        <f ca="1">AA$87*'Vehicles Split'!$E$6</f>
        <v>71963919592149.906</v>
      </c>
      <c r="AB116" s="483">
        <f ca="1">AB$87*'Vehicles Split'!$E$6</f>
        <v>71992338280175.266</v>
      </c>
      <c r="AC116" s="483">
        <f ca="1">AC$87*'Vehicles Split'!$E$6</f>
        <v>72020768190794.313</v>
      </c>
      <c r="AD116" s="483">
        <f ca="1">AD$87*'Vehicles Split'!$E$6</f>
        <v>72049209328438.859</v>
      </c>
      <c r="AE116" s="483">
        <f ca="1">AE$87*'Vehicles Split'!$E$6</f>
        <v>72077661697542.469</v>
      </c>
      <c r="AF116" s="483">
        <f ca="1">AF$87*'Vehicles Split'!$E$6</f>
        <v>72106125302540.5</v>
      </c>
      <c r="AG116" s="483">
        <f ca="1">AG$87*'Vehicles Split'!$E$6</f>
        <v>72134600147869.984</v>
      </c>
      <c r="AH116" s="483">
        <f ca="1">AH$87*'Vehicles Split'!$E$6</f>
        <v>72163086237969.797</v>
      </c>
    </row>
    <row r="117" spans="1:34">
      <c r="A117" s="455" t="s">
        <v>311</v>
      </c>
      <c r="B117" s="455" t="s">
        <v>819</v>
      </c>
      <c r="C117" s="483">
        <f ca="1">C$87*'Vehicles Split'!$E$7</f>
        <v>15210152944004.033</v>
      </c>
      <c r="D117" s="483">
        <f ca="1">D$87*'Vehicles Split'!$E$7</f>
        <v>14376598078471.254</v>
      </c>
      <c r="E117" s="483">
        <f ca="1">E$87*'Vehicles Split'!$E$7</f>
        <v>15377510710410.711</v>
      </c>
      <c r="F117" s="483">
        <f ca="1">F$87*'Vehicles Split'!$E$7</f>
        <v>15816521662868.809</v>
      </c>
      <c r="G117" s="483">
        <f ca="1">G$87*'Vehicles Split'!$E$7</f>
        <v>16448762113738.48</v>
      </c>
      <c r="H117" s="483">
        <f ca="1">H$87*'Vehicles Split'!$E$7</f>
        <v>16492954508556.604</v>
      </c>
      <c r="I117" s="483">
        <f ca="1">I$87*'Vehicles Split'!$E$7</f>
        <v>16503103726148.922</v>
      </c>
      <c r="J117" s="483">
        <f ca="1">J$87*'Vehicles Split'!$E$7</f>
        <v>16513259189233.383</v>
      </c>
      <c r="K117" s="483">
        <f ca="1">K$87*'Vehicles Split'!$E$7</f>
        <v>16523420901653.252</v>
      </c>
      <c r="L117" s="483">
        <f ca="1">L$87*'Vehicles Split'!$E$7</f>
        <v>16533588867254.162</v>
      </c>
      <c r="M117" s="483">
        <f ca="1">M$87*'Vehicles Split'!$E$7</f>
        <v>16543763089884.113</v>
      </c>
      <c r="N117" s="483">
        <f ca="1">N$87*'Vehicles Split'!$E$7</f>
        <v>16553943573393.477</v>
      </c>
      <c r="O117" s="483">
        <f ca="1">O$87*'Vehicles Split'!$E$7</f>
        <v>16730504907428.635</v>
      </c>
      <c r="P117" s="483">
        <f ca="1">P$87*'Vehicles Split'!$E$7</f>
        <v>16908949412355.252</v>
      </c>
      <c r="Q117" s="483">
        <f ca="1">Q$87*'Vehicles Split'!$E$7</f>
        <v>17089297173729.582</v>
      </c>
      <c r="R117" s="483">
        <f ca="1">R$87*'Vehicles Split'!$E$7</f>
        <v>17271568491336.738</v>
      </c>
      <c r="S117" s="483">
        <f ca="1">S$87*'Vehicles Split'!$E$7</f>
        <v>17455783881475.641</v>
      </c>
      <c r="T117" s="483">
        <f ca="1">T$87*'Vehicles Split'!$E$7</f>
        <v>17641964079268.289</v>
      </c>
      <c r="U117" s="483">
        <f ca="1">U$87*'Vehicles Split'!$E$7</f>
        <v>17830130040993.715</v>
      </c>
      <c r="V117" s="483">
        <f ca="1">V$87*'Vehicles Split'!$E$7</f>
        <v>18020302946446.773</v>
      </c>
      <c r="W117" s="483">
        <f ca="1">W$87*'Vehicles Split'!$E$7</f>
        <v>18212504201322.145</v>
      </c>
      <c r="X117" s="483">
        <f ca="1">X$87*'Vehicles Split'!$E$7</f>
        <v>18406755439623.738</v>
      </c>
      <c r="Y117" s="483">
        <f ca="1">Y$87*'Vehicles Split'!$E$7</f>
        <v>18414024302178.227</v>
      </c>
      <c r="Z117" s="483">
        <f ca="1">Z$87*'Vehicles Split'!$E$7</f>
        <v>18421296035220.297</v>
      </c>
      <c r="AA117" s="483">
        <f ca="1">AA$87*'Vehicles Split'!$E$7</f>
        <v>18428570639883.504</v>
      </c>
      <c r="AB117" s="483">
        <f ca="1">AB$87*'Vehicles Split'!$E$7</f>
        <v>18435848117301.859</v>
      </c>
      <c r="AC117" s="483">
        <f ca="1">AC$87*'Vehicles Split'!$E$7</f>
        <v>18443128468609.82</v>
      </c>
      <c r="AD117" s="483">
        <f ca="1">AD$87*'Vehicles Split'!$E$7</f>
        <v>18450411694942.289</v>
      </c>
      <c r="AE117" s="483">
        <f ca="1">AE$87*'Vehicles Split'!$E$7</f>
        <v>18457697797434.617</v>
      </c>
      <c r="AF117" s="483">
        <f ca="1">AF$87*'Vehicles Split'!$E$7</f>
        <v>18464986777222.609</v>
      </c>
      <c r="AG117" s="483">
        <f ca="1">AG$87*'Vehicles Split'!$E$7</f>
        <v>18472278635442.508</v>
      </c>
      <c r="AH117" s="483">
        <f ca="1">AH$87*'Vehicles Split'!$E$7</f>
        <v>18479573373231.02</v>
      </c>
    </row>
    <row r="118" spans="1:34">
      <c r="A118" s="431" t="s">
        <v>266</v>
      </c>
      <c r="B118" s="431"/>
      <c r="C118" s="483">
        <f t="shared" ref="C118:L121" ca="1" si="53">VLOOKUP($A118,$B$73:$AH$91,C$127,FALSE)</f>
        <v>14966426620194</v>
      </c>
      <c r="D118" s="483">
        <f t="shared" ca="1" si="53"/>
        <v>11492502476238</v>
      </c>
      <c r="E118" s="483">
        <f t="shared" ca="1" si="53"/>
        <v>12424434181523</v>
      </c>
      <c r="F118" s="483">
        <f t="shared" ca="1" si="53"/>
        <v>12638580190397</v>
      </c>
      <c r="G118" s="483">
        <f t="shared" ca="1" si="53"/>
        <v>12238047840466</v>
      </c>
      <c r="H118" s="483">
        <f t="shared" ca="1" si="53"/>
        <v>12252027498172.619</v>
      </c>
      <c r="I118" s="483">
        <f t="shared" ca="1" si="53"/>
        <v>12451320119763.264</v>
      </c>
      <c r="J118" s="483">
        <f t="shared" ca="1" si="53"/>
        <v>12653854453717.547</v>
      </c>
      <c r="K118" s="483">
        <f t="shared" ca="1" si="53"/>
        <v>12859683230031.014</v>
      </c>
      <c r="L118" s="483">
        <f t="shared" ca="1" si="53"/>
        <v>13068860036410.232</v>
      </c>
      <c r="M118" s="483">
        <f t="shared" ref="M118:V121" ca="1" si="54">VLOOKUP($A118,$B$73:$AH$91,M$127,FALSE)</f>
        <v>13281439332224.404</v>
      </c>
      <c r="N118" s="483">
        <f t="shared" ca="1" si="54"/>
        <v>13497476462683.904</v>
      </c>
      <c r="O118" s="483">
        <f t="shared" ca="1" si="54"/>
        <v>13894789580919.711</v>
      </c>
      <c r="P118" s="483">
        <f t="shared" ca="1" si="54"/>
        <v>14303798049346.25</v>
      </c>
      <c r="Q118" s="483">
        <f t="shared" ca="1" si="54"/>
        <v>14724846133505.75</v>
      </c>
      <c r="R118" s="483">
        <f t="shared" ca="1" si="54"/>
        <v>15158288232776.676</v>
      </c>
      <c r="S118" s="483">
        <f t="shared" ca="1" si="54"/>
        <v>15604489178674.385</v>
      </c>
      <c r="T118" s="483">
        <f t="shared" ca="1" si="54"/>
        <v>16063824541932.592</v>
      </c>
      <c r="U118" s="483">
        <f t="shared" ca="1" si="54"/>
        <v>16536680948624.113</v>
      </c>
      <c r="V118" s="483">
        <f t="shared" ca="1" si="54"/>
        <v>17023456405586.98</v>
      </c>
      <c r="W118" s="483">
        <f t="shared" ref="W118:AH121" ca="1" si="55">VLOOKUP($A118,$B$73:$AH$91,W$127,FALSE)</f>
        <v>17524560635429.82</v>
      </c>
      <c r="X118" s="483">
        <f t="shared" ca="1" si="55"/>
        <v>18040415421398.5</v>
      </c>
      <c r="Y118" s="483">
        <f t="shared" ca="1" si="55"/>
        <v>18013061864237.023</v>
      </c>
      <c r="Z118" s="483">
        <f t="shared" ca="1" si="55"/>
        <v>17985749781568.895</v>
      </c>
      <c r="AA118" s="483">
        <f t="shared" ca="1" si="55"/>
        <v>17958479110508.926</v>
      </c>
      <c r="AB118" s="483">
        <f t="shared" ca="1" si="55"/>
        <v>17931249788267.277</v>
      </c>
      <c r="AC118" s="483">
        <f t="shared" ca="1" si="55"/>
        <v>17904061752149.313</v>
      </c>
      <c r="AD118" s="483">
        <f t="shared" ca="1" si="55"/>
        <v>17876914939555.457</v>
      </c>
      <c r="AE118" s="483">
        <f t="shared" ca="1" si="55"/>
        <v>17849809287981.051</v>
      </c>
      <c r="AF118" s="483">
        <f t="shared" ca="1" si="55"/>
        <v>17822744735016.207</v>
      </c>
      <c r="AG118" s="483">
        <f t="shared" ca="1" si="55"/>
        <v>17795721218345.664</v>
      </c>
      <c r="AH118" s="483">
        <f t="shared" ca="1" si="55"/>
        <v>17768738675748.648</v>
      </c>
    </row>
    <row r="119" spans="1:34" s="509" customFormat="1">
      <c r="A119" s="507" t="s">
        <v>267</v>
      </c>
      <c r="B119" s="507"/>
      <c r="C119" s="508">
        <f t="shared" ca="1" si="53"/>
        <v>0</v>
      </c>
      <c r="D119" s="508">
        <f t="shared" ca="1" si="53"/>
        <v>0</v>
      </c>
      <c r="E119" s="508">
        <f t="shared" ca="1" si="53"/>
        <v>0</v>
      </c>
      <c r="F119" s="508">
        <f t="shared" ca="1" si="53"/>
        <v>0</v>
      </c>
      <c r="G119" s="508">
        <f t="shared" ca="1" si="53"/>
        <v>0</v>
      </c>
      <c r="H119" s="508">
        <f t="shared" ca="1" si="53"/>
        <v>0</v>
      </c>
      <c r="I119" s="508">
        <f t="shared" ca="1" si="53"/>
        <v>0</v>
      </c>
      <c r="J119" s="508">
        <f t="shared" ca="1" si="53"/>
        <v>0</v>
      </c>
      <c r="K119" s="508">
        <f t="shared" ca="1" si="53"/>
        <v>0</v>
      </c>
      <c r="L119" s="508">
        <f t="shared" ca="1" si="53"/>
        <v>0</v>
      </c>
      <c r="M119" s="508">
        <f t="shared" ca="1" si="54"/>
        <v>0</v>
      </c>
      <c r="N119" s="508">
        <f t="shared" ca="1" si="54"/>
        <v>0</v>
      </c>
      <c r="O119" s="508">
        <f t="shared" ca="1" si="54"/>
        <v>0</v>
      </c>
      <c r="P119" s="508">
        <f t="shared" ca="1" si="54"/>
        <v>0</v>
      </c>
      <c r="Q119" s="508">
        <f t="shared" ca="1" si="54"/>
        <v>0</v>
      </c>
      <c r="R119" s="508">
        <f t="shared" ca="1" si="54"/>
        <v>0</v>
      </c>
      <c r="S119" s="508">
        <f t="shared" ca="1" si="54"/>
        <v>0</v>
      </c>
      <c r="T119" s="508">
        <f t="shared" ca="1" si="54"/>
        <v>0</v>
      </c>
      <c r="U119" s="508">
        <f t="shared" ca="1" si="54"/>
        <v>0</v>
      </c>
      <c r="V119" s="508">
        <f t="shared" ca="1" si="54"/>
        <v>0</v>
      </c>
      <c r="W119" s="508">
        <f t="shared" ca="1" si="55"/>
        <v>0</v>
      </c>
      <c r="X119" s="508">
        <f t="shared" ca="1" si="55"/>
        <v>0</v>
      </c>
      <c r="Y119" s="508">
        <f t="shared" ca="1" si="55"/>
        <v>0</v>
      </c>
      <c r="Z119" s="508">
        <f t="shared" ca="1" si="55"/>
        <v>0</v>
      </c>
      <c r="AA119" s="508">
        <f t="shared" ca="1" si="55"/>
        <v>0</v>
      </c>
      <c r="AB119" s="508">
        <f t="shared" ca="1" si="55"/>
        <v>0</v>
      </c>
      <c r="AC119" s="508">
        <f t="shared" ca="1" si="55"/>
        <v>0</v>
      </c>
      <c r="AD119" s="508">
        <f t="shared" ca="1" si="55"/>
        <v>0</v>
      </c>
      <c r="AE119" s="508">
        <f t="shared" ca="1" si="55"/>
        <v>0</v>
      </c>
      <c r="AF119" s="508">
        <f t="shared" ca="1" si="55"/>
        <v>0</v>
      </c>
      <c r="AG119" s="508">
        <f t="shared" ca="1" si="55"/>
        <v>0</v>
      </c>
      <c r="AH119" s="508">
        <f t="shared" ca="1" si="55"/>
        <v>0</v>
      </c>
    </row>
    <row r="120" spans="1:34">
      <c r="A120" s="431" t="s">
        <v>268</v>
      </c>
      <c r="B120" s="431"/>
      <c r="C120" s="483">
        <f t="shared" si="53"/>
        <v>0</v>
      </c>
      <c r="D120" s="483">
        <f t="shared" si="53"/>
        <v>0</v>
      </c>
      <c r="E120" s="483">
        <f t="shared" si="53"/>
        <v>0</v>
      </c>
      <c r="F120" s="483">
        <f t="shared" si="53"/>
        <v>0</v>
      </c>
      <c r="G120" s="483">
        <f t="shared" si="53"/>
        <v>0</v>
      </c>
      <c r="H120" s="483">
        <f t="shared" si="53"/>
        <v>0</v>
      </c>
      <c r="I120" s="483">
        <f t="shared" si="53"/>
        <v>0</v>
      </c>
      <c r="J120" s="483">
        <f t="shared" si="53"/>
        <v>0</v>
      </c>
      <c r="K120" s="483">
        <f t="shared" si="53"/>
        <v>0</v>
      </c>
      <c r="L120" s="483">
        <f t="shared" si="53"/>
        <v>0</v>
      </c>
      <c r="M120" s="483">
        <f t="shared" si="54"/>
        <v>0</v>
      </c>
      <c r="N120" s="483">
        <f t="shared" si="54"/>
        <v>0</v>
      </c>
      <c r="O120" s="483">
        <f t="shared" si="54"/>
        <v>0</v>
      </c>
      <c r="P120" s="483">
        <f t="shared" si="54"/>
        <v>0</v>
      </c>
      <c r="Q120" s="483">
        <f t="shared" si="54"/>
        <v>0</v>
      </c>
      <c r="R120" s="483">
        <f t="shared" si="54"/>
        <v>0</v>
      </c>
      <c r="S120" s="483">
        <f t="shared" si="54"/>
        <v>0</v>
      </c>
      <c r="T120" s="483">
        <f t="shared" si="54"/>
        <v>0</v>
      </c>
      <c r="U120" s="483">
        <f t="shared" si="54"/>
        <v>0</v>
      </c>
      <c r="V120" s="483">
        <f t="shared" si="54"/>
        <v>0</v>
      </c>
      <c r="W120" s="483">
        <f t="shared" si="55"/>
        <v>0</v>
      </c>
      <c r="X120" s="483">
        <f t="shared" si="55"/>
        <v>0</v>
      </c>
      <c r="Y120" s="483">
        <f t="shared" si="55"/>
        <v>0</v>
      </c>
      <c r="Z120" s="483">
        <f t="shared" si="55"/>
        <v>0</v>
      </c>
      <c r="AA120" s="483">
        <f t="shared" si="55"/>
        <v>0</v>
      </c>
      <c r="AB120" s="483">
        <f t="shared" si="55"/>
        <v>0</v>
      </c>
      <c r="AC120" s="483">
        <f t="shared" si="55"/>
        <v>0</v>
      </c>
      <c r="AD120" s="483">
        <f t="shared" si="55"/>
        <v>0</v>
      </c>
      <c r="AE120" s="483">
        <f t="shared" si="55"/>
        <v>0</v>
      </c>
      <c r="AF120" s="483">
        <f t="shared" si="55"/>
        <v>0</v>
      </c>
      <c r="AG120" s="483">
        <f t="shared" si="55"/>
        <v>0</v>
      </c>
      <c r="AH120" s="483">
        <f t="shared" si="55"/>
        <v>0</v>
      </c>
    </row>
    <row r="121" spans="1:34">
      <c r="A121" s="431" t="s">
        <v>269</v>
      </c>
      <c r="B121" s="431"/>
      <c r="C121" s="483">
        <f t="shared" ca="1" si="53"/>
        <v>31725334648</v>
      </c>
      <c r="D121" s="483">
        <f t="shared" ca="1" si="53"/>
        <v>0</v>
      </c>
      <c r="E121" s="483">
        <f t="shared" ca="1" si="53"/>
        <v>0</v>
      </c>
      <c r="F121" s="483">
        <f t="shared" ca="1" si="53"/>
        <v>0</v>
      </c>
      <c r="G121" s="483">
        <f t="shared" ca="1" si="53"/>
        <v>0</v>
      </c>
      <c r="H121" s="483">
        <f t="shared" ca="1" si="53"/>
        <v>0</v>
      </c>
      <c r="I121" s="483">
        <f t="shared" ca="1" si="53"/>
        <v>0</v>
      </c>
      <c r="J121" s="483">
        <f t="shared" ca="1" si="53"/>
        <v>0</v>
      </c>
      <c r="K121" s="483">
        <f t="shared" ca="1" si="53"/>
        <v>0</v>
      </c>
      <c r="L121" s="483">
        <f t="shared" ca="1" si="53"/>
        <v>0</v>
      </c>
      <c r="M121" s="483">
        <f t="shared" ca="1" si="54"/>
        <v>0</v>
      </c>
      <c r="N121" s="483">
        <f t="shared" ca="1" si="54"/>
        <v>0</v>
      </c>
      <c r="O121" s="483">
        <f t="shared" ca="1" si="54"/>
        <v>0</v>
      </c>
      <c r="P121" s="483">
        <f t="shared" ca="1" si="54"/>
        <v>0</v>
      </c>
      <c r="Q121" s="483">
        <f t="shared" ca="1" si="54"/>
        <v>0</v>
      </c>
      <c r="R121" s="483">
        <f t="shared" ca="1" si="54"/>
        <v>0</v>
      </c>
      <c r="S121" s="483">
        <f t="shared" ca="1" si="54"/>
        <v>0</v>
      </c>
      <c r="T121" s="483">
        <f t="shared" ca="1" si="54"/>
        <v>0</v>
      </c>
      <c r="U121" s="483">
        <f t="shared" ca="1" si="54"/>
        <v>0</v>
      </c>
      <c r="V121" s="483">
        <f t="shared" ca="1" si="54"/>
        <v>0</v>
      </c>
      <c r="W121" s="483">
        <f t="shared" ca="1" si="55"/>
        <v>0</v>
      </c>
      <c r="X121" s="483">
        <f t="shared" ca="1" si="55"/>
        <v>0</v>
      </c>
      <c r="Y121" s="483">
        <f t="shared" ca="1" si="55"/>
        <v>0</v>
      </c>
      <c r="Z121" s="483">
        <f t="shared" ca="1" si="55"/>
        <v>0</v>
      </c>
      <c r="AA121" s="483">
        <f t="shared" ca="1" si="55"/>
        <v>0</v>
      </c>
      <c r="AB121" s="483">
        <f t="shared" ca="1" si="55"/>
        <v>0</v>
      </c>
      <c r="AC121" s="483">
        <f t="shared" ca="1" si="55"/>
        <v>0</v>
      </c>
      <c r="AD121" s="483">
        <f t="shared" ca="1" si="55"/>
        <v>0</v>
      </c>
      <c r="AE121" s="483">
        <f t="shared" ca="1" si="55"/>
        <v>0</v>
      </c>
      <c r="AF121" s="483">
        <f t="shared" ca="1" si="55"/>
        <v>0</v>
      </c>
      <c r="AG121" s="483">
        <f t="shared" ca="1" si="55"/>
        <v>0</v>
      </c>
      <c r="AH121" s="483">
        <f t="shared" ca="1" si="55"/>
        <v>0</v>
      </c>
    </row>
    <row r="122" spans="1:34">
      <c r="A122" s="480" t="s">
        <v>816</v>
      </c>
      <c r="B122" s="480"/>
      <c r="C122" s="537">
        <f ca="1">SUM(C97:C121)</f>
        <v>1046384815694490.9</v>
      </c>
      <c r="D122" s="537">
        <f t="shared" ref="D122:AH122" ca="1" si="56">SUM(D97:D121)</f>
        <v>1018014435185517.1</v>
      </c>
      <c r="E122" s="537">
        <f t="shared" ca="1" si="56"/>
        <v>1091763941241624</v>
      </c>
      <c r="F122" s="537">
        <f t="shared" ca="1" si="56"/>
        <v>1096217385092837</v>
      </c>
      <c r="G122" s="537">
        <f t="shared" ca="1" si="56"/>
        <v>1094528011022830.9</v>
      </c>
      <c r="H122" s="484">
        <f t="shared" ca="1" si="56"/>
        <v>1074573708792283.8</v>
      </c>
      <c r="I122" s="484">
        <f t="shared" ca="1" si="56"/>
        <v>1088668625231191</v>
      </c>
      <c r="J122" s="484">
        <f t="shared" ca="1" si="56"/>
        <v>1103056220956562.1</v>
      </c>
      <c r="K122" s="484">
        <f t="shared" ca="1" si="56"/>
        <v>1117743775183038.1</v>
      </c>
      <c r="L122" s="484">
        <f t="shared" ca="1" si="56"/>
        <v>1132738775842588.5</v>
      </c>
      <c r="M122" s="484">
        <f t="shared" ca="1" si="56"/>
        <v>1148048926067597.5</v>
      </c>
      <c r="N122" s="484">
        <f t="shared" ca="1" si="56"/>
        <v>1163682150883604.8</v>
      </c>
      <c r="O122" s="484">
        <f t="shared" ca="1" si="56"/>
        <v>1179425256404100</v>
      </c>
      <c r="P122" s="484">
        <f t="shared" ca="1" si="56"/>
        <v>1195481224156267.8</v>
      </c>
      <c r="Q122" s="484">
        <f t="shared" ca="1" si="56"/>
        <v>1211857588096742.3</v>
      </c>
      <c r="R122" s="484">
        <f t="shared" ca="1" si="56"/>
        <v>1228562086898080.8</v>
      </c>
      <c r="S122" s="484">
        <f t="shared" ca="1" si="56"/>
        <v>1245602669799990</v>
      </c>
      <c r="T122" s="484">
        <f t="shared" ca="1" si="56"/>
        <v>1262987502630986.3</v>
      </c>
      <c r="U122" s="484">
        <f t="shared" ca="1" si="56"/>
        <v>1280724974005490.8</v>
      </c>
      <c r="V122" s="484">
        <f t="shared" ca="1" si="56"/>
        <v>1298823701701494</v>
      </c>
      <c r="W122" s="484">
        <f t="shared" ca="1" si="56"/>
        <v>1317292539224103.5</v>
      </c>
      <c r="X122" s="484">
        <f t="shared" ca="1" si="56"/>
        <v>1336140582560409.5</v>
      </c>
      <c r="Y122" s="484">
        <f t="shared" ca="1" si="56"/>
        <v>1337666722019637.5</v>
      </c>
      <c r="Z122" s="484">
        <f t="shared" ca="1" si="56"/>
        <v>1339210790612202.3</v>
      </c>
      <c r="AA122" s="484">
        <f t="shared" ca="1" si="56"/>
        <v>1340772910198180.3</v>
      </c>
      <c r="AB122" s="484">
        <f t="shared" ca="1" si="56"/>
        <v>1342353203573942.5</v>
      </c>
      <c r="AC122" s="484">
        <f t="shared" ca="1" si="56"/>
        <v>1343951794479312.3</v>
      </c>
      <c r="AD122" s="484">
        <f t="shared" ca="1" si="56"/>
        <v>1345568807604773.5</v>
      </c>
      <c r="AE122" s="484">
        <f t="shared" ca="1" si="56"/>
        <v>1347204368598737</v>
      </c>
      <c r="AF122" s="484">
        <f t="shared" ca="1" si="56"/>
        <v>1348858604074863.8</v>
      </c>
      <c r="AG122" s="484">
        <f t="shared" ca="1" si="56"/>
        <v>1350531641619441.3</v>
      </c>
      <c r="AH122" s="484">
        <f t="shared" ca="1" si="56"/>
        <v>1352223609798821</v>
      </c>
    </row>
    <row r="123" spans="1:34" s="485" customFormat="1">
      <c r="A123" s="485" t="s">
        <v>695</v>
      </c>
      <c r="C123" s="486">
        <f ca="1">C122-C61</f>
        <v>1046384815694485.5</v>
      </c>
      <c r="D123" s="486">
        <f t="shared" ref="D123:AH123" ca="1" si="57">D122-D61</f>
        <v>1018014435185512</v>
      </c>
      <c r="E123" s="486">
        <f t="shared" ca="1" si="57"/>
        <v>1091763941241619.6</v>
      </c>
      <c r="F123" s="486">
        <f t="shared" ca="1" si="57"/>
        <v>1096217385092832.4</v>
      </c>
      <c r="G123" s="486">
        <f t="shared" ca="1" si="57"/>
        <v>1094528011022826.3</v>
      </c>
      <c r="H123" s="486">
        <f t="shared" ca="1" si="57"/>
        <v>1074573708792278.9</v>
      </c>
      <c r="I123" s="486">
        <f t="shared" ca="1" si="57"/>
        <v>1088668625231185.8</v>
      </c>
      <c r="J123" s="486">
        <f t="shared" ca="1" si="57"/>
        <v>1103056220956556.4</v>
      </c>
      <c r="K123" s="486">
        <f t="shared" ca="1" si="57"/>
        <v>1117743775183038.1</v>
      </c>
      <c r="L123" s="486">
        <f t="shared" ca="1" si="57"/>
        <v>1132738775842588.5</v>
      </c>
      <c r="M123" s="486">
        <f t="shared" ca="1" si="57"/>
        <v>1148048926067597.5</v>
      </c>
      <c r="N123" s="486">
        <f t="shared" ca="1" si="57"/>
        <v>1163682150883600.3</v>
      </c>
      <c r="O123" s="486">
        <f t="shared" ca="1" si="57"/>
        <v>1179425256404099</v>
      </c>
      <c r="P123" s="486">
        <f t="shared" ca="1" si="57"/>
        <v>1195481224156267.8</v>
      </c>
      <c r="Q123" s="486">
        <f t="shared" ca="1" si="57"/>
        <v>1211857588096742.3</v>
      </c>
      <c r="R123" s="486">
        <f t="shared" ca="1" si="57"/>
        <v>1228562086898080.8</v>
      </c>
      <c r="S123" s="486">
        <f t="shared" ca="1" si="57"/>
        <v>1245602669799990</v>
      </c>
      <c r="T123" s="486">
        <f t="shared" ca="1" si="57"/>
        <v>1262987502630986.3</v>
      </c>
      <c r="U123" s="486">
        <f t="shared" ca="1" si="57"/>
        <v>1280724974005490.8</v>
      </c>
      <c r="V123" s="486">
        <f t="shared" ca="1" si="57"/>
        <v>1298823701701494</v>
      </c>
      <c r="W123" s="486">
        <f t="shared" ca="1" si="57"/>
        <v>1317292539224103.5</v>
      </c>
      <c r="X123" s="486">
        <f t="shared" ca="1" si="57"/>
        <v>1336140582560409.5</v>
      </c>
      <c r="Y123" s="486">
        <f t="shared" ca="1" si="57"/>
        <v>1337666722019637.5</v>
      </c>
      <c r="Z123" s="486">
        <f t="shared" ca="1" si="57"/>
        <v>1339210790612202.3</v>
      </c>
      <c r="AA123" s="486">
        <f t="shared" ca="1" si="57"/>
        <v>1340772910198180.3</v>
      </c>
      <c r="AB123" s="486">
        <f t="shared" ca="1" si="57"/>
        <v>1342353203573942.5</v>
      </c>
      <c r="AC123" s="486">
        <f t="shared" ca="1" si="57"/>
        <v>1343951794479312.3</v>
      </c>
      <c r="AD123" s="486">
        <f t="shared" ca="1" si="57"/>
        <v>1345568807604773.5</v>
      </c>
      <c r="AE123" s="486">
        <f t="shared" ca="1" si="57"/>
        <v>1347204368598737</v>
      </c>
      <c r="AF123" s="486">
        <f t="shared" ca="1" si="57"/>
        <v>1348858604074863.8</v>
      </c>
      <c r="AG123" s="486">
        <f t="shared" ca="1" si="57"/>
        <v>1350531641619441.3</v>
      </c>
      <c r="AH123" s="486">
        <f t="shared" ca="1" si="57"/>
        <v>1352223609798821</v>
      </c>
    </row>
    <row r="124" spans="1:34" s="485" customFormat="1">
      <c r="C124" s="486"/>
      <c r="D124" s="486"/>
      <c r="E124" s="486"/>
      <c r="F124" s="486"/>
      <c r="G124" s="486"/>
      <c r="H124" s="486"/>
      <c r="I124" s="486"/>
      <c r="J124" s="486"/>
      <c r="K124" s="486"/>
      <c r="L124" s="486"/>
      <c r="M124" s="486"/>
      <c r="N124" s="486"/>
      <c r="O124" s="486"/>
      <c r="P124" s="486"/>
      <c r="Q124" s="486"/>
      <c r="R124" s="486"/>
      <c r="S124" s="486"/>
      <c r="T124" s="486"/>
      <c r="U124" s="486"/>
      <c r="V124" s="486"/>
      <c r="W124" s="486"/>
      <c r="X124" s="486"/>
      <c r="Y124" s="486"/>
      <c r="Z124" s="486"/>
      <c r="AA124" s="486"/>
      <c r="AB124" s="486"/>
      <c r="AC124" s="486"/>
      <c r="AD124" s="486"/>
      <c r="AE124" s="486"/>
      <c r="AF124" s="486"/>
      <c r="AG124" s="486"/>
      <c r="AH124" s="486"/>
    </row>
    <row r="126" spans="1:34">
      <c r="A126" s="429" t="s">
        <v>992</v>
      </c>
    </row>
    <row r="127" spans="1:34" s="487" customFormat="1">
      <c r="B127" s="487" t="s">
        <v>821</v>
      </c>
      <c r="C127" s="487">
        <v>2</v>
      </c>
      <c r="D127" s="487">
        <v>3</v>
      </c>
      <c r="E127" s="487">
        <v>4</v>
      </c>
      <c r="F127" s="487">
        <v>5</v>
      </c>
      <c r="G127" s="487">
        <v>6</v>
      </c>
      <c r="H127" s="487">
        <v>7</v>
      </c>
      <c r="I127" s="487">
        <v>8</v>
      </c>
      <c r="J127" s="487">
        <v>9</v>
      </c>
      <c r="K127" s="487">
        <v>10</v>
      </c>
      <c r="L127" s="487">
        <v>11</v>
      </c>
      <c r="M127" s="487">
        <v>12</v>
      </c>
      <c r="N127" s="487">
        <v>13</v>
      </c>
      <c r="O127" s="487">
        <v>14</v>
      </c>
      <c r="P127" s="487">
        <v>15</v>
      </c>
      <c r="Q127" s="487">
        <v>16</v>
      </c>
      <c r="R127" s="487">
        <v>17</v>
      </c>
      <c r="S127" s="487">
        <v>18</v>
      </c>
      <c r="T127" s="487">
        <v>19</v>
      </c>
      <c r="U127" s="487">
        <v>20</v>
      </c>
      <c r="V127" s="487">
        <v>21</v>
      </c>
      <c r="W127" s="487">
        <v>22</v>
      </c>
      <c r="X127" s="487">
        <v>23</v>
      </c>
      <c r="Y127" s="487">
        <v>24</v>
      </c>
      <c r="Z127" s="487">
        <v>25</v>
      </c>
      <c r="AA127" s="487">
        <v>26</v>
      </c>
      <c r="AB127" s="487">
        <v>27</v>
      </c>
      <c r="AC127" s="487">
        <v>28</v>
      </c>
      <c r="AD127" s="487">
        <v>29</v>
      </c>
      <c r="AE127" s="487">
        <v>30</v>
      </c>
      <c r="AF127" s="487">
        <v>31</v>
      </c>
      <c r="AG127" s="487">
        <v>32</v>
      </c>
      <c r="AH127" s="487">
        <v>33</v>
      </c>
    </row>
    <row r="128" spans="1:34" s="479" customFormat="1">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c r="C129" s="483">
        <f ca="1">C97-CHP!B238-Autoproducer!B238</f>
        <v>59017053778942</v>
      </c>
      <c r="D129" s="483">
        <f ca="1">D97-CHP!C238-Autoproducer!C238</f>
        <v>58100984740981</v>
      </c>
      <c r="E129" s="483">
        <f ca="1">E97-CHP!D238-Autoproducer!D238</f>
        <v>63081862280716.992</v>
      </c>
      <c r="F129" s="483">
        <f ca="1">F97-CHP!E238-Autoproducer!E238</f>
        <v>65774550058965.992</v>
      </c>
      <c r="G129" s="483">
        <f ca="1">G97-CHP!F238-Autoproducer!F238</f>
        <v>64037587986987.992</v>
      </c>
      <c r="H129" s="483">
        <f ca="1">H97-CHP!G238-Autoproducer!G238</f>
        <v>64110738833600.594</v>
      </c>
      <c r="I129" s="483">
        <f ca="1">I97-CHP!H238-Autoproducer!H238</f>
        <v>65153570088767.711</v>
      </c>
      <c r="J129" s="483">
        <f ca="1">J97-CHP!I238-Autoproducer!I238</f>
        <v>66213364134358.688</v>
      </c>
      <c r="K129" s="483">
        <f ca="1">K97-CHP!J238-Autoproducer!J238</f>
        <v>67290396888704.07</v>
      </c>
      <c r="L129" s="483">
        <f ca="1">L97-CHP!K238-Autoproducer!K238</f>
        <v>68384948758247.695</v>
      </c>
      <c r="M129" s="483">
        <f ca="1">M97-CHP!L238-Autoproducer!L238</f>
        <v>69497304710550.75</v>
      </c>
      <c r="N129" s="483">
        <f ca="1">N97-CHP!M238-Autoproducer!M238</f>
        <v>70627754348483.359</v>
      </c>
      <c r="O129" s="483">
        <f ca="1">O97-CHP!N238-Autoproducer!N238</f>
        <v>72706760256866.953</v>
      </c>
      <c r="P129" s="483">
        <f ca="1">P97-CHP!O238-Autoproducer!O238</f>
        <v>74846963998977.047</v>
      </c>
      <c r="Q129" s="483">
        <f ca="1">Q97-CHP!P238-Autoproducer!P238</f>
        <v>77050167000599.734</v>
      </c>
      <c r="R129" s="483">
        <f ca="1">R97-CHP!Q238-Autoproducer!Q238</f>
        <v>79318223714477.531</v>
      </c>
      <c r="S129" s="483">
        <f ca="1">S97-CHP!R238-Autoproducer!R238</f>
        <v>81653043181216.422</v>
      </c>
      <c r="T129" s="483">
        <f ca="1">T97-CHP!S238-Autoproducer!S238</f>
        <v>84056590636139.797</v>
      </c>
      <c r="U129" s="483">
        <f ca="1">U97-CHP!T238-Autoproducer!T238</f>
        <v>86530889163442.031</v>
      </c>
      <c r="V129" s="483">
        <f ca="1">V97-CHP!U238-Autoproducer!U238</f>
        <v>89078021399033.859</v>
      </c>
      <c r="W129" s="483">
        <f ca="1">W97-CHP!V238-Autoproducer!V238</f>
        <v>91700131283512.844</v>
      </c>
      <c r="X129" s="483">
        <f ca="1">X97-CHP!W238-Autoproducer!W238</f>
        <v>94399425866734.563</v>
      </c>
      <c r="Y129" s="483">
        <f ca="1">Y97-CHP!X238-Autoproducer!X238</f>
        <v>94256293902689.344</v>
      </c>
      <c r="Z129" s="483">
        <f ca="1">Z97-CHP!Y238-Autoproducer!Y238</f>
        <v>94113378960717.547</v>
      </c>
      <c r="AA129" s="483">
        <f ca="1">AA97-CHP!Z238-Autoproducer!Z238</f>
        <v>93970680711762.141</v>
      </c>
      <c r="AB129" s="483">
        <f ca="1">AB97-CHP!AA238-Autoproducer!AA238</f>
        <v>93828198827265</v>
      </c>
      <c r="AC129" s="483">
        <f ca="1">AC97-CHP!AB238-Autoproducer!AB238</f>
        <v>93685932979166.188</v>
      </c>
      <c r="AD129" s="483">
        <f ca="1">AD97-CHP!AC238-Autoproducer!AC238</f>
        <v>93543882839903.188</v>
      </c>
      <c r="AE129" s="483">
        <f ca="1">AE97-CHP!AD238-Autoproducer!AD238</f>
        <v>93402048082410.141</v>
      </c>
      <c r="AF129" s="483">
        <f ca="1">AF97-CHP!AE238-Autoproducer!AE238</f>
        <v>93260428380117.094</v>
      </c>
      <c r="AG129" s="483">
        <f ca="1">AG97-CHP!AF238-Autoproducer!AF238</f>
        <v>93119023406949.266</v>
      </c>
      <c r="AH129" s="483">
        <f ca="1">AH97-CHP!AG238-Autoproducer!AG238</f>
        <v>92977832837326.266</v>
      </c>
    </row>
    <row r="130" spans="1:34">
      <c r="A130" s="431" t="s">
        <v>247</v>
      </c>
      <c r="B130" s="431"/>
      <c r="C130" s="483">
        <f ca="1">C98-CHP!B239-Autoproducer!B239</f>
        <v>0</v>
      </c>
      <c r="D130" s="483">
        <f ca="1">D98-CHP!C239-Autoproducer!C239</f>
        <v>0</v>
      </c>
      <c r="E130" s="483">
        <f ca="1">E98-CHP!D239-Autoproducer!D239</f>
        <v>0</v>
      </c>
      <c r="F130" s="483">
        <f ca="1">F98-CHP!E239-Autoproducer!E239</f>
        <v>0</v>
      </c>
      <c r="G130" s="483">
        <f ca="1">G98-CHP!F239-Autoproducer!F239</f>
        <v>0</v>
      </c>
      <c r="H130" s="483">
        <f ca="1">H98-CHP!G239-Autoproducer!G239</f>
        <v>0</v>
      </c>
      <c r="I130" s="483">
        <f ca="1">I98-CHP!H239-Autoproducer!H239</f>
        <v>0</v>
      </c>
      <c r="J130" s="483">
        <f ca="1">J98-CHP!I239-Autoproducer!I239</f>
        <v>0</v>
      </c>
      <c r="K130" s="483">
        <f ca="1">K98-CHP!J239-Autoproducer!J239</f>
        <v>0</v>
      </c>
      <c r="L130" s="483">
        <f ca="1">L98-CHP!K239-Autoproducer!K239</f>
        <v>0</v>
      </c>
      <c r="M130" s="483">
        <f ca="1">M98-CHP!L239-Autoproducer!L239</f>
        <v>0</v>
      </c>
      <c r="N130" s="483">
        <f ca="1">N98-CHP!M239-Autoproducer!M239</f>
        <v>0</v>
      </c>
      <c r="O130" s="483">
        <f ca="1">O98-CHP!N239-Autoproducer!N239</f>
        <v>0</v>
      </c>
      <c r="P130" s="483">
        <f ca="1">P98-CHP!O239-Autoproducer!O239</f>
        <v>0</v>
      </c>
      <c r="Q130" s="483">
        <f ca="1">Q98-CHP!P239-Autoproducer!P239</f>
        <v>0</v>
      </c>
      <c r="R130" s="483">
        <f ca="1">R98-CHP!Q239-Autoproducer!Q239</f>
        <v>0</v>
      </c>
      <c r="S130" s="483">
        <f ca="1">S98-CHP!R239-Autoproducer!R239</f>
        <v>0</v>
      </c>
      <c r="T130" s="483">
        <f ca="1">T98-CHP!S239-Autoproducer!S239</f>
        <v>0</v>
      </c>
      <c r="U130" s="483">
        <f ca="1">U98-CHP!T239-Autoproducer!T239</f>
        <v>0</v>
      </c>
      <c r="V130" s="483">
        <f ca="1">V98-CHP!U239-Autoproducer!U239</f>
        <v>0</v>
      </c>
      <c r="W130" s="483">
        <f ca="1">W98-CHP!V239-Autoproducer!V239</f>
        <v>0</v>
      </c>
      <c r="X130" s="483">
        <f ca="1">X98-CHP!W239-Autoproducer!W239</f>
        <v>0</v>
      </c>
      <c r="Y130" s="483">
        <f ca="1">Y98-CHP!X239-Autoproducer!X239</f>
        <v>0</v>
      </c>
      <c r="Z130" s="483">
        <f ca="1">Z98-CHP!Y239-Autoproducer!Y239</f>
        <v>0</v>
      </c>
      <c r="AA130" s="483">
        <f ca="1">AA98-CHP!Z239-Autoproducer!Z239</f>
        <v>0</v>
      </c>
      <c r="AB130" s="483">
        <f ca="1">AB98-CHP!AA239-Autoproducer!AA239</f>
        <v>0</v>
      </c>
      <c r="AC130" s="483">
        <f ca="1">AC98-CHP!AB239-Autoproducer!AB239</f>
        <v>0</v>
      </c>
      <c r="AD130" s="483">
        <f ca="1">AD98-CHP!AC239-Autoproducer!AC239</f>
        <v>0</v>
      </c>
      <c r="AE130" s="483">
        <f ca="1">AE98-CHP!AD239-Autoproducer!AD239</f>
        <v>0</v>
      </c>
      <c r="AF130" s="483">
        <f ca="1">AF98-CHP!AE239-Autoproducer!AE239</f>
        <v>0</v>
      </c>
      <c r="AG130" s="483">
        <f ca="1">AG98-CHP!AF239-Autoproducer!AF239</f>
        <v>0</v>
      </c>
      <c r="AH130" s="483">
        <f ca="1">AH98-CHP!AG239-Autoproducer!AG239</f>
        <v>0</v>
      </c>
    </row>
    <row r="131" spans="1:34">
      <c r="A131" s="431" t="s">
        <v>248</v>
      </c>
      <c r="B131" s="431"/>
      <c r="C131" s="483">
        <f ca="1">C99-CHP!B240-Autoproducer!B240</f>
        <v>0</v>
      </c>
      <c r="D131" s="483">
        <f ca="1">D99-CHP!C240-Autoproducer!C240</f>
        <v>0</v>
      </c>
      <c r="E131" s="483">
        <f ca="1">E99-CHP!D240-Autoproducer!D240</f>
        <v>0</v>
      </c>
      <c r="F131" s="483">
        <f ca="1">F99-CHP!E240-Autoproducer!E240</f>
        <v>0</v>
      </c>
      <c r="G131" s="483">
        <f ca="1">G99-CHP!F240-Autoproducer!F240</f>
        <v>0</v>
      </c>
      <c r="H131" s="483">
        <f ca="1">H99-CHP!G240-Autoproducer!G240</f>
        <v>0</v>
      </c>
      <c r="I131" s="483">
        <f ca="1">I99-CHP!H240-Autoproducer!H240</f>
        <v>0</v>
      </c>
      <c r="J131" s="483">
        <f ca="1">J99-CHP!I240-Autoproducer!I240</f>
        <v>0</v>
      </c>
      <c r="K131" s="483">
        <f ca="1">K99-CHP!J240-Autoproducer!J240</f>
        <v>0</v>
      </c>
      <c r="L131" s="483">
        <f ca="1">L99-CHP!K240-Autoproducer!K240</f>
        <v>0</v>
      </c>
      <c r="M131" s="483">
        <f ca="1">M99-CHP!L240-Autoproducer!L240</f>
        <v>0</v>
      </c>
      <c r="N131" s="483">
        <f ca="1">N99-CHP!M240-Autoproducer!M240</f>
        <v>0</v>
      </c>
      <c r="O131" s="483">
        <f ca="1">O99-CHP!N240-Autoproducer!N240</f>
        <v>0</v>
      </c>
      <c r="P131" s="483">
        <f ca="1">P99-CHP!O240-Autoproducer!O240</f>
        <v>0</v>
      </c>
      <c r="Q131" s="483">
        <f ca="1">Q99-CHP!P240-Autoproducer!P240</f>
        <v>0</v>
      </c>
      <c r="R131" s="483">
        <f ca="1">R99-CHP!Q240-Autoproducer!Q240</f>
        <v>0</v>
      </c>
      <c r="S131" s="483">
        <f ca="1">S99-CHP!R240-Autoproducer!R240</f>
        <v>0</v>
      </c>
      <c r="T131" s="483">
        <f ca="1">T99-CHP!S240-Autoproducer!S240</f>
        <v>0</v>
      </c>
      <c r="U131" s="483">
        <f ca="1">U99-CHP!T240-Autoproducer!T240</f>
        <v>0</v>
      </c>
      <c r="V131" s="483">
        <f ca="1">V99-CHP!U240-Autoproducer!U240</f>
        <v>0</v>
      </c>
      <c r="W131" s="483">
        <f ca="1">W99-CHP!V240-Autoproducer!V240</f>
        <v>0</v>
      </c>
      <c r="X131" s="483">
        <f ca="1">X99-CHP!W240-Autoproducer!W240</f>
        <v>0</v>
      </c>
      <c r="Y131" s="483">
        <f ca="1">Y99-CHP!X240-Autoproducer!X240</f>
        <v>0</v>
      </c>
      <c r="Z131" s="483">
        <f ca="1">Z99-CHP!Y240-Autoproducer!Y240</f>
        <v>0</v>
      </c>
      <c r="AA131" s="483">
        <f ca="1">AA99-CHP!Z240-Autoproducer!Z240</f>
        <v>0</v>
      </c>
      <c r="AB131" s="483">
        <f ca="1">AB99-CHP!AA240-Autoproducer!AA240</f>
        <v>0</v>
      </c>
      <c r="AC131" s="483">
        <f ca="1">AC99-CHP!AB240-Autoproducer!AB240</f>
        <v>0</v>
      </c>
      <c r="AD131" s="483">
        <f ca="1">AD99-CHP!AC240-Autoproducer!AC240</f>
        <v>0</v>
      </c>
      <c r="AE131" s="483">
        <f ca="1">AE99-CHP!AD240-Autoproducer!AD240</f>
        <v>0</v>
      </c>
      <c r="AF131" s="483">
        <f ca="1">AF99-CHP!AE240-Autoproducer!AE240</f>
        <v>0</v>
      </c>
      <c r="AG131" s="483">
        <f ca="1">AG99-CHP!AF240-Autoproducer!AF240</f>
        <v>0</v>
      </c>
      <c r="AH131" s="483">
        <f ca="1">AH99-CHP!AG240-Autoproducer!AG240</f>
        <v>0</v>
      </c>
    </row>
    <row r="132" spans="1:34">
      <c r="A132" s="431" t="s">
        <v>249</v>
      </c>
      <c r="B132" s="431"/>
      <c r="C132" s="483">
        <f ca="1">C100-CHP!B241-Autoproducer!B241</f>
        <v>4825643931251.084</v>
      </c>
      <c r="D132" s="483">
        <f ca="1">D100-CHP!C241-Autoproducer!C241</f>
        <v>4994472948738.5469</v>
      </c>
      <c r="E132" s="483">
        <f ca="1">E100-CHP!D241-Autoproducer!D241</f>
        <v>5776037053450.0215</v>
      </c>
      <c r="F132" s="483">
        <f ca="1">F100-CHP!E241-Autoproducer!E241</f>
        <v>5658717574017.2119</v>
      </c>
      <c r="G132" s="483">
        <f ca="1">G100-CHP!F241-Autoproducer!F241</f>
        <v>5438877905759.502</v>
      </c>
      <c r="H132" s="483">
        <f ca="1">H100-CHP!G241-Autoproducer!G241</f>
        <v>5445090796281.0762</v>
      </c>
      <c r="I132" s="483">
        <f ca="1">I100-CHP!H241-Autoproducer!H241</f>
        <v>5533661150840.9063</v>
      </c>
      <c r="J132" s="483">
        <f ca="1">J100-CHP!I241-Autoproducer!I241</f>
        <v>5623672199045.7744</v>
      </c>
      <c r="K132" s="483">
        <f ca="1">K100-CHP!J241-Autoproducer!J241</f>
        <v>5715147375352.833</v>
      </c>
      <c r="L132" s="483">
        <f ca="1">L100-CHP!K241-Autoproducer!K241</f>
        <v>5808110495406.2959</v>
      </c>
      <c r="M132" s="483">
        <f ca="1">M100-CHP!L241-Autoproducer!L241</f>
        <v>5902585762237.8711</v>
      </c>
      <c r="N132" s="483">
        <f ca="1">N100-CHP!M241-Autoproducer!M241</f>
        <v>5998597772568.0342</v>
      </c>
      <c r="O132" s="483">
        <f ca="1">O100-CHP!N241-Autoproducer!N241</f>
        <v>6175173119274.5439</v>
      </c>
      <c r="P132" s="483">
        <f ca="1">P100-CHP!O241-Autoproducer!O241</f>
        <v>6356946156215.7803</v>
      </c>
      <c r="Q132" s="483">
        <f ca="1">Q100-CHP!P241-Autoproducer!P241</f>
        <v>6544069883141.0273</v>
      </c>
      <c r="R132" s="483">
        <f ca="1">R100-CHP!Q241-Autoproducer!Q241</f>
        <v>6736701803516.0732</v>
      </c>
      <c r="S132" s="483">
        <f ca="1">S100-CHP!R241-Autoproducer!R241</f>
        <v>6935004057095.0752</v>
      </c>
      <c r="T132" s="483">
        <f ca="1">T100-CHP!S241-Autoproducer!S241</f>
        <v>7139143556394.8223</v>
      </c>
      <c r="U132" s="483">
        <f ca="1">U100-CHP!T241-Autoproducer!T241</f>
        <v>7349292127186.2744</v>
      </c>
      <c r="V132" s="483">
        <f ca="1">V100-CHP!U241-Autoproducer!U241</f>
        <v>7565626653121.6221</v>
      </c>
      <c r="W132" s="483">
        <f ca="1">W100-CHP!V241-Autoproducer!V241</f>
        <v>7788329224618.6035</v>
      </c>
      <c r="X132" s="483">
        <f ca="1">X100-CHP!W241-Autoproducer!W241</f>
        <v>8017587292127.3926</v>
      </c>
      <c r="Y132" s="483">
        <f ca="1">Y100-CHP!X241-Autoproducer!X241</f>
        <v>8005430724378.2813</v>
      </c>
      <c r="Z132" s="483">
        <f ca="1">Z100-CHP!Y241-Autoproducer!Y241</f>
        <v>7993292588874.9385</v>
      </c>
      <c r="AA132" s="483">
        <f ca="1">AA100-CHP!Z241-Autoproducer!Z241</f>
        <v>7981172857669.6982</v>
      </c>
      <c r="AB132" s="483">
        <f ca="1">AB100-CHP!AA241-Autoproducer!AA241</f>
        <v>7969071502857.2734</v>
      </c>
      <c r="AC132" s="483">
        <f ca="1">AC100-CHP!AB241-Autoproducer!AB241</f>
        <v>7956988496574.6826</v>
      </c>
      <c r="AD132" s="483">
        <f ca="1">AD100-CHP!AC241-Autoproducer!AC241</f>
        <v>7944923811001.1943</v>
      </c>
      <c r="AE132" s="483">
        <f ca="1">AE100-CHP!AD241-Autoproducer!AD241</f>
        <v>7932877418358.2617</v>
      </c>
      <c r="AF132" s="483">
        <f ca="1">AF100-CHP!AE241-Autoproducer!AE241</f>
        <v>7920849290909.4512</v>
      </c>
      <c r="AG132" s="483">
        <f ca="1">AG100-CHP!AF241-Autoproducer!AF241</f>
        <v>7908839400960.3896</v>
      </c>
      <c r="AH132" s="483">
        <f ca="1">AH100-CHP!AG241-Autoproducer!AG241</f>
        <v>7896847720858.6943</v>
      </c>
    </row>
    <row r="133" spans="1:34">
      <c r="A133" s="431" t="s">
        <v>250</v>
      </c>
      <c r="B133" s="431"/>
      <c r="C133" s="483">
        <f ca="1">C101-CHP!B242-Autoproducer!B242</f>
        <v>45099055286071.102</v>
      </c>
      <c r="D133" s="483">
        <f ca="1">D101-CHP!C242-Autoproducer!C242</f>
        <v>42437793571949.133</v>
      </c>
      <c r="E133" s="483">
        <f ca="1">E101-CHP!D242-Autoproducer!D242</f>
        <v>44327908426300.539</v>
      </c>
      <c r="F133" s="483">
        <f ca="1">F101-CHP!E242-Autoproducer!E242</f>
        <v>45838086562874.695</v>
      </c>
      <c r="G133" s="483">
        <f ca="1">G101-CHP!F242-Autoproducer!F242</f>
        <v>45795074970831.648</v>
      </c>
      <c r="H133" s="483">
        <f ca="1">H101-CHP!G242-Autoproducer!G242</f>
        <v>45847387192608.094</v>
      </c>
      <c r="I133" s="483">
        <f ca="1">I101-CHP!H242-Autoproducer!H242</f>
        <v>46593145067217.75</v>
      </c>
      <c r="J133" s="483">
        <f ca="1">J101-CHP!I242-Autoproducer!I242</f>
        <v>47351033508945.781</v>
      </c>
      <c r="K133" s="483">
        <f ca="1">K101-CHP!J242-Autoproducer!J242</f>
        <v>48121249834727.914</v>
      </c>
      <c r="L133" s="483">
        <f ca="1">L101-CHP!K242-Autoproducer!K242</f>
        <v>48903994571075.555</v>
      </c>
      <c r="M133" s="483">
        <f ca="1">M101-CHP!L242-Autoproducer!L242</f>
        <v>49699471506283.055</v>
      </c>
      <c r="N133" s="483">
        <f ca="1">N101-CHP!M242-Autoproducer!M242</f>
        <v>50507887743484.117</v>
      </c>
      <c r="O133" s="483">
        <f ca="1">O101-CHP!N242-Autoproducer!N242</f>
        <v>51994643169977.922</v>
      </c>
      <c r="P133" s="483">
        <f ca="1">P101-CHP!O242-Autoproducer!O242</f>
        <v>53525162883535.859</v>
      </c>
      <c r="Q133" s="483">
        <f ca="1">Q101-CHP!P242-Autoproducer!P242</f>
        <v>55100735134254.828</v>
      </c>
      <c r="R133" s="483">
        <f ca="1">R101-CHP!Q242-Autoproducer!Q242</f>
        <v>56722686093295.266</v>
      </c>
      <c r="S133" s="483">
        <f ca="1">S101-CHP!R242-Autoproducer!R242</f>
        <v>58392380969129.609</v>
      </c>
      <c r="T133" s="483">
        <f ca="1">T101-CHP!S242-Autoproducer!S242</f>
        <v>60111225156648.555</v>
      </c>
      <c r="U133" s="483">
        <f ca="1">U101-CHP!T242-Autoproducer!T242</f>
        <v>61880665420092.711</v>
      </c>
      <c r="V133" s="483">
        <f ca="1">V101-CHP!U242-Autoproducer!U242</f>
        <v>63702191110805.039</v>
      </c>
      <c r="W133" s="483">
        <f ca="1">W101-CHP!V242-Autoproducer!V242</f>
        <v>65577335420829.227</v>
      </c>
      <c r="X133" s="483">
        <f ca="1">X101-CHP!W242-Autoproducer!W242</f>
        <v>67507676673409.133</v>
      </c>
      <c r="Y133" s="483">
        <f ca="1">Y101-CHP!X242-Autoproducer!X242</f>
        <v>67405318992081.336</v>
      </c>
      <c r="Z133" s="483">
        <f ca="1">Z101-CHP!Y242-Autoproducer!Y242</f>
        <v>67303116509324.172</v>
      </c>
      <c r="AA133" s="483">
        <f ca="1">AA101-CHP!Z242-Autoproducer!Z242</f>
        <v>67201068989819.734</v>
      </c>
      <c r="AB133" s="483">
        <f ca="1">AB101-CHP!AA242-Autoproducer!AA242</f>
        <v>67099176198606.906</v>
      </c>
      <c r="AC133" s="483">
        <f ca="1">AC101-CHP!AB242-Autoproducer!AB242</f>
        <v>66997437901080.813</v>
      </c>
      <c r="AD133" s="483">
        <f ca="1">AD101-CHP!AC242-Autoproducer!AC242</f>
        <v>66895853862992.305</v>
      </c>
      <c r="AE133" s="483">
        <f ca="1">AE101-CHP!AD242-Autoproducer!AD242</f>
        <v>66794423850447.438</v>
      </c>
      <c r="AF133" s="483">
        <f ca="1">AF101-CHP!AE242-Autoproducer!AE242</f>
        <v>66693147629906.875</v>
      </c>
      <c r="AG133" s="483">
        <f ca="1">AG101-CHP!AF242-Autoproducer!AF242</f>
        <v>66592024968185.359</v>
      </c>
      <c r="AH133" s="483">
        <f ca="1">AH101-CHP!AG242-Autoproducer!AG242</f>
        <v>66491055632451.273</v>
      </c>
    </row>
    <row r="134" spans="1:34">
      <c r="A134" s="431" t="s">
        <v>251</v>
      </c>
      <c r="B134" s="431"/>
      <c r="C134" s="483">
        <f ca="1">C102-CHP!B243-Autoproducer!B243</f>
        <v>32468525505669.711</v>
      </c>
      <c r="D134" s="483">
        <f ca="1">D102-CHP!C243-Autoproducer!C243</f>
        <v>29179907879522.227</v>
      </c>
      <c r="E134" s="483">
        <f ca="1">E102-CHP!D243-Autoproducer!D243</f>
        <v>30771329094178.094</v>
      </c>
      <c r="F134" s="483">
        <f ca="1">F102-CHP!E243-Autoproducer!E243</f>
        <v>29815544491923.891</v>
      </c>
      <c r="G134" s="483">
        <f ca="1">G102-CHP!F243-Autoproducer!F243</f>
        <v>26712632435777.195</v>
      </c>
      <c r="H134" s="483">
        <f ca="1">H102-CHP!G243-Autoproducer!G243</f>
        <v>26743146571917.449</v>
      </c>
      <c r="I134" s="483">
        <f ca="1">I102-CHP!H243-Autoproducer!H243</f>
        <v>27178153087426.426</v>
      </c>
      <c r="J134" s="483">
        <f ca="1">J102-CHP!I243-Autoproducer!I243</f>
        <v>27620235459474.07</v>
      </c>
      <c r="K134" s="483">
        <f ca="1">K102-CHP!J243-Autoproducer!J243</f>
        <v>28069508784602.539</v>
      </c>
      <c r="L134" s="483">
        <f ca="1">L102-CHP!K243-Autoproducer!K243</f>
        <v>28526090031525.09</v>
      </c>
      <c r="M134" s="483">
        <f ca="1">M102-CHP!L243-Autoproducer!L243</f>
        <v>28990098071578.973</v>
      </c>
      <c r="N134" s="483">
        <f ca="1">N102-CHP!M243-Autoproducer!M243</f>
        <v>29461653709673.691</v>
      </c>
      <c r="O134" s="483">
        <f ca="1">O102-CHP!N243-Autoproducer!N243</f>
        <v>30328890006483.387</v>
      </c>
      <c r="P134" s="483">
        <f ca="1">P102-CHP!O243-Autoproducer!O243</f>
        <v>31221654360947.805</v>
      </c>
      <c r="Q134" s="483">
        <f ca="1">Q102-CHP!P243-Autoproducer!P243</f>
        <v>32140698219621.965</v>
      </c>
      <c r="R134" s="483">
        <f ca="1">R102-CHP!Q243-Autoproducer!Q243</f>
        <v>33086795148719.688</v>
      </c>
      <c r="S134" s="483">
        <f ca="1">S102-CHP!R243-Autoproducer!R243</f>
        <v>34060741485230.145</v>
      </c>
      <c r="T134" s="483">
        <f ca="1">T102-CHP!S243-Autoproducer!S243</f>
        <v>35063357007200.805</v>
      </c>
      <c r="U134" s="483">
        <f ca="1">U102-CHP!T243-Autoproducer!T243</f>
        <v>36095485623750.813</v>
      </c>
      <c r="V134" s="483">
        <f ca="1">V102-CHP!U243-Autoproducer!U243</f>
        <v>37157996085395.766</v>
      </c>
      <c r="W134" s="483">
        <f ca="1">W102-CHP!V243-Autoproducer!V243</f>
        <v>38251782715281.602</v>
      </c>
      <c r="X134" s="483">
        <f ca="1">X102-CHP!W243-Autoproducer!W243</f>
        <v>39377766161943.242</v>
      </c>
      <c r="Y134" s="483">
        <f ca="1">Y102-CHP!X243-Autoproducer!X243</f>
        <v>39318060110145.539</v>
      </c>
      <c r="Z134" s="483">
        <f ca="1">Z102-CHP!Y243-Autoproducer!Y243</f>
        <v>39258444586911.773</v>
      </c>
      <c r="AA134" s="483">
        <f ca="1">AA102-CHP!Z243-Autoproducer!Z243</f>
        <v>39198919454979.109</v>
      </c>
      <c r="AB134" s="483">
        <f ca="1">AB102-CHP!AA243-Autoproducer!AA243</f>
        <v>39139484577292.867</v>
      </c>
      <c r="AC134" s="483">
        <f ca="1">AC102-CHP!AB243-Autoproducer!AB243</f>
        <v>39080139817006.133</v>
      </c>
      <c r="AD134" s="483">
        <f ca="1">AD102-CHP!AC243-Autoproducer!AC243</f>
        <v>39020885037479.547</v>
      </c>
      <c r="AE134" s="483">
        <f ca="1">AE102-CHP!AD243-Autoproducer!AD243</f>
        <v>38961720102280.883</v>
      </c>
      <c r="AF134" s="483">
        <f ca="1">AF102-CHP!AE243-Autoproducer!AE243</f>
        <v>38902644875184.773</v>
      </c>
      <c r="AG134" s="483">
        <f ca="1">AG102-CHP!AF243-Autoproducer!AF243</f>
        <v>38843659220172.43</v>
      </c>
      <c r="AH134" s="483">
        <f ca="1">AH102-CHP!AG243-Autoproducer!AG243</f>
        <v>38784763001431.273</v>
      </c>
    </row>
    <row r="135" spans="1:34">
      <c r="A135" s="431" t="s">
        <v>252</v>
      </c>
      <c r="B135" s="431"/>
      <c r="C135" s="483">
        <f ca="1">C103-CHP!B244-Autoproducer!B244</f>
        <v>5897706825188.0117</v>
      </c>
      <c r="D135" s="483">
        <f ca="1">D103-CHP!C244-Autoproducer!C244</f>
        <v>5785482151568.8184</v>
      </c>
      <c r="E135" s="483">
        <f ca="1">E103-CHP!D244-Autoproducer!D244</f>
        <v>5980806948951.1123</v>
      </c>
      <c r="F135" s="483">
        <f ca="1">F103-CHP!E244-Autoproducer!E244</f>
        <v>5963211020056.6338</v>
      </c>
      <c r="G135" s="483">
        <f ca="1">G103-CHP!F244-Autoproducer!F244</f>
        <v>5596142830072.9111</v>
      </c>
      <c r="H135" s="483">
        <f ca="1">H103-CHP!G244-Autoproducer!G244</f>
        <v>5602535366060.8066</v>
      </c>
      <c r="I135" s="483">
        <f ca="1">I103-CHP!H244-Autoproducer!H244</f>
        <v>5693666728671.8604</v>
      </c>
      <c r="J135" s="483">
        <f ca="1">J103-CHP!I244-Autoproducer!I244</f>
        <v>5786280442523.6836</v>
      </c>
      <c r="K135" s="483">
        <f ca="1">K103-CHP!J244-Autoproducer!J244</f>
        <v>5880400619679.7676</v>
      </c>
      <c r="L135" s="483">
        <f ca="1">L103-CHP!K244-Autoproducer!K244</f>
        <v>5976051764412.6719</v>
      </c>
      <c r="M135" s="483">
        <f ca="1">M103-CHP!L244-Autoproducer!L244</f>
        <v>6073258779583.7383</v>
      </c>
      <c r="N135" s="483">
        <f ca="1">N103-CHP!M244-Autoproducer!M244</f>
        <v>6172046973126.5762</v>
      </c>
      <c r="O135" s="483">
        <f ca="1">O103-CHP!N244-Autoproducer!N244</f>
        <v>6353727988505.2959</v>
      </c>
      <c r="P135" s="483">
        <f ca="1">P103-CHP!O244-Autoproducer!O244</f>
        <v>6540756985111.7607</v>
      </c>
      <c r="Q135" s="483">
        <f ca="1">Q103-CHP!P244-Autoproducer!P244</f>
        <v>6733291386676.5283</v>
      </c>
      <c r="R135" s="483">
        <f ca="1">R103-CHP!Q244-Autoproducer!Q244</f>
        <v>6931493250871.4297</v>
      </c>
      <c r="S135" s="483">
        <f ca="1">S103-CHP!R244-Autoproducer!R244</f>
        <v>7135529405714.7441</v>
      </c>
      <c r="T135" s="483">
        <f ca="1">T103-CHP!S244-Autoproducer!S244</f>
        <v>7345571589991.6172</v>
      </c>
      <c r="U135" s="483">
        <f ca="1">U103-CHP!T244-Autoproducer!T244</f>
        <v>7561796597807.9004</v>
      </c>
      <c r="V135" s="483">
        <f ca="1">V103-CHP!U244-Autoproducer!U244</f>
        <v>7784386427399.0938</v>
      </c>
      <c r="W135" s="483">
        <f ca="1">W103-CHP!V244-Autoproducer!V244</f>
        <v>8013528434319.6543</v>
      </c>
      <c r="X135" s="483">
        <f ca="1">X103-CHP!W244-Autoproducer!W244</f>
        <v>8249415489141.585</v>
      </c>
      <c r="Y135" s="483">
        <f ca="1">Y103-CHP!X244-Autoproducer!X244</f>
        <v>8236907414750.8281</v>
      </c>
      <c r="Z135" s="483">
        <f ca="1">Z103-CHP!Y244-Autoproducer!Y244</f>
        <v>8224418305573.4463</v>
      </c>
      <c r="AA135" s="483">
        <f ca="1">AA103-CHP!Z244-Autoproducer!Z244</f>
        <v>8211948132853.667</v>
      </c>
      <c r="AB135" s="483">
        <f ca="1">AB103-CHP!AA244-Autoproducer!AA244</f>
        <v>8199496867879.3223</v>
      </c>
      <c r="AC135" s="483">
        <f ca="1">AC103-CHP!AB244-Autoproducer!AB244</f>
        <v>8187064481981.7744</v>
      </c>
      <c r="AD135" s="483">
        <f ca="1">AD103-CHP!AC244-Autoproducer!AC244</f>
        <v>8174650946535.8584</v>
      </c>
      <c r="AE135" s="483">
        <f ca="1">AE103-CHP!AD244-Autoproducer!AD244</f>
        <v>8162256232959.8086</v>
      </c>
      <c r="AF135" s="483">
        <f ca="1">AF103-CHP!AE244-Autoproducer!AE244</f>
        <v>8149880312715.1973</v>
      </c>
      <c r="AG135" s="483">
        <f ca="1">AG103-CHP!AF244-Autoproducer!AF244</f>
        <v>8137523157306.8672</v>
      </c>
      <c r="AH135" s="483">
        <f ca="1">AH103-CHP!AG244-Autoproducer!AG244</f>
        <v>8125184738282.8672</v>
      </c>
    </row>
    <row r="136" spans="1:34">
      <c r="A136" s="431" t="s">
        <v>253</v>
      </c>
      <c r="B136" s="431"/>
      <c r="C136" s="483">
        <f ca="1">C104-CHP!B245-Autoproducer!B245</f>
        <v>32926432784405.461</v>
      </c>
      <c r="D136" s="483">
        <f ca="1">D104-CHP!C245-Autoproducer!C245</f>
        <v>31385063373076.008</v>
      </c>
      <c r="E136" s="483">
        <f ca="1">E104-CHP!D245-Autoproducer!D245</f>
        <v>31906128806534.008</v>
      </c>
      <c r="F136" s="483">
        <f ca="1">F104-CHP!E245-Autoproducer!E245</f>
        <v>31851048859008.484</v>
      </c>
      <c r="G136" s="483">
        <f ca="1">G104-CHP!F245-Autoproducer!F245</f>
        <v>30496398734085.926</v>
      </c>
      <c r="H136" s="483">
        <f ca="1">H104-CHP!G245-Autoproducer!G245</f>
        <v>30531235108411.695</v>
      </c>
      <c r="I136" s="483">
        <f ca="1">I104-CHP!H245-Autoproducer!H245</f>
        <v>31027859025233.887</v>
      </c>
      <c r="J136" s="483">
        <f ca="1">J104-CHP!I245-Autoproducer!I245</f>
        <v>31532561072989.336</v>
      </c>
      <c r="K136" s="483">
        <f ca="1">K104-CHP!J245-Autoproducer!J245</f>
        <v>32045472651308.961</v>
      </c>
      <c r="L136" s="483">
        <f ca="1">L104-CHP!K245-Autoproducer!K245</f>
        <v>32566727297182.316</v>
      </c>
      <c r="M136" s="483">
        <f ca="1">M104-CHP!L245-Autoproducer!L245</f>
        <v>33096460719724.105</v>
      </c>
      <c r="N136" s="483">
        <f ca="1">N104-CHP!M245-Autoproducer!M245</f>
        <v>33634810835506.113</v>
      </c>
      <c r="O136" s="483">
        <f ca="1">O104-CHP!N245-Autoproducer!N245</f>
        <v>34624888618658.559</v>
      </c>
      <c r="P136" s="483">
        <f ca="1">P104-CHP!O245-Autoproducer!O245</f>
        <v>35644110434209.047</v>
      </c>
      <c r="Q136" s="483">
        <f ca="1">Q104-CHP!P245-Autoproducer!P245</f>
        <v>36693334168920.484</v>
      </c>
      <c r="R136" s="483">
        <f ca="1">R104-CHP!Q245-Autoproducer!Q245</f>
        <v>37773442962399.602</v>
      </c>
      <c r="S136" s="483">
        <f ca="1">S104-CHP!R245-Autoproducer!R245</f>
        <v>38885345950442.234</v>
      </c>
      <c r="T136" s="483">
        <f ca="1">T104-CHP!S245-Autoproducer!S245</f>
        <v>40029979030259.891</v>
      </c>
      <c r="U136" s="483">
        <f ca="1">U104-CHP!T245-Autoproducer!T245</f>
        <v>41208305648231.555</v>
      </c>
      <c r="V136" s="483">
        <f ca="1">V104-CHP!U245-Autoproducer!U245</f>
        <v>42421317610843.828</v>
      </c>
      <c r="W136" s="483">
        <f ca="1">W104-CHP!V245-Autoproducer!V245</f>
        <v>43670035919501.977</v>
      </c>
      <c r="X136" s="483">
        <f ca="1">X104-CHP!W245-Autoproducer!W245</f>
        <v>44955511629914.656</v>
      </c>
      <c r="Y136" s="483">
        <f ca="1">Y104-CHP!X245-Autoproducer!X245</f>
        <v>44887348390412.211</v>
      </c>
      <c r="Z136" s="483">
        <f ca="1">Z104-CHP!Y245-Autoproducer!Y245</f>
        <v>44819288502580.148</v>
      </c>
      <c r="AA136" s="483">
        <f ca="1">AA104-CHP!Z245-Autoproducer!Z245</f>
        <v>44751331809712.758</v>
      </c>
      <c r="AB136" s="483">
        <f ca="1">AB104-CHP!AA245-Autoproducer!AA245</f>
        <v>44683478155341.953</v>
      </c>
      <c r="AC136" s="483">
        <f ca="1">AC104-CHP!AB245-Autoproducer!AB245</f>
        <v>44615727383236.906</v>
      </c>
      <c r="AD136" s="483">
        <f ca="1">AD104-CHP!AC245-Autoproducer!AC245</f>
        <v>44548079337403.625</v>
      </c>
      <c r="AE136" s="483">
        <f ca="1">AE104-CHP!AD245-Autoproducer!AD245</f>
        <v>44480533862084.664</v>
      </c>
      <c r="AF136" s="483">
        <f ca="1">AF104-CHP!AE245-Autoproducer!AE245</f>
        <v>44413090801758.773</v>
      </c>
      <c r="AG136" s="483">
        <f ca="1">AG104-CHP!AF245-Autoproducer!AF245</f>
        <v>44345750001140.469</v>
      </c>
      <c r="AH136" s="483">
        <f ca="1">AH104-CHP!AG245-Autoproducer!AG245</f>
        <v>44278511305179.734</v>
      </c>
    </row>
    <row r="137" spans="1:34">
      <c r="A137" s="431" t="s">
        <v>254</v>
      </c>
      <c r="B137" s="431"/>
      <c r="C137" s="483">
        <f ca="1">C105-CHP!B246-Autoproducer!B246</f>
        <v>44224261063451.789</v>
      </c>
      <c r="D137" s="483">
        <f ca="1">D105-CHP!C246-Autoproducer!C246</f>
        <v>41998271515105.742</v>
      </c>
      <c r="E137" s="483">
        <f ca="1">E105-CHP!D246-Autoproducer!D246</f>
        <v>41084732505017.5</v>
      </c>
      <c r="F137" s="483">
        <f ca="1">F105-CHP!E246-Autoproducer!E246</f>
        <v>43674392081974.359</v>
      </c>
      <c r="G137" s="483">
        <f ca="1">G105-CHP!F246-Autoproducer!F246</f>
        <v>42597653726293.063</v>
      </c>
      <c r="H137" s="483">
        <f ca="1">H105-CHP!G246-Autoproducer!G246</f>
        <v>44072299867532.305</v>
      </c>
      <c r="I137" s="483">
        <f ca="1">I105-CHP!H246-Autoproducer!H246</f>
        <v>43639751063776.328</v>
      </c>
      <c r="J137" s="483">
        <f ca="1">J105-CHP!I246-Autoproducer!I246</f>
        <v>43207202260020.344</v>
      </c>
      <c r="K137" s="483">
        <f ca="1">K105-CHP!J246-Autoproducer!J246</f>
        <v>42774653456264.367</v>
      </c>
      <c r="L137" s="483">
        <f ca="1">L105-CHP!K246-Autoproducer!K246</f>
        <v>42342104652508.219</v>
      </c>
      <c r="M137" s="483">
        <f ca="1">M105-CHP!L246-Autoproducer!L246</f>
        <v>41909555848752.234</v>
      </c>
      <c r="N137" s="483">
        <f ca="1">N105-CHP!M246-Autoproducer!M246</f>
        <v>41477007044996.359</v>
      </c>
      <c r="O137" s="483">
        <f ca="1">O105-CHP!N246-Autoproducer!N246</f>
        <v>41038241802571.398</v>
      </c>
      <c r="P137" s="483">
        <f ca="1">P105-CHP!O246-Autoproducer!O246</f>
        <v>40599476560146.547</v>
      </c>
      <c r="Q137" s="483">
        <f ca="1">Q105-CHP!P246-Autoproducer!P246</f>
        <v>40160711317721.688</v>
      </c>
      <c r="R137" s="483">
        <f ca="1">R105-CHP!Q246-Autoproducer!Q246</f>
        <v>39721946075296.828</v>
      </c>
      <c r="S137" s="483">
        <f ca="1">S105-CHP!R246-Autoproducer!R246</f>
        <v>39283180832871.977</v>
      </c>
      <c r="T137" s="483">
        <f ca="1">T105-CHP!S246-Autoproducer!S246</f>
        <v>38844415590447.117</v>
      </c>
      <c r="U137" s="483">
        <f ca="1">U105-CHP!T246-Autoproducer!T246</f>
        <v>38405650348022.258</v>
      </c>
      <c r="V137" s="483">
        <f ca="1">V105-CHP!U246-Autoproducer!U246</f>
        <v>37966885105597.406</v>
      </c>
      <c r="W137" s="483">
        <f ca="1">W105-CHP!V246-Autoproducer!V246</f>
        <v>37528119863172.547</v>
      </c>
      <c r="X137" s="483">
        <f ca="1">X105-CHP!W246-Autoproducer!W246</f>
        <v>37089354620747.688</v>
      </c>
      <c r="Y137" s="483">
        <f ca="1">Y105-CHP!X246-Autoproducer!X246</f>
        <v>36673711154728.984</v>
      </c>
      <c r="Z137" s="483">
        <f ca="1">Z105-CHP!Y246-Autoproducer!Y246</f>
        <v>36258067688710.438</v>
      </c>
      <c r="AA137" s="483">
        <f ca="1">AA105-CHP!Z246-Autoproducer!Z246</f>
        <v>35842424222691.898</v>
      </c>
      <c r="AB137" s="483">
        <f ca="1">AB105-CHP!AA246-Autoproducer!AA246</f>
        <v>35426780756673.18</v>
      </c>
      <c r="AC137" s="483">
        <f ca="1">AC105-CHP!AB246-Autoproducer!AB246</f>
        <v>35011137290654.645</v>
      </c>
      <c r="AD137" s="483">
        <f ca="1">AD105-CHP!AC246-Autoproducer!AC246</f>
        <v>34595493824636.105</v>
      </c>
      <c r="AE137" s="483">
        <f ca="1">AE105-CHP!AD246-Autoproducer!AD246</f>
        <v>34179850358617.391</v>
      </c>
      <c r="AF137" s="483">
        <f ca="1">AF105-CHP!AE246-Autoproducer!AE246</f>
        <v>33764206892598.855</v>
      </c>
      <c r="AG137" s="483">
        <f ca="1">AG105-CHP!AF246-Autoproducer!AF246</f>
        <v>33348563426580.309</v>
      </c>
      <c r="AH137" s="483">
        <f ca="1">AH105-CHP!AG246-Autoproducer!AG246</f>
        <v>32932919960561.742</v>
      </c>
    </row>
    <row r="138" spans="1:34">
      <c r="A138" s="455" t="s">
        <v>255</v>
      </c>
      <c r="B138" s="455" t="s">
        <v>396</v>
      </c>
      <c r="C138" s="483">
        <f ca="1">C106-CHP!B247-Autoproducer!B247</f>
        <v>124803329515010.97</v>
      </c>
      <c r="D138" s="483">
        <f ca="1">D106-CHP!C247-Autoproducer!C247</f>
        <v>128952844304383.28</v>
      </c>
      <c r="E138" s="483">
        <f ca="1">E106-CHP!D247-Autoproducer!D247</f>
        <v>136065364778775.41</v>
      </c>
      <c r="F138" s="483">
        <f ca="1">F106-CHP!E247-Autoproducer!E247</f>
        <v>137555547898772.28</v>
      </c>
      <c r="G138" s="483">
        <f ca="1">G106-CHP!F247-Autoproducer!F247</f>
        <v>133533117957486.53</v>
      </c>
      <c r="H138" s="483">
        <f ca="1">H106-CHP!G247-Autoproducer!G247</f>
        <v>135277888662505.95</v>
      </c>
      <c r="I138" s="483">
        <f ca="1">I106-CHP!H247-Autoproducer!H247</f>
        <v>136108344510813.55</v>
      </c>
      <c r="J138" s="483">
        <f ca="1">J106-CHP!I247-Autoproducer!I247</f>
        <v>136943898434814.17</v>
      </c>
      <c r="K138" s="483">
        <f ca="1">K106-CHP!J247-Autoproducer!J247</f>
        <v>137784581731024.95</v>
      </c>
      <c r="L138" s="483">
        <f ca="1">L106-CHP!K247-Autoproducer!K247</f>
        <v>138630425888089.03</v>
      </c>
      <c r="M138" s="483">
        <f ca="1">M106-CHP!L247-Autoproducer!L247</f>
        <v>139481462587954.75</v>
      </c>
      <c r="N138" s="483">
        <f ca="1">N106-CHP!M247-Autoproducer!M247</f>
        <v>140337723707062.25</v>
      </c>
      <c r="O138" s="483">
        <f ca="1">O106-CHP!N247-Autoproducer!N247</f>
        <v>141586378441162.38</v>
      </c>
      <c r="P138" s="483">
        <f ca="1">P106-CHP!O247-Autoproducer!O247</f>
        <v>142846143079312.53</v>
      </c>
      <c r="Q138" s="483">
        <f ca="1">Q106-CHP!P247-Autoproducer!P247</f>
        <v>144117116471871.19</v>
      </c>
      <c r="R138" s="483">
        <f ca="1">R106-CHP!Q247-Autoproducer!Q247</f>
        <v>145399398348717.66</v>
      </c>
      <c r="S138" s="483">
        <f ca="1">S106-CHP!R247-Autoproducer!R247</f>
        <v>146693089327077.88</v>
      </c>
      <c r="T138" s="483">
        <f ca="1">T106-CHP!S247-Autoproducer!S247</f>
        <v>147998290919419.28</v>
      </c>
      <c r="U138" s="483">
        <f ca="1">U106-CHP!T247-Autoproducer!T247</f>
        <v>149315105541416.44</v>
      </c>
      <c r="V138" s="483">
        <f ca="1">V106-CHP!U247-Autoproducer!U247</f>
        <v>150643636519987.25</v>
      </c>
      <c r="W138" s="483">
        <f ca="1">W106-CHP!V247-Autoproducer!V247</f>
        <v>151983988101400.75</v>
      </c>
      <c r="X138" s="483">
        <f ca="1">X106-CHP!W247-Autoproducer!W247</f>
        <v>153336265459457.09</v>
      </c>
      <c r="Y138" s="483">
        <f ca="1">Y106-CHP!X247-Autoproducer!X247</f>
        <v>154529482093728.75</v>
      </c>
      <c r="Z138" s="483">
        <f ca="1">Z106-CHP!Y247-Autoproducer!Y247</f>
        <v>155731983980461.97</v>
      </c>
      <c r="AA138" s="483">
        <f ca="1">AA106-CHP!Z247-Autoproducer!Z247</f>
        <v>156943843374694.75</v>
      </c>
      <c r="AB138" s="483">
        <f ca="1">AB106-CHP!AA247-Autoproducer!AA247</f>
        <v>158165133093732.06</v>
      </c>
      <c r="AC138" s="483">
        <f ca="1">AC106-CHP!AB247-Autoproducer!AB247</f>
        <v>159395926521521.25</v>
      </c>
      <c r="AD138" s="483">
        <f ca="1">AD106-CHP!AC247-Autoproducer!AC247</f>
        <v>160636297613061.28</v>
      </c>
      <c r="AE138" s="483">
        <f ca="1">AE106-CHP!AD247-Autoproducer!AD247</f>
        <v>161886320898846.88</v>
      </c>
      <c r="AF138" s="483">
        <f ca="1">AF106-CHP!AE247-Autoproducer!AE247</f>
        <v>163146071489346.41</v>
      </c>
      <c r="AG138" s="483">
        <f ca="1">AG106-CHP!AF247-Autoproducer!AF247</f>
        <v>164415625079515.38</v>
      </c>
      <c r="AH138" s="483">
        <f ca="1">AH106-CHP!AG247-Autoproducer!AG247</f>
        <v>165695057953344.72</v>
      </c>
    </row>
    <row r="139" spans="1:34">
      <c r="A139" s="455" t="s">
        <v>305</v>
      </c>
      <c r="B139" s="455" t="s">
        <v>396</v>
      </c>
      <c r="C139" s="483">
        <f ca="1">C107-CHP!B248-Autoproducer!B248</f>
        <v>38777646848847.492</v>
      </c>
      <c r="D139" s="483">
        <f ca="1">D107-CHP!C248-Autoproducer!C248</f>
        <v>40066942733193.234</v>
      </c>
      <c r="E139" s="483">
        <f ca="1">E107-CHP!D248-Autoproducer!D248</f>
        <v>42276874216856.109</v>
      </c>
      <c r="F139" s="483">
        <f ca="1">F107-CHP!E248-Autoproducer!E248</f>
        <v>42739889065834.172</v>
      </c>
      <c r="G139" s="483">
        <f ca="1">G107-CHP!F248-Autoproducer!F248</f>
        <v>41490079719051.898</v>
      </c>
      <c r="H139" s="483">
        <f ca="1">H107-CHP!G248-Autoproducer!G248</f>
        <v>42032197485415.813</v>
      </c>
      <c r="I139" s="483">
        <f ca="1">I107-CHP!H248-Autoproducer!H248</f>
        <v>42290228450890.648</v>
      </c>
      <c r="J139" s="483">
        <f ca="1">J107-CHP!I248-Autoproducer!I248</f>
        <v>42549843439641.141</v>
      </c>
      <c r="K139" s="483">
        <f ca="1">K107-CHP!J248-Autoproducer!J248</f>
        <v>42811052175809.25</v>
      </c>
      <c r="L139" s="483">
        <f ca="1">L107-CHP!K248-Autoproducer!K248</f>
        <v>43073864443232.344</v>
      </c>
      <c r="M139" s="483">
        <f ca="1">M107-CHP!L248-Autoproducer!L248</f>
        <v>43338290085809.703</v>
      </c>
      <c r="N139" s="483">
        <f ca="1">N107-CHP!M248-Autoproducer!M248</f>
        <v>43604339007871.18</v>
      </c>
      <c r="O139" s="483">
        <f ca="1">O107-CHP!N248-Autoproducer!N248</f>
        <v>43992308563677.391</v>
      </c>
      <c r="P139" s="483">
        <f ca="1">P107-CHP!O248-Autoproducer!O248</f>
        <v>44383730078156.914</v>
      </c>
      <c r="Q139" s="483">
        <f ca="1">Q107-CHP!P248-Autoproducer!P248</f>
        <v>44778634265108.055</v>
      </c>
      <c r="R139" s="483">
        <f ca="1">R107-CHP!Q248-Autoproducer!Q248</f>
        <v>45177052111605.094</v>
      </c>
      <c r="S139" s="483">
        <f ca="1">S107-CHP!R248-Autoproducer!R248</f>
        <v>45579014880429.773</v>
      </c>
      <c r="T139" s="483">
        <f ca="1">T107-CHP!S248-Autoproducer!S248</f>
        <v>45984554112524.375</v>
      </c>
      <c r="U139" s="483">
        <f ca="1">U107-CHP!T248-Autoproducer!T248</f>
        <v>46393701629466.719</v>
      </c>
      <c r="V139" s="483">
        <f ca="1">V107-CHP!U248-Autoproducer!U248</f>
        <v>46806489535967.055</v>
      </c>
      <c r="W139" s="483">
        <f ca="1">W107-CHP!V248-Autoproducer!V248</f>
        <v>47222950222387.258</v>
      </c>
      <c r="X139" s="483">
        <f ca="1">X107-CHP!W248-Autoproducer!W248</f>
        <v>47643116367282.406</v>
      </c>
      <c r="Y139" s="483">
        <f ca="1">Y107-CHP!X248-Autoproducer!X248</f>
        <v>48013860749165.203</v>
      </c>
      <c r="Z139" s="483">
        <f ca="1">Z107-CHP!Y248-Autoproducer!Y248</f>
        <v>48387490152162.852</v>
      </c>
      <c r="AA139" s="483">
        <f ca="1">AA107-CHP!Z248-Autoproducer!Z248</f>
        <v>48764027026640.758</v>
      </c>
      <c r="AB139" s="483">
        <f ca="1">AB107-CHP!AA248-Autoproducer!AA248</f>
        <v>49143493997666.242</v>
      </c>
      <c r="AC139" s="483">
        <f ca="1">AC107-CHP!AB248-Autoproducer!AB248</f>
        <v>49525913866368.141</v>
      </c>
      <c r="AD139" s="483">
        <f ca="1">AD107-CHP!AC248-Autoproducer!AC248</f>
        <v>49911309611306.773</v>
      </c>
      <c r="AE139" s="483">
        <f ca="1">AE107-CHP!AD248-Autoproducer!AD248</f>
        <v>50299704389854.727</v>
      </c>
      <c r="AF139" s="483">
        <f ca="1">AF107-CHP!AE248-Autoproducer!AE248</f>
        <v>50691121539588.234</v>
      </c>
      <c r="AG139" s="483">
        <f ca="1">AG107-CHP!AF248-Autoproducer!AF248</f>
        <v>51085584579689.57</v>
      </c>
      <c r="AH139" s="483">
        <f ca="1">AH107-CHP!AG248-Autoproducer!AG248</f>
        <v>51483117212360.188</v>
      </c>
    </row>
    <row r="140" spans="1:34">
      <c r="A140" s="457" t="s">
        <v>258</v>
      </c>
      <c r="B140" s="457" t="s">
        <v>393</v>
      </c>
      <c r="C140" s="483">
        <f ca="1">C108-CHP!B249-Autoproducer!B249</f>
        <v>11491833588879.227</v>
      </c>
      <c r="D140" s="483">
        <f ca="1">D108-CHP!C249-Autoproducer!C249</f>
        <v>10471590328251.145</v>
      </c>
      <c r="E140" s="483">
        <f ca="1">E108-CHP!D249-Autoproducer!D249</f>
        <v>10945468023380.328</v>
      </c>
      <c r="F140" s="483">
        <f ca="1">F108-CHP!E249-Autoproducer!E249</f>
        <v>11463112087817.885</v>
      </c>
      <c r="G140" s="483">
        <f ca="1">G108-CHP!F249-Autoproducer!F249</f>
        <v>11061032597060.982</v>
      </c>
      <c r="H140" s="483">
        <f ca="1">H108-CHP!G249-Autoproducer!G249</f>
        <v>11073667737207.877</v>
      </c>
      <c r="I140" s="483">
        <f ca="1">I108-CHP!H249-Autoproducer!H249</f>
        <v>11253793049063.49</v>
      </c>
      <c r="J140" s="483">
        <f ca="1">J108-CHP!I249-Autoproducer!I249</f>
        <v>11436848296035.547</v>
      </c>
      <c r="K140" s="483">
        <f ca="1">K108-CHP!J249-Autoproducer!J249</f>
        <v>11622881136721.822</v>
      </c>
      <c r="L140" s="483">
        <f ca="1">L108-CHP!K249-Autoproducer!K249</f>
        <v>11811940004939.283</v>
      </c>
      <c r="M140" s="483">
        <f ca="1">M108-CHP!L249-Autoproducer!L249</f>
        <v>12004074122333.881</v>
      </c>
      <c r="N140" s="483">
        <f ca="1">N108-CHP!M249-Autoproducer!M249</f>
        <v>12199333511195.451</v>
      </c>
      <c r="O140" s="483">
        <f ca="1">O108-CHP!N249-Autoproducer!N249</f>
        <v>12558434358759.949</v>
      </c>
      <c r="P140" s="483">
        <f ca="1">P108-CHP!O249-Autoproducer!O249</f>
        <v>12928105736149.143</v>
      </c>
      <c r="Q140" s="483">
        <f ca="1">Q108-CHP!P249-Autoproducer!P249</f>
        <v>13308658798576.209</v>
      </c>
      <c r="R140" s="483">
        <f ca="1">R108-CHP!Q249-Autoproducer!Q249</f>
        <v>13700413860451.479</v>
      </c>
      <c r="S140" s="483">
        <f ca="1">S108-CHP!R249-Autoproducer!R249</f>
        <v>14103700664993.508</v>
      </c>
      <c r="T140" s="483">
        <f ca="1">T108-CHP!S249-Autoproducer!S249</f>
        <v>14518858661776.467</v>
      </c>
      <c r="U140" s="483">
        <f ca="1">U108-CHP!T249-Autoproducer!T249</f>
        <v>14946237292447.424</v>
      </c>
      <c r="V140" s="483">
        <f ca="1">V108-CHP!U249-Autoproducer!U249</f>
        <v>15386196284854.053</v>
      </c>
      <c r="W140" s="483">
        <f ca="1">W108-CHP!V249-Autoproducer!V249</f>
        <v>15839105955830.279</v>
      </c>
      <c r="X140" s="483">
        <f ca="1">X108-CHP!W249-Autoproducer!W249</f>
        <v>16305347522894.803</v>
      </c>
      <c r="Y140" s="483">
        <f ca="1">Y108-CHP!X249-Autoproducer!X249</f>
        <v>16280624741013.834</v>
      </c>
      <c r="Z140" s="483">
        <f ca="1">Z108-CHP!Y249-Autoproducer!Y249</f>
        <v>16255939444745.678</v>
      </c>
      <c r="AA140" s="483">
        <f ca="1">AA108-CHP!Z249-Autoproducer!Z249</f>
        <v>16231291577253.229</v>
      </c>
      <c r="AB140" s="483">
        <f ca="1">AB108-CHP!AA249-Autoproducer!AA249</f>
        <v>16206681081785.57</v>
      </c>
      <c r="AC140" s="483">
        <f ca="1">AC108-CHP!AB249-Autoproducer!AB249</f>
        <v>16182107901677.834</v>
      </c>
      <c r="AD140" s="483">
        <f ca="1">AD108-CHP!AC249-Autoproducer!AC249</f>
        <v>16157571980351.061</v>
      </c>
      <c r="AE140" s="483">
        <f ca="1">AE108-CHP!AD249-Autoproducer!AD249</f>
        <v>16133073261312.088</v>
      </c>
      <c r="AF140" s="483">
        <f ca="1">AF108-CHP!AE249-Autoproducer!AE249</f>
        <v>16108611688153.402</v>
      </c>
      <c r="AG140" s="483">
        <f ca="1">AG108-CHP!AF249-Autoproducer!AF249</f>
        <v>16084187204553.025</v>
      </c>
      <c r="AH140" s="483">
        <f ca="1">AH108-CHP!AG249-Autoproducer!AG249</f>
        <v>16059799754274.369</v>
      </c>
    </row>
    <row r="141" spans="1:34">
      <c r="A141" s="457" t="s">
        <v>306</v>
      </c>
      <c r="B141" s="457" t="s">
        <v>393</v>
      </c>
      <c r="C141" s="483">
        <f ca="1">C109-CHP!B250-Autoproducer!B250</f>
        <v>28961451601310.957</v>
      </c>
      <c r="D141" s="483">
        <f ca="1">D109-CHP!C250-Autoproducer!C250</f>
        <v>26390258276440.887</v>
      </c>
      <c r="E141" s="483">
        <f ca="1">E109-CHP!D250-Autoproducer!D250</f>
        <v>27584513816801.801</v>
      </c>
      <c r="F141" s="483">
        <f ca="1">F109-CHP!E250-Autoproducer!E250</f>
        <v>28889068342671.531</v>
      </c>
      <c r="G141" s="483">
        <f ca="1">G109-CHP!F250-Autoproducer!F250</f>
        <v>27875756966260.32</v>
      </c>
      <c r="H141" s="483">
        <f ca="1">H109-CHP!G250-Autoproducer!G250</f>
        <v>27907599752444.949</v>
      </c>
      <c r="I141" s="483">
        <f ca="1">I109-CHP!H250-Autoproducer!H250</f>
        <v>28361547371955.004</v>
      </c>
      <c r="J141" s="483">
        <f ca="1">J109-CHP!I250-Autoproducer!I250</f>
        <v>28822878945767.352</v>
      </c>
      <c r="K141" s="483">
        <f ca="1">K109-CHP!J250-Autoproducer!J250</f>
        <v>29291714581971.113</v>
      </c>
      <c r="L141" s="483">
        <f ca="1">L109-CHP!K250-Autoproducer!K250</f>
        <v>29768176342344.781</v>
      </c>
      <c r="M141" s="483">
        <f ca="1">M109-CHP!L250-Autoproducer!L250</f>
        <v>30252388274135.113</v>
      </c>
      <c r="N141" s="483">
        <f ca="1">N109-CHP!M250-Autoproducer!M250</f>
        <v>30744476442352.953</v>
      </c>
      <c r="O141" s="483">
        <f ca="1">O109-CHP!N250-Autoproducer!N250</f>
        <v>31649474042282.805</v>
      </c>
      <c r="P141" s="483">
        <f ca="1">P109-CHP!O250-Autoproducer!O250</f>
        <v>32581111245505.77</v>
      </c>
      <c r="Q141" s="483">
        <f ca="1">Q109-CHP!P250-Autoproducer!P250</f>
        <v>33540172218149.656</v>
      </c>
      <c r="R141" s="483">
        <f ca="1">R109-CHP!Q250-Autoproducer!Q250</f>
        <v>34527464209137.813</v>
      </c>
      <c r="S141" s="483">
        <f ca="1">S109-CHP!R250-Autoproducer!R250</f>
        <v>35543818229656.688</v>
      </c>
      <c r="T141" s="483">
        <f ca="1">T109-CHP!S250-Autoproducer!S250</f>
        <v>36590089752624.289</v>
      </c>
      <c r="U141" s="483">
        <f ca="1">U109-CHP!T250-Autoproducer!T250</f>
        <v>37667159432748.219</v>
      </c>
      <c r="V141" s="483">
        <f ca="1">V109-CHP!U250-Autoproducer!U250</f>
        <v>38775933847779.469</v>
      </c>
      <c r="W141" s="483">
        <f ca="1">W109-CHP!V250-Autoproducer!V250</f>
        <v>39917346261585.836</v>
      </c>
      <c r="X141" s="483">
        <f ca="1">X109-CHP!W250-Autoproducer!W250</f>
        <v>41092357409687.172</v>
      </c>
      <c r="Y141" s="483">
        <f ca="1">Y109-CHP!X250-Autoproducer!X250</f>
        <v>41030051630077.883</v>
      </c>
      <c r="Z141" s="483">
        <f ca="1">Z109-CHP!Y250-Autoproducer!Y250</f>
        <v>40967840320837.719</v>
      </c>
      <c r="AA141" s="483">
        <f ca="1">AA109-CHP!Z250-Autoproducer!Z250</f>
        <v>40905723338727.148</v>
      </c>
      <c r="AB141" s="483">
        <f ca="1">AB109-CHP!AA250-Autoproducer!AA250</f>
        <v>40843700540723.82</v>
      </c>
      <c r="AC141" s="483">
        <f ca="1">AC109-CHP!AB250-Autoproducer!AB250</f>
        <v>40781771784022.258</v>
      </c>
      <c r="AD141" s="483">
        <f ca="1">AD109-CHP!AC250-Autoproducer!AC250</f>
        <v>40719936926033.492</v>
      </c>
      <c r="AE141" s="483">
        <f ca="1">AE109-CHP!AD250-Autoproducer!AD250</f>
        <v>40658195824384.758</v>
      </c>
      <c r="AF141" s="483">
        <f ca="1">AF109-CHP!AE250-Autoproducer!AE250</f>
        <v>40596548336919.156</v>
      </c>
      <c r="AG141" s="483">
        <f ca="1">AG109-CHP!AF250-Autoproducer!AF250</f>
        <v>40534994321695.344</v>
      </c>
      <c r="AH141" s="483">
        <f ca="1">AH109-CHP!AG250-Autoproducer!AG250</f>
        <v>40473533636987.195</v>
      </c>
    </row>
    <row r="142" spans="1:34">
      <c r="A142" s="431" t="s">
        <v>259</v>
      </c>
      <c r="B142" s="431"/>
      <c r="C142" s="483">
        <f ca="1">C110-CHP!B251-Autoproducer!B251</f>
        <v>131140512066940.25</v>
      </c>
      <c r="D142" s="483">
        <f ca="1">D110-CHP!C251-Autoproducer!C251</f>
        <v>120658149989279.23</v>
      </c>
      <c r="E142" s="483">
        <f ca="1">E110-CHP!D251-Autoproducer!D251</f>
        <v>131297496535496.72</v>
      </c>
      <c r="F142" s="483">
        <f ca="1">F110-CHP!E251-Autoproducer!E251</f>
        <v>126392099396271.83</v>
      </c>
      <c r="G142" s="757">
        <f ca="1">G110-CHP!F251-Autoproducer!F251</f>
        <v>114538887114969.47</v>
      </c>
      <c r="H142" s="483">
        <f ca="1">H110-CHP!G251-Autoproducer!G251</f>
        <v>101633660757740.94</v>
      </c>
      <c r="I142" s="483">
        <f ca="1">I110-CHP!H251-Autoproducer!H251</f>
        <v>105039609610158.86</v>
      </c>
      <c r="J142" s="483">
        <f ca="1">J110-CHP!I251-Autoproducer!I251</f>
        <v>108559698674577.38</v>
      </c>
      <c r="K142" s="483">
        <f ca="1">K110-CHP!J251-Autoproducer!J251</f>
        <v>112197753019592.69</v>
      </c>
      <c r="L142" s="483">
        <f ca="1">L110-CHP!K251-Autoproducer!K251</f>
        <v>115957725899560.47</v>
      </c>
      <c r="M142" s="483">
        <f ca="1">M110-CHP!L251-Autoproducer!L251</f>
        <v>119843703050359.06</v>
      </c>
      <c r="N142" s="483">
        <f ca="1">N110-CHP!M251-Autoproducer!M251</f>
        <v>123859907129112.53</v>
      </c>
      <c r="O142" s="483">
        <f ca="1">O110-CHP!N251-Autoproducer!N251</f>
        <v>125086763235955.5</v>
      </c>
      <c r="P142" s="483">
        <f ca="1">P110-CHP!O251-Autoproducer!O251</f>
        <v>126325771587554.55</v>
      </c>
      <c r="Q142" s="483">
        <f ca="1">Q110-CHP!P251-Autoproducer!P251</f>
        <v>127577052554221.88</v>
      </c>
      <c r="R142" s="483">
        <f ca="1">R110-CHP!Q251-Autoproducer!Q251</f>
        <v>128840727698560.69</v>
      </c>
      <c r="S142" s="483">
        <f ca="1">S110-CHP!R251-Autoproducer!R251</f>
        <v>130116919787275.03</v>
      </c>
      <c r="T142" s="483">
        <f ca="1">T110-CHP!S251-Autoproducer!S251</f>
        <v>131405752803096.75</v>
      </c>
      <c r="U142" s="483">
        <f ca="1">U110-CHP!T251-Autoproducer!T251</f>
        <v>132707351956830.36</v>
      </c>
      <c r="V142" s="483">
        <f ca="1">V110-CHP!U251-Autoproducer!U251</f>
        <v>134021843699517.36</v>
      </c>
      <c r="W142" s="483">
        <f ca="1">W110-CHP!V251-Autoproducer!V251</f>
        <v>135349355734721.02</v>
      </c>
      <c r="X142" s="483">
        <f ca="1">X110-CHP!W251-Autoproducer!W251</f>
        <v>136690017030932.92</v>
      </c>
      <c r="Y142" s="483">
        <f ca="1">Y110-CHP!X251-Autoproducer!X251</f>
        <v>136552320685648.41</v>
      </c>
      <c r="Z142" s="483">
        <f ca="1">Z110-CHP!Y251-Autoproducer!Y251</f>
        <v>136414763050446.16</v>
      </c>
      <c r="AA142" s="483">
        <f ca="1">AA110-CHP!Z251-Autoproducer!Z251</f>
        <v>136277343985594.84</v>
      </c>
      <c r="AB142" s="483">
        <f ca="1">AB110-CHP!AA251-Autoproducer!AA251</f>
        <v>136140063351504</v>
      </c>
      <c r="AC142" s="483">
        <f ca="1">AC110-CHP!AB251-Autoproducer!AB251</f>
        <v>136002921008723.66</v>
      </c>
      <c r="AD142" s="483">
        <f ca="1">AD110-CHP!AC251-Autoproducer!AC251</f>
        <v>135865916817944.44</v>
      </c>
      <c r="AE142" s="483">
        <f ca="1">AE110-CHP!AD251-Autoproducer!AD251</f>
        <v>135729050639997.25</v>
      </c>
      <c r="AF142" s="483">
        <f ca="1">AF110-CHP!AE251-Autoproducer!AE251</f>
        <v>135592322335853.19</v>
      </c>
      <c r="AG142" s="483">
        <f ca="1">AG110-CHP!AF251-Autoproducer!AF251</f>
        <v>135455731766623.41</v>
      </c>
      <c r="AH142" s="483">
        <f ca="1">AH110-CHP!AG251-Autoproducer!AG251</f>
        <v>135319278793558.92</v>
      </c>
    </row>
    <row r="143" spans="1:34">
      <c r="A143" s="458" t="s">
        <v>260</v>
      </c>
      <c r="B143" s="458" t="s">
        <v>395</v>
      </c>
      <c r="C143" s="483">
        <f ca="1">C111-CHP!B252-Autoproducer!B252</f>
        <v>11609956104767.133</v>
      </c>
      <c r="D143" s="483">
        <f ca="1">D111-CHP!C252-Autoproducer!C252</f>
        <v>11936028775319.289</v>
      </c>
      <c r="E143" s="483">
        <f ca="1">E111-CHP!D252-Autoproducer!D252</f>
        <v>10629935008520.494</v>
      </c>
      <c r="F143" s="483">
        <f ca="1">F111-CHP!E252-Autoproducer!E252</f>
        <v>12219171866801.965</v>
      </c>
      <c r="G143" s="483">
        <f ca="1">G111-CHP!F252-Autoproducer!F252</f>
        <v>12383291812722.074</v>
      </c>
      <c r="H143" s="483">
        <f ca="1">H111-CHP!G252-Autoproducer!G252</f>
        <v>11401689412933.129</v>
      </c>
      <c r="I143" s="483">
        <f ca="1">I111-CHP!H252-Autoproducer!H252</f>
        <v>11512236750810.523</v>
      </c>
      <c r="J143" s="483">
        <f ca="1">J111-CHP!I252-Autoproducer!I252</f>
        <v>11623855922296.887</v>
      </c>
      <c r="K143" s="483">
        <f ca="1">K111-CHP!J252-Autoproducer!J252</f>
        <v>11736557319567.25</v>
      </c>
      <c r="L143" s="483">
        <f ca="1">L111-CHP!K252-Autoproducer!K252</f>
        <v>11850351435556.053</v>
      </c>
      <c r="M143" s="483">
        <f ca="1">M111-CHP!L252-Autoproducer!L252</f>
        <v>11965248864934.047</v>
      </c>
      <c r="N143" s="483">
        <f ca="1">N111-CHP!M252-Autoproducer!M252</f>
        <v>12081260305094.709</v>
      </c>
      <c r="O143" s="483">
        <f ca="1">O111-CHP!N252-Autoproducer!N252</f>
        <v>12184192379050.213</v>
      </c>
      <c r="P143" s="483">
        <f ca="1">P111-CHP!O252-Autoproducer!O252</f>
        <v>12288001432027.875</v>
      </c>
      <c r="Q143" s="483">
        <f ca="1">Q111-CHP!P252-Autoproducer!P252</f>
        <v>12392694935869.809</v>
      </c>
      <c r="R143" s="483">
        <f ca="1">R111-CHP!Q252-Autoproducer!Q252</f>
        <v>12498280426078.059</v>
      </c>
      <c r="S143" s="483">
        <f ca="1">S111-CHP!R252-Autoproducer!R252</f>
        <v>12604765502357</v>
      </c>
      <c r="T143" s="483">
        <f ca="1">T111-CHP!S252-Autoproducer!S252</f>
        <v>12712157829160.293</v>
      </c>
      <c r="U143" s="483">
        <f ca="1">U111-CHP!T252-Autoproducer!T252</f>
        <v>12820465136242.598</v>
      </c>
      <c r="V143" s="483">
        <f ca="1">V111-CHP!U252-Autoproducer!U252</f>
        <v>12929695219215.912</v>
      </c>
      <c r="W143" s="483">
        <f ca="1">W111-CHP!V252-Autoproducer!V252</f>
        <v>13039855940110.67</v>
      </c>
      <c r="X143" s="483">
        <f ca="1">X111-CHP!W252-Autoproducer!W252</f>
        <v>13150955227941.641</v>
      </c>
      <c r="Y143" s="483">
        <f ca="1">Y111-CHP!X252-Autoproducer!X252</f>
        <v>13231743581361.355</v>
      </c>
      <c r="Z143" s="483">
        <f ca="1">Z111-CHP!Y252-Autoproducer!Y252</f>
        <v>13313028230140.244</v>
      </c>
      <c r="AA143" s="483">
        <f ca="1">AA111-CHP!Z252-Autoproducer!Z252</f>
        <v>13394812223097.506</v>
      </c>
      <c r="AB143" s="483">
        <f ca="1">AB111-CHP!AA252-Autoproducer!AA252</f>
        <v>13477098627781.717</v>
      </c>
      <c r="AC143" s="483">
        <f ca="1">AC111-CHP!AB252-Autoproducer!AB252</f>
        <v>13559890530585.877</v>
      </c>
      <c r="AD143" s="483">
        <f ca="1">AD111-CHP!AC252-Autoproducer!AC252</f>
        <v>13643191036863.176</v>
      </c>
      <c r="AE143" s="483">
        <f ca="1">AE111-CHP!AD252-Autoproducer!AD252</f>
        <v>13727003271043.473</v>
      </c>
      <c r="AF143" s="483">
        <f ca="1">AF111-CHP!AE252-Autoproducer!AE252</f>
        <v>13811330376750.477</v>
      </c>
      <c r="AG143" s="483">
        <f ca="1">AG111-CHP!AF252-Autoproducer!AF252</f>
        <v>13896175516919.658</v>
      </c>
      <c r="AH143" s="483">
        <f ca="1">AH111-CHP!AG252-Autoproducer!AG252</f>
        <v>13981541873916.91</v>
      </c>
    </row>
    <row r="144" spans="1:34">
      <c r="A144" s="458" t="s">
        <v>307</v>
      </c>
      <c r="B144" s="458" t="s">
        <v>395</v>
      </c>
      <c r="C144" s="483">
        <f ca="1">C112-CHP!B253-Autoproducer!B253</f>
        <v>14489532146173.48</v>
      </c>
      <c r="D144" s="483">
        <f ca="1">D112-CHP!C253-Autoproducer!C253</f>
        <v>14896479459265.746</v>
      </c>
      <c r="E144" s="483">
        <f ca="1">E112-CHP!D253-Autoproducer!D253</f>
        <v>13266439909660.783</v>
      </c>
      <c r="F144" s="483">
        <f ca="1">F112-CHP!E253-Autoproducer!E253</f>
        <v>15249849522768.455</v>
      </c>
      <c r="G144" s="483">
        <f ca="1">G112-CHP!F253-Autoproducer!F253</f>
        <v>15454675554045.283</v>
      </c>
      <c r="H144" s="483">
        <f ca="1">H112-CHP!G253-Autoproducer!G253</f>
        <v>14229609808907.549</v>
      </c>
      <c r="I144" s="483">
        <f ca="1">I112-CHP!H253-Autoproducer!H253</f>
        <v>14367575809071.035</v>
      </c>
      <c r="J144" s="483">
        <f ca="1">J112-CHP!I253-Autoproducer!I253</f>
        <v>14506879485914.125</v>
      </c>
      <c r="K144" s="483">
        <f ca="1">K112-CHP!J253-Autoproducer!J253</f>
        <v>14647533809145.982</v>
      </c>
      <c r="L144" s="483">
        <f ca="1">L112-CHP!K253-Autoproducer!K253</f>
        <v>14789551874226.188</v>
      </c>
      <c r="M144" s="483">
        <f ca="1">M112-CHP!L253-Autoproducer!L253</f>
        <v>14932946903583.922</v>
      </c>
      <c r="N144" s="483">
        <f ca="1">N112-CHP!M253-Autoproducer!M253</f>
        <v>15077732247849.061</v>
      </c>
      <c r="O144" s="483">
        <f ca="1">O112-CHP!N253-Autoproducer!N253</f>
        <v>15206194197316.568</v>
      </c>
      <c r="P144" s="483">
        <f ca="1">P112-CHP!O253-Autoproducer!O253</f>
        <v>15335750639788.047</v>
      </c>
      <c r="Q144" s="483">
        <f ca="1">Q112-CHP!P253-Autoproducer!P253</f>
        <v>15466410900319.986</v>
      </c>
      <c r="R144" s="483">
        <f ca="1">R112-CHP!Q253-Autoproducer!Q253</f>
        <v>15598184383418.148</v>
      </c>
      <c r="S144" s="483">
        <f ca="1">S112-CHP!R253-Autoproducer!R253</f>
        <v>15731080573714.498</v>
      </c>
      <c r="T144" s="483">
        <f ca="1">T112-CHP!S253-Autoproducer!S253</f>
        <v>15865109036649.838</v>
      </c>
      <c r="U144" s="483">
        <f ca="1">U112-CHP!T253-Autoproducer!T253</f>
        <v>16000279419162.328</v>
      </c>
      <c r="V144" s="483">
        <f ca="1">V112-CHP!U253-Autoproducer!U253</f>
        <v>16136601450381.816</v>
      </c>
      <c r="W144" s="483">
        <f ca="1">W112-CHP!V253-Autoproducer!V253</f>
        <v>16274084942330.148</v>
      </c>
      <c r="X144" s="483">
        <f ca="1">X112-CHP!W253-Autoproducer!W253</f>
        <v>16412739790627.367</v>
      </c>
      <c r="Y144" s="483">
        <f ca="1">Y112-CHP!X253-Autoproducer!X253</f>
        <v>16513565791462.182</v>
      </c>
      <c r="Z144" s="483">
        <f ca="1">Z112-CHP!Y253-Autoproducer!Y253</f>
        <v>16615011182025.59</v>
      </c>
      <c r="AA144" s="483">
        <f ca="1">AA112-CHP!Z253-Autoproducer!Z253</f>
        <v>16717079767324.549</v>
      </c>
      <c r="AB144" s="483">
        <f ca="1">AB112-CHP!AA253-Autoproducer!AA253</f>
        <v>16819775375740.793</v>
      </c>
      <c r="AC144" s="483">
        <f ca="1">AC112-CHP!AB253-Autoproducer!AB253</f>
        <v>16923101859174.369</v>
      </c>
      <c r="AD144" s="483">
        <f ca="1">AD112-CHP!AC253-Autoproducer!AC253</f>
        <v>17027063093188.152</v>
      </c>
      <c r="AE144" s="483">
        <f ca="1">AE112-CHP!AD253-Autoproducer!AD253</f>
        <v>17131662977153.207</v>
      </c>
      <c r="AF144" s="483">
        <f ca="1">AF112-CHP!AE253-Autoproducer!AE253</f>
        <v>17236905434395.027</v>
      </c>
      <c r="AG144" s="483">
        <f ca="1">AG112-CHP!AF253-Autoproducer!AF253</f>
        <v>17342794412340.711</v>
      </c>
      <c r="AH144" s="483">
        <f ca="1">AH112-CHP!AG253-Autoproducer!AG253</f>
        <v>17449333882667</v>
      </c>
    </row>
    <row r="145" spans="1:34">
      <c r="A145" s="459" t="s">
        <v>308</v>
      </c>
      <c r="B145" s="459" t="s">
        <v>394</v>
      </c>
      <c r="C145" s="483">
        <f ca="1">C113-CHP!B254-Autoproducer!B254</f>
        <v>194853373025100.56</v>
      </c>
      <c r="D145" s="483">
        <f ca="1">D113-CHP!C254-Autoproducer!C254</f>
        <v>188712557927633.28</v>
      </c>
      <c r="E145" s="483">
        <f ca="1">E113-CHP!D254-Autoproducer!D254</f>
        <v>202710857326212.13</v>
      </c>
      <c r="F145" s="483">
        <f ca="1">F113-CHP!E254-Autoproducer!E254</f>
        <v>208128887962596.84</v>
      </c>
      <c r="G145" s="483">
        <f ca="1">G113-CHP!F254-Autoproducer!F254</f>
        <v>209665794284037.69</v>
      </c>
      <c r="H145" s="483">
        <f ca="1">H113-CHP!G254-Autoproducer!G254</f>
        <v>207331223046619.44</v>
      </c>
      <c r="I145" s="483">
        <f ca="1">I113-CHP!H254-Autoproducer!H254</f>
        <v>210132476812779.84</v>
      </c>
      <c r="J145" s="483">
        <f ca="1">J113-CHP!I254-Autoproducer!I254</f>
        <v>212971578340348.84</v>
      </c>
      <c r="K145" s="483">
        <f ca="1">K113-CHP!J254-Autoproducer!J254</f>
        <v>215849038990725.06</v>
      </c>
      <c r="L145" s="483">
        <f ca="1">L113-CHP!K254-Autoproducer!K254</f>
        <v>218765377034314.94</v>
      </c>
      <c r="M145" s="483">
        <f ca="1">M113-CHP!L254-Autoproducer!L254</f>
        <v>221721117743880.34</v>
      </c>
      <c r="N145" s="483">
        <f ca="1">N113-CHP!M254-Autoproducer!M254</f>
        <v>224716793489147.44</v>
      </c>
      <c r="O145" s="483">
        <f ca="1">O113-CHP!N254-Autoproducer!N254</f>
        <v>227170167437027.06</v>
      </c>
      <c r="P145" s="483">
        <f ca="1">P113-CHP!O254-Autoproducer!O254</f>
        <v>229650326404551.5</v>
      </c>
      <c r="Q145" s="483">
        <f ca="1">Q113-CHP!P254-Autoproducer!P254</f>
        <v>232157562820552.53</v>
      </c>
      <c r="R145" s="483">
        <f ca="1">R113-CHP!Q254-Autoproducer!Q254</f>
        <v>234692172306490.5</v>
      </c>
      <c r="S145" s="483">
        <f ca="1">S113-CHP!R254-Autoproducer!R254</f>
        <v>237254453711310.47</v>
      </c>
      <c r="T145" s="483">
        <f ca="1">T113-CHP!S254-Autoproducer!S254</f>
        <v>239844709146678.5</v>
      </c>
      <c r="U145" s="483">
        <f ca="1">U113-CHP!T254-Autoproducer!T254</f>
        <v>242463244022602.88</v>
      </c>
      <c r="V145" s="483">
        <f ca="1">V113-CHP!U254-Autoproducer!U254</f>
        <v>245110367083444.09</v>
      </c>
      <c r="W145" s="483">
        <f ca="1">W113-CHP!V254-Autoproducer!V254</f>
        <v>247786390444318.47</v>
      </c>
      <c r="X145" s="483">
        <f ca="1">X113-CHP!W254-Autoproducer!W254</f>
        <v>250491629627898.06</v>
      </c>
      <c r="Y145" s="483">
        <f ca="1">Y113-CHP!X254-Autoproducer!X254</f>
        <v>250883941855126.25</v>
      </c>
      <c r="Z145" s="483">
        <f ca="1">Z113-CHP!Y254-Autoproducer!Y254</f>
        <v>251276868509606.38</v>
      </c>
      <c r="AA145" s="483">
        <f ca="1">AA113-CHP!Z254-Autoproducer!Z254</f>
        <v>251670410553635.41</v>
      </c>
      <c r="AB145" s="483">
        <f ca="1">AB113-CHP!AA254-Autoproducer!AA254</f>
        <v>252064568951017.34</v>
      </c>
      <c r="AC145" s="483">
        <f ca="1">AC113-CHP!AB254-Autoproducer!AB254</f>
        <v>252459344667065.75</v>
      </c>
      <c r="AD145" s="483">
        <f ca="1">AD113-CHP!AC254-Autoproducer!AC254</f>
        <v>252854738668606</v>
      </c>
      <c r="AE145" s="483">
        <f ca="1">AE113-CHP!AD254-Autoproducer!AD254</f>
        <v>253250751923977.53</v>
      </c>
      <c r="AF145" s="483">
        <f ca="1">AF113-CHP!AE254-Autoproducer!AE254</f>
        <v>253647385403036.69</v>
      </c>
      <c r="AG145" s="483">
        <f ca="1">AG113-CHP!AF254-Autoproducer!AF254</f>
        <v>254044640077158.5</v>
      </c>
      <c r="AH145" s="483">
        <f ca="1">AH113-CHP!AG254-Autoproducer!AG254</f>
        <v>254442516919239.41</v>
      </c>
    </row>
    <row r="146" spans="1:34">
      <c r="A146" s="459" t="s">
        <v>309</v>
      </c>
      <c r="B146" s="459" t="s">
        <v>394</v>
      </c>
      <c r="C146" s="483">
        <f ca="1">C114-CHP!B255-Autoproducer!B255</f>
        <v>32564074970757.355</v>
      </c>
      <c r="D146" s="483">
        <f ca="1">D114-CHP!C255-Autoproducer!C255</f>
        <v>31537816301939.113</v>
      </c>
      <c r="E146" s="483">
        <f ca="1">E114-CHP!D255-Autoproducer!D255</f>
        <v>33877224976274.5</v>
      </c>
      <c r="F146" s="483">
        <f ca="1">F114-CHP!E255-Autoproducer!E255</f>
        <v>34782691240973.773</v>
      </c>
      <c r="G146" s="483">
        <f ca="1">G114-CHP!F255-Autoproducer!F255</f>
        <v>35039540439411.742</v>
      </c>
      <c r="H146" s="483">
        <f ca="1">H114-CHP!G255-Autoproducer!G255</f>
        <v>34649384746340.574</v>
      </c>
      <c r="I146" s="483">
        <f ca="1">I114-CHP!H255-Autoproducer!H255</f>
        <v>35117532852976.703</v>
      </c>
      <c r="J146" s="483">
        <f ca="1">J114-CHP!I255-Autoproducer!I255</f>
        <v>35592006112320.484</v>
      </c>
      <c r="K146" s="483">
        <f ca="1">K114-CHP!J255-Autoproducer!J255</f>
        <v>36072889983559.32</v>
      </c>
      <c r="L146" s="483">
        <f ca="1">L114-CHP!K255-Autoproducer!K255</f>
        <v>36560271080520.352</v>
      </c>
      <c r="M146" s="483">
        <f ca="1">M114-CHP!L255-Autoproducer!L255</f>
        <v>37054237187270.828</v>
      </c>
      <c r="N146" s="483">
        <f ca="1">N114-CHP!M255-Autoproducer!M255</f>
        <v>37554877273929.188</v>
      </c>
      <c r="O146" s="483">
        <f ca="1">O114-CHP!N255-Autoproducer!N255</f>
        <v>37964887385274.617</v>
      </c>
      <c r="P146" s="483">
        <f ca="1">P114-CHP!O255-Autoproducer!O255</f>
        <v>38379373833746.094</v>
      </c>
      <c r="Q146" s="483">
        <f ca="1">Q114-CHP!P255-Autoproducer!P255</f>
        <v>38798385490319.023</v>
      </c>
      <c r="R146" s="483">
        <f ca="1">R114-CHP!Q255-Autoproducer!Q255</f>
        <v>39221971759523.844</v>
      </c>
      <c r="S146" s="483">
        <f ca="1">S114-CHP!R255-Autoproducer!R255</f>
        <v>39650182585271.195</v>
      </c>
      <c r="T146" s="483">
        <f ca="1">T114-CHP!S255-Autoproducer!S255</f>
        <v>40083068456740.664</v>
      </c>
      <c r="U146" s="483">
        <f ca="1">U114-CHP!T255-Autoproducer!T255</f>
        <v>40520680414333.82</v>
      </c>
      <c r="V146" s="483">
        <f ca="1">V114-CHP!U255-Autoproducer!U255</f>
        <v>40963070055692.25</v>
      </c>
      <c r="W146" s="483">
        <f ca="1">W114-CHP!V255-Autoproducer!V255</f>
        <v>41410289541781.336</v>
      </c>
      <c r="X146" s="483">
        <f ca="1">X114-CHP!W255-Autoproducer!W255</f>
        <v>41862391603040.336</v>
      </c>
      <c r="Y146" s="483">
        <f ca="1">Y114-CHP!X255-Autoproducer!X255</f>
        <v>41927955183393.438</v>
      </c>
      <c r="Z146" s="483">
        <f ca="1">Z114-CHP!Y255-Autoproducer!Y255</f>
        <v>41993621447394.164</v>
      </c>
      <c r="AA146" s="483">
        <f ca="1">AA114-CHP!Z255-Autoproducer!Z255</f>
        <v>42059390555862.484</v>
      </c>
      <c r="AB146" s="483">
        <f ca="1">AB114-CHP!AA255-Autoproducer!AA255</f>
        <v>42125262669870.219</v>
      </c>
      <c r="AC146" s="483">
        <f ca="1">AC114-CHP!AB255-Autoproducer!AB255</f>
        <v>42191237950741.422</v>
      </c>
      <c r="AD146" s="483">
        <f ca="1">AD114-CHP!AC255-Autoproducer!AC255</f>
        <v>42257316560052.883</v>
      </c>
      <c r="AE146" s="483">
        <f ca="1">AE114-CHP!AD255-Autoproducer!AD255</f>
        <v>42323498659634.359</v>
      </c>
      <c r="AF146" s="483">
        <f ca="1">AF114-CHP!AE255-Autoproducer!AE255</f>
        <v>42389784411569.117</v>
      </c>
      <c r="AG146" s="483">
        <f ca="1">AG114-CHP!AF255-Autoproducer!AF255</f>
        <v>42456173978194.273</v>
      </c>
      <c r="AH146" s="483">
        <f ca="1">AH114-CHP!AG255-Autoproducer!AG255</f>
        <v>42522667522101.172</v>
      </c>
    </row>
    <row r="147" spans="1:34">
      <c r="A147" s="459" t="s">
        <v>310</v>
      </c>
      <c r="B147" s="459" t="s">
        <v>394</v>
      </c>
      <c r="C147" s="483">
        <f ca="1">C115-CHP!B256-Autoproducer!B256</f>
        <v>42982679174474.875</v>
      </c>
      <c r="D147" s="483">
        <f ca="1">D115-CHP!C256-Autoproducer!C256</f>
        <v>41628077603527.438</v>
      </c>
      <c r="E147" s="483">
        <f ca="1">E115-CHP!D256-Autoproducer!D256</f>
        <v>44715960572634.938</v>
      </c>
      <c r="F147" s="483">
        <f ca="1">F115-CHP!E256-Autoproducer!E256</f>
        <v>45911123217169.711</v>
      </c>
      <c r="G147" s="483">
        <f ca="1">G115-CHP!F256-Autoproducer!F256</f>
        <v>46250149174535.125</v>
      </c>
      <c r="H147" s="483">
        <f ca="1">H115-CHP!G256-Autoproducer!G256</f>
        <v>45735166421349.836</v>
      </c>
      <c r="I147" s="483">
        <f ca="1">I115-CHP!H256-Autoproducer!H256</f>
        <v>46353094610366.359</v>
      </c>
      <c r="J147" s="483">
        <f ca="1">J115-CHP!I256-Autoproducer!I256</f>
        <v>46979371631947.813</v>
      </c>
      <c r="K147" s="483">
        <f ca="1">K115-CHP!J256-Autoproducer!J256</f>
        <v>47614110287235.883</v>
      </c>
      <c r="L147" s="483">
        <f ca="1">L115-CHP!K256-Autoproducer!K256</f>
        <v>48257424901429.352</v>
      </c>
      <c r="M147" s="483">
        <f ca="1">M115-CHP!L256-Autoproducer!L256</f>
        <v>48909431344375.648</v>
      </c>
      <c r="N147" s="483">
        <f ca="1">N115-CHP!M256-Autoproducer!M256</f>
        <v>49570247051440.609</v>
      </c>
      <c r="O147" s="483">
        <f ca="1">O115-CHP!N256-Autoproducer!N256</f>
        <v>50111436478441.898</v>
      </c>
      <c r="P147" s="483">
        <f ca="1">P115-CHP!O256-Autoproducer!O256</f>
        <v>50658534409300.242</v>
      </c>
      <c r="Q147" s="483">
        <f ca="1">Q115-CHP!P256-Autoproducer!P256</f>
        <v>51211605350852.016</v>
      </c>
      <c r="R147" s="483">
        <f ca="1">R115-CHP!Q256-Autoproducer!Q256</f>
        <v>51770714514195.156</v>
      </c>
      <c r="S147" s="483">
        <f ca="1">S115-CHP!R256-Autoproducer!R256</f>
        <v>52335927822377.984</v>
      </c>
      <c r="T147" s="483">
        <f ca="1">T115-CHP!S256-Autoproducer!S256</f>
        <v>52907311918172.016</v>
      </c>
      <c r="U147" s="483">
        <f ca="1">U115-CHP!T256-Autoproducer!T256</f>
        <v>53484934171929.617</v>
      </c>
      <c r="V147" s="483">
        <f ca="1">V115-CHP!U256-Autoproducer!U256</f>
        <v>54068862689527.5</v>
      </c>
      <c r="W147" s="483">
        <f ca="1">W115-CHP!V256-Autoproducer!V256</f>
        <v>54659166320396.867</v>
      </c>
      <c r="X147" s="483">
        <f ca="1">X115-CHP!W256-Autoproducer!W256</f>
        <v>55255914665641.289</v>
      </c>
      <c r="Y147" s="483">
        <f ca="1">Y115-CHP!X256-Autoproducer!X256</f>
        <v>55342454766730.531</v>
      </c>
      <c r="Z147" s="483">
        <f ca="1">Z115-CHP!Y256-Autoproducer!Y256</f>
        <v>55429130404244.094</v>
      </c>
      <c r="AA147" s="483">
        <f ca="1">AA115-CHP!Z256-Autoproducer!Z256</f>
        <v>55515941790454.93</v>
      </c>
      <c r="AB147" s="483">
        <f ca="1">AB115-CHP!AA256-Autoproducer!AA256</f>
        <v>55602889137968.445</v>
      </c>
      <c r="AC147" s="483">
        <f ca="1">AC115-CHP!AB256-Autoproducer!AB256</f>
        <v>55689972659723.008</v>
      </c>
      <c r="AD147" s="483">
        <f ca="1">AD115-CHP!AC256-Autoproducer!AC256</f>
        <v>55777192568990.508</v>
      </c>
      <c r="AE147" s="483">
        <f ca="1">AE115-CHP!AD256-Autoproducer!AD256</f>
        <v>55864549079376.828</v>
      </c>
      <c r="AF147" s="483">
        <f ca="1">AF115-CHP!AE256-Autoproducer!AE256</f>
        <v>55952042404822.414</v>
      </c>
      <c r="AG147" s="483">
        <f ca="1">AG115-CHP!AF256-Autoproducer!AF256</f>
        <v>56039672759602.766</v>
      </c>
      <c r="AH147" s="483">
        <f ca="1">AH115-CHP!AG256-Autoproducer!AG256</f>
        <v>56127440358328.977</v>
      </c>
    </row>
    <row r="148" spans="1:34">
      <c r="A148" s="455" t="s">
        <v>263</v>
      </c>
      <c r="B148" s="455" t="s">
        <v>819</v>
      </c>
      <c r="C148" s="483">
        <f ca="1">C116-CHP!B257-Autoproducer!B257</f>
        <v>59313723969329.391</v>
      </c>
      <c r="D148" s="483">
        <f ca="1">D116-CHP!C257-Autoproducer!C257</f>
        <v>56056769884604.086</v>
      </c>
      <c r="E148" s="483">
        <f ca="1">E116-CHP!D257-Autoproducer!D257</f>
        <v>59949758875292.719</v>
      </c>
      <c r="F148" s="483">
        <f ca="1">F116-CHP!E257-Autoproducer!E257</f>
        <v>61670814578115.367</v>
      </c>
      <c r="G148" s="483">
        <f ca="1">G116-CHP!F257-Autoproducer!F257</f>
        <v>64118795591953.25</v>
      </c>
      <c r="H148" s="483">
        <f ca="1">H116-CHP!G257-Autoproducer!G257</f>
        <v>64291061633037</v>
      </c>
      <c r="I148" s="483">
        <f ca="1">I116-CHP!H257-Autoproducer!H257</f>
        <v>64330624221620.898</v>
      </c>
      <c r="J148" s="483">
        <f ca="1">J116-CHP!I257-Autoproducer!I257</f>
        <v>64370211155710.625</v>
      </c>
      <c r="K148" s="483">
        <f ca="1">K116-CHP!J257-Autoproducer!J257</f>
        <v>64409822450287.602</v>
      </c>
      <c r="L148" s="483">
        <f ca="1">L116-CHP!K257-Autoproducer!K257</f>
        <v>64449458120342.438</v>
      </c>
      <c r="M148" s="483">
        <f ca="1">M116-CHP!L257-Autoproducer!L257</f>
        <v>64489118180875.016</v>
      </c>
      <c r="N148" s="483">
        <f ca="1">N116-CHP!M257-Autoproducer!M257</f>
        <v>64528802646894.438</v>
      </c>
      <c r="O148" s="483">
        <f ca="1">O116-CHP!N257-Autoproducer!N257</f>
        <v>65217055052039.711</v>
      </c>
      <c r="P148" s="483">
        <f ca="1">P116-CHP!O257-Autoproducer!O257</f>
        <v>65912648231440.164</v>
      </c>
      <c r="Q148" s="483">
        <f ca="1">Q116-CHP!P257-Autoproducer!P257</f>
        <v>66615660480451.203</v>
      </c>
      <c r="R148" s="483">
        <f ca="1">R116-CHP!Q257-Autoproducer!Q257</f>
        <v>67326170929512.164</v>
      </c>
      <c r="S148" s="483">
        <f ca="1">S116-CHP!R257-Autoproducer!R257</f>
        <v>68044259553053.195</v>
      </c>
      <c r="T148" s="483">
        <f ca="1">T116-CHP!S257-Autoproducer!S257</f>
        <v>68770007178497.039</v>
      </c>
      <c r="U148" s="483">
        <f ca="1">U116-CHP!T257-Autoproducer!T257</f>
        <v>69503495495356.984</v>
      </c>
      <c r="V148" s="483">
        <f ca="1">V116-CHP!U257-Autoproducer!U257</f>
        <v>70244807064431.719</v>
      </c>
      <c r="W148" s="483">
        <f ca="1">W116-CHP!V257-Autoproducer!V257</f>
        <v>70994025327098.297</v>
      </c>
      <c r="X148" s="483">
        <f ca="1">X116-CHP!W257-Autoproducer!W257</f>
        <v>71751234614704.234</v>
      </c>
      <c r="Y148" s="483">
        <f ca="1">Y116-CHP!X257-Autoproducer!X257</f>
        <v>71779569313029.531</v>
      </c>
      <c r="Z148" s="483">
        <f ca="1">Z116-CHP!Y257-Autoproducer!Y257</f>
        <v>71807915200780.828</v>
      </c>
      <c r="AA148" s="483">
        <f ca="1">AA116-CHP!Z257-Autoproducer!Z257</f>
        <v>71836272282376.828</v>
      </c>
      <c r="AB148" s="483">
        <f ca="1">AB116-CHP!AA257-Autoproducer!AA257</f>
        <v>71864640562238</v>
      </c>
      <c r="AC148" s="483">
        <f ca="1">AC116-CHP!AB257-Autoproducer!AB257</f>
        <v>71893020044786.594</v>
      </c>
      <c r="AD148" s="483">
        <f ca="1">AD116-CHP!AC257-Autoproducer!AC257</f>
        <v>71921410734446.547</v>
      </c>
      <c r="AE148" s="483">
        <f ca="1">AE116-CHP!AD257-Autoproducer!AD257</f>
        <v>71949812635643.547</v>
      </c>
      <c r="AF148" s="483">
        <f ca="1">AF116-CHP!AE257-Autoproducer!AE257</f>
        <v>71978225752805.109</v>
      </c>
      <c r="AG148" s="483">
        <f ca="1">AG116-CHP!AF257-Autoproducer!AF257</f>
        <v>72006650090360.375</v>
      </c>
      <c r="AH148" s="483">
        <f ca="1">AH116-CHP!AG257-Autoproducer!AG257</f>
        <v>72035085652740.359</v>
      </c>
    </row>
    <row r="149" spans="1:34">
      <c r="A149" s="455" t="s">
        <v>311</v>
      </c>
      <c r="B149" s="455" t="s">
        <v>819</v>
      </c>
      <c r="C149" s="483">
        <f ca="1">C117-CHP!B258-Autoproducer!B258</f>
        <v>15189099736065.154</v>
      </c>
      <c r="D149" s="483">
        <f ca="1">D117-CHP!C258-Autoproducer!C258</f>
        <v>14355056666129.805</v>
      </c>
      <c r="E149" s="483">
        <f ca="1">E117-CHP!D258-Autoproducer!D258</f>
        <v>15351975997675.225</v>
      </c>
      <c r="F149" s="483">
        <f ca="1">F117-CHP!E258-Autoproducer!E258</f>
        <v>15792705140478.906</v>
      </c>
      <c r="G149" s="483">
        <f ca="1">G117-CHP!F258-Autoproducer!F258</f>
        <v>16419585823108.182</v>
      </c>
      <c r="H149" s="483">
        <f ca="1">H117-CHP!G258-Autoproducer!G258</f>
        <v>16463699830863.135</v>
      </c>
      <c r="I149" s="483">
        <f ca="1">I117-CHP!H258-Autoproducer!H258</f>
        <v>16473831046096.363</v>
      </c>
      <c r="J149" s="483">
        <f ca="1">J117-CHP!I258-Autoproducer!I258</f>
        <v>16483968495743.682</v>
      </c>
      <c r="K149" s="483">
        <f ca="1">K117-CHP!J258-Autoproducer!J258</f>
        <v>16494112183641.535</v>
      </c>
      <c r="L149" s="483">
        <f ca="1">L117-CHP!K258-Autoproducer!K258</f>
        <v>16504262113628.732</v>
      </c>
      <c r="M149" s="483">
        <f ca="1">M117-CHP!L258-Autoproducer!L258</f>
        <v>16514418289546.455</v>
      </c>
      <c r="N149" s="483">
        <f ca="1">N117-CHP!M258-Autoproducer!M258</f>
        <v>16524580715238.242</v>
      </c>
      <c r="O149" s="483">
        <f ca="1">O117-CHP!N258-Autoproducer!N258</f>
        <v>16700828870399.496</v>
      </c>
      <c r="P149" s="483">
        <f ca="1">P117-CHP!O258-Autoproducer!O258</f>
        <v>16878956856143.631</v>
      </c>
      <c r="Q149" s="483">
        <f ca="1">Q117-CHP!P258-Autoproducer!P258</f>
        <v>17058984722399.773</v>
      </c>
      <c r="R149" s="483">
        <f ca="1">R117-CHP!Q258-Autoproducer!Q258</f>
        <v>17240932732945.932</v>
      </c>
      <c r="S149" s="483">
        <f ca="1">S117-CHP!R258-Autoproducer!R258</f>
        <v>17424821367689.861</v>
      </c>
      <c r="T149" s="483">
        <f ca="1">T117-CHP!S258-Autoproducer!S258</f>
        <v>17610671324974.27</v>
      </c>
      <c r="U149" s="483">
        <f ca="1">U117-CHP!T258-Autoproducer!T258</f>
        <v>17798503523906.602</v>
      </c>
      <c r="V149" s="483">
        <f ca="1">V117-CHP!U258-Autoproducer!U258</f>
        <v>17988339106713.664</v>
      </c>
      <c r="W149" s="483">
        <f ca="1">W117-CHP!V258-Autoproducer!V258</f>
        <v>18180199441121.402</v>
      </c>
      <c r="X149" s="483">
        <f ca="1">X117-CHP!W258-Autoproducer!W258</f>
        <v>18374106122760.023</v>
      </c>
      <c r="Y149" s="483">
        <f ca="1">Y117-CHP!X258-Autoproducer!X258</f>
        <v>18381362092037.5</v>
      </c>
      <c r="Z149" s="483">
        <f ca="1">Z117-CHP!Y258-Autoproducer!Y258</f>
        <v>18388620926710.98</v>
      </c>
      <c r="AA149" s="483">
        <f ca="1">AA117-CHP!Z258-Autoproducer!Z258</f>
        <v>18395882627912.004</v>
      </c>
      <c r="AB149" s="483">
        <f ca="1">AB117-CHP!AA258-Autoproducer!AA258</f>
        <v>18403147196772.574</v>
      </c>
      <c r="AC149" s="483">
        <f ca="1">AC117-CHP!AB258-Autoproducer!AB258</f>
        <v>18410414634425.141</v>
      </c>
      <c r="AD149" s="483">
        <f ca="1">AD117-CHP!AC258-Autoproducer!AC258</f>
        <v>18417684942002.586</v>
      </c>
      <c r="AE149" s="483">
        <f ca="1">AE117-CHP!AD258-Autoproducer!AD258</f>
        <v>18424958120638.246</v>
      </c>
      <c r="AF149" s="483">
        <f ca="1">AF117-CHP!AE258-Autoproducer!AE258</f>
        <v>18432234171465.922</v>
      </c>
      <c r="AG149" s="483">
        <f ca="1">AG117-CHP!AF258-Autoproducer!AF258</f>
        <v>18439513095619.824</v>
      </c>
      <c r="AH149" s="483">
        <f ca="1">AH117-CHP!AG258-Autoproducer!AG258</f>
        <v>18446794894234.656</v>
      </c>
    </row>
    <row r="150" spans="1:34">
      <c r="A150" s="431" t="s">
        <v>266</v>
      </c>
      <c r="B150" s="431"/>
      <c r="C150" s="483">
        <f ca="1">C118-CHP!B259-Autoproducer!B259</f>
        <v>14966426620194</v>
      </c>
      <c r="D150" s="483">
        <f ca="1">D118-CHP!C259-Autoproducer!C259</f>
        <v>11492502476238</v>
      </c>
      <c r="E150" s="483">
        <f ca="1">E118-CHP!D259-Autoproducer!D259</f>
        <v>12424434181523</v>
      </c>
      <c r="F150" s="483">
        <f ca="1">F118-CHP!E259-Autoproducer!E259</f>
        <v>12638580190397</v>
      </c>
      <c r="G150" s="483">
        <f ca="1">G118-CHP!F259-Autoproducer!F259</f>
        <v>12238047840466</v>
      </c>
      <c r="H150" s="483">
        <f ca="1">H118-CHP!G259-Autoproducer!G259</f>
        <v>12252027498172.619</v>
      </c>
      <c r="I150" s="483">
        <f ca="1">I118-CHP!H259-Autoproducer!H259</f>
        <v>12451320119763.264</v>
      </c>
      <c r="J150" s="483">
        <f ca="1">J118-CHP!I259-Autoproducer!I259</f>
        <v>12653854453717.547</v>
      </c>
      <c r="K150" s="483">
        <f ca="1">K118-CHP!J259-Autoproducer!J259</f>
        <v>12859683230031.014</v>
      </c>
      <c r="L150" s="483">
        <f ca="1">L118-CHP!K259-Autoproducer!K259</f>
        <v>13068860036410.232</v>
      </c>
      <c r="M150" s="483">
        <f ca="1">M118-CHP!L259-Autoproducer!L259</f>
        <v>13281439332224.404</v>
      </c>
      <c r="N150" s="483">
        <f ca="1">N118-CHP!M259-Autoproducer!M259</f>
        <v>13497476462683.904</v>
      </c>
      <c r="O150" s="483">
        <f ca="1">O118-CHP!N259-Autoproducer!N259</f>
        <v>13894789580919.711</v>
      </c>
      <c r="P150" s="483">
        <f ca="1">P118-CHP!O259-Autoproducer!O259</f>
        <v>14303798049346.25</v>
      </c>
      <c r="Q150" s="483">
        <f ca="1">Q118-CHP!P259-Autoproducer!P259</f>
        <v>14724846133505.75</v>
      </c>
      <c r="R150" s="483">
        <f ca="1">R118-CHP!Q259-Autoproducer!Q259</f>
        <v>15158288232776.676</v>
      </c>
      <c r="S150" s="483">
        <f ca="1">S118-CHP!R259-Autoproducer!R259</f>
        <v>15604489178674.385</v>
      </c>
      <c r="T150" s="483">
        <f ca="1">T118-CHP!S259-Autoproducer!S259</f>
        <v>16063824541932.592</v>
      </c>
      <c r="U150" s="483">
        <f ca="1">U118-CHP!T259-Autoproducer!T259</f>
        <v>16536680948624.113</v>
      </c>
      <c r="V150" s="483">
        <f ca="1">V118-CHP!U259-Autoproducer!U259</f>
        <v>17023456405586.98</v>
      </c>
      <c r="W150" s="483">
        <f ca="1">W118-CHP!V259-Autoproducer!V259</f>
        <v>17524560635429.82</v>
      </c>
      <c r="X150" s="483">
        <f ca="1">X118-CHP!W259-Autoproducer!W259</f>
        <v>18040415421398.5</v>
      </c>
      <c r="Y150" s="483">
        <f ca="1">Y118-CHP!X259-Autoproducer!X259</f>
        <v>18013061864237.023</v>
      </c>
      <c r="Z150" s="483">
        <f ca="1">Z118-CHP!Y259-Autoproducer!Y259</f>
        <v>17985749781568.895</v>
      </c>
      <c r="AA150" s="483">
        <f ca="1">AA118-CHP!Z259-Autoproducer!Z259</f>
        <v>17958479110508.926</v>
      </c>
      <c r="AB150" s="483">
        <f ca="1">AB118-CHP!AA259-Autoproducer!AA259</f>
        <v>17931249788267.277</v>
      </c>
      <c r="AC150" s="483">
        <f ca="1">AC118-CHP!AB259-Autoproducer!AB259</f>
        <v>17904061752149.313</v>
      </c>
      <c r="AD150" s="483">
        <f ca="1">AD118-CHP!AC259-Autoproducer!AC259</f>
        <v>17876914939555.457</v>
      </c>
      <c r="AE150" s="483">
        <f ca="1">AE118-CHP!AD259-Autoproducer!AD259</f>
        <v>17849809287981.051</v>
      </c>
      <c r="AF150" s="483">
        <f ca="1">AF118-CHP!AE259-Autoproducer!AE259</f>
        <v>17822744735016.207</v>
      </c>
      <c r="AG150" s="483">
        <f ca="1">AG118-CHP!AF259-Autoproducer!AF259</f>
        <v>17795721218345.664</v>
      </c>
      <c r="AH150" s="483">
        <f ca="1">AH118-CHP!AG259-Autoproducer!AG259</f>
        <v>17768738675748.648</v>
      </c>
    </row>
    <row r="151" spans="1:34" s="509" customFormat="1">
      <c r="A151" s="507" t="s">
        <v>267</v>
      </c>
      <c r="B151" s="507"/>
      <c r="C151" s="483">
        <f ca="1">C119-CHP!B260-Autoproducer!B260</f>
        <v>0</v>
      </c>
      <c r="D151" s="483">
        <f ca="1">D119-CHP!C260-Autoproducer!C260</f>
        <v>0</v>
      </c>
      <c r="E151" s="483">
        <f ca="1">E119-CHP!D260-Autoproducer!D260</f>
        <v>0</v>
      </c>
      <c r="F151" s="483">
        <f ca="1">F119-CHP!E260-Autoproducer!E260</f>
        <v>0</v>
      </c>
      <c r="G151" s="483">
        <f ca="1">G119-CHP!F260-Autoproducer!F260</f>
        <v>0</v>
      </c>
      <c r="H151" s="483">
        <f ca="1">H119-CHP!G260-Autoproducer!G260</f>
        <v>0</v>
      </c>
      <c r="I151" s="483">
        <f ca="1">I119-CHP!H260-Autoproducer!H260</f>
        <v>0</v>
      </c>
      <c r="J151" s="483">
        <f ca="1">J119-CHP!I260-Autoproducer!I260</f>
        <v>0</v>
      </c>
      <c r="K151" s="483">
        <f ca="1">K119-CHP!J260-Autoproducer!J260</f>
        <v>0</v>
      </c>
      <c r="L151" s="483">
        <f ca="1">L119-CHP!K260-Autoproducer!K260</f>
        <v>0</v>
      </c>
      <c r="M151" s="483">
        <f ca="1">M119-CHP!L260-Autoproducer!L260</f>
        <v>0</v>
      </c>
      <c r="N151" s="483">
        <f ca="1">N119-CHP!M260-Autoproducer!M260</f>
        <v>0</v>
      </c>
      <c r="O151" s="483">
        <f ca="1">O119-CHP!N260-Autoproducer!N260</f>
        <v>0</v>
      </c>
      <c r="P151" s="483">
        <f ca="1">P119-CHP!O260-Autoproducer!O260</f>
        <v>0</v>
      </c>
      <c r="Q151" s="483">
        <f ca="1">Q119-CHP!P260-Autoproducer!P260</f>
        <v>0</v>
      </c>
      <c r="R151" s="483">
        <f ca="1">R119-CHP!Q260-Autoproducer!Q260</f>
        <v>0</v>
      </c>
      <c r="S151" s="483">
        <f ca="1">S119-CHP!R260-Autoproducer!R260</f>
        <v>0</v>
      </c>
      <c r="T151" s="483">
        <f ca="1">T119-CHP!S260-Autoproducer!S260</f>
        <v>0</v>
      </c>
      <c r="U151" s="483">
        <f ca="1">U119-CHP!T260-Autoproducer!T260</f>
        <v>0</v>
      </c>
      <c r="V151" s="483">
        <f ca="1">V119-CHP!U260-Autoproducer!U260</f>
        <v>0</v>
      </c>
      <c r="W151" s="483">
        <f ca="1">W119-CHP!V260-Autoproducer!V260</f>
        <v>0</v>
      </c>
      <c r="X151" s="483">
        <f ca="1">X119-CHP!W260-Autoproducer!W260</f>
        <v>0</v>
      </c>
      <c r="Y151" s="483">
        <f ca="1">Y119-CHP!X260-Autoproducer!X260</f>
        <v>0</v>
      </c>
      <c r="Z151" s="483">
        <f ca="1">Z119-CHP!Y260-Autoproducer!Y260</f>
        <v>0</v>
      </c>
      <c r="AA151" s="483">
        <f ca="1">AA119-CHP!Z260-Autoproducer!Z260</f>
        <v>0</v>
      </c>
      <c r="AB151" s="483">
        <f ca="1">AB119-CHP!AA260-Autoproducer!AA260</f>
        <v>0</v>
      </c>
      <c r="AC151" s="483">
        <f ca="1">AC119-CHP!AB260-Autoproducer!AB260</f>
        <v>0</v>
      </c>
      <c r="AD151" s="483">
        <f ca="1">AD119-CHP!AC260-Autoproducer!AC260</f>
        <v>0</v>
      </c>
      <c r="AE151" s="483">
        <f ca="1">AE119-CHP!AD260-Autoproducer!AD260</f>
        <v>0</v>
      </c>
      <c r="AF151" s="483">
        <f ca="1">AF119-CHP!AE260-Autoproducer!AE260</f>
        <v>0</v>
      </c>
      <c r="AG151" s="483">
        <f ca="1">AG119-CHP!AF260-Autoproducer!AF260</f>
        <v>0</v>
      </c>
      <c r="AH151" s="483">
        <f ca="1">AH119-CHP!AG260-Autoproducer!AG260</f>
        <v>0</v>
      </c>
    </row>
    <row r="152" spans="1:34">
      <c r="A152" s="431" t="s">
        <v>268</v>
      </c>
      <c r="B152" s="431"/>
      <c r="C152" s="483">
        <f ca="1">C120-CHP!B261-Autoproducer!B261</f>
        <v>0</v>
      </c>
      <c r="D152" s="483">
        <f ca="1">D120-CHP!C261-Autoproducer!C261</f>
        <v>0</v>
      </c>
      <c r="E152" s="483">
        <f ca="1">E120-CHP!D261-Autoproducer!D261</f>
        <v>0</v>
      </c>
      <c r="F152" s="483">
        <f ca="1">F120-CHP!E261-Autoproducer!E261</f>
        <v>0</v>
      </c>
      <c r="G152" s="483">
        <f ca="1">G120-CHP!F261-Autoproducer!F261</f>
        <v>0</v>
      </c>
      <c r="H152" s="483">
        <f ca="1">H120-CHP!G261-Autoproducer!G261</f>
        <v>0</v>
      </c>
      <c r="I152" s="483">
        <f ca="1">I120-CHP!H261-Autoproducer!H261</f>
        <v>0</v>
      </c>
      <c r="J152" s="483">
        <f ca="1">J120-CHP!I261-Autoproducer!I261</f>
        <v>0</v>
      </c>
      <c r="K152" s="483">
        <f ca="1">K120-CHP!J261-Autoproducer!J261</f>
        <v>0</v>
      </c>
      <c r="L152" s="483">
        <f ca="1">L120-CHP!K261-Autoproducer!K261</f>
        <v>0</v>
      </c>
      <c r="M152" s="483">
        <f ca="1">M120-CHP!L261-Autoproducer!L261</f>
        <v>0</v>
      </c>
      <c r="N152" s="483">
        <f ca="1">N120-CHP!M261-Autoproducer!M261</f>
        <v>0</v>
      </c>
      <c r="O152" s="483">
        <f ca="1">O120-CHP!N261-Autoproducer!N261</f>
        <v>0</v>
      </c>
      <c r="P152" s="483">
        <f ca="1">P120-CHP!O261-Autoproducer!O261</f>
        <v>0</v>
      </c>
      <c r="Q152" s="483">
        <f ca="1">Q120-CHP!P261-Autoproducer!P261</f>
        <v>0</v>
      </c>
      <c r="R152" s="483">
        <f ca="1">R120-CHP!Q261-Autoproducer!Q261</f>
        <v>0</v>
      </c>
      <c r="S152" s="483">
        <f ca="1">S120-CHP!R261-Autoproducer!R261</f>
        <v>0</v>
      </c>
      <c r="T152" s="483">
        <f ca="1">T120-CHP!S261-Autoproducer!S261</f>
        <v>0</v>
      </c>
      <c r="U152" s="483">
        <f ca="1">U120-CHP!T261-Autoproducer!T261</f>
        <v>0</v>
      </c>
      <c r="V152" s="483">
        <f ca="1">V120-CHP!U261-Autoproducer!U261</f>
        <v>0</v>
      </c>
      <c r="W152" s="483">
        <f ca="1">W120-CHP!V261-Autoproducer!V261</f>
        <v>0</v>
      </c>
      <c r="X152" s="483">
        <f ca="1">X120-CHP!W261-Autoproducer!W261</f>
        <v>0</v>
      </c>
      <c r="Y152" s="483">
        <f ca="1">Y120-CHP!X261-Autoproducer!X261</f>
        <v>0</v>
      </c>
      <c r="Z152" s="483">
        <f ca="1">Z120-CHP!Y261-Autoproducer!Y261</f>
        <v>0</v>
      </c>
      <c r="AA152" s="483">
        <f ca="1">AA120-CHP!Z261-Autoproducer!Z261</f>
        <v>0</v>
      </c>
      <c r="AB152" s="483">
        <f ca="1">AB120-CHP!AA261-Autoproducer!AA261</f>
        <v>0</v>
      </c>
      <c r="AC152" s="483">
        <f ca="1">AC120-CHP!AB261-Autoproducer!AB261</f>
        <v>0</v>
      </c>
      <c r="AD152" s="483">
        <f ca="1">AD120-CHP!AC261-Autoproducer!AC261</f>
        <v>0</v>
      </c>
      <c r="AE152" s="483">
        <f ca="1">AE120-CHP!AD261-Autoproducer!AD261</f>
        <v>0</v>
      </c>
      <c r="AF152" s="483">
        <f ca="1">AF120-CHP!AE261-Autoproducer!AE261</f>
        <v>0</v>
      </c>
      <c r="AG152" s="483">
        <f ca="1">AG120-CHP!AF261-Autoproducer!AF261</f>
        <v>0</v>
      </c>
      <c r="AH152" s="483">
        <f ca="1">AH120-CHP!AG261-Autoproducer!AG261</f>
        <v>0</v>
      </c>
    </row>
    <row r="153" spans="1:34">
      <c r="A153" s="431" t="s">
        <v>269</v>
      </c>
      <c r="B153" s="431"/>
      <c r="C153" s="483">
        <f ca="1">C121-CHP!B262-Autoproducer!B262</f>
        <v>31725334648</v>
      </c>
      <c r="D153" s="483">
        <f ca="1">D121-CHP!C262-Autoproducer!C262</f>
        <v>0</v>
      </c>
      <c r="E153" s="483">
        <f ca="1">E121-CHP!D262-Autoproducer!D262</f>
        <v>0</v>
      </c>
      <c r="F153" s="483">
        <f ca="1">F121-CHP!E262-Autoproducer!E262</f>
        <v>0</v>
      </c>
      <c r="G153" s="483">
        <f ca="1">G121-CHP!F262-Autoproducer!F262</f>
        <v>0</v>
      </c>
      <c r="H153" s="483">
        <f ca="1">H121-CHP!G262-Autoproducer!G262</f>
        <v>0</v>
      </c>
      <c r="I153" s="483">
        <f ca="1">I121-CHP!H262-Autoproducer!H262</f>
        <v>0</v>
      </c>
      <c r="J153" s="483">
        <f ca="1">J121-CHP!I262-Autoproducer!I262</f>
        <v>0</v>
      </c>
      <c r="K153" s="483">
        <f ca="1">K121-CHP!J262-Autoproducer!J262</f>
        <v>0</v>
      </c>
      <c r="L153" s="483">
        <f ca="1">L121-CHP!K262-Autoproducer!K262</f>
        <v>0</v>
      </c>
      <c r="M153" s="483">
        <f ca="1">M121-CHP!L262-Autoproducer!L262</f>
        <v>0</v>
      </c>
      <c r="N153" s="483">
        <f ca="1">N121-CHP!M262-Autoproducer!M262</f>
        <v>0</v>
      </c>
      <c r="O153" s="483">
        <f ca="1">O121-CHP!N262-Autoproducer!N262</f>
        <v>0</v>
      </c>
      <c r="P153" s="483">
        <f ca="1">P121-CHP!O262-Autoproducer!O262</f>
        <v>0</v>
      </c>
      <c r="Q153" s="483">
        <f ca="1">Q121-CHP!P262-Autoproducer!P262</f>
        <v>0</v>
      </c>
      <c r="R153" s="483">
        <f ca="1">R121-CHP!Q262-Autoproducer!Q262</f>
        <v>0</v>
      </c>
      <c r="S153" s="483">
        <f ca="1">S121-CHP!R262-Autoproducer!R262</f>
        <v>0</v>
      </c>
      <c r="T153" s="483">
        <f ca="1">T121-CHP!S262-Autoproducer!S262</f>
        <v>0</v>
      </c>
      <c r="U153" s="483">
        <f ca="1">U121-CHP!T262-Autoproducer!T262</f>
        <v>0</v>
      </c>
      <c r="V153" s="483">
        <f ca="1">V121-CHP!U262-Autoproducer!U262</f>
        <v>0</v>
      </c>
      <c r="W153" s="483">
        <f ca="1">W121-CHP!V262-Autoproducer!V262</f>
        <v>0</v>
      </c>
      <c r="X153" s="483">
        <f ca="1">X121-CHP!W262-Autoproducer!W262</f>
        <v>0</v>
      </c>
      <c r="Y153" s="483">
        <f ca="1">Y121-CHP!X262-Autoproducer!X262</f>
        <v>0</v>
      </c>
      <c r="Z153" s="483">
        <f ca="1">Z121-CHP!Y262-Autoproducer!Y262</f>
        <v>0</v>
      </c>
      <c r="AA153" s="483">
        <f ca="1">AA121-CHP!Z262-Autoproducer!Z262</f>
        <v>0</v>
      </c>
      <c r="AB153" s="483">
        <f ca="1">AB121-CHP!AA262-Autoproducer!AA262</f>
        <v>0</v>
      </c>
      <c r="AC153" s="483">
        <f ca="1">AC121-CHP!AB262-Autoproducer!AB262</f>
        <v>0</v>
      </c>
      <c r="AD153" s="483">
        <f ca="1">AD121-CHP!AC262-Autoproducer!AC262</f>
        <v>0</v>
      </c>
      <c r="AE153" s="483">
        <f ca="1">AE121-CHP!AD262-Autoproducer!AD262</f>
        <v>0</v>
      </c>
      <c r="AF153" s="483">
        <f ca="1">AF121-CHP!AE262-Autoproducer!AE262</f>
        <v>0</v>
      </c>
      <c r="AG153" s="483">
        <f ca="1">AG121-CHP!AF262-Autoproducer!AF262</f>
        <v>0</v>
      </c>
      <c r="AH153" s="483">
        <f ca="1">AH121-CHP!AG262-Autoproducer!AG262</f>
        <v>0</v>
      </c>
    </row>
    <row r="154" spans="1:34">
      <c r="A154" s="480" t="s">
        <v>816</v>
      </c>
      <c r="B154" s="480"/>
      <c r="C154" s="537">
        <f t="shared" ref="C154:AH154" ca="1" si="58">SUM(C129:C153)</f>
        <v>945634043877478</v>
      </c>
      <c r="D154" s="537">
        <f t="shared" ca="1" si="58"/>
        <v>911037050907145.88</v>
      </c>
      <c r="E154" s="537">
        <f t="shared" ca="1" si="58"/>
        <v>964025109334252.5</v>
      </c>
      <c r="F154" s="537">
        <f t="shared" ca="1" si="58"/>
        <v>982009091159491.25</v>
      </c>
      <c r="G154" s="537">
        <f t="shared" ca="1" si="58"/>
        <v>960743123464916.75</v>
      </c>
      <c r="H154" s="484">
        <f t="shared" ca="1" si="58"/>
        <v>946631310529951</v>
      </c>
      <c r="I154" s="484">
        <f t="shared" ca="1" si="58"/>
        <v>958612021428301.5</v>
      </c>
      <c r="J154" s="484">
        <f t="shared" ca="1" si="58"/>
        <v>970829242466193.25</v>
      </c>
      <c r="K154" s="484">
        <f t="shared" ca="1" si="58"/>
        <v>983288560509953.88</v>
      </c>
      <c r="L154" s="484">
        <f t="shared" ca="1" si="58"/>
        <v>995995716744952.25</v>
      </c>
      <c r="M154" s="484">
        <f t="shared" ca="1" si="58"/>
        <v>1008956611365993.9</v>
      </c>
      <c r="N154" s="484">
        <f t="shared" ca="1" si="58"/>
        <v>1022177308417710.1</v>
      </c>
      <c r="O154" s="484">
        <f t="shared" ca="1" si="58"/>
        <v>1036545234984645.5</v>
      </c>
      <c r="P154" s="484">
        <f t="shared" ca="1" si="58"/>
        <v>1051207322962166.5</v>
      </c>
      <c r="Q154" s="484">
        <f t="shared" ca="1" si="58"/>
        <v>1066170792253133.3</v>
      </c>
      <c r="R154" s="484">
        <f t="shared" ca="1" si="58"/>
        <v>1081443060561989.5</v>
      </c>
      <c r="S154" s="484">
        <f t="shared" ca="1" si="58"/>
        <v>1097031749065581.9</v>
      </c>
      <c r="T154" s="484">
        <f t="shared" ca="1" si="58"/>
        <v>1112944688249328.9</v>
      </c>
      <c r="U154" s="484">
        <f t="shared" ca="1" si="58"/>
        <v>1129189923913601.8</v>
      </c>
      <c r="V154" s="484">
        <f t="shared" ca="1" si="58"/>
        <v>1145775723355296</v>
      </c>
      <c r="W154" s="484">
        <f t="shared" ca="1" si="58"/>
        <v>1162710581729748.5</v>
      </c>
      <c r="X154" s="484">
        <f t="shared" ca="1" si="58"/>
        <v>1180003228598284</v>
      </c>
      <c r="Y154" s="484">
        <f t="shared" ca="1" si="58"/>
        <v>1181263065036198.3</v>
      </c>
      <c r="Z154" s="484">
        <f t="shared" ca="1" si="58"/>
        <v>1182537969773818.3</v>
      </c>
      <c r="AA154" s="484">
        <f t="shared" ca="1" si="58"/>
        <v>1183828044393572.3</v>
      </c>
      <c r="AB154" s="484">
        <f t="shared" ca="1" si="58"/>
        <v>1185133391260984.8</v>
      </c>
      <c r="AC154" s="484">
        <f t="shared" ca="1" si="58"/>
        <v>1186454113530665.8</v>
      </c>
      <c r="AD154" s="484">
        <f t="shared" ca="1" si="58"/>
        <v>1187790315152354</v>
      </c>
      <c r="AE154" s="484">
        <f t="shared" ca="1" si="58"/>
        <v>1189142100877002.5</v>
      </c>
      <c r="AF154" s="484">
        <f t="shared" ca="1" si="58"/>
        <v>1190509576262912.5</v>
      </c>
      <c r="AG154" s="484">
        <f t="shared" ca="1" si="58"/>
        <v>1191892847681913.5</v>
      </c>
      <c r="AH154" s="484">
        <f t="shared" ca="1" si="58"/>
        <v>1193292022325594.5</v>
      </c>
    </row>
    <row r="155" spans="1:34" s="485" customFormat="1">
      <c r="A155" s="485" t="s">
        <v>829</v>
      </c>
      <c r="C155" s="486"/>
      <c r="D155" s="486">
        <f t="shared" ref="D155:AH155" ca="1" si="59">D154-D92</f>
        <v>-106977384278371.13</v>
      </c>
      <c r="E155" s="486">
        <f t="shared" ca="1" si="59"/>
        <v>-127738831907371.5</v>
      </c>
      <c r="F155" s="486">
        <f t="shared" ca="1" si="59"/>
        <v>-114208293933345.75</v>
      </c>
      <c r="G155" s="486">
        <f t="shared" ca="1" si="59"/>
        <v>-133784887557914.25</v>
      </c>
      <c r="H155" s="486">
        <f t="shared" ca="1" si="59"/>
        <v>-127942398262332.88</v>
      </c>
      <c r="I155" s="486">
        <f t="shared" ca="1" si="59"/>
        <v>-130056603802889.63</v>
      </c>
      <c r="J155" s="486">
        <f t="shared" ca="1" si="59"/>
        <v>-132226978490368.88</v>
      </c>
      <c r="K155" s="486">
        <f t="shared" ca="1" si="59"/>
        <v>-134455214673084.25</v>
      </c>
      <c r="L155" s="486">
        <f t="shared" ca="1" si="59"/>
        <v>-136743059097636.25</v>
      </c>
      <c r="M155" s="486">
        <f t="shared" ca="1" si="59"/>
        <v>-139092314701603.63</v>
      </c>
      <c r="N155" s="486">
        <f t="shared" ca="1" si="59"/>
        <v>-141504842465894.63</v>
      </c>
      <c r="O155" s="486">
        <f t="shared" ca="1" si="59"/>
        <v>-142880021419454.25</v>
      </c>
      <c r="P155" s="486">
        <f t="shared" ca="1" si="59"/>
        <v>-144273901194101.25</v>
      </c>
      <c r="Q155" s="486">
        <f t="shared" ca="1" si="59"/>
        <v>-145686795843609</v>
      </c>
      <c r="R155" s="486">
        <f t="shared" ca="1" si="59"/>
        <v>-147119026336091.25</v>
      </c>
      <c r="S155" s="486">
        <f t="shared" ca="1" si="59"/>
        <v>-148570920734408.13</v>
      </c>
      <c r="T155" s="486">
        <f t="shared" ca="1" si="59"/>
        <v>-150042814381657.63</v>
      </c>
      <c r="U155" s="486">
        <f t="shared" ca="1" si="59"/>
        <v>-151535050091889</v>
      </c>
      <c r="V155" s="486">
        <f t="shared" ca="1" si="59"/>
        <v>-153047978346198</v>
      </c>
      <c r="W155" s="486">
        <f t="shared" ca="1" si="59"/>
        <v>-154581957494354.75</v>
      </c>
      <c r="X155" s="486">
        <f t="shared" ca="1" si="59"/>
        <v>-156137353962125</v>
      </c>
      <c r="Y155" s="486">
        <f t="shared" ca="1" si="59"/>
        <v>-156403656983439.25</v>
      </c>
      <c r="Z155" s="486">
        <f t="shared" ca="1" si="59"/>
        <v>-156672820838384.25</v>
      </c>
      <c r="AA155" s="486">
        <f t="shared" ca="1" si="59"/>
        <v>-156944865804608.25</v>
      </c>
      <c r="AB155" s="486">
        <f t="shared" ca="1" si="59"/>
        <v>-157219812312958</v>
      </c>
      <c r="AC155" s="486">
        <f t="shared" ca="1" si="59"/>
        <v>-157497680948646.5</v>
      </c>
      <c r="AD155" s="486">
        <f t="shared" ca="1" si="59"/>
        <v>-157778492452419.75</v>
      </c>
      <c r="AE155" s="486">
        <f t="shared" ca="1" si="59"/>
        <v>-158062267721734.5</v>
      </c>
      <c r="AF155" s="486">
        <f t="shared" ca="1" si="59"/>
        <v>-158349027811951.25</v>
      </c>
      <c r="AG155" s="486">
        <f t="shared" ca="1" si="59"/>
        <v>-158638793937528</v>
      </c>
      <c r="AH155" s="486">
        <f t="shared" ca="1" si="59"/>
        <v>-158931587473226.5</v>
      </c>
    </row>
    <row r="156" spans="1:34">
      <c r="C156" s="515"/>
      <c r="D156" s="642"/>
      <c r="E156" s="642"/>
      <c r="F156" s="642"/>
      <c r="G156" s="642"/>
      <c r="H156" s="642"/>
      <c r="I156" s="642"/>
      <c r="J156" s="642"/>
    </row>
    <row r="157" spans="1:34">
      <c r="D157" s="643"/>
      <c r="E157" s="643"/>
      <c r="F157" s="643"/>
      <c r="G157" s="643"/>
      <c r="H157" s="643"/>
      <c r="I157" s="643"/>
      <c r="J157" s="643"/>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897F040-076E-4C50-B77F-C52C8BE1753A}">
          <x14:formula1>
            <xm:f>'matching keys'!I2:I10</xm:f>
          </x14:formula1>
          <xm:sqref>B3:B4</xm:sqref>
        </x14:dataValidation>
        <x14:dataValidation type="list" allowBlank="1" showInputMessage="1" showErrorMessage="1" xr:uid="{56EE0E7D-0A40-4015-8770-964D9180039E}">
          <x14:formula1>
            <xm:f>'matching keys'!I3:I11</xm:f>
          </x14:formula1>
          <xm:sqref>B30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6D8C8-7AE6-482C-8594-4E3B28C96EC1}">
  <sheetPr>
    <tabColor rgb="FFFFFF00"/>
  </sheetPr>
  <dimension ref="A1:AF74"/>
  <sheetViews>
    <sheetView workbookViewId="0">
      <selection activeCell="A3" sqref="A3"/>
    </sheetView>
  </sheetViews>
  <sheetFormatPr defaultRowHeight="16.5"/>
  <cols>
    <col min="1" max="1" width="44.625" customWidth="1"/>
    <col min="2" max="3" width="13.625" customWidth="1"/>
    <col min="4" max="32" width="9.75" bestFit="1" customWidth="1"/>
  </cols>
  <sheetData>
    <row r="1" spans="1:3" ht="17.25">
      <c r="A1" s="763" t="s">
        <v>1092</v>
      </c>
    </row>
    <row r="2" spans="1:3">
      <c r="A2" t="s">
        <v>1093</v>
      </c>
    </row>
    <row r="4" spans="1:3">
      <c r="A4" s="762" t="s">
        <v>1094</v>
      </c>
    </row>
    <row r="5" spans="1:3">
      <c r="A5" s="762" t="s">
        <v>1095</v>
      </c>
      <c r="B5" s="762">
        <f>B6+B7</f>
        <v>164.33760000000001</v>
      </c>
    </row>
    <row r="6" spans="1:3">
      <c r="A6" t="s">
        <v>1096</v>
      </c>
      <c r="B6" s="549">
        <v>66.2256</v>
      </c>
    </row>
    <row r="7" spans="1:3">
      <c r="A7" t="s">
        <v>1097</v>
      </c>
      <c r="B7" s="549">
        <v>98.111999999999995</v>
      </c>
    </row>
    <row r="8" spans="1:3">
      <c r="A8" s="769" t="s">
        <v>1098</v>
      </c>
      <c r="B8" s="549">
        <v>176.55281400000001</v>
      </c>
    </row>
    <row r="9" spans="1:3">
      <c r="A9" s="769" t="s">
        <v>1099</v>
      </c>
      <c r="B9">
        <f>B10+B11</f>
        <v>23.45</v>
      </c>
    </row>
    <row r="10" spans="1:3">
      <c r="A10" t="s">
        <v>1100</v>
      </c>
      <c r="B10" s="549">
        <v>9.4499999999999993</v>
      </c>
      <c r="C10" t="s">
        <v>1101</v>
      </c>
    </row>
    <row r="11" spans="1:3">
      <c r="A11" t="s">
        <v>1102</v>
      </c>
      <c r="B11" s="549">
        <v>14</v>
      </c>
      <c r="C11" t="s">
        <v>1103</v>
      </c>
    </row>
    <row r="12" spans="1:3">
      <c r="A12" t="s">
        <v>1104</v>
      </c>
      <c r="B12" s="549" t="s">
        <v>1105</v>
      </c>
      <c r="C12" t="s">
        <v>1106</v>
      </c>
    </row>
    <row r="14" spans="1:3">
      <c r="A14" s="762" t="s">
        <v>1107</v>
      </c>
    </row>
    <row r="15" spans="1:3">
      <c r="A15" s="762" t="s">
        <v>1108</v>
      </c>
      <c r="B15" s="762">
        <f>3412.142*10^9</f>
        <v>3412142000000</v>
      </c>
      <c r="C15" t="s">
        <v>1109</v>
      </c>
    </row>
    <row r="16" spans="1:3">
      <c r="A16" s="769" t="s">
        <v>1110</v>
      </c>
      <c r="B16">
        <f>B17*B18/1000</f>
        <v>7.008</v>
      </c>
      <c r="C16" s="764" t="s">
        <v>1111</v>
      </c>
    </row>
    <row r="17" spans="1:32">
      <c r="A17" s="769" t="s">
        <v>1112</v>
      </c>
      <c r="B17" s="549">
        <v>0.8</v>
      </c>
      <c r="C17" t="s">
        <v>1113</v>
      </c>
    </row>
    <row r="18" spans="1:32">
      <c r="A18" s="769" t="s">
        <v>1114</v>
      </c>
      <c r="B18" s="549">
        <v>8760</v>
      </c>
    </row>
    <row r="19" spans="1:32">
      <c r="A19" s="769" t="s">
        <v>1115</v>
      </c>
      <c r="B19" s="549">
        <v>1.07433</v>
      </c>
      <c r="C19" t="s">
        <v>1116</v>
      </c>
    </row>
    <row r="21" spans="1:32">
      <c r="A21" s="762" t="s">
        <v>1117</v>
      </c>
    </row>
    <row r="22" spans="1:32">
      <c r="A22" s="762" t="s">
        <v>1057</v>
      </c>
      <c r="B22" s="767">
        <v>2020</v>
      </c>
      <c r="C22" s="767">
        <v>2021</v>
      </c>
      <c r="D22" s="767">
        <v>2022</v>
      </c>
      <c r="E22" s="767">
        <v>2023</v>
      </c>
      <c r="F22" s="767">
        <v>2024</v>
      </c>
      <c r="G22" s="767">
        <v>2025</v>
      </c>
      <c r="H22" s="767">
        <v>2026</v>
      </c>
      <c r="I22" s="767">
        <v>2027</v>
      </c>
      <c r="J22" s="767">
        <v>2028</v>
      </c>
      <c r="K22" s="767">
        <v>2029</v>
      </c>
      <c r="L22" s="767">
        <v>2030</v>
      </c>
      <c r="M22" s="767">
        <v>2031</v>
      </c>
      <c r="N22" s="767">
        <v>2032</v>
      </c>
      <c r="O22" s="767">
        <v>2033</v>
      </c>
      <c r="P22" s="767">
        <v>2034</v>
      </c>
      <c r="Q22" s="767">
        <v>2035</v>
      </c>
      <c r="R22" s="767">
        <v>2036</v>
      </c>
      <c r="S22" s="767">
        <v>2037</v>
      </c>
      <c r="T22" s="767">
        <v>2038</v>
      </c>
      <c r="U22" s="767">
        <v>2039</v>
      </c>
      <c r="V22" s="767">
        <v>2040</v>
      </c>
      <c r="W22" s="767">
        <v>2041</v>
      </c>
      <c r="X22" s="767">
        <v>2042</v>
      </c>
      <c r="Y22" s="767">
        <v>2043</v>
      </c>
      <c r="Z22" s="767">
        <v>2044</v>
      </c>
      <c r="AA22" s="767">
        <v>2045</v>
      </c>
      <c r="AB22" s="767">
        <v>2046</v>
      </c>
      <c r="AC22" s="767">
        <v>2047</v>
      </c>
      <c r="AD22" s="767">
        <v>2048</v>
      </c>
      <c r="AE22" s="767">
        <v>2049</v>
      </c>
      <c r="AF22" s="767">
        <v>2050</v>
      </c>
    </row>
    <row r="23" spans="1:32">
      <c r="A23" t="s">
        <v>1118</v>
      </c>
      <c r="B23" s="772">
        <v>0</v>
      </c>
      <c r="C23" s="772">
        <v>0</v>
      </c>
      <c r="D23" s="772">
        <v>0</v>
      </c>
      <c r="E23" s="772">
        <v>0</v>
      </c>
      <c r="F23" s="772">
        <v>0</v>
      </c>
      <c r="G23" s="772">
        <v>0</v>
      </c>
      <c r="H23" s="772">
        <v>0</v>
      </c>
      <c r="I23" s="772">
        <v>0</v>
      </c>
      <c r="J23" s="772">
        <v>0</v>
      </c>
      <c r="K23" s="772">
        <v>0</v>
      </c>
      <c r="L23" s="772">
        <v>22.075199999999999</v>
      </c>
      <c r="M23" s="772">
        <v>22.075199999999999</v>
      </c>
      <c r="N23" s="772">
        <v>22.075199999999999</v>
      </c>
      <c r="O23" s="772">
        <v>22.075199999999999</v>
      </c>
      <c r="P23" s="772">
        <v>44.150399999999998</v>
      </c>
      <c r="Q23" s="772">
        <v>44.150399999999998</v>
      </c>
      <c r="R23" s="772">
        <v>44.150399999999998</v>
      </c>
      <c r="S23" s="772">
        <v>44.150399999999998</v>
      </c>
      <c r="T23" s="772">
        <v>44.150399999999998</v>
      </c>
      <c r="U23" s="772">
        <v>44.150399999999998</v>
      </c>
      <c r="V23" s="772">
        <v>66.2256</v>
      </c>
      <c r="W23" s="772">
        <f t="shared" ref="W23:AF23" si="0">$V$23</f>
        <v>66.2256</v>
      </c>
      <c r="X23" s="772">
        <f t="shared" si="0"/>
        <v>66.2256</v>
      </c>
      <c r="Y23" s="772">
        <f t="shared" si="0"/>
        <v>66.2256</v>
      </c>
      <c r="Z23" s="772">
        <f t="shared" si="0"/>
        <v>66.2256</v>
      </c>
      <c r="AA23" s="772">
        <f t="shared" si="0"/>
        <v>66.2256</v>
      </c>
      <c r="AB23" s="772">
        <f t="shared" si="0"/>
        <v>66.2256</v>
      </c>
      <c r="AC23" s="772">
        <f t="shared" si="0"/>
        <v>66.2256</v>
      </c>
      <c r="AD23" s="772">
        <f t="shared" si="0"/>
        <v>66.2256</v>
      </c>
      <c r="AE23" s="772">
        <f t="shared" si="0"/>
        <v>66.2256</v>
      </c>
      <c r="AF23" s="772">
        <f t="shared" si="0"/>
        <v>66.2256</v>
      </c>
    </row>
    <row r="24" spans="1:32">
      <c r="A24" t="s">
        <v>1119</v>
      </c>
      <c r="B24" s="772">
        <v>0</v>
      </c>
      <c r="C24" s="772">
        <v>0</v>
      </c>
      <c r="D24" s="772">
        <v>0</v>
      </c>
      <c r="E24" s="772">
        <v>0</v>
      </c>
      <c r="F24" s="772">
        <v>0</v>
      </c>
      <c r="G24" s="772">
        <v>0</v>
      </c>
      <c r="H24" s="772">
        <v>0</v>
      </c>
      <c r="I24" s="772">
        <v>7.008</v>
      </c>
      <c r="J24" s="772">
        <v>10.512</v>
      </c>
      <c r="K24" s="772">
        <v>17.52</v>
      </c>
      <c r="L24" s="772">
        <v>21.024000000000001</v>
      </c>
      <c r="M24" s="772">
        <v>35.04</v>
      </c>
      <c r="N24" s="772">
        <v>42.048000000000002</v>
      </c>
      <c r="O24" s="772">
        <v>49.055999999999997</v>
      </c>
      <c r="P24" s="772">
        <v>49.055999999999997</v>
      </c>
      <c r="Q24" s="772">
        <v>49.055999999999997</v>
      </c>
      <c r="R24" s="772">
        <v>77.087999999999994</v>
      </c>
      <c r="S24" s="772">
        <v>77.087999999999994</v>
      </c>
      <c r="T24" s="772">
        <v>77.087999999999994</v>
      </c>
      <c r="U24" s="772">
        <v>77.087999999999994</v>
      </c>
      <c r="V24" s="772">
        <v>98.111999999999995</v>
      </c>
      <c r="W24" s="772">
        <f t="shared" ref="W24:AF24" si="1">$V$24</f>
        <v>98.111999999999995</v>
      </c>
      <c r="X24" s="772">
        <f t="shared" si="1"/>
        <v>98.111999999999995</v>
      </c>
      <c r="Y24" s="772">
        <f t="shared" si="1"/>
        <v>98.111999999999995</v>
      </c>
      <c r="Z24" s="772">
        <f t="shared" si="1"/>
        <v>98.111999999999995</v>
      </c>
      <c r="AA24" s="772">
        <f t="shared" si="1"/>
        <v>98.111999999999995</v>
      </c>
      <c r="AB24" s="772">
        <f t="shared" si="1"/>
        <v>98.111999999999995</v>
      </c>
      <c r="AC24" s="772">
        <f t="shared" si="1"/>
        <v>98.111999999999995</v>
      </c>
      <c r="AD24" s="772">
        <f t="shared" si="1"/>
        <v>98.111999999999995</v>
      </c>
      <c r="AE24" s="772">
        <f t="shared" si="1"/>
        <v>98.111999999999995</v>
      </c>
      <c r="AF24" s="772">
        <f t="shared" si="1"/>
        <v>98.111999999999995</v>
      </c>
    </row>
    <row r="25" spans="1:32">
      <c r="A25" s="762" t="s">
        <v>1120</v>
      </c>
      <c r="B25" s="772">
        <f t="shared" ref="B25:AF25" si="2">B23+B24</f>
        <v>0</v>
      </c>
      <c r="C25" s="772">
        <f t="shared" si="2"/>
        <v>0</v>
      </c>
      <c r="D25" s="772">
        <f t="shared" si="2"/>
        <v>0</v>
      </c>
      <c r="E25" s="772">
        <f t="shared" si="2"/>
        <v>0</v>
      </c>
      <c r="F25" s="772">
        <f t="shared" si="2"/>
        <v>0</v>
      </c>
      <c r="G25" s="772">
        <f t="shared" si="2"/>
        <v>0</v>
      </c>
      <c r="H25" s="772">
        <f t="shared" si="2"/>
        <v>0</v>
      </c>
      <c r="I25" s="772">
        <f t="shared" si="2"/>
        <v>7.008</v>
      </c>
      <c r="J25" s="772">
        <f t="shared" si="2"/>
        <v>10.512</v>
      </c>
      <c r="K25" s="772">
        <f t="shared" si="2"/>
        <v>17.52</v>
      </c>
      <c r="L25" s="772">
        <f t="shared" si="2"/>
        <v>43.099199999999996</v>
      </c>
      <c r="M25" s="772">
        <f t="shared" si="2"/>
        <v>57.115200000000002</v>
      </c>
      <c r="N25" s="772">
        <f t="shared" si="2"/>
        <v>64.123199999999997</v>
      </c>
      <c r="O25" s="772">
        <f t="shared" si="2"/>
        <v>71.131199999999993</v>
      </c>
      <c r="P25" s="772">
        <f t="shared" si="2"/>
        <v>93.206400000000002</v>
      </c>
      <c r="Q25" s="772">
        <f t="shared" si="2"/>
        <v>93.206400000000002</v>
      </c>
      <c r="R25" s="772">
        <f t="shared" si="2"/>
        <v>121.23839999999998</v>
      </c>
      <c r="S25" s="772">
        <f t="shared" si="2"/>
        <v>121.23839999999998</v>
      </c>
      <c r="T25" s="772">
        <f t="shared" si="2"/>
        <v>121.23839999999998</v>
      </c>
      <c r="U25" s="772">
        <f t="shared" si="2"/>
        <v>121.23839999999998</v>
      </c>
      <c r="V25" s="772">
        <f t="shared" si="2"/>
        <v>164.33760000000001</v>
      </c>
      <c r="W25" s="772">
        <f t="shared" si="2"/>
        <v>164.33760000000001</v>
      </c>
      <c r="X25" s="772">
        <f t="shared" si="2"/>
        <v>164.33760000000001</v>
      </c>
      <c r="Y25" s="772">
        <f t="shared" si="2"/>
        <v>164.33760000000001</v>
      </c>
      <c r="Z25" s="772">
        <f t="shared" si="2"/>
        <v>164.33760000000001</v>
      </c>
      <c r="AA25" s="772">
        <f t="shared" si="2"/>
        <v>164.33760000000001</v>
      </c>
      <c r="AB25" s="772">
        <f t="shared" si="2"/>
        <v>164.33760000000001</v>
      </c>
      <c r="AC25" s="772">
        <f t="shared" si="2"/>
        <v>164.33760000000001</v>
      </c>
      <c r="AD25" s="772">
        <f t="shared" si="2"/>
        <v>164.33760000000001</v>
      </c>
      <c r="AE25" s="772">
        <f t="shared" si="2"/>
        <v>164.33760000000001</v>
      </c>
      <c r="AF25" s="772">
        <f t="shared" si="2"/>
        <v>164.33760000000001</v>
      </c>
    </row>
    <row r="26" spans="1:32">
      <c r="A26" s="762" t="s">
        <v>1058</v>
      </c>
      <c r="B26" s="771">
        <f t="shared" ref="B26:AF26" si="3">B25*$B$15</f>
        <v>0</v>
      </c>
      <c r="C26" s="771">
        <f t="shared" si="3"/>
        <v>0</v>
      </c>
      <c r="D26" s="771">
        <f t="shared" si="3"/>
        <v>0</v>
      </c>
      <c r="E26" s="771">
        <f t="shared" si="3"/>
        <v>0</v>
      </c>
      <c r="F26" s="771">
        <f t="shared" si="3"/>
        <v>0</v>
      </c>
      <c r="G26" s="771">
        <f t="shared" si="3"/>
        <v>0</v>
      </c>
      <c r="H26" s="771">
        <f t="shared" si="3"/>
        <v>0</v>
      </c>
      <c r="I26" s="771">
        <f t="shared" si="3"/>
        <v>23912291136000</v>
      </c>
      <c r="J26" s="771">
        <f t="shared" si="3"/>
        <v>35868436704000</v>
      </c>
      <c r="K26" s="771">
        <f t="shared" si="3"/>
        <v>59780727840000</v>
      </c>
      <c r="L26" s="771">
        <f t="shared" si="3"/>
        <v>147060590486400</v>
      </c>
      <c r="M26" s="771">
        <f t="shared" si="3"/>
        <v>194885172758400</v>
      </c>
      <c r="N26" s="771">
        <f t="shared" si="3"/>
        <v>218797463894400</v>
      </c>
      <c r="O26" s="771">
        <f t="shared" si="3"/>
        <v>242709755030399.97</v>
      </c>
      <c r="P26" s="771">
        <f t="shared" si="3"/>
        <v>318033472108800</v>
      </c>
      <c r="Q26" s="771">
        <f t="shared" si="3"/>
        <v>318033472108800</v>
      </c>
      <c r="R26" s="771">
        <f t="shared" si="3"/>
        <v>413682636652799.94</v>
      </c>
      <c r="S26" s="771">
        <f t="shared" si="3"/>
        <v>413682636652799.94</v>
      </c>
      <c r="T26" s="771">
        <f t="shared" si="3"/>
        <v>413682636652799.94</v>
      </c>
      <c r="U26" s="771">
        <f t="shared" si="3"/>
        <v>413682636652799.94</v>
      </c>
      <c r="V26" s="771">
        <f t="shared" si="3"/>
        <v>560743227139200</v>
      </c>
      <c r="W26" s="771">
        <f t="shared" si="3"/>
        <v>560743227139200</v>
      </c>
      <c r="X26" s="771">
        <f t="shared" si="3"/>
        <v>560743227139200</v>
      </c>
      <c r="Y26" s="771">
        <f t="shared" si="3"/>
        <v>560743227139200</v>
      </c>
      <c r="Z26" s="771">
        <f t="shared" si="3"/>
        <v>560743227139200</v>
      </c>
      <c r="AA26" s="771">
        <f t="shared" si="3"/>
        <v>560743227139200</v>
      </c>
      <c r="AB26" s="771">
        <f t="shared" si="3"/>
        <v>560743227139200</v>
      </c>
      <c r="AC26" s="771">
        <f t="shared" si="3"/>
        <v>560743227139200</v>
      </c>
      <c r="AD26" s="771">
        <f t="shared" si="3"/>
        <v>560743227139200</v>
      </c>
      <c r="AE26" s="771">
        <f t="shared" si="3"/>
        <v>560743227139200</v>
      </c>
      <c r="AF26" s="771">
        <f t="shared" si="3"/>
        <v>560743227139200</v>
      </c>
    </row>
    <row r="28" spans="1:32">
      <c r="A28" t="s">
        <v>1121</v>
      </c>
      <c r="B28" s="766">
        <f ca="1">electricity!D145/$B$15</f>
        <v>55.306185360290776</v>
      </c>
      <c r="C28" s="766">
        <f ca="1">electricity!E145/$B$15</f>
        <v>59.408681504524758</v>
      </c>
      <c r="D28" s="766">
        <f ca="1">electricity!F145/$B$15</f>
        <v>60.996549370629019</v>
      </c>
      <c r="E28" s="766">
        <f ca="1">electricity!G145/$B$15</f>
        <v>61.446972102578876</v>
      </c>
      <c r="F28" s="766">
        <f ca="1">electricity!H145/$B$15</f>
        <v>60.762776885199806</v>
      </c>
      <c r="G28" s="766">
        <f ca="1">electricity!I145/$B$15</f>
        <v>61.583743236002441</v>
      </c>
      <c r="H28" s="766">
        <f ca="1">electricity!J145/$B$15</f>
        <v>62.415801669552103</v>
      </c>
      <c r="I28" s="766">
        <f ca="1">electricity!K145/$B$15</f>
        <v>63.259102051065007</v>
      </c>
      <c r="J28" s="766">
        <f ca="1">electricity!L145/$B$15</f>
        <v>64.113796270587486</v>
      </c>
      <c r="K28" s="766">
        <f ca="1">electricity!M145/$B$15</f>
        <v>64.980038270353447</v>
      </c>
      <c r="L28" s="766">
        <f ca="1">electricity!N145/$B$15</f>
        <v>65.857984072511471</v>
      </c>
      <c r="M28" s="766">
        <f ca="1">electricity!O145/$B$15</f>
        <v>66.576996923641232</v>
      </c>
      <c r="N28" s="766">
        <f ca="1">electricity!P145/$B$15</f>
        <v>67.303859688298871</v>
      </c>
      <c r="O28" s="766">
        <f ca="1">electricity!Q145/$B$15</f>
        <v>68.038658068905846</v>
      </c>
      <c r="P28" s="766">
        <f ca="1">electricity!R145/$B$15</f>
        <v>68.78147870355059</v>
      </c>
      <c r="Q28" s="766">
        <f ca="1">electricity!S145/$B$15</f>
        <v>69.532409176203828</v>
      </c>
      <c r="R28" s="766">
        <f ca="1">electricity!T145/$B$15</f>
        <v>70.291538027045334</v>
      </c>
      <c r="S28" s="766">
        <f ca="1">electricity!U145/$B$15</f>
        <v>71.05895476290344</v>
      </c>
      <c r="T28" s="766">
        <f ca="1">electricity!V145/$B$15</f>
        <v>71.834749867808583</v>
      </c>
      <c r="U28" s="766">
        <f ca="1">electricity!W145/$B$15</f>
        <v>72.619014813662048</v>
      </c>
      <c r="V28" s="766">
        <f ca="1">electricity!X145/$B$15</f>
        <v>73.411842071021098</v>
      </c>
      <c r="W28" s="766">
        <f ca="1">electricity!Y145/$B$15</f>
        <v>73.5268174229344</v>
      </c>
      <c r="X28" s="766">
        <f ca="1">electricity!Z145/$B$15</f>
        <v>73.641972845680627</v>
      </c>
      <c r="Y28" s="766">
        <f ca="1">electricity!AA145/$B$15</f>
        <v>73.757308621281126</v>
      </c>
      <c r="Z28" s="766">
        <f ca="1">electricity!AB145/$B$15</f>
        <v>73.872825032198932</v>
      </c>
      <c r="AA28" s="766">
        <f ca="1">electricity!AC145/$B$15</f>
        <v>73.98852236133952</v>
      </c>
      <c r="AB28" s="766">
        <f ca="1">electricity!AD145/$B$15</f>
        <v>74.104400892051387</v>
      </c>
      <c r="AC28" s="766">
        <f ca="1">electricity!AE145/$B$15</f>
        <v>74.220460908126782</v>
      </c>
      <c r="AD28" s="766">
        <f ca="1">electricity!AF145/$B$15</f>
        <v>74.336702693802508</v>
      </c>
      <c r="AE28" s="766">
        <f ca="1">electricity!AG145/$B$15</f>
        <v>74.453126533760468</v>
      </c>
      <c r="AF28" s="766">
        <f ca="1">electricity!AH145/$B$15</f>
        <v>74.569732713128417</v>
      </c>
    </row>
    <row r="29" spans="1:32">
      <c r="A29" t="s">
        <v>1122</v>
      </c>
      <c r="B29" s="766">
        <f t="shared" ref="B29:AF29" ca="1" si="4">B28+B25</f>
        <v>55.306185360290776</v>
      </c>
      <c r="C29" s="766">
        <f t="shared" ca="1" si="4"/>
        <v>59.408681504524758</v>
      </c>
      <c r="D29" s="766">
        <f t="shared" ca="1" si="4"/>
        <v>60.996549370629019</v>
      </c>
      <c r="E29" s="766">
        <f t="shared" ca="1" si="4"/>
        <v>61.446972102578876</v>
      </c>
      <c r="F29" s="766">
        <f t="shared" ca="1" si="4"/>
        <v>60.762776885199806</v>
      </c>
      <c r="G29" s="766">
        <f t="shared" ca="1" si="4"/>
        <v>61.583743236002441</v>
      </c>
      <c r="H29" s="766">
        <f t="shared" ca="1" si="4"/>
        <v>62.415801669552103</v>
      </c>
      <c r="I29" s="766">
        <f t="shared" ca="1" si="4"/>
        <v>70.26710205106501</v>
      </c>
      <c r="J29" s="766">
        <f t="shared" ca="1" si="4"/>
        <v>74.625796270587486</v>
      </c>
      <c r="K29" s="766">
        <f t="shared" ca="1" si="4"/>
        <v>82.500038270353443</v>
      </c>
      <c r="L29" s="766">
        <f t="shared" ca="1" si="4"/>
        <v>108.95718407251147</v>
      </c>
      <c r="M29" s="766">
        <f t="shared" ca="1" si="4"/>
        <v>123.69219692364123</v>
      </c>
      <c r="N29" s="766">
        <f t="shared" ca="1" si="4"/>
        <v>131.42705968829887</v>
      </c>
      <c r="O29" s="766">
        <f t="shared" ca="1" si="4"/>
        <v>139.16985806890585</v>
      </c>
      <c r="P29" s="766">
        <f t="shared" ca="1" si="4"/>
        <v>161.98787870355059</v>
      </c>
      <c r="Q29" s="766">
        <f t="shared" ca="1" si="4"/>
        <v>162.73880917620383</v>
      </c>
      <c r="R29" s="766">
        <f t="shared" ca="1" si="4"/>
        <v>191.52993802704532</v>
      </c>
      <c r="S29" s="766">
        <f t="shared" ca="1" si="4"/>
        <v>192.29735476290341</v>
      </c>
      <c r="T29" s="766">
        <f t="shared" ca="1" si="4"/>
        <v>193.07314986780858</v>
      </c>
      <c r="U29" s="766">
        <f t="shared" ca="1" si="4"/>
        <v>193.85741481366205</v>
      </c>
      <c r="V29" s="766">
        <f t="shared" ca="1" si="4"/>
        <v>237.74944207102112</v>
      </c>
      <c r="W29" s="766">
        <f t="shared" ca="1" si="4"/>
        <v>237.86441742293442</v>
      </c>
      <c r="X29" s="766">
        <f t="shared" ca="1" si="4"/>
        <v>237.97957284568065</v>
      </c>
      <c r="Y29" s="766">
        <f t="shared" ca="1" si="4"/>
        <v>238.09490862128115</v>
      </c>
      <c r="Z29" s="766">
        <f t="shared" ca="1" si="4"/>
        <v>238.21042503219894</v>
      </c>
      <c r="AA29" s="766">
        <f t="shared" ca="1" si="4"/>
        <v>238.32612236133951</v>
      </c>
      <c r="AB29" s="766">
        <f t="shared" ca="1" si="4"/>
        <v>238.4420008920514</v>
      </c>
      <c r="AC29" s="766">
        <f t="shared" ca="1" si="4"/>
        <v>238.55806090812678</v>
      </c>
      <c r="AD29" s="766">
        <f t="shared" ca="1" si="4"/>
        <v>238.67430269380253</v>
      </c>
      <c r="AE29" s="766">
        <f t="shared" ca="1" si="4"/>
        <v>238.79072653376048</v>
      </c>
      <c r="AF29" s="766">
        <f t="shared" ca="1" si="4"/>
        <v>238.90733271312843</v>
      </c>
    </row>
    <row r="31" spans="1:32">
      <c r="A31" s="762" t="s">
        <v>1059</v>
      </c>
    </row>
    <row r="33" spans="1:1">
      <c r="A33" t="s">
        <v>1060</v>
      </c>
    </row>
    <row r="34" spans="1:1">
      <c r="A34" t="s">
        <v>1061</v>
      </c>
    </row>
    <row r="35" spans="1:1">
      <c r="A35" t="s">
        <v>1062</v>
      </c>
    </row>
    <row r="36" spans="1:1">
      <c r="A36" t="s">
        <v>1063</v>
      </c>
    </row>
    <row r="37" spans="1:1">
      <c r="A37" t="s">
        <v>1064</v>
      </c>
    </row>
    <row r="38" spans="1:1">
      <c r="A38" t="s">
        <v>1065</v>
      </c>
    </row>
    <row r="39" spans="1:1">
      <c r="A39" t="s">
        <v>1123</v>
      </c>
    </row>
    <row r="40" spans="1:1">
      <c r="A40" t="s">
        <v>1066</v>
      </c>
    </row>
    <row r="41" spans="1:1">
      <c r="A41" t="s">
        <v>1067</v>
      </c>
    </row>
    <row r="42" spans="1:1">
      <c r="A42" t="s">
        <v>1068</v>
      </c>
    </row>
    <row r="43" spans="1:1">
      <c r="A43" t="s">
        <v>1069</v>
      </c>
    </row>
    <row r="45" spans="1:1">
      <c r="A45" t="s">
        <v>1142</v>
      </c>
    </row>
    <row r="46" spans="1:1">
      <c r="A46" t="s">
        <v>1070</v>
      </c>
    </row>
    <row r="47" spans="1:1">
      <c r="A47" t="s">
        <v>1071</v>
      </c>
    </row>
    <row r="48" spans="1:1">
      <c r="A48" t="s">
        <v>1072</v>
      </c>
    </row>
    <row r="49" spans="1:8">
      <c r="A49" t="s">
        <v>1073</v>
      </c>
    </row>
    <row r="50" spans="1:8">
      <c r="A50" t="s">
        <v>1074</v>
      </c>
    </row>
    <row r="51" spans="1:8">
      <c r="A51" t="s">
        <v>1075</v>
      </c>
    </row>
    <row r="52" spans="1:8">
      <c r="A52" t="s">
        <v>1076</v>
      </c>
    </row>
    <row r="53" spans="1:8">
      <c r="A53" t="s">
        <v>1077</v>
      </c>
    </row>
    <row r="54" spans="1:8">
      <c r="A54" t="s">
        <v>1078</v>
      </c>
    </row>
    <row r="57" spans="1:8">
      <c r="A57" s="762" t="s">
        <v>1124</v>
      </c>
    </row>
    <row r="59" spans="1:8">
      <c r="A59" s="774" t="s">
        <v>1006</v>
      </c>
      <c r="B59" s="773" t="s">
        <v>1125</v>
      </c>
      <c r="C59" s="773" t="s">
        <v>1126</v>
      </c>
      <c r="D59" s="773" t="s">
        <v>1127</v>
      </c>
      <c r="E59" s="773" t="s">
        <v>1128</v>
      </c>
      <c r="F59" s="773" t="s">
        <v>1129</v>
      </c>
      <c r="G59" s="773" t="s">
        <v>1130</v>
      </c>
      <c r="H59" s="773" t="s">
        <v>1131</v>
      </c>
    </row>
    <row r="60" spans="1:8">
      <c r="A60" s="770">
        <v>2026</v>
      </c>
      <c r="B60" s="766">
        <v>0</v>
      </c>
      <c r="C60" s="766">
        <v>0</v>
      </c>
      <c r="D60" s="766">
        <f t="shared" ref="D60:D74" si="5">B60+C60</f>
        <v>0</v>
      </c>
      <c r="E60" s="765">
        <v>0</v>
      </c>
      <c r="F60" s="765">
        <v>0</v>
      </c>
      <c r="G60" s="765">
        <f t="shared" ref="G60:G74" si="6">E60+F60</f>
        <v>0</v>
      </c>
    </row>
    <row r="61" spans="1:8">
      <c r="A61" s="770">
        <v>2027</v>
      </c>
      <c r="B61" s="766">
        <v>0</v>
      </c>
      <c r="C61" s="766">
        <v>1</v>
      </c>
      <c r="D61" s="766">
        <f t="shared" si="5"/>
        <v>1</v>
      </c>
      <c r="E61" s="765">
        <v>0</v>
      </c>
      <c r="F61" s="765">
        <v>7.008</v>
      </c>
      <c r="G61" s="765">
        <f t="shared" si="6"/>
        <v>7.008</v>
      </c>
      <c r="H61" t="s">
        <v>1132</v>
      </c>
    </row>
    <row r="62" spans="1:8">
      <c r="A62" s="770">
        <v>2028</v>
      </c>
      <c r="B62" s="766">
        <v>0</v>
      </c>
      <c r="C62" s="766">
        <v>1.5</v>
      </c>
      <c r="D62" s="766">
        <f t="shared" si="5"/>
        <v>1.5</v>
      </c>
      <c r="E62" s="765">
        <v>0</v>
      </c>
      <c r="F62" s="765">
        <v>10.512</v>
      </c>
      <c r="G62" s="765">
        <f t="shared" si="6"/>
        <v>10.512</v>
      </c>
      <c r="H62" t="s">
        <v>1133</v>
      </c>
    </row>
    <row r="63" spans="1:8">
      <c r="A63" s="770">
        <v>2029</v>
      </c>
      <c r="B63" s="766">
        <v>0</v>
      </c>
      <c r="C63" s="766">
        <v>2.5</v>
      </c>
      <c r="D63" s="766">
        <f t="shared" si="5"/>
        <v>2.5</v>
      </c>
      <c r="E63" s="765">
        <v>0</v>
      </c>
      <c r="F63" s="765">
        <v>17.52</v>
      </c>
      <c r="G63" s="765">
        <f t="shared" si="6"/>
        <v>17.52</v>
      </c>
      <c r="H63" t="s">
        <v>1134</v>
      </c>
    </row>
    <row r="64" spans="1:8">
      <c r="A64" s="770">
        <v>2030</v>
      </c>
      <c r="B64" s="766">
        <v>3.15</v>
      </c>
      <c r="C64" s="766">
        <v>3</v>
      </c>
      <c r="D64" s="766">
        <f t="shared" si="5"/>
        <v>6.15</v>
      </c>
      <c r="E64" s="765">
        <v>22.075199999999999</v>
      </c>
      <c r="F64" s="765">
        <v>21.024000000000001</v>
      </c>
      <c r="G64" s="765">
        <f t="shared" si="6"/>
        <v>43.099199999999996</v>
      </c>
      <c r="H64" t="s">
        <v>1135</v>
      </c>
    </row>
    <row r="65" spans="1:8">
      <c r="A65" s="770">
        <v>2031</v>
      </c>
      <c r="B65" s="766">
        <v>3.15</v>
      </c>
      <c r="C65" s="766">
        <v>5</v>
      </c>
      <c r="D65" s="766">
        <f t="shared" si="5"/>
        <v>8.15</v>
      </c>
      <c r="E65" s="765">
        <v>22.075199999999999</v>
      </c>
      <c r="F65" s="765">
        <v>35.04</v>
      </c>
      <c r="G65" s="765">
        <f t="shared" si="6"/>
        <v>57.115200000000002</v>
      </c>
      <c r="H65" t="s">
        <v>1136</v>
      </c>
    </row>
    <row r="66" spans="1:8">
      <c r="A66" s="770">
        <v>2032</v>
      </c>
      <c r="B66" s="766">
        <v>3.15</v>
      </c>
      <c r="C66" s="766">
        <v>6</v>
      </c>
      <c r="D66" s="766">
        <f t="shared" si="5"/>
        <v>9.15</v>
      </c>
      <c r="E66" s="765">
        <v>22.075199999999999</v>
      </c>
      <c r="F66" s="765">
        <v>42.048000000000002</v>
      </c>
      <c r="G66" s="765">
        <f t="shared" si="6"/>
        <v>64.123199999999997</v>
      </c>
      <c r="H66" t="s">
        <v>1137</v>
      </c>
    </row>
    <row r="67" spans="1:8">
      <c r="A67" s="770">
        <v>2033</v>
      </c>
      <c r="B67" s="766">
        <v>3.15</v>
      </c>
      <c r="C67" s="766">
        <v>7</v>
      </c>
      <c r="D67" s="766">
        <f t="shared" si="5"/>
        <v>10.15</v>
      </c>
      <c r="E67" s="765">
        <v>22.075199999999999</v>
      </c>
      <c r="F67" s="765">
        <v>49.055999999999997</v>
      </c>
      <c r="G67" s="765">
        <f t="shared" si="6"/>
        <v>71.131199999999993</v>
      </c>
      <c r="H67" t="s">
        <v>1138</v>
      </c>
    </row>
    <row r="68" spans="1:8">
      <c r="A68" s="770">
        <v>2034</v>
      </c>
      <c r="B68" s="766">
        <v>6.3</v>
      </c>
      <c r="C68" s="766">
        <v>7</v>
      </c>
      <c r="D68" s="766">
        <f t="shared" si="5"/>
        <v>13.3</v>
      </c>
      <c r="E68" s="765">
        <v>44.150399999999998</v>
      </c>
      <c r="F68" s="765">
        <v>49.055999999999997</v>
      </c>
      <c r="G68" s="765">
        <f t="shared" si="6"/>
        <v>93.206400000000002</v>
      </c>
      <c r="H68" t="s">
        <v>1139</v>
      </c>
    </row>
    <row r="69" spans="1:8">
      <c r="A69" s="770">
        <v>2035</v>
      </c>
      <c r="B69" s="766">
        <v>6.3</v>
      </c>
      <c r="C69" s="766">
        <v>7</v>
      </c>
      <c r="D69" s="766">
        <f t="shared" si="5"/>
        <v>13.3</v>
      </c>
      <c r="E69" s="765">
        <v>44.150399999999998</v>
      </c>
      <c r="F69" s="765">
        <v>49.055999999999997</v>
      </c>
      <c r="G69" s="765">
        <f t="shared" si="6"/>
        <v>93.206400000000002</v>
      </c>
    </row>
    <row r="70" spans="1:8">
      <c r="A70" s="770">
        <v>2036</v>
      </c>
      <c r="B70" s="766">
        <v>6.3</v>
      </c>
      <c r="C70" s="766">
        <v>11</v>
      </c>
      <c r="D70" s="766">
        <f t="shared" si="5"/>
        <v>17.3</v>
      </c>
      <c r="E70" s="765">
        <v>44.150399999999998</v>
      </c>
      <c r="F70" s="765">
        <v>77.087999999999994</v>
      </c>
      <c r="G70" s="765">
        <f t="shared" si="6"/>
        <v>121.23839999999998</v>
      </c>
      <c r="H70" t="s">
        <v>1140</v>
      </c>
    </row>
    <row r="71" spans="1:8">
      <c r="A71" s="770">
        <v>2037</v>
      </c>
      <c r="B71" s="766">
        <v>6.3</v>
      </c>
      <c r="C71" s="766">
        <v>11</v>
      </c>
      <c r="D71" s="766">
        <f t="shared" si="5"/>
        <v>17.3</v>
      </c>
      <c r="E71" s="765">
        <v>44.150399999999998</v>
      </c>
      <c r="F71" s="765">
        <v>77.087999999999994</v>
      </c>
      <c r="G71" s="765">
        <f t="shared" si="6"/>
        <v>121.23839999999998</v>
      </c>
    </row>
    <row r="72" spans="1:8">
      <c r="A72" s="770">
        <v>2038</v>
      </c>
      <c r="B72" s="766">
        <v>6.3</v>
      </c>
      <c r="C72" s="766">
        <v>11</v>
      </c>
      <c r="D72" s="766">
        <f t="shared" si="5"/>
        <v>17.3</v>
      </c>
      <c r="E72" s="765">
        <v>44.150399999999998</v>
      </c>
      <c r="F72" s="765">
        <v>77.087999999999994</v>
      </c>
      <c r="G72" s="765">
        <f t="shared" si="6"/>
        <v>121.23839999999998</v>
      </c>
    </row>
    <row r="73" spans="1:8">
      <c r="A73" s="770">
        <v>2039</v>
      </c>
      <c r="B73" s="766">
        <v>6.3</v>
      </c>
      <c r="C73" s="766">
        <v>11</v>
      </c>
      <c r="D73" s="766">
        <f t="shared" si="5"/>
        <v>17.3</v>
      </c>
      <c r="E73" s="765">
        <v>44.150399999999998</v>
      </c>
      <c r="F73" s="765">
        <v>77.087999999999994</v>
      </c>
      <c r="G73" s="765">
        <f t="shared" si="6"/>
        <v>121.23839999999998</v>
      </c>
    </row>
    <row r="74" spans="1:8">
      <c r="A74" s="770">
        <v>2040</v>
      </c>
      <c r="B74" s="766">
        <v>9.4499999999999993</v>
      </c>
      <c r="C74" s="766">
        <v>14</v>
      </c>
      <c r="D74" s="766">
        <f t="shared" si="5"/>
        <v>23.45</v>
      </c>
      <c r="E74" s="765">
        <v>66.2256</v>
      </c>
      <c r="F74" s="765">
        <v>98.111999999999995</v>
      </c>
      <c r="G74" s="765">
        <f t="shared" si="6"/>
        <v>164.33760000000001</v>
      </c>
      <c r="H74" t="s">
        <v>1141</v>
      </c>
    </row>
  </sheetData>
  <phoneticPr fontId="5"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529B-36EA-487C-966D-113C6665CC0F}">
  <dimension ref="A1:I59"/>
  <sheetViews>
    <sheetView showGridLines="0" topLeftCell="A10" workbookViewId="0">
      <selection activeCell="A19" sqref="A19:H19"/>
    </sheetView>
  </sheetViews>
  <sheetFormatPr defaultColWidth="9" defaultRowHeight="16.5"/>
  <cols>
    <col min="1" max="1" width="38" style="733" customWidth="1"/>
    <col min="2" max="2" width="15" style="733" customWidth="1"/>
    <col min="3" max="3" width="28.125" style="733" customWidth="1"/>
    <col min="4" max="8" width="15" style="733" customWidth="1"/>
    <col min="9" max="9" width="11" style="733" bestFit="1" customWidth="1"/>
    <col min="10" max="16384" width="9" style="733"/>
  </cols>
  <sheetData>
    <row r="1" spans="1:9" ht="20.25">
      <c r="A1" s="732" t="s">
        <v>1016</v>
      </c>
    </row>
    <row r="2" spans="1:9">
      <c r="A2" s="743" t="s">
        <v>1023</v>
      </c>
    </row>
    <row r="3" spans="1:9" s="742" customFormat="1" ht="42.75" customHeight="1">
      <c r="A3" s="744" t="s">
        <v>1024</v>
      </c>
      <c r="B3" s="741"/>
      <c r="C3" s="741"/>
      <c r="D3" s="741"/>
      <c r="E3" s="741"/>
      <c r="F3" s="741"/>
      <c r="G3" s="741"/>
      <c r="H3" s="741"/>
    </row>
    <row r="4" spans="1:9" s="742" customFormat="1" ht="16.5" customHeight="1">
      <c r="A4" s="741"/>
      <c r="B4" s="741"/>
      <c r="C4" s="741"/>
      <c r="D4" s="741"/>
      <c r="E4" s="741"/>
      <c r="F4" s="741"/>
      <c r="G4" s="741"/>
      <c r="H4" s="741"/>
    </row>
    <row r="5" spans="1:9" ht="27">
      <c r="A5" s="734" t="s">
        <v>1006</v>
      </c>
      <c r="B5" s="734" t="s">
        <v>1007</v>
      </c>
      <c r="C5" s="734" t="s">
        <v>1008</v>
      </c>
      <c r="D5" s="734" t="s">
        <v>1009</v>
      </c>
      <c r="E5" s="734" t="s">
        <v>1010</v>
      </c>
      <c r="F5" s="734" t="s">
        <v>1011</v>
      </c>
      <c r="G5" s="740" t="s">
        <v>1017</v>
      </c>
      <c r="H5" s="740" t="s">
        <v>1012</v>
      </c>
    </row>
    <row r="6" spans="1:9">
      <c r="A6" s="735">
        <v>2019</v>
      </c>
      <c r="B6" s="736">
        <v>25117.200000000001</v>
      </c>
      <c r="C6" s="736">
        <v>1269</v>
      </c>
      <c r="D6" s="736">
        <v>26386.2</v>
      </c>
      <c r="E6" s="736">
        <f>G6*0.086</f>
        <v>23845.624199999998</v>
      </c>
      <c r="F6" s="738">
        <f>D6-E6</f>
        <v>2540.5758000000023</v>
      </c>
      <c r="G6" s="737">
        <v>277274.7</v>
      </c>
      <c r="H6" s="737">
        <v>29542</v>
      </c>
      <c r="I6" s="739"/>
    </row>
    <row r="7" spans="1:9">
      <c r="A7" s="735">
        <v>2020</v>
      </c>
      <c r="B7" s="736">
        <v>24451.7</v>
      </c>
      <c r="C7" s="736">
        <v>1219</v>
      </c>
      <c r="D7" s="736">
        <v>25670.7</v>
      </c>
      <c r="E7" s="736">
        <f t="shared" ref="E7:E10" si="0">G7*0.086</f>
        <v>22973.111199999999</v>
      </c>
      <c r="F7" s="738">
        <f t="shared" ref="F7:F10" si="1">D7-E7</f>
        <v>2697.5888000000014</v>
      </c>
      <c r="G7" s="737">
        <v>267129.2</v>
      </c>
      <c r="H7" s="737">
        <v>31367</v>
      </c>
      <c r="I7" s="739"/>
    </row>
    <row r="8" spans="1:9">
      <c r="A8" s="735">
        <v>2021</v>
      </c>
      <c r="B8" s="736">
        <v>26318</v>
      </c>
      <c r="C8" s="736">
        <v>1212.3</v>
      </c>
      <c r="D8" s="736">
        <v>27530.3</v>
      </c>
      <c r="E8" s="736">
        <f t="shared" si="0"/>
        <v>24309.181400000001</v>
      </c>
      <c r="F8" s="738">
        <f t="shared" si="1"/>
        <v>3221.118599999998</v>
      </c>
      <c r="G8" s="737">
        <v>282664.90000000002</v>
      </c>
      <c r="H8" s="737">
        <v>37455</v>
      </c>
      <c r="I8" s="739"/>
    </row>
    <row r="9" spans="1:9">
      <c r="A9" s="735">
        <v>2022</v>
      </c>
      <c r="B9" s="736">
        <v>26373.9</v>
      </c>
      <c r="C9" s="736">
        <v>1268.5999999999999</v>
      </c>
      <c r="D9" s="736">
        <v>27642.5</v>
      </c>
      <c r="E9" s="736">
        <f t="shared" si="0"/>
        <v>24762.573400000001</v>
      </c>
      <c r="F9" s="738">
        <f t="shared" si="1"/>
        <v>2879.9265999999989</v>
      </c>
      <c r="G9" s="737">
        <v>287936.90000000002</v>
      </c>
      <c r="H9" s="737">
        <v>33487</v>
      </c>
      <c r="I9" s="739"/>
    </row>
    <row r="10" spans="1:9">
      <c r="A10" s="735">
        <v>2023</v>
      </c>
      <c r="B10" s="736">
        <v>26328.5</v>
      </c>
      <c r="C10" s="736">
        <v>1271.7</v>
      </c>
      <c r="D10" s="736">
        <v>27600.2</v>
      </c>
      <c r="E10" s="736">
        <f t="shared" si="0"/>
        <v>24226.6214</v>
      </c>
      <c r="F10" s="738">
        <f t="shared" si="1"/>
        <v>3373.5786000000007</v>
      </c>
      <c r="G10" s="737">
        <v>281704.90000000002</v>
      </c>
      <c r="H10" s="737">
        <v>39228</v>
      </c>
      <c r="I10" s="739"/>
    </row>
    <row r="12" spans="1:9">
      <c r="A12" s="805" t="s">
        <v>1018</v>
      </c>
      <c r="B12" s="804"/>
      <c r="C12" s="804"/>
      <c r="D12" s="804"/>
      <c r="E12" s="804"/>
      <c r="F12" s="804"/>
      <c r="G12" s="804"/>
      <c r="H12" s="804"/>
    </row>
    <row r="13" spans="1:9">
      <c r="A13" s="805" t="s">
        <v>1019</v>
      </c>
      <c r="B13" s="804"/>
      <c r="C13" s="804"/>
      <c r="D13" s="804"/>
      <c r="E13" s="804"/>
      <c r="F13" s="804"/>
      <c r="G13" s="804"/>
      <c r="H13" s="804"/>
    </row>
    <row r="14" spans="1:9">
      <c r="A14" s="805" t="s">
        <v>1020</v>
      </c>
      <c r="B14" s="804"/>
      <c r="C14" s="804"/>
      <c r="D14" s="804"/>
      <c r="E14" s="804"/>
      <c r="F14" s="804"/>
      <c r="G14" s="804"/>
      <c r="H14" s="804"/>
    </row>
    <row r="15" spans="1:9">
      <c r="A15" s="803" t="s">
        <v>1013</v>
      </c>
      <c r="B15" s="804"/>
      <c r="C15" s="804"/>
      <c r="D15" s="804"/>
      <c r="E15" s="804"/>
      <c r="F15" s="804"/>
      <c r="G15" s="804"/>
      <c r="H15" s="804"/>
    </row>
    <row r="16" spans="1:9">
      <c r="A16" s="803" t="s">
        <v>1021</v>
      </c>
      <c r="B16" s="804"/>
      <c r="C16" s="804"/>
      <c r="D16" s="804"/>
      <c r="E16" s="804"/>
      <c r="F16" s="804"/>
      <c r="G16" s="804"/>
      <c r="H16" s="804"/>
    </row>
    <row r="17" spans="1:8">
      <c r="A17" s="803" t="s">
        <v>1022</v>
      </c>
      <c r="B17" s="804"/>
      <c r="C17" s="804"/>
      <c r="D17" s="804"/>
      <c r="E17" s="804"/>
      <c r="F17" s="804"/>
      <c r="G17" s="804"/>
      <c r="H17" s="804"/>
    </row>
    <row r="18" spans="1:8">
      <c r="A18" s="803" t="s">
        <v>1014</v>
      </c>
      <c r="B18" s="804"/>
      <c r="C18" s="804"/>
      <c r="D18" s="804"/>
      <c r="E18" s="804"/>
      <c r="F18" s="804"/>
      <c r="G18" s="804"/>
      <c r="H18" s="804"/>
    </row>
    <row r="19" spans="1:8">
      <c r="A19" s="803" t="s">
        <v>1015</v>
      </c>
      <c r="B19" s="804"/>
      <c r="C19" s="804"/>
      <c r="D19" s="804"/>
      <c r="E19" s="804"/>
      <c r="F19" s="804"/>
      <c r="G19" s="804"/>
      <c r="H19" s="804"/>
    </row>
    <row r="21" spans="1:8">
      <c r="A21" s="733" t="s">
        <v>1033</v>
      </c>
    </row>
    <row r="22" spans="1:8">
      <c r="A22" s="745" t="s">
        <v>1025</v>
      </c>
      <c r="B22" s="745">
        <v>2019</v>
      </c>
      <c r="C22" s="745">
        <v>2020</v>
      </c>
      <c r="D22" s="745">
        <v>2021</v>
      </c>
      <c r="E22" s="745">
        <v>2022</v>
      </c>
      <c r="F22" s="745">
        <v>2023</v>
      </c>
    </row>
    <row r="23" spans="1:8">
      <c r="A23" s="745" t="s">
        <v>77</v>
      </c>
      <c r="B23" s="746">
        <f>'2019_KESIS'!BH17</f>
        <v>2565.4</v>
      </c>
      <c r="C23" s="746">
        <f>'2020_KESIS'!BH17</f>
        <v>2583.5</v>
      </c>
      <c r="D23" s="746">
        <f>'2021_KESIS'!BH17</f>
        <v>2781.8</v>
      </c>
      <c r="E23" s="746">
        <f>'2022_KESIS'!BH17</f>
        <v>2579.6999999999998</v>
      </c>
      <c r="F23" s="746">
        <f>'2023_KESIS'!BH17</f>
        <v>2732.8</v>
      </c>
    </row>
    <row r="24" spans="1:8">
      <c r="A24" s="745" t="s">
        <v>80</v>
      </c>
      <c r="B24" s="746">
        <f>'2019_KESIS'!BH20</f>
        <v>2040.6</v>
      </c>
      <c r="C24" s="746">
        <f>'2020_KESIS'!BH20</f>
        <v>2003.8</v>
      </c>
      <c r="D24" s="746">
        <f>'2021_KESIS'!BH20</f>
        <v>1952.6</v>
      </c>
      <c r="E24" s="746">
        <f>'2022_KESIS'!BH20</f>
        <v>1964.8</v>
      </c>
      <c r="F24" s="746">
        <f>'2023_KESIS'!BH20</f>
        <v>2375.1999999999998</v>
      </c>
    </row>
    <row r="25" spans="1:8">
      <c r="A25" s="748" t="s">
        <v>1047</v>
      </c>
      <c r="B25" s="748">
        <f>B29/SUM(B23:B24)</f>
        <v>0.55157963525835918</v>
      </c>
      <c r="C25" s="748">
        <f t="shared" ref="C25:F25" si="2">C29/SUM(C23:C24)</f>
        <v>0.58805589344494613</v>
      </c>
      <c r="D25" s="748">
        <f t="shared" si="2"/>
        <v>0.68036469246366982</v>
      </c>
      <c r="E25" s="748">
        <f t="shared" si="2"/>
        <v>0.6337169325558365</v>
      </c>
      <c r="F25" s="748">
        <f t="shared" si="2"/>
        <v>0.66045000000000009</v>
      </c>
      <c r="G25" s="733" t="s">
        <v>1034</v>
      </c>
    </row>
    <row r="27" spans="1:8">
      <c r="A27" s="733" t="s">
        <v>1029</v>
      </c>
    </row>
    <row r="28" spans="1:8">
      <c r="A28" s="745" t="s">
        <v>1025</v>
      </c>
      <c r="B28" s="745">
        <v>2019</v>
      </c>
      <c r="C28" s="745">
        <v>2020</v>
      </c>
      <c r="D28" s="745">
        <v>2021</v>
      </c>
      <c r="E28" s="745">
        <v>2022</v>
      </c>
      <c r="F28" s="745">
        <v>2023</v>
      </c>
    </row>
    <row r="29" spans="1:8">
      <c r="A29" s="745" t="s">
        <v>1026</v>
      </c>
      <c r="B29" s="747">
        <f>F6</f>
        <v>2540.5758000000023</v>
      </c>
      <c r="C29" s="747">
        <f>F7</f>
        <v>2697.5888000000014</v>
      </c>
      <c r="D29" s="747">
        <f>F8</f>
        <v>3221.118599999998</v>
      </c>
      <c r="E29" s="747">
        <f>F9</f>
        <v>2879.9265999999989</v>
      </c>
      <c r="F29" s="747">
        <f>F10</f>
        <v>3373.5786000000007</v>
      </c>
    </row>
    <row r="30" spans="1:8">
      <c r="A30" s="745" t="s">
        <v>1027</v>
      </c>
      <c r="B30" s="746">
        <f>B$29*B$23/SUM(B$23:B$24)</f>
        <v>1415.0223962917946</v>
      </c>
      <c r="C30" s="746">
        <f>C$29*C$23/SUM(C$23:C$24)</f>
        <v>1519.2424007150182</v>
      </c>
      <c r="D30" s="746">
        <f>D$29*D$23/SUM(D$23:D$24)</f>
        <v>1892.6385014954367</v>
      </c>
      <c r="E30" s="746">
        <f>E$29*E$23/SUM(E$23:E$24)</f>
        <v>1634.7995709142913</v>
      </c>
      <c r="F30" s="746">
        <f>F$29*F$23/SUM(F$23:F$24)</f>
        <v>1804.8777600000003</v>
      </c>
    </row>
    <row r="31" spans="1:8">
      <c r="A31" s="745" t="s">
        <v>1028</v>
      </c>
      <c r="B31" s="746">
        <f>B$29*B$24/SUM(B$23:B$24)</f>
        <v>1125.5534037082077</v>
      </c>
      <c r="C31" s="746">
        <f>C$29*C$24/SUM(C$23:C$24)</f>
        <v>1178.3463992849829</v>
      </c>
      <c r="D31" s="746">
        <f>D$29*D$24/SUM(D$23:D$24)</f>
        <v>1328.4800985045615</v>
      </c>
      <c r="E31" s="746">
        <f>E$29*E$24/SUM(E$23:E$24)</f>
        <v>1245.1270290857074</v>
      </c>
      <c r="F31" s="746">
        <f>F$29*F$24/SUM(F$23:F$24)</f>
        <v>1568.7008400000002</v>
      </c>
    </row>
    <row r="33" spans="1:6">
      <c r="A33" s="733" t="s">
        <v>1048</v>
      </c>
    </row>
    <row r="34" spans="1:6">
      <c r="A34" s="749" t="s">
        <v>1035</v>
      </c>
      <c r="B34" s="750" t="s">
        <v>1036</v>
      </c>
      <c r="C34" s="750" t="s">
        <v>1037</v>
      </c>
      <c r="D34" s="750" t="s">
        <v>1038</v>
      </c>
      <c r="E34" s="750" t="s">
        <v>1039</v>
      </c>
      <c r="F34" s="750" t="s">
        <v>1040</v>
      </c>
    </row>
    <row r="35" spans="1:6">
      <c r="A35" s="755" t="s">
        <v>246</v>
      </c>
      <c r="B35" s="756" t="s">
        <v>1041</v>
      </c>
      <c r="C35" s="751">
        <f ca="1">electricity!G97*1000/About!$C$74</f>
        <v>1614.8000000000002</v>
      </c>
      <c r="D35" s="752">
        <v>1614.8</v>
      </c>
      <c r="E35" s="753">
        <f ca="1">IF(C35=0,0,MAX(0,(C35-D35)/C35))</f>
        <v>1.4080609081200895E-16</v>
      </c>
    </row>
    <row r="36" spans="1:6">
      <c r="A36" s="755" t="s">
        <v>247</v>
      </c>
      <c r="B36" s="756" t="s">
        <v>1042</v>
      </c>
      <c r="C36" s="754">
        <v>0</v>
      </c>
      <c r="D36" s="754">
        <v>0</v>
      </c>
      <c r="E36" s="753">
        <v>0</v>
      </c>
    </row>
    <row r="37" spans="1:6">
      <c r="A37" s="755" t="s">
        <v>248</v>
      </c>
      <c r="B37" s="756" t="s">
        <v>1042</v>
      </c>
      <c r="C37" s="754">
        <v>0</v>
      </c>
      <c r="D37" s="754">
        <v>0</v>
      </c>
      <c r="E37" s="753">
        <v>0</v>
      </c>
    </row>
    <row r="38" spans="1:6">
      <c r="A38" s="755" t="s">
        <v>249</v>
      </c>
      <c r="B38" s="756" t="s">
        <v>1043</v>
      </c>
      <c r="C38" s="751">
        <f ca="1">electricity!G100*1000/About!$C$74</f>
        <v>147</v>
      </c>
      <c r="D38" s="752">
        <v>136.9</v>
      </c>
      <c r="E38" s="753">
        <f t="shared" ref="E38:E56" ca="1" si="3">IF(C38=0,0,MAX(0,(C38-D38)/C38))</f>
        <v>6.8707482993197247E-2</v>
      </c>
    </row>
    <row r="39" spans="1:6">
      <c r="A39" s="755" t="s">
        <v>250</v>
      </c>
      <c r="B39" s="756" t="s">
        <v>113</v>
      </c>
      <c r="C39" s="751">
        <f ca="1">electricity!G101*1000/About!$C$74</f>
        <v>1209.7</v>
      </c>
      <c r="D39" s="752">
        <v>1153.4000000000001</v>
      </c>
      <c r="E39" s="753">
        <f t="shared" ca="1" si="3"/>
        <v>4.6540464577994503E-2</v>
      </c>
    </row>
    <row r="40" spans="1:6">
      <c r="A40" s="755" t="s">
        <v>251</v>
      </c>
      <c r="B40" s="756" t="s">
        <v>114</v>
      </c>
      <c r="C40" s="751">
        <f ca="1">electricity!G102*1000/About!$C$74</f>
        <v>724.9</v>
      </c>
      <c r="D40" s="752">
        <v>672.3</v>
      </c>
      <c r="E40" s="753">
        <f t="shared" ca="1" si="3"/>
        <v>7.2561732652779723E-2</v>
      </c>
    </row>
    <row r="41" spans="1:6">
      <c r="A41" s="755" t="s">
        <v>252</v>
      </c>
      <c r="B41" s="756" t="s">
        <v>1044</v>
      </c>
      <c r="C41" s="751">
        <f ca="1">electricity!G103*1000/About!$C$74</f>
        <v>141.69999999999999</v>
      </c>
      <c r="D41" s="752">
        <v>141.1</v>
      </c>
      <c r="E41" s="753">
        <f t="shared" ca="1" si="3"/>
        <v>4.234297812279424E-3</v>
      </c>
    </row>
    <row r="42" spans="1:6">
      <c r="A42" s="755" t="s">
        <v>253</v>
      </c>
      <c r="B42" s="756" t="s">
        <v>116</v>
      </c>
      <c r="C42" s="751">
        <f ca="1">electricity!G104*1000/About!$C$74</f>
        <v>789.2</v>
      </c>
      <c r="D42" s="752">
        <v>768.5</v>
      </c>
      <c r="E42" s="753">
        <f t="shared" ca="1" si="3"/>
        <v>2.6229092752154137E-2</v>
      </c>
    </row>
    <row r="43" spans="1:6">
      <c r="A43" s="755" t="s">
        <v>254</v>
      </c>
      <c r="B43" s="756" t="s">
        <v>1045</v>
      </c>
      <c r="C43" s="751">
        <f ca="1">SUM(electricity!G105:G107)*1000/About!$C$74</f>
        <v>6496.8</v>
      </c>
      <c r="D43" s="752">
        <v>5462.1</v>
      </c>
      <c r="E43" s="753">
        <f t="shared" ca="1" si="3"/>
        <v>0.15926302179534538</v>
      </c>
    </row>
    <row r="44" spans="1:6">
      <c r="A44" s="755" t="s">
        <v>255</v>
      </c>
      <c r="B44" s="756" t="s">
        <v>1045</v>
      </c>
      <c r="C44" s="751">
        <f ca="1">SUM(electricity!G105:G107)*1000/About!$C$74</f>
        <v>6496.8</v>
      </c>
      <c r="D44" s="752">
        <v>5462.1</v>
      </c>
      <c r="E44" s="753">
        <f t="shared" ca="1" si="3"/>
        <v>0.15926302179534538</v>
      </c>
    </row>
    <row r="45" spans="1:6">
      <c r="A45" s="755" t="s">
        <v>305</v>
      </c>
      <c r="B45" s="756" t="s">
        <v>1045</v>
      </c>
      <c r="C45" s="751">
        <f ca="1">SUM(electricity!G105:G107)*1000/About!$C$74</f>
        <v>6496.8</v>
      </c>
      <c r="D45" s="752">
        <v>5462.1</v>
      </c>
      <c r="E45" s="753">
        <f t="shared" ca="1" si="3"/>
        <v>0.15926302179534538</v>
      </c>
    </row>
    <row r="46" spans="1:6">
      <c r="A46" s="755" t="s">
        <v>258</v>
      </c>
      <c r="B46" s="756" t="s">
        <v>118</v>
      </c>
      <c r="C46" s="751">
        <f ca="1">SUM(electricity!G108:G109)*1000/About!$C$74</f>
        <v>1019.3</v>
      </c>
      <c r="D46" s="752">
        <v>980.9</v>
      </c>
      <c r="E46" s="753">
        <f t="shared" ca="1" si="3"/>
        <v>3.7672912783282622E-2</v>
      </c>
    </row>
    <row r="47" spans="1:6">
      <c r="A47" s="755" t="s">
        <v>306</v>
      </c>
      <c r="B47" s="756" t="s">
        <v>118</v>
      </c>
      <c r="C47" s="751">
        <f ca="1">SUM(electricity!G108:G109)*1000/About!$C$74</f>
        <v>1019.3</v>
      </c>
      <c r="D47" s="752">
        <v>980.9</v>
      </c>
      <c r="E47" s="753">
        <f t="shared" ca="1" si="3"/>
        <v>3.7672912783282622E-2</v>
      </c>
    </row>
    <row r="48" spans="1:6">
      <c r="A48" s="755" t="s">
        <v>259</v>
      </c>
      <c r="B48" s="756" t="s">
        <v>1046</v>
      </c>
      <c r="C48" s="751">
        <f ca="1">SUM(electricity!G110:G112)*1000/About!$C$74</f>
        <v>5070.5</v>
      </c>
      <c r="D48" s="752">
        <v>3552.8</v>
      </c>
      <c r="E48" s="753">
        <f t="shared" ca="1" si="3"/>
        <v>0.29931959372842909</v>
      </c>
    </row>
    <row r="49" spans="1:5">
      <c r="A49" s="755" t="s">
        <v>260</v>
      </c>
      <c r="B49" s="756" t="s">
        <v>1046</v>
      </c>
      <c r="C49" s="751">
        <f ca="1">SUM(electricity!G110:G112)*1000/About!$C$74</f>
        <v>5070.5</v>
      </c>
      <c r="D49" s="752">
        <v>3552.8</v>
      </c>
      <c r="E49" s="753">
        <f t="shared" ca="1" si="3"/>
        <v>0.29931959372842909</v>
      </c>
    </row>
    <row r="50" spans="1:5">
      <c r="A50" s="755" t="s">
        <v>307</v>
      </c>
      <c r="B50" s="756" t="s">
        <v>1046</v>
      </c>
      <c r="C50" s="751">
        <f ca="1">SUM(electricity!G110:G112)*1000/About!$C$74</f>
        <v>5070.5</v>
      </c>
      <c r="D50" s="752">
        <v>3552.8</v>
      </c>
      <c r="E50" s="753">
        <f t="shared" ca="1" si="3"/>
        <v>0.29931959372842909</v>
      </c>
    </row>
    <row r="51" spans="1:5">
      <c r="A51" s="755" t="s">
        <v>308</v>
      </c>
      <c r="B51" s="756" t="s">
        <v>121</v>
      </c>
      <c r="C51" s="751">
        <f ca="1">SUM(electricity!G113:G115)*1000/About!$C$74</f>
        <v>8043.0999999999985</v>
      </c>
      <c r="D51" s="752">
        <v>7319</v>
      </c>
      <c r="E51" s="753">
        <f t="shared" ca="1" si="3"/>
        <v>9.0027476967835626E-2</v>
      </c>
    </row>
    <row r="52" spans="1:5">
      <c r="A52" s="755" t="s">
        <v>309</v>
      </c>
      <c r="B52" s="756" t="s">
        <v>121</v>
      </c>
      <c r="C52" s="751">
        <f ca="1">SUM(electricity!G113:G115)*1000/About!$C$74</f>
        <v>8043.0999999999985</v>
      </c>
      <c r="D52" s="752">
        <v>7319</v>
      </c>
      <c r="E52" s="753">
        <f t="shared" ca="1" si="3"/>
        <v>9.0027476967835626E-2</v>
      </c>
    </row>
    <row r="53" spans="1:5">
      <c r="A53" s="755" t="s">
        <v>310</v>
      </c>
      <c r="B53" s="756" t="s">
        <v>121</v>
      </c>
      <c r="C53" s="751">
        <f ca="1">SUM(electricity!G113:G115)*1000/About!$C$74</f>
        <v>8043.0999999999985</v>
      </c>
      <c r="D53" s="752">
        <v>7319</v>
      </c>
      <c r="E53" s="753">
        <f t="shared" ca="1" si="3"/>
        <v>9.0027476967835626E-2</v>
      </c>
    </row>
    <row r="54" spans="1:5">
      <c r="A54" s="755" t="s">
        <v>263</v>
      </c>
      <c r="B54" s="756" t="s">
        <v>122</v>
      </c>
      <c r="C54" s="751">
        <f ca="1">SUM(electricity!G116:G117)*1000/About!$C$74</f>
        <v>2034.5000000000002</v>
      </c>
      <c r="D54" s="752">
        <v>2030.8</v>
      </c>
      <c r="E54" s="753">
        <f t="shared" ca="1" si="3"/>
        <v>1.8186286556894924E-3</v>
      </c>
    </row>
    <row r="55" spans="1:5">
      <c r="A55" s="755" t="s">
        <v>311</v>
      </c>
      <c r="B55" s="756" t="s">
        <v>122</v>
      </c>
      <c r="C55" s="751">
        <f ca="1">SUM(electricity!G116:G117)*1000/About!$C$74</f>
        <v>2034.5000000000002</v>
      </c>
      <c r="D55" s="752">
        <v>2030.8</v>
      </c>
      <c r="E55" s="753">
        <f t="shared" ca="1" si="3"/>
        <v>1.8186286556894924E-3</v>
      </c>
    </row>
    <row r="56" spans="1:5">
      <c r="A56" s="755" t="s">
        <v>266</v>
      </c>
      <c r="B56" s="756" t="s">
        <v>123</v>
      </c>
      <c r="C56" s="751">
        <f ca="1">electricity!G118*1000/About!$C$74</f>
        <v>308.60000000000002</v>
      </c>
      <c r="D56" s="752">
        <v>345.1</v>
      </c>
      <c r="E56" s="753">
        <f t="shared" ca="1" si="3"/>
        <v>0</v>
      </c>
    </row>
    <row r="57" spans="1:5">
      <c r="A57" s="755" t="s">
        <v>267</v>
      </c>
      <c r="B57" s="756" t="s">
        <v>1042</v>
      </c>
      <c r="C57" s="754">
        <v>0</v>
      </c>
      <c r="D57" s="754">
        <v>0</v>
      </c>
      <c r="E57" s="753">
        <v>0</v>
      </c>
    </row>
    <row r="58" spans="1:5">
      <c r="A58" s="755" t="s">
        <v>268</v>
      </c>
      <c r="B58" s="756" t="s">
        <v>1042</v>
      </c>
      <c r="C58" s="754">
        <v>0</v>
      </c>
      <c r="D58" s="754">
        <v>0</v>
      </c>
      <c r="E58" s="753">
        <v>0</v>
      </c>
    </row>
    <row r="59" spans="1:5">
      <c r="A59" s="755" t="s">
        <v>269</v>
      </c>
      <c r="B59" s="756" t="s">
        <v>1042</v>
      </c>
      <c r="C59" s="754">
        <v>0</v>
      </c>
      <c r="D59" s="754">
        <v>0</v>
      </c>
      <c r="E59" s="753">
        <v>0</v>
      </c>
    </row>
  </sheetData>
  <mergeCells count="8">
    <mergeCell ref="A17:H17"/>
    <mergeCell ref="A18:H18"/>
    <mergeCell ref="A19:H19"/>
    <mergeCell ref="A12:H12"/>
    <mergeCell ref="A13:H13"/>
    <mergeCell ref="A14:H14"/>
    <mergeCell ref="A15:H15"/>
    <mergeCell ref="A16:H16"/>
  </mergeCells>
  <phoneticPr fontId="5"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50E4-6F0E-4934-8286-ED341C149066}">
  <dimension ref="A1:AH264"/>
  <sheetViews>
    <sheetView topLeftCell="A232" workbookViewId="0">
      <selection activeCell="J262" sqref="J262"/>
    </sheetView>
  </sheetViews>
  <sheetFormatPr defaultColWidth="9" defaultRowHeight="16.5"/>
  <cols>
    <col min="1" max="1" width="29.875" style="20" customWidth="1"/>
    <col min="2" max="2" width="22.125" style="20" bestFit="1" customWidth="1"/>
    <col min="3" max="4" width="20.625" style="20" bestFit="1" customWidth="1"/>
    <col min="5" max="5" width="21.125" style="20" bestFit="1" customWidth="1"/>
    <col min="6" max="6" width="20.625" style="20" bestFit="1" customWidth="1"/>
    <col min="7" max="7" width="35.125" style="20" customWidth="1"/>
    <col min="8" max="8" width="9" style="20" customWidth="1"/>
    <col min="9" max="10" width="13.25" style="20" bestFit="1" customWidth="1"/>
    <col min="11" max="32" width="9.25" style="20" bestFit="1" customWidth="1"/>
    <col min="33" max="33" width="15.375" style="20" customWidth="1"/>
    <col min="34" max="16384" width="9" style="20"/>
  </cols>
  <sheetData>
    <row r="1" spans="1:10">
      <c r="B1" s="724"/>
    </row>
    <row r="2" spans="1:10">
      <c r="A2" s="20" t="str">
        <f>About!B74</f>
        <v xml:space="preserve">Conversion rate (1 MTOE =): </v>
      </c>
      <c r="B2" s="20">
        <f>About!C74</f>
        <v>39656668310000</v>
      </c>
      <c r="C2" s="20" t="str">
        <f>About!D74</f>
        <v>BTU</v>
      </c>
    </row>
    <row r="3" spans="1:10">
      <c r="A3" s="676" t="s">
        <v>994</v>
      </c>
      <c r="B3" s="724">
        <f>B2/1000</f>
        <v>39656668310</v>
      </c>
      <c r="C3" s="676" t="s">
        <v>335</v>
      </c>
    </row>
    <row r="4" spans="1:10">
      <c r="A4" s="676"/>
      <c r="B4" s="724"/>
      <c r="C4" s="676"/>
    </row>
    <row r="5" spans="1:10">
      <c r="A5" s="676" t="s">
        <v>1031</v>
      </c>
    </row>
    <row r="6" spans="1:10">
      <c r="A6" s="725" t="s">
        <v>1032</v>
      </c>
      <c r="B6" s="725">
        <v>2019</v>
      </c>
      <c r="C6" s="725">
        <v>2020</v>
      </c>
      <c r="D6" s="725">
        <v>2021</v>
      </c>
      <c r="E6" s="725">
        <v>2022</v>
      </c>
      <c r="F6" s="725">
        <v>2023</v>
      </c>
      <c r="G6"/>
      <c r="H6"/>
      <c r="I6"/>
      <c r="J6"/>
    </row>
    <row r="7" spans="1:10">
      <c r="A7" s="726" t="s">
        <v>379</v>
      </c>
      <c r="B7" s="725">
        <f>(-SUMIFS('2019_KESIS'!$D$17:$BK$17,'2019_KESIS'!$D$1:$BK$1,"COAL"))*산업자가소비_연도별!B$25</f>
        <v>60.894391732522855</v>
      </c>
      <c r="C7" s="725">
        <f>(-SUMIFS('2020_KESIS'!$D$17:$BK$17,'2020_KESIS'!$D$1:$BK$1,"COAL"))*산업자가소비_연도별!C$25</f>
        <v>13.231257602511288</v>
      </c>
      <c r="D7" s="725">
        <f>(-SUMIFS('2021_KESIS'!$D$17:$BK$17,'2021_KESIS'!$D$1:$BK$1,"COAL"))*산업자가소비_연도별!D$25</f>
        <v>16.600898496113544</v>
      </c>
      <c r="E7" s="725">
        <f>(-SUMIFS('2022_KESIS'!$D$17:$BK$17,'2022_KESIS'!$D$1:$BK$1,"COAL"))*산업자가소비_연도별!E$25</f>
        <v>74.334996188799622</v>
      </c>
      <c r="F7" s="725">
        <f>(-SUMIFS('2023_KESIS'!$D$17:$BK$17,'2023_KESIS'!$D$1:$BK$1,"COAL"))*산업자가소비_연도별!F$25</f>
        <v>70.139790000000005</v>
      </c>
      <c r="G7"/>
      <c r="H7"/>
      <c r="I7"/>
      <c r="J7"/>
    </row>
    <row r="8" spans="1:10">
      <c r="A8" s="726" t="s">
        <v>385</v>
      </c>
      <c r="B8" s="725">
        <f>(-SUMIFS('2019_KESIS'!$D$17:$BK$17,'2019_KESIS'!$D$1:$BK$1,"NATURAL GAS"))*산업자가소비_연도별!B$25</f>
        <v>381.3621598176295</v>
      </c>
      <c r="C8" s="725">
        <f>(-SUMIFS('2020_KESIS'!$D$17:$BK$17,'2020_KESIS'!$D$1:$BK$1,"NATURAL GAS"))*산업자가소비_연도별!C$25</f>
        <v>493.55531136834333</v>
      </c>
      <c r="D8" s="725">
        <f>(-SUMIFS('2021_KESIS'!$D$17:$BK$17,'2021_KESIS'!$D$1:$BK$1,"NATURAL GAS"))*산업자가소비_연도별!D$25</f>
        <v>405.29324730060813</v>
      </c>
      <c r="E8" s="725">
        <f>(-SUMIFS('2022_KESIS'!$D$17:$BK$17,'2022_KESIS'!$D$1:$BK$1,"NATURAL GAS"))*산업자가소비_연도별!E$25</f>
        <v>183.01745012212558</v>
      </c>
      <c r="F8" s="725">
        <f>(-SUMIFS('2023_KESIS'!$D$17:$BK$17,'2023_KESIS'!$D$1:$BK$1,"NATURAL GAS"))*산업자가소비_연도별!F$25</f>
        <v>336.16905000000003</v>
      </c>
      <c r="G8"/>
      <c r="H8"/>
      <c r="I8"/>
      <c r="J8"/>
    </row>
    <row r="9" spans="1:10">
      <c r="A9" s="726" t="s">
        <v>380</v>
      </c>
      <c r="B9" s="725">
        <f>(-SUMIFS('2019_KESIS'!$D$17:$BK$17,'2019_KESIS'!$D$1:$BK$1,"Crude Oil"))*산업자가소비_연도별!B$25</f>
        <v>0</v>
      </c>
      <c r="C9" s="725">
        <f>(-SUMIFS('2020_KESIS'!$D$17:$BK$17,'2020_KESIS'!$D$1:$BK$1,"Crude Oil"))*산업자가소비_연도별!C$25</f>
        <v>0</v>
      </c>
      <c r="D9" s="725">
        <f>(-SUMIFS('2021_KESIS'!$D$17:$BK$17,'2021_KESIS'!$D$1:$BK$1,"Crude Oil"))*산업자가소비_연도별!D$25</f>
        <v>0</v>
      </c>
      <c r="E9" s="725">
        <f>(-SUMIFS('2022_KESIS'!$D$17:$BK$17,'2022_KESIS'!$D$1:$BK$1,"Crude Oil"))*산업자가소비_연도별!E$25</f>
        <v>0</v>
      </c>
      <c r="F9" s="725">
        <f>(-SUMIFS('2023_KESIS'!$D$17:$BK$17,'2023_KESIS'!$D$1:$BK$1,"Crude Oil"))*산업자가소비_연도별!F$25</f>
        <v>0</v>
      </c>
      <c r="G9"/>
      <c r="H9"/>
      <c r="I9"/>
      <c r="J9"/>
    </row>
    <row r="10" spans="1:10">
      <c r="A10" s="726" t="s">
        <v>383</v>
      </c>
      <c r="B10" s="725">
        <f>(-SUMIFS('2019_KESIS'!$D$17:$BK$17,'2019_KESIS'!$D$1:$BK$1,"LPG Propane or butane"))*산업자가소비_연도별!B$25</f>
        <v>144.23807462006093</v>
      </c>
      <c r="C10" s="725">
        <f>(-SUMIFS('2020_KESIS'!$D$17:$BK$17,'2020_KESIS'!$D$1:$BK$1,"LPG Propane or butane"))*산업자가소비_연도별!C$25</f>
        <v>198.23364168029136</v>
      </c>
      <c r="D10" s="725">
        <f>(-SUMIFS('2021_KESIS'!$D$17:$BK$17,'2021_KESIS'!$D$1:$BK$1,"LPG Propane or butane"))*산업자가소비_연도별!D$25</f>
        <v>219.62172272727261</v>
      </c>
      <c r="E10" s="725">
        <f>(-SUMIFS('2022_KESIS'!$D$17:$BK$17,'2022_KESIS'!$D$1:$BK$1,"LPG Propane or butane"))*산업자가소비_연도별!E$25</f>
        <v>215.27364198921765</v>
      </c>
      <c r="F10" s="725">
        <f>(-SUMIFS('2023_KESIS'!$D$17:$BK$17,'2023_KESIS'!$D$1:$BK$1,"LPG Propane or butane"))*산업자가소비_연도별!F$25</f>
        <v>83.745060000000009</v>
      </c>
      <c r="G10"/>
      <c r="H10"/>
      <c r="I10"/>
      <c r="J10"/>
    </row>
    <row r="11" spans="1:10">
      <c r="A11" s="726" t="s">
        <v>284</v>
      </c>
      <c r="B11" s="725">
        <f>(-SUMIFS('2019_KESIS'!$D$17:$BK$17,'2019_KESIS'!$D$1:$BK$1,"Petroleum-diesel"))*산업자가소비_연도별!B$25</f>
        <v>0.11031592705167184</v>
      </c>
      <c r="C11" s="725">
        <f>(-SUMIFS('2020_KESIS'!$D$17:$BK$17,'2020_KESIS'!$D$1:$BK$1,"Petroleum-diesel"))*산업자가소비_연도별!C$25</f>
        <v>0</v>
      </c>
      <c r="D11" s="725">
        <f>(-SUMIFS('2021_KESIS'!$D$17:$BK$17,'2021_KESIS'!$D$1:$BK$1,"Petroleum-diesel"))*산업자가소비_연도별!D$25</f>
        <v>0</v>
      </c>
      <c r="E11" s="725">
        <f>(-SUMIFS('2022_KESIS'!$D$17:$BK$17,'2022_KESIS'!$D$1:$BK$1,"Petroleum-diesel"))*산업자가소비_연도별!E$25</f>
        <v>0</v>
      </c>
      <c r="F11" s="725">
        <f>(-SUMIFS('2023_KESIS'!$D$17:$BK$17,'2023_KESIS'!$D$1:$BK$1,"Petroleum-diesel"))*산업자가소비_연도별!F$25</f>
        <v>0</v>
      </c>
      <c r="G11"/>
      <c r="H11"/>
      <c r="I11"/>
      <c r="J11"/>
    </row>
    <row r="12" spans="1:10">
      <c r="A12" s="726" t="s">
        <v>285</v>
      </c>
      <c r="B12" s="725">
        <f>(-SUMIFS('2019_KESIS'!$D$17:$BK$17,'2019_KESIS'!$D$1:$BK$1,"Heavy or Residual Oil"))*산업자가소비_연도별!B$25</f>
        <v>30.061090121580577</v>
      </c>
      <c r="C12" s="725">
        <f>(-SUMIFS('2020_KESIS'!$D$17:$BK$17,'2020_KESIS'!$D$1:$BK$1,"Heavy or Residual Oil"))*산업자가소비_연도별!C$25</f>
        <v>0</v>
      </c>
      <c r="D12" s="725">
        <f>(-SUMIFS('2021_KESIS'!$D$17:$BK$17,'2021_KESIS'!$D$1:$BK$1,"Heavy or Residual Oil"))*산업자가소비_연도별!D$25</f>
        <v>0</v>
      </c>
      <c r="E12" s="725">
        <f>(-SUMIFS('2022_KESIS'!$D$17:$BK$17,'2022_KESIS'!$D$1:$BK$1,"Heavy or Residual Oil"))*산업자가소비_연도별!E$25</f>
        <v>16.920242099240834</v>
      </c>
      <c r="F12" s="725">
        <f>(-SUMIFS('2023_KESIS'!$D$17:$BK$17,'2023_KESIS'!$D$1:$BK$1,"Heavy or Residual Oil"))*산업자가소비_연도별!F$25</f>
        <v>10.501155000000002</v>
      </c>
      <c r="G12"/>
      <c r="H12"/>
      <c r="I12"/>
      <c r="J12"/>
    </row>
    <row r="13" spans="1:10">
      <c r="A13" s="726" t="s">
        <v>378</v>
      </c>
      <c r="B13" s="725">
        <f>(-SUMIFS('2019_KESIS'!$D$17:$BK$17,'2019_KESIS'!$D$1:$BK$1,"BIOMASS"))*산업자가소비_연도별!B$25</f>
        <v>8.0530626747720433</v>
      </c>
      <c r="C13" s="725">
        <f>(-SUMIFS('2020_KESIS'!$D$17:$BK$17,'2020_KESIS'!$D$1:$BK$1,"BIOMASS"))*산업자가소비_연도별!C$25</f>
        <v>3.8223633073921497</v>
      </c>
      <c r="D13" s="725">
        <f>(-SUMIFS('2021_KESIS'!$D$17:$BK$17,'2021_KESIS'!$D$1:$BK$1,"BIOMASS"))*산업자가소비_연도별!D$25</f>
        <v>13.743366787766131</v>
      </c>
      <c r="E13" s="725">
        <f>(-SUMIFS('2022_KESIS'!$D$17:$BK$17,'2022_KESIS'!$D$1:$BK$1,"BIOMASS"))*산업자가소비_연도별!E$25</f>
        <v>105.4504975772912</v>
      </c>
      <c r="F13" s="725">
        <f>(-SUMIFS('2023_KESIS'!$D$17:$BK$17,'2023_KESIS'!$D$1:$BK$1,"BIOMASS"))*산업자가소비_연도별!F$25</f>
        <v>438.01044000000007</v>
      </c>
      <c r="G13"/>
      <c r="H13"/>
      <c r="I13"/>
      <c r="J13"/>
    </row>
    <row r="14" spans="1:10">
      <c r="A14" s="726" t="s">
        <v>381</v>
      </c>
      <c r="B14" s="725">
        <f>(-SUMIFS('2019_KESIS'!$D$17:$BK$17,'2019_KESIS'!$D$1:$BK$1,"Electricity"))*산업자가소비_연도별!B$25</f>
        <v>-1415.0223962917946</v>
      </c>
      <c r="C14" s="725">
        <f>(-SUMIFS('2020_KESIS'!$D$17:$BK$17,'2020_KESIS'!$D$1:$BK$1,"Electricity"))*산업자가소비_연도별!C$25</f>
        <v>-1519.2424007150182</v>
      </c>
      <c r="D14" s="725">
        <f>(-SUMIFS('2021_KESIS'!$D$17:$BK$17,'2021_KESIS'!$D$1:$BK$1,"Electricity"))*산업자가소비_연도별!D$25</f>
        <v>-1892.6385014954369</v>
      </c>
      <c r="E14" s="725">
        <f>(-SUMIFS('2022_KESIS'!$D$17:$BK$17,'2022_KESIS'!$D$1:$BK$1,"Electricity"))*산업자가소비_연도별!E$25</f>
        <v>-1634.7995709142913</v>
      </c>
      <c r="F14" s="725">
        <f>(-SUMIFS('2023_KESIS'!$D$17:$BK$17,'2023_KESIS'!$D$1:$BK$1,"Electricity"))*산업자가소비_연도별!F$25</f>
        <v>-1804.8777600000003</v>
      </c>
      <c r="G14"/>
      <c r="H14"/>
      <c r="I14"/>
      <c r="J14"/>
    </row>
    <row r="15" spans="1:10">
      <c r="A15" s="726" t="s">
        <v>382</v>
      </c>
      <c r="B15" s="725">
        <f>(-SUMIFS('2019_KESIS'!$D$17:$BK$17,'2019_KESIS'!$D$1:$BK$1,"Heat"))*산업자가소비_연도별!B$25</f>
        <v>0</v>
      </c>
      <c r="C15" s="725">
        <f>(-SUMIFS('2020_KESIS'!$D$17:$BK$17,'2020_KESIS'!$D$1:$BK$1,"Heat"))*산업자가소비_연도별!C$25</f>
        <v>0</v>
      </c>
      <c r="D15" s="725">
        <f>(-SUMIFS('2021_KESIS'!$D$17:$BK$17,'2021_KESIS'!$D$1:$BK$1,"Heat"))*산업자가소비_연도별!D$25</f>
        <v>0</v>
      </c>
      <c r="E15" s="725">
        <f>(-SUMIFS('2022_KESIS'!$D$17:$BK$17,'2022_KESIS'!$D$1:$BK$1,"Heat"))*산업자가소비_연도별!E$25</f>
        <v>0</v>
      </c>
      <c r="F15" s="725">
        <f>(-SUMIFS('2023_KESIS'!$D$17:$BK$17,'2023_KESIS'!$D$1:$BK$1,"Heat"))*산업자가소비_연도별!F$25</f>
        <v>0</v>
      </c>
      <c r="G15"/>
      <c r="H15"/>
      <c r="I15"/>
      <c r="J15"/>
    </row>
    <row r="16" spans="1:10">
      <c r="A16"/>
      <c r="B16"/>
      <c r="C16"/>
      <c r="D16"/>
      <c r="E16"/>
      <c r="F16"/>
      <c r="G16"/>
      <c r="H16"/>
      <c r="I16"/>
      <c r="J16"/>
    </row>
    <row r="17" spans="1:34">
      <c r="A17" s="725" t="s">
        <v>1032</v>
      </c>
      <c r="B17" s="725">
        <v>2019</v>
      </c>
      <c r="C17" s="725">
        <v>2020</v>
      </c>
      <c r="D17" s="725">
        <v>2021</v>
      </c>
      <c r="E17" s="725">
        <v>2022</v>
      </c>
      <c r="F17" s="725">
        <v>2023</v>
      </c>
      <c r="G17"/>
      <c r="H17"/>
      <c r="I17"/>
      <c r="J17"/>
    </row>
    <row r="18" spans="1:34">
      <c r="A18" s="726" t="s">
        <v>379</v>
      </c>
      <c r="B18" s="727">
        <f>B7*$B$3</f>
        <v>2414868694875.8652</v>
      </c>
      <c r="C18" s="727">
        <f t="shared" ref="C18:F18" si="0">C7*$B$3</f>
        <v>524707594066.95599</v>
      </c>
      <c r="D18" s="727">
        <f t="shared" si="0"/>
        <v>658336325308.35266</v>
      </c>
      <c r="E18" s="727">
        <f t="shared" si="0"/>
        <v>2947878287684.3408</v>
      </c>
      <c r="F18" s="727">
        <f t="shared" si="0"/>
        <v>2781510387363.0552</v>
      </c>
      <c r="G18"/>
      <c r="H18"/>
      <c r="I18"/>
      <c r="J18"/>
    </row>
    <row r="19" spans="1:34">
      <c r="A19" s="726" t="s">
        <v>385</v>
      </c>
      <c r="B19" s="727">
        <f t="shared" ref="B19:F26" si="1">B8*$B$3</f>
        <v>15123552677872.943</v>
      </c>
      <c r="C19" s="727">
        <f t="shared" si="1"/>
        <v>19572759275573.164</v>
      </c>
      <c r="D19" s="727">
        <f t="shared" si="1"/>
        <v>16072579876483.02</v>
      </c>
      <c r="E19" s="727">
        <f t="shared" si="1"/>
        <v>7257862314435.1035</v>
      </c>
      <c r="F19" s="727">
        <f t="shared" si="1"/>
        <v>13331344511937.807</v>
      </c>
      <c r="G19"/>
      <c r="H19"/>
      <c r="I19"/>
      <c r="J19"/>
    </row>
    <row r="20" spans="1:34">
      <c r="A20" s="726" t="s">
        <v>380</v>
      </c>
      <c r="B20" s="727">
        <f t="shared" si="1"/>
        <v>0</v>
      </c>
      <c r="C20" s="727">
        <f t="shared" si="1"/>
        <v>0</v>
      </c>
      <c r="D20" s="727">
        <f t="shared" si="1"/>
        <v>0</v>
      </c>
      <c r="E20" s="727">
        <f t="shared" si="1"/>
        <v>0</v>
      </c>
      <c r="F20" s="727">
        <f t="shared" si="1"/>
        <v>0</v>
      </c>
      <c r="G20"/>
      <c r="H20"/>
      <c r="I20"/>
      <c r="J20"/>
    </row>
    <row r="21" spans="1:34">
      <c r="A21" s="726" t="s">
        <v>383</v>
      </c>
      <c r="B21" s="727">
        <f t="shared" si="1"/>
        <v>5720001482880.7852</v>
      </c>
      <c r="C21" s="727">
        <f t="shared" si="1"/>
        <v>7861285775998.7051</v>
      </c>
      <c r="D21" s="727">
        <f t="shared" si="1"/>
        <v>8709465811866.2383</v>
      </c>
      <c r="E21" s="727">
        <f t="shared" si="1"/>
        <v>8537035416252.0928</v>
      </c>
      <c r="F21" s="727">
        <f t="shared" si="1"/>
        <v>3321050067021.0488</v>
      </c>
      <c r="G21"/>
      <c r="H21"/>
      <c r="I21"/>
      <c r="J21"/>
    </row>
    <row r="22" spans="1:34">
      <c r="A22" s="726" t="s">
        <v>284</v>
      </c>
      <c r="B22" s="727">
        <f t="shared" si="1"/>
        <v>4374762128.3983068</v>
      </c>
      <c r="C22" s="727">
        <f t="shared" si="1"/>
        <v>0</v>
      </c>
      <c r="D22" s="727">
        <f t="shared" si="1"/>
        <v>0</v>
      </c>
      <c r="E22" s="727">
        <f t="shared" si="1"/>
        <v>0</v>
      </c>
      <c r="F22" s="727">
        <f t="shared" si="1"/>
        <v>0</v>
      </c>
      <c r="G22"/>
      <c r="H22"/>
      <c r="I22"/>
      <c r="J22"/>
    </row>
    <row r="23" spans="1:34">
      <c r="A23" s="726" t="s">
        <v>285</v>
      </c>
      <c r="B23" s="727">
        <f t="shared" si="1"/>
        <v>1192122679988.5386</v>
      </c>
      <c r="C23" s="727">
        <f t="shared" si="1"/>
        <v>0</v>
      </c>
      <c r="D23" s="727">
        <f t="shared" si="1"/>
        <v>0</v>
      </c>
      <c r="E23" s="727">
        <f t="shared" si="1"/>
        <v>671000428654.49182</v>
      </c>
      <c r="F23" s="727">
        <f t="shared" si="1"/>
        <v>416440820706.89813</v>
      </c>
      <c r="G23"/>
      <c r="H23"/>
      <c r="I23"/>
      <c r="J23"/>
    </row>
    <row r="24" spans="1:34">
      <c r="A24" s="726" t="s">
        <v>378</v>
      </c>
      <c r="B24" s="727">
        <f t="shared" si="1"/>
        <v>319357635373.07635</v>
      </c>
      <c r="C24" s="727">
        <f t="shared" si="1"/>
        <v>151582193841.56506</v>
      </c>
      <c r="D24" s="727">
        <f t="shared" si="1"/>
        <v>545016138165.11163</v>
      </c>
      <c r="E24" s="727">
        <f t="shared" si="1"/>
        <v>4181815405547.0957</v>
      </c>
      <c r="F24" s="727">
        <f t="shared" si="1"/>
        <v>17370034735397.16</v>
      </c>
      <c r="G24"/>
      <c r="H24"/>
      <c r="I24"/>
      <c r="J24"/>
    </row>
    <row r="25" spans="1:34">
      <c r="A25" s="726" t="s">
        <v>381</v>
      </c>
      <c r="B25" s="727">
        <f t="shared" si="1"/>
        <v>-56115073820965.07</v>
      </c>
      <c r="C25" s="727">
        <f t="shared" si="1"/>
        <v>-60248091967643.586</v>
      </c>
      <c r="D25" s="727">
        <f t="shared" si="1"/>
        <v>-75055737284539.984</v>
      </c>
      <c r="E25" s="727">
        <f t="shared" si="1"/>
        <v>-64830704337078.375</v>
      </c>
      <c r="F25" s="727">
        <f t="shared" si="1"/>
        <v>-71575438668415.797</v>
      </c>
      <c r="G25"/>
      <c r="H25"/>
      <c r="I25"/>
      <c r="J25"/>
    </row>
    <row r="26" spans="1:34">
      <c r="A26" s="726" t="s">
        <v>382</v>
      </c>
      <c r="B26" s="727">
        <f t="shared" si="1"/>
        <v>0</v>
      </c>
      <c r="C26" s="727">
        <f t="shared" si="1"/>
        <v>0</v>
      </c>
      <c r="D26" s="727">
        <f t="shared" si="1"/>
        <v>0</v>
      </c>
      <c r="E26" s="727">
        <f t="shared" si="1"/>
        <v>0</v>
      </c>
      <c r="F26" s="727">
        <f t="shared" si="1"/>
        <v>0</v>
      </c>
      <c r="G26"/>
      <c r="H26"/>
      <c r="I26"/>
      <c r="J26"/>
    </row>
    <row r="27" spans="1:34">
      <c r="A27"/>
      <c r="B27"/>
      <c r="C27"/>
      <c r="D27"/>
      <c r="E27"/>
      <c r="F27"/>
      <c r="G27"/>
      <c r="H27"/>
      <c r="I27"/>
      <c r="J27"/>
    </row>
    <row r="28" spans="1:34">
      <c r="A28" s="676" t="s">
        <v>998</v>
      </c>
      <c r="B28" s="194"/>
      <c r="C28" s="194"/>
      <c r="D28" s="194"/>
      <c r="E28" s="194"/>
      <c r="F28" s="194"/>
    </row>
    <row r="29" spans="1:34">
      <c r="A29" s="19" t="s">
        <v>381</v>
      </c>
      <c r="B29" s="194"/>
      <c r="C29" s="194"/>
      <c r="D29" s="194"/>
      <c r="E29" s="194"/>
      <c r="F29" s="194"/>
    </row>
    <row r="30" spans="1:34">
      <c r="B30" s="20">
        <v>2019</v>
      </c>
      <c r="C30" s="20">
        <v>2020</v>
      </c>
      <c r="D30" s="20">
        <v>2021</v>
      </c>
      <c r="E30" s="20">
        <v>2022</v>
      </c>
      <c r="F30" s="20">
        <v>2023</v>
      </c>
      <c r="G30" s="20">
        <v>2024</v>
      </c>
      <c r="H30" s="20">
        <v>2025</v>
      </c>
      <c r="I30" s="20">
        <v>2026</v>
      </c>
      <c r="J30" s="20">
        <v>2027</v>
      </c>
      <c r="K30" s="20">
        <v>2028</v>
      </c>
      <c r="L30" s="20">
        <v>2029</v>
      </c>
      <c r="M30" s="20">
        <v>2030</v>
      </c>
      <c r="N30" s="20">
        <v>2031</v>
      </c>
      <c r="O30" s="20">
        <v>2032</v>
      </c>
      <c r="P30" s="20">
        <v>2033</v>
      </c>
      <c r="Q30" s="20">
        <v>2034</v>
      </c>
      <c r="R30" s="20">
        <v>2035</v>
      </c>
      <c r="S30" s="20">
        <v>2036</v>
      </c>
      <c r="T30" s="20">
        <v>2037</v>
      </c>
      <c r="U30" s="20">
        <v>2038</v>
      </c>
      <c r="V30" s="20">
        <v>2039</v>
      </c>
      <c r="W30" s="20">
        <v>2040</v>
      </c>
      <c r="X30" s="20">
        <v>2041</v>
      </c>
      <c r="Y30" s="20">
        <v>2042</v>
      </c>
      <c r="Z30" s="20">
        <v>2043</v>
      </c>
      <c r="AA30" s="20">
        <v>2044</v>
      </c>
      <c r="AB30" s="20">
        <v>2045</v>
      </c>
      <c r="AC30" s="20">
        <v>2046</v>
      </c>
      <c r="AD30" s="20">
        <v>2047</v>
      </c>
      <c r="AE30" s="20">
        <v>2048</v>
      </c>
      <c r="AF30" s="20">
        <v>2049</v>
      </c>
      <c r="AG30" s="20">
        <v>2050</v>
      </c>
    </row>
    <row r="31" spans="1:34">
      <c r="A31" s="20" t="s">
        <v>246</v>
      </c>
      <c r="B31" s="20">
        <f ca="1">electricity!C97*산업자가소비_연도별!$E35</f>
        <v>8.3099606338549233E-3</v>
      </c>
      <c r="C31" s="20">
        <f ca="1">electricity!D97*산업자가소비_연도별!$E35</f>
        <v>8.1809725337057167E-3</v>
      </c>
      <c r="D31" s="20">
        <f ca="1">electricity!E97*산업자가소비_연도별!$E35</f>
        <v>8.8823104288892792E-3</v>
      </c>
      <c r="E31" s="20">
        <f ca="1">electricity!F97*산업자가소비_연도별!$E35</f>
        <v>9.2614572687217955E-3</v>
      </c>
      <c r="F31" s="20">
        <f ca="1">electricity!G97*산업자가소비_연도별!$E35</f>
        <v>9.016882429477846E-3</v>
      </c>
      <c r="G31" s="20">
        <f ca="1">electricity!H97*산업자가소비_연도별!$E35</f>
        <v>9.0271825142289562E-3</v>
      </c>
      <c r="H31" s="20">
        <f ca="1">electricity!I97*산업자가소비_연도별!$E35</f>
        <v>9.1740195066456181E-3</v>
      </c>
      <c r="I31" s="20">
        <f ca="1">electricity!J97*산업자가소비_연도별!$E35</f>
        <v>9.3232449632711274E-3</v>
      </c>
      <c r="J31" s="20">
        <f ca="1">electricity!K97*산업자가소비_연도별!$E35</f>
        <v>9.4748977350869925E-3</v>
      </c>
      <c r="K31" s="20">
        <f ca="1">electricity!L97*산업자가소비_연도별!$E35</f>
        <v>9.6290173050284054E-3</v>
      </c>
      <c r="L31" s="20">
        <f ca="1">electricity!M97*산업자가소비_연도별!$E35</f>
        <v>9.7856437982636688E-3</v>
      </c>
      <c r="M31" s="20">
        <f ca="1">electricity!N97*산업자가소비_연도별!$E35</f>
        <v>9.944817992640808E-3</v>
      </c>
      <c r="N31" s="20">
        <f ca="1">electricity!O97*산업자가소비_연도별!$E35</f>
        <v>1.0237554687375371E-2</v>
      </c>
      <c r="O31" s="20">
        <f ca="1">electricity!P97*산업자가소비_연도별!$E35</f>
        <v>1.0538908409843126E-2</v>
      </c>
      <c r="P31" s="20">
        <f ca="1">electricity!Q97*산업자가소비_연도별!$E35</f>
        <v>1.0849132811766901E-2</v>
      </c>
      <c r="Q31" s="20">
        <f ca="1">electricity!R97*산업자가소비_연도별!$E35</f>
        <v>1.1168489011387965E-2</v>
      </c>
      <c r="R31" s="20">
        <f ca="1">electricity!S97*산업자가소비_연도별!$E35</f>
        <v>1.1497245813251247E-2</v>
      </c>
      <c r="S31" s="20">
        <f ca="1">electricity!T97*산업자가소비_연도별!$E35</f>
        <v>1.183567993446016E-2</v>
      </c>
      <c r="T31" s="20">
        <f ca="1">electricity!U97*산업자가소비_연도별!$E35</f>
        <v>1.2184076237591499E-2</v>
      </c>
      <c r="U31" s="20">
        <f ca="1">electricity!V97*산업자가소비_연도별!$E35</f>
        <v>1.2542727970466438E-2</v>
      </c>
      <c r="V31" s="20">
        <f ca="1">electricity!W97*산업자가소비_연도별!$E35</f>
        <v>1.2911937012979453E-2</v>
      </c>
      <c r="W31" s="20">
        <f ca="1">electricity!X97*산업자가소비_연도별!$E35</f>
        <v>1.3292014131192933E-2</v>
      </c>
      <c r="X31" s="20">
        <f ca="1">electricity!Y97*산업자가소비_연도별!$E35</f>
        <v>1.3271860278865481E-2</v>
      </c>
      <c r="Y31" s="20">
        <f ca="1">electricity!Z97*산업자가소비_연도별!$E35</f>
        <v>1.3251736984567808E-2</v>
      </c>
      <c r="Z31" s="20">
        <f ca="1">electricity!AA97*산업자가소비_연도별!$E35</f>
        <v>1.3231644201966677E-2</v>
      </c>
      <c r="AA31" s="20">
        <f ca="1">electricity!AB97*산업자가소비_연도별!$E35</f>
        <v>1.3211581884799107E-2</v>
      </c>
      <c r="AB31" s="20">
        <f ca="1">electricity!AC97*산업자가소비_연도별!$E35</f>
        <v>1.3191549986872258E-2</v>
      </c>
      <c r="AC31" s="20">
        <f ca="1">electricity!AD97*산업자가소비_연도별!$E35</f>
        <v>1.3171548462063334E-2</v>
      </c>
      <c r="AD31" s="20">
        <f ca="1">electricity!AE97*산업자가소비_연도별!$E35</f>
        <v>1.3151577264319468E-2</v>
      </c>
      <c r="AE31" s="20">
        <f ca="1">electricity!AF97*산업자가소비_연도별!$E35</f>
        <v>1.3131636347657624E-2</v>
      </c>
      <c r="AF31" s="20">
        <f ca="1">electricity!AG97*산업자가소비_연도별!$E35</f>
        <v>1.3111725666164486E-2</v>
      </c>
      <c r="AG31" s="20">
        <f ca="1">electricity!AH97*산업자가소비_연도별!$E35</f>
        <v>1.309184517399635E-2</v>
      </c>
      <c r="AH31" s="39"/>
    </row>
    <row r="32" spans="1:34">
      <c r="A32" s="20" t="s">
        <v>247</v>
      </c>
      <c r="B32" s="20">
        <f ca="1">electricity!C98*산업자가소비_연도별!$E36</f>
        <v>0</v>
      </c>
      <c r="C32" s="20">
        <f ca="1">electricity!D98*산업자가소비_연도별!$E36</f>
        <v>0</v>
      </c>
      <c r="D32" s="20">
        <f ca="1">electricity!E98*산업자가소비_연도별!$E36</f>
        <v>0</v>
      </c>
      <c r="E32" s="20">
        <f ca="1">electricity!F98*산업자가소비_연도별!$E36</f>
        <v>0</v>
      </c>
      <c r="F32" s="20">
        <f ca="1">electricity!G98*산업자가소비_연도별!$E36</f>
        <v>0</v>
      </c>
      <c r="G32" s="20">
        <f ca="1">electricity!H98*산업자가소비_연도별!$E36</f>
        <v>0</v>
      </c>
      <c r="H32" s="20">
        <f ca="1">electricity!I98*산업자가소비_연도별!$E36</f>
        <v>0</v>
      </c>
      <c r="I32" s="20">
        <f ca="1">electricity!J98*산업자가소비_연도별!$E36</f>
        <v>0</v>
      </c>
      <c r="J32" s="20">
        <f ca="1">electricity!K98*산업자가소비_연도별!$E36</f>
        <v>0</v>
      </c>
      <c r="K32" s="20">
        <f ca="1">electricity!L98*산업자가소비_연도별!$E36</f>
        <v>0</v>
      </c>
      <c r="L32" s="20">
        <f ca="1">electricity!M98*산업자가소비_연도별!$E36</f>
        <v>0</v>
      </c>
      <c r="M32" s="20">
        <f ca="1">electricity!N98*산업자가소비_연도별!$E36</f>
        <v>0</v>
      </c>
      <c r="N32" s="20">
        <f ca="1">electricity!O98*산업자가소비_연도별!$E36</f>
        <v>0</v>
      </c>
      <c r="O32" s="20">
        <f ca="1">electricity!P98*산업자가소비_연도별!$E36</f>
        <v>0</v>
      </c>
      <c r="P32" s="20">
        <f ca="1">electricity!Q98*산업자가소비_연도별!$E36</f>
        <v>0</v>
      </c>
      <c r="Q32" s="20">
        <f ca="1">electricity!R98*산업자가소비_연도별!$E36</f>
        <v>0</v>
      </c>
      <c r="R32" s="20">
        <f ca="1">electricity!S98*산업자가소비_연도별!$E36</f>
        <v>0</v>
      </c>
      <c r="S32" s="20">
        <f ca="1">electricity!T98*산업자가소비_연도별!$E36</f>
        <v>0</v>
      </c>
      <c r="T32" s="20">
        <f ca="1">electricity!U98*산업자가소비_연도별!$E36</f>
        <v>0</v>
      </c>
      <c r="U32" s="20">
        <f ca="1">electricity!V98*산업자가소비_연도별!$E36</f>
        <v>0</v>
      </c>
      <c r="V32" s="20">
        <f ca="1">electricity!W98*산업자가소비_연도별!$E36</f>
        <v>0</v>
      </c>
      <c r="W32" s="20">
        <f ca="1">electricity!X98*산업자가소비_연도별!$E36</f>
        <v>0</v>
      </c>
      <c r="X32" s="20">
        <f ca="1">electricity!Y98*산업자가소비_연도별!$E36</f>
        <v>0</v>
      </c>
      <c r="Y32" s="20">
        <f ca="1">electricity!Z98*산업자가소비_연도별!$E36</f>
        <v>0</v>
      </c>
      <c r="Z32" s="20">
        <f ca="1">electricity!AA98*산업자가소비_연도별!$E36</f>
        <v>0</v>
      </c>
      <c r="AA32" s="20">
        <f ca="1">electricity!AB98*산업자가소비_연도별!$E36</f>
        <v>0</v>
      </c>
      <c r="AB32" s="20">
        <f ca="1">electricity!AC98*산업자가소비_연도별!$E36</f>
        <v>0</v>
      </c>
      <c r="AC32" s="20">
        <f ca="1">electricity!AD98*산업자가소비_연도별!$E36</f>
        <v>0</v>
      </c>
      <c r="AD32" s="20">
        <f ca="1">electricity!AE98*산업자가소비_연도별!$E36</f>
        <v>0</v>
      </c>
      <c r="AE32" s="20">
        <f ca="1">electricity!AF98*산업자가소비_연도별!$E36</f>
        <v>0</v>
      </c>
      <c r="AF32" s="20">
        <f ca="1">electricity!AG98*산업자가소비_연도별!$E36</f>
        <v>0</v>
      </c>
      <c r="AG32" s="20">
        <f ca="1">electricity!AH98*산업자가소비_연도별!$E36</f>
        <v>0</v>
      </c>
      <c r="AH32" s="39"/>
    </row>
    <row r="33" spans="1:34">
      <c r="A33" s="20" t="s">
        <v>248</v>
      </c>
      <c r="B33" s="20">
        <f ca="1">electricity!C99*산업자가소비_연도별!$E37</f>
        <v>0</v>
      </c>
      <c r="C33" s="20">
        <f ca="1">electricity!D99*산업자가소비_연도별!$E37</f>
        <v>0</v>
      </c>
      <c r="D33" s="20">
        <f ca="1">electricity!E99*산업자가소비_연도별!$E37</f>
        <v>0</v>
      </c>
      <c r="E33" s="20">
        <f ca="1">electricity!F99*산업자가소비_연도별!$E37</f>
        <v>0</v>
      </c>
      <c r="F33" s="20">
        <f ca="1">electricity!G99*산업자가소비_연도별!$E37</f>
        <v>0</v>
      </c>
      <c r="G33" s="20">
        <f ca="1">electricity!H99*산업자가소비_연도별!$E37</f>
        <v>0</v>
      </c>
      <c r="H33" s="20">
        <f ca="1">electricity!I99*산업자가소비_연도별!$E37</f>
        <v>0</v>
      </c>
      <c r="I33" s="20">
        <f ca="1">electricity!J99*산업자가소비_연도별!$E37</f>
        <v>0</v>
      </c>
      <c r="J33" s="20">
        <f ca="1">electricity!K99*산업자가소비_연도별!$E37</f>
        <v>0</v>
      </c>
      <c r="K33" s="20">
        <f ca="1">electricity!L99*산업자가소비_연도별!$E37</f>
        <v>0</v>
      </c>
      <c r="L33" s="20">
        <f ca="1">electricity!M99*산업자가소비_연도별!$E37</f>
        <v>0</v>
      </c>
      <c r="M33" s="20">
        <f ca="1">electricity!N99*산업자가소비_연도별!$E37</f>
        <v>0</v>
      </c>
      <c r="N33" s="20">
        <f ca="1">electricity!O99*산업자가소비_연도별!$E37</f>
        <v>0</v>
      </c>
      <c r="O33" s="20">
        <f ca="1">electricity!P99*산업자가소비_연도별!$E37</f>
        <v>0</v>
      </c>
      <c r="P33" s="20">
        <f ca="1">electricity!Q99*산업자가소비_연도별!$E37</f>
        <v>0</v>
      </c>
      <c r="Q33" s="20">
        <f ca="1">electricity!R99*산업자가소비_연도별!$E37</f>
        <v>0</v>
      </c>
      <c r="R33" s="20">
        <f ca="1">electricity!S99*산업자가소비_연도별!$E37</f>
        <v>0</v>
      </c>
      <c r="S33" s="20">
        <f ca="1">electricity!T99*산업자가소비_연도별!$E37</f>
        <v>0</v>
      </c>
      <c r="T33" s="20">
        <f ca="1">electricity!U99*산업자가소비_연도별!$E37</f>
        <v>0</v>
      </c>
      <c r="U33" s="20">
        <f ca="1">electricity!V99*산업자가소비_연도별!$E37</f>
        <v>0</v>
      </c>
      <c r="V33" s="20">
        <f ca="1">electricity!W99*산업자가소비_연도별!$E37</f>
        <v>0</v>
      </c>
      <c r="W33" s="20">
        <f ca="1">electricity!X99*산업자가소비_연도별!$E37</f>
        <v>0</v>
      </c>
      <c r="X33" s="20">
        <f ca="1">electricity!Y99*산업자가소비_연도별!$E37</f>
        <v>0</v>
      </c>
      <c r="Y33" s="20">
        <f ca="1">electricity!Z99*산업자가소비_연도별!$E37</f>
        <v>0</v>
      </c>
      <c r="Z33" s="20">
        <f ca="1">electricity!AA99*산업자가소비_연도별!$E37</f>
        <v>0</v>
      </c>
      <c r="AA33" s="20">
        <f ca="1">electricity!AB99*산업자가소비_연도별!$E37</f>
        <v>0</v>
      </c>
      <c r="AB33" s="20">
        <f ca="1">electricity!AC99*산업자가소비_연도별!$E37</f>
        <v>0</v>
      </c>
      <c r="AC33" s="20">
        <f ca="1">electricity!AD99*산업자가소비_연도별!$E37</f>
        <v>0</v>
      </c>
      <c r="AD33" s="20">
        <f ca="1">electricity!AE99*산업자가소비_연도별!$E37</f>
        <v>0</v>
      </c>
      <c r="AE33" s="20">
        <f ca="1">electricity!AF99*산업자가소비_연도별!$E37</f>
        <v>0</v>
      </c>
      <c r="AF33" s="20">
        <f ca="1">electricity!AG99*산업자가소비_연도별!$E37</f>
        <v>0</v>
      </c>
      <c r="AG33" s="20">
        <f ca="1">electricity!AH99*산업자가소비_연도별!$E37</f>
        <v>0</v>
      </c>
      <c r="AH33" s="39"/>
    </row>
    <row r="34" spans="1:34">
      <c r="A34" s="20" t="s">
        <v>249</v>
      </c>
      <c r="B34" s="20">
        <f ca="1">electricity!C100*산업자가소비_연도별!$E38</f>
        <v>349852746470.34271</v>
      </c>
      <c r="C34" s="20">
        <f ca="1">electricity!D100*산업자가소비_연도별!$E38</f>
        <v>363748766774.07129</v>
      </c>
      <c r="D34" s="20">
        <f ca="1">electricity!E100*산업자가소비_연도별!$E38</f>
        <v>423419912784.19983</v>
      </c>
      <c r="E34" s="20">
        <f ca="1">electricity!F100*산업자가소비_연도별!$E38</f>
        <v>412248602343.94745</v>
      </c>
      <c r="F34" s="20">
        <f ca="1">electricity!G100*산업자가소비_연도별!$E38</f>
        <v>400532349930.99982</v>
      </c>
      <c r="G34" s="20">
        <f ca="1">electricity!H100*산업자가소비_연도별!$E38</f>
        <v>400989882474.2171</v>
      </c>
      <c r="H34" s="20">
        <f ca="1">electricity!I100*산업자가소비_연도별!$E38</f>
        <v>407512421288.42804</v>
      </c>
      <c r="I34" s="20">
        <f ca="1">electricity!J100*산업자가소비_연도별!$E38</f>
        <v>414141056327.11328</v>
      </c>
      <c r="J34" s="20">
        <f ca="1">electricity!K100*산업자가소비_연도별!$E38</f>
        <v>420877513361.35181</v>
      </c>
      <c r="K34" s="20">
        <f ca="1">electricity!L100*산업자가소비_연도별!$E38</f>
        <v>427723546233.77606</v>
      </c>
      <c r="L34" s="20">
        <f ca="1">electricity!M100*산업자가소비_연도별!$E38</f>
        <v>434680937315.18604</v>
      </c>
      <c r="M34" s="20">
        <f ca="1">electricity!N100*산업자가소비_연도별!$E38</f>
        <v>441751497968.59155</v>
      </c>
      <c r="N34" s="20">
        <f ca="1">electricity!O100*산업자가소비_연도별!$E38</f>
        <v>454754940917.9812</v>
      </c>
      <c r="O34" s="20">
        <f ca="1">electricity!P100*산업자가소비_연도별!$E38</f>
        <v>468141154563.82715</v>
      </c>
      <c r="P34" s="20">
        <f ca="1">electricity!Q100*산업자가소비_연도별!$E38</f>
        <v>481921406184.08289</v>
      </c>
      <c r="Q34" s="20">
        <f ca="1">electricity!R100*산업자가소비_연도별!$E38</f>
        <v>496107294721.46576</v>
      </c>
      <c r="R34" s="20">
        <f ca="1">electricity!S100*산업자가소비_연도별!$E38</f>
        <v>510710760546.37457</v>
      </c>
      <c r="S34" s="20">
        <f ca="1">electricity!T100*산업자가소비_연도별!$E38</f>
        <v>525744095507.1908</v>
      </c>
      <c r="T34" s="20">
        <f ca="1">electricity!U100*산업자가소비_연도별!$E38</f>
        <v>541219953276.42078</v>
      </c>
      <c r="U34" s="20">
        <f ca="1">electricity!V100*산업자가소비_연도별!$E38</f>
        <v>557151360001.38818</v>
      </c>
      <c r="V34" s="20">
        <f ca="1">electricity!W100*산업자가소비_연도별!$E38</f>
        <v>573551725268.44165</v>
      </c>
      <c r="W34" s="20">
        <f ca="1">electricity!X100*산업자가소비_연도별!$E38</f>
        <v>590434853389.90515</v>
      </c>
      <c r="X34" s="20">
        <f ca="1">electricity!Y100*산업자가소비_연도별!$E38</f>
        <v>589539613832.77319</v>
      </c>
      <c r="Y34" s="20">
        <f ca="1">electricity!Z100*산업자가소비_연도별!$E38</f>
        <v>588645731671.56738</v>
      </c>
      <c r="Z34" s="20">
        <f ca="1">electricity!AA100*산업자가소비_연도별!$E38</f>
        <v>587753204848.15295</v>
      </c>
      <c r="AA34" s="20">
        <f ca="1">electricity!AB100*산업자가소비_연도별!$E38</f>
        <v>586862031307.51575</v>
      </c>
      <c r="AB34" s="20">
        <f ca="1">electricity!AC100*산업자가소비_연도별!$E38</f>
        <v>585972208997.7572</v>
      </c>
      <c r="AC34" s="20">
        <f ca="1">electricity!AD100*산업자가소비_연도별!$E38</f>
        <v>585083735870.09045</v>
      </c>
      <c r="AD34" s="20">
        <f ca="1">electricity!AE100*산업자가소비_연도별!$E38</f>
        <v>584196609878.83484</v>
      </c>
      <c r="AE34" s="20">
        <f ca="1">electricity!AF100*산업자가소비_연도별!$E38</f>
        <v>583310828981.41113</v>
      </c>
      <c r="AF34" s="20">
        <f ca="1">electricity!AG100*산업자가소비_연도별!$E38</f>
        <v>582426391138.33765</v>
      </c>
      <c r="AG34" s="20">
        <f ca="1">electricity!AH100*산업자가소비_연도별!$E38</f>
        <v>581543294313.22461</v>
      </c>
      <c r="AH34" s="39"/>
    </row>
    <row r="35" spans="1:34">
      <c r="A35" s="20" t="s">
        <v>250</v>
      </c>
      <c r="B35" s="20">
        <f ca="1">electricity!C101*산업자가소비_연도별!$E39</f>
        <v>2176009285013.3792</v>
      </c>
      <c r="C35" s="20">
        <f ca="1">electricity!D101*산업자가소비_연도별!$E39</f>
        <v>2053827932453.6797</v>
      </c>
      <c r="D35" s="20">
        <f ca="1">electricity!E101*산업자가소비_연도별!$E39</f>
        <v>2154599863718.9302</v>
      </c>
      <c r="E35" s="20">
        <f ca="1">electricity!F101*산업자가소비_연도별!$E39</f>
        <v>2218828127602.2769</v>
      </c>
      <c r="F35" s="20">
        <f ca="1">electricity!G101*산업자가소비_연도별!$E39</f>
        <v>2232670425852.998</v>
      </c>
      <c r="G35" s="20">
        <f ca="1">electricity!H101*산업자가소비_연도별!$E39</f>
        <v>2235220830029.5459</v>
      </c>
      <c r="H35" s="20">
        <f ca="1">electricity!I101*산업자가소비_연도별!$E39</f>
        <v>2271579140449.3555</v>
      </c>
      <c r="I35" s="20">
        <f ca="1">electricity!J101*산업자가소비_연도별!$E39</f>
        <v>2308528858536.2842</v>
      </c>
      <c r="J35" s="20">
        <f ca="1">electricity!K101*산업자가소비_연도별!$E39</f>
        <v>2346079604182.584</v>
      </c>
      <c r="K35" s="20">
        <f ca="1">electricity!L101*산업자가소비_연도별!$E39</f>
        <v>2384241153758.5723</v>
      </c>
      <c r="L35" s="20">
        <f ca="1">electricity!M101*산업자가소비_연도별!$E39</f>
        <v>2423023442657.9175</v>
      </c>
      <c r="M35" s="20">
        <f ca="1">electricity!N101*산업자가소비_연도별!$E39</f>
        <v>2462436567884.3267</v>
      </c>
      <c r="N35" s="20">
        <f ca="1">electricity!O101*산업자가소비_연도별!$E39</f>
        <v>2534921106305.1816</v>
      </c>
      <c r="O35" s="20">
        <f ca="1">electricity!P101*산업자가소비_연도별!$E39</f>
        <v>2609539307123.1147</v>
      </c>
      <c r="P35" s="20">
        <f ca="1">electricity!Q101*산업자가소비_연도별!$E39</f>
        <v>2686353977045.9268</v>
      </c>
      <c r="Q35" s="20">
        <f ca="1">electricity!R101*산업자가소비_연도별!$E39</f>
        <v>2765429771566.1895</v>
      </c>
      <c r="R35" s="20">
        <f ca="1">electricity!S101*산업자가소비_연도별!$E39</f>
        <v>2846833249382.2651</v>
      </c>
      <c r="S35" s="20">
        <f ca="1">electricity!T101*산업자가소비_연도별!$E39</f>
        <v>2930632928421.2705</v>
      </c>
      <c r="T35" s="20">
        <f ca="1">electricity!U101*산업자가소비_연도별!$E39</f>
        <v>3016899343511.1367</v>
      </c>
      <c r="U35" s="20">
        <f ca="1">electricity!V101*산업자가소비_연도별!$E39</f>
        <v>3105705105750.3115</v>
      </c>
      <c r="V35" s="20">
        <f ca="1">electricity!W101*산업자가소비_연도별!$E39</f>
        <v>3197124963625.0747</v>
      </c>
      <c r="W35" s="20">
        <f ca="1">electricity!X101*산업자가소비_연도별!$E39</f>
        <v>3291235865925.9058</v>
      </c>
      <c r="X35" s="20">
        <f ca="1">electricity!Y101*산업자가소비_연도별!$E39</f>
        <v>3286245570176.7446</v>
      </c>
      <c r="Y35" s="20">
        <f ca="1">electricity!Z101*산업자가소비_연도별!$E39</f>
        <v>3281262840901.9043</v>
      </c>
      <c r="Z35" s="20">
        <f ca="1">electricity!AA101*산업자가소비_연도별!$E39</f>
        <v>3276287666628.812</v>
      </c>
      <c r="AA35" s="20">
        <f ca="1">electricity!AB101*산업자가소비_연도별!$E39</f>
        <v>3271320035902.2896</v>
      </c>
      <c r="AB35" s="20">
        <f ca="1">electricity!AC101*산업자가소비_연도별!$E39</f>
        <v>3266359937284.5269</v>
      </c>
      <c r="AC35" s="20">
        <f ca="1">electricity!AD101*산업자가소비_연도별!$E39</f>
        <v>3261407359355.0581</v>
      </c>
      <c r="AD35" s="20">
        <f ca="1">electricity!AE101*산업자가소비_연도별!$E39</f>
        <v>3256462290710.7319</v>
      </c>
      <c r="AE35" s="20">
        <f ca="1">electricity!AF101*산업자가소비_연도별!$E39</f>
        <v>3251524719965.6875</v>
      </c>
      <c r="AF35" s="20">
        <f ca="1">electricity!AG101*산업자가소비_연도별!$E39</f>
        <v>3246594635751.3271</v>
      </c>
      <c r="AG35" s="20">
        <f ca="1">electricity!AH101*산업자가소비_연도별!$E39</f>
        <v>3241672026716.292</v>
      </c>
      <c r="AH35" s="39"/>
    </row>
    <row r="36" spans="1:34">
      <c r="A36" s="20" t="s">
        <v>251</v>
      </c>
      <c r="B36" s="20">
        <f ca="1">electricity!C102*산업자가소비_연도별!$E40</f>
        <v>2493690518197.9038</v>
      </c>
      <c r="C36" s="20">
        <f ca="1">electricity!D102*산업자가소비_연도별!$E40</f>
        <v>2251975766837.8481</v>
      </c>
      <c r="D36" s="20">
        <f ca="1">electricity!E102*산업자가소비_연도별!$E40</f>
        <v>2391249504526.2612</v>
      </c>
      <c r="E36" s="20">
        <f ca="1">electricity!F102*산업자가소비_연도별!$E40</f>
        <v>2301757495391.7646</v>
      </c>
      <c r="F36" s="20">
        <f ca="1">electricity!G102*산업자가소비_연도별!$E40</f>
        <v>2085940753106.0007</v>
      </c>
      <c r="G36" s="20">
        <f ca="1">electricity!H102*산업자가소비_연도별!$E40</f>
        <v>2088323546350.875</v>
      </c>
      <c r="H36" s="20">
        <f ca="1">electricity!I102*산업자가소비_연도별!$E40</f>
        <v>2122292411858.5481</v>
      </c>
      <c r="I36" s="20">
        <f ca="1">electricity!J102*산업자가소비_연도별!$E40</f>
        <v>2156813818099.6218</v>
      </c>
      <c r="J36" s="20">
        <f ca="1">electricity!K102*산업자가소비_연도별!$E40</f>
        <v>2191896752753.1809</v>
      </c>
      <c r="K36" s="20">
        <f ca="1">electricity!L102*산업자가소비_연도별!$E40</f>
        <v>2227550349692.7368</v>
      </c>
      <c r="L36" s="20">
        <f ca="1">electricity!M102*산업자가소비_연도별!$E40</f>
        <v>2263783891364.2383</v>
      </c>
      <c r="M36" s="20">
        <f ca="1">electricity!N102*산업자가소비_연도별!$E40</f>
        <v>2300606811202.7661</v>
      </c>
      <c r="N36" s="20">
        <f ca="1">electricity!O102*산업자가소비_연도별!$E40</f>
        <v>2368327712107.5078</v>
      </c>
      <c r="O36" s="20">
        <f ca="1">electricity!P102*산업자가소비_연도별!$E40</f>
        <v>2438042052480.9233</v>
      </c>
      <c r="P36" s="20">
        <f ca="1">electricity!Q102*산업자가소비_연도별!$E40</f>
        <v>2509808511414.1367</v>
      </c>
      <c r="Q36" s="20">
        <f ca="1">electricity!R102*산업자가소비_연도별!$E40</f>
        <v>2583687495282.0908</v>
      </c>
      <c r="R36" s="20">
        <f ca="1">electricity!S102*산업자가소비_연도별!$E40</f>
        <v>2659741188588.0513</v>
      </c>
      <c r="S36" s="20">
        <f ca="1">electricity!T102*산업자가소비_연도별!$E40</f>
        <v>2738033606304.7778</v>
      </c>
      <c r="T36" s="20">
        <f ca="1">electricity!U102*산업자가소비_연도별!$E40</f>
        <v>2818630647756.4116</v>
      </c>
      <c r="U36" s="20">
        <f ca="1">electricity!V102*산업자가소비_연도별!$E40</f>
        <v>2901600152086.4399</v>
      </c>
      <c r="V36" s="20">
        <f ca="1">electricity!W102*산업자가소비_연도별!$E40</f>
        <v>2987011955358.4214</v>
      </c>
      <c r="W36" s="20">
        <f ca="1">electricity!X102*산업자가소비_연도별!$E40</f>
        <v>3074937949337.5283</v>
      </c>
      <c r="X36" s="20">
        <f ca="1">electricity!Y102*산업자가소비_연도별!$E40</f>
        <v>3070275612634.0493</v>
      </c>
      <c r="Y36" s="20">
        <f ca="1">electricity!Z102*산업자가소비_연도별!$E40</f>
        <v>3065620345141.0371</v>
      </c>
      <c r="Z36" s="20">
        <f ca="1">electricity!AA102*산업자가소비_연도별!$E40</f>
        <v>3060972136139.8887</v>
      </c>
      <c r="AA36" s="20">
        <f ca="1">electricity!AB102*산업자가소비_연도별!$E40</f>
        <v>3056330974928.2524</v>
      </c>
      <c r="AB36" s="20">
        <f ca="1">electricity!AC102*산업자가소비_연도별!$E40</f>
        <v>3051696850820.0054</v>
      </c>
      <c r="AC36" s="20">
        <f ca="1">electricity!AD102*산업자가소비_연도별!$E40</f>
        <v>3047069753145.2261</v>
      </c>
      <c r="AD36" s="20">
        <f ca="1">electricity!AE102*산업자가소비_연도별!$E40</f>
        <v>3042449671250.1719</v>
      </c>
      <c r="AE36" s="20">
        <f ca="1">electricity!AF102*산업자가소비_연도별!$E40</f>
        <v>3037836594497.2524</v>
      </c>
      <c r="AF36" s="20">
        <f ca="1">electricity!AG102*산업자가소비_연도별!$E40</f>
        <v>3033230512265.0083</v>
      </c>
      <c r="AG36" s="20">
        <f ca="1">electricity!AH102*산업자가소비_연도별!$E40</f>
        <v>3028631413948.0835</v>
      </c>
      <c r="AH36" s="39"/>
    </row>
    <row r="37" spans="1:34">
      <c r="A37" s="20" t="s">
        <v>252</v>
      </c>
      <c r="B37" s="20">
        <f ca="1">electricity!C103*산업자가소비_연도별!$E41</f>
        <v>25053387065.004704</v>
      </c>
      <c r="C37" s="20">
        <f ca="1">electricity!D103*산업자가소비_연도별!$E41</f>
        <v>24583216262.176197</v>
      </c>
      <c r="D37" s="20">
        <f ca="1">electricity!E103*산업자가소비_연도별!$E41</f>
        <v>25422806981.512817</v>
      </c>
      <c r="E37" s="20">
        <f ca="1">electricity!F103*산업자가소비_연도별!$E41</f>
        <v>25338847909.579155</v>
      </c>
      <c r="F37" s="20">
        <f ca="1">electricity!G103*산업자가소비_연도별!$E41</f>
        <v>23794000985.999779</v>
      </c>
      <c r="G37" s="20">
        <f ca="1">electricity!H103*산업자가소비_연도별!$E41</f>
        <v>23821181137.081993</v>
      </c>
      <c r="H37" s="20">
        <f ca="1">electricity!I103*산업자가소비_연도별!$E41</f>
        <v>24208658690.401451</v>
      </c>
      <c r="I37" s="20">
        <f ca="1">electricity!J103*산업자가소비_연도별!$E41</f>
        <v>24602438989.729282</v>
      </c>
      <c r="J37" s="20">
        <f ca="1">electricity!K103*산업자가소비_연도별!$E41</f>
        <v>25002624556.119686</v>
      </c>
      <c r="K37" s="20">
        <f ca="1">electricity!L103*산업자가소비_연도별!$E41</f>
        <v>25409319578.243893</v>
      </c>
      <c r="L37" s="20">
        <f ca="1">electricity!M103*산업자가소비_연도별!$E41</f>
        <v>25822629939.51577</v>
      </c>
      <c r="M37" s="20">
        <f ca="1">electricity!N103*산업자가소비_연도별!$E41</f>
        <v>26242663245.658672</v>
      </c>
      <c r="N37" s="20">
        <f ca="1">electricity!O103*산업자가소비_연도별!$E41</f>
        <v>27015145005.028343</v>
      </c>
      <c r="O37" s="20">
        <f ca="1">electricity!P103*산업자가소비_연도별!$E41</f>
        <v>27810365617.652843</v>
      </c>
      <c r="P37" s="20">
        <f ca="1">electricity!Q103*산업자가소비_연도별!$E41</f>
        <v>28628994426.776943</v>
      </c>
      <c r="Q37" s="20">
        <f ca="1">electricity!R103*산업자가소비_연도별!$E41</f>
        <v>29471720478.502651</v>
      </c>
      <c r="R37" s="20">
        <f ca="1">electricity!S103*산업자가소비_연도별!$E41</f>
        <v>30339253101.764553</v>
      </c>
      <c r="S37" s="20">
        <f ca="1">electricity!T103*산업자가소비_연도별!$E41</f>
        <v>31232322505.377388</v>
      </c>
      <c r="T37" s="20">
        <f ca="1">electricity!U103*산업자가소비_연도별!$E41</f>
        <v>32151680392.658371</v>
      </c>
      <c r="U37" s="20">
        <f ca="1">electricity!V103*산업자가소비_연도별!$E41</f>
        <v>33098100594.141571</v>
      </c>
      <c r="V37" s="20">
        <f ca="1">electricity!W103*산업자가소비_연도별!$E41</f>
        <v>34072379718.917011</v>
      </c>
      <c r="W37" s="20">
        <f ca="1">electricity!X103*산업자가소비_연도별!$E41</f>
        <v>35075337825.142555</v>
      </c>
      <c r="X37" s="20">
        <f ca="1">electricity!Y103*산업자가소비_연도별!$E41</f>
        <v>35022155277.19413</v>
      </c>
      <c r="Y37" s="20">
        <f ca="1">electricity!Z103*산업자가소비_연도별!$E41</f>
        <v>34969053366.627449</v>
      </c>
      <c r="Z37" s="20">
        <f ca="1">electricity!AA103*산업자가소비_연도별!$E41</f>
        <v>34916031971.177086</v>
      </c>
      <c r="AA37" s="20">
        <f ca="1">electricity!AB103*산업자가소비_연도별!$E41</f>
        <v>34863090968.762993</v>
      </c>
      <c r="AB37" s="20">
        <f ca="1">electricity!AC103*산업자가소비_연도별!$E41</f>
        <v>34810230237.490211</v>
      </c>
      <c r="AC37" s="20">
        <f ca="1">electricity!AD103*산업자가소비_연도별!$E41</f>
        <v>34757449655.648628</v>
      </c>
      <c r="AD37" s="20">
        <f ca="1">electricity!AE103*산업자가소비_연도별!$E41</f>
        <v>34704749101.712646</v>
      </c>
      <c r="AE37" s="20">
        <f ca="1">electricity!AF103*산업자가소비_연도별!$E41</f>
        <v>34652128454.340942</v>
      </c>
      <c r="AF37" s="20">
        <f ca="1">electricity!AG103*산업자가소비_연도별!$E41</f>
        <v>34599587592.376175</v>
      </c>
      <c r="AG37" s="20">
        <f ca="1">electricity!AH103*산업자가소비_연도별!$E41</f>
        <v>34547126394.844719</v>
      </c>
      <c r="AH37" s="39"/>
    </row>
    <row r="38" spans="1:34">
      <c r="A38" s="20" t="s">
        <v>253</v>
      </c>
      <c r="B38" s="20">
        <f ca="1">electricity!C104*산업자가소비_연도별!$E42</f>
        <v>881222223034.97705</v>
      </c>
      <c r="C38" s="20">
        <f ca="1">electricity!D104*산업자가소비_연도별!$E42</f>
        <v>841384155114.48645</v>
      </c>
      <c r="D38" s="20">
        <f ca="1">electricity!E104*산업자가소비_연도별!$E42</f>
        <v>857402594957.19031</v>
      </c>
      <c r="E38" s="20">
        <f ca="1">electricity!F104*산업자가소비_연도별!$E42</f>
        <v>853970072133.75378</v>
      </c>
      <c r="F38" s="20">
        <f ca="1">electricity!G104*산업자가소비_연도별!$E42</f>
        <v>820893034017.00171</v>
      </c>
      <c r="G38" s="20">
        <f ca="1">electricity!H104*산업자가소비_연도별!$E42</f>
        <v>821830749229.33826</v>
      </c>
      <c r="H38" s="20">
        <f ca="1">electricity!I104*산업자가소비_연도별!$E42</f>
        <v>835198724818.85986</v>
      </c>
      <c r="I38" s="20">
        <f ca="1">electricity!J104*산업자가소비_연도별!$E42</f>
        <v>848784145145.67017</v>
      </c>
      <c r="J38" s="20">
        <f ca="1">electricity!K104*산업자가소비_연도별!$E42</f>
        <v>862590547186.13928</v>
      </c>
      <c r="K38" s="20">
        <f ca="1">electricity!L104*산업자가소비_연도별!$E42</f>
        <v>876621525449.42456</v>
      </c>
      <c r="L38" s="20">
        <f ca="1">electricity!M104*산업자가소비_연도별!$E42</f>
        <v>890880732913.30457</v>
      </c>
      <c r="M38" s="20">
        <f ca="1">electricity!N104*산업자가소비_연도별!$E42</f>
        <v>905371881975.23474</v>
      </c>
      <c r="N38" s="20">
        <f ca="1">electricity!O104*산업자가소비_연도별!$E42</f>
        <v>932022502673.48865</v>
      </c>
      <c r="O38" s="20">
        <f ca="1">electricity!P104*산업자가소비_연도별!$E42</f>
        <v>959457613809.03418</v>
      </c>
      <c r="P38" s="20">
        <f ca="1">electricity!Q104*산업자가소비_연도별!$E42</f>
        <v>987700307723.8158</v>
      </c>
      <c r="Q38" s="20">
        <f ca="1">electricity!R104*산업자가소비_연도별!$E42</f>
        <v>1016774356508.3529</v>
      </c>
      <c r="R38" s="20">
        <f ca="1">electricity!S104*산업자가소비_연도별!$E42</f>
        <v>1046704232010.8889</v>
      </c>
      <c r="S38" s="20">
        <f ca="1">electricity!T104*산업자가소비_연도별!$E42</f>
        <v>1077515126435.5321</v>
      </c>
      <c r="T38" s="20">
        <f ca="1">electricity!U104*산업자가소비_연도별!$E42</f>
        <v>1109232973546.7263</v>
      </c>
      <c r="U38" s="20">
        <f ca="1">electricity!V104*산업자가소비_연도별!$E42</f>
        <v>1141884470497.8972</v>
      </c>
      <c r="V38" s="20">
        <f ca="1">electricity!W104*산업자가소비_연도별!$E42</f>
        <v>1175497100302.6504</v>
      </c>
      <c r="W38" s="20">
        <f ca="1">electricity!X104*산업자가소비_연도별!$E42</f>
        <v>1210099154967.4321</v>
      </c>
      <c r="X38" s="20">
        <f ca="1">electricity!Y104*산업자가소비_연도별!$E42</f>
        <v>1208264357063.2114</v>
      </c>
      <c r="Y38" s="20">
        <f ca="1">electricity!Z104*산업자가소비_연도별!$E42</f>
        <v>1206432341148.6609</v>
      </c>
      <c r="Z38" s="20">
        <f ca="1">electricity!AA104*산업자가소비_연도별!$E42</f>
        <v>1204603103005.6233</v>
      </c>
      <c r="AA38" s="20">
        <f ca="1">electricity!AB104*산업자가소비_연도별!$E42</f>
        <v>1202776638422.3369</v>
      </c>
      <c r="AB38" s="20">
        <f ca="1">electricity!AC104*산업자가소비_연도별!$E42</f>
        <v>1200952943193.426</v>
      </c>
      <c r="AC38" s="20">
        <f ca="1">electricity!AD104*산업자가소비_연도별!$E42</f>
        <v>1199132013119.8914</v>
      </c>
      <c r="AD38" s="20">
        <f ca="1">electricity!AE104*산업자가소비_연도별!$E42</f>
        <v>1197313844009.0999</v>
      </c>
      <c r="AE38" s="20">
        <f ca="1">electricity!AF104*산업자가소비_연도별!$E42</f>
        <v>1195498431674.7761</v>
      </c>
      <c r="AF38" s="20">
        <f ca="1">electricity!AG104*산업자가소비_연도별!$E42</f>
        <v>1193685771936.9917</v>
      </c>
      <c r="AG38" s="20">
        <f ca="1">electricity!AH104*산업자가소비_연도별!$E42</f>
        <v>1191875860622.1565</v>
      </c>
      <c r="AH38" s="39"/>
    </row>
    <row r="39" spans="1:34">
      <c r="A39" s="20" t="s">
        <v>392</v>
      </c>
      <c r="B39" s="20">
        <f ca="1">electricity!C105*산업자가소비_연도별!$E43</f>
        <v>8014802012491.2305</v>
      </c>
      <c r="C39" s="20">
        <f ca="1">electricity!D105*산업자가소비_연도별!$E43</f>
        <v>7699009971021.915</v>
      </c>
      <c r="D39" s="20">
        <f ca="1">electricity!E105*산업자가소비_연도별!$E43</f>
        <v>7656693837465.0264</v>
      </c>
      <c r="E39" s="20">
        <f ca="1">electricity!F105*산업자가소비_연도별!$E43</f>
        <v>8012275676159.4756</v>
      </c>
      <c r="F39" s="20">
        <f ca="1">electricity!G105*산업자가소비_연도별!$E43</f>
        <v>8031854782730.5732</v>
      </c>
      <c r="G39" s="20">
        <f ca="1">electricity!H105*산업자가소비_연도별!$E43</f>
        <v>8309901638044.5059</v>
      </c>
      <c r="H39" s="20">
        <f ca="1">electricity!I105*산업자가소비_연도별!$E43</f>
        <v>8228343879006.0674</v>
      </c>
      <c r="I39" s="20">
        <f ca="1">electricity!J105*산업자가소비_연도별!$E43</f>
        <v>8146786119967.6289</v>
      </c>
      <c r="J39" s="20">
        <f ca="1">electricity!K105*산업자가소비_연도별!$E43</f>
        <v>8065228360929.1904</v>
      </c>
      <c r="K39" s="20">
        <f ca="1">electricity!L105*산업자가소비_연도별!$E43</f>
        <v>7983670601890.7188</v>
      </c>
      <c r="L39" s="20">
        <f ca="1">electricity!M105*산업자가소비_연도별!$E43</f>
        <v>7902112842852.2803</v>
      </c>
      <c r="M39" s="20">
        <f ca="1">electricity!N105*산업자가소비_연도별!$E43</f>
        <v>7820555083813.8613</v>
      </c>
      <c r="N39" s="20">
        <f ca="1">electricity!O105*산업자가소비_연도별!$E43</f>
        <v>7737825205461.626</v>
      </c>
      <c r="O39" s="20">
        <f ca="1">electricity!P105*산업자가소비_연도별!$E43</f>
        <v>7655095327109.4102</v>
      </c>
      <c r="P39" s="20">
        <f ca="1">electricity!Q105*산업자가소비_연도별!$E43</f>
        <v>7572365448757.1953</v>
      </c>
      <c r="Q39" s="20">
        <f ca="1">electricity!R105*산업자가소비_연도별!$E43</f>
        <v>7489635570404.9795</v>
      </c>
      <c r="R39" s="20">
        <f ca="1">electricity!S105*산업자가소비_연도별!$E43</f>
        <v>7406905692052.7646</v>
      </c>
      <c r="S39" s="20">
        <f ca="1">electricity!T105*산업자가소비_연도별!$E43</f>
        <v>7324175813700.5488</v>
      </c>
      <c r="T39" s="20">
        <f ca="1">electricity!U105*산업자가소비_연도별!$E43</f>
        <v>7241445935348.333</v>
      </c>
      <c r="U39" s="20">
        <f ca="1">electricity!V105*산업자가소비_연도별!$E43</f>
        <v>7158716056996.1182</v>
      </c>
      <c r="V39" s="20">
        <f ca="1">electricity!W105*산업자가소비_연도별!$E43</f>
        <v>7075986178643.9023</v>
      </c>
      <c r="W39" s="20">
        <f ca="1">electricity!X105*산업자가소비_연도별!$E43</f>
        <v>6993256300291.6875</v>
      </c>
      <c r="X39" s="20">
        <f ca="1">electricity!Y105*산업자가소비_연도별!$E43</f>
        <v>6914886069341.7959</v>
      </c>
      <c r="Y39" s="20">
        <f ca="1">electricity!Z105*산업자가소비_연도별!$E43</f>
        <v>6836515838391.9365</v>
      </c>
      <c r="Z39" s="20">
        <f ca="1">electricity!AA105*산업자가소비_연도별!$E43</f>
        <v>6758145607442.0752</v>
      </c>
      <c r="AA39" s="20">
        <f ca="1">electricity!AB105*산업자가소비_연도별!$E43</f>
        <v>6679775376492.1836</v>
      </c>
      <c r="AB39" s="20">
        <f ca="1">electricity!AC105*산업자가소비_연도별!$E43</f>
        <v>6601405145542.3242</v>
      </c>
      <c r="AC39" s="20">
        <f ca="1">electricity!AD105*산업자가소비_연도별!$E43</f>
        <v>6523034914592.4648</v>
      </c>
      <c r="AD39" s="20">
        <f ca="1">electricity!AE105*산업자가소비_연도별!$E43</f>
        <v>6444664683642.5732</v>
      </c>
      <c r="AE39" s="20">
        <f ca="1">electricity!AF105*산업자가소비_연도별!$E43</f>
        <v>6366294452692.7139</v>
      </c>
      <c r="AF39" s="20">
        <f ca="1">electricity!AG105*산업자가소비_연도별!$E43</f>
        <v>6287924221742.8545</v>
      </c>
      <c r="AG39" s="20">
        <f ca="1">electricity!AH105*산업자가소비_연도별!$E43</f>
        <v>6209553990792.9902</v>
      </c>
      <c r="AH39" s="39"/>
    </row>
    <row r="40" spans="1:34">
      <c r="A40" s="20" t="s">
        <v>368</v>
      </c>
      <c r="B40" s="20">
        <f ca="1">electricity!C106*산업자가소비_연도별!$E44</f>
        <v>22618217976041.469</v>
      </c>
      <c r="C40" s="20">
        <f ca="1">electricity!D106*산업자가소비_연도별!$E44</f>
        <v>23639287958172.145</v>
      </c>
      <c r="D40" s="20">
        <f ca="1">electricity!E106*산업자가소비_연도별!$E44</f>
        <v>25357615261748.355</v>
      </c>
      <c r="E40" s="20">
        <f ca="1">electricity!F106*산업자가소비_연도별!$E44</f>
        <v>25235221785834.633</v>
      </c>
      <c r="F40" s="20">
        <f ca="1">electricity!G106*산업자가소비_연도별!$E44</f>
        <v>25177879960504.969</v>
      </c>
      <c r="G40" s="20">
        <f ca="1">electricity!H106*산업자가소비_연도별!$E44</f>
        <v>25506859228281.602</v>
      </c>
      <c r="H40" s="20">
        <f ca="1">electricity!I106*산업자가소비_연도별!$E44</f>
        <v>25663442988033.582</v>
      </c>
      <c r="I40" s="20">
        <f ca="1">electricity!J106*산업자가소비_연도별!$E44</f>
        <v>25820987997996.684</v>
      </c>
      <c r="J40" s="20">
        <f ca="1">electricity!K106*산업자가소비_연도별!$E44</f>
        <v>25979500159178.57</v>
      </c>
      <c r="K40" s="20">
        <f ca="1">electricity!L106*산업자가소비_연도별!$E44</f>
        <v>26138985408812.555</v>
      </c>
      <c r="L40" s="20">
        <f ca="1">electricity!M106*산업자가소비_연도별!$E44</f>
        <v>26299449720579.953</v>
      </c>
      <c r="M40" s="20">
        <f ca="1">electricity!N106*산업자가소비_연도별!$E44</f>
        <v>26460899104833.836</v>
      </c>
      <c r="N40" s="20">
        <f ca="1">electricity!O106*산업자가소비_연도별!$E44</f>
        <v>26696334923963.727</v>
      </c>
      <c r="O40" s="20">
        <f ca="1">electricity!P106*산업자가소비_연도별!$E44</f>
        <v>26933865533021.559</v>
      </c>
      <c r="P40" s="20">
        <f ca="1">electricity!Q106*산업자가소비_연도별!$E44</f>
        <v>27173509570398.309</v>
      </c>
      <c r="Q40" s="20">
        <f ca="1">electricity!R106*산업자가소비_연도별!$E44</f>
        <v>27415285840319.98</v>
      </c>
      <c r="R40" s="20">
        <f ca="1">electricity!S106*산업자가소비_연도별!$E44</f>
        <v>27659213314323.184</v>
      </c>
      <c r="S40" s="20">
        <f ca="1">electricity!T106*산업자가소비_연도별!$E44</f>
        <v>27905311132743.734</v>
      </c>
      <c r="T40" s="20">
        <f ca="1">electricity!U106*산업자가소비_연도별!$E44</f>
        <v>28153598606218.57</v>
      </c>
      <c r="U40" s="20">
        <f ca="1">electricity!V106*산업자가소비_연도별!$E44</f>
        <v>28404095217201.008</v>
      </c>
      <c r="V40" s="20">
        <f ca="1">electricity!W106*산업자가소비_연도별!$E44</f>
        <v>28656820621489.457</v>
      </c>
      <c r="W40" s="20">
        <f ca="1">electricity!X106*산업자가소비_연도별!$E44</f>
        <v>28911794649769.773</v>
      </c>
      <c r="X40" s="20">
        <f ca="1">electricity!Y106*산업자가소비_연도별!$E44</f>
        <v>29136777527756.152</v>
      </c>
      <c r="Y40" s="20">
        <f ca="1">electricity!Z106*산업자가소비_연도별!$E44</f>
        <v>29363511154736.156</v>
      </c>
      <c r="Z40" s="20">
        <f ca="1">electricity!AA106*산업자가소비_연도별!$E44</f>
        <v>29592009154511.145</v>
      </c>
      <c r="AA40" s="20">
        <f ca="1">electricity!AB106*산업자가소비_연도별!$E44</f>
        <v>29822285256898.797</v>
      </c>
      <c r="AB40" s="20">
        <f ca="1">electricity!AC106*산업자가소비_연도별!$E44</f>
        <v>30054353298558.094</v>
      </c>
      <c r="AC40" s="20">
        <f ca="1">electricity!AD106*산업자가소비_연도별!$E44</f>
        <v>30288227223820.727</v>
      </c>
      <c r="AD40" s="20">
        <f ca="1">electricity!AE106*산업자가소비_연도별!$E44</f>
        <v>30523921085528.992</v>
      </c>
      <c r="AE40" s="20">
        <f ca="1">electricity!AF106*산업자가소비_연도별!$E44</f>
        <v>30761449045880.152</v>
      </c>
      <c r="AF40" s="20">
        <f ca="1">electricity!AG106*산업자가소비_연도별!$E44</f>
        <v>31000825377277.43</v>
      </c>
      <c r="AG40" s="20">
        <f ca="1">electricity!AH106*산업자가소비_연도별!$E44</f>
        <v>31242064463187.602</v>
      </c>
      <c r="AH40" s="39"/>
    </row>
    <row r="41" spans="1:34">
      <c r="A41" s="20" t="s">
        <v>305</v>
      </c>
      <c r="B41" s="20">
        <f ca="1">electricity!C107*산업자가소비_연도별!$E45</f>
        <v>7027707293014.9463</v>
      </c>
      <c r="C41" s="20">
        <f ca="1">electricity!D107*산업자가소비_연도별!$E45</f>
        <v>7344963982631.2285</v>
      </c>
      <c r="D41" s="20">
        <f ca="1">electricity!E107*산업자가소비_연도별!$E45</f>
        <v>7878865518814.1738</v>
      </c>
      <c r="E41" s="20">
        <f ca="1">electricity!F107*산업자가소비_연도별!$E45</f>
        <v>7840836637661.4902</v>
      </c>
      <c r="F41" s="20">
        <f ca="1">electricity!G107*산업자가소비_연도별!$E45</f>
        <v>7823019957121.4541</v>
      </c>
      <c r="G41" s="20">
        <f ca="1">electricity!H107*산업자가소비_연도별!$E45</f>
        <v>7925237116839.9414</v>
      </c>
      <c r="H41" s="20">
        <f ca="1">electricity!I107*산업자가소비_연도별!$E45</f>
        <v>7973889262271.6602</v>
      </c>
      <c r="I41" s="20">
        <f ca="1">electricity!J107*산업자가소비_연도별!$E45</f>
        <v>8022840077789.8652</v>
      </c>
      <c r="J41" s="20">
        <f ca="1">electricity!K107*산업자가소비_연도별!$E45</f>
        <v>8072091396896.8584</v>
      </c>
      <c r="K41" s="20">
        <f ca="1">electricity!L107*산업자가소비_연도별!$E45</f>
        <v>8121645064350.6025</v>
      </c>
      <c r="L41" s="20">
        <f ca="1">electricity!M107*산업자가소비_연도별!$E45</f>
        <v>8171502936233.8271</v>
      </c>
      <c r="M41" s="20">
        <f ca="1">electricity!N107*산업자가소비_연도별!$E45</f>
        <v>8221666880023.5488</v>
      </c>
      <c r="N41" s="20">
        <f ca="1">electricity!O107*산업자가소비_연도별!$E45</f>
        <v>8294819151563.627</v>
      </c>
      <c r="O41" s="20">
        <f ca="1">electricity!P107*산업자가소비_연도별!$E45</f>
        <v>8368622295354.9834</v>
      </c>
      <c r="P41" s="20">
        <f ca="1">electricity!Q107*산업자가소비_연도별!$E45</f>
        <v>8443082102532.7217</v>
      </c>
      <c r="Q41" s="20">
        <f ca="1">electricity!R107*산업자가소비_연도별!$E45</f>
        <v>8518204415758.5625</v>
      </c>
      <c r="R41" s="20">
        <f ca="1">electricity!S107*산업자가소비_연도별!$E45</f>
        <v>8593995129679.2979</v>
      </c>
      <c r="S41" s="20">
        <f ca="1">electricity!T107*산업자가소비_연도별!$E45</f>
        <v>8670460191389.3379</v>
      </c>
      <c r="T41" s="20">
        <f ca="1">electricity!U107*산업자가소비_연도별!$E45</f>
        <v>8747605600897.3594</v>
      </c>
      <c r="U41" s="20">
        <f ca="1">electricity!V107*산업자가소비_연도별!$E45</f>
        <v>8825437411597.1035</v>
      </c>
      <c r="V41" s="20">
        <f ca="1">electricity!W107*산업자가소비_연도별!$E45</f>
        <v>8903961730742.377</v>
      </c>
      <c r="W41" s="20">
        <f ca="1">electricity!X107*산업자가소비_연도별!$E45</f>
        <v>8983184719926.2773</v>
      </c>
      <c r="X41" s="20">
        <f ca="1">electricity!Y107*산업자가소비_연도별!$E45</f>
        <v>9053089157760.5547</v>
      </c>
      <c r="Y41" s="20">
        <f ca="1">electricity!Z107*산업자가소비_연도별!$E45</f>
        <v>9123537570875.457</v>
      </c>
      <c r="Z41" s="20">
        <f ca="1">electricity!AA107*산업자가소비_연도별!$E45</f>
        <v>9194534192322.7793</v>
      </c>
      <c r="AA41" s="20">
        <f ca="1">electricity!AB107*산업자가소비_연도별!$E45</f>
        <v>9266083288094.6465</v>
      </c>
      <c r="AB41" s="20">
        <f ca="1">electricity!AC107*산업자가소비_연도별!$E45</f>
        <v>9338189157379.8516</v>
      </c>
      <c r="AC41" s="20">
        <f ca="1">electricity!AD107*산업자가소비_연도별!$E45</f>
        <v>9410856132822.1816</v>
      </c>
      <c r="AD41" s="20">
        <f ca="1">electricity!AE107*산업자가소비_연도별!$E45</f>
        <v>9484088580780.752</v>
      </c>
      <c r="AE41" s="20">
        <f ca="1">electricity!AF107*산업자가소비_연도별!$E45</f>
        <v>9557890901592.3633</v>
      </c>
      <c r="AF41" s="20">
        <f ca="1">electricity!AG107*산업자가소비_연도별!$E45</f>
        <v>9632267529835.9238</v>
      </c>
      <c r="AG41" s="20">
        <f ca="1">electricity!AH107*산업자가소비_연도별!$E45</f>
        <v>9707222934598.8887</v>
      </c>
      <c r="AH41" s="39"/>
    </row>
    <row r="42" spans="1:34">
      <c r="A42" s="20" t="s">
        <v>258</v>
      </c>
      <c r="B42" s="20">
        <f ca="1">electricity!C108*산업자가소비_연도별!$E46</f>
        <v>445710608702.53284</v>
      </c>
      <c r="C42" s="20">
        <f ca="1">electricity!D108*산업자가소비_연도별!$E46</f>
        <v>407132152855.01788</v>
      </c>
      <c r="D42" s="20">
        <f ca="1">electricity!E108*산업자가소비_연도별!$E46</f>
        <v>427036768688.33423</v>
      </c>
      <c r="E42" s="20">
        <f ca="1">electricity!F108*산업자가소비_연도별!$E46</f>
        <v>445753049248.01971</v>
      </c>
      <c r="F42" s="20">
        <f ca="1">electricity!G108*산업자가소비_연도별!$E46</f>
        <v>432596480147.10699</v>
      </c>
      <c r="G42" s="20">
        <f ca="1">electricity!H108*산업자가소비_연도별!$E46</f>
        <v>433090639901.70026</v>
      </c>
      <c r="H42" s="20">
        <f ca="1">electricity!I108*산업자가소비_연도별!$E46</f>
        <v>440135332629.10828</v>
      </c>
      <c r="I42" s="20">
        <f ca="1">electricity!J108*산업자가소비_연도별!$E46</f>
        <v>447294614985.22504</v>
      </c>
      <c r="J42" s="20">
        <f ca="1">electricity!K108*산업자가소비_연도별!$E46</f>
        <v>454570350895.63489</v>
      </c>
      <c r="K42" s="20">
        <f ca="1">electricity!L108*산업자가소비_연도별!$E46</f>
        <v>461964434604.70923</v>
      </c>
      <c r="L42" s="20">
        <f ca="1">electricity!M108*산업자가소비_연도별!$E46</f>
        <v>469478791168.77533</v>
      </c>
      <c r="M42" s="20">
        <f ca="1">electricity!N108*산업자가소비_연도별!$E46</f>
        <v>477115376957.30603</v>
      </c>
      <c r="N42" s="20">
        <f ca="1">electricity!O108*산업자가소비_연도별!$E46</f>
        <v>491159794719.48865</v>
      </c>
      <c r="O42" s="20">
        <f ca="1">electricity!P108*산업자가소비_연도별!$E46</f>
        <v>505617625420.77325</v>
      </c>
      <c r="P42" s="20">
        <f ca="1">electricity!Q108*산업자가소비_연도별!$E46</f>
        <v>520501038327.349</v>
      </c>
      <c r="Q42" s="20">
        <f ca="1">electricity!R108*산업자가소비_연도별!$E46</f>
        <v>535822560921.18738</v>
      </c>
      <c r="R42" s="20">
        <f ca="1">electricity!S108*산업자가소비_연도별!$E46</f>
        <v>551595089444.52002</v>
      </c>
      <c r="S42" s="20">
        <f ca="1">electricity!T108*산업자가소비_연도별!$E46</f>
        <v>567831899754.70313</v>
      </c>
      <c r="T42" s="20">
        <f ca="1">electricity!U108*산업자가소비_연도별!$E46</f>
        <v>584546658498.60852</v>
      </c>
      <c r="U42" s="20">
        <f ca="1">electricity!V108*산업자가소비_연도별!$E46</f>
        <v>601753434615.94373</v>
      </c>
      <c r="V42" s="20">
        <f ca="1">electricity!W108*산업자가소비_연도별!$E46</f>
        <v>619466711181.18591</v>
      </c>
      <c r="W42" s="20">
        <f ca="1">electricity!X108*산업자가소비_연도별!$E46</f>
        <v>637701397594.09607</v>
      </c>
      <c r="X42" s="20">
        <f ca="1">electricity!Y108*산업자가소비_연도별!$E46</f>
        <v>636734490722.85205</v>
      </c>
      <c r="Y42" s="20">
        <f ca="1">electricity!Z108*산업자가소비_연도별!$E46</f>
        <v>635769049912.21472</v>
      </c>
      <c r="Z42" s="20">
        <f ca="1">electricity!AA108*산업자가소비_연도별!$E46</f>
        <v>634805072939.28735</v>
      </c>
      <c r="AA42" s="20">
        <f ca="1">electricity!AB108*산업자가소비_연도별!$E46</f>
        <v>633842557584.54431</v>
      </c>
      <c r="AB42" s="20">
        <f ca="1">electricity!AC108*산업자가소비_연도별!$E46</f>
        <v>632881501631.82483</v>
      </c>
      <c r="AC42" s="20">
        <f ca="1">electricity!AD108*산업자가소비_연도별!$E46</f>
        <v>631921902868.32886</v>
      </c>
      <c r="AD42" s="20">
        <f ca="1">electricity!AE108*산업자가소비_연도별!$E46</f>
        <v>630963759084.61121</v>
      </c>
      <c r="AE42" s="20">
        <f ca="1">electricity!AF108*산업자가소비_연도별!$E46</f>
        <v>630007068074.57666</v>
      </c>
      <c r="AF42" s="20">
        <f ca="1">electricity!AG108*산업자가소비_연도별!$E46</f>
        <v>629051827635.47498</v>
      </c>
      <c r="AG42" s="20">
        <f ca="1">electricity!AH108*산업자가소비_연도별!$E46</f>
        <v>628098035567.896</v>
      </c>
      <c r="AH42" s="39"/>
    </row>
    <row r="43" spans="1:34">
      <c r="A43" s="20" t="s">
        <v>306</v>
      </c>
      <c r="B43" s="20">
        <f ca="1">electricity!C109*산업자가소비_연도별!$E47</f>
        <v>1123269504582.8784</v>
      </c>
      <c r="C43" s="20">
        <f ca="1">electricity!D109*산업자가소비_연도별!$E47</f>
        <v>1026044977857.8893</v>
      </c>
      <c r="D43" s="20">
        <f ca="1">electricity!E109*산업자가소비_연도별!$E47</f>
        <v>1076208127510.2764</v>
      </c>
      <c r="E43" s="20">
        <f ca="1">electricity!F109*산업자가소비_연도별!$E47</f>
        <v>1123376462258.0435</v>
      </c>
      <c r="F43" s="20">
        <f ca="1">electricity!G109*산업자가소비_연도별!$E47</f>
        <v>1090219582956.892</v>
      </c>
      <c r="G43" s="20">
        <f ca="1">electricity!H109*산업자가소비_연도별!$E47</f>
        <v>1091464952871.5605</v>
      </c>
      <c r="H43" s="20">
        <f ca="1">electricity!I109*산업자가소비_연도별!$E47</f>
        <v>1109218823556.5984</v>
      </c>
      <c r="I43" s="20">
        <f ca="1">electricity!J109*산업자가소비_연도별!$E47</f>
        <v>1127261480357.4629</v>
      </c>
      <c r="J43" s="20">
        <f ca="1">electricity!K109*산업자가소비_연도별!$E47</f>
        <v>1145597620696.0391</v>
      </c>
      <c r="K43" s="20">
        <f ca="1">electricity!L109*산업자가소비_연도별!$E47</f>
        <v>1164232018402.9141</v>
      </c>
      <c r="L43" s="20">
        <f ca="1">electricity!M109*산업자가소비_연도별!$E47</f>
        <v>1183169524960.2483</v>
      </c>
      <c r="M43" s="20">
        <f ca="1">electricity!N109*산업자가소비_연도별!$E47</f>
        <v>1202415070764.8633</v>
      </c>
      <c r="N43" s="20">
        <f ca="1">electricity!O109*산업자가소비_연도별!$E47</f>
        <v>1237809485602.3403</v>
      </c>
      <c r="O43" s="20">
        <f ca="1">electricity!P109*산업자가소비_연도별!$E47</f>
        <v>1274245774109.0242</v>
      </c>
      <c r="P43" s="20">
        <f ca="1">electricity!Q109*산업자가소비_연도별!$E47</f>
        <v>1311754604986.3914</v>
      </c>
      <c r="Q43" s="20">
        <f ca="1">electricity!R109*산업자가소비_연도별!$E47</f>
        <v>1350367549702.9985</v>
      </c>
      <c r="R43" s="20">
        <f ca="1">electricity!S109*산업자가소비_연도별!$E47</f>
        <v>1390117109068.428</v>
      </c>
      <c r="S43" s="20">
        <f ca="1">electricity!T109*산업자가소비_연도별!$E47</f>
        <v>1431036740589.467</v>
      </c>
      <c r="T43" s="20">
        <f ca="1">electricity!U109*산업자가소비_연도별!$E47</f>
        <v>1473160886631.5452</v>
      </c>
      <c r="U43" s="20">
        <f ca="1">electricity!V109*산업자가소비_연도별!$E47</f>
        <v>1516525003409.1355</v>
      </c>
      <c r="V43" s="20">
        <f ca="1">electricity!W109*산업자가소비_연도별!$E47</f>
        <v>1561165590829.5222</v>
      </c>
      <c r="W43" s="20">
        <f ca="1">electricity!X109*산업자가소비_연도별!$E47</f>
        <v>1607120223215.0476</v>
      </c>
      <c r="X43" s="20">
        <f ca="1">electricity!Y109*산업자가소비_연도별!$E47</f>
        <v>1604683447017.5918</v>
      </c>
      <c r="Y43" s="20">
        <f ca="1">electricity!Z109*산업자가소비_연도별!$E47</f>
        <v>1602250365551.9617</v>
      </c>
      <c r="Z43" s="20">
        <f ca="1">electricity!AA109*산업자가소비_연도별!$E47</f>
        <v>1599820973216.0659</v>
      </c>
      <c r="AA43" s="20">
        <f ca="1">electricity!AB109*산업자가소비_연도별!$E47</f>
        <v>1597395264416.3069</v>
      </c>
      <c r="AB43" s="20">
        <f ca="1">electricity!AC109*산업자가소비_연도별!$E47</f>
        <v>1594973233567.5684</v>
      </c>
      <c r="AC43" s="20">
        <f ca="1">electricity!AD109*산업자가소비_연도별!$E47</f>
        <v>1592554875093.2026</v>
      </c>
      <c r="AD43" s="20">
        <f ca="1">electricity!AE109*산업자가소비_연도별!$E47</f>
        <v>1590140183425.0176</v>
      </c>
      <c r="AE43" s="20">
        <f ca="1">electricity!AF109*산업자가소비_연도별!$E47</f>
        <v>1587729153003.2634</v>
      </c>
      <c r="AF43" s="20">
        <f ca="1">electricity!AG109*산업자가소비_연도별!$E47</f>
        <v>1585321778276.6199</v>
      </c>
      <c r="AG43" s="20">
        <f ca="1">electricity!AH109*산업자가소비_연도별!$E47</f>
        <v>1582918053702.1853</v>
      </c>
      <c r="AH43" s="39"/>
    </row>
    <row r="44" spans="1:34">
      <c r="A44" s="20" t="s">
        <v>259</v>
      </c>
      <c r="B44" s="20">
        <f ca="1">electricity!C110*산업자가소비_연도별!$E48</f>
        <v>50833351430515.242</v>
      </c>
      <c r="C44" s="20">
        <f ca="1">electricity!D110*산업자가소비_연도별!$E48</f>
        <v>47937067075805.203</v>
      </c>
      <c r="D44" s="20">
        <f ca="1">electricity!E110*산업자가소비_연도별!$E48</f>
        <v>54079801311716.859</v>
      </c>
      <c r="E44" s="20">
        <f ca="1">electricity!F110*산업자가소비_연도별!$E48</f>
        <v>50296826623823.055</v>
      </c>
      <c r="F44" s="20">
        <f ca="1">electricity!G110*산업자가소비_연도별!$E48</f>
        <v>48418989800400.398</v>
      </c>
      <c r="G44" s="20">
        <f ca="1">electricity!H110*산업자가소비_연도별!$E48</f>
        <v>42963567287561.609</v>
      </c>
      <c r="H44" s="20">
        <f ca="1">electricity!I110*산업자가소비_연도별!$E48</f>
        <v>44403363036409.563</v>
      </c>
      <c r="I44" s="20">
        <f ca="1">electricity!J110*산업자가소비_연도별!$E48</f>
        <v>45891409243244.984</v>
      </c>
      <c r="J44" s="20">
        <f ca="1">electricity!K110*산업자가소비_연도별!$E48</f>
        <v>47429322878181.781</v>
      </c>
      <c r="K44" s="20">
        <f ca="1">electricity!L110*산업자가소비_연도별!$E48</f>
        <v>49018775099261.977</v>
      </c>
      <c r="L44" s="20">
        <f ca="1">electricity!M110*산업자가소비_연도별!$E48</f>
        <v>50661493068402.406</v>
      </c>
      <c r="M44" s="20">
        <f ca="1">electricity!N110*산업자가소비_연도별!$E48</f>
        <v>52359261828197.484</v>
      </c>
      <c r="N44" s="20">
        <f ca="1">electricity!O110*산업자가소비_연도별!$E48</f>
        <v>52877890346598.945</v>
      </c>
      <c r="O44" s="20">
        <f ca="1">electricity!P110*산업자가소비_연도별!$E48</f>
        <v>53401655979824.172</v>
      </c>
      <c r="P44" s="20">
        <f ca="1">electricity!Q110*산업자가소비_연도별!$E48</f>
        <v>53930609611979.57</v>
      </c>
      <c r="Q44" s="20">
        <f ca="1">electricity!R110*산업자가소비_연도별!$E48</f>
        <v>54464802631188.359</v>
      </c>
      <c r="R44" s="20">
        <f ca="1">electricity!S110*산업자가소비_연도별!$E48</f>
        <v>55004286934582.961</v>
      </c>
      <c r="S44" s="20">
        <f ca="1">electricity!T110*산업자가소비_연도별!$E48</f>
        <v>55549114933346.852</v>
      </c>
      <c r="T44" s="20">
        <f ca="1">electricity!U110*산업자가소비_연도별!$E48</f>
        <v>56099339557806.297</v>
      </c>
      <c r="U44" s="20">
        <f ca="1">electricity!V110*산업자가소비_연도별!$E48</f>
        <v>56655014262572.594</v>
      </c>
      <c r="V44" s="20">
        <f ca="1">electricity!W110*산업자가소비_연도별!$E48</f>
        <v>57216193031735.219</v>
      </c>
      <c r="W44" s="20">
        <f ca="1">electricity!X110*산업자가소비_연도별!$E48</f>
        <v>57782930384106.375</v>
      </c>
      <c r="X44" s="20">
        <f ca="1">electricity!Y110*산업자가소비_연도별!$E48</f>
        <v>57724722048877.906</v>
      </c>
      <c r="Y44" s="20">
        <f ca="1">electricity!Z110*산업자가소비_연도별!$E48</f>
        <v>57666572350521.398</v>
      </c>
      <c r="Z44" s="20">
        <f ca="1">electricity!AA110*산업자가소비_연도별!$E48</f>
        <v>57608481229968.281</v>
      </c>
      <c r="AA44" s="20">
        <f ca="1">electricity!AB110*산업자가소비_연도별!$E48</f>
        <v>57550448628209.492</v>
      </c>
      <c r="AB44" s="20">
        <f ca="1">electricity!AC110*산업자가소비_연도별!$E48</f>
        <v>57492474486295.422</v>
      </c>
      <c r="AC44" s="20">
        <f ca="1">electricity!AD110*산업자가소비_연도별!$E48</f>
        <v>57434558745335.828</v>
      </c>
      <c r="AD44" s="20">
        <f ca="1">electricity!AE110*산업자가소비_연도별!$E48</f>
        <v>57376701346499.797</v>
      </c>
      <c r="AE44" s="20">
        <f ca="1">electricity!AF110*산업자가소비_연도별!$E48</f>
        <v>57318902231015.703</v>
      </c>
      <c r="AF44" s="20">
        <f ca="1">electricity!AG110*산업자가소비_연도별!$E48</f>
        <v>57261161340171.094</v>
      </c>
      <c r="AG44" s="20">
        <f ca="1">electricity!AH110*산업자가소비_연도별!$E48</f>
        <v>57203478615312.672</v>
      </c>
      <c r="AH44" s="39"/>
    </row>
    <row r="45" spans="1:34">
      <c r="A45" s="20" t="s">
        <v>260</v>
      </c>
      <c r="B45" s="20">
        <f ca="1">electricity!C111*산업자가소비_연도별!$E49</f>
        <v>4500310159420.6943</v>
      </c>
      <c r="C45" s="20">
        <f ca="1">electricity!D111*산업자가소비_연도별!$E49</f>
        <v>4742143088320.6924</v>
      </c>
      <c r="D45" s="20">
        <f ca="1">electricity!E111*산업자가소비_연도별!$E49</f>
        <v>4378337655979.8667</v>
      </c>
      <c r="E45" s="20">
        <f ca="1">electricity!F111*산업자가소비_연도별!$E49</f>
        <v>4862531533275.2764</v>
      </c>
      <c r="F45" s="20">
        <f ca="1">electricity!G111*산업자가소비_연도별!$E49</f>
        <v>5234785277542.7402</v>
      </c>
      <c r="G45" s="20">
        <f ca="1">electricity!H111*산업자가소비_연도별!$E49</f>
        <v>4819832786030.2051</v>
      </c>
      <c r="H45" s="20">
        <f ca="1">electricity!I111*산업자가소비_연도별!$E49</f>
        <v>4866564429404.5146</v>
      </c>
      <c r="I45" s="20">
        <f ca="1">electricity!J111*산업자가소비_연도별!$E49</f>
        <v>4913749168682.6465</v>
      </c>
      <c r="J45" s="20">
        <f ca="1">electricity!K111*산업자가소비_연도별!$E49</f>
        <v>4961391396945.6758</v>
      </c>
      <c r="K45" s="20">
        <f ca="1">electricity!L111*산업자가소비_연도별!$E49</f>
        <v>5009495549868.6641</v>
      </c>
      <c r="L45" s="20">
        <f ca="1">electricity!M111*산업자가소비_연도별!$E49</f>
        <v>5058066106133.6396</v>
      </c>
      <c r="M45" s="20">
        <f ca="1">electricity!N111*산업자가소비_연도별!$E49</f>
        <v>5107107587846.5762</v>
      </c>
      <c r="N45" s="20">
        <f ca="1">electricity!O111*산업자가소비_연도별!$E49</f>
        <v>5150620032960.375</v>
      </c>
      <c r="O45" s="20">
        <f ca="1">electricity!P111*산업자가소비_연도별!$E49</f>
        <v>5194503203156.2695</v>
      </c>
      <c r="P45" s="20">
        <f ca="1">electricity!Q111*산업자가소비_연도별!$E49</f>
        <v>5238760257003.8643</v>
      </c>
      <c r="Q45" s="20">
        <f ca="1">electricity!R111*산업자가소비_연도별!$E49</f>
        <v>5283394379983.7051</v>
      </c>
      <c r="R45" s="20">
        <f ca="1">electricity!S111*산업자가소비_연도별!$E49</f>
        <v>5328408784716.5664</v>
      </c>
      <c r="S45" s="20">
        <f ca="1">electricity!T111*산업자가소비_연도별!$E49</f>
        <v>5373806711194.6768</v>
      </c>
      <c r="T45" s="20">
        <f ca="1">electricity!U111*산업자가소비_연도별!$E49</f>
        <v>5419591427014.9307</v>
      </c>
      <c r="U45" s="20">
        <f ca="1">electricity!V111*산업자가소비_연도별!$E49</f>
        <v>5465766227614.0752</v>
      </c>
      <c r="V45" s="20">
        <f ca="1">electricity!W111*산업자가소비_연도별!$E49</f>
        <v>5512334436505.9102</v>
      </c>
      <c r="W45" s="20">
        <f ca="1">electricity!X111*산업자가소비_연도별!$E49</f>
        <v>5559299405520.4932</v>
      </c>
      <c r="X45" s="20">
        <f ca="1">electricity!Y111*산업자가소비_연도별!$E49</f>
        <v>5593451042215.6709</v>
      </c>
      <c r="Y45" s="20">
        <f ca="1">electricity!Z111*산업자가소비_연도별!$E49</f>
        <v>5627812477700.9268</v>
      </c>
      <c r="Z45" s="20">
        <f ca="1">electricity!AA111*산업자가소비_연도별!$E49</f>
        <v>5662385000802.7012</v>
      </c>
      <c r="AA45" s="20">
        <f ca="1">electricity!AB111*산업자가소비_연도별!$E49</f>
        <v>5697169908264.8896</v>
      </c>
      <c r="AB45" s="20">
        <f ca="1">electricity!AC111*산업자가소비_연도별!$E49</f>
        <v>5732168504797.4951</v>
      </c>
      <c r="AC45" s="20">
        <f ca="1">electricity!AD111*산업자가소비_연도별!$E49</f>
        <v>5767382103125.5479</v>
      </c>
      <c r="AD45" s="20">
        <f ca="1">electricity!AE111*산업자가소비_연도별!$E49</f>
        <v>5802812024038.3574</v>
      </c>
      <c r="AE45" s="20">
        <f ca="1">electricity!AF111*산업자가소비_연도별!$E49</f>
        <v>5838459596439.042</v>
      </c>
      <c r="AF45" s="20">
        <f ca="1">electricity!AG111*산업자가소비_연도별!$E49</f>
        <v>5874326157394.376</v>
      </c>
      <c r="AG45" s="20">
        <f ca="1">electricity!AH111*산업자가소비_연도별!$E49</f>
        <v>5910413052184.9492</v>
      </c>
      <c r="AH45" s="39"/>
    </row>
    <row r="46" spans="1:34">
      <c r="A46" s="20" t="s">
        <v>307</v>
      </c>
      <c r="B46" s="20">
        <f ca="1">electricity!C112*산업자가소비_연도별!$E50</f>
        <v>5616506051724.2305</v>
      </c>
      <c r="C46" s="20">
        <f ca="1">electricity!D112*산업자가소비_연도별!$E50</f>
        <v>5918319940224.7217</v>
      </c>
      <c r="D46" s="20">
        <f ca="1">electricity!E112*산업자가소비_연도별!$E50</f>
        <v>5464281142895.3789</v>
      </c>
      <c r="E46" s="20">
        <f ca="1">electricity!F112*산업자가소비_연도별!$E50</f>
        <v>6068567902185.666</v>
      </c>
      <c r="F46" s="20">
        <f ca="1">electricity!G112*산업자가소비_연도별!$E50</f>
        <v>6533150416143.8477</v>
      </c>
      <c r="G46" s="20">
        <f ca="1">electricity!H112*산업자가소비_연도별!$E50</f>
        <v>6015278736815.3721</v>
      </c>
      <c r="H46" s="20">
        <f ca="1">electricity!I112*산업자가소비_연도별!$E50</f>
        <v>6073601063170.8984</v>
      </c>
      <c r="I46" s="20">
        <f ca="1">electricity!J112*산업자가소비_연도별!$E50</f>
        <v>6132488865192.6982</v>
      </c>
      <c r="J46" s="20">
        <f ca="1">electricity!K112*산업자가소비_연도별!$E50</f>
        <v>6191947625562.0889</v>
      </c>
      <c r="K46" s="20">
        <f ca="1">electricity!L112*산업자가소비_연도별!$E50</f>
        <v>6251982880118.8135</v>
      </c>
      <c r="L46" s="20">
        <f ca="1">electricity!M112*산업자가소비_연도별!$E50</f>
        <v>6312600218376.4414</v>
      </c>
      <c r="M46" s="20">
        <f ca="1">electricity!N112*산업자가소비_연도별!$E50</f>
        <v>6373805284042.7803</v>
      </c>
      <c r="N46" s="20">
        <f ca="1">electricity!O112*산업자가소비_연도별!$E50</f>
        <v>6428109965864.627</v>
      </c>
      <c r="O46" s="20">
        <f ca="1">electricity!P112*산업자가소비_연도별!$E50</f>
        <v>6482877322389.6299</v>
      </c>
      <c r="P46" s="20">
        <f ca="1">electricity!Q112*산업자가소비_연도별!$E50</f>
        <v>6538111295596.1563</v>
      </c>
      <c r="Q46" s="20">
        <f ca="1">electricity!R112*산업자가소비_연도별!$E50</f>
        <v>6593815861048.1416</v>
      </c>
      <c r="R46" s="20">
        <f ca="1">electricity!S112*산업자가소비_연도별!$E50</f>
        <v>6649995028181.2393</v>
      </c>
      <c r="S46" s="20">
        <f ca="1">electricity!T112*산업자가소비_연도별!$E50</f>
        <v>6706652840591.4092</v>
      </c>
      <c r="T46" s="20">
        <f ca="1">electricity!U112*산업자가소비_연도별!$E50</f>
        <v>6763793376325.958</v>
      </c>
      <c r="U46" s="20">
        <f ca="1">electricity!V112*산업자가소비_연도별!$E50</f>
        <v>6821420748177.0664</v>
      </c>
      <c r="V46" s="20">
        <f ca="1">electricity!W112*산업자가소비_연도별!$E50</f>
        <v>6879539103977.8164</v>
      </c>
      <c r="W46" s="20">
        <f ca="1">electricity!X112*산업자가소비_연도별!$E50</f>
        <v>6938152626900.7363</v>
      </c>
      <c r="X46" s="20">
        <f ca="1">electricity!Y112*산업자가소비_연도별!$E50</f>
        <v>6980774772348.4727</v>
      </c>
      <c r="Y46" s="20">
        <f ca="1">electricity!Z112*산업자가소비_연도별!$E50</f>
        <v>7023658752232.5869</v>
      </c>
      <c r="Z46" s="20">
        <f ca="1">electricity!AA112*산업자가소비_연도별!$E50</f>
        <v>7066806175042.5459</v>
      </c>
      <c r="AA46" s="20">
        <f ca="1">electricity!AB112*산업자가소비_연도별!$E50</f>
        <v>7110218659149.0225</v>
      </c>
      <c r="AB46" s="20">
        <f ca="1">electricity!AC112*산업자가소비_연도별!$E50</f>
        <v>7153897832864.5801</v>
      </c>
      <c r="AC46" s="20">
        <f ca="1">electricity!AD112*산업자가소비_연도별!$E50</f>
        <v>7197845334504.7695</v>
      </c>
      <c r="AD46" s="20">
        <f ca="1">electricity!AE112*산업자가소비_연도별!$E50</f>
        <v>7242062812449.5586</v>
      </c>
      <c r="AE46" s="20">
        <f ca="1">electricity!AF112*산업자가소비_연도별!$E50</f>
        <v>7286551925205.1758</v>
      </c>
      <c r="AF46" s="20">
        <f ca="1">electricity!AG112*산업자가소비_연도별!$E50</f>
        <v>7331314341466.3066</v>
      </c>
      <c r="AG46" s="20">
        <f ca="1">electricity!AH112*산업자가소비_연도별!$E50</f>
        <v>7376351740178.6826</v>
      </c>
      <c r="AH46" s="39"/>
    </row>
    <row r="47" spans="1:34">
      <c r="A47" s="20" t="s">
        <v>308</v>
      </c>
      <c r="B47" s="20">
        <f ca="1">electricity!C113*산업자가소비_연도별!$E51</f>
        <v>18832559775624.996</v>
      </c>
      <c r="C47" s="20">
        <f ca="1">electricity!D113*산업자가소비_연도별!$E51</f>
        <v>18350432249778.066</v>
      </c>
      <c r="D47" s="20">
        <f ca="1">electricity!E113*산업자가소비_연도별!$E51</f>
        <v>19884029998750.082</v>
      </c>
      <c r="E47" s="20">
        <f ca="1">electricity!F113*산업자가소비_연도별!$E51</f>
        <v>20246526094757.727</v>
      </c>
      <c r="F47" s="20">
        <f ca="1">electricity!G113*산업자가소비_연도별!$E51</f>
        <v>20692635555706.809</v>
      </c>
      <c r="G47" s="20">
        <f ca="1">electricity!H113*산업자가소비_연도별!$E51</f>
        <v>20462228722013.719</v>
      </c>
      <c r="H47" s="20">
        <f ca="1">electricity!I113*산업자가소비_연도별!$E51</f>
        <v>20738694053328.953</v>
      </c>
      <c r="I47" s="20">
        <f ca="1">electricity!J113*산업자가소비_연도별!$E51</f>
        <v>21018894709884.539</v>
      </c>
      <c r="J47" s="20">
        <f ca="1">electricity!K113*산업자가소비_연도별!$E51</f>
        <v>21302881159688.84</v>
      </c>
      <c r="K47" s="20">
        <f ca="1">electricity!L113*산업자가소비_연도별!$E51</f>
        <v>21590704552623.859</v>
      </c>
      <c r="L47" s="20">
        <f ca="1">electricity!M113*산업자가소비_연도별!$E51</f>
        <v>21882416729658.066</v>
      </c>
      <c r="M47" s="20">
        <f ca="1">electricity!N113*산업자가소비_연도별!$E51</f>
        <v>22178070232183.648</v>
      </c>
      <c r="N47" s="20">
        <f ca="1">electricity!O113*산업자가소비_연도별!$E51</f>
        <v>22420202112391.836</v>
      </c>
      <c r="O47" s="20">
        <f ca="1">electricity!P113*산업자가소비_연도별!$E51</f>
        <v>22664977497954.617</v>
      </c>
      <c r="P47" s="20">
        <f ca="1">electricity!Q113*산업자가소비_연도별!$E51</f>
        <v>22912425249675.246</v>
      </c>
      <c r="Q47" s="20">
        <f ca="1">electricity!R113*산업자가소비_연도별!$E51</f>
        <v>23162574543448.461</v>
      </c>
      <c r="R47" s="20">
        <f ca="1">electricity!S113*산업자가소비_연도별!$E51</f>
        <v>23415454873700.504</v>
      </c>
      <c r="S47" s="20">
        <f ca="1">electricity!T113*산업자가소비_연도별!$E51</f>
        <v>23671096056866.734</v>
      </c>
      <c r="T47" s="20">
        <f ca="1">electricity!U113*산업자가소비_연도별!$E51</f>
        <v>23929528234907.211</v>
      </c>
      <c r="U47" s="20">
        <f ca="1">electricity!V113*산업자가소비_연도별!$E51</f>
        <v>24190781878860.645</v>
      </c>
      <c r="V47" s="20">
        <f ca="1">electricity!W113*산업자가소비_연도별!$E51</f>
        <v>24454887792437.152</v>
      </c>
      <c r="W47" s="20">
        <f ca="1">electricity!X113*산업자가소비_연도별!$E51</f>
        <v>24721877115650.25</v>
      </c>
      <c r="X47" s="20">
        <f ca="1">electricity!Y113*산업자가소비_연도별!$E51</f>
        <v>24760595753422.332</v>
      </c>
      <c r="Y47" s="20">
        <f ca="1">electricity!Z113*산업자가소비_연도별!$E51</f>
        <v>24799375031124.949</v>
      </c>
      <c r="Z47" s="20">
        <f ca="1">electricity!AA113*산업자가소비_연도별!$E51</f>
        <v>24838215043730.48</v>
      </c>
      <c r="AA47" s="20">
        <f ca="1">electricity!AB113*산업자가소비_연도별!$E51</f>
        <v>24877115886360.043</v>
      </c>
      <c r="AB47" s="20">
        <f ca="1">electricity!AC113*산업자가소비_연도별!$E51</f>
        <v>24916077654283.742</v>
      </c>
      <c r="AC47" s="20">
        <f ca="1">electricity!AD113*산업자가소비_연도별!$E51</f>
        <v>24955100442920.887</v>
      </c>
      <c r="AD47" s="20">
        <f ca="1">electricity!AE113*산업자가소비_연도별!$E51</f>
        <v>24994184347840.215</v>
      </c>
      <c r="AE47" s="20">
        <f ca="1">electricity!AF113*산업자가소비_연도별!$E51</f>
        <v>25033329464760.168</v>
      </c>
      <c r="AF47" s="20">
        <f ca="1">electricity!AG113*산업자가소비_연도별!$E51</f>
        <v>25072535889549.074</v>
      </c>
      <c r="AG47" s="20">
        <f ca="1">electricity!AH113*산업자가소비_연도별!$E51</f>
        <v>25111803718225.418</v>
      </c>
      <c r="AH47" s="39"/>
    </row>
    <row r="48" spans="1:34">
      <c r="A48" s="20" t="s">
        <v>309</v>
      </c>
      <c r="B48" s="20">
        <f ca="1">electricity!C114*산업자가소비_연도별!$E52</f>
        <v>3147314716208.2856</v>
      </c>
      <c r="C48" s="20">
        <f ca="1">electricity!D114*산업자가소비_연도별!$E52</f>
        <v>3066741120517.3208</v>
      </c>
      <c r="D48" s="20">
        <f ca="1">electricity!E114*산업자가소비_연도별!$E52</f>
        <v>3323037387280.3101</v>
      </c>
      <c r="E48" s="20">
        <f ca="1">electricity!F114*산업자가소비_연도별!$E52</f>
        <v>3383618068352.1187</v>
      </c>
      <c r="F48" s="20">
        <f ca="1">electricity!G114*산업자가소비_연도별!$E52</f>
        <v>3458172291899.6821</v>
      </c>
      <c r="G48" s="20">
        <f ca="1">electricity!H114*산업자가소비_연도별!$E52</f>
        <v>3419666489871.8662</v>
      </c>
      <c r="H48" s="20">
        <f ca="1">electricity!I114*산업자가소비_연도별!$E52</f>
        <v>3465869630397.46</v>
      </c>
      <c r="I48" s="20">
        <f ca="1">electricity!J114*산업자가소비_연도별!$E52</f>
        <v>3512697021913.8296</v>
      </c>
      <c r="J48" s="20">
        <f ca="1">electricity!K114*산업자가소비_연도별!$E52</f>
        <v>3560157098680.9639</v>
      </c>
      <c r="K48" s="20">
        <f ca="1">electricity!L114*산업자가소비_연도별!$E52</f>
        <v>3608258408914.2051</v>
      </c>
      <c r="L48" s="20">
        <f ca="1">electricity!M114*산업자가소비_연도별!$E52</f>
        <v>3657009616323.8965</v>
      </c>
      <c r="M48" s="20">
        <f ca="1">electricity!N114*산업자가소비_연도별!$E52</f>
        <v>3706419501675.8423</v>
      </c>
      <c r="N48" s="20">
        <f ca="1">electricity!O114*산업자가소비_연도별!$E52</f>
        <v>3746884804264.647</v>
      </c>
      <c r="O48" s="20">
        <f ca="1">electricity!P114*산업자가소비_연도별!$E52</f>
        <v>3787791891900.4126</v>
      </c>
      <c r="P48" s="20">
        <f ca="1">electricity!Q114*산업자가소비_연도별!$E52</f>
        <v>3829145587827.1338</v>
      </c>
      <c r="Q48" s="20">
        <f ca="1">electricity!R114*산업자가소비_연도별!$E52</f>
        <v>3870950767947.1807</v>
      </c>
      <c r="R48" s="20">
        <f ca="1">electricity!S114*산업자가소비_연도별!$E52</f>
        <v>3913212361396.2026</v>
      </c>
      <c r="S48" s="20">
        <f ca="1">electricity!T114*산업자가소비_연도별!$E52</f>
        <v>3955935351124.3086</v>
      </c>
      <c r="T48" s="20">
        <f ca="1">electricity!U114*산업자가소비_연도별!$E52</f>
        <v>3999124774483.5962</v>
      </c>
      <c r="U48" s="20">
        <f ca="1">electricity!V114*산업자가소비_연도별!$E52</f>
        <v>4042785723822.0874</v>
      </c>
      <c r="V48" s="20">
        <f ca="1">electricity!W114*산업자가소비_연도별!$E52</f>
        <v>4086923347084.1592</v>
      </c>
      <c r="W48" s="20">
        <f ca="1">electricity!X114*산업자가소비_연도별!$E52</f>
        <v>4131542848417.5181</v>
      </c>
      <c r="X48" s="20">
        <f ca="1">electricity!Y114*산업자가소비_연도별!$E52</f>
        <v>4138013542784.2686</v>
      </c>
      <c r="Y48" s="20">
        <f ca="1">electricity!Z114*산업자가소비_연도별!$E52</f>
        <v>4144494371351.999</v>
      </c>
      <c r="Z48" s="20">
        <f ca="1">electricity!AA114*산업자가소비_연도별!$E52</f>
        <v>4150985349992.583</v>
      </c>
      <c r="AA48" s="20">
        <f ca="1">electricity!AB114*산업자가소비_연도별!$E52</f>
        <v>4157486494602.749</v>
      </c>
      <c r="AB48" s="20">
        <f ca="1">electricity!AC114*산업자가소비_연도별!$E52</f>
        <v>4163997821104.1235</v>
      </c>
      <c r="AC48" s="20">
        <f ca="1">electricity!AD114*산업자가소비_연도별!$E52</f>
        <v>4170519345443.2705</v>
      </c>
      <c r="AD48" s="20">
        <f ca="1">electricity!AE114*산업자가소비_연도별!$E52</f>
        <v>4177051083591.7246</v>
      </c>
      <c r="AE48" s="20">
        <f ca="1">electricity!AF114*산업자가소비_연도별!$E52</f>
        <v>4183593051546.0386</v>
      </c>
      <c r="AF48" s="20">
        <f ca="1">electricity!AG114*산업자가소비_연도별!$E52</f>
        <v>4190145265327.8179</v>
      </c>
      <c r="AG48" s="20">
        <f ca="1">electricity!AH114*산업자가소비_연도별!$E52</f>
        <v>4196707740983.7603</v>
      </c>
      <c r="AH48" s="39"/>
    </row>
    <row r="49" spans="1:34">
      <c r="A49" s="20" t="s">
        <v>310</v>
      </c>
      <c r="B49" s="20">
        <f ca="1">electricity!C115*산업자가소비_연도별!$E53</f>
        <v>4154271811171.2393</v>
      </c>
      <c r="C49" s="20">
        <f ca="1">electricity!D115*산업자가소비_연도별!$E53</f>
        <v>4047919365519.7471</v>
      </c>
      <c r="D49" s="20">
        <f ca="1">electricity!E115*산업자가소비_연도별!$E53</f>
        <v>4386215485332.2051</v>
      </c>
      <c r="E49" s="20">
        <f ca="1">electricity!F115*산업자가소비_연도별!$E53</f>
        <v>4466178450072.3076</v>
      </c>
      <c r="F49" s="20">
        <f ca="1">electricity!G115*산업자가소비_연도별!$E53</f>
        <v>4564585675664.458</v>
      </c>
      <c r="G49" s="20">
        <f ca="1">electricity!H115*산업자가소비_연도별!$E53</f>
        <v>4513760263414.8018</v>
      </c>
      <c r="H49" s="20">
        <f ca="1">electricity!I115*산업자가소비_연도별!$E53</f>
        <v>4574745713419.0811</v>
      </c>
      <c r="I49" s="20">
        <f ca="1">electricity!J115*산업자가소비_연도별!$E53</f>
        <v>4636555138312.4072</v>
      </c>
      <c r="J49" s="20">
        <f ca="1">electricity!K115*산업자가소비_연도별!$E53</f>
        <v>4699199670825.9082</v>
      </c>
      <c r="K49" s="20">
        <f ca="1">electricity!L115*산업자가소비_연도별!$E53</f>
        <v>4762690594105.1328</v>
      </c>
      <c r="L49" s="20">
        <f ca="1">electricity!M115*산업자가소비_연도별!$E53</f>
        <v>4827039343742.2959</v>
      </c>
      <c r="M49" s="20">
        <f ca="1">electricity!N115*산업자가소비_연도별!$E53</f>
        <v>4892257509835.9863</v>
      </c>
      <c r="N49" s="20">
        <f ca="1">electricity!O115*산업자가소비_연도별!$E53</f>
        <v>4945669348508.958</v>
      </c>
      <c r="O49" s="20">
        <f ca="1">electricity!P115*산업자가소비_연도별!$E53</f>
        <v>4999664317670.1953</v>
      </c>
      <c r="P49" s="20">
        <f ca="1">electricity!Q115*산업자가소비_연도별!$E53</f>
        <v>5054248783720.3818</v>
      </c>
      <c r="Q49" s="20">
        <f ca="1">electricity!R115*산업자가소비_연도별!$E53</f>
        <v>5109429182566.1875</v>
      </c>
      <c r="R49" s="20">
        <f ca="1">electricity!S115*산업자가소비_연도별!$E53</f>
        <v>5165212020379.1025</v>
      </c>
      <c r="S49" s="20">
        <f ca="1">electricity!T115*산업자가소비_연도별!$E53</f>
        <v>5221603874362.5693</v>
      </c>
      <c r="T49" s="20">
        <f ca="1">electricity!U115*산업자가소비_연도별!$E53</f>
        <v>5278611393527.4727</v>
      </c>
      <c r="U49" s="20">
        <f ca="1">electricity!V115*산업자가소비_연도별!$E53</f>
        <v>5336241299476.1182</v>
      </c>
      <c r="V49" s="20">
        <f ca="1">electricity!W115*산업자가소비_연도별!$E53</f>
        <v>5394500387194.75</v>
      </c>
      <c r="W49" s="20">
        <f ca="1">electricity!X115*산업자가소비_연도별!$E53</f>
        <v>5453395525854.7334</v>
      </c>
      <c r="X49" s="20">
        <f ca="1">electricity!Y115*산업자가소비_연도별!$E53</f>
        <v>5461936464918.7744</v>
      </c>
      <c r="Y49" s="20">
        <f ca="1">electricity!Z115*산업자가소비_연도별!$E53</f>
        <v>5470490780536.8809</v>
      </c>
      <c r="Z49" s="20">
        <f ca="1">electricity!AA115*산업자가소비_연도별!$E53</f>
        <v>5479058493658.998</v>
      </c>
      <c r="AA49" s="20">
        <f ca="1">electricity!AB115*산업자가소비_연도별!$E53</f>
        <v>5487639625267.8828</v>
      </c>
      <c r="AB49" s="20">
        <f ca="1">electricity!AC115*산업자가소비_연도별!$E53</f>
        <v>5496234196379.1504</v>
      </c>
      <c r="AC49" s="20">
        <f ca="1">electricity!AD115*산업자가소비_연도별!$E53</f>
        <v>5504842228041.3359</v>
      </c>
      <c r="AD49" s="20">
        <f ca="1">electricity!AE115*산업자가소비_연도별!$E53</f>
        <v>5513463741335.9346</v>
      </c>
      <c r="AE49" s="20">
        <f ca="1">electricity!AF115*산업자가소비_연도별!$E53</f>
        <v>5522098757377.4619</v>
      </c>
      <c r="AF49" s="20">
        <f ca="1">electricity!AG115*산업자가소비_연도별!$E53</f>
        <v>5530747297313.502</v>
      </c>
      <c r="AG49" s="20">
        <f ca="1">electricity!AH115*산업자가소비_연도별!$E53</f>
        <v>5539409382324.7598</v>
      </c>
      <c r="AH49" s="39"/>
    </row>
    <row r="50" spans="1:34">
      <c r="A50" s="20" t="s">
        <v>263</v>
      </c>
      <c r="B50" s="20">
        <f ca="1">electricity!C116*산업자가소비_연도별!$E54</f>
        <v>108019153328.15549</v>
      </c>
      <c r="C50" s="20">
        <f ca="1">electricity!D116*산업자가소비_연도별!$E54</f>
        <v>102099430419.45787</v>
      </c>
      <c r="D50" s="20">
        <f ca="1">electricity!E116*산업자가소비_연도별!$E54</f>
        <v>109207691293.33533</v>
      </c>
      <c r="E50" s="20">
        <f ca="1">electricity!F116*산업자가소비_연도별!$E54</f>
        <v>112325450303.44475</v>
      </c>
      <c r="F50" s="20">
        <f ca="1">electricity!G116*산업자가소비_연도별!$E54</f>
        <v>116815482616.34633</v>
      </c>
      <c r="G50" s="20">
        <f ca="1">electricity!H116*산업자가소비_연도별!$E54</f>
        <v>117129327262.70663</v>
      </c>
      <c r="H50" s="20">
        <f ca="1">electricity!I116*산업자가소비_연도별!$E54</f>
        <v>117201404768.78442</v>
      </c>
      <c r="I50" s="20">
        <f ca="1">electricity!J116*산업자가소비_연도별!$E54</f>
        <v>117273526628.97066</v>
      </c>
      <c r="J50" s="20">
        <f ca="1">electricity!K116*산업자가소비_연도별!$E54</f>
        <v>117345692870.55939</v>
      </c>
      <c r="K50" s="20">
        <f ca="1">electricity!L116*산업자가소비_연도별!$E54</f>
        <v>117417903520.86143</v>
      </c>
      <c r="L50" s="20">
        <f ca="1">electricity!M116*산업자가소비_연도별!$E54</f>
        <v>117490158607.20444</v>
      </c>
      <c r="M50" s="20">
        <f ca="1">electricity!N116*산업자가소비_연도별!$E54</f>
        <v>117562458156.93292</v>
      </c>
      <c r="N50" s="20">
        <f ca="1">electricity!O116*산업자가소비_연도별!$E54</f>
        <v>118816357830.60358</v>
      </c>
      <c r="O50" s="20">
        <f ca="1">electricity!P116*산업자가소비_연도별!$E54</f>
        <v>120083631368.82487</v>
      </c>
      <c r="P50" s="20">
        <f ca="1">electricity!Q116*산업자가소비_연도별!$E54</f>
        <v>121364421414.78972</v>
      </c>
      <c r="Q50" s="20">
        <f ca="1">electricity!R116*산업자가소비_연도별!$E54</f>
        <v>122658872133.09718</v>
      </c>
      <c r="R50" s="20">
        <f ca="1">electricity!S116*산업자가소비_연도별!$E54</f>
        <v>123967129225.97963</v>
      </c>
      <c r="S50" s="20">
        <f ca="1">electricity!T116*산업자가소비_연도별!$E54</f>
        <v>125289339949.70273</v>
      </c>
      <c r="T50" s="20">
        <f ca="1">electricity!U116*산업자가소비_연도별!$E54</f>
        <v>126625653131.14058</v>
      </c>
      <c r="U50" s="20">
        <f ca="1">electricity!V116*산업자가소비_연도별!$E54</f>
        <v>127976219184.5275</v>
      </c>
      <c r="V50" s="20">
        <f ca="1">electricity!W116*산업자가소비_연도별!$E54</f>
        <v>129341190128.38844</v>
      </c>
      <c r="W50" s="20">
        <f ca="1">electricity!X116*산업자가소비_연도별!$E54</f>
        <v>130720719602.65027</v>
      </c>
      <c r="X50" s="20">
        <f ca="1">electricity!Y116*산업자가소비_연도별!$E54</f>
        <v>130772341462.18614</v>
      </c>
      <c r="Y50" s="20">
        <f ca="1">electricity!Z116*산업자가소비_연도별!$E54</f>
        <v>130823983707.29207</v>
      </c>
      <c r="Z50" s="20">
        <f ca="1">electricity!AA116*산업자가소비_연도별!$E54</f>
        <v>130875646346.01831</v>
      </c>
      <c r="AA50" s="20">
        <f ca="1">electricity!AB116*산업자가소비_연도별!$E54</f>
        <v>130927329386.41832</v>
      </c>
      <c r="AB50" s="20">
        <f ca="1">electricity!AC116*산업자가소비_연도별!$E54</f>
        <v>130979032836.54881</v>
      </c>
      <c r="AC50" s="20">
        <f ca="1">electricity!AD116*산업자가소비_연도별!$E54</f>
        <v>131030756704.46959</v>
      </c>
      <c r="AD50" s="20">
        <f ca="1">electricity!AE116*산업자가소비_연도별!$E54</f>
        <v>131082500998.24367</v>
      </c>
      <c r="AE50" s="20">
        <f ca="1">electricity!AF116*산업자가소비_연도별!$E54</f>
        <v>131134265725.93732</v>
      </c>
      <c r="AF50" s="20">
        <f ca="1">electricity!AG116*산업자가소비_연도별!$E54</f>
        <v>131186050895.61984</v>
      </c>
      <c r="AG50" s="20">
        <f ca="1">electricity!AH116*산업자가소비_연도별!$E54</f>
        <v>131237856515.36392</v>
      </c>
      <c r="AH50" s="39"/>
    </row>
    <row r="51" spans="1:34">
      <c r="A51" s="20" t="s">
        <v>311</v>
      </c>
      <c r="B51" s="20">
        <f ca="1">electricity!C117*산업자가소비_연도별!$E55</f>
        <v>27661620001.385628</v>
      </c>
      <c r="C51" s="20">
        <f ca="1">electricity!D117*산업자가소비_연도별!$E55</f>
        <v>26145693236.838314</v>
      </c>
      <c r="D51" s="20">
        <f ca="1">electricity!E117*산업자가소비_연도별!$E55</f>
        <v>27965981631.125004</v>
      </c>
      <c r="E51" s="20">
        <f ca="1">electricity!F117*산업자가소비_연도별!$E55</f>
        <v>28764379529.426834</v>
      </c>
      <c r="F51" s="20">
        <f ca="1">electricity!G117*산업자가소비_연도별!$E55</f>
        <v>29914190130.664467</v>
      </c>
      <c r="G51" s="20">
        <f ca="1">electricity!H117*산업자가소비_연도별!$E55</f>
        <v>29994559686.244247</v>
      </c>
      <c r="H51" s="20">
        <f ca="1">electricity!I117*산업자가소비_연도별!$E55</f>
        <v>30013017344.190468</v>
      </c>
      <c r="I51" s="20">
        <f ca="1">electricity!J117*산업자가소비_연도별!$E55</f>
        <v>30031486360.367664</v>
      </c>
      <c r="J51" s="20">
        <f ca="1">electricity!K117*산업자가소비_연도별!$E55</f>
        <v>30049966741.765312</v>
      </c>
      <c r="K51" s="20">
        <f ca="1">electricity!L117*산업자가소비_연도별!$E55</f>
        <v>30068458495.377193</v>
      </c>
      <c r="L51" s="20">
        <f ca="1">electricity!M117*산업자가소비_연도별!$E55</f>
        <v>30086961628.201389</v>
      </c>
      <c r="M51" s="20">
        <f ca="1">electricity!N117*산업자가소비_연도별!$E55</f>
        <v>30105476147.240292</v>
      </c>
      <c r="N51" s="20">
        <f ca="1">electricity!O117*산업자가소비_연도별!$E55</f>
        <v>30426575648.803394</v>
      </c>
      <c r="O51" s="20">
        <f ca="1">electricity!P117*산업자가소비_연도별!$E55</f>
        <v>30751099938.913265</v>
      </c>
      <c r="P51" s="20">
        <f ca="1">electricity!Q117*산업자가소비_연도별!$E55</f>
        <v>31079085545.738071</v>
      </c>
      <c r="Q51" s="20">
        <f ca="1">electricity!R117*산업자가소비_연도별!$E55</f>
        <v>31410569387.048725</v>
      </c>
      <c r="R51" s="20">
        <f ca="1">electricity!S117*산업자가소비_연도별!$E55</f>
        <v>31745588774.374355</v>
      </c>
      <c r="S51" s="20">
        <f ca="1">electricity!T117*산업자가소비_연도별!$E55</f>
        <v>32084181417.202</v>
      </c>
      <c r="T51" s="20">
        <f ca="1">electricity!U117*산업자가소비_연도별!$E55</f>
        <v>32426385427.221233</v>
      </c>
      <c r="U51" s="20">
        <f ca="1">electricity!V117*산업자가소비_연도별!$E55</f>
        <v>32772239322.613895</v>
      </c>
      <c r="V51" s="20">
        <f ca="1">electricity!W117*산업자가소비_연도별!$E55</f>
        <v>33121782032.389725</v>
      </c>
      <c r="W51" s="20">
        <f ca="1">electricity!X117*산업자가소비_연도별!$E55</f>
        <v>33475052900.768169</v>
      </c>
      <c r="X51" s="20">
        <f ca="1">electricity!Y117*산업자가소비_연도별!$E55</f>
        <v>33488272262.504032</v>
      </c>
      <c r="Y51" s="20">
        <f ca="1">electricity!Z117*산업자가소비_연도별!$E55</f>
        <v>33501496844.590866</v>
      </c>
      <c r="Z51" s="20">
        <f ca="1">electricity!AA117*산업자가소비_연도별!$E55</f>
        <v>33514726649.090183</v>
      </c>
      <c r="AA51" s="20">
        <f ca="1">electricity!AB117*산업자가소비_연도별!$E55</f>
        <v>33527961678.064339</v>
      </c>
      <c r="AB51" s="20">
        <f ca="1">electricity!AC117*산업자가소비_연도별!$E55</f>
        <v>33541201933.576485</v>
      </c>
      <c r="AC51" s="20">
        <f ca="1">electricity!AD117*산업자가소비_연도별!$E55</f>
        <v>33554447417.690582</v>
      </c>
      <c r="AD51" s="20">
        <f ca="1">electricity!AE117*산업자가소비_연도별!$E55</f>
        <v>33567698132.47142</v>
      </c>
      <c r="AE51" s="20">
        <f ca="1">electricity!AF117*산업자가소비_연도별!$E55</f>
        <v>33580954079.984608</v>
      </c>
      <c r="AF51" s="20">
        <f ca="1">electricity!AG117*산업자가소비_연도별!$E55</f>
        <v>33594215262.296539</v>
      </c>
      <c r="AG51" s="20">
        <f ca="1">electricity!AH117*산업자가소비_연도별!$E55</f>
        <v>33607481681.474468</v>
      </c>
      <c r="AH51" s="39"/>
    </row>
    <row r="52" spans="1:34">
      <c r="A52" s="20" t="s">
        <v>266</v>
      </c>
      <c r="B52" s="20">
        <f ca="1">electricity!C118*산업자가소비_연도별!$E56</f>
        <v>0</v>
      </c>
      <c r="C52" s="20">
        <f ca="1">electricity!D118*산업자가소비_연도별!$E56</f>
        <v>0</v>
      </c>
      <c r="D52" s="20">
        <f ca="1">electricity!E118*산업자가소비_연도별!$E56</f>
        <v>0</v>
      </c>
      <c r="E52" s="20">
        <f ca="1">electricity!F118*산업자가소비_연도별!$E56</f>
        <v>0</v>
      </c>
      <c r="F52" s="20">
        <f ca="1">electricity!G118*산업자가소비_연도별!$E56</f>
        <v>0</v>
      </c>
      <c r="G52" s="20">
        <f ca="1">electricity!H118*산업자가소비_연도별!$E56</f>
        <v>0</v>
      </c>
      <c r="H52" s="20">
        <f ca="1">electricity!I118*산업자가소비_연도별!$E56</f>
        <v>0</v>
      </c>
      <c r="I52" s="20">
        <f ca="1">electricity!J118*산업자가소비_연도별!$E56</f>
        <v>0</v>
      </c>
      <c r="J52" s="20">
        <f ca="1">electricity!K118*산업자가소비_연도별!$E56</f>
        <v>0</v>
      </c>
      <c r="K52" s="20">
        <f ca="1">electricity!L118*산업자가소비_연도별!$E56</f>
        <v>0</v>
      </c>
      <c r="L52" s="20">
        <f ca="1">electricity!M118*산업자가소비_연도별!$E56</f>
        <v>0</v>
      </c>
      <c r="M52" s="20">
        <f ca="1">electricity!N118*산업자가소비_연도별!$E56</f>
        <v>0</v>
      </c>
      <c r="N52" s="20">
        <f ca="1">electricity!O118*산업자가소비_연도별!$E56</f>
        <v>0</v>
      </c>
      <c r="O52" s="20">
        <f ca="1">electricity!P118*산업자가소비_연도별!$E56</f>
        <v>0</v>
      </c>
      <c r="P52" s="20">
        <f ca="1">electricity!Q118*산업자가소비_연도별!$E56</f>
        <v>0</v>
      </c>
      <c r="Q52" s="20">
        <f ca="1">electricity!R118*산업자가소비_연도별!$E56</f>
        <v>0</v>
      </c>
      <c r="R52" s="20">
        <f ca="1">electricity!S118*산업자가소비_연도별!$E56</f>
        <v>0</v>
      </c>
      <c r="S52" s="20">
        <f ca="1">electricity!T118*산업자가소비_연도별!$E56</f>
        <v>0</v>
      </c>
      <c r="T52" s="20">
        <f ca="1">electricity!U118*산업자가소비_연도별!$E56</f>
        <v>0</v>
      </c>
      <c r="U52" s="20">
        <f ca="1">electricity!V118*산업자가소비_연도별!$E56</f>
        <v>0</v>
      </c>
      <c r="V52" s="20">
        <f ca="1">electricity!W118*산업자가소비_연도별!$E56</f>
        <v>0</v>
      </c>
      <c r="W52" s="20">
        <f ca="1">electricity!X118*산업자가소비_연도별!$E56</f>
        <v>0</v>
      </c>
      <c r="X52" s="20">
        <f ca="1">electricity!Y118*산업자가소비_연도별!$E56</f>
        <v>0</v>
      </c>
      <c r="Y52" s="20">
        <f ca="1">electricity!Z118*산업자가소비_연도별!$E56</f>
        <v>0</v>
      </c>
      <c r="Z52" s="20">
        <f ca="1">electricity!AA118*산업자가소비_연도별!$E56</f>
        <v>0</v>
      </c>
      <c r="AA52" s="20">
        <f ca="1">electricity!AB118*산업자가소비_연도별!$E56</f>
        <v>0</v>
      </c>
      <c r="AB52" s="20">
        <f ca="1">electricity!AC118*산업자가소비_연도별!$E56</f>
        <v>0</v>
      </c>
      <c r="AC52" s="20">
        <f ca="1">electricity!AD118*산업자가소비_연도별!$E56</f>
        <v>0</v>
      </c>
      <c r="AD52" s="20">
        <f ca="1">electricity!AE118*산업자가소비_연도별!$E56</f>
        <v>0</v>
      </c>
      <c r="AE52" s="20">
        <f ca="1">electricity!AF118*산업자가소비_연도별!$E56</f>
        <v>0</v>
      </c>
      <c r="AF52" s="20">
        <f ca="1">electricity!AG118*산업자가소비_연도별!$E56</f>
        <v>0</v>
      </c>
      <c r="AG52" s="20">
        <f ca="1">electricity!AH118*산업자가소비_연도별!$E56</f>
        <v>0</v>
      </c>
      <c r="AH52" s="39"/>
    </row>
    <row r="53" spans="1:34">
      <c r="A53" s="20" t="s">
        <v>267</v>
      </c>
      <c r="B53" s="20">
        <f ca="1">electricity!C119*산업자가소비_연도별!$E57</f>
        <v>0</v>
      </c>
      <c r="C53" s="20">
        <f ca="1">electricity!D119*산업자가소비_연도별!$E57</f>
        <v>0</v>
      </c>
      <c r="D53" s="20">
        <f ca="1">electricity!E119*산업자가소비_연도별!$E57</f>
        <v>0</v>
      </c>
      <c r="E53" s="20">
        <f ca="1">electricity!F119*산업자가소비_연도별!$E57</f>
        <v>0</v>
      </c>
      <c r="F53" s="20">
        <f ca="1">electricity!G119*산업자가소비_연도별!$E57</f>
        <v>0</v>
      </c>
      <c r="G53" s="20">
        <f ca="1">electricity!H119*산업자가소비_연도별!$E57</f>
        <v>0</v>
      </c>
      <c r="H53" s="20">
        <f ca="1">electricity!I119*산업자가소비_연도별!$E57</f>
        <v>0</v>
      </c>
      <c r="I53" s="20">
        <f ca="1">electricity!J119*산업자가소비_연도별!$E57</f>
        <v>0</v>
      </c>
      <c r="J53" s="20">
        <f ca="1">electricity!K119*산업자가소비_연도별!$E57</f>
        <v>0</v>
      </c>
      <c r="K53" s="20">
        <f ca="1">electricity!L119*산업자가소비_연도별!$E57</f>
        <v>0</v>
      </c>
      <c r="L53" s="20">
        <f ca="1">electricity!M119*산업자가소비_연도별!$E57</f>
        <v>0</v>
      </c>
      <c r="M53" s="20">
        <f ca="1">electricity!N119*산업자가소비_연도별!$E57</f>
        <v>0</v>
      </c>
      <c r="N53" s="20">
        <f ca="1">electricity!O119*산업자가소비_연도별!$E57</f>
        <v>0</v>
      </c>
      <c r="O53" s="20">
        <f ca="1">electricity!P119*산업자가소비_연도별!$E57</f>
        <v>0</v>
      </c>
      <c r="P53" s="20">
        <f ca="1">electricity!Q119*산업자가소비_연도별!$E57</f>
        <v>0</v>
      </c>
      <c r="Q53" s="20">
        <f ca="1">electricity!R119*산업자가소비_연도별!$E57</f>
        <v>0</v>
      </c>
      <c r="R53" s="20">
        <f ca="1">electricity!S119*산업자가소비_연도별!$E57</f>
        <v>0</v>
      </c>
      <c r="S53" s="20">
        <f ca="1">electricity!T119*산업자가소비_연도별!$E57</f>
        <v>0</v>
      </c>
      <c r="T53" s="20">
        <f ca="1">electricity!U119*산업자가소비_연도별!$E57</f>
        <v>0</v>
      </c>
      <c r="U53" s="20">
        <f ca="1">electricity!V119*산업자가소비_연도별!$E57</f>
        <v>0</v>
      </c>
      <c r="V53" s="20">
        <f ca="1">electricity!W119*산업자가소비_연도별!$E57</f>
        <v>0</v>
      </c>
      <c r="W53" s="20">
        <f ca="1">electricity!X119*산업자가소비_연도별!$E57</f>
        <v>0</v>
      </c>
      <c r="X53" s="20">
        <f ca="1">electricity!Y119*산업자가소비_연도별!$E57</f>
        <v>0</v>
      </c>
      <c r="Y53" s="20">
        <f ca="1">electricity!Z119*산업자가소비_연도별!$E57</f>
        <v>0</v>
      </c>
      <c r="Z53" s="20">
        <f ca="1">electricity!AA119*산업자가소비_연도별!$E57</f>
        <v>0</v>
      </c>
      <c r="AA53" s="20">
        <f ca="1">electricity!AB119*산업자가소비_연도별!$E57</f>
        <v>0</v>
      </c>
      <c r="AB53" s="20">
        <f ca="1">electricity!AC119*산업자가소비_연도별!$E57</f>
        <v>0</v>
      </c>
      <c r="AC53" s="20">
        <f ca="1">electricity!AD119*산업자가소비_연도별!$E57</f>
        <v>0</v>
      </c>
      <c r="AD53" s="20">
        <f ca="1">electricity!AE119*산업자가소비_연도별!$E57</f>
        <v>0</v>
      </c>
      <c r="AE53" s="20">
        <f ca="1">electricity!AF119*산업자가소비_연도별!$E57</f>
        <v>0</v>
      </c>
      <c r="AF53" s="20">
        <f ca="1">electricity!AG119*산업자가소비_연도별!$E57</f>
        <v>0</v>
      </c>
      <c r="AG53" s="20">
        <f ca="1">electricity!AH119*산업자가소비_연도별!$E57</f>
        <v>0</v>
      </c>
      <c r="AH53" s="39"/>
    </row>
    <row r="54" spans="1:34">
      <c r="A54" s="20" t="s">
        <v>268</v>
      </c>
      <c r="B54" s="20">
        <f>electricity!C120*산업자가소비_연도별!$E58</f>
        <v>0</v>
      </c>
      <c r="C54" s="20">
        <f>electricity!D120*산업자가소비_연도별!$E58</f>
        <v>0</v>
      </c>
      <c r="D54" s="20">
        <f>electricity!E120*산업자가소비_연도별!$E58</f>
        <v>0</v>
      </c>
      <c r="E54" s="20">
        <f>electricity!F120*산업자가소비_연도별!$E58</f>
        <v>0</v>
      </c>
      <c r="F54" s="20">
        <f>electricity!G120*산업자가소비_연도별!$E58</f>
        <v>0</v>
      </c>
      <c r="G54" s="20">
        <f>electricity!H120*산업자가소비_연도별!$E58</f>
        <v>0</v>
      </c>
      <c r="H54" s="20">
        <f>electricity!I120*산업자가소비_연도별!$E58</f>
        <v>0</v>
      </c>
      <c r="I54" s="20">
        <f>electricity!J120*산업자가소비_연도별!$E58</f>
        <v>0</v>
      </c>
      <c r="J54" s="20">
        <f>electricity!K120*산업자가소비_연도별!$E58</f>
        <v>0</v>
      </c>
      <c r="K54" s="20">
        <f>electricity!L120*산업자가소비_연도별!$E58</f>
        <v>0</v>
      </c>
      <c r="L54" s="20">
        <f>electricity!M120*산업자가소비_연도별!$E58</f>
        <v>0</v>
      </c>
      <c r="M54" s="20">
        <f>electricity!N120*산업자가소비_연도별!$E58</f>
        <v>0</v>
      </c>
      <c r="N54" s="20">
        <f>electricity!O120*산업자가소비_연도별!$E58</f>
        <v>0</v>
      </c>
      <c r="O54" s="20">
        <f>electricity!P120*산업자가소비_연도별!$E58</f>
        <v>0</v>
      </c>
      <c r="P54" s="20">
        <f>electricity!Q120*산업자가소비_연도별!$E58</f>
        <v>0</v>
      </c>
      <c r="Q54" s="20">
        <f>electricity!R120*산업자가소비_연도별!$E58</f>
        <v>0</v>
      </c>
      <c r="R54" s="20">
        <f>electricity!S120*산업자가소비_연도별!$E58</f>
        <v>0</v>
      </c>
      <c r="S54" s="20">
        <f>electricity!T120*산업자가소비_연도별!$E58</f>
        <v>0</v>
      </c>
      <c r="T54" s="20">
        <f>electricity!U120*산업자가소비_연도별!$E58</f>
        <v>0</v>
      </c>
      <c r="U54" s="20">
        <f>electricity!V120*산업자가소비_연도별!$E58</f>
        <v>0</v>
      </c>
      <c r="V54" s="20">
        <f>electricity!W120*산업자가소비_연도별!$E58</f>
        <v>0</v>
      </c>
      <c r="W54" s="20">
        <f>electricity!X120*산업자가소비_연도별!$E58</f>
        <v>0</v>
      </c>
      <c r="X54" s="20">
        <f>electricity!Y120*산업자가소비_연도별!$E58</f>
        <v>0</v>
      </c>
      <c r="Y54" s="20">
        <f>electricity!Z120*산업자가소비_연도별!$E58</f>
        <v>0</v>
      </c>
      <c r="Z54" s="20">
        <f>electricity!AA120*산업자가소비_연도별!$E58</f>
        <v>0</v>
      </c>
      <c r="AA54" s="20">
        <f>electricity!AB120*산업자가소비_연도별!$E58</f>
        <v>0</v>
      </c>
      <c r="AB54" s="20">
        <f>electricity!AC120*산업자가소비_연도별!$E58</f>
        <v>0</v>
      </c>
      <c r="AC54" s="20">
        <f>electricity!AD120*산업자가소비_연도별!$E58</f>
        <v>0</v>
      </c>
      <c r="AD54" s="20">
        <f>electricity!AE120*산업자가소비_연도별!$E58</f>
        <v>0</v>
      </c>
      <c r="AE54" s="20">
        <f>electricity!AF120*산업자가소비_연도별!$E58</f>
        <v>0</v>
      </c>
      <c r="AF54" s="20">
        <f>electricity!AG120*산업자가소비_연도별!$E58</f>
        <v>0</v>
      </c>
      <c r="AG54" s="20">
        <f>electricity!AH120*산업자가소비_연도별!$E58</f>
        <v>0</v>
      </c>
      <c r="AH54" s="39"/>
    </row>
    <row r="55" spans="1:34">
      <c r="A55" s="20" t="s">
        <v>269</v>
      </c>
      <c r="B55" s="20">
        <f ca="1">electricity!C121*산업자가소비_연도별!$E59</f>
        <v>0</v>
      </c>
      <c r="C55" s="20">
        <f ca="1">electricity!D121*산업자가소비_연도별!$E59</f>
        <v>0</v>
      </c>
      <c r="D55" s="20">
        <f ca="1">electricity!E121*산업자가소비_연도별!$E59</f>
        <v>0</v>
      </c>
      <c r="E55" s="20">
        <f ca="1">electricity!F121*산업자가소비_연도별!$E59</f>
        <v>0</v>
      </c>
      <c r="F55" s="20">
        <f ca="1">electricity!G121*산업자가소비_연도별!$E59</f>
        <v>0</v>
      </c>
      <c r="G55" s="20">
        <f ca="1">electricity!H121*산업자가소비_연도별!$E59</f>
        <v>0</v>
      </c>
      <c r="H55" s="20">
        <f ca="1">electricity!I121*산업자가소비_연도별!$E59</f>
        <v>0</v>
      </c>
      <c r="I55" s="20">
        <f ca="1">electricity!J121*산업자가소비_연도별!$E59</f>
        <v>0</v>
      </c>
      <c r="J55" s="20">
        <f ca="1">electricity!K121*산업자가소비_연도별!$E59</f>
        <v>0</v>
      </c>
      <c r="K55" s="20">
        <f ca="1">electricity!L121*산업자가소비_연도별!$E59</f>
        <v>0</v>
      </c>
      <c r="L55" s="20">
        <f ca="1">electricity!M121*산업자가소비_연도별!$E59</f>
        <v>0</v>
      </c>
      <c r="M55" s="20">
        <f ca="1">electricity!N121*산업자가소비_연도별!$E59</f>
        <v>0</v>
      </c>
      <c r="N55" s="20">
        <f ca="1">electricity!O121*산업자가소비_연도별!$E59</f>
        <v>0</v>
      </c>
      <c r="O55" s="20">
        <f ca="1">electricity!P121*산업자가소비_연도별!$E59</f>
        <v>0</v>
      </c>
      <c r="P55" s="20">
        <f ca="1">electricity!Q121*산업자가소비_연도별!$E59</f>
        <v>0</v>
      </c>
      <c r="Q55" s="20">
        <f ca="1">electricity!R121*산업자가소비_연도별!$E59</f>
        <v>0</v>
      </c>
      <c r="R55" s="20">
        <f ca="1">electricity!S121*산업자가소비_연도별!$E59</f>
        <v>0</v>
      </c>
      <c r="S55" s="20">
        <f ca="1">electricity!T121*산업자가소비_연도별!$E59</f>
        <v>0</v>
      </c>
      <c r="T55" s="20">
        <f ca="1">electricity!U121*산업자가소비_연도별!$E59</f>
        <v>0</v>
      </c>
      <c r="U55" s="20">
        <f ca="1">electricity!V121*산업자가소비_연도별!$E59</f>
        <v>0</v>
      </c>
      <c r="V55" s="20">
        <f ca="1">electricity!W121*산업자가소비_연도별!$E59</f>
        <v>0</v>
      </c>
      <c r="W55" s="20">
        <f ca="1">electricity!X121*산업자가소비_연도별!$E59</f>
        <v>0</v>
      </c>
      <c r="X55" s="20">
        <f ca="1">electricity!Y121*산업자가소비_연도별!$E59</f>
        <v>0</v>
      </c>
      <c r="Y55" s="20">
        <f ca="1">electricity!Z121*산업자가소비_연도별!$E59</f>
        <v>0</v>
      </c>
      <c r="Z55" s="20">
        <f ca="1">electricity!AA121*산업자가소비_연도별!$E59</f>
        <v>0</v>
      </c>
      <c r="AA55" s="20">
        <f ca="1">electricity!AB121*산업자가소비_연도별!$E59</f>
        <v>0</v>
      </c>
      <c r="AB55" s="20">
        <f ca="1">electricity!AC121*산업자가소비_연도별!$E59</f>
        <v>0</v>
      </c>
      <c r="AC55" s="20">
        <f ca="1">electricity!AD121*산업자가소비_연도별!$E59</f>
        <v>0</v>
      </c>
      <c r="AD55" s="20">
        <f ca="1">electricity!AE121*산업자가소비_연도별!$E59</f>
        <v>0</v>
      </c>
      <c r="AE55" s="20">
        <f ca="1">electricity!AF121*산업자가소비_연도별!$E59</f>
        <v>0</v>
      </c>
      <c r="AF55" s="20">
        <f ca="1">electricity!AG121*산업자가소비_연도별!$E59</f>
        <v>0</v>
      </c>
      <c r="AG55" s="20">
        <f ca="1">electricity!AH121*산업자가소비_연도별!$E59</f>
        <v>0</v>
      </c>
      <c r="AH55" s="39"/>
    </row>
    <row r="57" spans="1:34">
      <c r="A57" s="19" t="s">
        <v>983</v>
      </c>
      <c r="B57" s="19"/>
    </row>
    <row r="58" spans="1:34">
      <c r="B58" s="20">
        <v>2019</v>
      </c>
      <c r="C58" s="20">
        <v>2020</v>
      </c>
      <c r="D58" s="20">
        <v>2021</v>
      </c>
      <c r="E58" s="20">
        <v>2022</v>
      </c>
      <c r="F58" s="20">
        <v>2023</v>
      </c>
      <c r="G58" s="20">
        <v>2024</v>
      </c>
      <c r="H58" s="20">
        <v>2025</v>
      </c>
      <c r="I58" s="20">
        <v>2026</v>
      </c>
      <c r="J58" s="20">
        <v>2027</v>
      </c>
      <c r="K58" s="20">
        <v>2028</v>
      </c>
      <c r="L58" s="20">
        <v>2029</v>
      </c>
      <c r="M58" s="20">
        <v>2030</v>
      </c>
      <c r="N58" s="20">
        <v>2031</v>
      </c>
      <c r="O58" s="20">
        <v>2032</v>
      </c>
      <c r="P58" s="20">
        <v>2033</v>
      </c>
      <c r="Q58" s="20">
        <v>2034</v>
      </c>
      <c r="R58" s="20">
        <v>2035</v>
      </c>
      <c r="S58" s="20">
        <v>2036</v>
      </c>
      <c r="T58" s="20">
        <v>2037</v>
      </c>
      <c r="U58" s="20">
        <v>2038</v>
      </c>
      <c r="V58" s="20">
        <v>2039</v>
      </c>
      <c r="W58" s="20">
        <v>2040</v>
      </c>
      <c r="X58" s="20">
        <v>2041</v>
      </c>
      <c r="Y58" s="20">
        <v>2042</v>
      </c>
      <c r="Z58" s="20">
        <v>2043</v>
      </c>
      <c r="AA58" s="20">
        <v>2044</v>
      </c>
      <c r="AB58" s="20">
        <v>2045</v>
      </c>
      <c r="AC58" s="20">
        <v>2046</v>
      </c>
      <c r="AD58" s="20">
        <v>2047</v>
      </c>
      <c r="AE58" s="20">
        <v>2048</v>
      </c>
      <c r="AF58" s="20">
        <v>2049</v>
      </c>
      <c r="AG58" s="20">
        <v>2050</v>
      </c>
    </row>
    <row r="59" spans="1:34">
      <c r="A59" s="20" t="s">
        <v>246</v>
      </c>
      <c r="B59" s="39">
        <f ca="1">B$18*B31/SUM(B$31:B$55)</f>
        <v>1.5159496433382304E-4</v>
      </c>
      <c r="C59" s="39">
        <f t="shared" ref="C59:F59" ca="1" si="2">C$18*C31/SUM(C$31:C$55)</f>
        <v>3.3060112134284339E-5</v>
      </c>
      <c r="D59" s="39">
        <f t="shared" ca="1" si="2"/>
        <v>4.1797637410095571E-5</v>
      </c>
      <c r="E59" s="39">
        <f t="shared" ca="1" si="2"/>
        <v>1.979313417897716E-4</v>
      </c>
      <c r="F59" s="39">
        <f t="shared" ca="1" si="2"/>
        <v>1.8284490446623673E-4</v>
      </c>
      <c r="G59" s="39">
        <f ca="1">IFERROR($F59*G31/$F31,0)</f>
        <v>1.8305377022743971E-4</v>
      </c>
      <c r="H59" s="39">
        <f t="shared" ref="H59:AG69" ca="1" si="3">IFERROR($F59*H31/$F31,0)</f>
        <v>1.8603133992079203E-4</v>
      </c>
      <c r="I59" s="39">
        <f t="shared" ca="1" si="3"/>
        <v>1.8905734304038707E-4</v>
      </c>
      <c r="J59" s="39">
        <f t="shared" ca="1" si="3"/>
        <v>1.9213256740885183E-4</v>
      </c>
      <c r="K59" s="39">
        <f t="shared" ca="1" si="3"/>
        <v>1.9525781366360939E-4</v>
      </c>
      <c r="L59" s="39">
        <f t="shared" ca="1" si="3"/>
        <v>1.9843389546532608E-4</v>
      </c>
      <c r="M59" s="39">
        <f t="shared" ca="1" si="3"/>
        <v>2.0166163970974823E-4</v>
      </c>
      <c r="N59" s="39">
        <f t="shared" ca="1" si="3"/>
        <v>2.0759777266935283E-4</v>
      </c>
      <c r="O59" s="39">
        <f t="shared" ca="1" si="3"/>
        <v>2.1370864225494552E-4</v>
      </c>
      <c r="P59" s="39">
        <f t="shared" ca="1" si="3"/>
        <v>2.1999939203198713E-4</v>
      </c>
      <c r="Q59" s="39">
        <f t="shared" ca="1" si="3"/>
        <v>2.2647531697246519E-4</v>
      </c>
      <c r="R59" s="39">
        <f t="shared" ca="1" si="3"/>
        <v>2.3314186791171241E-4</v>
      </c>
      <c r="S59" s="39">
        <f t="shared" ca="1" si="3"/>
        <v>2.4000465613641616E-4</v>
      </c>
      <c r="T59" s="39">
        <f t="shared" ca="1" si="3"/>
        <v>2.4706945810768112E-4</v>
      </c>
      <c r="U59" s="39">
        <f t="shared" ca="1" si="3"/>
        <v>2.5434222032312082E-4</v>
      </c>
      <c r="V59" s="39">
        <f t="shared" ca="1" si="3"/>
        <v>2.6182906432206963E-4</v>
      </c>
      <c r="W59" s="39">
        <f t="shared" ca="1" si="3"/>
        <v>2.6953629183812925E-4</v>
      </c>
      <c r="X59" s="39">
        <f t="shared" ca="1" si="3"/>
        <v>2.6912761076323879E-4</v>
      </c>
      <c r="Y59" s="39">
        <f t="shared" ca="1" si="3"/>
        <v>2.6871954934598271E-4</v>
      </c>
      <c r="Z59" s="39">
        <f t="shared" ca="1" si="3"/>
        <v>2.6831210664681279E-4</v>
      </c>
      <c r="AA59" s="39">
        <f t="shared" ca="1" si="3"/>
        <v>2.6790528172760531E-4</v>
      </c>
      <c r="AB59" s="39">
        <f t="shared" ca="1" si="3"/>
        <v>2.6749907365165903E-4</v>
      </c>
      <c r="AC59" s="39">
        <f t="shared" ca="1" si="3"/>
        <v>2.6709348148369296E-4</v>
      </c>
      <c r="AD59" s="39">
        <f t="shared" ca="1" si="3"/>
        <v>2.6668850428984426E-4</v>
      </c>
      <c r="AE59" s="39">
        <f t="shared" ca="1" si="3"/>
        <v>2.6628414113766605E-4</v>
      </c>
      <c r="AF59" s="39">
        <f t="shared" ca="1" si="3"/>
        <v>2.6588039109612523E-4</v>
      </c>
      <c r="AG59" s="39">
        <f t="shared" ca="1" si="3"/>
        <v>2.6547725323560032E-4</v>
      </c>
      <c r="AH59" s="39"/>
    </row>
    <row r="60" spans="1:34">
      <c r="A60" s="20" t="s">
        <v>247</v>
      </c>
      <c r="B60" s="39">
        <f t="shared" ref="B60:F75" ca="1" si="4">B$18*B32/SUM(B$31:B$55)</f>
        <v>0</v>
      </c>
      <c r="C60" s="39">
        <f t="shared" ca="1" si="4"/>
        <v>0</v>
      </c>
      <c r="D60" s="39">
        <f t="shared" ca="1" si="4"/>
        <v>0</v>
      </c>
      <c r="E60" s="39">
        <f t="shared" ca="1" si="4"/>
        <v>0</v>
      </c>
      <c r="F60" s="39">
        <f t="shared" ca="1" si="4"/>
        <v>0</v>
      </c>
      <c r="G60" s="39">
        <f t="shared" ref="G60:V75" ca="1" si="5">IFERROR($F60*G32/$F32,0)</f>
        <v>0</v>
      </c>
      <c r="H60" s="39">
        <f t="shared" ca="1" si="5"/>
        <v>0</v>
      </c>
      <c r="I60" s="39">
        <f t="shared" ca="1" si="5"/>
        <v>0</v>
      </c>
      <c r="J60" s="39">
        <f t="shared" ca="1" si="5"/>
        <v>0</v>
      </c>
      <c r="K60" s="39">
        <f t="shared" ca="1" si="5"/>
        <v>0</v>
      </c>
      <c r="L60" s="39">
        <f t="shared" ca="1" si="5"/>
        <v>0</v>
      </c>
      <c r="M60" s="39">
        <f t="shared" ca="1" si="5"/>
        <v>0</v>
      </c>
      <c r="N60" s="39">
        <f t="shared" ca="1" si="5"/>
        <v>0</v>
      </c>
      <c r="O60" s="39">
        <f t="shared" ca="1" si="5"/>
        <v>0</v>
      </c>
      <c r="P60" s="39">
        <f t="shared" ca="1" si="5"/>
        <v>0</v>
      </c>
      <c r="Q60" s="39">
        <f t="shared" ca="1" si="5"/>
        <v>0</v>
      </c>
      <c r="R60" s="39">
        <f t="shared" ca="1" si="5"/>
        <v>0</v>
      </c>
      <c r="S60" s="39">
        <f t="shared" ca="1" si="5"/>
        <v>0</v>
      </c>
      <c r="T60" s="39">
        <f t="shared" ca="1" si="5"/>
        <v>0</v>
      </c>
      <c r="U60" s="39">
        <f t="shared" ca="1" si="5"/>
        <v>0</v>
      </c>
      <c r="V60" s="39">
        <f t="shared" ca="1" si="5"/>
        <v>0</v>
      </c>
      <c r="W60" s="39">
        <f t="shared" ca="1" si="3"/>
        <v>0</v>
      </c>
      <c r="X60" s="39">
        <f t="shared" ca="1" si="3"/>
        <v>0</v>
      </c>
      <c r="Y60" s="39">
        <f t="shared" ca="1" si="3"/>
        <v>0</v>
      </c>
      <c r="Z60" s="39">
        <f t="shared" ca="1" si="3"/>
        <v>0</v>
      </c>
      <c r="AA60" s="39">
        <f t="shared" ca="1" si="3"/>
        <v>0</v>
      </c>
      <c r="AB60" s="39">
        <f t="shared" ca="1" si="3"/>
        <v>0</v>
      </c>
      <c r="AC60" s="39">
        <f t="shared" ca="1" si="3"/>
        <v>0</v>
      </c>
      <c r="AD60" s="39">
        <f t="shared" ca="1" si="3"/>
        <v>0</v>
      </c>
      <c r="AE60" s="39">
        <f t="shared" ca="1" si="3"/>
        <v>0</v>
      </c>
      <c r="AF60" s="39">
        <f t="shared" ca="1" si="3"/>
        <v>0</v>
      </c>
      <c r="AG60" s="39">
        <f t="shared" ca="1" si="3"/>
        <v>0</v>
      </c>
      <c r="AH60" s="39"/>
    </row>
    <row r="61" spans="1:34">
      <c r="A61" s="20" t="s">
        <v>248</v>
      </c>
      <c r="B61" s="39">
        <f t="shared" ca="1" si="4"/>
        <v>0</v>
      </c>
      <c r="C61" s="39">
        <f t="shared" ca="1" si="4"/>
        <v>0</v>
      </c>
      <c r="D61" s="39">
        <f t="shared" ca="1" si="4"/>
        <v>0</v>
      </c>
      <c r="E61" s="39">
        <f t="shared" ca="1" si="4"/>
        <v>0</v>
      </c>
      <c r="F61" s="39">
        <f t="shared" ca="1" si="4"/>
        <v>0</v>
      </c>
      <c r="G61" s="39">
        <f t="shared" ca="1" si="5"/>
        <v>0</v>
      </c>
      <c r="H61" s="39">
        <f t="shared" ca="1" si="3"/>
        <v>0</v>
      </c>
      <c r="I61" s="39">
        <f t="shared" ca="1" si="3"/>
        <v>0</v>
      </c>
      <c r="J61" s="39">
        <f t="shared" ca="1" si="3"/>
        <v>0</v>
      </c>
      <c r="K61" s="39">
        <f t="shared" ca="1" si="3"/>
        <v>0</v>
      </c>
      <c r="L61" s="39">
        <f t="shared" ca="1" si="3"/>
        <v>0</v>
      </c>
      <c r="M61" s="39">
        <f t="shared" ca="1" si="3"/>
        <v>0</v>
      </c>
      <c r="N61" s="39">
        <f t="shared" ca="1" si="3"/>
        <v>0</v>
      </c>
      <c r="O61" s="39">
        <f t="shared" ca="1" si="3"/>
        <v>0</v>
      </c>
      <c r="P61" s="39">
        <f t="shared" ca="1" si="3"/>
        <v>0</v>
      </c>
      <c r="Q61" s="39">
        <f t="shared" ca="1" si="3"/>
        <v>0</v>
      </c>
      <c r="R61" s="39">
        <f t="shared" ca="1" si="3"/>
        <v>0</v>
      </c>
      <c r="S61" s="39">
        <f t="shared" ca="1" si="3"/>
        <v>0</v>
      </c>
      <c r="T61" s="39">
        <f t="shared" ca="1" si="3"/>
        <v>0</v>
      </c>
      <c r="U61" s="39">
        <f t="shared" ca="1" si="3"/>
        <v>0</v>
      </c>
      <c r="V61" s="39">
        <f t="shared" ca="1" si="3"/>
        <v>0</v>
      </c>
      <c r="W61" s="39">
        <f t="shared" ca="1" si="3"/>
        <v>0</v>
      </c>
      <c r="X61" s="39">
        <f t="shared" ca="1" si="3"/>
        <v>0</v>
      </c>
      <c r="Y61" s="39">
        <f t="shared" ca="1" si="3"/>
        <v>0</v>
      </c>
      <c r="Z61" s="39">
        <f t="shared" ca="1" si="3"/>
        <v>0</v>
      </c>
      <c r="AA61" s="39">
        <f t="shared" ca="1" si="3"/>
        <v>0</v>
      </c>
      <c r="AB61" s="39">
        <f t="shared" ca="1" si="3"/>
        <v>0</v>
      </c>
      <c r="AC61" s="39">
        <f t="shared" ca="1" si="3"/>
        <v>0</v>
      </c>
      <c r="AD61" s="39">
        <f t="shared" ca="1" si="3"/>
        <v>0</v>
      </c>
      <c r="AE61" s="39">
        <f t="shared" ca="1" si="3"/>
        <v>0</v>
      </c>
      <c r="AF61" s="39">
        <f t="shared" ca="1" si="3"/>
        <v>0</v>
      </c>
      <c r="AG61" s="39">
        <f t="shared" ca="1" si="3"/>
        <v>0</v>
      </c>
      <c r="AH61" s="39"/>
    </row>
    <row r="62" spans="1:34">
      <c r="A62" s="20" t="s">
        <v>249</v>
      </c>
      <c r="B62" s="39">
        <f t="shared" ca="1" si="4"/>
        <v>6382210092.2105942</v>
      </c>
      <c r="C62" s="39">
        <f t="shared" ca="1" si="4"/>
        <v>1469944431.2657092</v>
      </c>
      <c r="D62" s="39">
        <f t="shared" ca="1" si="4"/>
        <v>1992494197.1411576</v>
      </c>
      <c r="E62" s="39">
        <f t="shared" ca="1" si="4"/>
        <v>8810375802.1395016</v>
      </c>
      <c r="F62" s="39">
        <f t="shared" ca="1" si="4"/>
        <v>8122019981.0248499</v>
      </c>
      <c r="G62" s="39">
        <f t="shared" ca="1" si="5"/>
        <v>8131297854.4815636</v>
      </c>
      <c r="H62" s="39">
        <f t="shared" ca="1" si="3"/>
        <v>8263562303.4958763</v>
      </c>
      <c r="I62" s="39">
        <f t="shared" ca="1" si="3"/>
        <v>8397978178.3693981</v>
      </c>
      <c r="J62" s="39">
        <f t="shared" ca="1" si="3"/>
        <v>8534580474.3957396</v>
      </c>
      <c r="K62" s="39">
        <f t="shared" ca="1" si="3"/>
        <v>8673404756.1052246</v>
      </c>
      <c r="L62" s="39">
        <f t="shared" ca="1" si="3"/>
        <v>8814487166.5241337</v>
      </c>
      <c r="M62" s="39">
        <f t="shared" ca="1" si="3"/>
        <v>8957864436.5845947</v>
      </c>
      <c r="N62" s="39">
        <f t="shared" ca="1" si="3"/>
        <v>9221549063.9942245</v>
      </c>
      <c r="O62" s="39">
        <f t="shared" ca="1" si="3"/>
        <v>9492995539.4675732</v>
      </c>
      <c r="P62" s="39">
        <f t="shared" ca="1" si="3"/>
        <v>9772432341.5699463</v>
      </c>
      <c r="Q62" s="39">
        <f t="shared" ca="1" si="3"/>
        <v>10060094674.38542</v>
      </c>
      <c r="R62" s="39">
        <f t="shared" ca="1" si="3"/>
        <v>10356224665.489899</v>
      </c>
      <c r="S62" s="39">
        <f t="shared" ca="1" si="3"/>
        <v>10661071569.751747</v>
      </c>
      <c r="T62" s="39">
        <f t="shared" ca="1" si="3"/>
        <v>10974891979.13151</v>
      </c>
      <c r="U62" s="39">
        <f t="shared" ca="1" si="3"/>
        <v>11297950038.657314</v>
      </c>
      <c r="V62" s="39">
        <f t="shared" ca="1" si="3"/>
        <v>11630517668.757757</v>
      </c>
      <c r="W62" s="39">
        <f t="shared" ca="1" si="3"/>
        <v>11972874794.139395</v>
      </c>
      <c r="X62" s="39">
        <f t="shared" ca="1" si="3"/>
        <v>11954721070.546076</v>
      </c>
      <c r="Y62" s="39">
        <f t="shared" ca="1" si="3"/>
        <v>11936594872.312037</v>
      </c>
      <c r="Z62" s="39">
        <f t="shared" ca="1" si="3"/>
        <v>11918496157.702288</v>
      </c>
      <c r="AA62" s="39">
        <f t="shared" ca="1" si="3"/>
        <v>11900424885.045128</v>
      </c>
      <c r="AB62" s="39">
        <f t="shared" ca="1" si="3"/>
        <v>11882381012.732031</v>
      </c>
      <c r="AC62" s="39">
        <f t="shared" ca="1" si="3"/>
        <v>11864364499.217562</v>
      </c>
      <c r="AD62" s="39">
        <f t="shared" ca="1" si="3"/>
        <v>11846375303.019287</v>
      </c>
      <c r="AE62" s="39">
        <f t="shared" ca="1" si="3"/>
        <v>11828413382.717659</v>
      </c>
      <c r="AF62" s="39">
        <f t="shared" ca="1" si="3"/>
        <v>11810478696.955933</v>
      </c>
      <c r="AG62" s="39">
        <f t="shared" ca="1" si="3"/>
        <v>11792571204.440079</v>
      </c>
      <c r="AH62" s="39"/>
    </row>
    <row r="63" spans="1:34">
      <c r="A63" s="20" t="s">
        <v>250</v>
      </c>
      <c r="B63" s="39">
        <f t="shared" ca="1" si="4"/>
        <v>39695982265.880608</v>
      </c>
      <c r="C63" s="39">
        <f t="shared" ca="1" si="4"/>
        <v>8299720048.1600456</v>
      </c>
      <c r="D63" s="39">
        <f t="shared" ca="1" si="4"/>
        <v>10138936776.47863</v>
      </c>
      <c r="E63" s="39">
        <f t="shared" ca="1" si="4"/>
        <v>47419711148.526115</v>
      </c>
      <c r="F63" s="39">
        <f t="shared" ca="1" si="4"/>
        <v>45274230191.257317</v>
      </c>
      <c r="G63" s="39">
        <f t="shared" ca="1" si="5"/>
        <v>45325947446.268501</v>
      </c>
      <c r="H63" s="39">
        <f t="shared" ca="1" si="3"/>
        <v>46063223533.348282</v>
      </c>
      <c r="I63" s="39">
        <f t="shared" ca="1" si="3"/>
        <v>46812492221.999702</v>
      </c>
      <c r="J63" s="39">
        <f t="shared" ca="1" si="3"/>
        <v>47573948584.998016</v>
      </c>
      <c r="K63" s="39">
        <f t="shared" ca="1" si="3"/>
        <v>48347790868.190475</v>
      </c>
      <c r="L63" s="39">
        <f t="shared" ca="1" si="3"/>
        <v>49134220542.109764</v>
      </c>
      <c r="M63" s="39">
        <f t="shared" ca="1" si="3"/>
        <v>49933442354.426979</v>
      </c>
      <c r="N63" s="39">
        <f t="shared" ca="1" si="3"/>
        <v>51403288346.819283</v>
      </c>
      <c r="O63" s="39">
        <f t="shared" ca="1" si="3"/>
        <v>52916400878.418243</v>
      </c>
      <c r="P63" s="39">
        <f t="shared" ca="1" si="3"/>
        <v>54474053547.563164</v>
      </c>
      <c r="Q63" s="39">
        <f t="shared" ca="1" si="3"/>
        <v>56077557442.366241</v>
      </c>
      <c r="R63" s="39">
        <f t="shared" ca="1" si="3"/>
        <v>57728262244.265465</v>
      </c>
      <c r="S63" s="39">
        <f t="shared" ca="1" si="3"/>
        <v>59427557364.061707</v>
      </c>
      <c r="T63" s="39">
        <f t="shared" ca="1" si="3"/>
        <v>61176873111.396431</v>
      </c>
      <c r="U63" s="39">
        <f t="shared" ca="1" si="3"/>
        <v>62977681898.654121</v>
      </c>
      <c r="V63" s="39">
        <f t="shared" ca="1" si="3"/>
        <v>64831499480.303123</v>
      </c>
      <c r="W63" s="39">
        <f t="shared" ca="1" si="3"/>
        <v>66739886228.717606</v>
      </c>
      <c r="X63" s="39">
        <f t="shared" ca="1" si="3"/>
        <v>66638692700.172676</v>
      </c>
      <c r="Y63" s="39">
        <f t="shared" ca="1" si="3"/>
        <v>66537652605.066086</v>
      </c>
      <c r="Z63" s="39">
        <f t="shared" ca="1" si="3"/>
        <v>66436765710.75631</v>
      </c>
      <c r="AA63" s="39">
        <f t="shared" ca="1" si="3"/>
        <v>66336031784.954514</v>
      </c>
      <c r="AB63" s="39">
        <f t="shared" ca="1" si="3"/>
        <v>66235450595.724075</v>
      </c>
      <c r="AC63" s="39">
        <f t="shared" ca="1" si="3"/>
        <v>66135021911.480072</v>
      </c>
      <c r="AD63" s="39">
        <f t="shared" ca="1" si="3"/>
        <v>66034745500.988701</v>
      </c>
      <c r="AE63" s="39">
        <f t="shared" ca="1" si="3"/>
        <v>65934621133.366745</v>
      </c>
      <c r="AF63" s="39">
        <f t="shared" ca="1" si="3"/>
        <v>65834648578.081093</v>
      </c>
      <c r="AG63" s="39">
        <f t="shared" ca="1" si="3"/>
        <v>65734827604.948174</v>
      </c>
      <c r="AH63" s="39"/>
    </row>
    <row r="64" spans="1:34">
      <c r="A64" s="20" t="s">
        <v>251</v>
      </c>
      <c r="B64" s="39">
        <f t="shared" ca="1" si="4"/>
        <v>45491301562.332245</v>
      </c>
      <c r="C64" s="39">
        <f t="shared" ca="1" si="4"/>
        <v>9100454874.8468323</v>
      </c>
      <c r="D64" s="39">
        <f t="shared" ca="1" si="4"/>
        <v>11252542966.994432</v>
      </c>
      <c r="E64" s="39">
        <f t="shared" ca="1" si="4"/>
        <v>49192037097.249756</v>
      </c>
      <c r="F64" s="39">
        <f t="shared" ca="1" si="4"/>
        <v>42298836732.862129</v>
      </c>
      <c r="G64" s="39">
        <f t="shared" ca="1" si="5"/>
        <v>42347155162.943626</v>
      </c>
      <c r="H64" s="39">
        <f t="shared" ca="1" si="3"/>
        <v>43035977937.018173</v>
      </c>
      <c r="I64" s="39">
        <f t="shared" ca="1" si="3"/>
        <v>43736005166.557503</v>
      </c>
      <c r="J64" s="39">
        <f t="shared" ca="1" si="3"/>
        <v>44447419104.278854</v>
      </c>
      <c r="K64" s="39">
        <f t="shared" ca="1" si="3"/>
        <v>45170404967.439125</v>
      </c>
      <c r="L64" s="39">
        <f t="shared" ca="1" si="3"/>
        <v>45905150986.056427</v>
      </c>
      <c r="M64" s="39">
        <f t="shared" ca="1" si="3"/>
        <v>46651848451.915855</v>
      </c>
      <c r="N64" s="39">
        <f t="shared" ca="1" si="3"/>
        <v>48025097105.554123</v>
      </c>
      <c r="O64" s="39">
        <f t="shared" ca="1" si="3"/>
        <v>49438768849.108398</v>
      </c>
      <c r="P64" s="39">
        <f t="shared" ca="1" si="3"/>
        <v>50894053580.849472</v>
      </c>
      <c r="Q64" s="39">
        <f t="shared" ca="1" si="3"/>
        <v>52392176225.017189</v>
      </c>
      <c r="R64" s="39">
        <f t="shared" ca="1" si="3"/>
        <v>53934397762.848427</v>
      </c>
      <c r="S64" s="39">
        <f t="shared" ca="1" si="3"/>
        <v>55522016293.954697</v>
      </c>
      <c r="T64" s="39">
        <f t="shared" ca="1" si="3"/>
        <v>57156368128.942375</v>
      </c>
      <c r="U64" s="39">
        <f t="shared" ca="1" si="3"/>
        <v>58838828914.195572</v>
      </c>
      <c r="V64" s="39">
        <f t="shared" ca="1" si="3"/>
        <v>60570814789.768181</v>
      </c>
      <c r="W64" s="39">
        <f t="shared" ca="1" si="3"/>
        <v>62353783581.35968</v>
      </c>
      <c r="X64" s="39">
        <f t="shared" ca="1" si="3"/>
        <v>62259240426.804382</v>
      </c>
      <c r="Y64" s="39">
        <f t="shared" ca="1" si="3"/>
        <v>62164840622.139984</v>
      </c>
      <c r="Z64" s="39">
        <f t="shared" ca="1" si="3"/>
        <v>62070583950.013969</v>
      </c>
      <c r="AA64" s="39">
        <f t="shared" ca="1" si="3"/>
        <v>61976470193.403397</v>
      </c>
      <c r="AB64" s="39">
        <f t="shared" ca="1" si="3"/>
        <v>61882499135.614395</v>
      </c>
      <c r="AC64" s="39">
        <f t="shared" ca="1" si="3"/>
        <v>61788670560.281631</v>
      </c>
      <c r="AD64" s="39">
        <f t="shared" ca="1" si="3"/>
        <v>61694984251.367836</v>
      </c>
      <c r="AE64" s="39">
        <f t="shared" ca="1" si="3"/>
        <v>61601439993.163307</v>
      </c>
      <c r="AF64" s="39">
        <f t="shared" ca="1" si="3"/>
        <v>61508037570.285416</v>
      </c>
      <c r="AG64" s="39">
        <f t="shared" ca="1" si="3"/>
        <v>61414776767.678101</v>
      </c>
      <c r="AH64" s="39"/>
    </row>
    <row r="65" spans="1:34">
      <c r="A65" s="20" t="s">
        <v>252</v>
      </c>
      <c r="B65" s="39">
        <f t="shared" ca="1" si="4"/>
        <v>457037943.48770642</v>
      </c>
      <c r="C65" s="39">
        <f t="shared" ca="1" si="4"/>
        <v>99343187.243383855</v>
      </c>
      <c r="D65" s="39">
        <f t="shared" ca="1" si="4"/>
        <v>119632529.92194706</v>
      </c>
      <c r="E65" s="39">
        <f t="shared" ca="1" si="4"/>
        <v>541529482.95599449</v>
      </c>
      <c r="F65" s="39">
        <f t="shared" ca="1" si="4"/>
        <v>482496236.49652147</v>
      </c>
      <c r="G65" s="39">
        <f t="shared" ca="1" si="5"/>
        <v>483047397.29593021</v>
      </c>
      <c r="H65" s="39">
        <f t="shared" ca="1" si="3"/>
        <v>490904691.29678029</v>
      </c>
      <c r="I65" s="39">
        <f t="shared" ca="1" si="3"/>
        <v>498889792.77441519</v>
      </c>
      <c r="J65" s="39">
        <f t="shared" ca="1" si="3"/>
        <v>507004780.65716809</v>
      </c>
      <c r="K65" s="39">
        <f t="shared" ca="1" si="3"/>
        <v>515251767.6894145</v>
      </c>
      <c r="L65" s="39">
        <f t="shared" ca="1" si="3"/>
        <v>523632900.98162699</v>
      </c>
      <c r="M65" s="39">
        <f t="shared" ca="1" si="3"/>
        <v>532150362.56937706</v>
      </c>
      <c r="N65" s="39">
        <f t="shared" ca="1" si="3"/>
        <v>547814795.88084006</v>
      </c>
      <c r="O65" s="39">
        <f t="shared" ca="1" si="3"/>
        <v>563940329.07727647</v>
      </c>
      <c r="P65" s="39">
        <f t="shared" ca="1" si="3"/>
        <v>580540535.14276385</v>
      </c>
      <c r="Q65" s="39">
        <f t="shared" ca="1" si="3"/>
        <v>597629386.5971483</v>
      </c>
      <c r="R65" s="39">
        <f t="shared" ca="1" si="3"/>
        <v>615221267.2568202</v>
      </c>
      <c r="S65" s="39">
        <f t="shared" ca="1" si="3"/>
        <v>633330984.3416822</v>
      </c>
      <c r="T65" s="39">
        <f t="shared" ca="1" si="3"/>
        <v>651973780.93849969</v>
      </c>
      <c r="U65" s="39">
        <f t="shared" ca="1" si="3"/>
        <v>671165348.83112144</v>
      </c>
      <c r="V65" s="39">
        <f t="shared" ca="1" si="3"/>
        <v>690921841.70837522</v>
      </c>
      <c r="W65" s="39">
        <f t="shared" ca="1" si="3"/>
        <v>711259888.76074958</v>
      </c>
      <c r="X65" s="39">
        <f t="shared" ca="1" si="3"/>
        <v>710181449.73540401</v>
      </c>
      <c r="Y65" s="39">
        <f t="shared" ca="1" si="3"/>
        <v>709104645.87991655</v>
      </c>
      <c r="Z65" s="39">
        <f t="shared" ca="1" si="3"/>
        <v>708029474.71498096</v>
      </c>
      <c r="AA65" s="39">
        <f t="shared" ca="1" si="3"/>
        <v>706955933.76505077</v>
      </c>
      <c r="AB65" s="39">
        <f t="shared" ca="1" si="3"/>
        <v>705884020.55833209</v>
      </c>
      <c r="AC65" s="39">
        <f t="shared" ca="1" si="3"/>
        <v>704813732.62677968</v>
      </c>
      <c r="AD65" s="39">
        <f t="shared" ca="1" si="3"/>
        <v>703745067.50608993</v>
      </c>
      <c r="AE65" s="39">
        <f t="shared" ca="1" si="3"/>
        <v>702678022.73569608</v>
      </c>
      <c r="AF65" s="39">
        <f t="shared" ca="1" si="3"/>
        <v>701612595.85876191</v>
      </c>
      <c r="AG65" s="39">
        <f t="shared" ca="1" si="3"/>
        <v>700548784.4221766</v>
      </c>
      <c r="AH65" s="39"/>
    </row>
    <row r="66" spans="1:34">
      <c r="A66" s="20" t="s">
        <v>253</v>
      </c>
      <c r="B66" s="39">
        <f t="shared" ca="1" si="4"/>
        <v>16075750217.987352</v>
      </c>
      <c r="C66" s="39">
        <f t="shared" ca="1" si="4"/>
        <v>3400115866.6028605</v>
      </c>
      <c r="D66" s="39">
        <f t="shared" ca="1" si="4"/>
        <v>4034693795.6521182</v>
      </c>
      <c r="E66" s="39">
        <f t="shared" ca="1" si="4"/>
        <v>18250631333.860264</v>
      </c>
      <c r="F66" s="39">
        <f t="shared" ca="1" si="4"/>
        <v>16646120159.13018</v>
      </c>
      <c r="G66" s="39">
        <f t="shared" ca="1" si="5"/>
        <v>16665135206.709785</v>
      </c>
      <c r="H66" s="39">
        <f t="shared" ca="1" si="3"/>
        <v>16936211849.739122</v>
      </c>
      <c r="I66" s="39">
        <f t="shared" ca="1" si="3"/>
        <v>17211697850.717525</v>
      </c>
      <c r="J66" s="39">
        <f t="shared" ca="1" si="3"/>
        <v>17491664932.672504</v>
      </c>
      <c r="K66" s="39">
        <f t="shared" ca="1" si="3"/>
        <v>17776185985.285007</v>
      </c>
      <c r="L66" s="39">
        <f t="shared" ca="1" si="3"/>
        <v>18065335083.866344</v>
      </c>
      <c r="M66" s="39">
        <f t="shared" ca="1" si="3"/>
        <v>18359187508.643726</v>
      </c>
      <c r="N66" s="39">
        <f t="shared" ca="1" si="3"/>
        <v>18899610457.889202</v>
      </c>
      <c r="O66" s="39">
        <f t="shared" ca="1" si="3"/>
        <v>19455941353.166264</v>
      </c>
      <c r="P66" s="39">
        <f t="shared" ca="1" si="3"/>
        <v>20028648462.425583</v>
      </c>
      <c r="Q66" s="39">
        <f t="shared" ca="1" si="3"/>
        <v>20618213837.601849</v>
      </c>
      <c r="R66" s="39">
        <f t="shared" ca="1" si="3"/>
        <v>21225133720.360535</v>
      </c>
      <c r="S66" s="39">
        <f t="shared" ca="1" si="3"/>
        <v>21849918959.788284</v>
      </c>
      <c r="T66" s="39">
        <f t="shared" ca="1" si="3"/>
        <v>22493095442.378494</v>
      </c>
      <c r="U66" s="39">
        <f t="shared" ca="1" si="3"/>
        <v>23155204534.673954</v>
      </c>
      <c r="V66" s="39">
        <f t="shared" ca="1" si="3"/>
        <v>23836803538.93922</v>
      </c>
      <c r="W66" s="39">
        <f t="shared" ca="1" si="3"/>
        <v>24538466162.24614</v>
      </c>
      <c r="X66" s="39">
        <f t="shared" ca="1" si="3"/>
        <v>24501260015.871723</v>
      </c>
      <c r="Y66" s="39">
        <f t="shared" ca="1" si="3"/>
        <v>24464110282.857403</v>
      </c>
      <c r="Z66" s="39">
        <f t="shared" ca="1" si="3"/>
        <v>24427016877.667126</v>
      </c>
      <c r="AA66" s="39">
        <f t="shared" ca="1" si="3"/>
        <v>24389979714.894524</v>
      </c>
      <c r="AB66" s="39">
        <f t="shared" ca="1" si="3"/>
        <v>24352998709.262733</v>
      </c>
      <c r="AC66" s="39">
        <f t="shared" ca="1" si="3"/>
        <v>24316073775.624176</v>
      </c>
      <c r="AD66" s="39">
        <f t="shared" ca="1" si="3"/>
        <v>24279204828.960381</v>
      </c>
      <c r="AE66" s="39">
        <f t="shared" ca="1" si="3"/>
        <v>24242391784.38179</v>
      </c>
      <c r="AF66" s="39">
        <f t="shared" ca="1" si="3"/>
        <v>24205634557.127563</v>
      </c>
      <c r="AG66" s="39">
        <f t="shared" ca="1" si="3"/>
        <v>24168933062.565369</v>
      </c>
      <c r="AH66" s="39"/>
    </row>
    <row r="67" spans="1:34">
      <c r="A67" s="20" t="s">
        <v>392</v>
      </c>
      <c r="B67" s="39">
        <f t="shared" ca="1" si="4"/>
        <v>146210515158.91849</v>
      </c>
      <c r="C67" s="39">
        <f t="shared" ca="1" si="4"/>
        <v>31112454163.156055</v>
      </c>
      <c r="D67" s="39">
        <f t="shared" ca="1" si="4"/>
        <v>36030232825.188026</v>
      </c>
      <c r="E67" s="39">
        <f t="shared" ca="1" si="4"/>
        <v>171234442848.17902</v>
      </c>
      <c r="F67" s="39">
        <f t="shared" ca="1" si="4"/>
        <v>162870452389.84021</v>
      </c>
      <c r="G67" s="39">
        <f t="shared" ca="1" si="5"/>
        <v>168508703869.17746</v>
      </c>
      <c r="H67" s="39">
        <f t="shared" ca="1" si="3"/>
        <v>166854870543.0256</v>
      </c>
      <c r="I67" s="39">
        <f t="shared" ca="1" si="3"/>
        <v>165201037216.87372</v>
      </c>
      <c r="J67" s="39">
        <f t="shared" ca="1" si="3"/>
        <v>163547203890.72189</v>
      </c>
      <c r="K67" s="39">
        <f t="shared" ca="1" si="3"/>
        <v>161893370564.56934</v>
      </c>
      <c r="L67" s="39">
        <f t="shared" ca="1" si="3"/>
        <v>160239537238.41748</v>
      </c>
      <c r="M67" s="39">
        <f t="shared" ca="1" si="3"/>
        <v>158585703912.26602</v>
      </c>
      <c r="N67" s="39">
        <f t="shared" ca="1" si="3"/>
        <v>156908102277.54071</v>
      </c>
      <c r="O67" s="39">
        <f t="shared" ca="1" si="3"/>
        <v>155230500642.8158</v>
      </c>
      <c r="P67" s="39">
        <f t="shared" ca="1" si="3"/>
        <v>153552899008.09091</v>
      </c>
      <c r="Q67" s="39">
        <f t="shared" ca="1" si="3"/>
        <v>151875297373.36603</v>
      </c>
      <c r="R67" s="39">
        <f t="shared" ca="1" si="3"/>
        <v>150197695738.64114</v>
      </c>
      <c r="S67" s="39">
        <f t="shared" ca="1" si="3"/>
        <v>148520094103.91623</v>
      </c>
      <c r="T67" s="39">
        <f t="shared" ca="1" si="3"/>
        <v>146842492469.19135</v>
      </c>
      <c r="U67" s="39">
        <f t="shared" ca="1" si="3"/>
        <v>145164890834.46646</v>
      </c>
      <c r="V67" s="39">
        <f t="shared" ca="1" si="3"/>
        <v>143487289199.74155</v>
      </c>
      <c r="W67" s="39">
        <f t="shared" ca="1" si="3"/>
        <v>141809687565.01666</v>
      </c>
      <c r="X67" s="39">
        <f t="shared" ca="1" si="3"/>
        <v>140220491132.31351</v>
      </c>
      <c r="Y67" s="39">
        <f t="shared" ca="1" si="3"/>
        <v>138631294699.61105</v>
      </c>
      <c r="Z67" s="39">
        <f t="shared" ca="1" si="3"/>
        <v>137042098266.90849</v>
      </c>
      <c r="AA67" s="39">
        <f t="shared" ca="1" si="3"/>
        <v>135452901834.20535</v>
      </c>
      <c r="AB67" s="39">
        <f t="shared" ca="1" si="3"/>
        <v>133863705401.50287</v>
      </c>
      <c r="AC67" s="39">
        <f t="shared" ca="1" si="3"/>
        <v>132274508968.80038</v>
      </c>
      <c r="AD67" s="39">
        <f t="shared" ca="1" si="3"/>
        <v>130685312536.09724</v>
      </c>
      <c r="AE67" s="39">
        <f t="shared" ca="1" si="3"/>
        <v>129096116103.39476</v>
      </c>
      <c r="AF67" s="39">
        <f t="shared" ca="1" si="3"/>
        <v>127506919670.69226</v>
      </c>
      <c r="AG67" s="39">
        <f t="shared" ca="1" si="3"/>
        <v>125917723237.98967</v>
      </c>
      <c r="AH67" s="39"/>
    </row>
    <row r="68" spans="1:34">
      <c r="A68" s="20" t="s">
        <v>368</v>
      </c>
      <c r="B68" s="39">
        <f t="shared" ca="1" si="4"/>
        <v>412614222671.96057</v>
      </c>
      <c r="C68" s="39">
        <f t="shared" ca="1" si="4"/>
        <v>95528680416.899826</v>
      </c>
      <c r="D68" s="39">
        <f t="shared" ca="1" si="4"/>
        <v>119325756151.01544</v>
      </c>
      <c r="E68" s="39">
        <f t="shared" ca="1" si="4"/>
        <v>539314836046.53931</v>
      </c>
      <c r="F68" s="39">
        <f t="shared" ca="1" si="4"/>
        <v>510558620681.43848</v>
      </c>
      <c r="G68" s="39">
        <f t="shared" ca="1" si="5"/>
        <v>517229682798.35626</v>
      </c>
      <c r="H68" s="39">
        <f t="shared" ca="1" si="3"/>
        <v>520404898047.83276</v>
      </c>
      <c r="I68" s="39">
        <f t="shared" ca="1" si="3"/>
        <v>523599605589.06256</v>
      </c>
      <c r="J68" s="39">
        <f t="shared" ca="1" si="3"/>
        <v>526813925083.0473</v>
      </c>
      <c r="K68" s="39">
        <f t="shared" ca="1" si="3"/>
        <v>530047976925.37439</v>
      </c>
      <c r="L68" s="39">
        <f t="shared" ca="1" si="3"/>
        <v>533301882250.72638</v>
      </c>
      <c r="M68" s="39">
        <f t="shared" ca="1" si="3"/>
        <v>536575762937.41766</v>
      </c>
      <c r="N68" s="39">
        <f t="shared" ca="1" si="3"/>
        <v>541349945166.52185</v>
      </c>
      <c r="O68" s="39">
        <f t="shared" ca="1" si="3"/>
        <v>546166605676.47833</v>
      </c>
      <c r="P68" s="39">
        <f t="shared" ca="1" si="3"/>
        <v>551026122417.74219</v>
      </c>
      <c r="Q68" s="39">
        <f t="shared" ca="1" si="3"/>
        <v>555928876703.58142</v>
      </c>
      <c r="R68" s="39">
        <f t="shared" ca="1" si="3"/>
        <v>560875253239.99915</v>
      </c>
      <c r="S68" s="39">
        <f t="shared" ca="1" si="3"/>
        <v>565865640155.91907</v>
      </c>
      <c r="T68" s="39">
        <f t="shared" ca="1" si="3"/>
        <v>570900429033.64197</v>
      </c>
      <c r="U68" s="39">
        <f t="shared" ca="1" si="3"/>
        <v>575980014939.57153</v>
      </c>
      <c r="V68" s="39">
        <f t="shared" ca="1" si="3"/>
        <v>581104796455.21436</v>
      </c>
      <c r="W68" s="39">
        <f t="shared" ca="1" si="3"/>
        <v>586275175708.45532</v>
      </c>
      <c r="X68" s="39">
        <f t="shared" ca="1" si="3"/>
        <v>590837392544.89478</v>
      </c>
      <c r="Y68" s="39">
        <f t="shared" ca="1" si="3"/>
        <v>595435111178.65576</v>
      </c>
      <c r="Z68" s="39">
        <f t="shared" ca="1" si="3"/>
        <v>600068607874.03223</v>
      </c>
      <c r="AA68" s="39">
        <f t="shared" ca="1" si="3"/>
        <v>604738161045.12378</v>
      </c>
      <c r="AB68" s="39">
        <f t="shared" ca="1" si="3"/>
        <v>609444051272.56433</v>
      </c>
      <c r="AC68" s="39">
        <f t="shared" ca="1" si="3"/>
        <v>614186561320.38208</v>
      </c>
      <c r="AD68" s="39">
        <f t="shared" ca="1" si="3"/>
        <v>618965976152.98975</v>
      </c>
      <c r="AE68" s="39">
        <f t="shared" ca="1" si="3"/>
        <v>623782582952.30713</v>
      </c>
      <c r="AF68" s="39">
        <f t="shared" ca="1" si="3"/>
        <v>628636671135.01709</v>
      </c>
      <c r="AG68" s="39">
        <f t="shared" ca="1" si="3"/>
        <v>633528532369.9563</v>
      </c>
      <c r="AH68" s="39"/>
    </row>
    <row r="69" spans="1:34">
      <c r="A69" s="20" t="s">
        <v>305</v>
      </c>
      <c r="B69" s="39">
        <f t="shared" ca="1" si="4"/>
        <v>128203379459.20384</v>
      </c>
      <c r="C69" s="39">
        <f t="shared" ca="1" si="4"/>
        <v>29681719610.672752</v>
      </c>
      <c r="D69" s="39">
        <f t="shared" ca="1" si="4"/>
        <v>37075709838.648376</v>
      </c>
      <c r="E69" s="39">
        <f t="shared" ca="1" si="4"/>
        <v>167570531441.96271</v>
      </c>
      <c r="F69" s="39">
        <f t="shared" ca="1" si="4"/>
        <v>158635686766.98026</v>
      </c>
      <c r="G69" s="39">
        <f t="shared" ca="1" si="5"/>
        <v>160708452709.05753</v>
      </c>
      <c r="H69" s="39">
        <f t="shared" ca="1" si="3"/>
        <v>161695023949.51846</v>
      </c>
      <c r="I69" s="39">
        <f t="shared" ca="1" si="3"/>
        <v>162687651640.62708</v>
      </c>
      <c r="J69" s="39">
        <f t="shared" ca="1" si="3"/>
        <v>163686372962.25751</v>
      </c>
      <c r="K69" s="39">
        <f t="shared" ca="1" si="3"/>
        <v>164691225322.52679</v>
      </c>
      <c r="L69" s="39">
        <f t="shared" ca="1" si="3"/>
        <v>165702246359.19635</v>
      </c>
      <c r="M69" s="39">
        <f t="shared" ca="1" si="3"/>
        <v>166719473941.0816</v>
      </c>
      <c r="N69" s="39">
        <f t="shared" ca="1" si="3"/>
        <v>168202860267.3252</v>
      </c>
      <c r="O69" s="39">
        <f t="shared" ca="1" si="3"/>
        <v>169699445021.68802</v>
      </c>
      <c r="P69" s="39">
        <f t="shared" ca="1" si="3"/>
        <v>171209345637.16898</v>
      </c>
      <c r="Q69" s="39">
        <f t="shared" ca="1" si="3"/>
        <v>172732680591.62695</v>
      </c>
      <c r="R69" s="39">
        <f t="shared" ref="H69:AG79" ca="1" si="6">IFERROR($F69*R41/$F41,0)</f>
        <v>174269569417.07736</v>
      </c>
      <c r="S69" s="39">
        <f t="shared" ca="1" si="6"/>
        <v>175820132709.07175</v>
      </c>
      <c r="T69" s="39">
        <f t="shared" ca="1" si="6"/>
        <v>177384492136.16028</v>
      </c>
      <c r="U69" s="39">
        <f t="shared" ca="1" si="6"/>
        <v>178962770449.43903</v>
      </c>
      <c r="V69" s="39">
        <f t="shared" ca="1" si="6"/>
        <v>180555091492.18164</v>
      </c>
      <c r="W69" s="39">
        <f t="shared" ca="1" si="6"/>
        <v>182161580209.5574</v>
      </c>
      <c r="X69" s="39">
        <f t="shared" ca="1" si="6"/>
        <v>183579106761.28317</v>
      </c>
      <c r="Y69" s="39">
        <f t="shared" ca="1" si="6"/>
        <v>185007664077.68799</v>
      </c>
      <c r="Z69" s="39">
        <f t="shared" ca="1" si="6"/>
        <v>186447337996.86017</v>
      </c>
      <c r="AA69" s="39">
        <f t="shared" ca="1" si="6"/>
        <v>187898215024.85422</v>
      </c>
      <c r="AB69" s="39">
        <f t="shared" ca="1" si="6"/>
        <v>189360382340.88873</v>
      </c>
      <c r="AC69" s="39">
        <f t="shared" ca="1" si="6"/>
        <v>190833927802.58469</v>
      </c>
      <c r="AD69" s="39">
        <f t="shared" ca="1" si="6"/>
        <v>192318939951.24469</v>
      </c>
      <c r="AE69" s="39">
        <f t="shared" ca="1" si="6"/>
        <v>193815508017.17288</v>
      </c>
      <c r="AF69" s="39">
        <f t="shared" ca="1" si="6"/>
        <v>195323721925.03705</v>
      </c>
      <c r="AG69" s="39">
        <f t="shared" ca="1" si="6"/>
        <v>196843672299.27148</v>
      </c>
      <c r="AH69" s="39"/>
    </row>
    <row r="70" spans="1:34">
      <c r="A70" s="20" t="s">
        <v>258</v>
      </c>
      <c r="B70" s="39">
        <f t="shared" ca="1" si="4"/>
        <v>8130902997.8067436</v>
      </c>
      <c r="C70" s="39">
        <f t="shared" ca="1" si="4"/>
        <v>1645260948.0602441</v>
      </c>
      <c r="D70" s="39">
        <f t="shared" ca="1" si="4"/>
        <v>2009514096.7332594</v>
      </c>
      <c r="E70" s="39">
        <f t="shared" ca="1" si="4"/>
        <v>9526416479.0255928</v>
      </c>
      <c r="F70" s="39">
        <f t="shared" ca="1" si="4"/>
        <v>8772218414.0210075</v>
      </c>
      <c r="G70" s="39">
        <f t="shared" ca="1" si="5"/>
        <v>8782239016.3551674</v>
      </c>
      <c r="H70" s="39">
        <f t="shared" ca="1" si="6"/>
        <v>8925091734.9983559</v>
      </c>
      <c r="I70" s="39">
        <f t="shared" ca="1" si="6"/>
        <v>9070268109.2817211</v>
      </c>
      <c r="J70" s="39">
        <f t="shared" ca="1" si="6"/>
        <v>9217805936.0045547</v>
      </c>
      <c r="K70" s="39">
        <f t="shared" ca="1" si="6"/>
        <v>9367743626.772398</v>
      </c>
      <c r="L70" s="39">
        <f t="shared" ca="1" si="6"/>
        <v>9520120217.9975624</v>
      </c>
      <c r="M70" s="39">
        <f t="shared" ca="1" si="6"/>
        <v>9674975381.062273</v>
      </c>
      <c r="N70" s="39">
        <f t="shared" ca="1" si="6"/>
        <v>9959768960.6719055</v>
      </c>
      <c r="O70" s="39">
        <f t="shared" ca="1" si="6"/>
        <v>10252945753.653389</v>
      </c>
      <c r="P70" s="39">
        <f t="shared" ca="1" si="6"/>
        <v>10554752529.145746</v>
      </c>
      <c r="Q70" s="39">
        <f t="shared" ca="1" si="6"/>
        <v>10865443320.20998</v>
      </c>
      <c r="R70" s="39">
        <f t="shared" ca="1" si="6"/>
        <v>11185279637.65066</v>
      </c>
      <c r="S70" s="39">
        <f t="shared" ca="1" si="6"/>
        <v>11514530690.131529</v>
      </c>
      <c r="T70" s="39">
        <f t="shared" ca="1" si="6"/>
        <v>11853473610.770514</v>
      </c>
      <c r="U70" s="39">
        <f t="shared" ca="1" si="6"/>
        <v>12202393690.404764</v>
      </c>
      <c r="V70" s="39">
        <f t="shared" ca="1" si="6"/>
        <v>12561584617.722122</v>
      </c>
      <c r="W70" s="39">
        <f t="shared" ca="1" si="6"/>
        <v>12931348726.461134</v>
      </c>
      <c r="X70" s="39">
        <f t="shared" ca="1" si="6"/>
        <v>12911741728.600943</v>
      </c>
      <c r="Y70" s="39">
        <f t="shared" ca="1" si="6"/>
        <v>12892164459.609201</v>
      </c>
      <c r="Z70" s="39">
        <f t="shared" ca="1" si="6"/>
        <v>12872616874.409874</v>
      </c>
      <c r="AA70" s="39">
        <f t="shared" ca="1" si="6"/>
        <v>12853098927.995275</v>
      </c>
      <c r="AB70" s="39">
        <f t="shared" ca="1" si="6"/>
        <v>12833610575.425964</v>
      </c>
      <c r="AC70" s="39">
        <f t="shared" ca="1" si="6"/>
        <v>12814151771.830639</v>
      </c>
      <c r="AD70" s="39">
        <f t="shared" ca="1" si="6"/>
        <v>12794722472.406034</v>
      </c>
      <c r="AE70" s="39">
        <f t="shared" ca="1" si="6"/>
        <v>12775322632.416817</v>
      </c>
      <c r="AF70" s="39">
        <f t="shared" ca="1" si="6"/>
        <v>12755952207.195473</v>
      </c>
      <c r="AG70" s="39">
        <f t="shared" ca="1" si="6"/>
        <v>12736611152.142233</v>
      </c>
      <c r="AH70" s="39"/>
    </row>
    <row r="71" spans="1:34">
      <c r="A71" s="20" t="s">
        <v>306</v>
      </c>
      <c r="B71" s="39">
        <f t="shared" ca="1" si="4"/>
        <v>20491312532.911495</v>
      </c>
      <c r="C71" s="39">
        <f t="shared" ca="1" si="4"/>
        <v>4146348356.878778</v>
      </c>
      <c r="D71" s="39">
        <f t="shared" ca="1" si="4"/>
        <v>5064330666.1707716</v>
      </c>
      <c r="E71" s="39">
        <f t="shared" ca="1" si="4"/>
        <v>24008253135.358761</v>
      </c>
      <c r="F71" s="39">
        <f t="shared" ca="1" si="4"/>
        <v>22107540721.75663</v>
      </c>
      <c r="G71" s="39">
        <f t="shared" ca="1" si="5"/>
        <v>22132794410.584629</v>
      </c>
      <c r="H71" s="39">
        <f t="shared" ca="1" si="6"/>
        <v>22492808507.995861</v>
      </c>
      <c r="I71" s="39">
        <f t="shared" ca="1" si="6"/>
        <v>22858678628.281128</v>
      </c>
      <c r="J71" s="39">
        <f t="shared" ca="1" si="6"/>
        <v>23230500026.054485</v>
      </c>
      <c r="K71" s="39">
        <f t="shared" ca="1" si="6"/>
        <v>23608369505.350418</v>
      </c>
      <c r="L71" s="39">
        <f t="shared" ca="1" si="6"/>
        <v>23992385444.826855</v>
      </c>
      <c r="M71" s="39">
        <f t="shared" ca="1" si="6"/>
        <v>24382647823.378151</v>
      </c>
      <c r="N71" s="39">
        <f t="shared" ca="1" si="6"/>
        <v>25100377975.70216</v>
      </c>
      <c r="O71" s="39">
        <f t="shared" ca="1" si="6"/>
        <v>25839235307.292614</v>
      </c>
      <c r="P71" s="39">
        <f t="shared" ca="1" si="6"/>
        <v>26599841719.991467</v>
      </c>
      <c r="Q71" s="39">
        <f t="shared" ca="1" si="6"/>
        <v>27382837422.007839</v>
      </c>
      <c r="R71" s="39">
        <f t="shared" ca="1" si="6"/>
        <v>28188881466.786163</v>
      </c>
      <c r="S71" s="39">
        <f t="shared" ca="1" si="6"/>
        <v>29018652307.736488</v>
      </c>
      <c r="T71" s="39">
        <f t="shared" ca="1" si="6"/>
        <v>29872848369.293827</v>
      </c>
      <c r="U71" s="39">
        <f t="shared" ca="1" si="6"/>
        <v>30752188634.787384</v>
      </c>
      <c r="V71" s="39">
        <f t="shared" ca="1" si="6"/>
        <v>31657413251.614285</v>
      </c>
      <c r="W71" s="39">
        <f t="shared" ca="1" si="6"/>
        <v>32589284154.227242</v>
      </c>
      <c r="X71" s="39">
        <f t="shared" ca="1" si="6"/>
        <v>32539871054.465309</v>
      </c>
      <c r="Y71" s="39">
        <f t="shared" ca="1" si="6"/>
        <v>32490532876.705849</v>
      </c>
      <c r="Z71" s="39">
        <f t="shared" ca="1" si="6"/>
        <v>32441269507.349308</v>
      </c>
      <c r="AA71" s="39">
        <f t="shared" ca="1" si="6"/>
        <v>32392080832.968365</v>
      </c>
      <c r="AB71" s="39">
        <f t="shared" ca="1" si="6"/>
        <v>32342966740.307678</v>
      </c>
      <c r="AC71" s="39">
        <f t="shared" ca="1" si="6"/>
        <v>32293927116.283646</v>
      </c>
      <c r="AD71" s="39">
        <f t="shared" ca="1" si="6"/>
        <v>32244961847.984116</v>
      </c>
      <c r="AE71" s="39">
        <f t="shared" ca="1" si="6"/>
        <v>32196070822.668133</v>
      </c>
      <c r="AF71" s="39">
        <f t="shared" ca="1" si="6"/>
        <v>32147253927.765682</v>
      </c>
      <c r="AG71" s="39">
        <f t="shared" ca="1" si="6"/>
        <v>32098511050.877457</v>
      </c>
      <c r="AH71" s="39"/>
    </row>
    <row r="72" spans="1:34">
      <c r="A72" s="20" t="s">
        <v>259</v>
      </c>
      <c r="B72" s="39">
        <f t="shared" ca="1" si="4"/>
        <v>927330517750.34241</v>
      </c>
      <c r="C72" s="39">
        <f t="shared" ca="1" si="4"/>
        <v>193718388172.728</v>
      </c>
      <c r="D72" s="39">
        <f t="shared" ca="1" si="4"/>
        <v>254484229585.72653</v>
      </c>
      <c r="E72" s="39">
        <f t="shared" ca="1" si="4"/>
        <v>1074919215471.8834</v>
      </c>
      <c r="F72" s="39">
        <f t="shared" ca="1" si="4"/>
        <v>981843296022.50061</v>
      </c>
      <c r="G72" s="39">
        <f t="shared" ca="1" si="5"/>
        <v>871217897944.56116</v>
      </c>
      <c r="H72" s="39">
        <f t="shared" ca="1" si="6"/>
        <v>900414165968.23572</v>
      </c>
      <c r="I72" s="39">
        <f t="shared" ca="1" si="6"/>
        <v>930588859789.31555</v>
      </c>
      <c r="J72" s="39">
        <f t="shared" ca="1" si="6"/>
        <v>961774768428.65283</v>
      </c>
      <c r="K72" s="39">
        <f t="shared" ca="1" si="6"/>
        <v>994005779733.28674</v>
      </c>
      <c r="L72" s="39">
        <f t="shared" ca="1" si="6"/>
        <v>1027316917200.3243</v>
      </c>
      <c r="M72" s="39">
        <f t="shared" ca="1" si="6"/>
        <v>1061744378034.8634</v>
      </c>
      <c r="N72" s="39">
        <f t="shared" ca="1" si="6"/>
        <v>1072261159488.126</v>
      </c>
      <c r="O72" s="39">
        <f t="shared" ca="1" si="6"/>
        <v>1082882111676.2882</v>
      </c>
      <c r="P72" s="39">
        <f t="shared" ca="1" si="6"/>
        <v>1093608266430.4346</v>
      </c>
      <c r="Q72" s="39">
        <f t="shared" ca="1" si="6"/>
        <v>1104440665802.1338</v>
      </c>
      <c r="R72" s="39">
        <f t="shared" ca="1" si="6"/>
        <v>1115380362164.675</v>
      </c>
      <c r="S72" s="39">
        <f t="shared" ca="1" si="6"/>
        <v>1126428418315.3064</v>
      </c>
      <c r="T72" s="39">
        <f t="shared" ca="1" si="6"/>
        <v>1137585907578.4868</v>
      </c>
      <c r="U72" s="39">
        <f t="shared" ca="1" si="6"/>
        <v>1148853913910.1587</v>
      </c>
      <c r="V72" s="39">
        <f t="shared" ca="1" si="6"/>
        <v>1160233532003.0569</v>
      </c>
      <c r="W72" s="39">
        <f t="shared" ca="1" si="6"/>
        <v>1171725867393.0564</v>
      </c>
      <c r="X72" s="39">
        <f t="shared" ca="1" si="6"/>
        <v>1170545515139.6882</v>
      </c>
      <c r="Y72" s="39">
        <f t="shared" ca="1" si="6"/>
        <v>1169366351928.4683</v>
      </c>
      <c r="Z72" s="39">
        <f t="shared" ca="1" si="6"/>
        <v>1168188376561.6001</v>
      </c>
      <c r="AA72" s="39">
        <f t="shared" ca="1" si="6"/>
        <v>1167011587842.4944</v>
      </c>
      <c r="AB72" s="39">
        <f t="shared" ca="1" si="6"/>
        <v>1165835984575.7671</v>
      </c>
      <c r="AC72" s="39">
        <f t="shared" ca="1" si="6"/>
        <v>1164661565567.238</v>
      </c>
      <c r="AD72" s="39">
        <f t="shared" ca="1" si="6"/>
        <v>1163488329623.9309</v>
      </c>
      <c r="AE72" s="39">
        <f t="shared" ca="1" si="6"/>
        <v>1162316275554.0706</v>
      </c>
      <c r="AF72" s="39">
        <f t="shared" ca="1" si="6"/>
        <v>1161145402167.0823</v>
      </c>
      <c r="AG72" s="39">
        <f t="shared" ca="1" si="6"/>
        <v>1159975708273.5908</v>
      </c>
      <c r="AH72" s="39"/>
    </row>
    <row r="73" spans="1:34">
      <c r="A73" s="20" t="s">
        <v>260</v>
      </c>
      <c r="B73" s="39">
        <f t="shared" ca="1" si="4"/>
        <v>82097182907.116043</v>
      </c>
      <c r="C73" s="39">
        <f t="shared" ca="1" si="4"/>
        <v>19163465176.149319</v>
      </c>
      <c r="D73" s="39">
        <f t="shared" ca="1" si="4"/>
        <v>20603217064.830582</v>
      </c>
      <c r="E73" s="39">
        <f t="shared" ca="1" si="4"/>
        <v>103919649246.41728</v>
      </c>
      <c r="F73" s="39">
        <f t="shared" ca="1" si="4"/>
        <v>106151302455.09834</v>
      </c>
      <c r="G73" s="39">
        <f t="shared" ca="1" si="5"/>
        <v>97736869943.413712</v>
      </c>
      <c r="H73" s="39">
        <f t="shared" ca="1" si="6"/>
        <v>98684497123.334763</v>
      </c>
      <c r="I73" s="39">
        <f t="shared" ca="1" si="6"/>
        <v>99641312210.262085</v>
      </c>
      <c r="J73" s="39">
        <f t="shared" ca="1" si="6"/>
        <v>100607404287.3678</v>
      </c>
      <c r="K73" s="39">
        <f t="shared" ca="1" si="6"/>
        <v>101582863301.54753</v>
      </c>
      <c r="L73" s="39">
        <f t="shared" ca="1" si="6"/>
        <v>102567780071.79489</v>
      </c>
      <c r="M73" s="39">
        <f t="shared" ca="1" si="6"/>
        <v>103562246297.65694</v>
      </c>
      <c r="N73" s="39">
        <f t="shared" ca="1" si="6"/>
        <v>104444594374.4063</v>
      </c>
      <c r="O73" s="39">
        <f t="shared" ca="1" si="6"/>
        <v>105334460037.49985</v>
      </c>
      <c r="P73" s="39">
        <f t="shared" ca="1" si="6"/>
        <v>106231907336.6091</v>
      </c>
      <c r="Q73" s="39">
        <f t="shared" ca="1" si="6"/>
        <v>107137000867.1073</v>
      </c>
      <c r="R73" s="39">
        <f t="shared" ca="1" si="6"/>
        <v>108049805774.71893</v>
      </c>
      <c r="S73" s="39">
        <f t="shared" ca="1" si="6"/>
        <v>108970387760.20857</v>
      </c>
      <c r="T73" s="39">
        <f t="shared" ca="1" si="6"/>
        <v>109898813084.10989</v>
      </c>
      <c r="U73" s="39">
        <f t="shared" ca="1" si="6"/>
        <v>110835148571.49486</v>
      </c>
      <c r="V73" s="39">
        <f t="shared" ca="1" si="6"/>
        <v>111779461616.78366</v>
      </c>
      <c r="W73" s="39">
        <f t="shared" ca="1" si="6"/>
        <v>112731820188.59534</v>
      </c>
      <c r="X73" s="39">
        <f t="shared" ca="1" si="6"/>
        <v>113424349208.21315</v>
      </c>
      <c r="Y73" s="39">
        <f t="shared" ca="1" si="6"/>
        <v>114121132540.78546</v>
      </c>
      <c r="Z73" s="39">
        <f t="shared" ca="1" si="6"/>
        <v>114822196321.21526</v>
      </c>
      <c r="AA73" s="39">
        <f t="shared" ca="1" si="6"/>
        <v>115527566844.95615</v>
      </c>
      <c r="AB73" s="39">
        <f t="shared" ca="1" si="6"/>
        <v>116237270568.99895</v>
      </c>
      <c r="AC73" s="39">
        <f t="shared" ca="1" si="6"/>
        <v>116951334112.86375</v>
      </c>
      <c r="AD73" s="39">
        <f t="shared" ca="1" si="6"/>
        <v>117669784259.59857</v>
      </c>
      <c r="AE73" s="39">
        <f t="shared" ca="1" si="6"/>
        <v>118392647956.78377</v>
      </c>
      <c r="AF73" s="39">
        <f t="shared" ca="1" si="6"/>
        <v>119119952317.54276</v>
      </c>
      <c r="AG73" s="39">
        <f t="shared" ca="1" si="6"/>
        <v>119851724621.55931</v>
      </c>
      <c r="AH73" s="39"/>
    </row>
    <row r="74" spans="1:34">
      <c r="A74" s="20" t="s">
        <v>307</v>
      </c>
      <c r="B74" s="39">
        <f t="shared" ca="1" si="4"/>
        <v>102459454636.05194</v>
      </c>
      <c r="C74" s="39">
        <f t="shared" ca="1" si="4"/>
        <v>23916511156.134205</v>
      </c>
      <c r="D74" s="39">
        <f t="shared" ca="1" si="4"/>
        <v>25713359575.310863</v>
      </c>
      <c r="E74" s="39">
        <f t="shared" ca="1" si="4"/>
        <v>129694469538.67166</v>
      </c>
      <c r="F74" s="39">
        <f t="shared" ca="1" si="4"/>
        <v>132479631740.36319</v>
      </c>
      <c r="G74" s="39">
        <f t="shared" ca="1" si="5"/>
        <v>121978197517.04173</v>
      </c>
      <c r="H74" s="39">
        <f t="shared" ca="1" si="6"/>
        <v>123160861289.59604</v>
      </c>
      <c r="I74" s="39">
        <f t="shared" ca="1" si="6"/>
        <v>124354991812.99092</v>
      </c>
      <c r="J74" s="39">
        <f t="shared" ca="1" si="6"/>
        <v>125560700265.38023</v>
      </c>
      <c r="K74" s="39">
        <f t="shared" ca="1" si="6"/>
        <v>126778098902.86765</v>
      </c>
      <c r="L74" s="39">
        <f t="shared" ca="1" si="6"/>
        <v>128007301069.95804</v>
      </c>
      <c r="M74" s="39">
        <f t="shared" ca="1" si="6"/>
        <v>129248421210.11047</v>
      </c>
      <c r="N74" s="39">
        <f t="shared" ca="1" si="6"/>
        <v>130349614936.15086</v>
      </c>
      <c r="O74" s="39">
        <f t="shared" ca="1" si="6"/>
        <v>131460190808.68805</v>
      </c>
      <c r="P74" s="39">
        <f t="shared" ca="1" si="6"/>
        <v>132580228763.40526</v>
      </c>
      <c r="Q74" s="39">
        <f t="shared" ca="1" si="6"/>
        <v>133709809417.03604</v>
      </c>
      <c r="R74" s="39">
        <f t="shared" ca="1" si="6"/>
        <v>134849014073.16672</v>
      </c>
      <c r="S74" s="39">
        <f t="shared" ca="1" si="6"/>
        <v>135997924728.08844</v>
      </c>
      <c r="T74" s="39">
        <f t="shared" ca="1" si="6"/>
        <v>137156624076.6989</v>
      </c>
      <c r="U74" s="39">
        <f t="shared" ca="1" si="6"/>
        <v>138325195518.45456</v>
      </c>
      <c r="V74" s="39">
        <f t="shared" ca="1" si="6"/>
        <v>139503723163.37344</v>
      </c>
      <c r="W74" s="39">
        <f t="shared" ca="1" si="6"/>
        <v>140692291838.08902</v>
      </c>
      <c r="X74" s="39">
        <f t="shared" ca="1" si="6"/>
        <v>141556586362.66437</v>
      </c>
      <c r="Y74" s="39">
        <f t="shared" ca="1" si="6"/>
        <v>142426190382.2764</v>
      </c>
      <c r="Z74" s="39">
        <f t="shared" ca="1" si="6"/>
        <v>143301136513.97482</v>
      </c>
      <c r="AA74" s="39">
        <f t="shared" ca="1" si="6"/>
        <v>144181457575.18118</v>
      </c>
      <c r="AB74" s="39">
        <f t="shared" ca="1" si="6"/>
        <v>145067186584.91916</v>
      </c>
      <c r="AC74" s="39">
        <f t="shared" ca="1" si="6"/>
        <v>145958356765.05377</v>
      </c>
      <c r="AD74" s="39">
        <f t="shared" ca="1" si="6"/>
        <v>146855001541.53677</v>
      </c>
      <c r="AE74" s="39">
        <f t="shared" ca="1" si="6"/>
        <v>147757154545.66101</v>
      </c>
      <c r="AF74" s="39">
        <f t="shared" ca="1" si="6"/>
        <v>148664849615.32141</v>
      </c>
      <c r="AG74" s="39">
        <f t="shared" ca="1" si="6"/>
        <v>149578120796.28424</v>
      </c>
      <c r="AH74" s="39"/>
    </row>
    <row r="75" spans="1:34">
      <c r="A75" s="20" t="s">
        <v>308</v>
      </c>
      <c r="B75" s="39">
        <f t="shared" ca="1" si="4"/>
        <v>343554121769.177</v>
      </c>
      <c r="C75" s="39">
        <f t="shared" ca="1" si="4"/>
        <v>74155895939.116394</v>
      </c>
      <c r="D75" s="39">
        <f t="shared" ca="1" si="4"/>
        <v>93568614021.425018</v>
      </c>
      <c r="E75" s="39">
        <f t="shared" ca="1" si="4"/>
        <v>432698868033.55072</v>
      </c>
      <c r="F75" s="39">
        <f t="shared" ca="1" si="4"/>
        <v>419606554807.54272</v>
      </c>
      <c r="G75" s="39">
        <f t="shared" ca="1" si="5"/>
        <v>414934350658.88324</v>
      </c>
      <c r="H75" s="39">
        <f t="shared" ca="1" si="6"/>
        <v>420540531895.90399</v>
      </c>
      <c r="I75" s="39">
        <f t="shared" ca="1" si="6"/>
        <v>426222458291.19464</v>
      </c>
      <c r="J75" s="39">
        <f t="shared" ca="1" si="6"/>
        <v>431981153238.17761</v>
      </c>
      <c r="K75" s="39">
        <f t="shared" ca="1" si="6"/>
        <v>437817653957.3512</v>
      </c>
      <c r="L75" s="39">
        <f t="shared" ca="1" si="6"/>
        <v>443733011683.10858</v>
      </c>
      <c r="M75" s="39">
        <f t="shared" ca="1" si="6"/>
        <v>449728291853.07843</v>
      </c>
      <c r="N75" s="39">
        <f t="shared" ca="1" si="6"/>
        <v>454638257226.49414</v>
      </c>
      <c r="O75" s="39">
        <f t="shared" ca="1" si="6"/>
        <v>459601827766.41791</v>
      </c>
      <c r="P75" s="39">
        <f t="shared" ca="1" si="6"/>
        <v>464619588714.01892</v>
      </c>
      <c r="Q75" s="39">
        <f t="shared" ca="1" si="6"/>
        <v>469692131699.91089</v>
      </c>
      <c r="R75" s="39">
        <f t="shared" ca="1" si="6"/>
        <v>474820054813.90924</v>
      </c>
      <c r="S75" s="39">
        <f t="shared" ca="1" si="6"/>
        <v>480003962675.55054</v>
      </c>
      <c r="T75" s="39">
        <f t="shared" ca="1" si="6"/>
        <v>485244466505.38129</v>
      </c>
      <c r="U75" s="39">
        <f t="shared" ca="1" si="6"/>
        <v>490542184197.02557</v>
      </c>
      <c r="V75" s="39">
        <f t="shared" ca="1" si="6"/>
        <v>495897740390.03912</v>
      </c>
      <c r="W75" s="39">
        <f t="shared" ca="1" si="6"/>
        <v>501311766543.55872</v>
      </c>
      <c r="X75" s="39">
        <f t="shared" ca="1" si="6"/>
        <v>502096905495.94806</v>
      </c>
      <c r="Y75" s="39">
        <f t="shared" ca="1" si="6"/>
        <v>502883274108.63232</v>
      </c>
      <c r="Z75" s="39">
        <f t="shared" ca="1" si="6"/>
        <v>503670874307.46698</v>
      </c>
      <c r="AA75" s="39">
        <f t="shared" ca="1" si="6"/>
        <v>504459708021.3241</v>
      </c>
      <c r="AB75" s="39">
        <f t="shared" ca="1" si="6"/>
        <v>505249777182.09692</v>
      </c>
      <c r="AC75" s="39">
        <f t="shared" ca="1" si="6"/>
        <v>506041083724.70404</v>
      </c>
      <c r="AD75" s="39">
        <f t="shared" ca="1" si="6"/>
        <v>506833629587.0943</v>
      </c>
      <c r="AE75" s="39">
        <f t="shared" ca="1" si="6"/>
        <v>507627416710.2522</v>
      </c>
      <c r="AF75" s="39">
        <f t="shared" ca="1" si="6"/>
        <v>508422447038.20178</v>
      </c>
      <c r="AG75" s="39">
        <f t="shared" ca="1" si="6"/>
        <v>509218722518.01172</v>
      </c>
      <c r="AH75" s="39"/>
    </row>
    <row r="76" spans="1:34">
      <c r="A76" s="20" t="s">
        <v>309</v>
      </c>
      <c r="B76" s="39">
        <f t="shared" ref="B76:F83" ca="1" si="7">B$18*B48/SUM(B$31:B$55)</f>
        <v>57415080909.90567</v>
      </c>
      <c r="C76" s="39">
        <f t="shared" ca="1" si="7"/>
        <v>12393001554.938417</v>
      </c>
      <c r="D76" s="39">
        <f t="shared" ca="1" si="7"/>
        <v>15637272861.122282</v>
      </c>
      <c r="E76" s="39">
        <f t="shared" ca="1" si="7"/>
        <v>72313032921.381805</v>
      </c>
      <c r="F76" s="39">
        <f t="shared" ca="1" si="7"/>
        <v>70125033489.740234</v>
      </c>
      <c r="G76" s="39">
        <f t="shared" ref="G76:G83" ca="1" si="8">IFERROR($F76*G48/$F48,0)</f>
        <v>69344210433.851776</v>
      </c>
      <c r="H76" s="39">
        <f t="shared" ca="1" si="6"/>
        <v>70281120600.033401</v>
      </c>
      <c r="I76" s="39">
        <f t="shared" ca="1" si="6"/>
        <v>71230689366.752869</v>
      </c>
      <c r="J76" s="39">
        <f t="shared" ca="1" si="6"/>
        <v>72193087764.460434</v>
      </c>
      <c r="K76" s="39">
        <f t="shared" ca="1" si="6"/>
        <v>73168489134.400116</v>
      </c>
      <c r="L76" s="39">
        <f t="shared" ca="1" si="6"/>
        <v>74157069159.830811</v>
      </c>
      <c r="M76" s="39">
        <f t="shared" ca="1" si="6"/>
        <v>75159005897.669296</v>
      </c>
      <c r="N76" s="39">
        <f t="shared" ca="1" si="6"/>
        <v>75979563828.186295</v>
      </c>
      <c r="O76" s="39">
        <f t="shared" ca="1" si="6"/>
        <v>76809080303.448425</v>
      </c>
      <c r="P76" s="39">
        <f t="shared" ca="1" si="6"/>
        <v>77647653129.498352</v>
      </c>
      <c r="Q76" s="39">
        <f t="shared" ca="1" si="6"/>
        <v>78495381180.188522</v>
      </c>
      <c r="R76" s="39">
        <f t="shared" ca="1" si="6"/>
        <v>79352364408.839188</v>
      </c>
      <c r="S76" s="39">
        <f t="shared" ca="1" si="6"/>
        <v>80218703860.023529</v>
      </c>
      <c r="T76" s="39">
        <f t="shared" ca="1" si="6"/>
        <v>81094501681.481659</v>
      </c>
      <c r="U76" s="39">
        <f t="shared" ca="1" si="6"/>
        <v>81979861136.164474</v>
      </c>
      <c r="V76" s="39">
        <f t="shared" ca="1" si="6"/>
        <v>82874886614.409241</v>
      </c>
      <c r="W76" s="39">
        <f t="shared" ca="1" si="6"/>
        <v>83779683646.247849</v>
      </c>
      <c r="X76" s="39">
        <f t="shared" ca="1" si="6"/>
        <v>83910896790.321976</v>
      </c>
      <c r="Y76" s="39">
        <f t="shared" ca="1" si="6"/>
        <v>84042315436.355881</v>
      </c>
      <c r="Z76" s="39">
        <f t="shared" ca="1" si="6"/>
        <v>84173939906.200348</v>
      </c>
      <c r="AA76" s="39">
        <f t="shared" ca="1" si="6"/>
        <v>84305770522.210266</v>
      </c>
      <c r="AB76" s="39">
        <f t="shared" ca="1" si="6"/>
        <v>84437807607.245346</v>
      </c>
      <c r="AC76" s="39">
        <f t="shared" ca="1" si="6"/>
        <v>84570051484.671005</v>
      </c>
      <c r="AD76" s="39">
        <f t="shared" ca="1" si="6"/>
        <v>84702502478.359055</v>
      </c>
      <c r="AE76" s="39">
        <f t="shared" ca="1" si="6"/>
        <v>84835160912.688553</v>
      </c>
      <c r="AF76" s="39">
        <f t="shared" ca="1" si="6"/>
        <v>84968027112.546631</v>
      </c>
      <c r="AG76" s="39">
        <f t="shared" ca="1" si="6"/>
        <v>85101101403.329224</v>
      </c>
      <c r="AH76" s="39"/>
    </row>
    <row r="77" spans="1:34">
      <c r="A77" s="20" t="s">
        <v>310</v>
      </c>
      <c r="B77" s="39">
        <f t="shared" ca="1" si="7"/>
        <v>75784557207.38678</v>
      </c>
      <c r="C77" s="39">
        <f t="shared" ca="1" si="7"/>
        <v>16358039045.268095</v>
      </c>
      <c r="D77" s="39">
        <f t="shared" ca="1" si="7"/>
        <v>20640287898.763237</v>
      </c>
      <c r="E77" s="39">
        <f t="shared" ca="1" si="7"/>
        <v>95448984716.567993</v>
      </c>
      <c r="F77" s="39">
        <f t="shared" ca="1" si="7"/>
        <v>92560953114.606766</v>
      </c>
      <c r="G77" s="39">
        <f t="shared" ca="1" si="8"/>
        <v>91530312234.022095</v>
      </c>
      <c r="H77" s="39">
        <f t="shared" ca="1" si="6"/>
        <v>92766978994.077499</v>
      </c>
      <c r="I77" s="39">
        <f t="shared" ca="1" si="6"/>
        <v>94020354368.340622</v>
      </c>
      <c r="J77" s="39">
        <f t="shared" ca="1" si="6"/>
        <v>95290664107.027802</v>
      </c>
      <c r="K77" s="39">
        <f t="shared" ca="1" si="6"/>
        <v>96578137010.468475</v>
      </c>
      <c r="L77" s="39">
        <f t="shared" ca="1" si="6"/>
        <v>97883004970.315018</v>
      </c>
      <c r="M77" s="39">
        <f t="shared" ca="1" si="6"/>
        <v>99205503011.309708</v>
      </c>
      <c r="N77" s="39">
        <f t="shared" ca="1" si="6"/>
        <v>100288591608.27295</v>
      </c>
      <c r="O77" s="39">
        <f t="shared" ca="1" si="6"/>
        <v>101383504961.6586</v>
      </c>
      <c r="P77" s="39">
        <f t="shared" ca="1" si="6"/>
        <v>102490372169.73695</v>
      </c>
      <c r="Q77" s="39">
        <f t="shared" ca="1" si="6"/>
        <v>103609323740.22499</v>
      </c>
      <c r="R77" s="39">
        <f t="shared" ca="1" si="6"/>
        <v>104740491605.6741</v>
      </c>
      <c r="S77" s="39">
        <f t="shared" ca="1" si="6"/>
        <v>105884009139.02603</v>
      </c>
      <c r="T77" s="39">
        <f t="shared" ca="1" si="6"/>
        <v>107040011169.33836</v>
      </c>
      <c r="U77" s="39">
        <f t="shared" ca="1" si="6"/>
        <v>108208633997.68198</v>
      </c>
      <c r="V77" s="39">
        <f t="shared" ca="1" si="6"/>
        <v>109390015413.2119</v>
      </c>
      <c r="W77" s="39">
        <f t="shared" ca="1" si="6"/>
        <v>110584294709.41362</v>
      </c>
      <c r="X77" s="39">
        <f t="shared" ca="1" si="6"/>
        <v>110757488404.62152</v>
      </c>
      <c r="Y77" s="39">
        <f t="shared" ca="1" si="6"/>
        <v>110930953350.42732</v>
      </c>
      <c r="Z77" s="39">
        <f t="shared" ca="1" si="6"/>
        <v>111104689971.65533</v>
      </c>
      <c r="AA77" s="39">
        <f t="shared" ca="1" si="6"/>
        <v>111278698693.79518</v>
      </c>
      <c r="AB77" s="39">
        <f t="shared" ca="1" si="6"/>
        <v>111452979943.00284</v>
      </c>
      <c r="AC77" s="39">
        <f t="shared" ca="1" si="6"/>
        <v>111627534146.10182</v>
      </c>
      <c r="AD77" s="39">
        <f t="shared" ca="1" si="6"/>
        <v>111802361730.58398</v>
      </c>
      <c r="AE77" s="39">
        <f t="shared" ca="1" si="6"/>
        <v>111977463124.61081</v>
      </c>
      <c r="AF77" s="39">
        <f t="shared" ca="1" si="6"/>
        <v>112152838757.01431</v>
      </c>
      <c r="AG77" s="39">
        <f t="shared" ca="1" si="6"/>
        <v>112328489057.29814</v>
      </c>
      <c r="AH77" s="39"/>
    </row>
    <row r="78" spans="1:34">
      <c r="A78" s="20" t="s">
        <v>263</v>
      </c>
      <c r="B78" s="39">
        <f t="shared" ca="1" si="7"/>
        <v>1970546001.0771661</v>
      </c>
      <c r="C78" s="39">
        <f t="shared" ca="1" si="7"/>
        <v>412593808.93983799</v>
      </c>
      <c r="D78" s="39">
        <f t="shared" ca="1" si="7"/>
        <v>513900467.63354129</v>
      </c>
      <c r="E78" s="39">
        <f t="shared" ca="1" si="7"/>
        <v>2400564668.2392497</v>
      </c>
      <c r="F78" s="39">
        <f t="shared" ca="1" si="7"/>
        <v>2368791644.586194</v>
      </c>
      <c r="G78" s="39">
        <f t="shared" ca="1" si="8"/>
        <v>2375155805.905786</v>
      </c>
      <c r="H78" s="39">
        <f t="shared" ca="1" si="6"/>
        <v>2376617398.070931</v>
      </c>
      <c r="I78" s="39">
        <f t="shared" ca="1" si="6"/>
        <v>2378079889.651454</v>
      </c>
      <c r="J78" s="39">
        <f t="shared" ca="1" si="6"/>
        <v>2379543281.2008262</v>
      </c>
      <c r="K78" s="39">
        <f t="shared" ca="1" si="6"/>
        <v>2381007573.2728572</v>
      </c>
      <c r="L78" s="39">
        <f t="shared" ca="1" si="6"/>
        <v>2382472766.4216995</v>
      </c>
      <c r="M78" s="39">
        <f t="shared" ca="1" si="6"/>
        <v>2383938861.2018466</v>
      </c>
      <c r="N78" s="39">
        <f t="shared" ca="1" si="6"/>
        <v>2409365517.0150614</v>
      </c>
      <c r="O78" s="39">
        <f t="shared" ca="1" si="6"/>
        <v>2435063368.8880262</v>
      </c>
      <c r="P78" s="39">
        <f t="shared" ca="1" si="6"/>
        <v>2461035309.3483067</v>
      </c>
      <c r="Q78" s="39">
        <f t="shared" ca="1" si="6"/>
        <v>2487284261.7746372</v>
      </c>
      <c r="R78" s="39">
        <f t="shared" ca="1" si="6"/>
        <v>2513813180.725976</v>
      </c>
      <c r="S78" s="39">
        <f t="shared" ca="1" si="6"/>
        <v>2540625052.2740655</v>
      </c>
      <c r="T78" s="39">
        <f t="shared" ca="1" si="6"/>
        <v>2567722894.3395433</v>
      </c>
      <c r="U78" s="39">
        <f t="shared" ca="1" si="6"/>
        <v>2595109757.0316386</v>
      </c>
      <c r="V78" s="39">
        <f t="shared" ca="1" si="6"/>
        <v>2622788722.9914837</v>
      </c>
      <c r="W78" s="39">
        <f t="shared" ca="1" si="6"/>
        <v>2650762907.7391014</v>
      </c>
      <c r="X78" s="39">
        <f t="shared" ca="1" si="6"/>
        <v>2651809699.0274463</v>
      </c>
      <c r="Y78" s="39">
        <f t="shared" ca="1" si="6"/>
        <v>2652856903.6956525</v>
      </c>
      <c r="Z78" s="39">
        <f t="shared" ca="1" si="6"/>
        <v>2653904521.9069638</v>
      </c>
      <c r="AA78" s="39">
        <f t="shared" ca="1" si="6"/>
        <v>2654952553.8246884</v>
      </c>
      <c r="AB78" s="39">
        <f t="shared" ca="1" si="6"/>
        <v>2656000999.6122012</v>
      </c>
      <c r="AC78" s="39">
        <f t="shared" ca="1" si="6"/>
        <v>2657049859.4329391</v>
      </c>
      <c r="AD78" s="39">
        <f t="shared" ca="1" si="6"/>
        <v>2658099133.4504051</v>
      </c>
      <c r="AE78" s="39">
        <f t="shared" ca="1" si="6"/>
        <v>2659148821.828167</v>
      </c>
      <c r="AF78" s="39">
        <f t="shared" ca="1" si="6"/>
        <v>2660198924.7298541</v>
      </c>
      <c r="AG78" s="39">
        <f t="shared" ca="1" si="6"/>
        <v>2661249442.3191657</v>
      </c>
      <c r="AH78" s="39"/>
    </row>
    <row r="79" spans="1:34">
      <c r="A79" s="20" t="s">
        <v>311</v>
      </c>
      <c r="B79" s="39">
        <f t="shared" ca="1" si="7"/>
        <v>504618792.10859185</v>
      </c>
      <c r="C79" s="39">
        <f t="shared" ca="1" si="7"/>
        <v>105657309.89527455</v>
      </c>
      <c r="D79" s="39">
        <f t="shared" ca="1" si="7"/>
        <v>131599989.59654993</v>
      </c>
      <c r="E79" s="39">
        <f t="shared" ca="1" si="7"/>
        <v>614738271.83089221</v>
      </c>
      <c r="F79" s="39">
        <f t="shared" ca="1" si="7"/>
        <v>606601813.80926859</v>
      </c>
      <c r="G79" s="39">
        <f t="shared" ca="1" si="8"/>
        <v>608231552.67155409</v>
      </c>
      <c r="H79" s="39">
        <f t="shared" ca="1" si="6"/>
        <v>608605838.21095669</v>
      </c>
      <c r="I79" s="39">
        <f t="shared" ca="1" si="6"/>
        <v>608980354.07327569</v>
      </c>
      <c r="J79" s="39">
        <f t="shared" ca="1" si="6"/>
        <v>609355100.400244</v>
      </c>
      <c r="K79" s="39">
        <f t="shared" ca="1" si="6"/>
        <v>609730077.33368218</v>
      </c>
      <c r="L79" s="39">
        <f t="shared" ca="1" si="6"/>
        <v>610105285.01549757</v>
      </c>
      <c r="M79" s="39">
        <f t="shared" ref="H79:AG83" ca="1" si="9">IFERROR($F79*M51/$F51,0)</f>
        <v>610480723.58768511</v>
      </c>
      <c r="N79" s="39">
        <f t="shared" ca="1" si="9"/>
        <v>616991999.31370795</v>
      </c>
      <c r="O79" s="39">
        <f t="shared" ca="1" si="9"/>
        <v>623572723.11555409</v>
      </c>
      <c r="P79" s="39">
        <f t="shared" ca="1" si="9"/>
        <v>630223635.71369648</v>
      </c>
      <c r="Q79" s="39">
        <f t="shared" ca="1" si="9"/>
        <v>636945485.72899687</v>
      </c>
      <c r="R79" s="39">
        <f t="shared" ca="1" si="9"/>
        <v>643739029.76697087</v>
      </c>
      <c r="S79" s="39">
        <f t="shared" ca="1" si="9"/>
        <v>650605032.50294936</v>
      </c>
      <c r="T79" s="39">
        <f t="shared" ca="1" si="9"/>
        <v>657544266.76815128</v>
      </c>
      <c r="U79" s="39">
        <f t="shared" ca="1" si="9"/>
        <v>664557513.63667107</v>
      </c>
      <c r="V79" s="39">
        <f t="shared" ca="1" si="9"/>
        <v>671645562.5133971</v>
      </c>
      <c r="W79" s="39">
        <f t="shared" ca="1" si="9"/>
        <v>678809211.22286594</v>
      </c>
      <c r="X79" s="39">
        <f t="shared" ca="1" si="9"/>
        <v>679077274.2648989</v>
      </c>
      <c r="Y79" s="39">
        <f t="shared" ca="1" si="9"/>
        <v>679345443.16553438</v>
      </c>
      <c r="Z79" s="39">
        <f t="shared" ca="1" si="9"/>
        <v>679613717.9665761</v>
      </c>
      <c r="AA79" s="39">
        <f t="shared" ca="1" si="9"/>
        <v>679882098.70984459</v>
      </c>
      <c r="AB79" s="39">
        <f t="shared" ca="1" si="9"/>
        <v>680150585.43717635</v>
      </c>
      <c r="AC79" s="39">
        <f t="shared" ca="1" si="9"/>
        <v>680419178.19042492</v>
      </c>
      <c r="AD79" s="39">
        <f t="shared" ca="1" si="9"/>
        <v>680687877.01145995</v>
      </c>
      <c r="AE79" s="39">
        <f t="shared" ca="1" si="9"/>
        <v>680956681.94216788</v>
      </c>
      <c r="AF79" s="39">
        <f t="shared" ca="1" si="9"/>
        <v>681225593.02445149</v>
      </c>
      <c r="AG79" s="39">
        <f t="shared" ca="1" si="9"/>
        <v>681494610.30023038</v>
      </c>
      <c r="AH79" s="39"/>
    </row>
    <row r="80" spans="1:34">
      <c r="A80" s="20" t="s">
        <v>266</v>
      </c>
      <c r="B80" s="39">
        <f t="shared" ca="1" si="7"/>
        <v>0</v>
      </c>
      <c r="C80" s="39">
        <f t="shared" ca="1" si="7"/>
        <v>0</v>
      </c>
      <c r="D80" s="39">
        <f t="shared" ca="1" si="7"/>
        <v>0</v>
      </c>
      <c r="E80" s="39">
        <f t="shared" ca="1" si="7"/>
        <v>0</v>
      </c>
      <c r="F80" s="39">
        <f t="shared" ca="1" si="7"/>
        <v>0</v>
      </c>
      <c r="G80" s="39">
        <f t="shared" ca="1" si="8"/>
        <v>0</v>
      </c>
      <c r="H80" s="39">
        <f t="shared" ca="1" si="9"/>
        <v>0</v>
      </c>
      <c r="I80" s="39">
        <f t="shared" ca="1" si="9"/>
        <v>0</v>
      </c>
      <c r="J80" s="39">
        <f t="shared" ca="1" si="9"/>
        <v>0</v>
      </c>
      <c r="K80" s="39">
        <f t="shared" ca="1" si="9"/>
        <v>0</v>
      </c>
      <c r="L80" s="39">
        <f t="shared" ca="1" si="9"/>
        <v>0</v>
      </c>
      <c r="M80" s="39">
        <f t="shared" ca="1" si="9"/>
        <v>0</v>
      </c>
      <c r="N80" s="39">
        <f t="shared" ca="1" si="9"/>
        <v>0</v>
      </c>
      <c r="O80" s="39">
        <f t="shared" ca="1" si="9"/>
        <v>0</v>
      </c>
      <c r="P80" s="39">
        <f t="shared" ca="1" si="9"/>
        <v>0</v>
      </c>
      <c r="Q80" s="39">
        <f t="shared" ca="1" si="9"/>
        <v>0</v>
      </c>
      <c r="R80" s="39">
        <f t="shared" ca="1" si="9"/>
        <v>0</v>
      </c>
      <c r="S80" s="39">
        <f t="shared" ca="1" si="9"/>
        <v>0</v>
      </c>
      <c r="T80" s="39">
        <f t="shared" ca="1" si="9"/>
        <v>0</v>
      </c>
      <c r="U80" s="39">
        <f t="shared" ca="1" si="9"/>
        <v>0</v>
      </c>
      <c r="V80" s="39">
        <f t="shared" ca="1" si="9"/>
        <v>0</v>
      </c>
      <c r="W80" s="39">
        <f t="shared" ca="1" si="9"/>
        <v>0</v>
      </c>
      <c r="X80" s="39">
        <f t="shared" ca="1" si="9"/>
        <v>0</v>
      </c>
      <c r="Y80" s="39">
        <f t="shared" ca="1" si="9"/>
        <v>0</v>
      </c>
      <c r="Z80" s="39">
        <f t="shared" ca="1" si="9"/>
        <v>0</v>
      </c>
      <c r="AA80" s="39">
        <f t="shared" ca="1" si="9"/>
        <v>0</v>
      </c>
      <c r="AB80" s="39">
        <f t="shared" ca="1" si="9"/>
        <v>0</v>
      </c>
      <c r="AC80" s="39">
        <f t="shared" ca="1" si="9"/>
        <v>0</v>
      </c>
      <c r="AD80" s="39">
        <f t="shared" ca="1" si="9"/>
        <v>0</v>
      </c>
      <c r="AE80" s="39">
        <f t="shared" ca="1" si="9"/>
        <v>0</v>
      </c>
      <c r="AF80" s="39">
        <f t="shared" ca="1" si="9"/>
        <v>0</v>
      </c>
      <c r="AG80" s="39">
        <f t="shared" ca="1" si="9"/>
        <v>0</v>
      </c>
      <c r="AH80" s="39"/>
    </row>
    <row r="81" spans="1:34">
      <c r="A81" s="20" t="s">
        <v>267</v>
      </c>
      <c r="B81" s="39">
        <f t="shared" ca="1" si="7"/>
        <v>0</v>
      </c>
      <c r="C81" s="39">
        <f t="shared" ca="1" si="7"/>
        <v>0</v>
      </c>
      <c r="D81" s="39">
        <f t="shared" ca="1" si="7"/>
        <v>0</v>
      </c>
      <c r="E81" s="39">
        <f t="shared" ca="1" si="7"/>
        <v>0</v>
      </c>
      <c r="F81" s="39">
        <f t="shared" ca="1" si="7"/>
        <v>0</v>
      </c>
      <c r="G81" s="39">
        <f t="shared" ca="1" si="8"/>
        <v>0</v>
      </c>
      <c r="H81" s="39">
        <f t="shared" ca="1" si="9"/>
        <v>0</v>
      </c>
      <c r="I81" s="39">
        <f t="shared" ca="1" si="9"/>
        <v>0</v>
      </c>
      <c r="J81" s="39">
        <f t="shared" ca="1" si="9"/>
        <v>0</v>
      </c>
      <c r="K81" s="39">
        <f t="shared" ca="1" si="9"/>
        <v>0</v>
      </c>
      <c r="L81" s="39">
        <f t="shared" ca="1" si="9"/>
        <v>0</v>
      </c>
      <c r="M81" s="39">
        <f t="shared" ca="1" si="9"/>
        <v>0</v>
      </c>
      <c r="N81" s="39">
        <f t="shared" ca="1" si="9"/>
        <v>0</v>
      </c>
      <c r="O81" s="39">
        <f t="shared" ca="1" si="9"/>
        <v>0</v>
      </c>
      <c r="P81" s="39">
        <f t="shared" ca="1" si="9"/>
        <v>0</v>
      </c>
      <c r="Q81" s="39">
        <f t="shared" ca="1" si="9"/>
        <v>0</v>
      </c>
      <c r="R81" s="39">
        <f t="shared" ca="1" si="9"/>
        <v>0</v>
      </c>
      <c r="S81" s="39">
        <f t="shared" ca="1" si="9"/>
        <v>0</v>
      </c>
      <c r="T81" s="39">
        <f t="shared" ca="1" si="9"/>
        <v>0</v>
      </c>
      <c r="U81" s="39">
        <f t="shared" ca="1" si="9"/>
        <v>0</v>
      </c>
      <c r="V81" s="39">
        <f t="shared" ca="1" si="9"/>
        <v>0</v>
      </c>
      <c r="W81" s="39">
        <f t="shared" ca="1" si="9"/>
        <v>0</v>
      </c>
      <c r="X81" s="39">
        <f t="shared" ca="1" si="9"/>
        <v>0</v>
      </c>
      <c r="Y81" s="39">
        <f t="shared" ca="1" si="9"/>
        <v>0</v>
      </c>
      <c r="Z81" s="39">
        <f t="shared" ca="1" si="9"/>
        <v>0</v>
      </c>
      <c r="AA81" s="39">
        <f t="shared" ca="1" si="9"/>
        <v>0</v>
      </c>
      <c r="AB81" s="39">
        <f t="shared" ca="1" si="9"/>
        <v>0</v>
      </c>
      <c r="AC81" s="39">
        <f t="shared" ca="1" si="9"/>
        <v>0</v>
      </c>
      <c r="AD81" s="39">
        <f t="shared" ca="1" si="9"/>
        <v>0</v>
      </c>
      <c r="AE81" s="39">
        <f t="shared" ca="1" si="9"/>
        <v>0</v>
      </c>
      <c r="AF81" s="39">
        <f t="shared" ca="1" si="9"/>
        <v>0</v>
      </c>
      <c r="AG81" s="39">
        <f t="shared" ca="1" si="9"/>
        <v>0</v>
      </c>
      <c r="AH81" s="39"/>
    </row>
    <row r="82" spans="1:34">
      <c r="A82" s="20" t="s">
        <v>268</v>
      </c>
      <c r="B82" s="39">
        <f t="shared" ca="1" si="7"/>
        <v>0</v>
      </c>
      <c r="C82" s="39">
        <f t="shared" ca="1" si="7"/>
        <v>0</v>
      </c>
      <c r="D82" s="39">
        <f t="shared" ca="1" si="7"/>
        <v>0</v>
      </c>
      <c r="E82" s="39">
        <f t="shared" ca="1" si="7"/>
        <v>0</v>
      </c>
      <c r="F82" s="39">
        <f t="shared" ca="1" si="7"/>
        <v>0</v>
      </c>
      <c r="G82" s="39">
        <f t="shared" ca="1" si="8"/>
        <v>0</v>
      </c>
      <c r="H82" s="39">
        <f t="shared" ca="1" si="9"/>
        <v>0</v>
      </c>
      <c r="I82" s="39">
        <f t="shared" ca="1" si="9"/>
        <v>0</v>
      </c>
      <c r="J82" s="39">
        <f t="shared" ca="1" si="9"/>
        <v>0</v>
      </c>
      <c r="K82" s="39">
        <f t="shared" ca="1" si="9"/>
        <v>0</v>
      </c>
      <c r="L82" s="39">
        <f t="shared" ca="1" si="9"/>
        <v>0</v>
      </c>
      <c r="M82" s="39">
        <f t="shared" ca="1" si="9"/>
        <v>0</v>
      </c>
      <c r="N82" s="39">
        <f t="shared" ca="1" si="9"/>
        <v>0</v>
      </c>
      <c r="O82" s="39">
        <f t="shared" ca="1" si="9"/>
        <v>0</v>
      </c>
      <c r="P82" s="39">
        <f t="shared" ca="1" si="9"/>
        <v>0</v>
      </c>
      <c r="Q82" s="39">
        <f t="shared" ca="1" si="9"/>
        <v>0</v>
      </c>
      <c r="R82" s="39">
        <f t="shared" ca="1" si="9"/>
        <v>0</v>
      </c>
      <c r="S82" s="39">
        <f t="shared" ca="1" si="9"/>
        <v>0</v>
      </c>
      <c r="T82" s="39">
        <f t="shared" ca="1" si="9"/>
        <v>0</v>
      </c>
      <c r="U82" s="39">
        <f t="shared" ca="1" si="9"/>
        <v>0</v>
      </c>
      <c r="V82" s="39">
        <f t="shared" ca="1" si="9"/>
        <v>0</v>
      </c>
      <c r="W82" s="39">
        <f t="shared" ca="1" si="9"/>
        <v>0</v>
      </c>
      <c r="X82" s="39">
        <f t="shared" ca="1" si="9"/>
        <v>0</v>
      </c>
      <c r="Y82" s="39">
        <f t="shared" ca="1" si="9"/>
        <v>0</v>
      </c>
      <c r="Z82" s="39">
        <f t="shared" ca="1" si="9"/>
        <v>0</v>
      </c>
      <c r="AA82" s="39">
        <f t="shared" ca="1" si="9"/>
        <v>0</v>
      </c>
      <c r="AB82" s="39">
        <f t="shared" ca="1" si="9"/>
        <v>0</v>
      </c>
      <c r="AC82" s="39">
        <f t="shared" ca="1" si="9"/>
        <v>0</v>
      </c>
      <c r="AD82" s="39">
        <f t="shared" ca="1" si="9"/>
        <v>0</v>
      </c>
      <c r="AE82" s="39">
        <f t="shared" ca="1" si="9"/>
        <v>0</v>
      </c>
      <c r="AF82" s="39">
        <f t="shared" ca="1" si="9"/>
        <v>0</v>
      </c>
      <c r="AG82" s="39">
        <f t="shared" ca="1" si="9"/>
        <v>0</v>
      </c>
      <c r="AH82" s="39"/>
    </row>
    <row r="83" spans="1:34">
      <c r="A83" s="20" t="s">
        <v>269</v>
      </c>
      <c r="B83" s="39">
        <f t="shared" ca="1" si="7"/>
        <v>0</v>
      </c>
      <c r="C83" s="39">
        <f t="shared" ca="1" si="7"/>
        <v>0</v>
      </c>
      <c r="D83" s="39">
        <f t="shared" ca="1" si="7"/>
        <v>0</v>
      </c>
      <c r="E83" s="39">
        <f t="shared" ca="1" si="7"/>
        <v>0</v>
      </c>
      <c r="F83" s="39">
        <f t="shared" ca="1" si="7"/>
        <v>0</v>
      </c>
      <c r="G83" s="39">
        <f t="shared" ca="1" si="8"/>
        <v>0</v>
      </c>
      <c r="H83" s="39">
        <f t="shared" ca="1" si="9"/>
        <v>0</v>
      </c>
      <c r="I83" s="39">
        <f t="shared" ca="1" si="9"/>
        <v>0</v>
      </c>
      <c r="J83" s="39">
        <f t="shared" ca="1" si="9"/>
        <v>0</v>
      </c>
      <c r="K83" s="39">
        <f t="shared" ca="1" si="9"/>
        <v>0</v>
      </c>
      <c r="L83" s="39">
        <f t="shared" ca="1" si="9"/>
        <v>0</v>
      </c>
      <c r="M83" s="39">
        <f t="shared" ca="1" si="9"/>
        <v>0</v>
      </c>
      <c r="N83" s="39">
        <f t="shared" ca="1" si="9"/>
        <v>0</v>
      </c>
      <c r="O83" s="39">
        <f t="shared" ca="1" si="9"/>
        <v>0</v>
      </c>
      <c r="P83" s="39">
        <f t="shared" ca="1" si="9"/>
        <v>0</v>
      </c>
      <c r="Q83" s="39">
        <f t="shared" ca="1" si="9"/>
        <v>0</v>
      </c>
      <c r="R83" s="39">
        <f t="shared" ca="1" si="9"/>
        <v>0</v>
      </c>
      <c r="S83" s="39">
        <f t="shared" ca="1" si="9"/>
        <v>0</v>
      </c>
      <c r="T83" s="39">
        <f t="shared" ca="1" si="9"/>
        <v>0</v>
      </c>
      <c r="U83" s="39">
        <f t="shared" ca="1" si="9"/>
        <v>0</v>
      </c>
      <c r="V83" s="39">
        <f t="shared" ca="1" si="9"/>
        <v>0</v>
      </c>
      <c r="W83" s="39">
        <f t="shared" ca="1" si="9"/>
        <v>0</v>
      </c>
      <c r="X83" s="39">
        <f t="shared" ca="1" si="9"/>
        <v>0</v>
      </c>
      <c r="Y83" s="39">
        <f t="shared" ca="1" si="9"/>
        <v>0</v>
      </c>
      <c r="Z83" s="39">
        <f t="shared" ca="1" si="9"/>
        <v>0</v>
      </c>
      <c r="AA83" s="39">
        <f t="shared" ca="1" si="9"/>
        <v>0</v>
      </c>
      <c r="AB83" s="39">
        <f t="shared" ca="1" si="9"/>
        <v>0</v>
      </c>
      <c r="AC83" s="39">
        <f t="shared" ca="1" si="9"/>
        <v>0</v>
      </c>
      <c r="AD83" s="39">
        <f t="shared" ca="1" si="9"/>
        <v>0</v>
      </c>
      <c r="AE83" s="39">
        <f t="shared" ca="1" si="9"/>
        <v>0</v>
      </c>
      <c r="AF83" s="39">
        <f t="shared" ca="1" si="9"/>
        <v>0</v>
      </c>
      <c r="AG83" s="39">
        <f t="shared" ca="1" si="9"/>
        <v>0</v>
      </c>
      <c r="AH83" s="39"/>
    </row>
    <row r="84" spans="1:34" s="728" customFormat="1" ht="13.5">
      <c r="A84" s="728" t="s">
        <v>836</v>
      </c>
      <c r="B84" s="729">
        <f ca="1">SUM(B59:B83)</f>
        <v>2414868694875.8652</v>
      </c>
      <c r="C84" s="729">
        <f t="shared" ref="C84:AG84" ca="1" si="10">SUM(C59:C83)</f>
        <v>524707594066.95599</v>
      </c>
      <c r="D84" s="729">
        <f t="shared" ca="1" si="10"/>
        <v>658336325308.35278</v>
      </c>
      <c r="E84" s="729">
        <f t="shared" ca="1" si="10"/>
        <v>2947878287684.3408</v>
      </c>
      <c r="F84" s="729">
        <f t="shared" ca="1" si="10"/>
        <v>2781510387363.0552</v>
      </c>
      <c r="G84" s="729">
        <f t="shared" ca="1" si="10"/>
        <v>2660039681961.5815</v>
      </c>
      <c r="H84" s="729">
        <f t="shared" ca="1" si="10"/>
        <v>2703995952205.7324</v>
      </c>
      <c r="I84" s="729">
        <f t="shared" ca="1" si="10"/>
        <v>2749120030477.1265</v>
      </c>
      <c r="J84" s="729">
        <f t="shared" ca="1" si="10"/>
        <v>2795447102247.7559</v>
      </c>
      <c r="K84" s="729">
        <f t="shared" ca="1" si="10"/>
        <v>2843013483979.8301</v>
      </c>
      <c r="L84" s="729">
        <f t="shared" ca="1" si="10"/>
        <v>2891856660397.4722</v>
      </c>
      <c r="M84" s="729">
        <f t="shared" ca="1" si="10"/>
        <v>2942015322998.8247</v>
      </c>
      <c r="N84" s="729">
        <f t="shared" ca="1" si="10"/>
        <v>2970606553395.8652</v>
      </c>
      <c r="O84" s="729">
        <f t="shared" ca="1" si="10"/>
        <v>2999586590997.1709</v>
      </c>
      <c r="P84" s="729">
        <f t="shared" ca="1" si="10"/>
        <v>3028961965268.4556</v>
      </c>
      <c r="Q84" s="729">
        <f t="shared" ca="1" si="10"/>
        <v>3058739349430.8652</v>
      </c>
      <c r="R84" s="729">
        <f t="shared" ca="1" si="10"/>
        <v>3088925564211.8521</v>
      </c>
      <c r="S84" s="729">
        <f t="shared" ca="1" si="10"/>
        <v>3119527581701.6533</v>
      </c>
      <c r="T84" s="729">
        <f t="shared" ca="1" si="10"/>
        <v>3150552529318.4492</v>
      </c>
      <c r="U84" s="729">
        <f t="shared" ca="1" si="10"/>
        <v>3182007693885.3296</v>
      </c>
      <c r="V84" s="729">
        <f t="shared" ca="1" si="10"/>
        <v>3213900525822.3301</v>
      </c>
      <c r="W84" s="729">
        <f t="shared" ca="1" si="10"/>
        <v>3246238643456.8643</v>
      </c>
      <c r="X84" s="729">
        <f t="shared" ca="1" si="10"/>
        <v>3251775327259.4385</v>
      </c>
      <c r="Y84" s="729">
        <f t="shared" ca="1" si="10"/>
        <v>3257371490414.333</v>
      </c>
      <c r="Z84" s="729">
        <f t="shared" ca="1" si="10"/>
        <v>3263027554512.4009</v>
      </c>
      <c r="AA84" s="729">
        <f t="shared" ca="1" si="10"/>
        <v>3268743944329.7061</v>
      </c>
      <c r="AB84" s="729">
        <f t="shared" ca="1" si="10"/>
        <v>3274521087851.6606</v>
      </c>
      <c r="AC84" s="729">
        <f t="shared" ca="1" si="10"/>
        <v>3280359416297.3677</v>
      </c>
      <c r="AD84" s="729">
        <f t="shared" ca="1" si="10"/>
        <v>3286259364144.1289</v>
      </c>
      <c r="AE84" s="729">
        <f t="shared" ca="1" si="10"/>
        <v>3292221369152.1626</v>
      </c>
      <c r="AF84" s="729">
        <f t="shared" ca="1" si="10"/>
        <v>3298245872389.4795</v>
      </c>
      <c r="AG84" s="729">
        <f t="shared" ca="1" si="10"/>
        <v>3304333318256.9839</v>
      </c>
    </row>
    <row r="85" spans="1:34" s="728" customFormat="1" ht="13.5">
      <c r="A85" s="728" t="s">
        <v>999</v>
      </c>
      <c r="B85" s="730">
        <f ca="1">B84-B18</f>
        <v>0</v>
      </c>
      <c r="C85" s="730">
        <f t="shared" ref="C85:F85" ca="1" si="11">C84-C18</f>
        <v>0</v>
      </c>
      <c r="D85" s="730">
        <f t="shared" ca="1" si="11"/>
        <v>0</v>
      </c>
      <c r="E85" s="730">
        <f t="shared" ca="1" si="11"/>
        <v>0</v>
      </c>
      <c r="F85" s="730">
        <f t="shared" ca="1" si="11"/>
        <v>0</v>
      </c>
      <c r="G85" s="729"/>
      <c r="H85" s="729"/>
      <c r="I85" s="729"/>
      <c r="J85" s="729"/>
      <c r="K85" s="729"/>
      <c r="L85" s="729"/>
      <c r="M85" s="729"/>
      <c r="N85" s="729"/>
      <c r="O85" s="729"/>
      <c r="P85" s="729"/>
      <c r="Q85" s="729"/>
      <c r="R85" s="729"/>
      <c r="S85" s="729"/>
      <c r="T85" s="729"/>
      <c r="U85" s="729"/>
      <c r="V85" s="729"/>
      <c r="W85" s="729"/>
      <c r="X85" s="729"/>
      <c r="Y85" s="729"/>
      <c r="Z85" s="729"/>
      <c r="AA85" s="729"/>
      <c r="AB85" s="729"/>
      <c r="AC85" s="729"/>
      <c r="AD85" s="729"/>
      <c r="AE85" s="729"/>
      <c r="AF85" s="729"/>
      <c r="AG85" s="729"/>
    </row>
    <row r="86" spans="1:34">
      <c r="A86" s="19" t="s">
        <v>984</v>
      </c>
      <c r="B86" s="19"/>
    </row>
    <row r="87" spans="1:34">
      <c r="B87" s="20">
        <v>2019</v>
      </c>
      <c r="C87" s="20">
        <v>2020</v>
      </c>
      <c r="D87" s="20">
        <v>2021</v>
      </c>
      <c r="E87" s="20">
        <v>2022</v>
      </c>
      <c r="F87" s="20">
        <v>2023</v>
      </c>
      <c r="G87" s="20">
        <v>2024</v>
      </c>
      <c r="H87" s="20">
        <v>2025</v>
      </c>
      <c r="I87" s="20">
        <v>2026</v>
      </c>
      <c r="J87" s="20">
        <v>2027</v>
      </c>
      <c r="K87" s="20">
        <v>2028</v>
      </c>
      <c r="L87" s="20">
        <v>2029</v>
      </c>
      <c r="M87" s="20">
        <v>2030</v>
      </c>
      <c r="N87" s="20">
        <v>2031</v>
      </c>
      <c r="O87" s="20">
        <v>2032</v>
      </c>
      <c r="P87" s="20">
        <v>2033</v>
      </c>
      <c r="Q87" s="20">
        <v>2034</v>
      </c>
      <c r="R87" s="20">
        <v>2035</v>
      </c>
      <c r="S87" s="20">
        <v>2036</v>
      </c>
      <c r="T87" s="20">
        <v>2037</v>
      </c>
      <c r="U87" s="20">
        <v>2038</v>
      </c>
      <c r="V87" s="20">
        <v>2039</v>
      </c>
      <c r="W87" s="20">
        <v>2040</v>
      </c>
      <c r="X87" s="20">
        <v>2041</v>
      </c>
      <c r="Y87" s="20">
        <v>2042</v>
      </c>
      <c r="Z87" s="20">
        <v>2043</v>
      </c>
      <c r="AA87" s="20">
        <v>2044</v>
      </c>
      <c r="AB87" s="20">
        <v>2045</v>
      </c>
      <c r="AC87" s="20">
        <v>2046</v>
      </c>
      <c r="AD87" s="20">
        <v>2047</v>
      </c>
      <c r="AE87" s="20">
        <v>2048</v>
      </c>
      <c r="AF87" s="20">
        <v>2049</v>
      </c>
      <c r="AG87" s="20">
        <v>2050</v>
      </c>
    </row>
    <row r="88" spans="1:34">
      <c r="A88" s="20" t="s">
        <v>246</v>
      </c>
      <c r="B88" s="39">
        <f ca="1">B$19*B31/SUM(B$31:B$55)</f>
        <v>9.4939092699642422E-4</v>
      </c>
      <c r="C88" s="39">
        <f t="shared" ref="C88:F88" ca="1" si="12">C$19*C31/SUM(C$31:C$55)</f>
        <v>1.2332156495246599E-3</v>
      </c>
      <c r="D88" s="39">
        <f t="shared" ca="1" si="12"/>
        <v>1.0204447789013906E-3</v>
      </c>
      <c r="E88" s="39">
        <f t="shared" ca="1" si="12"/>
        <v>4.8731945020363202E-4</v>
      </c>
      <c r="F88" s="39">
        <f t="shared" ca="1" si="12"/>
        <v>8.7634704682970329E-4</v>
      </c>
      <c r="G88" s="39">
        <f t="shared" ref="G88:AG88" ca="1" si="13">IFERROR($F88*G31/$F31,0)</f>
        <v>8.773481077755821E-4</v>
      </c>
      <c r="H88" s="39">
        <f t="shared" ca="1" si="13"/>
        <v>8.9161913389532144E-4</v>
      </c>
      <c r="I88" s="39">
        <f t="shared" ca="1" si="13"/>
        <v>9.0612229385646909E-4</v>
      </c>
      <c r="J88" s="39">
        <f t="shared" ca="1" si="13"/>
        <v>9.2086136356973229E-4</v>
      </c>
      <c r="K88" s="39">
        <f t="shared" ca="1" si="13"/>
        <v>9.358401803651337E-4</v>
      </c>
      <c r="L88" s="39">
        <f t="shared" ca="1" si="13"/>
        <v>9.5106264399106384E-4</v>
      </c>
      <c r="M88" s="39">
        <f t="shared" ca="1" si="13"/>
        <v>9.6653271762958421E-4</v>
      </c>
      <c r="N88" s="39">
        <f t="shared" ca="1" si="13"/>
        <v>9.9498367503484536E-4</v>
      </c>
      <c r="O88" s="39">
        <f t="shared" ca="1" si="13"/>
        <v>1.0242721177755863E-3</v>
      </c>
      <c r="P88" s="39">
        <f t="shared" ca="1" si="13"/>
        <v>1.0544226981570757E-3</v>
      </c>
      <c r="Q88" s="39">
        <f t="shared" ca="1" si="13"/>
        <v>1.0854607941523989E-3</v>
      </c>
      <c r="R88" s="39">
        <f t="shared" ca="1" si="13"/>
        <v>1.117412530763292E-3</v>
      </c>
      <c r="S88" s="39">
        <f t="shared" ca="1" si="13"/>
        <v>1.1503048020097533E-3</v>
      </c>
      <c r="T88" s="39">
        <f t="shared" ca="1" si="13"/>
        <v>1.1841652935669462E-3</v>
      </c>
      <c r="U88" s="39">
        <f t="shared" ca="1" si="13"/>
        <v>1.2190225060684414E-3</v>
      </c>
      <c r="V88" s="39">
        <f t="shared" ca="1" si="13"/>
        <v>1.2549057790954183E-3</v>
      </c>
      <c r="W88" s="39">
        <f t="shared" ca="1" si="13"/>
        <v>1.291845315872013E-3</v>
      </c>
      <c r="X88" s="39">
        <f t="shared" ca="1" si="13"/>
        <v>1.2898865713605325E-3</v>
      </c>
      <c r="Y88" s="39">
        <f t="shared" ca="1" si="13"/>
        <v>1.2879307967712354E-3</v>
      </c>
      <c r="Z88" s="39">
        <f t="shared" ca="1" si="13"/>
        <v>1.285977987601014E-3</v>
      </c>
      <c r="AA88" s="39">
        <f t="shared" ca="1" si="13"/>
        <v>1.2840281393535886E-3</v>
      </c>
      <c r="AB88" s="39">
        <f t="shared" ca="1" si="13"/>
        <v>1.2820812475394956E-3</v>
      </c>
      <c r="AC88" s="39">
        <f t="shared" ca="1" si="13"/>
        <v>1.2801373076760801E-3</v>
      </c>
      <c r="AD88" s="39">
        <f t="shared" ca="1" si="13"/>
        <v>1.2781963152874833E-3</v>
      </c>
      <c r="AE88" s="39">
        <f t="shared" ca="1" si="13"/>
        <v>1.2762582659046329E-3</v>
      </c>
      <c r="AF88" s="39">
        <f t="shared" ca="1" si="13"/>
        <v>1.274323155065233E-3</v>
      </c>
      <c r="AG88" s="39">
        <f t="shared" ca="1" si="13"/>
        <v>1.2723909783137529E-3</v>
      </c>
    </row>
    <row r="89" spans="1:34">
      <c r="A89" s="20" t="s">
        <v>247</v>
      </c>
      <c r="B89" s="39">
        <f t="shared" ref="B89:F104" ca="1" si="14">B$19*B32/SUM(B$31:B$55)</f>
        <v>0</v>
      </c>
      <c r="C89" s="39">
        <f t="shared" ca="1" si="14"/>
        <v>0</v>
      </c>
      <c r="D89" s="39">
        <f t="shared" ca="1" si="14"/>
        <v>0</v>
      </c>
      <c r="E89" s="39">
        <f t="shared" ca="1" si="14"/>
        <v>0</v>
      </c>
      <c r="F89" s="39">
        <f t="shared" ca="1" si="14"/>
        <v>0</v>
      </c>
      <c r="G89" s="39">
        <f t="shared" ref="G89:AG89" ca="1" si="15">IFERROR($F89*G32/$F32,0)</f>
        <v>0</v>
      </c>
      <c r="H89" s="39">
        <f t="shared" ca="1" si="15"/>
        <v>0</v>
      </c>
      <c r="I89" s="39">
        <f t="shared" ca="1" si="15"/>
        <v>0</v>
      </c>
      <c r="J89" s="39">
        <f t="shared" ca="1" si="15"/>
        <v>0</v>
      </c>
      <c r="K89" s="39">
        <f t="shared" ca="1" si="15"/>
        <v>0</v>
      </c>
      <c r="L89" s="39">
        <f t="shared" ca="1" si="15"/>
        <v>0</v>
      </c>
      <c r="M89" s="39">
        <f t="shared" ca="1" si="15"/>
        <v>0</v>
      </c>
      <c r="N89" s="39">
        <f t="shared" ca="1" si="15"/>
        <v>0</v>
      </c>
      <c r="O89" s="39">
        <f t="shared" ca="1" si="15"/>
        <v>0</v>
      </c>
      <c r="P89" s="39">
        <f t="shared" ca="1" si="15"/>
        <v>0</v>
      </c>
      <c r="Q89" s="39">
        <f t="shared" ca="1" si="15"/>
        <v>0</v>
      </c>
      <c r="R89" s="39">
        <f t="shared" ca="1" si="15"/>
        <v>0</v>
      </c>
      <c r="S89" s="39">
        <f t="shared" ca="1" si="15"/>
        <v>0</v>
      </c>
      <c r="T89" s="39">
        <f t="shared" ca="1" si="15"/>
        <v>0</v>
      </c>
      <c r="U89" s="39">
        <f t="shared" ca="1" si="15"/>
        <v>0</v>
      </c>
      <c r="V89" s="39">
        <f t="shared" ca="1" si="15"/>
        <v>0</v>
      </c>
      <c r="W89" s="39">
        <f t="shared" ca="1" si="15"/>
        <v>0</v>
      </c>
      <c r="X89" s="39">
        <f t="shared" ca="1" si="15"/>
        <v>0</v>
      </c>
      <c r="Y89" s="39">
        <f t="shared" ca="1" si="15"/>
        <v>0</v>
      </c>
      <c r="Z89" s="39">
        <f t="shared" ca="1" si="15"/>
        <v>0</v>
      </c>
      <c r="AA89" s="39">
        <f t="shared" ca="1" si="15"/>
        <v>0</v>
      </c>
      <c r="AB89" s="39">
        <f t="shared" ca="1" si="15"/>
        <v>0</v>
      </c>
      <c r="AC89" s="39">
        <f t="shared" ca="1" si="15"/>
        <v>0</v>
      </c>
      <c r="AD89" s="39">
        <f t="shared" ca="1" si="15"/>
        <v>0</v>
      </c>
      <c r="AE89" s="39">
        <f t="shared" ca="1" si="15"/>
        <v>0</v>
      </c>
      <c r="AF89" s="39">
        <f t="shared" ca="1" si="15"/>
        <v>0</v>
      </c>
      <c r="AG89" s="39">
        <f t="shared" ca="1" si="15"/>
        <v>0</v>
      </c>
    </row>
    <row r="90" spans="1:34">
      <c r="A90" s="20" t="s">
        <v>248</v>
      </c>
      <c r="B90" s="39">
        <f t="shared" ca="1" si="14"/>
        <v>0</v>
      </c>
      <c r="C90" s="39">
        <f t="shared" ca="1" si="14"/>
        <v>0</v>
      </c>
      <c r="D90" s="39">
        <f t="shared" ca="1" si="14"/>
        <v>0</v>
      </c>
      <c r="E90" s="39">
        <f t="shared" ca="1" si="14"/>
        <v>0</v>
      </c>
      <c r="F90" s="39">
        <f t="shared" ca="1" si="14"/>
        <v>0</v>
      </c>
      <c r="G90" s="39">
        <f t="shared" ref="G90:AG90" ca="1" si="16">IFERROR($F90*G33/$F33,0)</f>
        <v>0</v>
      </c>
      <c r="H90" s="39">
        <f t="shared" ca="1" si="16"/>
        <v>0</v>
      </c>
      <c r="I90" s="39">
        <f t="shared" ca="1" si="16"/>
        <v>0</v>
      </c>
      <c r="J90" s="39">
        <f t="shared" ca="1" si="16"/>
        <v>0</v>
      </c>
      <c r="K90" s="39">
        <f t="shared" ca="1" si="16"/>
        <v>0</v>
      </c>
      <c r="L90" s="39">
        <f t="shared" ca="1" si="16"/>
        <v>0</v>
      </c>
      <c r="M90" s="39">
        <f t="shared" ca="1" si="16"/>
        <v>0</v>
      </c>
      <c r="N90" s="39">
        <f t="shared" ca="1" si="16"/>
        <v>0</v>
      </c>
      <c r="O90" s="39">
        <f t="shared" ca="1" si="16"/>
        <v>0</v>
      </c>
      <c r="P90" s="39">
        <f t="shared" ca="1" si="16"/>
        <v>0</v>
      </c>
      <c r="Q90" s="39">
        <f t="shared" ca="1" si="16"/>
        <v>0</v>
      </c>
      <c r="R90" s="39">
        <f t="shared" ca="1" si="16"/>
        <v>0</v>
      </c>
      <c r="S90" s="39">
        <f t="shared" ca="1" si="16"/>
        <v>0</v>
      </c>
      <c r="T90" s="39">
        <f t="shared" ca="1" si="16"/>
        <v>0</v>
      </c>
      <c r="U90" s="39">
        <f t="shared" ca="1" si="16"/>
        <v>0</v>
      </c>
      <c r="V90" s="39">
        <f t="shared" ca="1" si="16"/>
        <v>0</v>
      </c>
      <c r="W90" s="39">
        <f t="shared" ca="1" si="16"/>
        <v>0</v>
      </c>
      <c r="X90" s="39">
        <f t="shared" ca="1" si="16"/>
        <v>0</v>
      </c>
      <c r="Y90" s="39">
        <f t="shared" ca="1" si="16"/>
        <v>0</v>
      </c>
      <c r="Z90" s="39">
        <f t="shared" ca="1" si="16"/>
        <v>0</v>
      </c>
      <c r="AA90" s="39">
        <f t="shared" ca="1" si="16"/>
        <v>0</v>
      </c>
      <c r="AB90" s="39">
        <f t="shared" ca="1" si="16"/>
        <v>0</v>
      </c>
      <c r="AC90" s="39">
        <f t="shared" ca="1" si="16"/>
        <v>0</v>
      </c>
      <c r="AD90" s="39">
        <f t="shared" ca="1" si="16"/>
        <v>0</v>
      </c>
      <c r="AE90" s="39">
        <f t="shared" ca="1" si="16"/>
        <v>0</v>
      </c>
      <c r="AF90" s="39">
        <f t="shared" ca="1" si="16"/>
        <v>0</v>
      </c>
      <c r="AG90" s="39">
        <f t="shared" ca="1" si="16"/>
        <v>0</v>
      </c>
    </row>
    <row r="91" spans="1:34">
      <c r="A91" s="20" t="s">
        <v>249</v>
      </c>
      <c r="B91" s="39">
        <f t="shared" ca="1" si="14"/>
        <v>39969746899.94931</v>
      </c>
      <c r="C91" s="39">
        <f t="shared" ca="1" si="14"/>
        <v>54832193829.391556</v>
      </c>
      <c r="D91" s="39">
        <f t="shared" ca="1" si="14"/>
        <v>48644622673.647026</v>
      </c>
      <c r="E91" s="39">
        <f t="shared" ca="1" si="14"/>
        <v>21691701037.151642</v>
      </c>
      <c r="F91" s="39">
        <f t="shared" ca="1" si="14"/>
        <v>38927572225.439255</v>
      </c>
      <c r="G91" s="39">
        <f t="shared" ref="G91:AG91" ca="1" si="17">IFERROR($F91*G34/$F34,0)</f>
        <v>38972039622.703537</v>
      </c>
      <c r="H91" s="39">
        <f t="shared" ca="1" si="17"/>
        <v>39605962452.725052</v>
      </c>
      <c r="I91" s="39">
        <f t="shared" ca="1" si="17"/>
        <v>40250196730.602859</v>
      </c>
      <c r="J91" s="39">
        <f t="shared" ca="1" si="17"/>
        <v>40904910183.309151</v>
      </c>
      <c r="K91" s="39">
        <f t="shared" ca="1" si="17"/>
        <v>41570273266.078712</v>
      </c>
      <c r="L91" s="39">
        <f t="shared" ca="1" si="17"/>
        <v>42246459206.787041</v>
      </c>
      <c r="M91" s="39">
        <f t="shared" ca="1" si="17"/>
        <v>42933644051.050453</v>
      </c>
      <c r="N91" s="39">
        <f t="shared" ca="1" si="17"/>
        <v>44197443253.98362</v>
      </c>
      <c r="O91" s="39">
        <f t="shared" ca="1" si="17"/>
        <v>45498443781.440636</v>
      </c>
      <c r="P91" s="39">
        <f t="shared" ca="1" si="17"/>
        <v>46837740695.471786</v>
      </c>
      <c r="Q91" s="39">
        <f t="shared" ca="1" si="17"/>
        <v>48216461292.487564</v>
      </c>
      <c r="R91" s="39">
        <f t="shared" ca="1" si="17"/>
        <v>49635766052.11261</v>
      </c>
      <c r="S91" s="39">
        <f t="shared" ca="1" si="17"/>
        <v>51096849613.970245</v>
      </c>
      <c r="T91" s="39">
        <f t="shared" ca="1" si="17"/>
        <v>52600941783.219765</v>
      </c>
      <c r="U91" s="39">
        <f t="shared" ca="1" si="17"/>
        <v>54149308565.69278</v>
      </c>
      <c r="V91" s="39">
        <f t="shared" ca="1" si="17"/>
        <v>55743253233.499992</v>
      </c>
      <c r="W91" s="39">
        <f t="shared" ca="1" si="17"/>
        <v>57384117422.005203</v>
      </c>
      <c r="X91" s="39">
        <f t="shared" ca="1" si="17"/>
        <v>57297109462.410103</v>
      </c>
      <c r="Y91" s="39">
        <f t="shared" ca="1" si="17"/>
        <v>57210233427.559578</v>
      </c>
      <c r="Z91" s="39">
        <f t="shared" ca="1" si="17"/>
        <v>57123489117.424339</v>
      </c>
      <c r="AA91" s="39">
        <f t="shared" ca="1" si="17"/>
        <v>57036876332.278442</v>
      </c>
      <c r="AB91" s="39">
        <f t="shared" ca="1" si="17"/>
        <v>56950394872.698715</v>
      </c>
      <c r="AC91" s="39">
        <f t="shared" ca="1" si="17"/>
        <v>56864044539.5644</v>
      </c>
      <c r="AD91" s="39">
        <f t="shared" ca="1" si="17"/>
        <v>56777825134.056671</v>
      </c>
      <c r="AE91" s="39">
        <f t="shared" ca="1" si="17"/>
        <v>56691736457.658081</v>
      </c>
      <c r="AF91" s="39">
        <f t="shared" ca="1" si="17"/>
        <v>56605778312.152275</v>
      </c>
      <c r="AG91" s="39">
        <f t="shared" ca="1" si="17"/>
        <v>56519950499.623352</v>
      </c>
    </row>
    <row r="92" spans="1:34">
      <c r="A92" s="20" t="s">
        <v>250</v>
      </c>
      <c r="B92" s="39">
        <f t="shared" ca="1" si="14"/>
        <v>248603280241.21234</v>
      </c>
      <c r="C92" s="39">
        <f t="shared" ca="1" si="14"/>
        <v>309598001618.69897</v>
      </c>
      <c r="D92" s="39">
        <f t="shared" ca="1" si="14"/>
        <v>247531337612.63602</v>
      </c>
      <c r="E92" s="39">
        <f t="shared" ca="1" si="14"/>
        <v>116750320372.50079</v>
      </c>
      <c r="F92" s="39">
        <f t="shared" ca="1" si="14"/>
        <v>216992308543.78506</v>
      </c>
      <c r="G92" s="39">
        <f t="shared" ref="G92:AG92" ca="1" si="18">IFERROR($F92*G35/$F35,0)</f>
        <v>217240181263.18896</v>
      </c>
      <c r="H92" s="39">
        <f t="shared" ca="1" si="18"/>
        <v>220773830305.78412</v>
      </c>
      <c r="I92" s="39">
        <f t="shared" ca="1" si="18"/>
        <v>224364958013.16241</v>
      </c>
      <c r="J92" s="39">
        <f t="shared" ca="1" si="18"/>
        <v>228014499338.64398</v>
      </c>
      <c r="K92" s="39">
        <f t="shared" ca="1" si="18"/>
        <v>231723404443.58716</v>
      </c>
      <c r="L92" s="39">
        <f t="shared" ca="1" si="18"/>
        <v>235492638944.76337</v>
      </c>
      <c r="M92" s="39">
        <f t="shared" ca="1" si="18"/>
        <v>239323184165.75647</v>
      </c>
      <c r="N92" s="39">
        <f t="shared" ca="1" si="18"/>
        <v>246367926257.35419</v>
      </c>
      <c r="O92" s="39">
        <f t="shared" ca="1" si="18"/>
        <v>253620038108.42642</v>
      </c>
      <c r="P92" s="39">
        <f t="shared" ca="1" si="18"/>
        <v>261085623876.73871</v>
      </c>
      <c r="Q92" s="39">
        <f t="shared" ca="1" si="18"/>
        <v>268770967402.6781</v>
      </c>
      <c r="R92" s="39">
        <f t="shared" ca="1" si="18"/>
        <v>276682537498.40979</v>
      </c>
      <c r="S92" s="39">
        <f t="shared" ca="1" si="18"/>
        <v>284826993392.72516</v>
      </c>
      <c r="T92" s="39">
        <f t="shared" ca="1" si="18"/>
        <v>293211190336.16559</v>
      </c>
      <c r="U92" s="39">
        <f t="shared" ca="1" si="18"/>
        <v>301842185371.13885</v>
      </c>
      <c r="V92" s="39">
        <f t="shared" ca="1" si="18"/>
        <v>310727243271.88599</v>
      </c>
      <c r="W92" s="39">
        <f t="shared" ca="1" si="18"/>
        <v>319873842659.2962</v>
      </c>
      <c r="X92" s="39">
        <f t="shared" ca="1" si="18"/>
        <v>319388837894.42456</v>
      </c>
      <c r="Y92" s="39">
        <f t="shared" ca="1" si="18"/>
        <v>318904568512.03992</v>
      </c>
      <c r="Z92" s="39">
        <f t="shared" ca="1" si="18"/>
        <v>318421033397.12769</v>
      </c>
      <c r="AA92" s="39">
        <f t="shared" ca="1" si="18"/>
        <v>317938231436.36389</v>
      </c>
      <c r="AB92" s="39">
        <f t="shared" ca="1" si="18"/>
        <v>317456161518.11255</v>
      </c>
      <c r="AC92" s="39">
        <f t="shared" ca="1" si="18"/>
        <v>316974822532.42328</v>
      </c>
      <c r="AD92" s="39">
        <f t="shared" ca="1" si="18"/>
        <v>316494213371.02869</v>
      </c>
      <c r="AE92" s="39">
        <f t="shared" ca="1" si="18"/>
        <v>316014332927.34155</v>
      </c>
      <c r="AF92" s="39">
        <f t="shared" ca="1" si="18"/>
        <v>315535180096.45264</v>
      </c>
      <c r="AG92" s="39">
        <f t="shared" ca="1" si="18"/>
        <v>315056753775.12823</v>
      </c>
    </row>
    <row r="93" spans="1:34">
      <c r="A93" s="20" t="s">
        <v>251</v>
      </c>
      <c r="B93" s="39">
        <f t="shared" ca="1" si="14"/>
        <v>284897517211.92487</v>
      </c>
      <c r="C93" s="39">
        <f t="shared" ca="1" si="14"/>
        <v>339467190064.84204</v>
      </c>
      <c r="D93" s="39">
        <f t="shared" ca="1" si="14"/>
        <v>274718846124.5321</v>
      </c>
      <c r="E93" s="39">
        <f t="shared" ca="1" si="14"/>
        <v>121113898667.39752</v>
      </c>
      <c r="F93" s="39">
        <f t="shared" ca="1" si="14"/>
        <v>202731712778.03033</v>
      </c>
      <c r="G93" s="39">
        <f t="shared" ref="G93:AG93" ca="1" si="19">IFERROR($F93*G36/$F36,0)</f>
        <v>202963295460.81268</v>
      </c>
      <c r="H93" s="39">
        <f t="shared" ca="1" si="19"/>
        <v>206264715347.85544</v>
      </c>
      <c r="I93" s="39">
        <f t="shared" ca="1" si="19"/>
        <v>209619836438.58539</v>
      </c>
      <c r="J93" s="39">
        <f t="shared" ca="1" si="19"/>
        <v>213029532241.78842</v>
      </c>
      <c r="K93" s="39">
        <f t="shared" ca="1" si="19"/>
        <v>216494690474.82596</v>
      </c>
      <c r="L93" s="39">
        <f t="shared" ca="1" si="19"/>
        <v>220016213294.75253</v>
      </c>
      <c r="M93" s="39">
        <f t="shared" ca="1" si="19"/>
        <v>223595017533.19366</v>
      </c>
      <c r="N93" s="39">
        <f t="shared" ca="1" si="19"/>
        <v>230176783679.16238</v>
      </c>
      <c r="O93" s="39">
        <f t="shared" ca="1" si="19"/>
        <v>236952291376.61179</v>
      </c>
      <c r="P93" s="39">
        <f t="shared" ca="1" si="19"/>
        <v>243927243621.96216</v>
      </c>
      <c r="Q93" s="39">
        <f t="shared" ca="1" si="19"/>
        <v>251107511285.62848</v>
      </c>
      <c r="R93" s="39">
        <f t="shared" ca="1" si="19"/>
        <v>258499138053.57669</v>
      </c>
      <c r="S93" s="39">
        <f t="shared" ca="1" si="19"/>
        <v>266108345514.34027</v>
      </c>
      <c r="T93" s="39">
        <f t="shared" ca="1" si="19"/>
        <v>273941538395.77841</v>
      </c>
      <c r="U93" s="39">
        <f t="shared" ca="1" si="19"/>
        <v>282005309955.98438</v>
      </c>
      <c r="V93" s="39">
        <f t="shared" ca="1" si="19"/>
        <v>290306447532.88141</v>
      </c>
      <c r="W93" s="39">
        <f t="shared" ca="1" si="19"/>
        <v>298851938257.17584</v>
      </c>
      <c r="X93" s="39">
        <f t="shared" ca="1" si="19"/>
        <v>298398807695.32416</v>
      </c>
      <c r="Y93" s="39">
        <f t="shared" ca="1" si="19"/>
        <v>297946364187.09271</v>
      </c>
      <c r="Z93" s="39">
        <f t="shared" ca="1" si="19"/>
        <v>297494606690.74493</v>
      </c>
      <c r="AA93" s="39">
        <f t="shared" ca="1" si="19"/>
        <v>297043534166.1236</v>
      </c>
      <c r="AB93" s="39">
        <f t="shared" ca="1" si="19"/>
        <v>296593145574.64899</v>
      </c>
      <c r="AC93" s="39">
        <f t="shared" ca="1" si="19"/>
        <v>296143439879.31586</v>
      </c>
      <c r="AD93" s="39">
        <f t="shared" ca="1" si="19"/>
        <v>295694416044.69141</v>
      </c>
      <c r="AE93" s="39">
        <f t="shared" ca="1" si="19"/>
        <v>295246073036.91266</v>
      </c>
      <c r="AF93" s="39">
        <f t="shared" ca="1" si="19"/>
        <v>294798409823.68433</v>
      </c>
      <c r="AG93" s="39">
        <f t="shared" ca="1" si="19"/>
        <v>294351425374.27637</v>
      </c>
    </row>
    <row r="94" spans="1:34">
      <c r="A94" s="20" t="s">
        <v>252</v>
      </c>
      <c r="B94" s="39">
        <f t="shared" ca="1" si="14"/>
        <v>2862282917.8206534</v>
      </c>
      <c r="C94" s="39">
        <f t="shared" ca="1" si="14"/>
        <v>3705721646.8165369</v>
      </c>
      <c r="D94" s="39">
        <f t="shared" ca="1" si="14"/>
        <v>2920700740.7583551</v>
      </c>
      <c r="E94" s="39">
        <f t="shared" ca="1" si="14"/>
        <v>1333279750.0229428</v>
      </c>
      <c r="F94" s="39">
        <f t="shared" ca="1" si="14"/>
        <v>2312529043.0953808</v>
      </c>
      <c r="G94" s="39">
        <f t="shared" ref="G94:AG94" ca="1" si="20">IFERROR($F94*G37/$F37,0)</f>
        <v>2315170670.6556354</v>
      </c>
      <c r="H94" s="39">
        <f t="shared" ca="1" si="20"/>
        <v>2352829452.6371112</v>
      </c>
      <c r="I94" s="39">
        <f t="shared" ca="1" si="20"/>
        <v>2391100795.8773761</v>
      </c>
      <c r="J94" s="39">
        <f t="shared" ca="1" si="20"/>
        <v>2429994664.3549771</v>
      </c>
      <c r="K94" s="39">
        <f t="shared" ca="1" si="20"/>
        <v>2469521184.1234651</v>
      </c>
      <c r="L94" s="39">
        <f t="shared" ca="1" si="20"/>
        <v>2509690645.9477224</v>
      </c>
      <c r="M94" s="39">
        <f t="shared" ca="1" si="20"/>
        <v>2550513507.9831729</v>
      </c>
      <c r="N94" s="39">
        <f t="shared" ca="1" si="20"/>
        <v>2625590688.3554392</v>
      </c>
      <c r="O94" s="39">
        <f t="shared" ca="1" si="20"/>
        <v>2702877848.402389</v>
      </c>
      <c r="P94" s="39">
        <f t="shared" ca="1" si="20"/>
        <v>2782440041.3151302</v>
      </c>
      <c r="Q94" s="39">
        <f t="shared" ca="1" si="20"/>
        <v>2864344235.1972556</v>
      </c>
      <c r="R94" s="39">
        <f t="shared" ca="1" si="20"/>
        <v>2948659369.4324055</v>
      </c>
      <c r="S94" s="39">
        <f t="shared" ca="1" si="20"/>
        <v>3035456412.7110763</v>
      </c>
      <c r="T94" s="39">
        <f t="shared" ca="1" si="20"/>
        <v>3124808422.7655025</v>
      </c>
      <c r="U94" s="39">
        <f t="shared" ca="1" si="20"/>
        <v>3216790607.8629084</v>
      </c>
      <c r="V94" s="39">
        <f t="shared" ca="1" si="20"/>
        <v>3311480390.1088796</v>
      </c>
      <c r="W94" s="39">
        <f t="shared" ca="1" si="20"/>
        <v>3408957470.6141386</v>
      </c>
      <c r="X94" s="39">
        <f t="shared" ca="1" si="20"/>
        <v>3403788680.9352231</v>
      </c>
      <c r="Y94" s="39">
        <f t="shared" ca="1" si="20"/>
        <v>3398627728.3698449</v>
      </c>
      <c r="Z94" s="39">
        <f t="shared" ca="1" si="20"/>
        <v>3393474601.035079</v>
      </c>
      <c r="AA94" s="39">
        <f t="shared" ca="1" si="20"/>
        <v>3388329287.0660152</v>
      </c>
      <c r="AB94" s="39">
        <f t="shared" ca="1" si="20"/>
        <v>3383191774.6157346</v>
      </c>
      <c r="AC94" s="39">
        <f t="shared" ca="1" si="20"/>
        <v>3378062051.8552814</v>
      </c>
      <c r="AD94" s="39">
        <f t="shared" ca="1" si="20"/>
        <v>3372940106.9736328</v>
      </c>
      <c r="AE94" s="39">
        <f t="shared" ca="1" si="20"/>
        <v>3367825928.1776772</v>
      </c>
      <c r="AF94" s="39">
        <f t="shared" ca="1" si="20"/>
        <v>3362719503.692183</v>
      </c>
      <c r="AG94" s="39">
        <f t="shared" ca="1" si="20"/>
        <v>3357620821.7597733</v>
      </c>
    </row>
    <row r="95" spans="1:34">
      <c r="A95" s="20" t="s">
        <v>253</v>
      </c>
      <c r="B95" s="39">
        <f t="shared" ca="1" si="14"/>
        <v>100677298013.73598</v>
      </c>
      <c r="C95" s="39">
        <f t="shared" ca="1" si="14"/>
        <v>126831877637.32359</v>
      </c>
      <c r="D95" s="39">
        <f t="shared" ca="1" si="14"/>
        <v>98502749756.965851</v>
      </c>
      <c r="E95" s="39">
        <f t="shared" ca="1" si="14"/>
        <v>44934205705.190491</v>
      </c>
      <c r="F95" s="39">
        <f t="shared" ca="1" si="14"/>
        <v>79782251986.79155</v>
      </c>
      <c r="G95" s="39">
        <f t="shared" ref="G95:AG95" ca="1" si="21">IFERROR($F95*G38/$F38,0)</f>
        <v>79873388137.620346</v>
      </c>
      <c r="H95" s="39">
        <f t="shared" ca="1" si="21"/>
        <v>81172616115.981293</v>
      </c>
      <c r="I95" s="39">
        <f t="shared" ca="1" si="21"/>
        <v>82492977457.770447</v>
      </c>
      <c r="J95" s="39">
        <f t="shared" ca="1" si="21"/>
        <v>83834815920.247711</v>
      </c>
      <c r="K95" s="39">
        <f t="shared" ca="1" si="21"/>
        <v>85198480852.260544</v>
      </c>
      <c r="L95" s="39">
        <f t="shared" ca="1" si="21"/>
        <v>86584327285.197464</v>
      </c>
      <c r="M95" s="39">
        <f t="shared" ca="1" si="21"/>
        <v>87992716025.420486</v>
      </c>
      <c r="N95" s="39">
        <f t="shared" ca="1" si="21"/>
        <v>90582878748.263702</v>
      </c>
      <c r="O95" s="39">
        <f t="shared" ca="1" si="21"/>
        <v>93249285769.883514</v>
      </c>
      <c r="P95" s="39">
        <f t="shared" ca="1" si="21"/>
        <v>95994181425.373093</v>
      </c>
      <c r="Q95" s="39">
        <f t="shared" ca="1" si="21"/>
        <v>98819876114.306427</v>
      </c>
      <c r="R95" s="39">
        <f t="shared" ca="1" si="21"/>
        <v>101728748245.41914</v>
      </c>
      <c r="S95" s="39">
        <f t="shared" ca="1" si="21"/>
        <v>104723246238.53331</v>
      </c>
      <c r="T95" s="39">
        <f t="shared" ca="1" si="21"/>
        <v>107805890585.41106</v>
      </c>
      <c r="U95" s="39">
        <f t="shared" ca="1" si="21"/>
        <v>110979275971.27159</v>
      </c>
      <c r="V95" s="39">
        <f t="shared" ca="1" si="21"/>
        <v>114246073458.75768</v>
      </c>
      <c r="W95" s="39">
        <f t="shared" ca="1" si="21"/>
        <v>117609032736.18916</v>
      </c>
      <c r="X95" s="39">
        <f t="shared" ca="1" si="21"/>
        <v>117430709492.26656</v>
      </c>
      <c r="Y95" s="39">
        <f t="shared" ca="1" si="21"/>
        <v>117252656628.761</v>
      </c>
      <c r="Z95" s="39">
        <f t="shared" ca="1" si="21"/>
        <v>117074873735.71156</v>
      </c>
      <c r="AA95" s="39">
        <f t="shared" ca="1" si="21"/>
        <v>116897360403.77887</v>
      </c>
      <c r="AB95" s="39">
        <f t="shared" ca="1" si="21"/>
        <v>116720116224.24419</v>
      </c>
      <c r="AC95" s="39">
        <f t="shared" ca="1" si="21"/>
        <v>116543140789.00853</v>
      </c>
      <c r="AD95" s="39">
        <f t="shared" ca="1" si="21"/>
        <v>116366433690.59166</v>
      </c>
      <c r="AE95" s="39">
        <f t="shared" ca="1" si="21"/>
        <v>116189994522.1312</v>
      </c>
      <c r="AF95" s="39">
        <f t="shared" ca="1" si="21"/>
        <v>116013822877.38165</v>
      </c>
      <c r="AG95" s="39">
        <f t="shared" ca="1" si="21"/>
        <v>115837918350.71352</v>
      </c>
    </row>
    <row r="96" spans="1:34">
      <c r="A96" s="20" t="s">
        <v>392</v>
      </c>
      <c r="B96" s="39">
        <f t="shared" ca="1" si="14"/>
        <v>915669838594.89343</v>
      </c>
      <c r="C96" s="39">
        <f t="shared" ca="1" si="14"/>
        <v>1160563679072.7502</v>
      </c>
      <c r="D96" s="39">
        <f t="shared" ca="1" si="14"/>
        <v>879639741555.92224</v>
      </c>
      <c r="E96" s="39">
        <f t="shared" ca="1" si="14"/>
        <v>421590000806.08777</v>
      </c>
      <c r="F96" s="39">
        <f t="shared" ca="1" si="14"/>
        <v>780612620211.19263</v>
      </c>
      <c r="G96" s="39">
        <f t="shared" ref="G96:AG96" ca="1" si="22">IFERROR($F96*G39/$F39,0)</f>
        <v>807635878243.04443</v>
      </c>
      <c r="H96" s="39">
        <f t="shared" ca="1" si="22"/>
        <v>799709313619.58594</v>
      </c>
      <c r="I96" s="39">
        <f t="shared" ca="1" si="22"/>
        <v>791782748996.12732</v>
      </c>
      <c r="J96" s="39">
        <f t="shared" ca="1" si="22"/>
        <v>783856184372.66882</v>
      </c>
      <c r="K96" s="39">
        <f t="shared" ca="1" si="22"/>
        <v>775929619749.20691</v>
      </c>
      <c r="L96" s="39">
        <f t="shared" ca="1" si="22"/>
        <v>768003055125.74841</v>
      </c>
      <c r="M96" s="39">
        <f t="shared" ca="1" si="22"/>
        <v>760076490502.29187</v>
      </c>
      <c r="N96" s="39">
        <f t="shared" ca="1" si="22"/>
        <v>752036008091.03784</v>
      </c>
      <c r="O96" s="39">
        <f t="shared" ca="1" si="22"/>
        <v>743995525679.78577</v>
      </c>
      <c r="P96" s="39">
        <f t="shared" ca="1" si="22"/>
        <v>735955043268.53357</v>
      </c>
      <c r="Q96" s="39">
        <f t="shared" ca="1" si="22"/>
        <v>727914560857.28149</v>
      </c>
      <c r="R96" s="39">
        <f t="shared" ca="1" si="22"/>
        <v>719874078446.02954</v>
      </c>
      <c r="S96" s="39">
        <f t="shared" ca="1" si="22"/>
        <v>711833596034.77734</v>
      </c>
      <c r="T96" s="39">
        <f t="shared" ca="1" si="22"/>
        <v>703793113623.52527</v>
      </c>
      <c r="U96" s="39">
        <f t="shared" ca="1" si="22"/>
        <v>695752631212.27319</v>
      </c>
      <c r="V96" s="39">
        <f t="shared" ca="1" si="22"/>
        <v>687712148801.021</v>
      </c>
      <c r="W96" s="39">
        <f t="shared" ca="1" si="22"/>
        <v>679671666389.76904</v>
      </c>
      <c r="X96" s="39">
        <f t="shared" ca="1" si="22"/>
        <v>672054896293.29163</v>
      </c>
      <c r="Y96" s="39">
        <f t="shared" ca="1" si="22"/>
        <v>664438126196.81738</v>
      </c>
      <c r="Z96" s="39">
        <f t="shared" ca="1" si="22"/>
        <v>656821356100.34302</v>
      </c>
      <c r="AA96" s="39">
        <f t="shared" ca="1" si="22"/>
        <v>649204586003.8656</v>
      </c>
      <c r="AB96" s="39">
        <f t="shared" ca="1" si="22"/>
        <v>641587815907.39124</v>
      </c>
      <c r="AC96" s="39">
        <f t="shared" ca="1" si="22"/>
        <v>633971045810.91699</v>
      </c>
      <c r="AD96" s="39">
        <f t="shared" ca="1" si="22"/>
        <v>626354275714.43958</v>
      </c>
      <c r="AE96" s="39">
        <f t="shared" ca="1" si="22"/>
        <v>618737505617.96533</v>
      </c>
      <c r="AF96" s="39">
        <f t="shared" ca="1" si="22"/>
        <v>611120735521.49109</v>
      </c>
      <c r="AG96" s="39">
        <f t="shared" ca="1" si="22"/>
        <v>603503965425.01636</v>
      </c>
    </row>
    <row r="97" spans="1:33">
      <c r="A97" s="20" t="s">
        <v>368</v>
      </c>
      <c r="B97" s="39">
        <f t="shared" ca="1" si="14"/>
        <v>2584071318436.5352</v>
      </c>
      <c r="C97" s="39">
        <f t="shared" ca="1" si="14"/>
        <v>3563432065506.8457</v>
      </c>
      <c r="D97" s="39">
        <f t="shared" ca="1" si="14"/>
        <v>2913211186031.1436</v>
      </c>
      <c r="E97" s="39">
        <f t="shared" ca="1" si="14"/>
        <v>1327827149618.4192</v>
      </c>
      <c r="F97" s="39">
        <f t="shared" ca="1" si="14"/>
        <v>2447027664094.6533</v>
      </c>
      <c r="G97" s="39">
        <f t="shared" ref="G97:AG97" ca="1" si="23">IFERROR($F97*G40/$F40,0)</f>
        <v>2479001022074.9839</v>
      </c>
      <c r="H97" s="39">
        <f t="shared" ca="1" si="23"/>
        <v>2494219332451.4771</v>
      </c>
      <c r="I97" s="39">
        <f t="shared" ca="1" si="23"/>
        <v>2509531066335.5259</v>
      </c>
      <c r="J97" s="39">
        <f t="shared" ca="1" si="23"/>
        <v>2524936797243.6069</v>
      </c>
      <c r="K97" s="39">
        <f t="shared" ca="1" si="23"/>
        <v>2540437102212.9526</v>
      </c>
      <c r="L97" s="39">
        <f t="shared" ca="1" si="23"/>
        <v>2556032561823.1611</v>
      </c>
      <c r="M97" s="39">
        <f t="shared" ca="1" si="23"/>
        <v>2571723760217.9434</v>
      </c>
      <c r="N97" s="39">
        <f t="shared" ca="1" si="23"/>
        <v>2594605669395.1001</v>
      </c>
      <c r="O97" s="39">
        <f t="shared" ca="1" si="23"/>
        <v>2617691170332.6504</v>
      </c>
      <c r="P97" s="39">
        <f t="shared" ca="1" si="23"/>
        <v>2640982074488.0488</v>
      </c>
      <c r="Q97" s="39">
        <f t="shared" ca="1" si="23"/>
        <v>2664480209436.186</v>
      </c>
      <c r="R97" s="39">
        <f t="shared" ca="1" si="23"/>
        <v>2688187419012.8018</v>
      </c>
      <c r="S97" s="39">
        <f t="shared" ca="1" si="23"/>
        <v>2712105563459.1602</v>
      </c>
      <c r="T97" s="39">
        <f t="shared" ca="1" si="23"/>
        <v>2736236519568.02</v>
      </c>
      <c r="U97" s="39">
        <f t="shared" ca="1" si="23"/>
        <v>2760582180830.9033</v>
      </c>
      <c r="V97" s="39">
        <f t="shared" ca="1" si="23"/>
        <v>2785144457586.6675</v>
      </c>
      <c r="W97" s="39">
        <f t="shared" ca="1" si="23"/>
        <v>2809925277171.4106</v>
      </c>
      <c r="X97" s="39">
        <f t="shared" ca="1" si="23"/>
        <v>2831791269353.5918</v>
      </c>
      <c r="Y97" s="39">
        <f t="shared" ca="1" si="23"/>
        <v>2853827416101.0898</v>
      </c>
      <c r="Z97" s="39">
        <f t="shared" ca="1" si="23"/>
        <v>2876035041505.4844</v>
      </c>
      <c r="AA97" s="39">
        <f t="shared" ca="1" si="23"/>
        <v>2898415479962.0337</v>
      </c>
      <c r="AB97" s="39">
        <f t="shared" ca="1" si="23"/>
        <v>2920970076249.8613</v>
      </c>
      <c r="AC97" s="39">
        <f t="shared" ca="1" si="23"/>
        <v>2943700185612.7544</v>
      </c>
      <c r="AD97" s="39">
        <f t="shared" ca="1" si="23"/>
        <v>2966607173840.6006</v>
      </c>
      <c r="AE97" s="39">
        <f t="shared" ca="1" si="23"/>
        <v>2989692417351.4531</v>
      </c>
      <c r="AF97" s="39">
        <f t="shared" ca="1" si="23"/>
        <v>3012957303274.2344</v>
      </c>
      <c r="AG97" s="39">
        <f t="shared" ca="1" si="23"/>
        <v>3036403229532.0884</v>
      </c>
    </row>
    <row r="98" spans="1:33">
      <c r="A98" s="20" t="s">
        <v>305</v>
      </c>
      <c r="B98" s="39">
        <f t="shared" ca="1" si="14"/>
        <v>802896889113.16602</v>
      </c>
      <c r="C98" s="39">
        <f t="shared" ca="1" si="14"/>
        <v>1107194100855.0063</v>
      </c>
      <c r="D98" s="39">
        <f t="shared" ca="1" si="14"/>
        <v>905163948806.67383</v>
      </c>
      <c r="E98" s="39">
        <f t="shared" ca="1" si="14"/>
        <v>412569219782.08722</v>
      </c>
      <c r="F98" s="39">
        <f t="shared" ca="1" si="14"/>
        <v>760316050512.17468</v>
      </c>
      <c r="G98" s="39">
        <f t="shared" ref="G98:AG98" ca="1" si="24">IFERROR($F98*G41/$F41,0)</f>
        <v>770250493680.88794</v>
      </c>
      <c r="H98" s="39">
        <f t="shared" ca="1" si="24"/>
        <v>774978975426.59985</v>
      </c>
      <c r="I98" s="39">
        <f t="shared" ca="1" si="24"/>
        <v>779736484793.58936</v>
      </c>
      <c r="J98" s="39">
        <f t="shared" ca="1" si="24"/>
        <v>784523199979.18152</v>
      </c>
      <c r="K98" s="39">
        <f t="shared" ca="1" si="24"/>
        <v>789339300274.63416</v>
      </c>
      <c r="L98" s="39">
        <f t="shared" ca="1" si="24"/>
        <v>794184966071.85437</v>
      </c>
      <c r="M98" s="39">
        <f t="shared" ca="1" si="24"/>
        <v>799060378870.15564</v>
      </c>
      <c r="N98" s="39">
        <f t="shared" ca="1" si="24"/>
        <v>806170017665.42883</v>
      </c>
      <c r="O98" s="39">
        <f t="shared" ca="1" si="24"/>
        <v>813342914463.646</v>
      </c>
      <c r="P98" s="39">
        <f t="shared" ca="1" si="24"/>
        <v>820579632102.81555</v>
      </c>
      <c r="Q98" s="39">
        <f t="shared" ca="1" si="24"/>
        <v>827880738428.7959</v>
      </c>
      <c r="R98" s="39">
        <f t="shared" ca="1" si="24"/>
        <v>835246806339.85291</v>
      </c>
      <c r="S98" s="39">
        <f t="shared" ca="1" si="24"/>
        <v>842678413831.61499</v>
      </c>
      <c r="T98" s="39">
        <f t="shared" ca="1" si="24"/>
        <v>850176144042.42542</v>
      </c>
      <c r="U98" s="39">
        <f t="shared" ca="1" si="24"/>
        <v>857740585299.10034</v>
      </c>
      <c r="V98" s="39">
        <f t="shared" ca="1" si="24"/>
        <v>865372331163.0929</v>
      </c>
      <c r="W98" s="39">
        <f t="shared" ca="1" si="24"/>
        <v>873071980477.06897</v>
      </c>
      <c r="X98" s="39">
        <f t="shared" ca="1" si="24"/>
        <v>879865963667.54382</v>
      </c>
      <c r="Y98" s="39">
        <f t="shared" ca="1" si="24"/>
        <v>886712815588.91882</v>
      </c>
      <c r="Z98" s="39">
        <f t="shared" ca="1" si="24"/>
        <v>893612947649.73474</v>
      </c>
      <c r="AA98" s="39">
        <f t="shared" ca="1" si="24"/>
        <v>900566774459.98865</v>
      </c>
      <c r="AB98" s="39">
        <f t="shared" ca="1" si="24"/>
        <v>907574713856.04858</v>
      </c>
      <c r="AC98" s="39">
        <f t="shared" ca="1" si="24"/>
        <v>914637186925.75903</v>
      </c>
      <c r="AD98" s="39">
        <f t="shared" ca="1" si="24"/>
        <v>921754618033.74341</v>
      </c>
      <c r="AE98" s="39">
        <f t="shared" ca="1" si="24"/>
        <v>928927434846.90198</v>
      </c>
      <c r="AF98" s="39">
        <f t="shared" ca="1" si="24"/>
        <v>936156068360.11182</v>
      </c>
      <c r="AG98" s="39">
        <f t="shared" ca="1" si="24"/>
        <v>943440952922.12036</v>
      </c>
    </row>
    <row r="99" spans="1:33">
      <c r="A99" s="20" t="s">
        <v>258</v>
      </c>
      <c r="B99" s="39">
        <f t="shared" ca="1" si="14"/>
        <v>50921253013.43824</v>
      </c>
      <c r="C99" s="39">
        <f t="shared" ca="1" si="14"/>
        <v>61371889498.087242</v>
      </c>
      <c r="D99" s="39">
        <f t="shared" ca="1" si="14"/>
        <v>49060145386.229614</v>
      </c>
      <c r="E99" s="39">
        <f t="shared" ca="1" si="14"/>
        <v>23454638355.86182</v>
      </c>
      <c r="F99" s="39">
        <f t="shared" ca="1" si="14"/>
        <v>42043871683.019707</v>
      </c>
      <c r="G99" s="39">
        <f t="shared" ref="G99:AG99" ca="1" si="25">IFERROR($F99*G42/$F42,0)</f>
        <v>42091898863.698494</v>
      </c>
      <c r="H99" s="39">
        <f t="shared" ca="1" si="25"/>
        <v>42776569615.010948</v>
      </c>
      <c r="I99" s="39">
        <f t="shared" ca="1" si="25"/>
        <v>43472377284.598839</v>
      </c>
      <c r="J99" s="39">
        <f t="shared" ca="1" si="25"/>
        <v>44179503026.613167</v>
      </c>
      <c r="K99" s="39">
        <f t="shared" ca="1" si="25"/>
        <v>44898130941.875237</v>
      </c>
      <c r="L99" s="39">
        <f t="shared" ca="1" si="25"/>
        <v>45628448125.807526</v>
      </c>
      <c r="M99" s="39">
        <f t="shared" ca="1" si="25"/>
        <v>46370644717.144035</v>
      </c>
      <c r="N99" s="39">
        <f t="shared" ca="1" si="25"/>
        <v>47735615828.455742</v>
      </c>
      <c r="O99" s="39">
        <f t="shared" ca="1" si="25"/>
        <v>49140766371.08828</v>
      </c>
      <c r="P99" s="39">
        <f t="shared" ca="1" si="25"/>
        <v>50587279070.952774</v>
      </c>
      <c r="Q99" s="39">
        <f t="shared" ca="1" si="25"/>
        <v>52076371468.803017</v>
      </c>
      <c r="R99" s="39">
        <f t="shared" ca="1" si="25"/>
        <v>53609296945.048828</v>
      </c>
      <c r="S99" s="39">
        <f t="shared" ca="1" si="25"/>
        <v>55187345774.735855</v>
      </c>
      <c r="T99" s="39">
        <f t="shared" ca="1" si="25"/>
        <v>56811846213.579964</v>
      </c>
      <c r="U99" s="39">
        <f t="shared" ca="1" si="25"/>
        <v>58484165615.9701</v>
      </c>
      <c r="V99" s="39">
        <f t="shared" ca="1" si="25"/>
        <v>60205711585.880974</v>
      </c>
      <c r="W99" s="39">
        <f t="shared" ca="1" si="25"/>
        <v>61977933161.664001</v>
      </c>
      <c r="X99" s="39">
        <f t="shared" ca="1" si="25"/>
        <v>61883959885.667427</v>
      </c>
      <c r="Y99" s="39">
        <f t="shared" ca="1" si="25"/>
        <v>61790129095.49044</v>
      </c>
      <c r="Z99" s="39">
        <f t="shared" ca="1" si="25"/>
        <v>61696440575.090637</v>
      </c>
      <c r="AA99" s="39">
        <f t="shared" ca="1" si="25"/>
        <v>61602894108.75325</v>
      </c>
      <c r="AB99" s="39">
        <f t="shared" ca="1" si="25"/>
        <v>61509489481.090538</v>
      </c>
      <c r="AC99" s="39">
        <f t="shared" ca="1" si="25"/>
        <v>61416226477.041382</v>
      </c>
      <c r="AD99" s="39">
        <f t="shared" ca="1" si="25"/>
        <v>61323104881.870735</v>
      </c>
      <c r="AE99" s="39">
        <f t="shared" ca="1" si="25"/>
        <v>61230124481.169106</v>
      </c>
      <c r="AF99" s="39">
        <f t="shared" ca="1" si="25"/>
        <v>61137285060.852127</v>
      </c>
      <c r="AG99" s="39">
        <f t="shared" ca="1" si="25"/>
        <v>61044586407.160049</v>
      </c>
    </row>
    <row r="100" spans="1:33">
      <c r="A100" s="20" t="s">
        <v>306</v>
      </c>
      <c r="B100" s="39">
        <f t="shared" ca="1" si="14"/>
        <v>128330556931.65765</v>
      </c>
      <c r="C100" s="39">
        <f t="shared" ca="1" si="14"/>
        <v>154668007819.03818</v>
      </c>
      <c r="D100" s="39">
        <f t="shared" ca="1" si="14"/>
        <v>123640236796.63641</v>
      </c>
      <c r="E100" s="39">
        <f t="shared" ca="1" si="14"/>
        <v>59109833806.407585</v>
      </c>
      <c r="F100" s="39">
        <f t="shared" ca="1" si="14"/>
        <v>105957987075.08592</v>
      </c>
      <c r="G100" s="39">
        <f t="shared" ref="G100:AG100" ca="1" si="26">IFERROR($F100*G43/$F43,0)</f>
        <v>106079024058.26344</v>
      </c>
      <c r="H100" s="39">
        <f t="shared" ca="1" si="26"/>
        <v>107804515353.76549</v>
      </c>
      <c r="I100" s="39">
        <f t="shared" ca="1" si="26"/>
        <v>109558073651.55457</v>
      </c>
      <c r="J100" s="39">
        <f t="shared" ca="1" si="26"/>
        <v>111340155492.1067</v>
      </c>
      <c r="K100" s="39">
        <f t="shared" ca="1" si="26"/>
        <v>113151224842.02789</v>
      </c>
      <c r="L100" s="39">
        <f t="shared" ca="1" si="26"/>
        <v>114991753214.8481</v>
      </c>
      <c r="M100" s="39">
        <f t="shared" ca="1" si="26"/>
        <v>116862219793.7804</v>
      </c>
      <c r="N100" s="39">
        <f t="shared" ca="1" si="26"/>
        <v>120302188226.29379</v>
      </c>
      <c r="O100" s="39">
        <f t="shared" ca="1" si="26"/>
        <v>123843415926.66611</v>
      </c>
      <c r="P100" s="39">
        <f t="shared" ca="1" si="26"/>
        <v>127488883573.21709</v>
      </c>
      <c r="Q100" s="39">
        <f t="shared" ca="1" si="26"/>
        <v>131241659583.82288</v>
      </c>
      <c r="R100" s="39">
        <f t="shared" ca="1" si="26"/>
        <v>135104902698.62672</v>
      </c>
      <c r="S100" s="39">
        <f t="shared" ca="1" si="26"/>
        <v>139081864638.77469</v>
      </c>
      <c r="T100" s="39">
        <f t="shared" ca="1" si="26"/>
        <v>143175892843.41391</v>
      </c>
      <c r="U100" s="39">
        <f t="shared" ca="1" si="26"/>
        <v>147390433287.25781</v>
      </c>
      <c r="V100" s="39">
        <f t="shared" ca="1" si="26"/>
        <v>151729033381.08917</v>
      </c>
      <c r="W100" s="39">
        <f t="shared" ca="1" si="26"/>
        <v>156195344957.64282</v>
      </c>
      <c r="X100" s="39">
        <f t="shared" ca="1" si="26"/>
        <v>155958515694.18872</v>
      </c>
      <c r="Y100" s="39">
        <f t="shared" ca="1" si="26"/>
        <v>155722045520.18152</v>
      </c>
      <c r="Z100" s="39">
        <f t="shared" ca="1" si="26"/>
        <v>155485933891.15628</v>
      </c>
      <c r="AA100" s="39">
        <f t="shared" ca="1" si="26"/>
        <v>155250180263.47363</v>
      </c>
      <c r="AB100" s="39">
        <f t="shared" ca="1" si="26"/>
        <v>155014784094.31833</v>
      </c>
      <c r="AC100" s="39">
        <f t="shared" ca="1" si="26"/>
        <v>154779744841.69846</v>
      </c>
      <c r="AD100" s="39">
        <f t="shared" ca="1" si="26"/>
        <v>154545061964.44363</v>
      </c>
      <c r="AE100" s="39">
        <f t="shared" ca="1" si="26"/>
        <v>154310734922.20413</v>
      </c>
      <c r="AF100" s="39">
        <f t="shared" ca="1" si="26"/>
        <v>154076763175.44946</v>
      </c>
      <c r="AG100" s="39">
        <f t="shared" ca="1" si="26"/>
        <v>153843146185.46729</v>
      </c>
    </row>
    <row r="101" spans="1:33">
      <c r="A101" s="20" t="s">
        <v>259</v>
      </c>
      <c r="B101" s="39">
        <f t="shared" ca="1" si="14"/>
        <v>5807575362070.5313</v>
      </c>
      <c r="C101" s="39">
        <f t="shared" ca="1" si="14"/>
        <v>7226126364149.8047</v>
      </c>
      <c r="D101" s="39">
        <f t="shared" ca="1" si="14"/>
        <v>6212961293615.4629</v>
      </c>
      <c r="E101" s="39">
        <f t="shared" ca="1" si="14"/>
        <v>2646518920957.2031</v>
      </c>
      <c r="F101" s="39">
        <f t="shared" ca="1" si="14"/>
        <v>4705821447038.1621</v>
      </c>
      <c r="G101" s="39">
        <f t="shared" ref="G101:AG101" ca="1" si="27">IFERROR($F101*G44/$F44,0)</f>
        <v>4175611205779.4878</v>
      </c>
      <c r="H101" s="39">
        <f t="shared" ca="1" si="27"/>
        <v>4315544354781.8452</v>
      </c>
      <c r="I101" s="39">
        <f t="shared" ca="1" si="27"/>
        <v>4460166945694.5537</v>
      </c>
      <c r="J101" s="39">
        <f t="shared" ca="1" si="27"/>
        <v>4609636131169.3438</v>
      </c>
      <c r="K101" s="39">
        <f t="shared" ca="1" si="27"/>
        <v>4764114330360.1035</v>
      </c>
      <c r="L101" s="39">
        <f t="shared" ca="1" si="27"/>
        <v>4923769405413.9834</v>
      </c>
      <c r="M101" s="39">
        <f t="shared" ca="1" si="27"/>
        <v>5088774843877.0762</v>
      </c>
      <c r="N101" s="39">
        <f t="shared" ca="1" si="27"/>
        <v>5139180133516.5361</v>
      </c>
      <c r="O101" s="39">
        <f t="shared" ca="1" si="27"/>
        <v>5190084697205.5625</v>
      </c>
      <c r="P101" s="39">
        <f t="shared" ca="1" si="27"/>
        <v>5241493480349.2588</v>
      </c>
      <c r="Q101" s="39">
        <f t="shared" ca="1" si="27"/>
        <v>5293411477337.9111</v>
      </c>
      <c r="R101" s="39">
        <f t="shared" ca="1" si="27"/>
        <v>5345843732032.1992</v>
      </c>
      <c r="S101" s="39">
        <f t="shared" ca="1" si="27"/>
        <v>5398795338253.2119</v>
      </c>
      <c r="T101" s="39">
        <f t="shared" ca="1" si="27"/>
        <v>5452271440277.3047</v>
      </c>
      <c r="U101" s="39">
        <f t="shared" ca="1" si="27"/>
        <v>5506277233335.8838</v>
      </c>
      <c r="V101" s="39">
        <f t="shared" ca="1" si="27"/>
        <v>5560817964120.1123</v>
      </c>
      <c r="W101" s="39">
        <f t="shared" ca="1" si="27"/>
        <v>5615898931290.6367</v>
      </c>
      <c r="X101" s="39">
        <f t="shared" ca="1" si="27"/>
        <v>5610241687439.749</v>
      </c>
      <c r="Y101" s="39">
        <f t="shared" ca="1" si="27"/>
        <v>5604590142482.0186</v>
      </c>
      <c r="Z101" s="39">
        <f t="shared" ca="1" si="27"/>
        <v>5598944290676.5957</v>
      </c>
      <c r="AA101" s="39">
        <f t="shared" ca="1" si="27"/>
        <v>5593304126288.415</v>
      </c>
      <c r="AB101" s="39">
        <f t="shared" ca="1" si="27"/>
        <v>5587669643588.1865</v>
      </c>
      <c r="AC101" s="39">
        <f t="shared" ca="1" si="27"/>
        <v>5582040836852.3936</v>
      </c>
      <c r="AD101" s="39">
        <f t="shared" ca="1" si="27"/>
        <v>5576417700363.2852</v>
      </c>
      <c r="AE101" s="39">
        <f t="shared" ca="1" si="27"/>
        <v>5570800228408.8701</v>
      </c>
      <c r="AF101" s="39">
        <f t="shared" ca="1" si="27"/>
        <v>5565188415282.9082</v>
      </c>
      <c r="AG101" s="39">
        <f t="shared" ca="1" si="27"/>
        <v>5559582255284.9131</v>
      </c>
    </row>
    <row r="102" spans="1:33">
      <c r="A102" s="20" t="s">
        <v>260</v>
      </c>
      <c r="B102" s="39">
        <f t="shared" ca="1" si="14"/>
        <v>514148480633.87701</v>
      </c>
      <c r="C102" s="39">
        <f t="shared" ca="1" si="14"/>
        <v>714839836548.53882</v>
      </c>
      <c r="D102" s="39">
        <f t="shared" ca="1" si="14"/>
        <v>503005590390.14661</v>
      </c>
      <c r="E102" s="39">
        <f t="shared" ca="1" si="14"/>
        <v>255856732330.48007</v>
      </c>
      <c r="F102" s="39">
        <f t="shared" ca="1" si="14"/>
        <v>508766600279.14368</v>
      </c>
      <c r="G102" s="39">
        <f t="shared" ref="G102:AG102" ca="1" si="28">IFERROR($F102*G45/$F45,0)</f>
        <v>468437540500.91876</v>
      </c>
      <c r="H102" s="39">
        <f t="shared" ca="1" si="28"/>
        <v>472979369451.76453</v>
      </c>
      <c r="I102" s="39">
        <f t="shared" ca="1" si="28"/>
        <v>477565234604.74017</v>
      </c>
      <c r="J102" s="39">
        <f t="shared" ca="1" si="28"/>
        <v>482195562921.56506</v>
      </c>
      <c r="K102" s="39">
        <f t="shared" ca="1" si="28"/>
        <v>486870785503.65057</v>
      </c>
      <c r="L102" s="39">
        <f t="shared" ca="1" si="28"/>
        <v>491591337632.2373</v>
      </c>
      <c r="M102" s="39">
        <f t="shared" ca="1" si="28"/>
        <v>496357658808.92072</v>
      </c>
      <c r="N102" s="39">
        <f t="shared" ca="1" si="28"/>
        <v>500586615221.96613</v>
      </c>
      <c r="O102" s="39">
        <f t="shared" ca="1" si="28"/>
        <v>504851602251.29401</v>
      </c>
      <c r="P102" s="39">
        <f t="shared" ca="1" si="28"/>
        <v>509152926876.96826</v>
      </c>
      <c r="Q102" s="39">
        <f t="shared" ca="1" si="28"/>
        <v>513490898694.51611</v>
      </c>
      <c r="R102" s="39">
        <f t="shared" ca="1" si="28"/>
        <v>517865829937.21222</v>
      </c>
      <c r="S102" s="39">
        <f t="shared" ca="1" si="28"/>
        <v>522278035498.55145</v>
      </c>
      <c r="T102" s="39">
        <f t="shared" ca="1" si="28"/>
        <v>526727832954.91467</v>
      </c>
      <c r="U102" s="39">
        <f t="shared" ca="1" si="28"/>
        <v>531215542588.42645</v>
      </c>
      <c r="V102" s="39">
        <f t="shared" ca="1" si="28"/>
        <v>535741487410.00842</v>
      </c>
      <c r="W102" s="39">
        <f t="shared" ca="1" si="28"/>
        <v>540305993182.62738</v>
      </c>
      <c r="X102" s="39">
        <f t="shared" ca="1" si="28"/>
        <v>543625176525.24005</v>
      </c>
      <c r="Y102" s="39">
        <f t="shared" ca="1" si="28"/>
        <v>546964750124.85687</v>
      </c>
      <c r="Z102" s="39">
        <f t="shared" ca="1" si="28"/>
        <v>550324839241.98279</v>
      </c>
      <c r="AA102" s="39">
        <f t="shared" ca="1" si="28"/>
        <v>553705569906.61658</v>
      </c>
      <c r="AB102" s="39">
        <f t="shared" ca="1" si="28"/>
        <v>557107068922.97986</v>
      </c>
      <c r="AC102" s="39">
        <f t="shared" ca="1" si="28"/>
        <v>560529463874.27173</v>
      </c>
      <c r="AD102" s="39">
        <f t="shared" ca="1" si="28"/>
        <v>563972883127.45459</v>
      </c>
      <c r="AE102" s="39">
        <f t="shared" ca="1" si="28"/>
        <v>567437455838.06897</v>
      </c>
      <c r="AF102" s="39">
        <f t="shared" ca="1" si="28"/>
        <v>570923311955.07776</v>
      </c>
      <c r="AG102" s="39">
        <f t="shared" ca="1" si="28"/>
        <v>574430582225.74097</v>
      </c>
    </row>
    <row r="103" spans="1:33">
      <c r="A103" s="20" t="s">
        <v>307</v>
      </c>
      <c r="B103" s="39">
        <f t="shared" ca="1" si="14"/>
        <v>641670896153.6803</v>
      </c>
      <c r="C103" s="39">
        <f t="shared" ca="1" si="14"/>
        <v>892139013926.37512</v>
      </c>
      <c r="D103" s="39">
        <f t="shared" ca="1" si="14"/>
        <v>627764274549.70007</v>
      </c>
      <c r="E103" s="39">
        <f t="shared" ca="1" si="14"/>
        <v>319315965923.00403</v>
      </c>
      <c r="F103" s="39">
        <f t="shared" ca="1" si="14"/>
        <v>634954167192.51282</v>
      </c>
      <c r="G103" s="39">
        <f t="shared" ref="G103:AG103" ca="1" si="29">IFERROR($F103*G46/$F46,0)</f>
        <v>584622434427.25269</v>
      </c>
      <c r="H103" s="39">
        <f t="shared" ca="1" si="29"/>
        <v>590290757028.28979</v>
      </c>
      <c r="I103" s="39">
        <f t="shared" ca="1" si="29"/>
        <v>596014037973.75122</v>
      </c>
      <c r="J103" s="39">
        <f t="shared" ca="1" si="29"/>
        <v>601792810123.15002</v>
      </c>
      <c r="K103" s="39">
        <f t="shared" ca="1" si="29"/>
        <v>607627611502.4447</v>
      </c>
      <c r="L103" s="39">
        <f t="shared" ca="1" si="29"/>
        <v>613518985354.13037</v>
      </c>
      <c r="M103" s="39">
        <f t="shared" ca="1" si="29"/>
        <v>619467480187.8175</v>
      </c>
      <c r="N103" s="39">
        <f t="shared" ca="1" si="29"/>
        <v>624745329590.40295</v>
      </c>
      <c r="O103" s="39">
        <f t="shared" ca="1" si="29"/>
        <v>630068146154.63477</v>
      </c>
      <c r="P103" s="39">
        <f t="shared" ca="1" si="29"/>
        <v>635436312999.74841</v>
      </c>
      <c r="Q103" s="39">
        <f t="shared" ca="1" si="29"/>
        <v>640850216509.14636</v>
      </c>
      <c r="R103" s="39">
        <f t="shared" ca="1" si="29"/>
        <v>646310246358.20959</v>
      </c>
      <c r="S103" s="39">
        <f t="shared" ca="1" si="29"/>
        <v>651816795542.34473</v>
      </c>
      <c r="T103" s="39">
        <f t="shared" ca="1" si="29"/>
        <v>657370260405.27063</v>
      </c>
      <c r="U103" s="39">
        <f t="shared" ca="1" si="29"/>
        <v>662971040667.54578</v>
      </c>
      <c r="V103" s="39">
        <f t="shared" ca="1" si="29"/>
        <v>668619539455.3396</v>
      </c>
      <c r="W103" s="39">
        <f t="shared" ca="1" si="29"/>
        <v>674316163329.44739</v>
      </c>
      <c r="X103" s="39">
        <f t="shared" ca="1" si="29"/>
        <v>678458591888.85278</v>
      </c>
      <c r="Y103" s="39">
        <f t="shared" ca="1" si="29"/>
        <v>682626468028.04785</v>
      </c>
      <c r="Z103" s="39">
        <f t="shared" ca="1" si="29"/>
        <v>686819948075.45386</v>
      </c>
      <c r="AA103" s="39">
        <f t="shared" ca="1" si="29"/>
        <v>691039189319.84204</v>
      </c>
      <c r="AB103" s="39">
        <f t="shared" ca="1" si="29"/>
        <v>695284350016.23218</v>
      </c>
      <c r="AC103" s="39">
        <f t="shared" ca="1" si="29"/>
        <v>699555589391.83008</v>
      </c>
      <c r="AD103" s="39">
        <f t="shared" ca="1" si="29"/>
        <v>703853067651.99841</v>
      </c>
      <c r="AE103" s="39">
        <f t="shared" ca="1" si="29"/>
        <v>708176945986.26599</v>
      </c>
      <c r="AF103" s="39">
        <f t="shared" ca="1" si="29"/>
        <v>712527386574.37476</v>
      </c>
      <c r="AG103" s="39">
        <f t="shared" ca="1" si="29"/>
        <v>716904552592.36035</v>
      </c>
    </row>
    <row r="104" spans="1:33">
      <c r="A104" s="20" t="s">
        <v>308</v>
      </c>
      <c r="B104" s="39">
        <f t="shared" ca="1" si="14"/>
        <v>2151569925645.0085</v>
      </c>
      <c r="C104" s="39">
        <f t="shared" ca="1" si="14"/>
        <v>2766179709408.9067</v>
      </c>
      <c r="D104" s="39">
        <f t="shared" ca="1" si="14"/>
        <v>2284378007072.2495</v>
      </c>
      <c r="E104" s="39">
        <f t="shared" ca="1" si="14"/>
        <v>1065331910384.3942</v>
      </c>
      <c r="F104" s="39">
        <f t="shared" ca="1" si="14"/>
        <v>2011108628974.0042</v>
      </c>
      <c r="G104" s="39">
        <f t="shared" ref="G104:AG104" ca="1" si="30">IFERROR($F104*G47/$F47,0)</f>
        <v>1988715484796.3425</v>
      </c>
      <c r="H104" s="39">
        <f t="shared" ca="1" si="30"/>
        <v>2015585035169.634</v>
      </c>
      <c r="I104" s="39">
        <f t="shared" ca="1" si="30"/>
        <v>2042817620246.8743</v>
      </c>
      <c r="J104" s="39">
        <f t="shared" ca="1" si="30"/>
        <v>2070418144992.7717</v>
      </c>
      <c r="K104" s="39">
        <f t="shared" ca="1" si="30"/>
        <v>2098391580643.0486</v>
      </c>
      <c r="L104" s="39">
        <f t="shared" ca="1" si="30"/>
        <v>2126742965599.8333</v>
      </c>
      <c r="M104" s="39">
        <f t="shared" ca="1" si="30"/>
        <v>2155477406339.1423</v>
      </c>
      <c r="N104" s="39">
        <f t="shared" ca="1" si="30"/>
        <v>2179010102902.8767</v>
      </c>
      <c r="O104" s="39">
        <f t="shared" ca="1" si="30"/>
        <v>2202799720650.7227</v>
      </c>
      <c r="P104" s="39">
        <f t="shared" ca="1" si="30"/>
        <v>2226849064552.1245</v>
      </c>
      <c r="Q104" s="39">
        <f t="shared" ca="1" si="30"/>
        <v>2251160970200.1377</v>
      </c>
      <c r="R104" s="39">
        <f t="shared" ca="1" si="30"/>
        <v>2275738304145.7607</v>
      </c>
      <c r="S104" s="39">
        <f t="shared" ca="1" si="30"/>
        <v>2300583964235.9248</v>
      </c>
      <c r="T104" s="39">
        <f t="shared" ca="1" si="30"/>
        <v>2325700879955.1699</v>
      </c>
      <c r="U104" s="39">
        <f t="shared" ca="1" si="30"/>
        <v>2351092012771.0547</v>
      </c>
      <c r="V104" s="39">
        <f t="shared" ca="1" si="30"/>
        <v>2376760356483.3325</v>
      </c>
      <c r="W104" s="39">
        <f t="shared" ca="1" si="30"/>
        <v>2402708937576.9429</v>
      </c>
      <c r="X104" s="39">
        <f t="shared" ca="1" si="30"/>
        <v>2406471985851.5781</v>
      </c>
      <c r="Y104" s="39">
        <f t="shared" ca="1" si="30"/>
        <v>2410240927695.7983</v>
      </c>
      <c r="Z104" s="39">
        <f t="shared" ca="1" si="30"/>
        <v>2414015772339.9312</v>
      </c>
      <c r="AA104" s="39">
        <f t="shared" ca="1" si="30"/>
        <v>2417796529028.7568</v>
      </c>
      <c r="AB104" s="39">
        <f t="shared" ca="1" si="30"/>
        <v>2421583207021.5381</v>
      </c>
      <c r="AC104" s="39">
        <f t="shared" ca="1" si="30"/>
        <v>2425375815592.0371</v>
      </c>
      <c r="AD104" s="39">
        <f t="shared" ca="1" si="30"/>
        <v>2429174364028.5405</v>
      </c>
      <c r="AE104" s="39">
        <f t="shared" ca="1" si="30"/>
        <v>2432978861633.8828</v>
      </c>
      <c r="AF104" s="39">
        <f t="shared" ca="1" si="30"/>
        <v>2436789317725.4678</v>
      </c>
      <c r="AG104" s="39">
        <f t="shared" ca="1" si="30"/>
        <v>2440605741635.292</v>
      </c>
    </row>
    <row r="105" spans="1:33">
      <c r="A105" s="20" t="s">
        <v>309</v>
      </c>
      <c r="B105" s="39">
        <f t="shared" ref="B105:F112" ca="1" si="31">B$19*B48/SUM(B$31:B$55)</f>
        <v>359572345481.05774</v>
      </c>
      <c r="C105" s="39">
        <f t="shared" ca="1" si="31"/>
        <v>462286498002.65839</v>
      </c>
      <c r="D105" s="39">
        <f t="shared" ca="1" si="31"/>
        <v>381767354236.49768</v>
      </c>
      <c r="E105" s="39">
        <f t="shared" ca="1" si="31"/>
        <v>178039248999.95792</v>
      </c>
      <c r="F105" s="39">
        <f t="shared" ca="1" si="31"/>
        <v>336098324352.89813</v>
      </c>
      <c r="G105" s="39">
        <f t="shared" ref="G105:AG105" ca="1" si="32">IFERROR($F105*G48/$F48,0)</f>
        <v>332355961495.57965</v>
      </c>
      <c r="H105" s="39">
        <f t="shared" ca="1" si="32"/>
        <v>336846425474.73639</v>
      </c>
      <c r="I105" s="39">
        <f t="shared" ca="1" si="32"/>
        <v>341397560147.61969</v>
      </c>
      <c r="J105" s="39">
        <f t="shared" ca="1" si="32"/>
        <v>346010185236.44409</v>
      </c>
      <c r="K105" s="39">
        <f t="shared" ca="1" si="32"/>
        <v>350685131538.69739</v>
      </c>
      <c r="L105" s="39">
        <f t="shared" ca="1" si="32"/>
        <v>355423241076.7785</v>
      </c>
      <c r="M105" s="39">
        <f t="shared" ca="1" si="32"/>
        <v>360225367249.6579</v>
      </c>
      <c r="N105" s="39">
        <f t="shared" ca="1" si="32"/>
        <v>364158173150.15845</v>
      </c>
      <c r="O105" s="39">
        <f t="shared" ca="1" si="32"/>
        <v>368133915955.32245</v>
      </c>
      <c r="P105" s="39">
        <f t="shared" ca="1" si="32"/>
        <v>372153064434.22467</v>
      </c>
      <c r="Q105" s="39">
        <f t="shared" ca="1" si="32"/>
        <v>376216092473.78497</v>
      </c>
      <c r="R105" s="39">
        <f t="shared" ca="1" si="32"/>
        <v>380323479134.64362</v>
      </c>
      <c r="S105" s="39">
        <f t="shared" ca="1" si="32"/>
        <v>384475708707.64569</v>
      </c>
      <c r="T105" s="39">
        <f t="shared" ca="1" si="32"/>
        <v>388673270770.94318</v>
      </c>
      <c r="U105" s="39">
        <f t="shared" ca="1" si="32"/>
        <v>392916660247.71863</v>
      </c>
      <c r="V105" s="39">
        <f t="shared" ca="1" si="32"/>
        <v>397206377464.5415</v>
      </c>
      <c r="W105" s="39">
        <f t="shared" ca="1" si="32"/>
        <v>401542928210.35925</v>
      </c>
      <c r="X105" s="39">
        <f t="shared" ca="1" si="32"/>
        <v>402171812300.1308</v>
      </c>
      <c r="Y105" s="39">
        <f t="shared" ca="1" si="32"/>
        <v>402801681328.67365</v>
      </c>
      <c r="Z105" s="39">
        <f t="shared" ca="1" si="32"/>
        <v>403432536838.56854</v>
      </c>
      <c r="AA105" s="39">
        <f t="shared" ca="1" si="32"/>
        <v>404064380374.81189</v>
      </c>
      <c r="AB105" s="39">
        <f t="shared" ca="1" si="32"/>
        <v>404697213484.81995</v>
      </c>
      <c r="AC105" s="39">
        <f t="shared" ca="1" si="32"/>
        <v>405331037718.43268</v>
      </c>
      <c r="AD105" s="39">
        <f t="shared" ca="1" si="32"/>
        <v>405965854627.91675</v>
      </c>
      <c r="AE105" s="39">
        <f t="shared" ca="1" si="32"/>
        <v>406601665767.97058</v>
      </c>
      <c r="AF105" s="39">
        <f t="shared" ca="1" si="32"/>
        <v>407238472695.72729</v>
      </c>
      <c r="AG105" s="39">
        <f t="shared" ca="1" si="32"/>
        <v>407876276970.75873</v>
      </c>
    </row>
    <row r="106" spans="1:33">
      <c r="A106" s="20" t="s">
        <v>310</v>
      </c>
      <c r="B106" s="39">
        <f t="shared" ca="1" si="31"/>
        <v>474614518597.71014</v>
      </c>
      <c r="C106" s="39">
        <f t="shared" ca="1" si="31"/>
        <v>610191207586.3783</v>
      </c>
      <c r="D106" s="39">
        <f t="shared" ca="1" si="31"/>
        <v>503910635298.90411</v>
      </c>
      <c r="E106" s="39">
        <f t="shared" ca="1" si="31"/>
        <v>235001421876.76758</v>
      </c>
      <c r="F106" s="39">
        <f t="shared" ca="1" si="31"/>
        <v>443630180182.06067</v>
      </c>
      <c r="G106" s="39">
        <f t="shared" ref="G106:AG106" ca="1" si="33">IFERROR($F106*G49/$F49,0)</f>
        <v>438690479539.71045</v>
      </c>
      <c r="H106" s="39">
        <f t="shared" ca="1" si="33"/>
        <v>444617630018.69537</v>
      </c>
      <c r="I106" s="39">
        <f t="shared" ca="1" si="33"/>
        <v>450624862273.8736</v>
      </c>
      <c r="J106" s="39">
        <f t="shared" ca="1" si="33"/>
        <v>456713258290.7453</v>
      </c>
      <c r="K106" s="39">
        <f t="shared" ca="1" si="33"/>
        <v>462883914673.52594</v>
      </c>
      <c r="L106" s="39">
        <f t="shared" ca="1" si="33"/>
        <v>469137942842.65857</v>
      </c>
      <c r="M106" s="39">
        <f t="shared" ca="1" si="33"/>
        <v>475476469234.99664</v>
      </c>
      <c r="N106" s="39">
        <f t="shared" ca="1" si="33"/>
        <v>480667543583.90704</v>
      </c>
      <c r="O106" s="39">
        <f t="shared" ca="1" si="33"/>
        <v>485915292142.03607</v>
      </c>
      <c r="P106" s="39">
        <f t="shared" ca="1" si="33"/>
        <v>491220333657.21381</v>
      </c>
      <c r="Q106" s="39">
        <f t="shared" ca="1" si="33"/>
        <v>496583293632.52844</v>
      </c>
      <c r="R106" s="39">
        <f t="shared" ca="1" si="33"/>
        <v>502004804400.07642</v>
      </c>
      <c r="S106" s="39">
        <f t="shared" ca="1" si="33"/>
        <v>507485505195.52026</v>
      </c>
      <c r="T106" s="39">
        <f t="shared" ca="1" si="33"/>
        <v>513026042233.45782</v>
      </c>
      <c r="U106" s="39">
        <f t="shared" ca="1" si="33"/>
        <v>518627068783.617</v>
      </c>
      <c r="V106" s="39">
        <f t="shared" ca="1" si="33"/>
        <v>524289245247.88</v>
      </c>
      <c r="W106" s="39">
        <f t="shared" ca="1" si="33"/>
        <v>530013239238.15002</v>
      </c>
      <c r="X106" s="39">
        <f t="shared" ca="1" si="33"/>
        <v>530843329547.57391</v>
      </c>
      <c r="Y106" s="39">
        <f t="shared" ca="1" si="33"/>
        <v>531674719918.71472</v>
      </c>
      <c r="Z106" s="39">
        <f t="shared" ca="1" si="33"/>
        <v>532507412387.6889</v>
      </c>
      <c r="AA106" s="39">
        <f t="shared" ca="1" si="33"/>
        <v>533341408993.80182</v>
      </c>
      <c r="AB106" s="39">
        <f t="shared" ca="1" si="33"/>
        <v>534176711779.55225</v>
      </c>
      <c r="AC106" s="39">
        <f t="shared" ca="1" si="33"/>
        <v>535013322790.63867</v>
      </c>
      <c r="AD106" s="39">
        <f t="shared" ca="1" si="33"/>
        <v>535851244075.96277</v>
      </c>
      <c r="AE106" s="39">
        <f t="shared" ca="1" si="33"/>
        <v>536690477687.63556</v>
      </c>
      <c r="AF106" s="39">
        <f t="shared" ca="1" si="33"/>
        <v>537531025680.98193</v>
      </c>
      <c r="AG106" s="39">
        <f t="shared" ca="1" si="33"/>
        <v>538372890114.54572</v>
      </c>
    </row>
    <row r="107" spans="1:33">
      <c r="A107" s="20" t="s">
        <v>263</v>
      </c>
      <c r="B107" s="39">
        <f t="shared" ca="1" si="31"/>
        <v>12340901314.716961</v>
      </c>
      <c r="C107" s="39">
        <f t="shared" ca="1" si="31"/>
        <v>15390665948.586935</v>
      </c>
      <c r="D107" s="39">
        <f t="shared" ca="1" si="31"/>
        <v>12546332318.413958</v>
      </c>
      <c r="E107" s="39">
        <f t="shared" ca="1" si="31"/>
        <v>5910341655.4773693</v>
      </c>
      <c r="F107" s="39">
        <f t="shared" ca="1" si="31"/>
        <v>11353248089.400871</v>
      </c>
      <c r="G107" s="39">
        <f t="shared" ref="G107:AG107" ca="1" si="34">IFERROR($F107*G50/$F50,0)</f>
        <v>11383750519.830929</v>
      </c>
      <c r="H107" s="39">
        <f t="shared" ca="1" si="34"/>
        <v>11390755702.618677</v>
      </c>
      <c r="I107" s="39">
        <f t="shared" ca="1" si="34"/>
        <v>11397765196.163746</v>
      </c>
      <c r="J107" s="39">
        <f t="shared" ca="1" si="34"/>
        <v>11404779003.118835</v>
      </c>
      <c r="K107" s="39">
        <f t="shared" ca="1" si="34"/>
        <v>11411797126.138269</v>
      </c>
      <c r="L107" s="39">
        <f t="shared" ca="1" si="34"/>
        <v>11418819567.878012</v>
      </c>
      <c r="M107" s="39">
        <f t="shared" ca="1" si="34"/>
        <v>11425846330.995667</v>
      </c>
      <c r="N107" s="39">
        <f t="shared" ca="1" si="34"/>
        <v>11547712317.897041</v>
      </c>
      <c r="O107" s="39">
        <f t="shared" ca="1" si="34"/>
        <v>11670878105.122458</v>
      </c>
      <c r="P107" s="39">
        <f t="shared" ca="1" si="34"/>
        <v>11795357556.104406</v>
      </c>
      <c r="Q107" s="39">
        <f t="shared" ca="1" si="34"/>
        <v>11921164682.140207</v>
      </c>
      <c r="R107" s="39">
        <f t="shared" ca="1" si="34"/>
        <v>12048313643.969128</v>
      </c>
      <c r="S107" s="39">
        <f t="shared" ca="1" si="34"/>
        <v>12176818753.366282</v>
      </c>
      <c r="T107" s="39">
        <f t="shared" ca="1" si="34"/>
        <v>12306694474.753555</v>
      </c>
      <c r="U107" s="39">
        <f t="shared" ca="1" si="34"/>
        <v>12437955426.827721</v>
      </c>
      <c r="V107" s="39">
        <f t="shared" ca="1" si="34"/>
        <v>12570616384.205885</v>
      </c>
      <c r="W107" s="39">
        <f t="shared" ca="1" si="34"/>
        <v>12704692279.088533</v>
      </c>
      <c r="X107" s="39">
        <f t="shared" ca="1" si="34"/>
        <v>12709709386.110828</v>
      </c>
      <c r="Y107" s="39">
        <f t="shared" ca="1" si="34"/>
        <v>12714728474.39818</v>
      </c>
      <c r="Z107" s="39">
        <f t="shared" ca="1" si="34"/>
        <v>12719749544.732996</v>
      </c>
      <c r="AA107" s="39">
        <f t="shared" ca="1" si="34"/>
        <v>12724772597.897985</v>
      </c>
      <c r="AB107" s="39">
        <f t="shared" ca="1" si="34"/>
        <v>12729797634.67618</v>
      </c>
      <c r="AC107" s="39">
        <f t="shared" ca="1" si="34"/>
        <v>12734824655.850904</v>
      </c>
      <c r="AD107" s="39">
        <f t="shared" ca="1" si="34"/>
        <v>12739853662.205799</v>
      </c>
      <c r="AE107" s="39">
        <f t="shared" ca="1" si="34"/>
        <v>12744884654.524828</v>
      </c>
      <c r="AF107" s="39">
        <f t="shared" ca="1" si="34"/>
        <v>12749917633.592237</v>
      </c>
      <c r="AG107" s="39">
        <f t="shared" ca="1" si="34"/>
        <v>12754952600.19261</v>
      </c>
    </row>
    <row r="108" spans="1:33">
      <c r="A108" s="20" t="s">
        <v>311</v>
      </c>
      <c r="B108" s="39">
        <f t="shared" ca="1" si="31"/>
        <v>3160266602.0279021</v>
      </c>
      <c r="C108" s="39">
        <f t="shared" ca="1" si="31"/>
        <v>3941252453.1157308</v>
      </c>
      <c r="D108" s="39">
        <f t="shared" ca="1" si="31"/>
        <v>3212873516.502655</v>
      </c>
      <c r="E108" s="39">
        <f t="shared" ca="1" si="31"/>
        <v>1513524406.6902103</v>
      </c>
      <c r="F108" s="39">
        <f t="shared" ca="1" si="31"/>
        <v>2907347676.3551574</v>
      </c>
      <c r="G108" s="39">
        <f t="shared" ref="G108:AG108" ca="1" si="35">IFERROR($F108*G51/$F51,0)</f>
        <v>2915158759.9794822</v>
      </c>
      <c r="H108" s="39">
        <f t="shared" ca="1" si="35"/>
        <v>2916952652.0656962</v>
      </c>
      <c r="I108" s="39">
        <f t="shared" ca="1" si="35"/>
        <v>2918747648.053647</v>
      </c>
      <c r="J108" s="39">
        <f t="shared" ca="1" si="35"/>
        <v>2920543748.6226387</v>
      </c>
      <c r="K108" s="39">
        <f t="shared" ca="1" si="35"/>
        <v>2922340954.4523935</v>
      </c>
      <c r="L108" s="39">
        <f t="shared" ca="1" si="35"/>
        <v>2924139266.2230535</v>
      </c>
      <c r="M108" s="39">
        <f t="shared" ca="1" si="35"/>
        <v>2925938684.6151762</v>
      </c>
      <c r="N108" s="39">
        <f t="shared" ca="1" si="35"/>
        <v>2957146211.3999753</v>
      </c>
      <c r="O108" s="39">
        <f t="shared" ca="1" si="35"/>
        <v>2988686591.9568458</v>
      </c>
      <c r="P108" s="39">
        <f t="shared" ca="1" si="35"/>
        <v>3020563376.4432344</v>
      </c>
      <c r="Q108" s="39">
        <f t="shared" ca="1" si="35"/>
        <v>3052780152.8819156</v>
      </c>
      <c r="R108" s="39">
        <f t="shared" ca="1" si="35"/>
        <v>3085340547.5648603</v>
      </c>
      <c r="S108" s="39">
        <f t="shared" ca="1" si="35"/>
        <v>3118248225.4614053</v>
      </c>
      <c r="T108" s="39">
        <f t="shared" ca="1" si="35"/>
        <v>3151506890.6307812</v>
      </c>
      <c r="U108" s="39">
        <f t="shared" ca="1" si="35"/>
        <v>3185120286.6390362</v>
      </c>
      <c r="V108" s="39">
        <f t="shared" ca="1" si="35"/>
        <v>3219092196.9804063</v>
      </c>
      <c r="W108" s="39">
        <f t="shared" ca="1" si="35"/>
        <v>3253426445.5031905</v>
      </c>
      <c r="X108" s="39">
        <f t="shared" ca="1" si="35"/>
        <v>3254711229.7630277</v>
      </c>
      <c r="Y108" s="39">
        <f t="shared" ca="1" si="35"/>
        <v>3255996521.386601</v>
      </c>
      <c r="Z108" s="39">
        <f t="shared" ca="1" si="35"/>
        <v>3257282320.5742679</v>
      </c>
      <c r="AA108" s="39">
        <f t="shared" ca="1" si="35"/>
        <v>3258568627.5264678</v>
      </c>
      <c r="AB108" s="39">
        <f t="shared" ca="1" si="35"/>
        <v>3259855442.4437175</v>
      </c>
      <c r="AC108" s="39">
        <f t="shared" ca="1" si="35"/>
        <v>3261142765.5266128</v>
      </c>
      <c r="AD108" s="39">
        <f t="shared" ca="1" si="35"/>
        <v>3262430596.9758296</v>
      </c>
      <c r="AE108" s="39">
        <f t="shared" ca="1" si="35"/>
        <v>3263718936.9921227</v>
      </c>
      <c r="AF108" s="39">
        <f t="shared" ca="1" si="35"/>
        <v>3265007785.7763257</v>
      </c>
      <c r="AG108" s="39">
        <f t="shared" ca="1" si="35"/>
        <v>3266297143.5293531</v>
      </c>
    </row>
    <row r="109" spans="1:33">
      <c r="A109" s="20" t="s">
        <v>266</v>
      </c>
      <c r="B109" s="39">
        <f t="shared" ca="1" si="31"/>
        <v>0</v>
      </c>
      <c r="C109" s="39">
        <f t="shared" ca="1" si="31"/>
        <v>0</v>
      </c>
      <c r="D109" s="39">
        <f t="shared" ca="1" si="31"/>
        <v>0</v>
      </c>
      <c r="E109" s="39">
        <f t="shared" ca="1" si="31"/>
        <v>0</v>
      </c>
      <c r="F109" s="39">
        <f t="shared" ca="1" si="31"/>
        <v>0</v>
      </c>
      <c r="G109" s="39">
        <f t="shared" ref="G109:AG109" ca="1" si="36">IFERROR($F109*G52/$F52,0)</f>
        <v>0</v>
      </c>
      <c r="H109" s="39">
        <f t="shared" ca="1" si="36"/>
        <v>0</v>
      </c>
      <c r="I109" s="39">
        <f t="shared" ca="1" si="36"/>
        <v>0</v>
      </c>
      <c r="J109" s="39">
        <f t="shared" ca="1" si="36"/>
        <v>0</v>
      </c>
      <c r="K109" s="39">
        <f t="shared" ca="1" si="36"/>
        <v>0</v>
      </c>
      <c r="L109" s="39">
        <f t="shared" ca="1" si="36"/>
        <v>0</v>
      </c>
      <c r="M109" s="39">
        <f t="shared" ca="1" si="36"/>
        <v>0</v>
      </c>
      <c r="N109" s="39">
        <f t="shared" ca="1" si="36"/>
        <v>0</v>
      </c>
      <c r="O109" s="39">
        <f t="shared" ca="1" si="36"/>
        <v>0</v>
      </c>
      <c r="P109" s="39">
        <f t="shared" ca="1" si="36"/>
        <v>0</v>
      </c>
      <c r="Q109" s="39">
        <f t="shared" ca="1" si="36"/>
        <v>0</v>
      </c>
      <c r="R109" s="39">
        <f t="shared" ca="1" si="36"/>
        <v>0</v>
      </c>
      <c r="S109" s="39">
        <f t="shared" ca="1" si="36"/>
        <v>0</v>
      </c>
      <c r="T109" s="39">
        <f t="shared" ca="1" si="36"/>
        <v>0</v>
      </c>
      <c r="U109" s="39">
        <f t="shared" ca="1" si="36"/>
        <v>0</v>
      </c>
      <c r="V109" s="39">
        <f t="shared" ca="1" si="36"/>
        <v>0</v>
      </c>
      <c r="W109" s="39">
        <f t="shared" ca="1" si="36"/>
        <v>0</v>
      </c>
      <c r="X109" s="39">
        <f t="shared" ca="1" si="36"/>
        <v>0</v>
      </c>
      <c r="Y109" s="39">
        <f t="shared" ca="1" si="36"/>
        <v>0</v>
      </c>
      <c r="Z109" s="39">
        <f t="shared" ca="1" si="36"/>
        <v>0</v>
      </c>
      <c r="AA109" s="39">
        <f t="shared" ca="1" si="36"/>
        <v>0</v>
      </c>
      <c r="AB109" s="39">
        <f t="shared" ca="1" si="36"/>
        <v>0</v>
      </c>
      <c r="AC109" s="39">
        <f t="shared" ca="1" si="36"/>
        <v>0</v>
      </c>
      <c r="AD109" s="39">
        <f t="shared" ca="1" si="36"/>
        <v>0</v>
      </c>
      <c r="AE109" s="39">
        <f t="shared" ca="1" si="36"/>
        <v>0</v>
      </c>
      <c r="AF109" s="39">
        <f t="shared" ca="1" si="36"/>
        <v>0</v>
      </c>
      <c r="AG109" s="39">
        <f t="shared" ca="1" si="36"/>
        <v>0</v>
      </c>
    </row>
    <row r="110" spans="1:33">
      <c r="A110" s="20" t="s">
        <v>267</v>
      </c>
      <c r="B110" s="39">
        <f t="shared" ca="1" si="31"/>
        <v>0</v>
      </c>
      <c r="C110" s="39">
        <f t="shared" ca="1" si="31"/>
        <v>0</v>
      </c>
      <c r="D110" s="39">
        <f t="shared" ca="1" si="31"/>
        <v>0</v>
      </c>
      <c r="E110" s="39">
        <f t="shared" ca="1" si="31"/>
        <v>0</v>
      </c>
      <c r="F110" s="39">
        <f t="shared" ca="1" si="31"/>
        <v>0</v>
      </c>
      <c r="G110" s="39">
        <f t="shared" ref="G110:AG110" ca="1" si="37">IFERROR($F110*G53/$F53,0)</f>
        <v>0</v>
      </c>
      <c r="H110" s="39">
        <f t="shared" ca="1" si="37"/>
        <v>0</v>
      </c>
      <c r="I110" s="39">
        <f t="shared" ca="1" si="37"/>
        <v>0</v>
      </c>
      <c r="J110" s="39">
        <f t="shared" ca="1" si="37"/>
        <v>0</v>
      </c>
      <c r="K110" s="39">
        <f t="shared" ca="1" si="37"/>
        <v>0</v>
      </c>
      <c r="L110" s="39">
        <f t="shared" ca="1" si="37"/>
        <v>0</v>
      </c>
      <c r="M110" s="39">
        <f t="shared" ca="1" si="37"/>
        <v>0</v>
      </c>
      <c r="N110" s="39">
        <f t="shared" ca="1" si="37"/>
        <v>0</v>
      </c>
      <c r="O110" s="39">
        <f t="shared" ca="1" si="37"/>
        <v>0</v>
      </c>
      <c r="P110" s="39">
        <f t="shared" ca="1" si="37"/>
        <v>0</v>
      </c>
      <c r="Q110" s="39">
        <f t="shared" ca="1" si="37"/>
        <v>0</v>
      </c>
      <c r="R110" s="39">
        <f t="shared" ca="1" si="37"/>
        <v>0</v>
      </c>
      <c r="S110" s="39">
        <f t="shared" ca="1" si="37"/>
        <v>0</v>
      </c>
      <c r="T110" s="39">
        <f t="shared" ca="1" si="37"/>
        <v>0</v>
      </c>
      <c r="U110" s="39">
        <f t="shared" ca="1" si="37"/>
        <v>0</v>
      </c>
      <c r="V110" s="39">
        <f t="shared" ca="1" si="37"/>
        <v>0</v>
      </c>
      <c r="W110" s="39">
        <f t="shared" ca="1" si="37"/>
        <v>0</v>
      </c>
      <c r="X110" s="39">
        <f t="shared" ca="1" si="37"/>
        <v>0</v>
      </c>
      <c r="Y110" s="39">
        <f t="shared" ca="1" si="37"/>
        <v>0</v>
      </c>
      <c r="Z110" s="39">
        <f t="shared" ca="1" si="37"/>
        <v>0</v>
      </c>
      <c r="AA110" s="39">
        <f t="shared" ca="1" si="37"/>
        <v>0</v>
      </c>
      <c r="AB110" s="39">
        <f t="shared" ca="1" si="37"/>
        <v>0</v>
      </c>
      <c r="AC110" s="39">
        <f t="shared" ca="1" si="37"/>
        <v>0</v>
      </c>
      <c r="AD110" s="39">
        <f t="shared" ca="1" si="37"/>
        <v>0</v>
      </c>
      <c r="AE110" s="39">
        <f t="shared" ca="1" si="37"/>
        <v>0</v>
      </c>
      <c r="AF110" s="39">
        <f t="shared" ca="1" si="37"/>
        <v>0</v>
      </c>
      <c r="AG110" s="39">
        <f t="shared" ca="1" si="37"/>
        <v>0</v>
      </c>
    </row>
    <row r="111" spans="1:33">
      <c r="A111" s="20" t="s">
        <v>268</v>
      </c>
      <c r="B111" s="39">
        <f t="shared" ca="1" si="31"/>
        <v>0</v>
      </c>
      <c r="C111" s="39">
        <f t="shared" ca="1" si="31"/>
        <v>0</v>
      </c>
      <c r="D111" s="39">
        <f t="shared" ca="1" si="31"/>
        <v>0</v>
      </c>
      <c r="E111" s="39">
        <f t="shared" ca="1" si="31"/>
        <v>0</v>
      </c>
      <c r="F111" s="39">
        <f t="shared" ca="1" si="31"/>
        <v>0</v>
      </c>
      <c r="G111" s="39">
        <f t="shared" ref="G111:AG111" ca="1" si="38">IFERROR($F111*G54/$F54,0)</f>
        <v>0</v>
      </c>
      <c r="H111" s="39">
        <f t="shared" ca="1" si="38"/>
        <v>0</v>
      </c>
      <c r="I111" s="39">
        <f t="shared" ca="1" si="38"/>
        <v>0</v>
      </c>
      <c r="J111" s="39">
        <f t="shared" ca="1" si="38"/>
        <v>0</v>
      </c>
      <c r="K111" s="39">
        <f t="shared" ca="1" si="38"/>
        <v>0</v>
      </c>
      <c r="L111" s="39">
        <f t="shared" ca="1" si="38"/>
        <v>0</v>
      </c>
      <c r="M111" s="39">
        <f t="shared" ca="1" si="38"/>
        <v>0</v>
      </c>
      <c r="N111" s="39">
        <f t="shared" ca="1" si="38"/>
        <v>0</v>
      </c>
      <c r="O111" s="39">
        <f t="shared" ca="1" si="38"/>
        <v>0</v>
      </c>
      <c r="P111" s="39">
        <f t="shared" ca="1" si="38"/>
        <v>0</v>
      </c>
      <c r="Q111" s="39">
        <f t="shared" ca="1" si="38"/>
        <v>0</v>
      </c>
      <c r="R111" s="39">
        <f t="shared" ca="1" si="38"/>
        <v>0</v>
      </c>
      <c r="S111" s="39">
        <f t="shared" ca="1" si="38"/>
        <v>0</v>
      </c>
      <c r="T111" s="39">
        <f t="shared" ca="1" si="38"/>
        <v>0</v>
      </c>
      <c r="U111" s="39">
        <f t="shared" ca="1" si="38"/>
        <v>0</v>
      </c>
      <c r="V111" s="39">
        <f t="shared" ca="1" si="38"/>
        <v>0</v>
      </c>
      <c r="W111" s="39">
        <f t="shared" ca="1" si="38"/>
        <v>0</v>
      </c>
      <c r="X111" s="39">
        <f t="shared" ca="1" si="38"/>
        <v>0</v>
      </c>
      <c r="Y111" s="39">
        <f t="shared" ca="1" si="38"/>
        <v>0</v>
      </c>
      <c r="Z111" s="39">
        <f t="shared" ca="1" si="38"/>
        <v>0</v>
      </c>
      <c r="AA111" s="39">
        <f t="shared" ca="1" si="38"/>
        <v>0</v>
      </c>
      <c r="AB111" s="39">
        <f t="shared" ca="1" si="38"/>
        <v>0</v>
      </c>
      <c r="AC111" s="39">
        <f t="shared" ca="1" si="38"/>
        <v>0</v>
      </c>
      <c r="AD111" s="39">
        <f t="shared" ca="1" si="38"/>
        <v>0</v>
      </c>
      <c r="AE111" s="39">
        <f t="shared" ca="1" si="38"/>
        <v>0</v>
      </c>
      <c r="AF111" s="39">
        <f t="shared" ca="1" si="38"/>
        <v>0</v>
      </c>
      <c r="AG111" s="39">
        <f t="shared" ca="1" si="38"/>
        <v>0</v>
      </c>
    </row>
    <row r="112" spans="1:33">
      <c r="A112" s="20" t="s">
        <v>269</v>
      </c>
      <c r="B112" s="39">
        <f t="shared" ca="1" si="31"/>
        <v>0</v>
      </c>
      <c r="C112" s="39">
        <f t="shared" ca="1" si="31"/>
        <v>0</v>
      </c>
      <c r="D112" s="39">
        <f t="shared" ca="1" si="31"/>
        <v>0</v>
      </c>
      <c r="E112" s="39">
        <f t="shared" ca="1" si="31"/>
        <v>0</v>
      </c>
      <c r="F112" s="39">
        <f t="shared" ca="1" si="31"/>
        <v>0</v>
      </c>
      <c r="G112" s="39">
        <f t="shared" ref="G112:AG112" ca="1" si="39">IFERROR($F112*G55/$F55,0)</f>
        <v>0</v>
      </c>
      <c r="H112" s="39">
        <f t="shared" ca="1" si="39"/>
        <v>0</v>
      </c>
      <c r="I112" s="39">
        <f t="shared" ca="1" si="39"/>
        <v>0</v>
      </c>
      <c r="J112" s="39">
        <f t="shared" ca="1" si="39"/>
        <v>0</v>
      </c>
      <c r="K112" s="39">
        <f t="shared" ca="1" si="39"/>
        <v>0</v>
      </c>
      <c r="L112" s="39">
        <f t="shared" ca="1" si="39"/>
        <v>0</v>
      </c>
      <c r="M112" s="39">
        <f t="shared" ca="1" si="39"/>
        <v>0</v>
      </c>
      <c r="N112" s="39">
        <f t="shared" ca="1" si="39"/>
        <v>0</v>
      </c>
      <c r="O112" s="39">
        <f t="shared" ca="1" si="39"/>
        <v>0</v>
      </c>
      <c r="P112" s="39">
        <f t="shared" ca="1" si="39"/>
        <v>0</v>
      </c>
      <c r="Q112" s="39">
        <f t="shared" ca="1" si="39"/>
        <v>0</v>
      </c>
      <c r="R112" s="39">
        <f t="shared" ca="1" si="39"/>
        <v>0</v>
      </c>
      <c r="S112" s="39">
        <f t="shared" ca="1" si="39"/>
        <v>0</v>
      </c>
      <c r="T112" s="39">
        <f t="shared" ca="1" si="39"/>
        <v>0</v>
      </c>
      <c r="U112" s="39">
        <f t="shared" ca="1" si="39"/>
        <v>0</v>
      </c>
      <c r="V112" s="39">
        <f t="shared" ca="1" si="39"/>
        <v>0</v>
      </c>
      <c r="W112" s="39">
        <f t="shared" ca="1" si="39"/>
        <v>0</v>
      </c>
      <c r="X112" s="39">
        <f t="shared" ca="1" si="39"/>
        <v>0</v>
      </c>
      <c r="Y112" s="39">
        <f t="shared" ca="1" si="39"/>
        <v>0</v>
      </c>
      <c r="Z112" s="39">
        <f t="shared" ca="1" si="39"/>
        <v>0</v>
      </c>
      <c r="AA112" s="39">
        <f t="shared" ca="1" si="39"/>
        <v>0</v>
      </c>
      <c r="AB112" s="39">
        <f t="shared" ca="1" si="39"/>
        <v>0</v>
      </c>
      <c r="AC112" s="39">
        <f t="shared" ca="1" si="39"/>
        <v>0</v>
      </c>
      <c r="AD112" s="39">
        <f t="shared" ca="1" si="39"/>
        <v>0</v>
      </c>
      <c r="AE112" s="39">
        <f t="shared" ca="1" si="39"/>
        <v>0</v>
      </c>
      <c r="AF112" s="39">
        <f t="shared" ca="1" si="39"/>
        <v>0</v>
      </c>
      <c r="AG112" s="39">
        <f t="shared" ca="1" si="39"/>
        <v>0</v>
      </c>
    </row>
    <row r="113" spans="1:33" s="728" customFormat="1" ht="13.5">
      <c r="A113" s="728" t="s">
        <v>836</v>
      </c>
      <c r="B113" s="729">
        <f ca="1">SUM(B88:B112)</f>
        <v>15123552677872.943</v>
      </c>
      <c r="C113" s="729">
        <f t="shared" ref="C113:AG113" ca="1" si="40">SUM(C88:C112)</f>
        <v>19572759275573.168</v>
      </c>
      <c r="D113" s="729">
        <f t="shared" ca="1" si="40"/>
        <v>16072579876483.023</v>
      </c>
      <c r="E113" s="729">
        <f t="shared" ca="1" si="40"/>
        <v>7257862314435.1035</v>
      </c>
      <c r="F113" s="729">
        <f t="shared" ca="1" si="40"/>
        <v>13331344511937.807</v>
      </c>
      <c r="G113" s="729">
        <f t="shared" ca="1" si="40"/>
        <v>12749154407894.959</v>
      </c>
      <c r="H113" s="729">
        <f t="shared" ca="1" si="40"/>
        <v>12959829940421.072</v>
      </c>
      <c r="I113" s="729">
        <f t="shared" ca="1" si="40"/>
        <v>13176102594283.025</v>
      </c>
      <c r="J113" s="729">
        <f t="shared" ca="1" si="40"/>
        <v>13398141007948.285</v>
      </c>
      <c r="K113" s="729">
        <f t="shared" ca="1" si="40"/>
        <v>13626119240543.635</v>
      </c>
      <c r="L113" s="729">
        <f t="shared" ca="1" si="40"/>
        <v>13860216950492.594</v>
      </c>
      <c r="M113" s="729">
        <f t="shared" ca="1" si="40"/>
        <v>14100619580097.943</v>
      </c>
      <c r="N113" s="729">
        <f t="shared" ca="1" si="40"/>
        <v>14237652878328.58</v>
      </c>
      <c r="O113" s="729">
        <f t="shared" ca="1" si="40"/>
        <v>14376549668715.254</v>
      </c>
      <c r="P113" s="729">
        <f t="shared" ca="1" si="40"/>
        <v>14517341245966.514</v>
      </c>
      <c r="Q113" s="729">
        <f t="shared" ca="1" si="40"/>
        <v>14660059593788.236</v>
      </c>
      <c r="R113" s="729">
        <f t="shared" ca="1" si="40"/>
        <v>14804737402860.949</v>
      </c>
      <c r="S113" s="729">
        <f t="shared" ca="1" si="40"/>
        <v>14951408089323.373</v>
      </c>
      <c r="T113" s="729">
        <f t="shared" ca="1" si="40"/>
        <v>15100105813776.752</v>
      </c>
      <c r="U113" s="729">
        <f t="shared" ca="1" si="40"/>
        <v>15250865500825.168</v>
      </c>
      <c r="V113" s="729">
        <f t="shared" ca="1" si="40"/>
        <v>15403722859167.287</v>
      </c>
      <c r="W113" s="729">
        <f t="shared" ca="1" si="40"/>
        <v>15558714402255.592</v>
      </c>
      <c r="X113" s="729">
        <f t="shared" ca="1" si="40"/>
        <v>15585250862288.646</v>
      </c>
      <c r="Y113" s="729">
        <f t="shared" ca="1" si="40"/>
        <v>15612072397560.219</v>
      </c>
      <c r="Z113" s="729">
        <f t="shared" ca="1" si="40"/>
        <v>15639181028689.381</v>
      </c>
      <c r="AA113" s="729">
        <f t="shared" ca="1" si="40"/>
        <v>15666578791561.396</v>
      </c>
      <c r="AB113" s="729">
        <f t="shared" ca="1" si="40"/>
        <v>15694267737443.461</v>
      </c>
      <c r="AC113" s="729">
        <f t="shared" ca="1" si="40"/>
        <v>15722249933101.32</v>
      </c>
      <c r="AD113" s="729">
        <f t="shared" ca="1" si="40"/>
        <v>15750527460916.781</v>
      </c>
      <c r="AE113" s="729">
        <f t="shared" ca="1" si="40"/>
        <v>15779102419006.125</v>
      </c>
      <c r="AF113" s="729">
        <f t="shared" ca="1" si="40"/>
        <v>15807976921339.408</v>
      </c>
      <c r="AG113" s="729">
        <f t="shared" ca="1" si="40"/>
        <v>15837153097860.689</v>
      </c>
    </row>
    <row r="114" spans="1:33" s="728" customFormat="1" ht="13.5">
      <c r="A114" s="728" t="s">
        <v>999</v>
      </c>
      <c r="B114" s="730">
        <f ca="1">B19-B113</f>
        <v>0</v>
      </c>
      <c r="C114" s="730">
        <f t="shared" ref="C114:F114" ca="1" si="41">C19-C113</f>
        <v>0</v>
      </c>
      <c r="D114" s="730">
        <f t="shared" ca="1" si="41"/>
        <v>0</v>
      </c>
      <c r="E114" s="730">
        <f t="shared" ca="1" si="41"/>
        <v>0</v>
      </c>
      <c r="F114" s="730">
        <f t="shared" ca="1" si="41"/>
        <v>0</v>
      </c>
      <c r="G114" s="729"/>
      <c r="H114" s="729"/>
      <c r="I114" s="729"/>
      <c r="J114" s="729"/>
      <c r="K114" s="729"/>
      <c r="L114" s="729"/>
      <c r="M114" s="729"/>
      <c r="N114" s="729"/>
      <c r="O114" s="729"/>
      <c r="P114" s="729"/>
      <c r="Q114" s="729"/>
      <c r="R114" s="729"/>
      <c r="S114" s="729"/>
      <c r="T114" s="729"/>
      <c r="U114" s="729"/>
      <c r="V114" s="729"/>
      <c r="W114" s="729"/>
      <c r="X114" s="729"/>
      <c r="Y114" s="729"/>
      <c r="Z114" s="729"/>
      <c r="AA114" s="729"/>
      <c r="AB114" s="729"/>
      <c r="AC114" s="729"/>
      <c r="AD114" s="729"/>
      <c r="AE114" s="729"/>
      <c r="AF114" s="729"/>
      <c r="AG114" s="729"/>
    </row>
    <row r="115" spans="1:33">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row>
    <row r="116" spans="1:33">
      <c r="A116" s="19" t="s">
        <v>995</v>
      </c>
      <c r="B116" s="19"/>
    </row>
    <row r="117" spans="1:33">
      <c r="B117" s="20">
        <v>2019</v>
      </c>
      <c r="C117" s="20">
        <v>2020</v>
      </c>
      <c r="D117" s="20">
        <v>2021</v>
      </c>
      <c r="E117" s="20">
        <v>2022</v>
      </c>
      <c r="F117" s="20">
        <v>2023</v>
      </c>
      <c r="G117" s="20">
        <v>2024</v>
      </c>
      <c r="H117" s="20">
        <v>2025</v>
      </c>
      <c r="I117" s="20">
        <v>2026</v>
      </c>
      <c r="J117" s="20">
        <v>2027</v>
      </c>
      <c r="K117" s="20">
        <v>2028</v>
      </c>
      <c r="L117" s="20">
        <v>2029</v>
      </c>
      <c r="M117" s="20">
        <v>2030</v>
      </c>
      <c r="N117" s="20">
        <v>2031</v>
      </c>
      <c r="O117" s="20">
        <v>2032</v>
      </c>
      <c r="P117" s="20">
        <v>2033</v>
      </c>
      <c r="Q117" s="20">
        <v>2034</v>
      </c>
      <c r="R117" s="20">
        <v>2035</v>
      </c>
      <c r="S117" s="20">
        <v>2036</v>
      </c>
      <c r="T117" s="20">
        <v>2037</v>
      </c>
      <c r="U117" s="20">
        <v>2038</v>
      </c>
      <c r="V117" s="20">
        <v>2039</v>
      </c>
      <c r="W117" s="20">
        <v>2040</v>
      </c>
      <c r="X117" s="20">
        <v>2041</v>
      </c>
      <c r="Y117" s="20">
        <v>2042</v>
      </c>
      <c r="Z117" s="20">
        <v>2043</v>
      </c>
      <c r="AA117" s="20">
        <v>2044</v>
      </c>
      <c r="AB117" s="20">
        <v>2045</v>
      </c>
      <c r="AC117" s="20">
        <v>2046</v>
      </c>
      <c r="AD117" s="20">
        <v>2047</v>
      </c>
      <c r="AE117" s="20">
        <v>2048</v>
      </c>
      <c r="AF117" s="20">
        <v>2049</v>
      </c>
      <c r="AG117" s="20">
        <v>2050</v>
      </c>
    </row>
    <row r="118" spans="1:33">
      <c r="A118" s="20" t="s">
        <v>246</v>
      </c>
      <c r="B118" s="39">
        <f ca="1">B$21*B31/SUM(B$31:B$55)</f>
        <v>3.5907684033781447E-4</v>
      </c>
      <c r="C118" s="39">
        <f t="shared" ref="C118:F118" ca="1" si="42">C$21*C31/SUM(C$31:C$55)</f>
        <v>4.9531394668743346E-4</v>
      </c>
      <c r="D118" s="39">
        <f t="shared" ca="1" si="42"/>
        <v>5.5296218672044471E-4</v>
      </c>
      <c r="E118" s="39">
        <f t="shared" ca="1" si="42"/>
        <v>5.7320781590780394E-4</v>
      </c>
      <c r="F118" s="39">
        <f t="shared" ca="1" si="42"/>
        <v>2.1831199516307738E-4</v>
      </c>
      <c r="G118" s="39">
        <f t="shared" ref="G118:AG118" ca="1" si="43">IFERROR($F118*G31/$F31,0)</f>
        <v>2.185613753751352E-4</v>
      </c>
      <c r="H118" s="39">
        <f t="shared" ca="1" si="43"/>
        <v>2.2211651508433549E-4</v>
      </c>
      <c r="I118" s="39">
        <f t="shared" ca="1" si="43"/>
        <v>2.2572948302750551E-4</v>
      </c>
      <c r="J118" s="39">
        <f t="shared" ca="1" si="43"/>
        <v>2.2940121984409053E-4</v>
      </c>
      <c r="K118" s="39">
        <f t="shared" ca="1" si="43"/>
        <v>2.3313268147406472E-4</v>
      </c>
      <c r="L118" s="39">
        <f t="shared" ca="1" si="43"/>
        <v>2.3692483940681119E-4</v>
      </c>
      <c r="M118" s="39">
        <f t="shared" ca="1" si="43"/>
        <v>2.4077868093404968E-4</v>
      </c>
      <c r="N118" s="39">
        <f t="shared" ca="1" si="43"/>
        <v>2.4786626717960398E-4</v>
      </c>
      <c r="O118" s="39">
        <f t="shared" ca="1" si="43"/>
        <v>2.5516248434959599E-4</v>
      </c>
      <c r="P118" s="39">
        <f t="shared" ca="1" si="43"/>
        <v>2.6267347372557412E-4</v>
      </c>
      <c r="Q118" s="39">
        <f t="shared" ca="1" si="43"/>
        <v>2.7040555736448766E-4</v>
      </c>
      <c r="R118" s="39">
        <f t="shared" ca="1" si="43"/>
        <v>2.7836524342001069E-4</v>
      </c>
      <c r="S118" s="39">
        <f t="shared" ca="1" si="43"/>
        <v>2.8655923162050438E-4</v>
      </c>
      <c r="T118" s="39">
        <f t="shared" ca="1" si="43"/>
        <v>2.9499441890822948E-4</v>
      </c>
      <c r="U118" s="39">
        <f t="shared" ca="1" si="43"/>
        <v>3.036779052445548E-4</v>
      </c>
      <c r="V118" s="39">
        <f t="shared" ca="1" si="43"/>
        <v>3.1261699958604918E-4</v>
      </c>
      <c r="W118" s="39">
        <f t="shared" ca="1" si="43"/>
        <v>3.2181922603648574E-4</v>
      </c>
      <c r="X118" s="39">
        <f t="shared" ca="1" si="43"/>
        <v>3.2133127160808547E-4</v>
      </c>
      <c r="Y118" s="39">
        <f t="shared" ca="1" si="43"/>
        <v>3.208440570345632E-4</v>
      </c>
      <c r="Z118" s="39">
        <f t="shared" ca="1" si="43"/>
        <v>3.20357581194123E-4</v>
      </c>
      <c r="AA118" s="39">
        <f t="shared" ca="1" si="43"/>
        <v>3.1987184296666999E-4</v>
      </c>
      <c r="AB118" s="39">
        <f t="shared" ca="1" si="43"/>
        <v>3.1938684123380756E-4</v>
      </c>
      <c r="AC118" s="39">
        <f t="shared" ca="1" si="43"/>
        <v>3.1890257487883494E-4</v>
      </c>
      <c r="AD118" s="39">
        <f t="shared" ca="1" si="43"/>
        <v>3.1841904278674443E-4</v>
      </c>
      <c r="AE118" s="39">
        <f t="shared" ca="1" si="43"/>
        <v>3.1793624384421896E-4</v>
      </c>
      <c r="AF118" s="39">
        <f t="shared" ca="1" si="43"/>
        <v>3.1745417693962972E-4</v>
      </c>
      <c r="AG118" s="39">
        <f t="shared" ca="1" si="43"/>
        <v>3.169728409630331E-4</v>
      </c>
    </row>
    <row r="119" spans="1:33">
      <c r="A119" s="20" t="s">
        <v>247</v>
      </c>
      <c r="B119" s="39">
        <f t="shared" ref="B119:F134" ca="1" si="44">B$21*B32/SUM(B$31:B$55)</f>
        <v>0</v>
      </c>
      <c r="C119" s="39">
        <f t="shared" ca="1" si="44"/>
        <v>0</v>
      </c>
      <c r="D119" s="39">
        <f t="shared" ca="1" si="44"/>
        <v>0</v>
      </c>
      <c r="E119" s="39">
        <f t="shared" ca="1" si="44"/>
        <v>0</v>
      </c>
      <c r="F119" s="39">
        <f t="shared" ca="1" si="44"/>
        <v>0</v>
      </c>
      <c r="G119" s="39">
        <f t="shared" ref="G119:AG119" ca="1" si="45">IFERROR($F119*G32/$F32,0)</f>
        <v>0</v>
      </c>
      <c r="H119" s="39">
        <f t="shared" ca="1" si="45"/>
        <v>0</v>
      </c>
      <c r="I119" s="39">
        <f t="shared" ca="1" si="45"/>
        <v>0</v>
      </c>
      <c r="J119" s="39">
        <f t="shared" ca="1" si="45"/>
        <v>0</v>
      </c>
      <c r="K119" s="39">
        <f t="shared" ca="1" si="45"/>
        <v>0</v>
      </c>
      <c r="L119" s="39">
        <f t="shared" ca="1" si="45"/>
        <v>0</v>
      </c>
      <c r="M119" s="39">
        <f t="shared" ca="1" si="45"/>
        <v>0</v>
      </c>
      <c r="N119" s="39">
        <f t="shared" ca="1" si="45"/>
        <v>0</v>
      </c>
      <c r="O119" s="39">
        <f t="shared" ca="1" si="45"/>
        <v>0</v>
      </c>
      <c r="P119" s="39">
        <f t="shared" ca="1" si="45"/>
        <v>0</v>
      </c>
      <c r="Q119" s="39">
        <f t="shared" ca="1" si="45"/>
        <v>0</v>
      </c>
      <c r="R119" s="39">
        <f t="shared" ca="1" si="45"/>
        <v>0</v>
      </c>
      <c r="S119" s="39">
        <f t="shared" ca="1" si="45"/>
        <v>0</v>
      </c>
      <c r="T119" s="39">
        <f t="shared" ca="1" si="45"/>
        <v>0</v>
      </c>
      <c r="U119" s="39">
        <f t="shared" ca="1" si="45"/>
        <v>0</v>
      </c>
      <c r="V119" s="39">
        <f t="shared" ca="1" si="45"/>
        <v>0</v>
      </c>
      <c r="W119" s="39">
        <f t="shared" ca="1" si="45"/>
        <v>0</v>
      </c>
      <c r="X119" s="39">
        <f t="shared" ca="1" si="45"/>
        <v>0</v>
      </c>
      <c r="Y119" s="39">
        <f t="shared" ca="1" si="45"/>
        <v>0</v>
      </c>
      <c r="Z119" s="39">
        <f t="shared" ca="1" si="45"/>
        <v>0</v>
      </c>
      <c r="AA119" s="39">
        <f t="shared" ca="1" si="45"/>
        <v>0</v>
      </c>
      <c r="AB119" s="39">
        <f t="shared" ca="1" si="45"/>
        <v>0</v>
      </c>
      <c r="AC119" s="39">
        <f t="shared" ca="1" si="45"/>
        <v>0</v>
      </c>
      <c r="AD119" s="39">
        <f t="shared" ca="1" si="45"/>
        <v>0</v>
      </c>
      <c r="AE119" s="39">
        <f t="shared" ca="1" si="45"/>
        <v>0</v>
      </c>
      <c r="AF119" s="39">
        <f t="shared" ca="1" si="45"/>
        <v>0</v>
      </c>
      <c r="AG119" s="39">
        <f t="shared" ca="1" si="45"/>
        <v>0</v>
      </c>
    </row>
    <row r="120" spans="1:33">
      <c r="A120" s="20" t="s">
        <v>248</v>
      </c>
      <c r="B120" s="39">
        <f t="shared" ca="1" si="44"/>
        <v>0</v>
      </c>
      <c r="C120" s="39">
        <f t="shared" ca="1" si="44"/>
        <v>0</v>
      </c>
      <c r="D120" s="39">
        <f t="shared" ca="1" si="44"/>
        <v>0</v>
      </c>
      <c r="E120" s="39">
        <f t="shared" ca="1" si="44"/>
        <v>0</v>
      </c>
      <c r="F120" s="39">
        <f t="shared" ca="1" si="44"/>
        <v>0</v>
      </c>
      <c r="G120" s="39">
        <f t="shared" ref="G120:AG120" ca="1" si="46">IFERROR($F120*G33/$F33,0)</f>
        <v>0</v>
      </c>
      <c r="H120" s="39">
        <f t="shared" ca="1" si="46"/>
        <v>0</v>
      </c>
      <c r="I120" s="39">
        <f t="shared" ca="1" si="46"/>
        <v>0</v>
      </c>
      <c r="J120" s="39">
        <f t="shared" ca="1" si="46"/>
        <v>0</v>
      </c>
      <c r="K120" s="39">
        <f t="shared" ca="1" si="46"/>
        <v>0</v>
      </c>
      <c r="L120" s="39">
        <f t="shared" ca="1" si="46"/>
        <v>0</v>
      </c>
      <c r="M120" s="39">
        <f t="shared" ca="1" si="46"/>
        <v>0</v>
      </c>
      <c r="N120" s="39">
        <f t="shared" ca="1" si="46"/>
        <v>0</v>
      </c>
      <c r="O120" s="39">
        <f t="shared" ca="1" si="46"/>
        <v>0</v>
      </c>
      <c r="P120" s="39">
        <f t="shared" ca="1" si="46"/>
        <v>0</v>
      </c>
      <c r="Q120" s="39">
        <f t="shared" ca="1" si="46"/>
        <v>0</v>
      </c>
      <c r="R120" s="39">
        <f t="shared" ca="1" si="46"/>
        <v>0</v>
      </c>
      <c r="S120" s="39">
        <f t="shared" ca="1" si="46"/>
        <v>0</v>
      </c>
      <c r="T120" s="39">
        <f t="shared" ca="1" si="46"/>
        <v>0</v>
      </c>
      <c r="U120" s="39">
        <f t="shared" ca="1" si="46"/>
        <v>0</v>
      </c>
      <c r="V120" s="39">
        <f t="shared" ca="1" si="46"/>
        <v>0</v>
      </c>
      <c r="W120" s="39">
        <f t="shared" ca="1" si="46"/>
        <v>0</v>
      </c>
      <c r="X120" s="39">
        <f t="shared" ca="1" si="46"/>
        <v>0</v>
      </c>
      <c r="Y120" s="39">
        <f t="shared" ca="1" si="46"/>
        <v>0</v>
      </c>
      <c r="Z120" s="39">
        <f t="shared" ca="1" si="46"/>
        <v>0</v>
      </c>
      <c r="AA120" s="39">
        <f t="shared" ca="1" si="46"/>
        <v>0</v>
      </c>
      <c r="AB120" s="39">
        <f t="shared" ca="1" si="46"/>
        <v>0</v>
      </c>
      <c r="AC120" s="39">
        <f t="shared" ca="1" si="46"/>
        <v>0</v>
      </c>
      <c r="AD120" s="39">
        <f t="shared" ca="1" si="46"/>
        <v>0</v>
      </c>
      <c r="AE120" s="39">
        <f t="shared" ca="1" si="46"/>
        <v>0</v>
      </c>
      <c r="AF120" s="39">
        <f t="shared" ca="1" si="46"/>
        <v>0</v>
      </c>
      <c r="AG120" s="39">
        <f t="shared" ca="1" si="46"/>
        <v>0</v>
      </c>
    </row>
    <row r="121" spans="1:33">
      <c r="A121" s="20" t="s">
        <v>249</v>
      </c>
      <c r="B121" s="39">
        <f t="shared" ca="1" si="44"/>
        <v>15117282057.183605</v>
      </c>
      <c r="C121" s="39">
        <f t="shared" ca="1" si="44"/>
        <v>22023034123.540916</v>
      </c>
      <c r="D121" s="39">
        <f t="shared" ca="1" si="44"/>
        <v>26359718312.998589</v>
      </c>
      <c r="E121" s="39">
        <f t="shared" ca="1" si="44"/>
        <v>25514788235.181484</v>
      </c>
      <c r="F121" s="39">
        <f t="shared" ca="1" si="44"/>
        <v>9697477717.4571648</v>
      </c>
      <c r="G121" s="39">
        <f t="shared" ref="G121:AG121" ca="1" si="47">IFERROR($F121*G34/$F34,0)</f>
        <v>9708555253.7501144</v>
      </c>
      <c r="H121" s="39">
        <f t="shared" ca="1" si="47"/>
        <v>9866475518.6749249</v>
      </c>
      <c r="I121" s="39">
        <f t="shared" ca="1" si="47"/>
        <v>10026964529.352537</v>
      </c>
      <c r="J121" s="39">
        <f t="shared" ca="1" si="47"/>
        <v>10190064069.240864</v>
      </c>
      <c r="K121" s="39">
        <f t="shared" ca="1" si="47"/>
        <v>10355816601.451433</v>
      </c>
      <c r="L121" s="39">
        <f t="shared" ca="1" si="47"/>
        <v>10524265279.804708</v>
      </c>
      <c r="M121" s="39">
        <f t="shared" ca="1" si="47"/>
        <v>10695453960.06522</v>
      </c>
      <c r="N121" s="39">
        <f t="shared" ca="1" si="47"/>
        <v>11010286453.05525</v>
      </c>
      <c r="O121" s="39">
        <f t="shared" ca="1" si="47"/>
        <v>11334386387.989532</v>
      </c>
      <c r="P121" s="39">
        <f t="shared" ca="1" si="47"/>
        <v>11668026562.251122</v>
      </c>
      <c r="Q121" s="39">
        <f t="shared" ca="1" si="47"/>
        <v>12011487803.31517</v>
      </c>
      <c r="R121" s="39">
        <f t="shared" ca="1" si="47"/>
        <v>12365059205.123533</v>
      </c>
      <c r="S121" s="39">
        <f t="shared" ca="1" si="47"/>
        <v>12729038371.417341</v>
      </c>
      <c r="T121" s="39">
        <f t="shared" ca="1" si="47"/>
        <v>13103731666.232349</v>
      </c>
      <c r="U121" s="39">
        <f t="shared" ca="1" si="47"/>
        <v>13489454471.767866</v>
      </c>
      <c r="V121" s="39">
        <f t="shared" ca="1" si="47"/>
        <v>13886531453.846361</v>
      </c>
      <c r="W121" s="39">
        <f t="shared" ca="1" si="47"/>
        <v>14295296835.187147</v>
      </c>
      <c r="X121" s="39">
        <f t="shared" ca="1" si="47"/>
        <v>14273621767.845974</v>
      </c>
      <c r="Y121" s="39">
        <f t="shared" ca="1" si="47"/>
        <v>14251979565.05806</v>
      </c>
      <c r="Z121" s="39">
        <f t="shared" ca="1" si="47"/>
        <v>14230370176.992939</v>
      </c>
      <c r="AA121" s="39">
        <f t="shared" ca="1" si="47"/>
        <v>14208793553.895691</v>
      </c>
      <c r="AB121" s="39">
        <f t="shared" ca="1" si="47"/>
        <v>14187249646.08683</v>
      </c>
      <c r="AC121" s="39">
        <f t="shared" ca="1" si="47"/>
        <v>14165738403.962214</v>
      </c>
      <c r="AD121" s="39">
        <f t="shared" ca="1" si="47"/>
        <v>14144259777.992897</v>
      </c>
      <c r="AE121" s="39">
        <f t="shared" ca="1" si="47"/>
        <v>14122813718.725037</v>
      </c>
      <c r="AF121" s="39">
        <f t="shared" ca="1" si="47"/>
        <v>14101400176.779778</v>
      </c>
      <c r="AG121" s="39">
        <f t="shared" ca="1" si="47"/>
        <v>14080019102.853125</v>
      </c>
    </row>
    <row r="122" spans="1:33">
      <c r="A122" s="20" t="s">
        <v>250</v>
      </c>
      <c r="B122" s="39">
        <f t="shared" ca="1" si="44"/>
        <v>94026262341.737106</v>
      </c>
      <c r="C122" s="39">
        <f t="shared" ca="1" si="44"/>
        <v>124348250143.76671</v>
      </c>
      <c r="D122" s="39">
        <f t="shared" ca="1" si="44"/>
        <v>134133147190.46315</v>
      </c>
      <c r="E122" s="39">
        <f t="shared" ca="1" si="44"/>
        <v>137327160078.04196</v>
      </c>
      <c r="F122" s="39">
        <f t="shared" ca="1" si="44"/>
        <v>54056237177.508728</v>
      </c>
      <c r="G122" s="39">
        <f t="shared" ref="G122:AG122" ca="1" si="48">IFERROR($F122*G35/$F35,0)</f>
        <v>54117986216.448639</v>
      </c>
      <c r="H122" s="39">
        <f t="shared" ca="1" si="48"/>
        <v>54998274425.880997</v>
      </c>
      <c r="I122" s="39">
        <f t="shared" ca="1" si="48"/>
        <v>55892881485.400764</v>
      </c>
      <c r="J122" s="39">
        <f t="shared" ca="1" si="48"/>
        <v>56802040306.758453</v>
      </c>
      <c r="K122" s="39">
        <f t="shared" ca="1" si="48"/>
        <v>57725987590.268852</v>
      </c>
      <c r="L122" s="39">
        <f t="shared" ca="1" si="48"/>
        <v>58664963886.436127</v>
      </c>
      <c r="M122" s="39">
        <f t="shared" ca="1" si="48"/>
        <v>59619213658.58136</v>
      </c>
      <c r="N122" s="39">
        <f t="shared" ca="1" si="48"/>
        <v>61374171020.496078</v>
      </c>
      <c r="O122" s="39">
        <f t="shared" ca="1" si="48"/>
        <v>63180787489.486183</v>
      </c>
      <c r="P122" s="39">
        <f t="shared" ca="1" si="48"/>
        <v>65040583708.389908</v>
      </c>
      <c r="Q122" s="39">
        <f t="shared" ca="1" si="48"/>
        <v>66955125081.845932</v>
      </c>
      <c r="R122" s="39">
        <f t="shared" ca="1" si="48"/>
        <v>68926023093.906403</v>
      </c>
      <c r="S122" s="39">
        <f t="shared" ca="1" si="48"/>
        <v>70954936664.435257</v>
      </c>
      <c r="T122" s="39">
        <f t="shared" ca="1" si="48"/>
        <v>73043573545.433777</v>
      </c>
      <c r="U122" s="39">
        <f t="shared" ca="1" si="48"/>
        <v>75193691758.468384</v>
      </c>
      <c r="V122" s="39">
        <f t="shared" ca="1" si="48"/>
        <v>77407101074.410889</v>
      </c>
      <c r="W122" s="39">
        <f t="shared" ca="1" si="48"/>
        <v>79685664536.736252</v>
      </c>
      <c r="X122" s="39">
        <f t="shared" ca="1" si="48"/>
        <v>79564842131.65625</v>
      </c>
      <c r="Y122" s="39">
        <f t="shared" ca="1" si="48"/>
        <v>79444202922.056305</v>
      </c>
      <c r="Z122" s="39">
        <f t="shared" ca="1" si="48"/>
        <v>79323746630.168549</v>
      </c>
      <c r="AA122" s="39">
        <f t="shared" ca="1" si="48"/>
        <v>79203472978.64624</v>
      </c>
      <c r="AB122" s="39">
        <f t="shared" ca="1" si="48"/>
        <v>79083381690.563202</v>
      </c>
      <c r="AC122" s="39">
        <f t="shared" ca="1" si="48"/>
        <v>78963472489.413116</v>
      </c>
      <c r="AD122" s="39">
        <f t="shared" ca="1" si="48"/>
        <v>78843745099.108902</v>
      </c>
      <c r="AE122" s="39">
        <f t="shared" ca="1" si="48"/>
        <v>78724199243.982132</v>
      </c>
      <c r="AF122" s="39">
        <f t="shared" ca="1" si="48"/>
        <v>78604834648.782318</v>
      </c>
      <c r="AG122" s="39">
        <f t="shared" ca="1" si="48"/>
        <v>78485651038.676331</v>
      </c>
    </row>
    <row r="123" spans="1:33">
      <c r="A123" s="20" t="s">
        <v>251</v>
      </c>
      <c r="B123" s="39">
        <f t="shared" ca="1" si="44"/>
        <v>107753399986.86487</v>
      </c>
      <c r="C123" s="39">
        <f t="shared" ca="1" si="44"/>
        <v>136345037258.26076</v>
      </c>
      <c r="D123" s="39">
        <f t="shared" ca="1" si="44"/>
        <v>148865609415.81155</v>
      </c>
      <c r="E123" s="39">
        <f t="shared" ca="1" si="44"/>
        <v>142459803938.07108</v>
      </c>
      <c r="F123" s="39">
        <f t="shared" ca="1" si="44"/>
        <v>50503695835.470032</v>
      </c>
      <c r="G123" s="39">
        <f t="shared" ref="G123:AG123" ca="1" si="49">IFERROR($F123*G36/$F36,0)</f>
        <v>50561386767.055099</v>
      </c>
      <c r="H123" s="39">
        <f t="shared" ca="1" si="49"/>
        <v>51383822998.247681</v>
      </c>
      <c r="I123" s="39">
        <f t="shared" ca="1" si="49"/>
        <v>52219637053.85585</v>
      </c>
      <c r="J123" s="39">
        <f t="shared" ca="1" si="49"/>
        <v>53069046538.81881</v>
      </c>
      <c r="K123" s="39">
        <f t="shared" ca="1" si="49"/>
        <v>53932272597.658012</v>
      </c>
      <c r="L123" s="39">
        <f t="shared" ca="1" si="49"/>
        <v>54809539972.052299</v>
      </c>
      <c r="M123" s="39">
        <f t="shared" ca="1" si="49"/>
        <v>55701077059.349617</v>
      </c>
      <c r="N123" s="39">
        <f t="shared" ca="1" si="49"/>
        <v>57340699745.614517</v>
      </c>
      <c r="O123" s="39">
        <f t="shared" ca="1" si="49"/>
        <v>59028586535.470284</v>
      </c>
      <c r="P123" s="39">
        <f t="shared" ca="1" si="49"/>
        <v>60766158136.080162</v>
      </c>
      <c r="Q123" s="39">
        <f t="shared" ca="1" si="49"/>
        <v>62554877074.690941</v>
      </c>
      <c r="R123" s="39">
        <f t="shared" ca="1" si="49"/>
        <v>64396248929.65329</v>
      </c>
      <c r="S123" s="39">
        <f t="shared" ca="1" si="49"/>
        <v>66291823597.678482</v>
      </c>
      <c r="T123" s="39">
        <f t="shared" ca="1" si="49"/>
        <v>68243196598.398232</v>
      </c>
      <c r="U123" s="39">
        <f t="shared" ca="1" si="49"/>
        <v>70252010417.325775</v>
      </c>
      <c r="V123" s="39">
        <f t="shared" ca="1" si="49"/>
        <v>72319955888.34845</v>
      </c>
      <c r="W123" s="39">
        <f t="shared" ca="1" si="49"/>
        <v>74448773616.915314</v>
      </c>
      <c r="X123" s="39">
        <f t="shared" ca="1" si="49"/>
        <v>74335891583.03949</v>
      </c>
      <c r="Y123" s="39">
        <f t="shared" ca="1" si="49"/>
        <v>74223180705.153946</v>
      </c>
      <c r="Z123" s="39">
        <f t="shared" ca="1" si="49"/>
        <v>74110640723.745483</v>
      </c>
      <c r="AA123" s="39">
        <f t="shared" ca="1" si="49"/>
        <v>73998271379.694443</v>
      </c>
      <c r="AB123" s="39">
        <f t="shared" ca="1" si="49"/>
        <v>73886072414.274048</v>
      </c>
      <c r="AC123" s="39">
        <f t="shared" ca="1" si="49"/>
        <v>73774043569.149811</v>
      </c>
      <c r="AD123" s="39">
        <f t="shared" ca="1" si="49"/>
        <v>73662184586.378906</v>
      </c>
      <c r="AE123" s="39">
        <f t="shared" ca="1" si="49"/>
        <v>73550495208.409668</v>
      </c>
      <c r="AF123" s="39">
        <f t="shared" ca="1" si="49"/>
        <v>73438975178.080872</v>
      </c>
      <c r="AG123" s="39">
        <f t="shared" ca="1" si="49"/>
        <v>73327624238.621292</v>
      </c>
    </row>
    <row r="124" spans="1:33">
      <c r="A124" s="20" t="s">
        <v>252</v>
      </c>
      <c r="B124" s="39">
        <f t="shared" ca="1" si="44"/>
        <v>1082567230.272058</v>
      </c>
      <c r="C124" s="39">
        <f t="shared" ca="1" si="44"/>
        <v>1488381707.5442088</v>
      </c>
      <c r="D124" s="39">
        <f t="shared" ca="1" si="44"/>
        <v>1582679535.1969059</v>
      </c>
      <c r="E124" s="39">
        <f t="shared" ca="1" si="44"/>
        <v>1568265689.3448534</v>
      </c>
      <c r="F124" s="39">
        <f t="shared" ca="1" si="44"/>
        <v>576087785.19547009</v>
      </c>
      <c r="G124" s="39">
        <f t="shared" ref="G124:AG124" ca="1" si="50">IFERROR($F124*G37/$F37,0)</f>
        <v>576745856.65841758</v>
      </c>
      <c r="H124" s="39">
        <f t="shared" ca="1" si="50"/>
        <v>586127258.53513885</v>
      </c>
      <c r="I124" s="39">
        <f t="shared" ca="1" si="50"/>
        <v>595661259.16945243</v>
      </c>
      <c r="J124" s="39">
        <f t="shared" ca="1" si="50"/>
        <v>605350340.74697661</v>
      </c>
      <c r="K124" s="39">
        <f t="shared" ca="1" si="50"/>
        <v>615197025.82879245</v>
      </c>
      <c r="L124" s="39">
        <f t="shared" ca="1" si="50"/>
        <v>625203878.00819492</v>
      </c>
      <c r="M124" s="39">
        <f t="shared" ca="1" si="50"/>
        <v>635373502.57812631</v>
      </c>
      <c r="N124" s="39">
        <f t="shared" ca="1" si="50"/>
        <v>654076422.95377135</v>
      </c>
      <c r="O124" s="39">
        <f t="shared" ca="1" si="50"/>
        <v>673329884.43501556</v>
      </c>
      <c r="P124" s="39">
        <f t="shared" ca="1" si="50"/>
        <v>693150092.80699122</v>
      </c>
      <c r="Q124" s="39">
        <f t="shared" ca="1" si="50"/>
        <v>713553730.89000392</v>
      </c>
      <c r="R124" s="39">
        <f t="shared" ca="1" si="50"/>
        <v>734557972.58158946</v>
      </c>
      <c r="S124" s="39">
        <f t="shared" ca="1" si="50"/>
        <v>756180497.31191444</v>
      </c>
      <c r="T124" s="39">
        <f t="shared" ca="1" si="50"/>
        <v>778439504.92468715</v>
      </c>
      <c r="U124" s="39">
        <f t="shared" ca="1" si="50"/>
        <v>801353730.99610364</v>
      </c>
      <c r="V124" s="39">
        <f t="shared" ca="1" si="50"/>
        <v>824942462.60472679</v>
      </c>
      <c r="W124" s="39">
        <f t="shared" ca="1" si="50"/>
        <v>849225554.56556547</v>
      </c>
      <c r="X124" s="39">
        <f t="shared" ca="1" si="50"/>
        <v>847937926.80272353</v>
      </c>
      <c r="Y124" s="39">
        <f t="shared" ca="1" si="50"/>
        <v>846652251.38958013</v>
      </c>
      <c r="Z124" s="39">
        <f t="shared" ca="1" si="50"/>
        <v>845368525.36590946</v>
      </c>
      <c r="AA124" s="39">
        <f t="shared" ca="1" si="50"/>
        <v>844086745.77597392</v>
      </c>
      <c r="AB124" s="39">
        <f t="shared" ca="1" si="50"/>
        <v>842806909.66851687</v>
      </c>
      <c r="AC124" s="39">
        <f t="shared" ca="1" si="50"/>
        <v>841529014.09675765</v>
      </c>
      <c r="AD124" s="39">
        <f t="shared" ca="1" si="50"/>
        <v>840253056.11838233</v>
      </c>
      <c r="AE124" s="39">
        <f t="shared" ca="1" si="50"/>
        <v>838979032.79553938</v>
      </c>
      <c r="AF124" s="39">
        <f t="shared" ca="1" si="50"/>
        <v>837706941.19483066</v>
      </c>
      <c r="AG124" s="39">
        <f t="shared" ca="1" si="50"/>
        <v>836436778.38730693</v>
      </c>
    </row>
    <row r="125" spans="1:33">
      <c r="A125" s="20" t="s">
        <v>253</v>
      </c>
      <c r="B125" s="39">
        <f t="shared" ca="1" si="44"/>
        <v>38077977192.062431</v>
      </c>
      <c r="C125" s="39">
        <f t="shared" ca="1" si="44"/>
        <v>50941291494.747742</v>
      </c>
      <c r="D125" s="39">
        <f t="shared" ca="1" si="44"/>
        <v>53377014640.840309</v>
      </c>
      <c r="E125" s="39">
        <f t="shared" ca="1" si="44"/>
        <v>52853703871.375374</v>
      </c>
      <c r="F125" s="39">
        <f t="shared" ca="1" si="44"/>
        <v>19875028589.243946</v>
      </c>
      <c r="G125" s="39">
        <f t="shared" ref="G125:AG125" ca="1" si="51">IFERROR($F125*G38/$F38,0)</f>
        <v>19897732054.715637</v>
      </c>
      <c r="H125" s="39">
        <f t="shared" ca="1" si="51"/>
        <v>20221390419.462532</v>
      </c>
      <c r="I125" s="39">
        <f t="shared" ca="1" si="51"/>
        <v>20550313441.346352</v>
      </c>
      <c r="J125" s="39">
        <f t="shared" ca="1" si="51"/>
        <v>20884586755.770939</v>
      </c>
      <c r="K125" s="39">
        <f t="shared" ca="1" si="51"/>
        <v>21224297391.09359</v>
      </c>
      <c r="L125" s="39">
        <f t="shared" ca="1" si="51"/>
        <v>21569533791.282982</v>
      </c>
      <c r="M125" s="39">
        <f t="shared" ca="1" si="51"/>
        <v>21920385838.945614</v>
      </c>
      <c r="N125" s="39">
        <f t="shared" ca="1" si="51"/>
        <v>22565636591.905376</v>
      </c>
      <c r="O125" s="39">
        <f t="shared" ca="1" si="51"/>
        <v>23229881013.008308</v>
      </c>
      <c r="P125" s="39">
        <f t="shared" ca="1" si="51"/>
        <v>23913678201.841473</v>
      </c>
      <c r="Q125" s="39">
        <f t="shared" ca="1" si="51"/>
        <v>24617603715.705414</v>
      </c>
      <c r="R125" s="39">
        <f t="shared" ca="1" si="51"/>
        <v>25342250054.065125</v>
      </c>
      <c r="S125" s="39">
        <f t="shared" ca="1" si="51"/>
        <v>26088227157.261345</v>
      </c>
      <c r="T125" s="39">
        <f t="shared" ca="1" si="51"/>
        <v>26856162919.902008</v>
      </c>
      <c r="U125" s="39">
        <f t="shared" ca="1" si="51"/>
        <v>27646703719.365891</v>
      </c>
      <c r="V125" s="39">
        <f t="shared" ca="1" si="51"/>
        <v>28460514959.863403</v>
      </c>
      <c r="W125" s="39">
        <f t="shared" ca="1" si="51"/>
        <v>29298281632.512344</v>
      </c>
      <c r="X125" s="39">
        <f t="shared" ca="1" si="51"/>
        <v>29253858474.694302</v>
      </c>
      <c r="Y125" s="39">
        <f t="shared" ca="1" si="51"/>
        <v>29209502672.940857</v>
      </c>
      <c r="Z125" s="39">
        <f t="shared" ca="1" si="51"/>
        <v>29165214125.124218</v>
      </c>
      <c r="AA125" s="39">
        <f t="shared" ca="1" si="51"/>
        <v>29120992729.271435</v>
      </c>
      <c r="AB125" s="39">
        <f t="shared" ca="1" si="51"/>
        <v>29076838383.564171</v>
      </c>
      <c r="AC125" s="39">
        <f t="shared" ca="1" si="51"/>
        <v>29032750986.338474</v>
      </c>
      <c r="AD125" s="39">
        <f t="shared" ca="1" si="51"/>
        <v>28988730436.084526</v>
      </c>
      <c r="AE125" s="39">
        <f t="shared" ca="1" si="51"/>
        <v>28944776631.446438</v>
      </c>
      <c r="AF125" s="39">
        <f t="shared" ca="1" si="51"/>
        <v>28900889471.221989</v>
      </c>
      <c r="AG125" s="39">
        <f t="shared" ca="1" si="51"/>
        <v>28857068854.362423</v>
      </c>
    </row>
    <row r="126" spans="1:33">
      <c r="A126" s="20" t="s">
        <v>392</v>
      </c>
      <c r="B126" s="39">
        <f t="shared" ca="1" si="44"/>
        <v>346322914076.60486</v>
      </c>
      <c r="C126" s="39">
        <f t="shared" ca="1" si="44"/>
        <v>466133702151.10693</v>
      </c>
      <c r="D126" s="39">
        <f t="shared" ca="1" si="44"/>
        <v>476662260490.60211</v>
      </c>
      <c r="E126" s="39">
        <f t="shared" ca="1" si="44"/>
        <v>495893778648.98895</v>
      </c>
      <c r="F126" s="39">
        <f t="shared" ca="1" si="44"/>
        <v>194463026017.24799</v>
      </c>
      <c r="G126" s="39">
        <f t="shared" ref="G126:AG126" ca="1" si="52">IFERROR($F126*G39/$F39,0)</f>
        <v>201194949629.11203</v>
      </c>
      <c r="H126" s="39">
        <f t="shared" ca="1" si="52"/>
        <v>199220316241.57858</v>
      </c>
      <c r="I126" s="39">
        <f t="shared" ca="1" si="52"/>
        <v>197245682854.04507</v>
      </c>
      <c r="J126" s="39">
        <f t="shared" ca="1" si="52"/>
        <v>195271049466.5116</v>
      </c>
      <c r="K126" s="39">
        <f t="shared" ca="1" si="52"/>
        <v>193296416078.97729</v>
      </c>
      <c r="L126" s="39">
        <f t="shared" ca="1" si="52"/>
        <v>191321782691.44382</v>
      </c>
      <c r="M126" s="39">
        <f t="shared" ca="1" si="52"/>
        <v>189347149303.9108</v>
      </c>
      <c r="N126" s="39">
        <f t="shared" ca="1" si="52"/>
        <v>187344137182.60037</v>
      </c>
      <c r="O126" s="39">
        <f t="shared" ca="1" si="52"/>
        <v>185341125061.29041</v>
      </c>
      <c r="P126" s="39">
        <f t="shared" ca="1" si="52"/>
        <v>183338112939.98047</v>
      </c>
      <c r="Q126" s="39">
        <f t="shared" ca="1" si="52"/>
        <v>181335100818.6705</v>
      </c>
      <c r="R126" s="39">
        <f t="shared" ca="1" si="52"/>
        <v>179332088697.3606</v>
      </c>
      <c r="S126" s="39">
        <f t="shared" ca="1" si="52"/>
        <v>177329076576.05063</v>
      </c>
      <c r="T126" s="39">
        <f t="shared" ca="1" si="52"/>
        <v>175326064454.74066</v>
      </c>
      <c r="U126" s="39">
        <f t="shared" ca="1" si="52"/>
        <v>173323052333.43073</v>
      </c>
      <c r="V126" s="39">
        <f t="shared" ca="1" si="52"/>
        <v>171320040212.12076</v>
      </c>
      <c r="W126" s="39">
        <f t="shared" ca="1" si="52"/>
        <v>169317028090.81085</v>
      </c>
      <c r="X126" s="39">
        <f t="shared" ca="1" si="52"/>
        <v>167419569449.88092</v>
      </c>
      <c r="Y126" s="39">
        <f t="shared" ca="1" si="52"/>
        <v>165522110808.95178</v>
      </c>
      <c r="Z126" s="39">
        <f t="shared" ca="1" si="52"/>
        <v>163624652168.02255</v>
      </c>
      <c r="AA126" s="39">
        <f t="shared" ca="1" si="52"/>
        <v>161727193527.09262</v>
      </c>
      <c r="AB126" s="39">
        <f t="shared" ca="1" si="52"/>
        <v>159829734886.16348</v>
      </c>
      <c r="AC126" s="39">
        <f t="shared" ca="1" si="52"/>
        <v>157932276245.23431</v>
      </c>
      <c r="AD126" s="39">
        <f t="shared" ca="1" si="52"/>
        <v>156034817604.30441</v>
      </c>
      <c r="AE126" s="39">
        <f t="shared" ca="1" si="52"/>
        <v>154137358963.37524</v>
      </c>
      <c r="AF126" s="39">
        <f t="shared" ca="1" si="52"/>
        <v>152239900322.44611</v>
      </c>
      <c r="AG126" s="39">
        <f t="shared" ca="1" si="52"/>
        <v>150342441681.51685</v>
      </c>
    </row>
    <row r="127" spans="1:33">
      <c r="A127" s="20" t="s">
        <v>368</v>
      </c>
      <c r="B127" s="39">
        <f t="shared" ca="1" si="44"/>
        <v>977342565477.51514</v>
      </c>
      <c r="C127" s="39">
        <f t="shared" ca="1" si="44"/>
        <v>1431231918601.6414</v>
      </c>
      <c r="D127" s="39">
        <f t="shared" ca="1" si="44"/>
        <v>1578621069079.8271</v>
      </c>
      <c r="E127" s="39">
        <f t="shared" ca="1" si="44"/>
        <v>1561852086999.2275</v>
      </c>
      <c r="F127" s="39">
        <f t="shared" ca="1" si="44"/>
        <v>609593532037.7251</v>
      </c>
      <c r="G127" s="39">
        <f t="shared" ref="G127:AG127" ca="1" si="53">IFERROR($F127*G40/$F40,0)</f>
        <v>617558604320.448</v>
      </c>
      <c r="H127" s="39">
        <f t="shared" ca="1" si="53"/>
        <v>621349727612.66675</v>
      </c>
      <c r="I127" s="39">
        <f t="shared" ca="1" si="53"/>
        <v>625164124187.31775</v>
      </c>
      <c r="J127" s="39">
        <f t="shared" ca="1" si="53"/>
        <v>629001936916.48206</v>
      </c>
      <c r="K127" s="39">
        <f t="shared" ca="1" si="53"/>
        <v>632863309549.31714</v>
      </c>
      <c r="L127" s="39">
        <f t="shared" ca="1" si="53"/>
        <v>636748386717.43982</v>
      </c>
      <c r="M127" s="39">
        <f t="shared" ca="1" si="53"/>
        <v>640657313940.34436</v>
      </c>
      <c r="N127" s="39">
        <f t="shared" ca="1" si="53"/>
        <v>646357561648.91699</v>
      </c>
      <c r="O127" s="39">
        <f t="shared" ca="1" si="53"/>
        <v>652108527304.87256</v>
      </c>
      <c r="P127" s="39">
        <f t="shared" ca="1" si="53"/>
        <v>657910662171.0896</v>
      </c>
      <c r="Q127" s="39">
        <f t="shared" ca="1" si="53"/>
        <v>663764421525.55676</v>
      </c>
      <c r="R127" s="39">
        <f t="shared" ca="1" si="53"/>
        <v>669670264697.09888</v>
      </c>
      <c r="S127" s="39">
        <f t="shared" ca="1" si="53"/>
        <v>675628655101.4176</v>
      </c>
      <c r="T127" s="39">
        <f t="shared" ca="1" si="53"/>
        <v>681640060277.45581</v>
      </c>
      <c r="U127" s="39">
        <f t="shared" ca="1" si="53"/>
        <v>687704951924.08362</v>
      </c>
      <c r="V127" s="39">
        <f t="shared" ca="1" si="53"/>
        <v>693823805937.11096</v>
      </c>
      <c r="W127" s="39">
        <f t="shared" ca="1" si="53"/>
        <v>699997102446.63037</v>
      </c>
      <c r="X127" s="39">
        <f t="shared" ca="1" si="53"/>
        <v>705444269064.90271</v>
      </c>
      <c r="Y127" s="39">
        <f t="shared" ca="1" si="53"/>
        <v>710933823893.15967</v>
      </c>
      <c r="Z127" s="39">
        <f t="shared" ca="1" si="53"/>
        <v>716466096783.68445</v>
      </c>
      <c r="AA127" s="39">
        <f t="shared" ca="1" si="53"/>
        <v>722041420155.57153</v>
      </c>
      <c r="AB127" s="39">
        <f t="shared" ca="1" si="53"/>
        <v>727660129014.7002</v>
      </c>
      <c r="AC127" s="39">
        <f t="shared" ca="1" si="53"/>
        <v>733322560973.86499</v>
      </c>
      <c r="AD127" s="39">
        <f t="shared" ca="1" si="53"/>
        <v>739029056273.0614</v>
      </c>
      <c r="AE127" s="39">
        <f t="shared" ca="1" si="53"/>
        <v>744779957799.92993</v>
      </c>
      <c r="AF127" s="39">
        <f t="shared" ca="1" si="53"/>
        <v>750575611110.3595</v>
      </c>
      <c r="AG127" s="39">
        <f t="shared" ca="1" si="53"/>
        <v>756416364449.25122</v>
      </c>
    </row>
    <row r="128" spans="1:33">
      <c r="A128" s="20" t="s">
        <v>305</v>
      </c>
      <c r="B128" s="39">
        <f t="shared" ca="1" si="44"/>
        <v>303670142469.03802</v>
      </c>
      <c r="C128" s="39">
        <f t="shared" ca="1" si="44"/>
        <v>444698119144.79047</v>
      </c>
      <c r="D128" s="39">
        <f t="shared" ca="1" si="44"/>
        <v>490493407209.65967</v>
      </c>
      <c r="E128" s="39">
        <f t="shared" ca="1" si="44"/>
        <v>485283116204.89966</v>
      </c>
      <c r="F128" s="39">
        <f t="shared" ca="1" si="44"/>
        <v>189406827514.62427</v>
      </c>
      <c r="G128" s="39">
        <f t="shared" ref="G128:AG128" ca="1" si="54">IFERROR($F128*G41/$F41,0)</f>
        <v>191881655400.26834</v>
      </c>
      <c r="H128" s="39">
        <f t="shared" ca="1" si="54"/>
        <v>193059595450.0842</v>
      </c>
      <c r="I128" s="39">
        <f t="shared" ca="1" si="54"/>
        <v>194244766742.293</v>
      </c>
      <c r="J128" s="39">
        <f t="shared" ca="1" si="54"/>
        <v>195437213668.68414</v>
      </c>
      <c r="K128" s="39">
        <f t="shared" ca="1" si="54"/>
        <v>196636980893.56308</v>
      </c>
      <c r="L128" s="39">
        <f t="shared" ca="1" si="54"/>
        <v>197844113355.42462</v>
      </c>
      <c r="M128" s="39">
        <f t="shared" ca="1" si="54"/>
        <v>199058656268.63605</v>
      </c>
      <c r="N128" s="39">
        <f t="shared" ca="1" si="54"/>
        <v>200829780432.17361</v>
      </c>
      <c r="O128" s="39">
        <f t="shared" ca="1" si="54"/>
        <v>202616663170.90436</v>
      </c>
      <c r="P128" s="39">
        <f t="shared" ca="1" si="54"/>
        <v>204419444696.73285</v>
      </c>
      <c r="Q128" s="39">
        <f t="shared" ca="1" si="54"/>
        <v>206238266469.09888</v>
      </c>
      <c r="R128" s="39">
        <f t="shared" ca="1" si="54"/>
        <v>208073271206.07733</v>
      </c>
      <c r="S128" s="39">
        <f t="shared" ca="1" si="54"/>
        <v>209924602895.57718</v>
      </c>
      <c r="T128" s="39">
        <f t="shared" ca="1" si="54"/>
        <v>211792406806.63962</v>
      </c>
      <c r="U128" s="39">
        <f t="shared" ca="1" si="54"/>
        <v>213676829500.83679</v>
      </c>
      <c r="V128" s="39">
        <f t="shared" ca="1" si="54"/>
        <v>215578018843.77243</v>
      </c>
      <c r="W128" s="39">
        <f t="shared" ca="1" si="54"/>
        <v>217496124016.68439</v>
      </c>
      <c r="X128" s="39">
        <f t="shared" ca="1" si="54"/>
        <v>219188613345.86356</v>
      </c>
      <c r="Y128" s="39">
        <f t="shared" ca="1" si="54"/>
        <v>220894273117.2395</v>
      </c>
      <c r="Z128" s="39">
        <f t="shared" ca="1" si="54"/>
        <v>222613205819.22662</v>
      </c>
      <c r="AA128" s="39">
        <f t="shared" ca="1" si="54"/>
        <v>224345514737.77322</v>
      </c>
      <c r="AB128" s="39">
        <f t="shared" ca="1" si="54"/>
        <v>226091303962.56769</v>
      </c>
      <c r="AC128" s="39">
        <f t="shared" ca="1" si="54"/>
        <v>227850678393.29324</v>
      </c>
      <c r="AD128" s="39">
        <f t="shared" ca="1" si="54"/>
        <v>229623743745.93057</v>
      </c>
      <c r="AE128" s="39">
        <f t="shared" ca="1" si="54"/>
        <v>231410606559.11038</v>
      </c>
      <c r="AF128" s="39">
        <f t="shared" ca="1" si="54"/>
        <v>233211374200.51508</v>
      </c>
      <c r="AG128" s="39">
        <f t="shared" ca="1" si="54"/>
        <v>235026154873.32977</v>
      </c>
    </row>
    <row r="129" spans="1:33">
      <c r="A129" s="20" t="s">
        <v>258</v>
      </c>
      <c r="B129" s="39">
        <f t="shared" ca="1" si="44"/>
        <v>19259339981.217964</v>
      </c>
      <c r="C129" s="39">
        <f t="shared" ca="1" si="44"/>
        <v>24649665137.382591</v>
      </c>
      <c r="D129" s="39">
        <f t="shared" ca="1" si="44"/>
        <v>26584883214.159672</v>
      </c>
      <c r="E129" s="39">
        <f t="shared" ca="1" si="44"/>
        <v>27588437151.960732</v>
      </c>
      <c r="F129" s="39">
        <f t="shared" ca="1" si="44"/>
        <v>10473797503.746363</v>
      </c>
      <c r="G129" s="39">
        <f t="shared" ref="G129:AG129" ca="1" si="55">IFERROR($F129*G42/$F42,0)</f>
        <v>10485761838.736677</v>
      </c>
      <c r="H129" s="39">
        <f t="shared" ca="1" si="55"/>
        <v>10656324218.434948</v>
      </c>
      <c r="I129" s="39">
        <f t="shared" ca="1" si="55"/>
        <v>10829660981.7036</v>
      </c>
      <c r="J129" s="39">
        <f t="shared" ca="1" si="55"/>
        <v>11005817256.924458</v>
      </c>
      <c r="K129" s="39">
        <f t="shared" ca="1" si="55"/>
        <v>11184838906.541809</v>
      </c>
      <c r="L129" s="39">
        <f t="shared" ca="1" si="55"/>
        <v>11366772539.002739</v>
      </c>
      <c r="M129" s="39">
        <f t="shared" ca="1" si="55"/>
        <v>11551665520.891678</v>
      </c>
      <c r="N129" s="39">
        <f t="shared" ca="1" si="55"/>
        <v>11891701546.26363</v>
      </c>
      <c r="O129" s="39">
        <f t="shared" ca="1" si="55"/>
        <v>12241746907.375233</v>
      </c>
      <c r="P129" s="39">
        <f t="shared" ca="1" si="55"/>
        <v>12602096240.072321</v>
      </c>
      <c r="Q129" s="39">
        <f t="shared" ca="1" si="55"/>
        <v>12973052853.132067</v>
      </c>
      <c r="R129" s="39">
        <f t="shared" ca="1" si="55"/>
        <v>13354928983.560297</v>
      </c>
      <c r="S129" s="39">
        <f t="shared" ca="1" si="55"/>
        <v>13748046059.403744</v>
      </c>
      <c r="T129" s="39">
        <f t="shared" ca="1" si="55"/>
        <v>14152734970.298502</v>
      </c>
      <c r="U129" s="39">
        <f t="shared" ca="1" si="55"/>
        <v>14569336345.982336</v>
      </c>
      <c r="V129" s="39">
        <f t="shared" ca="1" si="55"/>
        <v>14998200843.00532</v>
      </c>
      <c r="W129" s="39">
        <f t="shared" ca="1" si="55"/>
        <v>15439689439.880148</v>
      </c>
      <c r="X129" s="39">
        <f t="shared" ca="1" si="55"/>
        <v>15416279201.380409</v>
      </c>
      <c r="Y129" s="39">
        <f t="shared" ca="1" si="55"/>
        <v>15392904458.365789</v>
      </c>
      <c r="Z129" s="39">
        <f t="shared" ca="1" si="55"/>
        <v>15369565157.016685</v>
      </c>
      <c r="AA129" s="39">
        <f t="shared" ca="1" si="55"/>
        <v>15346261243.595114</v>
      </c>
      <c r="AB129" s="39">
        <f t="shared" ca="1" si="55"/>
        <v>15322992664.444559</v>
      </c>
      <c r="AC129" s="39">
        <f t="shared" ca="1" si="55"/>
        <v>15299759365.989878</v>
      </c>
      <c r="AD129" s="39">
        <f t="shared" ca="1" si="55"/>
        <v>15276561294.73715</v>
      </c>
      <c r="AE129" s="39">
        <f t="shared" ca="1" si="55"/>
        <v>15253398397.273561</v>
      </c>
      <c r="AF129" s="39">
        <f t="shared" ca="1" si="55"/>
        <v>15230270620.267288</v>
      </c>
      <c r="AG129" s="39">
        <f t="shared" ca="1" si="55"/>
        <v>15207177910.467373</v>
      </c>
    </row>
    <row r="130" spans="1:33">
      <c r="A130" s="20" t="s">
        <v>306</v>
      </c>
      <c r="B130" s="39">
        <f t="shared" ca="1" si="44"/>
        <v>48536940465.18438</v>
      </c>
      <c r="C130" s="39">
        <f t="shared" ca="1" si="44"/>
        <v>62121512493.50383</v>
      </c>
      <c r="D130" s="39">
        <f t="shared" ca="1" si="44"/>
        <v>66998604059.013313</v>
      </c>
      <c r="E130" s="39">
        <f t="shared" ca="1" si="44"/>
        <v>69527737340.847153</v>
      </c>
      <c r="F130" s="39">
        <f t="shared" ca="1" si="44"/>
        <v>26395820748.764038</v>
      </c>
      <c r="G130" s="39">
        <f t="shared" ref="G130:AG130" ca="1" si="56">IFERROR($F130*G43/$F43,0)</f>
        <v>26425972987.402367</v>
      </c>
      <c r="H130" s="39">
        <f t="shared" ca="1" si="56"/>
        <v>26855820327.814274</v>
      </c>
      <c r="I130" s="39">
        <f t="shared" ca="1" si="56"/>
        <v>27292659605.141689</v>
      </c>
      <c r="J130" s="39">
        <f t="shared" ca="1" si="56"/>
        <v>27736604550.882381</v>
      </c>
      <c r="K130" s="39">
        <f t="shared" ca="1" si="56"/>
        <v>28187770746.501255</v>
      </c>
      <c r="L130" s="39">
        <f t="shared" ca="1" si="56"/>
        <v>28646275653.522083</v>
      </c>
      <c r="M130" s="39">
        <f t="shared" ca="1" si="56"/>
        <v>29112238644.108749</v>
      </c>
      <c r="N130" s="39">
        <f t="shared" ca="1" si="56"/>
        <v>29969189522.778099</v>
      </c>
      <c r="O130" s="39">
        <f t="shared" ca="1" si="56"/>
        <v>30851365696.466137</v>
      </c>
      <c r="P130" s="39">
        <f t="shared" ca="1" si="56"/>
        <v>31759509699.5755</v>
      </c>
      <c r="Q130" s="39">
        <f t="shared" ca="1" si="56"/>
        <v>32694385923.828571</v>
      </c>
      <c r="R130" s="39">
        <f t="shared" ca="1" si="56"/>
        <v>33656781261.661827</v>
      </c>
      <c r="S130" s="39">
        <f t="shared" ca="1" si="56"/>
        <v>34647505768.559196</v>
      </c>
      <c r="T130" s="39">
        <f t="shared" ca="1" si="56"/>
        <v>35667393344.881897</v>
      </c>
      <c r="U130" s="39">
        <f t="shared" ca="1" si="56"/>
        <v>36717302437.768745</v>
      </c>
      <c r="V130" s="39">
        <f t="shared" ca="1" si="56"/>
        <v>37798116763.697662</v>
      </c>
      <c r="W130" s="39">
        <f t="shared" ca="1" si="56"/>
        <v>38910746052.316521</v>
      </c>
      <c r="X130" s="39">
        <f t="shared" ca="1" si="56"/>
        <v>38851748113.994362</v>
      </c>
      <c r="Y130" s="39">
        <f t="shared" ca="1" si="56"/>
        <v>38792839630.567818</v>
      </c>
      <c r="Z130" s="39">
        <f t="shared" ca="1" si="56"/>
        <v>38734020466.402008</v>
      </c>
      <c r="AA130" s="39">
        <f t="shared" ca="1" si="56"/>
        <v>38675290486.067696</v>
      </c>
      <c r="AB130" s="39">
        <f t="shared" ca="1" si="56"/>
        <v>38616649554.341003</v>
      </c>
      <c r="AC130" s="39">
        <f t="shared" ca="1" si="56"/>
        <v>38558097536.203079</v>
      </c>
      <c r="AD130" s="39">
        <f t="shared" ca="1" si="56"/>
        <v>38499634296.83979</v>
      </c>
      <c r="AE130" s="39">
        <f t="shared" ca="1" si="56"/>
        <v>38441259701.641426</v>
      </c>
      <c r="AF130" s="39">
        <f t="shared" ca="1" si="56"/>
        <v>38382973616.202339</v>
      </c>
      <c r="AG130" s="39">
        <f t="shared" ca="1" si="56"/>
        <v>38324775906.32074</v>
      </c>
    </row>
    <row r="131" spans="1:33">
      <c r="A131" s="20" t="s">
        <v>259</v>
      </c>
      <c r="B131" s="39">
        <f t="shared" ca="1" si="44"/>
        <v>2196530166591.6172</v>
      </c>
      <c r="C131" s="39">
        <f t="shared" ca="1" si="44"/>
        <v>2902331940134.5156</v>
      </c>
      <c r="D131" s="39">
        <f t="shared" ca="1" si="44"/>
        <v>3366701201240.6768</v>
      </c>
      <c r="E131" s="39">
        <f t="shared" ca="1" si="44"/>
        <v>3112958716929.2305</v>
      </c>
      <c r="F131" s="39">
        <f t="shared" ca="1" si="44"/>
        <v>1172295008810.2925</v>
      </c>
      <c r="G131" s="39">
        <f t="shared" ref="G131:AG131" ca="1" si="57">IFERROR($F131*G44/$F44,0)</f>
        <v>1040211200182.3949</v>
      </c>
      <c r="H131" s="39">
        <f t="shared" ca="1" si="57"/>
        <v>1075070774432.8838</v>
      </c>
      <c r="I131" s="39">
        <f t="shared" ca="1" si="57"/>
        <v>1111098563288.938</v>
      </c>
      <c r="J131" s="39">
        <f t="shared" ca="1" si="57"/>
        <v>1148333715976.96</v>
      </c>
      <c r="K131" s="39">
        <f t="shared" ca="1" si="57"/>
        <v>1186816693692.8508</v>
      </c>
      <c r="L131" s="39">
        <f t="shared" ca="1" si="57"/>
        <v>1226589313568.7488</v>
      </c>
      <c r="M131" s="39">
        <f t="shared" ca="1" si="57"/>
        <v>1267694794113.189</v>
      </c>
      <c r="N131" s="39">
        <f t="shared" ca="1" si="57"/>
        <v>1280251553889.7773</v>
      </c>
      <c r="O131" s="39">
        <f t="shared" ca="1" si="57"/>
        <v>1292932690777.3381</v>
      </c>
      <c r="P131" s="39">
        <f t="shared" ca="1" si="57"/>
        <v>1305739436754.9819</v>
      </c>
      <c r="Q131" s="39">
        <f t="shared" ca="1" si="57"/>
        <v>1318673036004.8074</v>
      </c>
      <c r="R131" s="39">
        <f t="shared" ca="1" si="57"/>
        <v>1331734745032.7756</v>
      </c>
      <c r="S131" s="39">
        <f t="shared" ca="1" si="57"/>
        <v>1344925832790.7803</v>
      </c>
      <c r="T131" s="39">
        <f t="shared" ca="1" si="57"/>
        <v>1358247580799.9258</v>
      </c>
      <c r="U131" s="39">
        <f t="shared" ca="1" si="57"/>
        <v>1371701283275.0293</v>
      </c>
      <c r="V131" s="39">
        <f t="shared" ca="1" si="57"/>
        <v>1385288247250.354</v>
      </c>
      <c r="W131" s="39">
        <f t="shared" ca="1" si="57"/>
        <v>1399009792706.5867</v>
      </c>
      <c r="X131" s="39">
        <f t="shared" ca="1" si="57"/>
        <v>1397600483236.4639</v>
      </c>
      <c r="Y131" s="39">
        <f t="shared" ca="1" si="57"/>
        <v>1396192593451.3162</v>
      </c>
      <c r="Z131" s="39">
        <f t="shared" ca="1" si="57"/>
        <v>1394786121921.0063</v>
      </c>
      <c r="AA131" s="39">
        <f t="shared" ca="1" si="57"/>
        <v>1393381067216.8386</v>
      </c>
      <c r="AB131" s="39">
        <f t="shared" ca="1" si="57"/>
        <v>1391977427911.5559</v>
      </c>
      <c r="AC131" s="39">
        <f t="shared" ca="1" si="57"/>
        <v>1390575202579.3389</v>
      </c>
      <c r="AD131" s="39">
        <f t="shared" ca="1" si="57"/>
        <v>1389174389795.8044</v>
      </c>
      <c r="AE131" s="39">
        <f t="shared" ca="1" si="57"/>
        <v>1387774988138.0051</v>
      </c>
      <c r="AF131" s="39">
        <f t="shared" ca="1" si="57"/>
        <v>1386376996184.4255</v>
      </c>
      <c r="AG131" s="39">
        <f t="shared" ca="1" si="57"/>
        <v>1384980412514.9839</v>
      </c>
    </row>
    <row r="132" spans="1:33">
      <c r="A132" s="20" t="s">
        <v>260</v>
      </c>
      <c r="B132" s="39">
        <f t="shared" ca="1" si="44"/>
        <v>194460265672.19965</v>
      </c>
      <c r="C132" s="39">
        <f t="shared" ca="1" si="44"/>
        <v>287111293816.88599</v>
      </c>
      <c r="D132" s="39">
        <f t="shared" ca="1" si="44"/>
        <v>272570429038.00455</v>
      </c>
      <c r="E132" s="39">
        <f t="shared" ca="1" si="44"/>
        <v>300950595473.21356</v>
      </c>
      <c r="F132" s="39">
        <f t="shared" ca="1" si="44"/>
        <v>126741856415.31516</v>
      </c>
      <c r="G132" s="39">
        <f t="shared" ref="G132:AG132" ca="1" si="58">IFERROR($F132*G45/$F45,0)</f>
        <v>116695245845.80846</v>
      </c>
      <c r="H132" s="39">
        <f t="shared" ca="1" si="58"/>
        <v>117826687714.11345</v>
      </c>
      <c r="I132" s="39">
        <f t="shared" ca="1" si="58"/>
        <v>118969099701.14156</v>
      </c>
      <c r="J132" s="39">
        <f t="shared" ca="1" si="58"/>
        <v>120122588169.85158</v>
      </c>
      <c r="K132" s="39">
        <f t="shared" ca="1" si="58"/>
        <v>121287260514.46541</v>
      </c>
      <c r="L132" s="39">
        <f t="shared" ca="1" si="58"/>
        <v>122463225170.46696</v>
      </c>
      <c r="M132" s="39">
        <f t="shared" ca="1" si="58"/>
        <v>123650591624.69772</v>
      </c>
      <c r="N132" s="39">
        <f t="shared" ca="1" si="58"/>
        <v>124704091964.922</v>
      </c>
      <c r="O132" s="39">
        <f t="shared" ca="1" si="58"/>
        <v>125766568105.03748</v>
      </c>
      <c r="P132" s="39">
        <f t="shared" ca="1" si="58"/>
        <v>126838096518.66322</v>
      </c>
      <c r="Q132" s="39">
        <f t="shared" ca="1" si="58"/>
        <v>127918754330.97179</v>
      </c>
      <c r="R132" s="39">
        <f t="shared" ca="1" si="58"/>
        <v>129008619324.24068</v>
      </c>
      <c r="S132" s="39">
        <f t="shared" ca="1" si="58"/>
        <v>130107769943.45053</v>
      </c>
      <c r="T132" s="39">
        <f t="shared" ca="1" si="58"/>
        <v>131216285301.93158</v>
      </c>
      <c r="U132" s="39">
        <f t="shared" ca="1" si="58"/>
        <v>132334245187.05789</v>
      </c>
      <c r="V132" s="39">
        <f t="shared" ca="1" si="58"/>
        <v>133461730065.9903</v>
      </c>
      <c r="W132" s="39">
        <f t="shared" ca="1" si="58"/>
        <v>134598821091.46786</v>
      </c>
      <c r="X132" s="39">
        <f t="shared" ca="1" si="58"/>
        <v>135425682482.12265</v>
      </c>
      <c r="Y132" s="39">
        <f t="shared" ca="1" si="58"/>
        <v>136257623410.27869</v>
      </c>
      <c r="Z132" s="39">
        <f t="shared" ca="1" si="58"/>
        <v>137094675080.32104</v>
      </c>
      <c r="AA132" s="39">
        <f t="shared" ca="1" si="58"/>
        <v>137936868888.32803</v>
      </c>
      <c r="AB132" s="39">
        <f t="shared" ca="1" si="58"/>
        <v>138784236423.24921</v>
      </c>
      <c r="AC132" s="39">
        <f t="shared" ca="1" si="58"/>
        <v>139636809468.08966</v>
      </c>
      <c r="AD132" s="39">
        <f t="shared" ca="1" si="58"/>
        <v>140494620001.1026</v>
      </c>
      <c r="AE132" s="39">
        <f t="shared" ca="1" si="58"/>
        <v>141357700196.98849</v>
      </c>
      <c r="AF132" s="39">
        <f t="shared" ca="1" si="58"/>
        <v>142226082428.1019</v>
      </c>
      <c r="AG132" s="39">
        <f t="shared" ca="1" si="58"/>
        <v>143099799265.66592</v>
      </c>
    </row>
    <row r="133" spans="1:33">
      <c r="A133" s="20" t="s">
        <v>307</v>
      </c>
      <c r="B133" s="39">
        <f t="shared" ca="1" si="44"/>
        <v>242691552421.44547</v>
      </c>
      <c r="C133" s="39">
        <f t="shared" ca="1" si="44"/>
        <v>358322484921.45959</v>
      </c>
      <c r="D133" s="39">
        <f t="shared" ca="1" si="44"/>
        <v>340175101266.81744</v>
      </c>
      <c r="E133" s="39">
        <f t="shared" ca="1" si="44"/>
        <v>375594299252.23151</v>
      </c>
      <c r="F133" s="39">
        <f t="shared" ca="1" si="44"/>
        <v>158177187426.34702</v>
      </c>
      <c r="G133" s="39">
        <f t="shared" ref="G133:AG133" ca="1" si="59">IFERROR($F133*G46/$F46,0)</f>
        <v>145638751837.67319</v>
      </c>
      <c r="H133" s="39">
        <f t="shared" ca="1" si="59"/>
        <v>147050821200.76059</v>
      </c>
      <c r="I133" s="39">
        <f t="shared" ca="1" si="59"/>
        <v>148476581562.02682</v>
      </c>
      <c r="J133" s="39">
        <f t="shared" ca="1" si="59"/>
        <v>149916165665.25626</v>
      </c>
      <c r="K133" s="39">
        <f t="shared" ca="1" si="59"/>
        <v>151369707541.27701</v>
      </c>
      <c r="L133" s="39">
        <f t="shared" ca="1" si="59"/>
        <v>152837342520.43954</v>
      </c>
      <c r="M133" s="39">
        <f t="shared" ca="1" si="59"/>
        <v>154319207245.21664</v>
      </c>
      <c r="N133" s="39">
        <f t="shared" ca="1" si="59"/>
        <v>155634003520.75266</v>
      </c>
      <c r="O133" s="39">
        <f t="shared" ca="1" si="59"/>
        <v>156960001831.84222</v>
      </c>
      <c r="P133" s="39">
        <f t="shared" ca="1" si="59"/>
        <v>158297297619.58371</v>
      </c>
      <c r="Q133" s="39">
        <f t="shared" ca="1" si="59"/>
        <v>159645987138.23135</v>
      </c>
      <c r="R133" s="39">
        <f t="shared" ca="1" si="59"/>
        <v>161006167462.12375</v>
      </c>
      <c r="S133" s="39">
        <f t="shared" ca="1" si="59"/>
        <v>162377936492.67056</v>
      </c>
      <c r="T133" s="39">
        <f t="shared" ca="1" si="59"/>
        <v>163761392965.39944</v>
      </c>
      <c r="U133" s="39">
        <f t="shared" ca="1" si="59"/>
        <v>165156636457.06253</v>
      </c>
      <c r="V133" s="39">
        <f t="shared" ca="1" si="59"/>
        <v>166563767392.80368</v>
      </c>
      <c r="W133" s="39">
        <f t="shared" ca="1" si="59"/>
        <v>167982887053.3869</v>
      </c>
      <c r="X133" s="39">
        <f t="shared" ca="1" si="59"/>
        <v>169014831928.30362</v>
      </c>
      <c r="Y133" s="39">
        <f t="shared" ca="1" si="59"/>
        <v>170053116200.30743</v>
      </c>
      <c r="Z133" s="39">
        <f t="shared" ca="1" si="59"/>
        <v>171097778813.29578</v>
      </c>
      <c r="AA133" s="39">
        <f t="shared" ca="1" si="59"/>
        <v>172148858950.40463</v>
      </c>
      <c r="AB133" s="39">
        <f t="shared" ca="1" si="59"/>
        <v>173206396035.47787</v>
      </c>
      <c r="AC133" s="39">
        <f t="shared" ca="1" si="59"/>
        <v>174270429734.5463</v>
      </c>
      <c r="AD133" s="39">
        <f t="shared" ca="1" si="59"/>
        <v>175340999957.31509</v>
      </c>
      <c r="AE133" s="39">
        <f t="shared" ca="1" si="59"/>
        <v>176418146858.66119</v>
      </c>
      <c r="AF133" s="39">
        <f t="shared" ca="1" si="59"/>
        <v>177501910840.13892</v>
      </c>
      <c r="AG133" s="39">
        <f t="shared" ca="1" si="59"/>
        <v>178592332551.49567</v>
      </c>
    </row>
    <row r="134" spans="1:33">
      <c r="A134" s="20" t="s">
        <v>308</v>
      </c>
      <c r="B134" s="39">
        <f t="shared" ca="1" si="44"/>
        <v>813762706907.96887</v>
      </c>
      <c r="C134" s="39">
        <f t="shared" ca="1" si="44"/>
        <v>1111020112047.8284</v>
      </c>
      <c r="D134" s="39">
        <f t="shared" ca="1" si="44"/>
        <v>1237866746152.2947</v>
      </c>
      <c r="E134" s="39">
        <f t="shared" ca="1" si="44"/>
        <v>1253092970767.2393</v>
      </c>
      <c r="F134" s="39">
        <f t="shared" ca="1" si="44"/>
        <v>500999163367.19788</v>
      </c>
      <c r="G134" s="39">
        <f t="shared" ref="G134:AG134" ca="1" si="60">IFERROR($F134*G47/$F47,0)</f>
        <v>495420674797.98865</v>
      </c>
      <c r="H134" s="39">
        <f t="shared" ca="1" si="60"/>
        <v>502114307386.06982</v>
      </c>
      <c r="I134" s="39">
        <f t="shared" ca="1" si="60"/>
        <v>508898377696.07794</v>
      </c>
      <c r="J134" s="39">
        <f t="shared" ca="1" si="60"/>
        <v>515774107632.77692</v>
      </c>
      <c r="K134" s="39">
        <f t="shared" ca="1" si="60"/>
        <v>522742735610.09546</v>
      </c>
      <c r="L134" s="39">
        <f t="shared" ca="1" si="60"/>
        <v>529805516774.18237</v>
      </c>
      <c r="M134" s="39">
        <f t="shared" ca="1" si="60"/>
        <v>536963723229.47595</v>
      </c>
      <c r="N134" s="39">
        <f t="shared" ca="1" si="60"/>
        <v>542826092432.38654</v>
      </c>
      <c r="O134" s="39">
        <f t="shared" ca="1" si="60"/>
        <v>548752464790.78894</v>
      </c>
      <c r="P134" s="39">
        <f t="shared" ca="1" si="60"/>
        <v>554743539067.20898</v>
      </c>
      <c r="Q134" s="39">
        <f t="shared" ca="1" si="60"/>
        <v>560800021653.00085</v>
      </c>
      <c r="R134" s="39">
        <f t="shared" ca="1" si="60"/>
        <v>566922626651.6355</v>
      </c>
      <c r="S134" s="39">
        <f t="shared" ca="1" si="60"/>
        <v>573112075962.89832</v>
      </c>
      <c r="T134" s="39">
        <f t="shared" ca="1" si="60"/>
        <v>579369099368.00696</v>
      </c>
      <c r="U134" s="39">
        <f t="shared" ca="1" si="60"/>
        <v>585694434615.65759</v>
      </c>
      <c r="V134" s="39">
        <f t="shared" ca="1" si="60"/>
        <v>592088827509.01086</v>
      </c>
      <c r="W134" s="39">
        <f t="shared" ca="1" si="60"/>
        <v>598553031993.62744</v>
      </c>
      <c r="X134" s="39">
        <f t="shared" ca="1" si="60"/>
        <v>599490467202.31836</v>
      </c>
      <c r="Y134" s="39">
        <f t="shared" ca="1" si="60"/>
        <v>600429370592.98096</v>
      </c>
      <c r="Z134" s="39">
        <f t="shared" ca="1" si="60"/>
        <v>601369744465.03589</v>
      </c>
      <c r="AA134" s="39">
        <f t="shared" ca="1" si="60"/>
        <v>602311591121.50562</v>
      </c>
      <c r="AB134" s="39">
        <f t="shared" ca="1" si="60"/>
        <v>603254912869.01965</v>
      </c>
      <c r="AC134" s="39">
        <f t="shared" ca="1" si="60"/>
        <v>604199712017.81982</v>
      </c>
      <c r="AD134" s="39">
        <f t="shared" ca="1" si="60"/>
        <v>605145990881.76611</v>
      </c>
      <c r="AE134" s="39">
        <f t="shared" ca="1" si="60"/>
        <v>606093751778.34253</v>
      </c>
      <c r="AF134" s="39">
        <f t="shared" ca="1" si="60"/>
        <v>607042997028.66272</v>
      </c>
      <c r="AG134" s="39">
        <f t="shared" ca="1" si="60"/>
        <v>607993728957.47534</v>
      </c>
    </row>
    <row r="135" spans="1:33">
      <c r="A135" s="20" t="s">
        <v>309</v>
      </c>
      <c r="B135" s="39">
        <f t="shared" ref="B135:F142" ca="1" si="61">B$21*B48/SUM(B$31:B$55)</f>
        <v>135996772263.95227</v>
      </c>
      <c r="C135" s="39">
        <f t="shared" ca="1" si="61"/>
        <v>185674703296.43292</v>
      </c>
      <c r="D135" s="39">
        <f t="shared" ca="1" si="61"/>
        <v>206873429490.58493</v>
      </c>
      <c r="E135" s="39">
        <f t="shared" ca="1" si="61"/>
        <v>209418050156.80643</v>
      </c>
      <c r="F135" s="39">
        <f t="shared" ca="1" si="61"/>
        <v>83727441115.810379</v>
      </c>
      <c r="G135" s="39">
        <f t="shared" ref="G135:AG135" ca="1" si="62">IFERROR($F135*G48/$F48,0)</f>
        <v>82795158973.751465</v>
      </c>
      <c r="H135" s="39">
        <f t="shared" ca="1" si="62"/>
        <v>83913805010.209381</v>
      </c>
      <c r="I135" s="39">
        <f t="shared" ca="1" si="62"/>
        <v>85047565081.96106</v>
      </c>
      <c r="J135" s="39">
        <f t="shared" ca="1" si="62"/>
        <v>86196643394.854828</v>
      </c>
      <c r="K135" s="39">
        <f t="shared" ca="1" si="62"/>
        <v>87361246913.765869</v>
      </c>
      <c r="L135" s="39">
        <f t="shared" ca="1" si="62"/>
        <v>88541585399.873322</v>
      </c>
      <c r="M135" s="39">
        <f t="shared" ca="1" si="62"/>
        <v>89737871448.441315</v>
      </c>
      <c r="N135" s="39">
        <f t="shared" ca="1" si="62"/>
        <v>90717595983.182877</v>
      </c>
      <c r="O135" s="39">
        <f t="shared" ca="1" si="62"/>
        <v>91708016784.154984</v>
      </c>
      <c r="P135" s="39">
        <f t="shared" ca="1" si="62"/>
        <v>92709250629.193893</v>
      </c>
      <c r="Q135" s="39">
        <f t="shared" ca="1" si="62"/>
        <v>93721415571.072556</v>
      </c>
      <c r="R135" s="39">
        <f t="shared" ca="1" si="62"/>
        <v>94744630951.420044</v>
      </c>
      <c r="S135" s="39">
        <f t="shared" ca="1" si="62"/>
        <v>95779017414.792694</v>
      </c>
      <c r="T135" s="39">
        <f t="shared" ca="1" si="62"/>
        <v>96824696922.899002</v>
      </c>
      <c r="U135" s="39">
        <f t="shared" ca="1" si="62"/>
        <v>97881792768.979813</v>
      </c>
      <c r="V135" s="39">
        <f t="shared" ca="1" si="62"/>
        <v>98950429592.34552</v>
      </c>
      <c r="W135" s="39">
        <f t="shared" ca="1" si="62"/>
        <v>100030733393.07182</v>
      </c>
      <c r="X135" s="39">
        <f t="shared" ca="1" si="62"/>
        <v>100187398427.6161</v>
      </c>
      <c r="Y135" s="39">
        <f t="shared" ca="1" si="62"/>
        <v>100344308826.08215</v>
      </c>
      <c r="Z135" s="39">
        <f t="shared" ca="1" si="62"/>
        <v>100501464972.75146</v>
      </c>
      <c r="AA135" s="39">
        <f t="shared" ca="1" si="62"/>
        <v>100658867252.50716</v>
      </c>
      <c r="AB135" s="39">
        <f t="shared" ca="1" si="62"/>
        <v>100816516050.8353</v>
      </c>
      <c r="AC135" s="39">
        <f t="shared" ca="1" si="62"/>
        <v>100974411753.82567</v>
      </c>
      <c r="AD135" s="39">
        <f t="shared" ca="1" si="62"/>
        <v>101132554748.17258</v>
      </c>
      <c r="AE135" s="39">
        <f t="shared" ca="1" si="62"/>
        <v>101290945421.17616</v>
      </c>
      <c r="AF135" s="39">
        <f t="shared" ca="1" si="62"/>
        <v>101449584160.74306</v>
      </c>
      <c r="AG135" s="39">
        <f t="shared" ca="1" si="62"/>
        <v>101608471355.38744</v>
      </c>
    </row>
    <row r="136" spans="1:33">
      <c r="A136" s="20" t="s">
        <v>310</v>
      </c>
      <c r="B136" s="39">
        <f t="shared" ca="1" si="61"/>
        <v>179507805341.77209</v>
      </c>
      <c r="C136" s="39">
        <f t="shared" ca="1" si="61"/>
        <v>245079776095.99442</v>
      </c>
      <c r="D136" s="39">
        <f t="shared" ca="1" si="61"/>
        <v>273060857939.37589</v>
      </c>
      <c r="E136" s="39">
        <f t="shared" ca="1" si="61"/>
        <v>276419608765.71307</v>
      </c>
      <c r="F136" s="39">
        <f t="shared" ca="1" si="61"/>
        <v>110515337617.06345</v>
      </c>
      <c r="G136" s="39">
        <f t="shared" ref="G136:AG136" ca="1" si="63">IFERROR($F136*G49/$F49,0)</f>
        <v>109284779578.85123</v>
      </c>
      <c r="H136" s="39">
        <f t="shared" ca="1" si="63"/>
        <v>110761327085.20741</v>
      </c>
      <c r="I136" s="39">
        <f t="shared" ca="1" si="63"/>
        <v>112257824236.39915</v>
      </c>
      <c r="J136" s="39">
        <f t="shared" ca="1" si="63"/>
        <v>113774540572.23282</v>
      </c>
      <c r="K136" s="39">
        <f t="shared" ca="1" si="63"/>
        <v>115311749274.26933</v>
      </c>
      <c r="L136" s="39">
        <f t="shared" ca="1" si="63"/>
        <v>116869727215.02773</v>
      </c>
      <c r="M136" s="39">
        <f t="shared" ca="1" si="63"/>
        <v>118448755007.85379</v>
      </c>
      <c r="N136" s="39">
        <f t="shared" ca="1" si="63"/>
        <v>119741934236.61967</v>
      </c>
      <c r="O136" s="39">
        <f t="shared" ca="1" si="63"/>
        <v>121049231912.79012</v>
      </c>
      <c r="P136" s="39">
        <f t="shared" ca="1" si="63"/>
        <v>122370802176.29611</v>
      </c>
      <c r="Q136" s="39">
        <f t="shared" ca="1" si="63"/>
        <v>123706800849.91081</v>
      </c>
      <c r="R136" s="39">
        <f t="shared" ca="1" si="63"/>
        <v>125057385457.62218</v>
      </c>
      <c r="S136" s="39">
        <f t="shared" ca="1" si="63"/>
        <v>126422715243.20624</v>
      </c>
      <c r="T136" s="39">
        <f t="shared" ca="1" si="63"/>
        <v>127802951189.00287</v>
      </c>
      <c r="U136" s="39">
        <f t="shared" ca="1" si="63"/>
        <v>129198256034.89714</v>
      </c>
      <c r="V136" s="39">
        <f t="shared" ca="1" si="63"/>
        <v>130608794297.50723</v>
      </c>
      <c r="W136" s="39">
        <f t="shared" ca="1" si="63"/>
        <v>132034732289.58235</v>
      </c>
      <c r="X136" s="39">
        <f t="shared" ca="1" si="63"/>
        <v>132241520995.34848</v>
      </c>
      <c r="Y136" s="39">
        <f t="shared" ca="1" si="63"/>
        <v>132448633567.1769</v>
      </c>
      <c r="Z136" s="39">
        <f t="shared" ca="1" si="63"/>
        <v>132656070512.29657</v>
      </c>
      <c r="AA136" s="39">
        <f t="shared" ca="1" si="63"/>
        <v>132863832338.73097</v>
      </c>
      <c r="AB136" s="39">
        <f t="shared" ca="1" si="63"/>
        <v>133071919555.29907</v>
      </c>
      <c r="AC136" s="39">
        <f t="shared" ca="1" si="63"/>
        <v>133280332671.61687</v>
      </c>
      <c r="AD136" s="39">
        <f t="shared" ca="1" si="63"/>
        <v>133489072198.09839</v>
      </c>
      <c r="AE136" s="39">
        <f t="shared" ca="1" si="63"/>
        <v>133698138645.95715</v>
      </c>
      <c r="AF136" s="39">
        <f t="shared" ca="1" si="63"/>
        <v>133907532527.20729</v>
      </c>
      <c r="AG136" s="39">
        <f t="shared" ca="1" si="63"/>
        <v>134117254354.66483</v>
      </c>
    </row>
    <row r="137" spans="1:33">
      <c r="A137" s="20" t="s">
        <v>263</v>
      </c>
      <c r="B137" s="39">
        <f t="shared" ca="1" si="61"/>
        <v>4667552348.5659323</v>
      </c>
      <c r="C137" s="39">
        <f t="shared" ca="1" si="61"/>
        <v>6181572133.0497513</v>
      </c>
      <c r="D137" s="39">
        <f t="shared" ca="1" si="61"/>
        <v>6798650448.8568487</v>
      </c>
      <c r="E137" s="39">
        <f t="shared" ca="1" si="61"/>
        <v>6952018907.0833158</v>
      </c>
      <c r="F137" s="39">
        <f t="shared" ca="1" si="61"/>
        <v>2828274769.6189208</v>
      </c>
      <c r="G137" s="39">
        <f t="shared" ref="G137:AG137" ca="1" si="64">IFERROR($F137*G50/$F50,0)</f>
        <v>2835873410.4411831</v>
      </c>
      <c r="H137" s="39">
        <f t="shared" ca="1" si="64"/>
        <v>2837618512.9509797</v>
      </c>
      <c r="I137" s="39">
        <f t="shared" ca="1" si="64"/>
        <v>2839364689.3390241</v>
      </c>
      <c r="J137" s="39">
        <f t="shared" ca="1" si="64"/>
        <v>2841111940.2661462</v>
      </c>
      <c r="K137" s="39">
        <f t="shared" ca="1" si="64"/>
        <v>2842860266.3935809</v>
      </c>
      <c r="L137" s="39">
        <f t="shared" ca="1" si="64"/>
        <v>2844609668.3829708</v>
      </c>
      <c r="M137" s="39">
        <f t="shared" ca="1" si="64"/>
        <v>2846360146.8963666</v>
      </c>
      <c r="N137" s="39">
        <f t="shared" ca="1" si="64"/>
        <v>2876718903.5547056</v>
      </c>
      <c r="O137" s="39">
        <f t="shared" ca="1" si="64"/>
        <v>2907401461.1582079</v>
      </c>
      <c r="P137" s="39">
        <f t="shared" ca="1" si="64"/>
        <v>2938411273.3085246</v>
      </c>
      <c r="Q137" s="39">
        <f t="shared" ca="1" si="64"/>
        <v>2969751830.4427872</v>
      </c>
      <c r="R137" s="39">
        <f t="shared" ca="1" si="64"/>
        <v>3001426660.2264948</v>
      </c>
      <c r="S137" s="39">
        <f t="shared" ca="1" si="64"/>
        <v>3033439327.9505792</v>
      </c>
      <c r="T137" s="39">
        <f t="shared" ca="1" si="64"/>
        <v>3065793436.9327126</v>
      </c>
      <c r="U137" s="39">
        <f t="shared" ca="1" si="64"/>
        <v>3098492628.9228978</v>
      </c>
      <c r="V137" s="39">
        <f t="shared" ca="1" si="64"/>
        <v>3131540584.5133724</v>
      </c>
      <c r="W137" s="39">
        <f t="shared" ca="1" si="64"/>
        <v>3164941023.5529008</v>
      </c>
      <c r="X137" s="39">
        <f t="shared" ca="1" si="64"/>
        <v>3166190864.7521672</v>
      </c>
      <c r="Y137" s="39">
        <f t="shared" ca="1" si="64"/>
        <v>3167441199.5160894</v>
      </c>
      <c r="Z137" s="39">
        <f t="shared" ca="1" si="64"/>
        <v>3168692028.0395761</v>
      </c>
      <c r="AA137" s="39">
        <f t="shared" ca="1" si="64"/>
        <v>3169943350.5176129</v>
      </c>
      <c r="AB137" s="39">
        <f t="shared" ca="1" si="64"/>
        <v>3171195167.1452651</v>
      </c>
      <c r="AC137" s="39">
        <f t="shared" ca="1" si="64"/>
        <v>3172447478.1176715</v>
      </c>
      <c r="AD137" s="39">
        <f t="shared" ca="1" si="64"/>
        <v>3173700283.6300507</v>
      </c>
      <c r="AE137" s="39">
        <f t="shared" ca="1" si="64"/>
        <v>3174953583.8776979</v>
      </c>
      <c r="AF137" s="39">
        <f t="shared" ca="1" si="64"/>
        <v>3176207379.055984</v>
      </c>
      <c r="AG137" s="39">
        <f t="shared" ca="1" si="64"/>
        <v>3177461669.3603597</v>
      </c>
    </row>
    <row r="138" spans="1:33">
      <c r="A138" s="20" t="s">
        <v>311</v>
      </c>
      <c r="B138" s="39">
        <f t="shared" ca="1" si="61"/>
        <v>1195270055.5833039</v>
      </c>
      <c r="C138" s="39">
        <f t="shared" ca="1" si="61"/>
        <v>1582981296.2532022</v>
      </c>
      <c r="D138" s="39">
        <f t="shared" ca="1" si="61"/>
        <v>1741003141.0559964</v>
      </c>
      <c r="E138" s="39">
        <f t="shared" ca="1" si="61"/>
        <v>1780277842.6338797</v>
      </c>
      <c r="F138" s="39">
        <f t="shared" ca="1" si="61"/>
        <v>724266572.42010593</v>
      </c>
      <c r="G138" s="39">
        <f t="shared" ref="G138:AG138" ca="1" si="65">IFERROR($F138*G51/$F51,0)</f>
        <v>726212437.65304184</v>
      </c>
      <c r="H138" s="39">
        <f t="shared" ca="1" si="65"/>
        <v>726659324.71891999</v>
      </c>
      <c r="I138" s="39">
        <f t="shared" ca="1" si="65"/>
        <v>727106486.78428757</v>
      </c>
      <c r="J138" s="39">
        <f t="shared" ca="1" si="65"/>
        <v>727553924.01837039</v>
      </c>
      <c r="K138" s="39">
        <f t="shared" ca="1" si="65"/>
        <v>728001636.59049809</v>
      </c>
      <c r="L138" s="39">
        <f t="shared" ca="1" si="65"/>
        <v>728449624.67010438</v>
      </c>
      <c r="M138" s="39">
        <f t="shared" ca="1" si="65"/>
        <v>728897888.42672765</v>
      </c>
      <c r="N138" s="39">
        <f t="shared" ca="1" si="65"/>
        <v>736672179.97154593</v>
      </c>
      <c r="O138" s="39">
        <f t="shared" ca="1" si="65"/>
        <v>744529390.68787432</v>
      </c>
      <c r="P138" s="39">
        <f t="shared" ca="1" si="65"/>
        <v>752470404.97642851</v>
      </c>
      <c r="Q138" s="39">
        <f t="shared" ca="1" si="65"/>
        <v>760496116.67077959</v>
      </c>
      <c r="R138" s="39">
        <f t="shared" ca="1" si="65"/>
        <v>768607429.1379652</v>
      </c>
      <c r="S138" s="39">
        <f t="shared" ca="1" si="65"/>
        <v>776805255.38016927</v>
      </c>
      <c r="T138" s="39">
        <f t="shared" ca="1" si="65"/>
        <v>785090518.13749135</v>
      </c>
      <c r="U138" s="39">
        <f t="shared" ca="1" si="65"/>
        <v>793464149.99180686</v>
      </c>
      <c r="V138" s="39">
        <f t="shared" ca="1" si="65"/>
        <v>801927093.47173965</v>
      </c>
      <c r="W138" s="39">
        <f t="shared" ca="1" si="65"/>
        <v>810480301.15875137</v>
      </c>
      <c r="X138" s="39">
        <f t="shared" ca="1" si="65"/>
        <v>810800361.36336327</v>
      </c>
      <c r="Y138" s="39">
        <f t="shared" ca="1" si="65"/>
        <v>811120547.9603554</v>
      </c>
      <c r="Z138" s="39">
        <f t="shared" ca="1" si="65"/>
        <v>811440860.9996407</v>
      </c>
      <c r="AA138" s="39">
        <f t="shared" ca="1" si="65"/>
        <v>811761300.53115141</v>
      </c>
      <c r="AB138" s="39">
        <f t="shared" ca="1" si="65"/>
        <v>812081866.60483956</v>
      </c>
      <c r="AC138" s="39">
        <f t="shared" ca="1" si="65"/>
        <v>812402559.27067673</v>
      </c>
      <c r="AD138" s="39">
        <f t="shared" ca="1" si="65"/>
        <v>812723378.57865453</v>
      </c>
      <c r="AE138" s="39">
        <f t="shared" ca="1" si="65"/>
        <v>813044324.57878411</v>
      </c>
      <c r="AF138" s="39">
        <f t="shared" ca="1" si="65"/>
        <v>813365397.3210963</v>
      </c>
      <c r="AG138" s="39">
        <f t="shared" ca="1" si="65"/>
        <v>813686596.85564232</v>
      </c>
    </row>
    <row r="139" spans="1:33">
      <c r="A139" s="20" t="s">
        <v>266</v>
      </c>
      <c r="B139" s="39">
        <f t="shared" ca="1" si="61"/>
        <v>0</v>
      </c>
      <c r="C139" s="39">
        <f t="shared" ca="1" si="61"/>
        <v>0</v>
      </c>
      <c r="D139" s="39">
        <f t="shared" ca="1" si="61"/>
        <v>0</v>
      </c>
      <c r="E139" s="39">
        <f t="shared" ca="1" si="61"/>
        <v>0</v>
      </c>
      <c r="F139" s="39">
        <f t="shared" ca="1" si="61"/>
        <v>0</v>
      </c>
      <c r="G139" s="39">
        <f t="shared" ref="G139:AG139" ca="1" si="66">IFERROR($F139*G52/$F52,0)</f>
        <v>0</v>
      </c>
      <c r="H139" s="39">
        <f t="shared" ca="1" si="66"/>
        <v>0</v>
      </c>
      <c r="I139" s="39">
        <f t="shared" ca="1" si="66"/>
        <v>0</v>
      </c>
      <c r="J139" s="39">
        <f t="shared" ca="1" si="66"/>
        <v>0</v>
      </c>
      <c r="K139" s="39">
        <f t="shared" ca="1" si="66"/>
        <v>0</v>
      </c>
      <c r="L139" s="39">
        <f t="shared" ca="1" si="66"/>
        <v>0</v>
      </c>
      <c r="M139" s="39">
        <f t="shared" ca="1" si="66"/>
        <v>0</v>
      </c>
      <c r="N139" s="39">
        <f t="shared" ca="1" si="66"/>
        <v>0</v>
      </c>
      <c r="O139" s="39">
        <f t="shared" ca="1" si="66"/>
        <v>0</v>
      </c>
      <c r="P139" s="39">
        <f t="shared" ca="1" si="66"/>
        <v>0</v>
      </c>
      <c r="Q139" s="39">
        <f t="shared" ca="1" si="66"/>
        <v>0</v>
      </c>
      <c r="R139" s="39">
        <f t="shared" ca="1" si="66"/>
        <v>0</v>
      </c>
      <c r="S139" s="39">
        <f t="shared" ca="1" si="66"/>
        <v>0</v>
      </c>
      <c r="T139" s="39">
        <f t="shared" ca="1" si="66"/>
        <v>0</v>
      </c>
      <c r="U139" s="39">
        <f t="shared" ca="1" si="66"/>
        <v>0</v>
      </c>
      <c r="V139" s="39">
        <f t="shared" ca="1" si="66"/>
        <v>0</v>
      </c>
      <c r="W139" s="39">
        <f t="shared" ca="1" si="66"/>
        <v>0</v>
      </c>
      <c r="X139" s="39">
        <f t="shared" ca="1" si="66"/>
        <v>0</v>
      </c>
      <c r="Y139" s="39">
        <f t="shared" ca="1" si="66"/>
        <v>0</v>
      </c>
      <c r="Z139" s="39">
        <f t="shared" ca="1" si="66"/>
        <v>0</v>
      </c>
      <c r="AA139" s="39">
        <f t="shared" ca="1" si="66"/>
        <v>0</v>
      </c>
      <c r="AB139" s="39">
        <f t="shared" ca="1" si="66"/>
        <v>0</v>
      </c>
      <c r="AC139" s="39">
        <f t="shared" ca="1" si="66"/>
        <v>0</v>
      </c>
      <c r="AD139" s="39">
        <f t="shared" ca="1" si="66"/>
        <v>0</v>
      </c>
      <c r="AE139" s="39">
        <f t="shared" ca="1" si="66"/>
        <v>0</v>
      </c>
      <c r="AF139" s="39">
        <f t="shared" ca="1" si="66"/>
        <v>0</v>
      </c>
      <c r="AG139" s="39">
        <f t="shared" ca="1" si="66"/>
        <v>0</v>
      </c>
    </row>
    <row r="140" spans="1:33">
      <c r="A140" s="20" t="s">
        <v>267</v>
      </c>
      <c r="B140" s="39">
        <f t="shared" ca="1" si="61"/>
        <v>0</v>
      </c>
      <c r="C140" s="39">
        <f t="shared" ca="1" si="61"/>
        <v>0</v>
      </c>
      <c r="D140" s="39">
        <f t="shared" ca="1" si="61"/>
        <v>0</v>
      </c>
      <c r="E140" s="39">
        <f t="shared" ca="1" si="61"/>
        <v>0</v>
      </c>
      <c r="F140" s="39">
        <f t="shared" ca="1" si="61"/>
        <v>0</v>
      </c>
      <c r="G140" s="39">
        <f t="shared" ref="G140:AG140" ca="1" si="67">IFERROR($F140*G53/$F53,0)</f>
        <v>0</v>
      </c>
      <c r="H140" s="39">
        <f t="shared" ca="1" si="67"/>
        <v>0</v>
      </c>
      <c r="I140" s="39">
        <f t="shared" ca="1" si="67"/>
        <v>0</v>
      </c>
      <c r="J140" s="39">
        <f t="shared" ca="1" si="67"/>
        <v>0</v>
      </c>
      <c r="K140" s="39">
        <f t="shared" ca="1" si="67"/>
        <v>0</v>
      </c>
      <c r="L140" s="39">
        <f t="shared" ca="1" si="67"/>
        <v>0</v>
      </c>
      <c r="M140" s="39">
        <f t="shared" ca="1" si="67"/>
        <v>0</v>
      </c>
      <c r="N140" s="39">
        <f t="shared" ca="1" si="67"/>
        <v>0</v>
      </c>
      <c r="O140" s="39">
        <f t="shared" ca="1" si="67"/>
        <v>0</v>
      </c>
      <c r="P140" s="39">
        <f t="shared" ca="1" si="67"/>
        <v>0</v>
      </c>
      <c r="Q140" s="39">
        <f t="shared" ca="1" si="67"/>
        <v>0</v>
      </c>
      <c r="R140" s="39">
        <f t="shared" ca="1" si="67"/>
        <v>0</v>
      </c>
      <c r="S140" s="39">
        <f t="shared" ca="1" si="67"/>
        <v>0</v>
      </c>
      <c r="T140" s="39">
        <f t="shared" ca="1" si="67"/>
        <v>0</v>
      </c>
      <c r="U140" s="39">
        <f t="shared" ca="1" si="67"/>
        <v>0</v>
      </c>
      <c r="V140" s="39">
        <f t="shared" ca="1" si="67"/>
        <v>0</v>
      </c>
      <c r="W140" s="39">
        <f t="shared" ca="1" si="67"/>
        <v>0</v>
      </c>
      <c r="X140" s="39">
        <f t="shared" ca="1" si="67"/>
        <v>0</v>
      </c>
      <c r="Y140" s="39">
        <f t="shared" ca="1" si="67"/>
        <v>0</v>
      </c>
      <c r="Z140" s="39">
        <f t="shared" ca="1" si="67"/>
        <v>0</v>
      </c>
      <c r="AA140" s="39">
        <f t="shared" ca="1" si="67"/>
        <v>0</v>
      </c>
      <c r="AB140" s="39">
        <f t="shared" ca="1" si="67"/>
        <v>0</v>
      </c>
      <c r="AC140" s="39">
        <f t="shared" ca="1" si="67"/>
        <v>0</v>
      </c>
      <c r="AD140" s="39">
        <f t="shared" ca="1" si="67"/>
        <v>0</v>
      </c>
      <c r="AE140" s="39">
        <f t="shared" ca="1" si="67"/>
        <v>0</v>
      </c>
      <c r="AF140" s="39">
        <f t="shared" ca="1" si="67"/>
        <v>0</v>
      </c>
      <c r="AG140" s="39">
        <f t="shared" ca="1" si="67"/>
        <v>0</v>
      </c>
    </row>
    <row r="141" spans="1:33">
      <c r="A141" s="20" t="s">
        <v>268</v>
      </c>
      <c r="B141" s="39">
        <f t="shared" ca="1" si="61"/>
        <v>0</v>
      </c>
      <c r="C141" s="39">
        <f t="shared" ca="1" si="61"/>
        <v>0</v>
      </c>
      <c r="D141" s="39">
        <f t="shared" ca="1" si="61"/>
        <v>0</v>
      </c>
      <c r="E141" s="39">
        <f t="shared" ca="1" si="61"/>
        <v>0</v>
      </c>
      <c r="F141" s="39">
        <f t="shared" ca="1" si="61"/>
        <v>0</v>
      </c>
      <c r="G141" s="39">
        <f t="shared" ref="G141:AG141" ca="1" si="68">IFERROR($F141*G54/$F54,0)</f>
        <v>0</v>
      </c>
      <c r="H141" s="39">
        <f t="shared" ca="1" si="68"/>
        <v>0</v>
      </c>
      <c r="I141" s="39">
        <f t="shared" ca="1" si="68"/>
        <v>0</v>
      </c>
      <c r="J141" s="39">
        <f t="shared" ca="1" si="68"/>
        <v>0</v>
      </c>
      <c r="K141" s="39">
        <f t="shared" ca="1" si="68"/>
        <v>0</v>
      </c>
      <c r="L141" s="39">
        <f t="shared" ca="1" si="68"/>
        <v>0</v>
      </c>
      <c r="M141" s="39">
        <f t="shared" ca="1" si="68"/>
        <v>0</v>
      </c>
      <c r="N141" s="39">
        <f t="shared" ca="1" si="68"/>
        <v>0</v>
      </c>
      <c r="O141" s="39">
        <f t="shared" ca="1" si="68"/>
        <v>0</v>
      </c>
      <c r="P141" s="39">
        <f t="shared" ca="1" si="68"/>
        <v>0</v>
      </c>
      <c r="Q141" s="39">
        <f t="shared" ca="1" si="68"/>
        <v>0</v>
      </c>
      <c r="R141" s="39">
        <f t="shared" ca="1" si="68"/>
        <v>0</v>
      </c>
      <c r="S141" s="39">
        <f t="shared" ca="1" si="68"/>
        <v>0</v>
      </c>
      <c r="T141" s="39">
        <f t="shared" ca="1" si="68"/>
        <v>0</v>
      </c>
      <c r="U141" s="39">
        <f t="shared" ca="1" si="68"/>
        <v>0</v>
      </c>
      <c r="V141" s="39">
        <f t="shared" ca="1" si="68"/>
        <v>0</v>
      </c>
      <c r="W141" s="39">
        <f t="shared" ca="1" si="68"/>
        <v>0</v>
      </c>
      <c r="X141" s="39">
        <f t="shared" ca="1" si="68"/>
        <v>0</v>
      </c>
      <c r="Y141" s="39">
        <f t="shared" ca="1" si="68"/>
        <v>0</v>
      </c>
      <c r="Z141" s="39">
        <f t="shared" ca="1" si="68"/>
        <v>0</v>
      </c>
      <c r="AA141" s="39">
        <f t="shared" ca="1" si="68"/>
        <v>0</v>
      </c>
      <c r="AB141" s="39">
        <f t="shared" ca="1" si="68"/>
        <v>0</v>
      </c>
      <c r="AC141" s="39">
        <f t="shared" ca="1" si="68"/>
        <v>0</v>
      </c>
      <c r="AD141" s="39">
        <f t="shared" ca="1" si="68"/>
        <v>0</v>
      </c>
      <c r="AE141" s="39">
        <f t="shared" ca="1" si="68"/>
        <v>0</v>
      </c>
      <c r="AF141" s="39">
        <f t="shared" ca="1" si="68"/>
        <v>0</v>
      </c>
      <c r="AG141" s="39">
        <f t="shared" ca="1" si="68"/>
        <v>0</v>
      </c>
    </row>
    <row r="142" spans="1:33">
      <c r="A142" s="20" t="s">
        <v>269</v>
      </c>
      <c r="B142" s="39">
        <f t="shared" ca="1" si="61"/>
        <v>0</v>
      </c>
      <c r="C142" s="39">
        <f t="shared" ca="1" si="61"/>
        <v>0</v>
      </c>
      <c r="D142" s="39">
        <f t="shared" ca="1" si="61"/>
        <v>0</v>
      </c>
      <c r="E142" s="39">
        <f t="shared" ca="1" si="61"/>
        <v>0</v>
      </c>
      <c r="F142" s="39">
        <f t="shared" ca="1" si="61"/>
        <v>0</v>
      </c>
      <c r="G142" s="39">
        <f t="shared" ref="G142:AG142" ca="1" si="69">IFERROR($F142*G55/$F55,0)</f>
        <v>0</v>
      </c>
      <c r="H142" s="39">
        <f t="shared" ca="1" si="69"/>
        <v>0</v>
      </c>
      <c r="I142" s="39">
        <f t="shared" ca="1" si="69"/>
        <v>0</v>
      </c>
      <c r="J142" s="39">
        <f t="shared" ca="1" si="69"/>
        <v>0</v>
      </c>
      <c r="K142" s="39">
        <f t="shared" ca="1" si="69"/>
        <v>0</v>
      </c>
      <c r="L142" s="39">
        <f t="shared" ca="1" si="69"/>
        <v>0</v>
      </c>
      <c r="M142" s="39">
        <f t="shared" ca="1" si="69"/>
        <v>0</v>
      </c>
      <c r="N142" s="39">
        <f t="shared" ca="1" si="69"/>
        <v>0</v>
      </c>
      <c r="O142" s="39">
        <f t="shared" ca="1" si="69"/>
        <v>0</v>
      </c>
      <c r="P142" s="39">
        <f t="shared" ca="1" si="69"/>
        <v>0</v>
      </c>
      <c r="Q142" s="39">
        <f t="shared" ca="1" si="69"/>
        <v>0</v>
      </c>
      <c r="R142" s="39">
        <f t="shared" ca="1" si="69"/>
        <v>0</v>
      </c>
      <c r="S142" s="39">
        <f t="shared" ca="1" si="69"/>
        <v>0</v>
      </c>
      <c r="T142" s="39">
        <f t="shared" ca="1" si="69"/>
        <v>0</v>
      </c>
      <c r="U142" s="39">
        <f t="shared" ca="1" si="69"/>
        <v>0</v>
      </c>
      <c r="V142" s="39">
        <f t="shared" ca="1" si="69"/>
        <v>0</v>
      </c>
      <c r="W142" s="39">
        <f t="shared" ca="1" si="69"/>
        <v>0</v>
      </c>
      <c r="X142" s="39">
        <f t="shared" ca="1" si="69"/>
        <v>0</v>
      </c>
      <c r="Y142" s="39">
        <f t="shared" ca="1" si="69"/>
        <v>0</v>
      </c>
      <c r="Z142" s="39">
        <f t="shared" ca="1" si="69"/>
        <v>0</v>
      </c>
      <c r="AA142" s="39">
        <f t="shared" ca="1" si="69"/>
        <v>0</v>
      </c>
      <c r="AB142" s="39">
        <f t="shared" ca="1" si="69"/>
        <v>0</v>
      </c>
      <c r="AC142" s="39">
        <f t="shared" ca="1" si="69"/>
        <v>0</v>
      </c>
      <c r="AD142" s="39">
        <f t="shared" ca="1" si="69"/>
        <v>0</v>
      </c>
      <c r="AE142" s="39">
        <f t="shared" ca="1" si="69"/>
        <v>0</v>
      </c>
      <c r="AF142" s="39">
        <f t="shared" ca="1" si="69"/>
        <v>0</v>
      </c>
      <c r="AG142" s="39">
        <f t="shared" ca="1" si="69"/>
        <v>0</v>
      </c>
    </row>
    <row r="143" spans="1:33" s="728" customFormat="1" ht="13.5">
      <c r="A143" s="728" t="s">
        <v>836</v>
      </c>
      <c r="B143" s="729">
        <f ca="1">SUM(B118:B142)</f>
        <v>5720001482880.7861</v>
      </c>
      <c r="C143" s="729">
        <f t="shared" ref="C143:AG143" ca="1" si="70">SUM(C118:C142)</f>
        <v>7861285775998.7061</v>
      </c>
      <c r="D143" s="729">
        <f t="shared" ca="1" si="70"/>
        <v>8709465811866.2402</v>
      </c>
      <c r="E143" s="729">
        <f t="shared" ca="1" si="70"/>
        <v>8537035416252.0908</v>
      </c>
      <c r="F143" s="729">
        <f t="shared" ca="1" si="70"/>
        <v>3321050067021.0488</v>
      </c>
      <c r="G143" s="729">
        <f t="shared" ca="1" si="70"/>
        <v>3176017247389.1577</v>
      </c>
      <c r="H143" s="729">
        <f t="shared" ca="1" si="70"/>
        <v>3228499875138.2949</v>
      </c>
      <c r="I143" s="729">
        <f t="shared" ca="1" si="70"/>
        <v>3282376834882.2939</v>
      </c>
      <c r="J143" s="729">
        <f t="shared" ca="1" si="70"/>
        <v>3337690137147.0386</v>
      </c>
      <c r="K143" s="729">
        <f t="shared" ca="1" si="70"/>
        <v>3394483142830.9087</v>
      </c>
      <c r="L143" s="729">
        <f t="shared" ca="1" si="70"/>
        <v>3452800607706.209</v>
      </c>
      <c r="M143" s="729">
        <f t="shared" ca="1" si="70"/>
        <v>3512688728401.6099</v>
      </c>
      <c r="N143" s="729">
        <f t="shared" ca="1" si="70"/>
        <v>3546825903677.9253</v>
      </c>
      <c r="O143" s="729">
        <f t="shared" ca="1" si="70"/>
        <v>3581427304505.0962</v>
      </c>
      <c r="P143" s="729">
        <f t="shared" ca="1" si="70"/>
        <v>3616500726893.0332</v>
      </c>
      <c r="Q143" s="729">
        <f t="shared" ca="1" si="70"/>
        <v>3652054138491.8433</v>
      </c>
      <c r="R143" s="729">
        <f t="shared" ca="1" si="70"/>
        <v>3688095683070.271</v>
      </c>
      <c r="S143" s="729">
        <f t="shared" ca="1" si="70"/>
        <v>3724633685120.2427</v>
      </c>
      <c r="T143" s="729">
        <f t="shared" ca="1" si="70"/>
        <v>3761676654591.144</v>
      </c>
      <c r="U143" s="729">
        <f t="shared" ca="1" si="70"/>
        <v>3799233291757.6255</v>
      </c>
      <c r="V143" s="729">
        <f t="shared" ca="1" si="70"/>
        <v>3837312492224.7783</v>
      </c>
      <c r="W143" s="729">
        <f t="shared" ca="1" si="70"/>
        <v>3875923352074.6733</v>
      </c>
      <c r="X143" s="729">
        <f t="shared" ca="1" si="70"/>
        <v>3882534006558.3496</v>
      </c>
      <c r="Y143" s="729">
        <f t="shared" ca="1" si="70"/>
        <v>3889215677820.5024</v>
      </c>
      <c r="Z143" s="729">
        <f t="shared" ca="1" si="70"/>
        <v>3895968869229.4961</v>
      </c>
      <c r="AA143" s="729">
        <f t="shared" ca="1" si="70"/>
        <v>3902794087956.748</v>
      </c>
      <c r="AB143" s="729">
        <f t="shared" ca="1" si="70"/>
        <v>3909691845005.561</v>
      </c>
      <c r="AC143" s="729">
        <f t="shared" ca="1" si="70"/>
        <v>3916662655240.1719</v>
      </c>
      <c r="AD143" s="729">
        <f t="shared" ca="1" si="70"/>
        <v>3923707037415.0249</v>
      </c>
      <c r="AE143" s="729">
        <f t="shared" ca="1" si="70"/>
        <v>3930825514204.2764</v>
      </c>
      <c r="AF143" s="729">
        <f t="shared" ca="1" si="70"/>
        <v>3938018612231.5083</v>
      </c>
      <c r="AG143" s="729">
        <f t="shared" ca="1" si="70"/>
        <v>3945286862099.6753</v>
      </c>
    </row>
    <row r="144" spans="1:33" s="728" customFormat="1" ht="13.5">
      <c r="A144" s="728" t="s">
        <v>999</v>
      </c>
      <c r="B144" s="730">
        <f ca="1">B21-B143</f>
        <v>0</v>
      </c>
      <c r="C144" s="730">
        <f t="shared" ref="C144:F144" ca="1" si="71">C21-C143</f>
        <v>0</v>
      </c>
      <c r="D144" s="730">
        <f t="shared" ca="1" si="71"/>
        <v>0</v>
      </c>
      <c r="E144" s="730">
        <f t="shared" ca="1" si="71"/>
        <v>0</v>
      </c>
      <c r="F144" s="730">
        <f t="shared" ca="1" si="71"/>
        <v>0</v>
      </c>
      <c r="G144" s="729"/>
      <c r="H144" s="729"/>
      <c r="I144" s="729"/>
      <c r="J144" s="729"/>
      <c r="K144" s="729"/>
      <c r="L144" s="729"/>
      <c r="M144" s="729"/>
      <c r="N144" s="729"/>
      <c r="O144" s="729"/>
      <c r="P144" s="729"/>
      <c r="Q144" s="729"/>
      <c r="R144" s="729"/>
      <c r="S144" s="729"/>
      <c r="T144" s="729"/>
      <c r="U144" s="729"/>
      <c r="V144" s="729"/>
      <c r="W144" s="729"/>
      <c r="X144" s="729"/>
      <c r="Y144" s="729"/>
      <c r="Z144" s="729"/>
      <c r="AA144" s="729"/>
      <c r="AB144" s="729"/>
      <c r="AC144" s="729"/>
      <c r="AD144" s="729"/>
      <c r="AE144" s="729"/>
      <c r="AF144" s="729"/>
      <c r="AG144" s="729"/>
    </row>
    <row r="145" spans="1:33" ht="15.75" customHeight="1">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row>
    <row r="146" spans="1:33">
      <c r="A146" s="19" t="s">
        <v>996</v>
      </c>
      <c r="B146" s="19"/>
    </row>
    <row r="147" spans="1:33">
      <c r="B147" s="20">
        <v>2019</v>
      </c>
      <c r="C147" s="20">
        <v>2020</v>
      </c>
      <c r="D147" s="20">
        <v>2021</v>
      </c>
      <c r="E147" s="20">
        <v>2022</v>
      </c>
      <c r="F147" s="20">
        <v>2023</v>
      </c>
      <c r="G147" s="20">
        <v>2024</v>
      </c>
      <c r="H147" s="20">
        <v>2025</v>
      </c>
      <c r="I147" s="20">
        <v>2026</v>
      </c>
      <c r="J147" s="20">
        <v>2027</v>
      </c>
      <c r="K147" s="20">
        <v>2028</v>
      </c>
      <c r="L147" s="20">
        <v>2029</v>
      </c>
      <c r="M147" s="20">
        <v>2030</v>
      </c>
      <c r="N147" s="20">
        <v>2031</v>
      </c>
      <c r="O147" s="20">
        <v>2032</v>
      </c>
      <c r="P147" s="20">
        <v>2033</v>
      </c>
      <c r="Q147" s="20">
        <v>2034</v>
      </c>
      <c r="R147" s="20">
        <v>2035</v>
      </c>
      <c r="S147" s="20">
        <v>2036</v>
      </c>
      <c r="T147" s="20">
        <v>2037</v>
      </c>
      <c r="U147" s="20">
        <v>2038</v>
      </c>
      <c r="V147" s="20">
        <v>2039</v>
      </c>
      <c r="W147" s="20">
        <v>2040</v>
      </c>
      <c r="X147" s="20">
        <v>2041</v>
      </c>
      <c r="Y147" s="20">
        <v>2042</v>
      </c>
      <c r="Z147" s="20">
        <v>2043</v>
      </c>
      <c r="AA147" s="20">
        <v>2044</v>
      </c>
      <c r="AB147" s="20">
        <v>2045</v>
      </c>
      <c r="AC147" s="20">
        <v>2046</v>
      </c>
      <c r="AD147" s="20">
        <v>2047</v>
      </c>
      <c r="AE147" s="20">
        <v>2048</v>
      </c>
      <c r="AF147" s="20">
        <v>2049</v>
      </c>
      <c r="AG147" s="20">
        <v>2050</v>
      </c>
    </row>
    <row r="148" spans="1:33">
      <c r="A148" s="20" t="s">
        <v>246</v>
      </c>
      <c r="B148" s="39">
        <f ca="1">B$22*B31/SUM(B$31:B$55)</f>
        <v>2.7462855857576639E-7</v>
      </c>
      <c r="C148" s="39">
        <f t="shared" ref="C148:F148" ca="1" si="72">C$22*C31/SUM(C$31:C$55)</f>
        <v>0</v>
      </c>
      <c r="D148" s="39">
        <f t="shared" ca="1" si="72"/>
        <v>0</v>
      </c>
      <c r="E148" s="39">
        <f t="shared" ca="1" si="72"/>
        <v>0</v>
      </c>
      <c r="F148" s="39">
        <f t="shared" ca="1" si="72"/>
        <v>0</v>
      </c>
      <c r="G148" s="39">
        <f t="shared" ref="G148:AG148" ca="1" si="73">IFERROR($F148*G31/$F31,0)</f>
        <v>0</v>
      </c>
      <c r="H148" s="39">
        <f t="shared" ca="1" si="73"/>
        <v>0</v>
      </c>
      <c r="I148" s="39">
        <f t="shared" ca="1" si="73"/>
        <v>0</v>
      </c>
      <c r="J148" s="39">
        <f t="shared" ca="1" si="73"/>
        <v>0</v>
      </c>
      <c r="K148" s="39">
        <f t="shared" ca="1" si="73"/>
        <v>0</v>
      </c>
      <c r="L148" s="39">
        <f t="shared" ca="1" si="73"/>
        <v>0</v>
      </c>
      <c r="M148" s="39">
        <f t="shared" ca="1" si="73"/>
        <v>0</v>
      </c>
      <c r="N148" s="39">
        <f t="shared" ca="1" si="73"/>
        <v>0</v>
      </c>
      <c r="O148" s="39">
        <f t="shared" ca="1" si="73"/>
        <v>0</v>
      </c>
      <c r="P148" s="39">
        <f t="shared" ca="1" si="73"/>
        <v>0</v>
      </c>
      <c r="Q148" s="39">
        <f t="shared" ca="1" si="73"/>
        <v>0</v>
      </c>
      <c r="R148" s="39">
        <f t="shared" ca="1" si="73"/>
        <v>0</v>
      </c>
      <c r="S148" s="39">
        <f t="shared" ca="1" si="73"/>
        <v>0</v>
      </c>
      <c r="T148" s="39">
        <f t="shared" ca="1" si="73"/>
        <v>0</v>
      </c>
      <c r="U148" s="39">
        <f t="shared" ca="1" si="73"/>
        <v>0</v>
      </c>
      <c r="V148" s="39">
        <f t="shared" ca="1" si="73"/>
        <v>0</v>
      </c>
      <c r="W148" s="39">
        <f t="shared" ca="1" si="73"/>
        <v>0</v>
      </c>
      <c r="X148" s="39">
        <f t="shared" ca="1" si="73"/>
        <v>0</v>
      </c>
      <c r="Y148" s="39">
        <f t="shared" ca="1" si="73"/>
        <v>0</v>
      </c>
      <c r="Z148" s="39">
        <f t="shared" ca="1" si="73"/>
        <v>0</v>
      </c>
      <c r="AA148" s="39">
        <f t="shared" ca="1" si="73"/>
        <v>0</v>
      </c>
      <c r="AB148" s="39">
        <f t="shared" ca="1" si="73"/>
        <v>0</v>
      </c>
      <c r="AC148" s="39">
        <f t="shared" ca="1" si="73"/>
        <v>0</v>
      </c>
      <c r="AD148" s="39">
        <f t="shared" ca="1" si="73"/>
        <v>0</v>
      </c>
      <c r="AE148" s="39">
        <f t="shared" ca="1" si="73"/>
        <v>0</v>
      </c>
      <c r="AF148" s="39">
        <f t="shared" ca="1" si="73"/>
        <v>0</v>
      </c>
      <c r="AG148" s="39">
        <f t="shared" ca="1" si="73"/>
        <v>0</v>
      </c>
    </row>
    <row r="149" spans="1:33">
      <c r="A149" s="20" t="s">
        <v>247</v>
      </c>
      <c r="B149" s="39">
        <f t="shared" ref="B149:F164" ca="1" si="74">B$22*B32/SUM(B$31:B$55)</f>
        <v>0</v>
      </c>
      <c r="C149" s="39">
        <f t="shared" ca="1" si="74"/>
        <v>0</v>
      </c>
      <c r="D149" s="39">
        <f t="shared" ca="1" si="74"/>
        <v>0</v>
      </c>
      <c r="E149" s="39">
        <f t="shared" ca="1" si="74"/>
        <v>0</v>
      </c>
      <c r="F149" s="39">
        <f t="shared" ca="1" si="74"/>
        <v>0</v>
      </c>
      <c r="G149" s="39">
        <f t="shared" ref="G149:AG149" ca="1" si="75">IFERROR($F149*G32/$F32,0)</f>
        <v>0</v>
      </c>
      <c r="H149" s="39">
        <f t="shared" ca="1" si="75"/>
        <v>0</v>
      </c>
      <c r="I149" s="39">
        <f t="shared" ca="1" si="75"/>
        <v>0</v>
      </c>
      <c r="J149" s="39">
        <f t="shared" ca="1" si="75"/>
        <v>0</v>
      </c>
      <c r="K149" s="39">
        <f t="shared" ca="1" si="75"/>
        <v>0</v>
      </c>
      <c r="L149" s="39">
        <f t="shared" ca="1" si="75"/>
        <v>0</v>
      </c>
      <c r="M149" s="39">
        <f t="shared" ca="1" si="75"/>
        <v>0</v>
      </c>
      <c r="N149" s="39">
        <f t="shared" ca="1" si="75"/>
        <v>0</v>
      </c>
      <c r="O149" s="39">
        <f t="shared" ca="1" si="75"/>
        <v>0</v>
      </c>
      <c r="P149" s="39">
        <f t="shared" ca="1" si="75"/>
        <v>0</v>
      </c>
      <c r="Q149" s="39">
        <f t="shared" ca="1" si="75"/>
        <v>0</v>
      </c>
      <c r="R149" s="39">
        <f t="shared" ca="1" si="75"/>
        <v>0</v>
      </c>
      <c r="S149" s="39">
        <f t="shared" ca="1" si="75"/>
        <v>0</v>
      </c>
      <c r="T149" s="39">
        <f t="shared" ca="1" si="75"/>
        <v>0</v>
      </c>
      <c r="U149" s="39">
        <f t="shared" ca="1" si="75"/>
        <v>0</v>
      </c>
      <c r="V149" s="39">
        <f t="shared" ca="1" si="75"/>
        <v>0</v>
      </c>
      <c r="W149" s="39">
        <f t="shared" ca="1" si="75"/>
        <v>0</v>
      </c>
      <c r="X149" s="39">
        <f t="shared" ca="1" si="75"/>
        <v>0</v>
      </c>
      <c r="Y149" s="39">
        <f t="shared" ca="1" si="75"/>
        <v>0</v>
      </c>
      <c r="Z149" s="39">
        <f t="shared" ca="1" si="75"/>
        <v>0</v>
      </c>
      <c r="AA149" s="39">
        <f t="shared" ca="1" si="75"/>
        <v>0</v>
      </c>
      <c r="AB149" s="39">
        <f t="shared" ca="1" si="75"/>
        <v>0</v>
      </c>
      <c r="AC149" s="39">
        <f t="shared" ca="1" si="75"/>
        <v>0</v>
      </c>
      <c r="AD149" s="39">
        <f t="shared" ca="1" si="75"/>
        <v>0</v>
      </c>
      <c r="AE149" s="39">
        <f t="shared" ca="1" si="75"/>
        <v>0</v>
      </c>
      <c r="AF149" s="39">
        <f t="shared" ca="1" si="75"/>
        <v>0</v>
      </c>
      <c r="AG149" s="39">
        <f t="shared" ca="1" si="75"/>
        <v>0</v>
      </c>
    </row>
    <row r="150" spans="1:33">
      <c r="A150" s="20" t="s">
        <v>248</v>
      </c>
      <c r="B150" s="39">
        <f t="shared" ca="1" si="74"/>
        <v>0</v>
      </c>
      <c r="C150" s="39">
        <f t="shared" ca="1" si="74"/>
        <v>0</v>
      </c>
      <c r="D150" s="39">
        <f t="shared" ca="1" si="74"/>
        <v>0</v>
      </c>
      <c r="E150" s="39">
        <f t="shared" ca="1" si="74"/>
        <v>0</v>
      </c>
      <c r="F150" s="39">
        <f t="shared" ca="1" si="74"/>
        <v>0</v>
      </c>
      <c r="G150" s="39">
        <f t="shared" ref="G150:AG150" ca="1" si="76">IFERROR($F150*G33/$F33,0)</f>
        <v>0</v>
      </c>
      <c r="H150" s="39">
        <f t="shared" ca="1" si="76"/>
        <v>0</v>
      </c>
      <c r="I150" s="39">
        <f t="shared" ca="1" si="76"/>
        <v>0</v>
      </c>
      <c r="J150" s="39">
        <f t="shared" ca="1" si="76"/>
        <v>0</v>
      </c>
      <c r="K150" s="39">
        <f t="shared" ca="1" si="76"/>
        <v>0</v>
      </c>
      <c r="L150" s="39">
        <f t="shared" ca="1" si="76"/>
        <v>0</v>
      </c>
      <c r="M150" s="39">
        <f t="shared" ca="1" si="76"/>
        <v>0</v>
      </c>
      <c r="N150" s="39">
        <f t="shared" ca="1" si="76"/>
        <v>0</v>
      </c>
      <c r="O150" s="39">
        <f t="shared" ca="1" si="76"/>
        <v>0</v>
      </c>
      <c r="P150" s="39">
        <f t="shared" ca="1" si="76"/>
        <v>0</v>
      </c>
      <c r="Q150" s="39">
        <f t="shared" ca="1" si="76"/>
        <v>0</v>
      </c>
      <c r="R150" s="39">
        <f t="shared" ca="1" si="76"/>
        <v>0</v>
      </c>
      <c r="S150" s="39">
        <f t="shared" ca="1" si="76"/>
        <v>0</v>
      </c>
      <c r="T150" s="39">
        <f t="shared" ca="1" si="76"/>
        <v>0</v>
      </c>
      <c r="U150" s="39">
        <f t="shared" ca="1" si="76"/>
        <v>0</v>
      </c>
      <c r="V150" s="39">
        <f t="shared" ca="1" si="76"/>
        <v>0</v>
      </c>
      <c r="W150" s="39">
        <f t="shared" ca="1" si="76"/>
        <v>0</v>
      </c>
      <c r="X150" s="39">
        <f t="shared" ca="1" si="76"/>
        <v>0</v>
      </c>
      <c r="Y150" s="39">
        <f t="shared" ca="1" si="76"/>
        <v>0</v>
      </c>
      <c r="Z150" s="39">
        <f t="shared" ca="1" si="76"/>
        <v>0</v>
      </c>
      <c r="AA150" s="39">
        <f t="shared" ca="1" si="76"/>
        <v>0</v>
      </c>
      <c r="AB150" s="39">
        <f t="shared" ca="1" si="76"/>
        <v>0</v>
      </c>
      <c r="AC150" s="39">
        <f t="shared" ca="1" si="76"/>
        <v>0</v>
      </c>
      <c r="AD150" s="39">
        <f t="shared" ca="1" si="76"/>
        <v>0</v>
      </c>
      <c r="AE150" s="39">
        <f t="shared" ca="1" si="76"/>
        <v>0</v>
      </c>
      <c r="AF150" s="39">
        <f t="shared" ca="1" si="76"/>
        <v>0</v>
      </c>
      <c r="AG150" s="39">
        <f t="shared" ca="1" si="76"/>
        <v>0</v>
      </c>
    </row>
    <row r="151" spans="1:33">
      <c r="A151" s="20" t="s">
        <v>249</v>
      </c>
      <c r="B151" s="39">
        <f t="shared" ca="1" si="74"/>
        <v>11561974.804729337</v>
      </c>
      <c r="C151" s="39">
        <f t="shared" ca="1" si="74"/>
        <v>0</v>
      </c>
      <c r="D151" s="39">
        <f t="shared" ca="1" si="74"/>
        <v>0</v>
      </c>
      <c r="E151" s="39">
        <f t="shared" ca="1" si="74"/>
        <v>0</v>
      </c>
      <c r="F151" s="39">
        <f t="shared" ca="1" si="74"/>
        <v>0</v>
      </c>
      <c r="G151" s="39">
        <f t="shared" ref="G151:AG151" ca="1" si="77">IFERROR($F151*G34/$F34,0)</f>
        <v>0</v>
      </c>
      <c r="H151" s="39">
        <f t="shared" ca="1" si="77"/>
        <v>0</v>
      </c>
      <c r="I151" s="39">
        <f t="shared" ca="1" si="77"/>
        <v>0</v>
      </c>
      <c r="J151" s="39">
        <f t="shared" ca="1" si="77"/>
        <v>0</v>
      </c>
      <c r="K151" s="39">
        <f t="shared" ca="1" si="77"/>
        <v>0</v>
      </c>
      <c r="L151" s="39">
        <f t="shared" ca="1" si="77"/>
        <v>0</v>
      </c>
      <c r="M151" s="39">
        <f t="shared" ca="1" si="77"/>
        <v>0</v>
      </c>
      <c r="N151" s="39">
        <f t="shared" ca="1" si="77"/>
        <v>0</v>
      </c>
      <c r="O151" s="39">
        <f t="shared" ca="1" si="77"/>
        <v>0</v>
      </c>
      <c r="P151" s="39">
        <f t="shared" ca="1" si="77"/>
        <v>0</v>
      </c>
      <c r="Q151" s="39">
        <f t="shared" ca="1" si="77"/>
        <v>0</v>
      </c>
      <c r="R151" s="39">
        <f t="shared" ca="1" si="77"/>
        <v>0</v>
      </c>
      <c r="S151" s="39">
        <f t="shared" ca="1" si="77"/>
        <v>0</v>
      </c>
      <c r="T151" s="39">
        <f t="shared" ca="1" si="77"/>
        <v>0</v>
      </c>
      <c r="U151" s="39">
        <f t="shared" ca="1" si="77"/>
        <v>0</v>
      </c>
      <c r="V151" s="39">
        <f t="shared" ca="1" si="77"/>
        <v>0</v>
      </c>
      <c r="W151" s="39">
        <f t="shared" ca="1" si="77"/>
        <v>0</v>
      </c>
      <c r="X151" s="39">
        <f t="shared" ca="1" si="77"/>
        <v>0</v>
      </c>
      <c r="Y151" s="39">
        <f t="shared" ca="1" si="77"/>
        <v>0</v>
      </c>
      <c r="Z151" s="39">
        <f t="shared" ca="1" si="77"/>
        <v>0</v>
      </c>
      <c r="AA151" s="39">
        <f t="shared" ca="1" si="77"/>
        <v>0</v>
      </c>
      <c r="AB151" s="39">
        <f t="shared" ca="1" si="77"/>
        <v>0</v>
      </c>
      <c r="AC151" s="39">
        <f t="shared" ca="1" si="77"/>
        <v>0</v>
      </c>
      <c r="AD151" s="39">
        <f t="shared" ca="1" si="77"/>
        <v>0</v>
      </c>
      <c r="AE151" s="39">
        <f t="shared" ca="1" si="77"/>
        <v>0</v>
      </c>
      <c r="AF151" s="39">
        <f t="shared" ca="1" si="77"/>
        <v>0</v>
      </c>
      <c r="AG151" s="39">
        <f t="shared" ca="1" si="77"/>
        <v>0</v>
      </c>
    </row>
    <row r="152" spans="1:33">
      <c r="A152" s="20" t="s">
        <v>250</v>
      </c>
      <c r="B152" s="39">
        <f t="shared" ca="1" si="74"/>
        <v>71913011.351232991</v>
      </c>
      <c r="C152" s="39">
        <f t="shared" ca="1" si="74"/>
        <v>0</v>
      </c>
      <c r="D152" s="39">
        <f t="shared" ca="1" si="74"/>
        <v>0</v>
      </c>
      <c r="E152" s="39">
        <f t="shared" ca="1" si="74"/>
        <v>0</v>
      </c>
      <c r="F152" s="39">
        <f t="shared" ca="1" si="74"/>
        <v>0</v>
      </c>
      <c r="G152" s="39">
        <f t="shared" ref="G152:AG152" ca="1" si="78">IFERROR($F152*G35/$F35,0)</f>
        <v>0</v>
      </c>
      <c r="H152" s="39">
        <f t="shared" ca="1" si="78"/>
        <v>0</v>
      </c>
      <c r="I152" s="39">
        <f t="shared" ca="1" si="78"/>
        <v>0</v>
      </c>
      <c r="J152" s="39">
        <f t="shared" ca="1" si="78"/>
        <v>0</v>
      </c>
      <c r="K152" s="39">
        <f t="shared" ca="1" si="78"/>
        <v>0</v>
      </c>
      <c r="L152" s="39">
        <f t="shared" ca="1" si="78"/>
        <v>0</v>
      </c>
      <c r="M152" s="39">
        <f t="shared" ca="1" si="78"/>
        <v>0</v>
      </c>
      <c r="N152" s="39">
        <f t="shared" ca="1" si="78"/>
        <v>0</v>
      </c>
      <c r="O152" s="39">
        <f t="shared" ca="1" si="78"/>
        <v>0</v>
      </c>
      <c r="P152" s="39">
        <f t="shared" ca="1" si="78"/>
        <v>0</v>
      </c>
      <c r="Q152" s="39">
        <f t="shared" ca="1" si="78"/>
        <v>0</v>
      </c>
      <c r="R152" s="39">
        <f t="shared" ca="1" si="78"/>
        <v>0</v>
      </c>
      <c r="S152" s="39">
        <f t="shared" ca="1" si="78"/>
        <v>0</v>
      </c>
      <c r="T152" s="39">
        <f t="shared" ca="1" si="78"/>
        <v>0</v>
      </c>
      <c r="U152" s="39">
        <f t="shared" ca="1" si="78"/>
        <v>0</v>
      </c>
      <c r="V152" s="39">
        <f t="shared" ca="1" si="78"/>
        <v>0</v>
      </c>
      <c r="W152" s="39">
        <f t="shared" ca="1" si="78"/>
        <v>0</v>
      </c>
      <c r="X152" s="39">
        <f t="shared" ca="1" si="78"/>
        <v>0</v>
      </c>
      <c r="Y152" s="39">
        <f t="shared" ca="1" si="78"/>
        <v>0</v>
      </c>
      <c r="Z152" s="39">
        <f t="shared" ca="1" si="78"/>
        <v>0</v>
      </c>
      <c r="AA152" s="39">
        <f t="shared" ca="1" si="78"/>
        <v>0</v>
      </c>
      <c r="AB152" s="39">
        <f t="shared" ca="1" si="78"/>
        <v>0</v>
      </c>
      <c r="AC152" s="39">
        <f t="shared" ca="1" si="78"/>
        <v>0</v>
      </c>
      <c r="AD152" s="39">
        <f t="shared" ca="1" si="78"/>
        <v>0</v>
      </c>
      <c r="AE152" s="39">
        <f t="shared" ca="1" si="78"/>
        <v>0</v>
      </c>
      <c r="AF152" s="39">
        <f t="shared" ca="1" si="78"/>
        <v>0</v>
      </c>
      <c r="AG152" s="39">
        <f t="shared" ca="1" si="78"/>
        <v>0</v>
      </c>
    </row>
    <row r="153" spans="1:33">
      <c r="A153" s="20" t="s">
        <v>251</v>
      </c>
      <c r="B153" s="39">
        <f t="shared" ca="1" si="74"/>
        <v>82411778.192630887</v>
      </c>
      <c r="C153" s="39">
        <f t="shared" ca="1" si="74"/>
        <v>0</v>
      </c>
      <c r="D153" s="39">
        <f t="shared" ca="1" si="74"/>
        <v>0</v>
      </c>
      <c r="E153" s="39">
        <f t="shared" ca="1" si="74"/>
        <v>0</v>
      </c>
      <c r="F153" s="39">
        <f t="shared" ca="1" si="74"/>
        <v>0</v>
      </c>
      <c r="G153" s="39">
        <f t="shared" ref="G153:AG153" ca="1" si="79">IFERROR($F153*G36/$F36,0)</f>
        <v>0</v>
      </c>
      <c r="H153" s="39">
        <f t="shared" ca="1" si="79"/>
        <v>0</v>
      </c>
      <c r="I153" s="39">
        <f t="shared" ca="1" si="79"/>
        <v>0</v>
      </c>
      <c r="J153" s="39">
        <f t="shared" ca="1" si="79"/>
        <v>0</v>
      </c>
      <c r="K153" s="39">
        <f t="shared" ca="1" si="79"/>
        <v>0</v>
      </c>
      <c r="L153" s="39">
        <f t="shared" ca="1" si="79"/>
        <v>0</v>
      </c>
      <c r="M153" s="39">
        <f t="shared" ca="1" si="79"/>
        <v>0</v>
      </c>
      <c r="N153" s="39">
        <f t="shared" ca="1" si="79"/>
        <v>0</v>
      </c>
      <c r="O153" s="39">
        <f t="shared" ca="1" si="79"/>
        <v>0</v>
      </c>
      <c r="P153" s="39">
        <f t="shared" ca="1" si="79"/>
        <v>0</v>
      </c>
      <c r="Q153" s="39">
        <f t="shared" ca="1" si="79"/>
        <v>0</v>
      </c>
      <c r="R153" s="39">
        <f t="shared" ca="1" si="79"/>
        <v>0</v>
      </c>
      <c r="S153" s="39">
        <f t="shared" ca="1" si="79"/>
        <v>0</v>
      </c>
      <c r="T153" s="39">
        <f t="shared" ca="1" si="79"/>
        <v>0</v>
      </c>
      <c r="U153" s="39">
        <f t="shared" ca="1" si="79"/>
        <v>0</v>
      </c>
      <c r="V153" s="39">
        <f t="shared" ca="1" si="79"/>
        <v>0</v>
      </c>
      <c r="W153" s="39">
        <f t="shared" ca="1" si="79"/>
        <v>0</v>
      </c>
      <c r="X153" s="39">
        <f t="shared" ca="1" si="79"/>
        <v>0</v>
      </c>
      <c r="Y153" s="39">
        <f t="shared" ca="1" si="79"/>
        <v>0</v>
      </c>
      <c r="Z153" s="39">
        <f t="shared" ca="1" si="79"/>
        <v>0</v>
      </c>
      <c r="AA153" s="39">
        <f t="shared" ca="1" si="79"/>
        <v>0</v>
      </c>
      <c r="AB153" s="39">
        <f t="shared" ca="1" si="79"/>
        <v>0</v>
      </c>
      <c r="AC153" s="39">
        <f t="shared" ca="1" si="79"/>
        <v>0</v>
      </c>
      <c r="AD153" s="39">
        <f t="shared" ca="1" si="79"/>
        <v>0</v>
      </c>
      <c r="AE153" s="39">
        <f t="shared" ca="1" si="79"/>
        <v>0</v>
      </c>
      <c r="AF153" s="39">
        <f t="shared" ca="1" si="79"/>
        <v>0</v>
      </c>
      <c r="AG153" s="39">
        <f t="shared" ca="1" si="79"/>
        <v>0</v>
      </c>
    </row>
    <row r="154" spans="1:33">
      <c r="A154" s="20" t="s">
        <v>252</v>
      </c>
      <c r="B154" s="39">
        <f t="shared" ca="1" si="74"/>
        <v>827967.28892700444</v>
      </c>
      <c r="C154" s="39">
        <f t="shared" ca="1" si="74"/>
        <v>0</v>
      </c>
      <c r="D154" s="39">
        <f t="shared" ca="1" si="74"/>
        <v>0</v>
      </c>
      <c r="E154" s="39">
        <f t="shared" ca="1" si="74"/>
        <v>0</v>
      </c>
      <c r="F154" s="39">
        <f t="shared" ca="1" si="74"/>
        <v>0</v>
      </c>
      <c r="G154" s="39">
        <f t="shared" ref="G154:AG154" ca="1" si="80">IFERROR($F154*G37/$F37,0)</f>
        <v>0</v>
      </c>
      <c r="H154" s="39">
        <f t="shared" ca="1" si="80"/>
        <v>0</v>
      </c>
      <c r="I154" s="39">
        <f t="shared" ca="1" si="80"/>
        <v>0</v>
      </c>
      <c r="J154" s="39">
        <f t="shared" ca="1" si="80"/>
        <v>0</v>
      </c>
      <c r="K154" s="39">
        <f t="shared" ca="1" si="80"/>
        <v>0</v>
      </c>
      <c r="L154" s="39">
        <f t="shared" ca="1" si="80"/>
        <v>0</v>
      </c>
      <c r="M154" s="39">
        <f t="shared" ca="1" si="80"/>
        <v>0</v>
      </c>
      <c r="N154" s="39">
        <f t="shared" ca="1" si="80"/>
        <v>0</v>
      </c>
      <c r="O154" s="39">
        <f t="shared" ca="1" si="80"/>
        <v>0</v>
      </c>
      <c r="P154" s="39">
        <f t="shared" ca="1" si="80"/>
        <v>0</v>
      </c>
      <c r="Q154" s="39">
        <f t="shared" ca="1" si="80"/>
        <v>0</v>
      </c>
      <c r="R154" s="39">
        <f t="shared" ca="1" si="80"/>
        <v>0</v>
      </c>
      <c r="S154" s="39">
        <f t="shared" ca="1" si="80"/>
        <v>0</v>
      </c>
      <c r="T154" s="39">
        <f t="shared" ca="1" si="80"/>
        <v>0</v>
      </c>
      <c r="U154" s="39">
        <f t="shared" ca="1" si="80"/>
        <v>0</v>
      </c>
      <c r="V154" s="39">
        <f t="shared" ca="1" si="80"/>
        <v>0</v>
      </c>
      <c r="W154" s="39">
        <f t="shared" ca="1" si="80"/>
        <v>0</v>
      </c>
      <c r="X154" s="39">
        <f t="shared" ca="1" si="80"/>
        <v>0</v>
      </c>
      <c r="Y154" s="39">
        <f t="shared" ca="1" si="80"/>
        <v>0</v>
      </c>
      <c r="Z154" s="39">
        <f t="shared" ca="1" si="80"/>
        <v>0</v>
      </c>
      <c r="AA154" s="39">
        <f t="shared" ca="1" si="80"/>
        <v>0</v>
      </c>
      <c r="AB154" s="39">
        <f t="shared" ca="1" si="80"/>
        <v>0</v>
      </c>
      <c r="AC154" s="39">
        <f t="shared" ca="1" si="80"/>
        <v>0</v>
      </c>
      <c r="AD154" s="39">
        <f t="shared" ca="1" si="80"/>
        <v>0</v>
      </c>
      <c r="AE154" s="39">
        <f t="shared" ca="1" si="80"/>
        <v>0</v>
      </c>
      <c r="AF154" s="39">
        <f t="shared" ca="1" si="80"/>
        <v>0</v>
      </c>
      <c r="AG154" s="39">
        <f t="shared" ca="1" si="80"/>
        <v>0</v>
      </c>
    </row>
    <row r="155" spans="1:33">
      <c r="A155" s="20" t="s">
        <v>253</v>
      </c>
      <c r="B155" s="39">
        <f t="shared" ca="1" si="74"/>
        <v>29122735.902151003</v>
      </c>
      <c r="C155" s="39">
        <f t="shared" ca="1" si="74"/>
        <v>0</v>
      </c>
      <c r="D155" s="39">
        <f t="shared" ca="1" si="74"/>
        <v>0</v>
      </c>
      <c r="E155" s="39">
        <f t="shared" ca="1" si="74"/>
        <v>0</v>
      </c>
      <c r="F155" s="39">
        <f t="shared" ca="1" si="74"/>
        <v>0</v>
      </c>
      <c r="G155" s="39">
        <f t="shared" ref="G155:AG155" ca="1" si="81">IFERROR($F155*G38/$F38,0)</f>
        <v>0</v>
      </c>
      <c r="H155" s="39">
        <f t="shared" ca="1" si="81"/>
        <v>0</v>
      </c>
      <c r="I155" s="39">
        <f t="shared" ca="1" si="81"/>
        <v>0</v>
      </c>
      <c r="J155" s="39">
        <f t="shared" ca="1" si="81"/>
        <v>0</v>
      </c>
      <c r="K155" s="39">
        <f t="shared" ca="1" si="81"/>
        <v>0</v>
      </c>
      <c r="L155" s="39">
        <f t="shared" ca="1" si="81"/>
        <v>0</v>
      </c>
      <c r="M155" s="39">
        <f t="shared" ca="1" si="81"/>
        <v>0</v>
      </c>
      <c r="N155" s="39">
        <f t="shared" ca="1" si="81"/>
        <v>0</v>
      </c>
      <c r="O155" s="39">
        <f t="shared" ca="1" si="81"/>
        <v>0</v>
      </c>
      <c r="P155" s="39">
        <f t="shared" ca="1" si="81"/>
        <v>0</v>
      </c>
      <c r="Q155" s="39">
        <f t="shared" ca="1" si="81"/>
        <v>0</v>
      </c>
      <c r="R155" s="39">
        <f t="shared" ca="1" si="81"/>
        <v>0</v>
      </c>
      <c r="S155" s="39">
        <f t="shared" ca="1" si="81"/>
        <v>0</v>
      </c>
      <c r="T155" s="39">
        <f t="shared" ca="1" si="81"/>
        <v>0</v>
      </c>
      <c r="U155" s="39">
        <f t="shared" ca="1" si="81"/>
        <v>0</v>
      </c>
      <c r="V155" s="39">
        <f t="shared" ca="1" si="81"/>
        <v>0</v>
      </c>
      <c r="W155" s="39">
        <f t="shared" ca="1" si="81"/>
        <v>0</v>
      </c>
      <c r="X155" s="39">
        <f t="shared" ca="1" si="81"/>
        <v>0</v>
      </c>
      <c r="Y155" s="39">
        <f t="shared" ca="1" si="81"/>
        <v>0</v>
      </c>
      <c r="Z155" s="39">
        <f t="shared" ca="1" si="81"/>
        <v>0</v>
      </c>
      <c r="AA155" s="39">
        <f t="shared" ca="1" si="81"/>
        <v>0</v>
      </c>
      <c r="AB155" s="39">
        <f t="shared" ca="1" si="81"/>
        <v>0</v>
      </c>
      <c r="AC155" s="39">
        <f t="shared" ca="1" si="81"/>
        <v>0</v>
      </c>
      <c r="AD155" s="39">
        <f t="shared" ca="1" si="81"/>
        <v>0</v>
      </c>
      <c r="AE155" s="39">
        <f t="shared" ca="1" si="81"/>
        <v>0</v>
      </c>
      <c r="AF155" s="39">
        <f t="shared" ca="1" si="81"/>
        <v>0</v>
      </c>
      <c r="AG155" s="39">
        <f t="shared" ca="1" si="81"/>
        <v>0</v>
      </c>
    </row>
    <row r="156" spans="1:33">
      <c r="A156" s="20" t="s">
        <v>392</v>
      </c>
      <c r="B156" s="39">
        <f t="shared" ca="1" si="74"/>
        <v>264874121.66470742</v>
      </c>
      <c r="C156" s="39">
        <f t="shared" ca="1" si="74"/>
        <v>0</v>
      </c>
      <c r="D156" s="39">
        <f t="shared" ca="1" si="74"/>
        <v>0</v>
      </c>
      <c r="E156" s="39">
        <f t="shared" ca="1" si="74"/>
        <v>0</v>
      </c>
      <c r="F156" s="39">
        <f t="shared" ca="1" si="74"/>
        <v>0</v>
      </c>
      <c r="G156" s="39">
        <f t="shared" ref="G156:AG156" ca="1" si="82">IFERROR($F156*G39/$F39,0)</f>
        <v>0</v>
      </c>
      <c r="H156" s="39">
        <f t="shared" ca="1" si="82"/>
        <v>0</v>
      </c>
      <c r="I156" s="39">
        <f t="shared" ca="1" si="82"/>
        <v>0</v>
      </c>
      <c r="J156" s="39">
        <f t="shared" ca="1" si="82"/>
        <v>0</v>
      </c>
      <c r="K156" s="39">
        <f t="shared" ca="1" si="82"/>
        <v>0</v>
      </c>
      <c r="L156" s="39">
        <f t="shared" ca="1" si="82"/>
        <v>0</v>
      </c>
      <c r="M156" s="39">
        <f t="shared" ca="1" si="82"/>
        <v>0</v>
      </c>
      <c r="N156" s="39">
        <f t="shared" ca="1" si="82"/>
        <v>0</v>
      </c>
      <c r="O156" s="39">
        <f t="shared" ca="1" si="82"/>
        <v>0</v>
      </c>
      <c r="P156" s="39">
        <f t="shared" ca="1" si="82"/>
        <v>0</v>
      </c>
      <c r="Q156" s="39">
        <f t="shared" ca="1" si="82"/>
        <v>0</v>
      </c>
      <c r="R156" s="39">
        <f t="shared" ca="1" si="82"/>
        <v>0</v>
      </c>
      <c r="S156" s="39">
        <f t="shared" ca="1" si="82"/>
        <v>0</v>
      </c>
      <c r="T156" s="39">
        <f t="shared" ca="1" si="82"/>
        <v>0</v>
      </c>
      <c r="U156" s="39">
        <f t="shared" ca="1" si="82"/>
        <v>0</v>
      </c>
      <c r="V156" s="39">
        <f t="shared" ca="1" si="82"/>
        <v>0</v>
      </c>
      <c r="W156" s="39">
        <f t="shared" ca="1" si="82"/>
        <v>0</v>
      </c>
      <c r="X156" s="39">
        <f t="shared" ca="1" si="82"/>
        <v>0</v>
      </c>
      <c r="Y156" s="39">
        <f t="shared" ca="1" si="82"/>
        <v>0</v>
      </c>
      <c r="Z156" s="39">
        <f t="shared" ca="1" si="82"/>
        <v>0</v>
      </c>
      <c r="AA156" s="39">
        <f t="shared" ca="1" si="82"/>
        <v>0</v>
      </c>
      <c r="AB156" s="39">
        <f t="shared" ca="1" si="82"/>
        <v>0</v>
      </c>
      <c r="AC156" s="39">
        <f t="shared" ca="1" si="82"/>
        <v>0</v>
      </c>
      <c r="AD156" s="39">
        <f t="shared" ca="1" si="82"/>
        <v>0</v>
      </c>
      <c r="AE156" s="39">
        <f t="shared" ca="1" si="82"/>
        <v>0</v>
      </c>
      <c r="AF156" s="39">
        <f t="shared" ca="1" si="82"/>
        <v>0</v>
      </c>
      <c r="AG156" s="39">
        <f t="shared" ca="1" si="82"/>
        <v>0</v>
      </c>
    </row>
    <row r="157" spans="1:33">
      <c r="A157" s="20" t="s">
        <v>368</v>
      </c>
      <c r="B157" s="39">
        <f t="shared" ca="1" si="74"/>
        <v>747489533.82601547</v>
      </c>
      <c r="C157" s="39">
        <f t="shared" ca="1" si="74"/>
        <v>0</v>
      </c>
      <c r="D157" s="39">
        <f t="shared" ca="1" si="74"/>
        <v>0</v>
      </c>
      <c r="E157" s="39">
        <f t="shared" ca="1" si="74"/>
        <v>0</v>
      </c>
      <c r="F157" s="39">
        <f t="shared" ca="1" si="74"/>
        <v>0</v>
      </c>
      <c r="G157" s="39">
        <f t="shared" ref="G157:AG157" ca="1" si="83">IFERROR($F157*G40/$F40,0)</f>
        <v>0</v>
      </c>
      <c r="H157" s="39">
        <f t="shared" ca="1" si="83"/>
        <v>0</v>
      </c>
      <c r="I157" s="39">
        <f t="shared" ca="1" si="83"/>
        <v>0</v>
      </c>
      <c r="J157" s="39">
        <f t="shared" ca="1" si="83"/>
        <v>0</v>
      </c>
      <c r="K157" s="39">
        <f t="shared" ca="1" si="83"/>
        <v>0</v>
      </c>
      <c r="L157" s="39">
        <f t="shared" ca="1" si="83"/>
        <v>0</v>
      </c>
      <c r="M157" s="39">
        <f t="shared" ca="1" si="83"/>
        <v>0</v>
      </c>
      <c r="N157" s="39">
        <f t="shared" ca="1" si="83"/>
        <v>0</v>
      </c>
      <c r="O157" s="39">
        <f t="shared" ca="1" si="83"/>
        <v>0</v>
      </c>
      <c r="P157" s="39">
        <f t="shared" ca="1" si="83"/>
        <v>0</v>
      </c>
      <c r="Q157" s="39">
        <f t="shared" ca="1" si="83"/>
        <v>0</v>
      </c>
      <c r="R157" s="39">
        <f t="shared" ca="1" si="83"/>
        <v>0</v>
      </c>
      <c r="S157" s="39">
        <f t="shared" ca="1" si="83"/>
        <v>0</v>
      </c>
      <c r="T157" s="39">
        <f t="shared" ca="1" si="83"/>
        <v>0</v>
      </c>
      <c r="U157" s="39">
        <f t="shared" ca="1" si="83"/>
        <v>0</v>
      </c>
      <c r="V157" s="39">
        <f t="shared" ca="1" si="83"/>
        <v>0</v>
      </c>
      <c r="W157" s="39">
        <f t="shared" ca="1" si="83"/>
        <v>0</v>
      </c>
      <c r="X157" s="39">
        <f t="shared" ca="1" si="83"/>
        <v>0</v>
      </c>
      <c r="Y157" s="39">
        <f t="shared" ca="1" si="83"/>
        <v>0</v>
      </c>
      <c r="Z157" s="39">
        <f t="shared" ca="1" si="83"/>
        <v>0</v>
      </c>
      <c r="AA157" s="39">
        <f t="shared" ca="1" si="83"/>
        <v>0</v>
      </c>
      <c r="AB157" s="39">
        <f t="shared" ca="1" si="83"/>
        <v>0</v>
      </c>
      <c r="AC157" s="39">
        <f t="shared" ca="1" si="83"/>
        <v>0</v>
      </c>
      <c r="AD157" s="39">
        <f t="shared" ca="1" si="83"/>
        <v>0</v>
      </c>
      <c r="AE157" s="39">
        <f t="shared" ca="1" si="83"/>
        <v>0</v>
      </c>
      <c r="AF157" s="39">
        <f t="shared" ca="1" si="83"/>
        <v>0</v>
      </c>
      <c r="AG157" s="39">
        <f t="shared" ca="1" si="83"/>
        <v>0</v>
      </c>
    </row>
    <row r="158" spans="1:33">
      <c r="A158" s="20" t="s">
        <v>305</v>
      </c>
      <c r="B158" s="39">
        <f t="shared" ca="1" si="74"/>
        <v>232252499.02029681</v>
      </c>
      <c r="C158" s="39">
        <f t="shared" ca="1" si="74"/>
        <v>0</v>
      </c>
      <c r="D158" s="39">
        <f t="shared" ca="1" si="74"/>
        <v>0</v>
      </c>
      <c r="E158" s="39">
        <f t="shared" ca="1" si="74"/>
        <v>0</v>
      </c>
      <c r="F158" s="39">
        <f t="shared" ca="1" si="74"/>
        <v>0</v>
      </c>
      <c r="G158" s="39">
        <f t="shared" ref="G158:AG158" ca="1" si="84">IFERROR($F158*G41/$F41,0)</f>
        <v>0</v>
      </c>
      <c r="H158" s="39">
        <f t="shared" ca="1" si="84"/>
        <v>0</v>
      </c>
      <c r="I158" s="39">
        <f t="shared" ca="1" si="84"/>
        <v>0</v>
      </c>
      <c r="J158" s="39">
        <f t="shared" ca="1" si="84"/>
        <v>0</v>
      </c>
      <c r="K158" s="39">
        <f t="shared" ca="1" si="84"/>
        <v>0</v>
      </c>
      <c r="L158" s="39">
        <f t="shared" ca="1" si="84"/>
        <v>0</v>
      </c>
      <c r="M158" s="39">
        <f t="shared" ca="1" si="84"/>
        <v>0</v>
      </c>
      <c r="N158" s="39">
        <f t="shared" ca="1" si="84"/>
        <v>0</v>
      </c>
      <c r="O158" s="39">
        <f t="shared" ca="1" si="84"/>
        <v>0</v>
      </c>
      <c r="P158" s="39">
        <f t="shared" ca="1" si="84"/>
        <v>0</v>
      </c>
      <c r="Q158" s="39">
        <f t="shared" ca="1" si="84"/>
        <v>0</v>
      </c>
      <c r="R158" s="39">
        <f t="shared" ca="1" si="84"/>
        <v>0</v>
      </c>
      <c r="S158" s="39">
        <f t="shared" ca="1" si="84"/>
        <v>0</v>
      </c>
      <c r="T158" s="39">
        <f t="shared" ca="1" si="84"/>
        <v>0</v>
      </c>
      <c r="U158" s="39">
        <f t="shared" ca="1" si="84"/>
        <v>0</v>
      </c>
      <c r="V158" s="39">
        <f t="shared" ca="1" si="84"/>
        <v>0</v>
      </c>
      <c r="W158" s="39">
        <f t="shared" ca="1" si="84"/>
        <v>0</v>
      </c>
      <c r="X158" s="39">
        <f t="shared" ca="1" si="84"/>
        <v>0</v>
      </c>
      <c r="Y158" s="39">
        <f t="shared" ca="1" si="84"/>
        <v>0</v>
      </c>
      <c r="Z158" s="39">
        <f t="shared" ca="1" si="84"/>
        <v>0</v>
      </c>
      <c r="AA158" s="39">
        <f t="shared" ca="1" si="84"/>
        <v>0</v>
      </c>
      <c r="AB158" s="39">
        <f t="shared" ca="1" si="84"/>
        <v>0</v>
      </c>
      <c r="AC158" s="39">
        <f t="shared" ca="1" si="84"/>
        <v>0</v>
      </c>
      <c r="AD158" s="39">
        <f t="shared" ca="1" si="84"/>
        <v>0</v>
      </c>
      <c r="AE158" s="39">
        <f t="shared" ca="1" si="84"/>
        <v>0</v>
      </c>
      <c r="AF158" s="39">
        <f t="shared" ca="1" si="84"/>
        <v>0</v>
      </c>
      <c r="AG158" s="39">
        <f t="shared" ca="1" si="84"/>
        <v>0</v>
      </c>
    </row>
    <row r="159" spans="1:33">
      <c r="A159" s="20" t="s">
        <v>258</v>
      </c>
      <c r="B159" s="39">
        <f t="shared" ca="1" si="74"/>
        <v>14729896.735157143</v>
      </c>
      <c r="C159" s="39">
        <f t="shared" ca="1" si="74"/>
        <v>0</v>
      </c>
      <c r="D159" s="39">
        <f t="shared" ca="1" si="74"/>
        <v>0</v>
      </c>
      <c r="E159" s="39">
        <f t="shared" ca="1" si="74"/>
        <v>0</v>
      </c>
      <c r="F159" s="39">
        <f t="shared" ca="1" si="74"/>
        <v>0</v>
      </c>
      <c r="G159" s="39">
        <f t="shared" ref="G159:AG159" ca="1" si="85">IFERROR($F159*G42/$F42,0)</f>
        <v>0</v>
      </c>
      <c r="H159" s="39">
        <f t="shared" ca="1" si="85"/>
        <v>0</v>
      </c>
      <c r="I159" s="39">
        <f t="shared" ca="1" si="85"/>
        <v>0</v>
      </c>
      <c r="J159" s="39">
        <f t="shared" ca="1" si="85"/>
        <v>0</v>
      </c>
      <c r="K159" s="39">
        <f t="shared" ca="1" si="85"/>
        <v>0</v>
      </c>
      <c r="L159" s="39">
        <f t="shared" ca="1" si="85"/>
        <v>0</v>
      </c>
      <c r="M159" s="39">
        <f t="shared" ca="1" si="85"/>
        <v>0</v>
      </c>
      <c r="N159" s="39">
        <f t="shared" ca="1" si="85"/>
        <v>0</v>
      </c>
      <c r="O159" s="39">
        <f t="shared" ca="1" si="85"/>
        <v>0</v>
      </c>
      <c r="P159" s="39">
        <f t="shared" ca="1" si="85"/>
        <v>0</v>
      </c>
      <c r="Q159" s="39">
        <f t="shared" ca="1" si="85"/>
        <v>0</v>
      </c>
      <c r="R159" s="39">
        <f t="shared" ca="1" si="85"/>
        <v>0</v>
      </c>
      <c r="S159" s="39">
        <f t="shared" ca="1" si="85"/>
        <v>0</v>
      </c>
      <c r="T159" s="39">
        <f t="shared" ca="1" si="85"/>
        <v>0</v>
      </c>
      <c r="U159" s="39">
        <f t="shared" ca="1" si="85"/>
        <v>0</v>
      </c>
      <c r="V159" s="39">
        <f t="shared" ca="1" si="85"/>
        <v>0</v>
      </c>
      <c r="W159" s="39">
        <f t="shared" ca="1" si="85"/>
        <v>0</v>
      </c>
      <c r="X159" s="39">
        <f t="shared" ca="1" si="85"/>
        <v>0</v>
      </c>
      <c r="Y159" s="39">
        <f t="shared" ca="1" si="85"/>
        <v>0</v>
      </c>
      <c r="Z159" s="39">
        <f t="shared" ca="1" si="85"/>
        <v>0</v>
      </c>
      <c r="AA159" s="39">
        <f t="shared" ca="1" si="85"/>
        <v>0</v>
      </c>
      <c r="AB159" s="39">
        <f t="shared" ca="1" si="85"/>
        <v>0</v>
      </c>
      <c r="AC159" s="39">
        <f t="shared" ca="1" si="85"/>
        <v>0</v>
      </c>
      <c r="AD159" s="39">
        <f t="shared" ca="1" si="85"/>
        <v>0</v>
      </c>
      <c r="AE159" s="39">
        <f t="shared" ca="1" si="85"/>
        <v>0</v>
      </c>
      <c r="AF159" s="39">
        <f t="shared" ca="1" si="85"/>
        <v>0</v>
      </c>
      <c r="AG159" s="39">
        <f t="shared" ca="1" si="85"/>
        <v>0</v>
      </c>
    </row>
    <row r="160" spans="1:33">
      <c r="A160" s="20" t="s">
        <v>306</v>
      </c>
      <c r="B160" s="39">
        <f t="shared" ca="1" si="74"/>
        <v>37121942.994404882</v>
      </c>
      <c r="C160" s="39">
        <f t="shared" ca="1" si="74"/>
        <v>0</v>
      </c>
      <c r="D160" s="39">
        <f t="shared" ca="1" si="74"/>
        <v>0</v>
      </c>
      <c r="E160" s="39">
        <f t="shared" ca="1" si="74"/>
        <v>0</v>
      </c>
      <c r="F160" s="39">
        <f t="shared" ca="1" si="74"/>
        <v>0</v>
      </c>
      <c r="G160" s="39">
        <f t="shared" ref="G160:AG160" ca="1" si="86">IFERROR($F160*G43/$F43,0)</f>
        <v>0</v>
      </c>
      <c r="H160" s="39">
        <f t="shared" ca="1" si="86"/>
        <v>0</v>
      </c>
      <c r="I160" s="39">
        <f t="shared" ca="1" si="86"/>
        <v>0</v>
      </c>
      <c r="J160" s="39">
        <f t="shared" ca="1" si="86"/>
        <v>0</v>
      </c>
      <c r="K160" s="39">
        <f t="shared" ca="1" si="86"/>
        <v>0</v>
      </c>
      <c r="L160" s="39">
        <f t="shared" ca="1" si="86"/>
        <v>0</v>
      </c>
      <c r="M160" s="39">
        <f t="shared" ca="1" si="86"/>
        <v>0</v>
      </c>
      <c r="N160" s="39">
        <f t="shared" ca="1" si="86"/>
        <v>0</v>
      </c>
      <c r="O160" s="39">
        <f t="shared" ca="1" si="86"/>
        <v>0</v>
      </c>
      <c r="P160" s="39">
        <f t="shared" ca="1" si="86"/>
        <v>0</v>
      </c>
      <c r="Q160" s="39">
        <f t="shared" ca="1" si="86"/>
        <v>0</v>
      </c>
      <c r="R160" s="39">
        <f t="shared" ca="1" si="86"/>
        <v>0</v>
      </c>
      <c r="S160" s="39">
        <f t="shared" ca="1" si="86"/>
        <v>0</v>
      </c>
      <c r="T160" s="39">
        <f t="shared" ca="1" si="86"/>
        <v>0</v>
      </c>
      <c r="U160" s="39">
        <f t="shared" ca="1" si="86"/>
        <v>0</v>
      </c>
      <c r="V160" s="39">
        <f t="shared" ca="1" si="86"/>
        <v>0</v>
      </c>
      <c r="W160" s="39">
        <f t="shared" ca="1" si="86"/>
        <v>0</v>
      </c>
      <c r="X160" s="39">
        <f t="shared" ca="1" si="86"/>
        <v>0</v>
      </c>
      <c r="Y160" s="39">
        <f t="shared" ca="1" si="86"/>
        <v>0</v>
      </c>
      <c r="Z160" s="39">
        <f t="shared" ca="1" si="86"/>
        <v>0</v>
      </c>
      <c r="AA160" s="39">
        <f t="shared" ca="1" si="86"/>
        <v>0</v>
      </c>
      <c r="AB160" s="39">
        <f t="shared" ca="1" si="86"/>
        <v>0</v>
      </c>
      <c r="AC160" s="39">
        <f t="shared" ca="1" si="86"/>
        <v>0</v>
      </c>
      <c r="AD160" s="39">
        <f t="shared" ca="1" si="86"/>
        <v>0</v>
      </c>
      <c r="AE160" s="39">
        <f t="shared" ca="1" si="86"/>
        <v>0</v>
      </c>
      <c r="AF160" s="39">
        <f t="shared" ca="1" si="86"/>
        <v>0</v>
      </c>
      <c r="AG160" s="39">
        <f t="shared" ca="1" si="86"/>
        <v>0</v>
      </c>
    </row>
    <row r="161" spans="1:33">
      <c r="A161" s="20" t="s">
        <v>259</v>
      </c>
      <c r="B161" s="39">
        <f t="shared" ca="1" si="74"/>
        <v>1679946590.1274321</v>
      </c>
      <c r="C161" s="39">
        <f t="shared" ca="1" si="74"/>
        <v>0</v>
      </c>
      <c r="D161" s="39">
        <f t="shared" ca="1" si="74"/>
        <v>0</v>
      </c>
      <c r="E161" s="39">
        <f t="shared" ca="1" si="74"/>
        <v>0</v>
      </c>
      <c r="F161" s="39">
        <f t="shared" ca="1" si="74"/>
        <v>0</v>
      </c>
      <c r="G161" s="39">
        <f t="shared" ref="G161:AG161" ca="1" si="87">IFERROR($F161*G44/$F44,0)</f>
        <v>0</v>
      </c>
      <c r="H161" s="39">
        <f t="shared" ca="1" si="87"/>
        <v>0</v>
      </c>
      <c r="I161" s="39">
        <f t="shared" ca="1" si="87"/>
        <v>0</v>
      </c>
      <c r="J161" s="39">
        <f t="shared" ca="1" si="87"/>
        <v>0</v>
      </c>
      <c r="K161" s="39">
        <f t="shared" ca="1" si="87"/>
        <v>0</v>
      </c>
      <c r="L161" s="39">
        <f t="shared" ca="1" si="87"/>
        <v>0</v>
      </c>
      <c r="M161" s="39">
        <f t="shared" ca="1" si="87"/>
        <v>0</v>
      </c>
      <c r="N161" s="39">
        <f t="shared" ca="1" si="87"/>
        <v>0</v>
      </c>
      <c r="O161" s="39">
        <f t="shared" ca="1" si="87"/>
        <v>0</v>
      </c>
      <c r="P161" s="39">
        <f t="shared" ca="1" si="87"/>
        <v>0</v>
      </c>
      <c r="Q161" s="39">
        <f t="shared" ca="1" si="87"/>
        <v>0</v>
      </c>
      <c r="R161" s="39">
        <f t="shared" ca="1" si="87"/>
        <v>0</v>
      </c>
      <c r="S161" s="39">
        <f t="shared" ca="1" si="87"/>
        <v>0</v>
      </c>
      <c r="T161" s="39">
        <f t="shared" ca="1" si="87"/>
        <v>0</v>
      </c>
      <c r="U161" s="39">
        <f t="shared" ca="1" si="87"/>
        <v>0</v>
      </c>
      <c r="V161" s="39">
        <f t="shared" ca="1" si="87"/>
        <v>0</v>
      </c>
      <c r="W161" s="39">
        <f t="shared" ca="1" si="87"/>
        <v>0</v>
      </c>
      <c r="X161" s="39">
        <f t="shared" ca="1" si="87"/>
        <v>0</v>
      </c>
      <c r="Y161" s="39">
        <f t="shared" ca="1" si="87"/>
        <v>0</v>
      </c>
      <c r="Z161" s="39">
        <f t="shared" ca="1" si="87"/>
        <v>0</v>
      </c>
      <c r="AA161" s="39">
        <f t="shared" ca="1" si="87"/>
        <v>0</v>
      </c>
      <c r="AB161" s="39">
        <f t="shared" ca="1" si="87"/>
        <v>0</v>
      </c>
      <c r="AC161" s="39">
        <f t="shared" ca="1" si="87"/>
        <v>0</v>
      </c>
      <c r="AD161" s="39">
        <f t="shared" ca="1" si="87"/>
        <v>0</v>
      </c>
      <c r="AE161" s="39">
        <f t="shared" ca="1" si="87"/>
        <v>0</v>
      </c>
      <c r="AF161" s="39">
        <f t="shared" ca="1" si="87"/>
        <v>0</v>
      </c>
      <c r="AG161" s="39">
        <f t="shared" ca="1" si="87"/>
        <v>0</v>
      </c>
    </row>
    <row r="162" spans="1:33">
      <c r="A162" s="20" t="s">
        <v>260</v>
      </c>
      <c r="B162" s="39">
        <f t="shared" ca="1" si="74"/>
        <v>148726780.62883341</v>
      </c>
      <c r="C162" s="39">
        <f t="shared" ca="1" si="74"/>
        <v>0</v>
      </c>
      <c r="D162" s="39">
        <f t="shared" ca="1" si="74"/>
        <v>0</v>
      </c>
      <c r="E162" s="39">
        <f t="shared" ca="1" si="74"/>
        <v>0</v>
      </c>
      <c r="F162" s="39">
        <f t="shared" ca="1" si="74"/>
        <v>0</v>
      </c>
      <c r="G162" s="39">
        <f t="shared" ref="G162:AG162" ca="1" si="88">IFERROR($F162*G45/$F45,0)</f>
        <v>0</v>
      </c>
      <c r="H162" s="39">
        <f t="shared" ca="1" si="88"/>
        <v>0</v>
      </c>
      <c r="I162" s="39">
        <f t="shared" ca="1" si="88"/>
        <v>0</v>
      </c>
      <c r="J162" s="39">
        <f t="shared" ca="1" si="88"/>
        <v>0</v>
      </c>
      <c r="K162" s="39">
        <f t="shared" ca="1" si="88"/>
        <v>0</v>
      </c>
      <c r="L162" s="39">
        <f t="shared" ca="1" si="88"/>
        <v>0</v>
      </c>
      <c r="M162" s="39">
        <f t="shared" ca="1" si="88"/>
        <v>0</v>
      </c>
      <c r="N162" s="39">
        <f t="shared" ca="1" si="88"/>
        <v>0</v>
      </c>
      <c r="O162" s="39">
        <f t="shared" ca="1" si="88"/>
        <v>0</v>
      </c>
      <c r="P162" s="39">
        <f t="shared" ca="1" si="88"/>
        <v>0</v>
      </c>
      <c r="Q162" s="39">
        <f t="shared" ca="1" si="88"/>
        <v>0</v>
      </c>
      <c r="R162" s="39">
        <f t="shared" ca="1" si="88"/>
        <v>0</v>
      </c>
      <c r="S162" s="39">
        <f t="shared" ca="1" si="88"/>
        <v>0</v>
      </c>
      <c r="T162" s="39">
        <f t="shared" ca="1" si="88"/>
        <v>0</v>
      </c>
      <c r="U162" s="39">
        <f t="shared" ca="1" si="88"/>
        <v>0</v>
      </c>
      <c r="V162" s="39">
        <f t="shared" ca="1" si="88"/>
        <v>0</v>
      </c>
      <c r="W162" s="39">
        <f t="shared" ca="1" si="88"/>
        <v>0</v>
      </c>
      <c r="X162" s="39">
        <f t="shared" ca="1" si="88"/>
        <v>0</v>
      </c>
      <c r="Y162" s="39">
        <f t="shared" ca="1" si="88"/>
        <v>0</v>
      </c>
      <c r="Z162" s="39">
        <f t="shared" ca="1" si="88"/>
        <v>0</v>
      </c>
      <c r="AA162" s="39">
        <f t="shared" ca="1" si="88"/>
        <v>0</v>
      </c>
      <c r="AB162" s="39">
        <f t="shared" ca="1" si="88"/>
        <v>0</v>
      </c>
      <c r="AC162" s="39">
        <f t="shared" ca="1" si="88"/>
        <v>0</v>
      </c>
      <c r="AD162" s="39">
        <f t="shared" ca="1" si="88"/>
        <v>0</v>
      </c>
      <c r="AE162" s="39">
        <f t="shared" ca="1" si="88"/>
        <v>0</v>
      </c>
      <c r="AF162" s="39">
        <f t="shared" ca="1" si="88"/>
        <v>0</v>
      </c>
      <c r="AG162" s="39">
        <f t="shared" ca="1" si="88"/>
        <v>0</v>
      </c>
    </row>
    <row r="163" spans="1:33">
      <c r="A163" s="20" t="s">
        <v>307</v>
      </c>
      <c r="B163" s="39">
        <f t="shared" ca="1" si="74"/>
        <v>185614954.05081877</v>
      </c>
      <c r="C163" s="39">
        <f t="shared" ca="1" si="74"/>
        <v>0</v>
      </c>
      <c r="D163" s="39">
        <f t="shared" ca="1" si="74"/>
        <v>0</v>
      </c>
      <c r="E163" s="39">
        <f t="shared" ca="1" si="74"/>
        <v>0</v>
      </c>
      <c r="F163" s="39">
        <f t="shared" ca="1" si="74"/>
        <v>0</v>
      </c>
      <c r="G163" s="39">
        <f t="shared" ref="G163:AG163" ca="1" si="89">IFERROR($F163*G46/$F46,0)</f>
        <v>0</v>
      </c>
      <c r="H163" s="39">
        <f t="shared" ca="1" si="89"/>
        <v>0</v>
      </c>
      <c r="I163" s="39">
        <f t="shared" ca="1" si="89"/>
        <v>0</v>
      </c>
      <c r="J163" s="39">
        <f t="shared" ca="1" si="89"/>
        <v>0</v>
      </c>
      <c r="K163" s="39">
        <f t="shared" ca="1" si="89"/>
        <v>0</v>
      </c>
      <c r="L163" s="39">
        <f t="shared" ca="1" si="89"/>
        <v>0</v>
      </c>
      <c r="M163" s="39">
        <f t="shared" ca="1" si="89"/>
        <v>0</v>
      </c>
      <c r="N163" s="39">
        <f t="shared" ca="1" si="89"/>
        <v>0</v>
      </c>
      <c r="O163" s="39">
        <f t="shared" ca="1" si="89"/>
        <v>0</v>
      </c>
      <c r="P163" s="39">
        <f t="shared" ca="1" si="89"/>
        <v>0</v>
      </c>
      <c r="Q163" s="39">
        <f t="shared" ca="1" si="89"/>
        <v>0</v>
      </c>
      <c r="R163" s="39">
        <f t="shared" ca="1" si="89"/>
        <v>0</v>
      </c>
      <c r="S163" s="39">
        <f t="shared" ca="1" si="89"/>
        <v>0</v>
      </c>
      <c r="T163" s="39">
        <f t="shared" ca="1" si="89"/>
        <v>0</v>
      </c>
      <c r="U163" s="39">
        <f t="shared" ca="1" si="89"/>
        <v>0</v>
      </c>
      <c r="V163" s="39">
        <f t="shared" ca="1" si="89"/>
        <v>0</v>
      </c>
      <c r="W163" s="39">
        <f t="shared" ca="1" si="89"/>
        <v>0</v>
      </c>
      <c r="X163" s="39">
        <f t="shared" ca="1" si="89"/>
        <v>0</v>
      </c>
      <c r="Y163" s="39">
        <f t="shared" ca="1" si="89"/>
        <v>0</v>
      </c>
      <c r="Z163" s="39">
        <f t="shared" ca="1" si="89"/>
        <v>0</v>
      </c>
      <c r="AA163" s="39">
        <f t="shared" ca="1" si="89"/>
        <v>0</v>
      </c>
      <c r="AB163" s="39">
        <f t="shared" ca="1" si="89"/>
        <v>0</v>
      </c>
      <c r="AC163" s="39">
        <f t="shared" ca="1" si="89"/>
        <v>0</v>
      </c>
      <c r="AD163" s="39">
        <f t="shared" ca="1" si="89"/>
        <v>0</v>
      </c>
      <c r="AE163" s="39">
        <f t="shared" ca="1" si="89"/>
        <v>0</v>
      </c>
      <c r="AF163" s="39">
        <f t="shared" ca="1" si="89"/>
        <v>0</v>
      </c>
      <c r="AG163" s="39">
        <f t="shared" ca="1" si="89"/>
        <v>0</v>
      </c>
    </row>
    <row r="164" spans="1:33">
      <c r="A164" s="20" t="s">
        <v>308</v>
      </c>
      <c r="B164" s="39">
        <f t="shared" ca="1" si="74"/>
        <v>622380655.37894392</v>
      </c>
      <c r="C164" s="39">
        <f t="shared" ca="1" si="74"/>
        <v>0</v>
      </c>
      <c r="D164" s="39">
        <f t="shared" ca="1" si="74"/>
        <v>0</v>
      </c>
      <c r="E164" s="39">
        <f t="shared" ca="1" si="74"/>
        <v>0</v>
      </c>
      <c r="F164" s="39">
        <f t="shared" ca="1" si="74"/>
        <v>0</v>
      </c>
      <c r="G164" s="39">
        <f t="shared" ref="G164:AG164" ca="1" si="90">IFERROR($F164*G47/$F47,0)</f>
        <v>0</v>
      </c>
      <c r="H164" s="39">
        <f t="shared" ca="1" si="90"/>
        <v>0</v>
      </c>
      <c r="I164" s="39">
        <f t="shared" ca="1" si="90"/>
        <v>0</v>
      </c>
      <c r="J164" s="39">
        <f t="shared" ca="1" si="90"/>
        <v>0</v>
      </c>
      <c r="K164" s="39">
        <f t="shared" ca="1" si="90"/>
        <v>0</v>
      </c>
      <c r="L164" s="39">
        <f t="shared" ca="1" si="90"/>
        <v>0</v>
      </c>
      <c r="M164" s="39">
        <f t="shared" ca="1" si="90"/>
        <v>0</v>
      </c>
      <c r="N164" s="39">
        <f t="shared" ca="1" si="90"/>
        <v>0</v>
      </c>
      <c r="O164" s="39">
        <f t="shared" ca="1" si="90"/>
        <v>0</v>
      </c>
      <c r="P164" s="39">
        <f t="shared" ca="1" si="90"/>
        <v>0</v>
      </c>
      <c r="Q164" s="39">
        <f t="shared" ca="1" si="90"/>
        <v>0</v>
      </c>
      <c r="R164" s="39">
        <f t="shared" ca="1" si="90"/>
        <v>0</v>
      </c>
      <c r="S164" s="39">
        <f t="shared" ca="1" si="90"/>
        <v>0</v>
      </c>
      <c r="T164" s="39">
        <f t="shared" ca="1" si="90"/>
        <v>0</v>
      </c>
      <c r="U164" s="39">
        <f t="shared" ca="1" si="90"/>
        <v>0</v>
      </c>
      <c r="V164" s="39">
        <f t="shared" ca="1" si="90"/>
        <v>0</v>
      </c>
      <c r="W164" s="39">
        <f t="shared" ca="1" si="90"/>
        <v>0</v>
      </c>
      <c r="X164" s="39">
        <f t="shared" ca="1" si="90"/>
        <v>0</v>
      </c>
      <c r="Y164" s="39">
        <f t="shared" ca="1" si="90"/>
        <v>0</v>
      </c>
      <c r="Z164" s="39">
        <f t="shared" ca="1" si="90"/>
        <v>0</v>
      </c>
      <c r="AA164" s="39">
        <f t="shared" ca="1" si="90"/>
        <v>0</v>
      </c>
      <c r="AB164" s="39">
        <f t="shared" ca="1" si="90"/>
        <v>0</v>
      </c>
      <c r="AC164" s="39">
        <f t="shared" ca="1" si="90"/>
        <v>0</v>
      </c>
      <c r="AD164" s="39">
        <f t="shared" ca="1" si="90"/>
        <v>0</v>
      </c>
      <c r="AE164" s="39">
        <f t="shared" ca="1" si="90"/>
        <v>0</v>
      </c>
      <c r="AF164" s="39">
        <f t="shared" ca="1" si="90"/>
        <v>0</v>
      </c>
      <c r="AG164" s="39">
        <f t="shared" ca="1" si="90"/>
        <v>0</v>
      </c>
    </row>
    <row r="165" spans="1:33">
      <c r="A165" s="20" t="s">
        <v>309</v>
      </c>
      <c r="B165" s="39">
        <f t="shared" ref="B165:F172" ca="1" si="91">B$22*B48/SUM(B$31:B$55)</f>
        <v>104012827.73533636</v>
      </c>
      <c r="C165" s="39">
        <f t="shared" ca="1" si="91"/>
        <v>0</v>
      </c>
      <c r="D165" s="39">
        <f t="shared" ca="1" si="91"/>
        <v>0</v>
      </c>
      <c r="E165" s="39">
        <f t="shared" ca="1" si="91"/>
        <v>0</v>
      </c>
      <c r="F165" s="39">
        <f t="shared" ca="1" si="91"/>
        <v>0</v>
      </c>
      <c r="G165" s="39">
        <f t="shared" ref="G165:AG165" ca="1" si="92">IFERROR($F165*G48/$F48,0)</f>
        <v>0</v>
      </c>
      <c r="H165" s="39">
        <f t="shared" ca="1" si="92"/>
        <v>0</v>
      </c>
      <c r="I165" s="39">
        <f t="shared" ca="1" si="92"/>
        <v>0</v>
      </c>
      <c r="J165" s="39">
        <f t="shared" ca="1" si="92"/>
        <v>0</v>
      </c>
      <c r="K165" s="39">
        <f t="shared" ca="1" si="92"/>
        <v>0</v>
      </c>
      <c r="L165" s="39">
        <f t="shared" ca="1" si="92"/>
        <v>0</v>
      </c>
      <c r="M165" s="39">
        <f t="shared" ca="1" si="92"/>
        <v>0</v>
      </c>
      <c r="N165" s="39">
        <f t="shared" ca="1" si="92"/>
        <v>0</v>
      </c>
      <c r="O165" s="39">
        <f t="shared" ca="1" si="92"/>
        <v>0</v>
      </c>
      <c r="P165" s="39">
        <f t="shared" ca="1" si="92"/>
        <v>0</v>
      </c>
      <c r="Q165" s="39">
        <f t="shared" ca="1" si="92"/>
        <v>0</v>
      </c>
      <c r="R165" s="39">
        <f t="shared" ca="1" si="92"/>
        <v>0</v>
      </c>
      <c r="S165" s="39">
        <f t="shared" ca="1" si="92"/>
        <v>0</v>
      </c>
      <c r="T165" s="39">
        <f t="shared" ca="1" si="92"/>
        <v>0</v>
      </c>
      <c r="U165" s="39">
        <f t="shared" ca="1" si="92"/>
        <v>0</v>
      </c>
      <c r="V165" s="39">
        <f t="shared" ca="1" si="92"/>
        <v>0</v>
      </c>
      <c r="W165" s="39">
        <f t="shared" ca="1" si="92"/>
        <v>0</v>
      </c>
      <c r="X165" s="39">
        <f t="shared" ca="1" si="92"/>
        <v>0</v>
      </c>
      <c r="Y165" s="39">
        <f t="shared" ca="1" si="92"/>
        <v>0</v>
      </c>
      <c r="Z165" s="39">
        <f t="shared" ca="1" si="92"/>
        <v>0</v>
      </c>
      <c r="AA165" s="39">
        <f t="shared" ca="1" si="92"/>
        <v>0</v>
      </c>
      <c r="AB165" s="39">
        <f t="shared" ca="1" si="92"/>
        <v>0</v>
      </c>
      <c r="AC165" s="39">
        <f t="shared" ca="1" si="92"/>
        <v>0</v>
      </c>
      <c r="AD165" s="39">
        <f t="shared" ca="1" si="92"/>
        <v>0</v>
      </c>
      <c r="AE165" s="39">
        <f t="shared" ca="1" si="92"/>
        <v>0</v>
      </c>
      <c r="AF165" s="39">
        <f t="shared" ca="1" si="92"/>
        <v>0</v>
      </c>
      <c r="AG165" s="39">
        <f t="shared" ca="1" si="92"/>
        <v>0</v>
      </c>
    </row>
    <row r="166" spans="1:33">
      <c r="A166" s="20" t="s">
        <v>310</v>
      </c>
      <c r="B166" s="39">
        <f t="shared" ca="1" si="91"/>
        <v>137290864.50613546</v>
      </c>
      <c r="C166" s="39">
        <f t="shared" ca="1" si="91"/>
        <v>0</v>
      </c>
      <c r="D166" s="39">
        <f t="shared" ca="1" si="91"/>
        <v>0</v>
      </c>
      <c r="E166" s="39">
        <f t="shared" ca="1" si="91"/>
        <v>0</v>
      </c>
      <c r="F166" s="39">
        <f t="shared" ca="1" si="91"/>
        <v>0</v>
      </c>
      <c r="G166" s="39">
        <f t="shared" ref="G166:AG166" ca="1" si="93">IFERROR($F166*G49/$F49,0)</f>
        <v>0</v>
      </c>
      <c r="H166" s="39">
        <f t="shared" ca="1" si="93"/>
        <v>0</v>
      </c>
      <c r="I166" s="39">
        <f t="shared" ca="1" si="93"/>
        <v>0</v>
      </c>
      <c r="J166" s="39">
        <f t="shared" ca="1" si="93"/>
        <v>0</v>
      </c>
      <c r="K166" s="39">
        <f t="shared" ca="1" si="93"/>
        <v>0</v>
      </c>
      <c r="L166" s="39">
        <f t="shared" ca="1" si="93"/>
        <v>0</v>
      </c>
      <c r="M166" s="39">
        <f t="shared" ca="1" si="93"/>
        <v>0</v>
      </c>
      <c r="N166" s="39">
        <f t="shared" ca="1" si="93"/>
        <v>0</v>
      </c>
      <c r="O166" s="39">
        <f t="shared" ca="1" si="93"/>
        <v>0</v>
      </c>
      <c r="P166" s="39">
        <f t="shared" ca="1" si="93"/>
        <v>0</v>
      </c>
      <c r="Q166" s="39">
        <f t="shared" ca="1" si="93"/>
        <v>0</v>
      </c>
      <c r="R166" s="39">
        <f t="shared" ca="1" si="93"/>
        <v>0</v>
      </c>
      <c r="S166" s="39">
        <f t="shared" ca="1" si="93"/>
        <v>0</v>
      </c>
      <c r="T166" s="39">
        <f t="shared" ca="1" si="93"/>
        <v>0</v>
      </c>
      <c r="U166" s="39">
        <f t="shared" ca="1" si="93"/>
        <v>0</v>
      </c>
      <c r="V166" s="39">
        <f t="shared" ca="1" si="93"/>
        <v>0</v>
      </c>
      <c r="W166" s="39">
        <f t="shared" ca="1" si="93"/>
        <v>0</v>
      </c>
      <c r="X166" s="39">
        <f t="shared" ca="1" si="93"/>
        <v>0</v>
      </c>
      <c r="Y166" s="39">
        <f t="shared" ca="1" si="93"/>
        <v>0</v>
      </c>
      <c r="Z166" s="39">
        <f t="shared" ca="1" si="93"/>
        <v>0</v>
      </c>
      <c r="AA166" s="39">
        <f t="shared" ca="1" si="93"/>
        <v>0</v>
      </c>
      <c r="AB166" s="39">
        <f t="shared" ca="1" si="93"/>
        <v>0</v>
      </c>
      <c r="AC166" s="39">
        <f t="shared" ca="1" si="93"/>
        <v>0</v>
      </c>
      <c r="AD166" s="39">
        <f t="shared" ca="1" si="93"/>
        <v>0</v>
      </c>
      <c r="AE166" s="39">
        <f t="shared" ca="1" si="93"/>
        <v>0</v>
      </c>
      <c r="AF166" s="39">
        <f t="shared" ca="1" si="93"/>
        <v>0</v>
      </c>
      <c r="AG166" s="39">
        <f t="shared" ca="1" si="93"/>
        <v>0</v>
      </c>
    </row>
    <row r="167" spans="1:33">
      <c r="A167" s="20" t="s">
        <v>263</v>
      </c>
      <c r="B167" s="39">
        <f t="shared" ca="1" si="91"/>
        <v>3569829.7120963158</v>
      </c>
      <c r="C167" s="39">
        <f t="shared" ca="1" si="91"/>
        <v>0</v>
      </c>
      <c r="D167" s="39">
        <f t="shared" ca="1" si="91"/>
        <v>0</v>
      </c>
      <c r="E167" s="39">
        <f t="shared" ca="1" si="91"/>
        <v>0</v>
      </c>
      <c r="F167" s="39">
        <f t="shared" ca="1" si="91"/>
        <v>0</v>
      </c>
      <c r="G167" s="39">
        <f t="shared" ref="G167:AG167" ca="1" si="94">IFERROR($F167*G50/$F50,0)</f>
        <v>0</v>
      </c>
      <c r="H167" s="39">
        <f t="shared" ca="1" si="94"/>
        <v>0</v>
      </c>
      <c r="I167" s="39">
        <f t="shared" ca="1" si="94"/>
        <v>0</v>
      </c>
      <c r="J167" s="39">
        <f t="shared" ca="1" si="94"/>
        <v>0</v>
      </c>
      <c r="K167" s="39">
        <f t="shared" ca="1" si="94"/>
        <v>0</v>
      </c>
      <c r="L167" s="39">
        <f t="shared" ca="1" si="94"/>
        <v>0</v>
      </c>
      <c r="M167" s="39">
        <f t="shared" ca="1" si="94"/>
        <v>0</v>
      </c>
      <c r="N167" s="39">
        <f t="shared" ca="1" si="94"/>
        <v>0</v>
      </c>
      <c r="O167" s="39">
        <f t="shared" ca="1" si="94"/>
        <v>0</v>
      </c>
      <c r="P167" s="39">
        <f t="shared" ca="1" si="94"/>
        <v>0</v>
      </c>
      <c r="Q167" s="39">
        <f t="shared" ca="1" si="94"/>
        <v>0</v>
      </c>
      <c r="R167" s="39">
        <f t="shared" ca="1" si="94"/>
        <v>0</v>
      </c>
      <c r="S167" s="39">
        <f t="shared" ca="1" si="94"/>
        <v>0</v>
      </c>
      <c r="T167" s="39">
        <f t="shared" ca="1" si="94"/>
        <v>0</v>
      </c>
      <c r="U167" s="39">
        <f t="shared" ca="1" si="94"/>
        <v>0</v>
      </c>
      <c r="V167" s="39">
        <f t="shared" ca="1" si="94"/>
        <v>0</v>
      </c>
      <c r="W167" s="39">
        <f t="shared" ca="1" si="94"/>
        <v>0</v>
      </c>
      <c r="X167" s="39">
        <f t="shared" ca="1" si="94"/>
        <v>0</v>
      </c>
      <c r="Y167" s="39">
        <f t="shared" ca="1" si="94"/>
        <v>0</v>
      </c>
      <c r="Z167" s="39">
        <f t="shared" ca="1" si="94"/>
        <v>0</v>
      </c>
      <c r="AA167" s="39">
        <f t="shared" ca="1" si="94"/>
        <v>0</v>
      </c>
      <c r="AB167" s="39">
        <f t="shared" ca="1" si="94"/>
        <v>0</v>
      </c>
      <c r="AC167" s="39">
        <f t="shared" ca="1" si="94"/>
        <v>0</v>
      </c>
      <c r="AD167" s="39">
        <f t="shared" ca="1" si="94"/>
        <v>0</v>
      </c>
      <c r="AE167" s="39">
        <f t="shared" ca="1" si="94"/>
        <v>0</v>
      </c>
      <c r="AF167" s="39">
        <f t="shared" ca="1" si="94"/>
        <v>0</v>
      </c>
      <c r="AG167" s="39">
        <f t="shared" ca="1" si="94"/>
        <v>0</v>
      </c>
    </row>
    <row r="168" spans="1:33">
      <c r="A168" s="20" t="s">
        <v>311</v>
      </c>
      <c r="B168" s="39">
        <f t="shared" ca="1" si="91"/>
        <v>914164.47845759406</v>
      </c>
      <c r="C168" s="39">
        <f t="shared" ca="1" si="91"/>
        <v>0</v>
      </c>
      <c r="D168" s="39">
        <f t="shared" ca="1" si="91"/>
        <v>0</v>
      </c>
      <c r="E168" s="39">
        <f t="shared" ca="1" si="91"/>
        <v>0</v>
      </c>
      <c r="F168" s="39">
        <f t="shared" ca="1" si="91"/>
        <v>0</v>
      </c>
      <c r="G168" s="39">
        <f t="shared" ref="G168:AG168" ca="1" si="95">IFERROR($F168*G51/$F51,0)</f>
        <v>0</v>
      </c>
      <c r="H168" s="39">
        <f t="shared" ca="1" si="95"/>
        <v>0</v>
      </c>
      <c r="I168" s="39">
        <f t="shared" ca="1" si="95"/>
        <v>0</v>
      </c>
      <c r="J168" s="39">
        <f t="shared" ca="1" si="95"/>
        <v>0</v>
      </c>
      <c r="K168" s="39">
        <f t="shared" ca="1" si="95"/>
        <v>0</v>
      </c>
      <c r="L168" s="39">
        <f t="shared" ca="1" si="95"/>
        <v>0</v>
      </c>
      <c r="M168" s="39">
        <f t="shared" ca="1" si="95"/>
        <v>0</v>
      </c>
      <c r="N168" s="39">
        <f t="shared" ca="1" si="95"/>
        <v>0</v>
      </c>
      <c r="O168" s="39">
        <f t="shared" ca="1" si="95"/>
        <v>0</v>
      </c>
      <c r="P168" s="39">
        <f t="shared" ca="1" si="95"/>
        <v>0</v>
      </c>
      <c r="Q168" s="39">
        <f t="shared" ca="1" si="95"/>
        <v>0</v>
      </c>
      <c r="R168" s="39">
        <f t="shared" ca="1" si="95"/>
        <v>0</v>
      </c>
      <c r="S168" s="39">
        <f t="shared" ca="1" si="95"/>
        <v>0</v>
      </c>
      <c r="T168" s="39">
        <f t="shared" ca="1" si="95"/>
        <v>0</v>
      </c>
      <c r="U168" s="39">
        <f t="shared" ca="1" si="95"/>
        <v>0</v>
      </c>
      <c r="V168" s="39">
        <f t="shared" ca="1" si="95"/>
        <v>0</v>
      </c>
      <c r="W168" s="39">
        <f t="shared" ca="1" si="95"/>
        <v>0</v>
      </c>
      <c r="X168" s="39">
        <f t="shared" ca="1" si="95"/>
        <v>0</v>
      </c>
      <c r="Y168" s="39">
        <f t="shared" ca="1" si="95"/>
        <v>0</v>
      </c>
      <c r="Z168" s="39">
        <f t="shared" ca="1" si="95"/>
        <v>0</v>
      </c>
      <c r="AA168" s="39">
        <f t="shared" ca="1" si="95"/>
        <v>0</v>
      </c>
      <c r="AB168" s="39">
        <f t="shared" ca="1" si="95"/>
        <v>0</v>
      </c>
      <c r="AC168" s="39">
        <f t="shared" ca="1" si="95"/>
        <v>0</v>
      </c>
      <c r="AD168" s="39">
        <f t="shared" ca="1" si="95"/>
        <v>0</v>
      </c>
      <c r="AE168" s="39">
        <f t="shared" ca="1" si="95"/>
        <v>0</v>
      </c>
      <c r="AF168" s="39">
        <f t="shared" ca="1" si="95"/>
        <v>0</v>
      </c>
      <c r="AG168" s="39">
        <f t="shared" ca="1" si="95"/>
        <v>0</v>
      </c>
    </row>
    <row r="169" spans="1:33">
      <c r="A169" s="20" t="s">
        <v>266</v>
      </c>
      <c r="B169" s="39">
        <f t="shared" ca="1" si="91"/>
        <v>0</v>
      </c>
      <c r="C169" s="39">
        <f t="shared" ca="1" si="91"/>
        <v>0</v>
      </c>
      <c r="D169" s="39">
        <f t="shared" ca="1" si="91"/>
        <v>0</v>
      </c>
      <c r="E169" s="39">
        <f t="shared" ca="1" si="91"/>
        <v>0</v>
      </c>
      <c r="F169" s="39">
        <f t="shared" ca="1" si="91"/>
        <v>0</v>
      </c>
      <c r="G169" s="39">
        <f t="shared" ref="G169:AG169" ca="1" si="96">IFERROR($F169*G52/$F52,0)</f>
        <v>0</v>
      </c>
      <c r="H169" s="39">
        <f t="shared" ca="1" si="96"/>
        <v>0</v>
      </c>
      <c r="I169" s="39">
        <f t="shared" ca="1" si="96"/>
        <v>0</v>
      </c>
      <c r="J169" s="39">
        <f t="shared" ca="1" si="96"/>
        <v>0</v>
      </c>
      <c r="K169" s="39">
        <f t="shared" ca="1" si="96"/>
        <v>0</v>
      </c>
      <c r="L169" s="39">
        <f t="shared" ca="1" si="96"/>
        <v>0</v>
      </c>
      <c r="M169" s="39">
        <f t="shared" ca="1" si="96"/>
        <v>0</v>
      </c>
      <c r="N169" s="39">
        <f t="shared" ca="1" si="96"/>
        <v>0</v>
      </c>
      <c r="O169" s="39">
        <f t="shared" ca="1" si="96"/>
        <v>0</v>
      </c>
      <c r="P169" s="39">
        <f t="shared" ca="1" si="96"/>
        <v>0</v>
      </c>
      <c r="Q169" s="39">
        <f t="shared" ca="1" si="96"/>
        <v>0</v>
      </c>
      <c r="R169" s="39">
        <f t="shared" ca="1" si="96"/>
        <v>0</v>
      </c>
      <c r="S169" s="39">
        <f t="shared" ca="1" si="96"/>
        <v>0</v>
      </c>
      <c r="T169" s="39">
        <f t="shared" ca="1" si="96"/>
        <v>0</v>
      </c>
      <c r="U169" s="39">
        <f t="shared" ca="1" si="96"/>
        <v>0</v>
      </c>
      <c r="V169" s="39">
        <f t="shared" ca="1" si="96"/>
        <v>0</v>
      </c>
      <c r="W169" s="39">
        <f t="shared" ca="1" si="96"/>
        <v>0</v>
      </c>
      <c r="X169" s="39">
        <f t="shared" ca="1" si="96"/>
        <v>0</v>
      </c>
      <c r="Y169" s="39">
        <f t="shared" ca="1" si="96"/>
        <v>0</v>
      </c>
      <c r="Z169" s="39">
        <f t="shared" ca="1" si="96"/>
        <v>0</v>
      </c>
      <c r="AA169" s="39">
        <f t="shared" ca="1" si="96"/>
        <v>0</v>
      </c>
      <c r="AB169" s="39">
        <f t="shared" ca="1" si="96"/>
        <v>0</v>
      </c>
      <c r="AC169" s="39">
        <f t="shared" ca="1" si="96"/>
        <v>0</v>
      </c>
      <c r="AD169" s="39">
        <f t="shared" ca="1" si="96"/>
        <v>0</v>
      </c>
      <c r="AE169" s="39">
        <f t="shared" ca="1" si="96"/>
        <v>0</v>
      </c>
      <c r="AF169" s="39">
        <f t="shared" ca="1" si="96"/>
        <v>0</v>
      </c>
      <c r="AG169" s="39">
        <f t="shared" ca="1" si="96"/>
        <v>0</v>
      </c>
    </row>
    <row r="170" spans="1:33">
      <c r="A170" s="20" t="s">
        <v>267</v>
      </c>
      <c r="B170" s="39">
        <f t="shared" ca="1" si="91"/>
        <v>0</v>
      </c>
      <c r="C170" s="39">
        <f t="shared" ca="1" si="91"/>
        <v>0</v>
      </c>
      <c r="D170" s="39">
        <f t="shared" ca="1" si="91"/>
        <v>0</v>
      </c>
      <c r="E170" s="39">
        <f t="shared" ca="1" si="91"/>
        <v>0</v>
      </c>
      <c r="F170" s="39">
        <f t="shared" ca="1" si="91"/>
        <v>0</v>
      </c>
      <c r="G170" s="39">
        <f t="shared" ref="G170:AG170" ca="1" si="97">IFERROR($F170*G53/$F53,0)</f>
        <v>0</v>
      </c>
      <c r="H170" s="39">
        <f t="shared" ca="1" si="97"/>
        <v>0</v>
      </c>
      <c r="I170" s="39">
        <f t="shared" ca="1" si="97"/>
        <v>0</v>
      </c>
      <c r="J170" s="39">
        <f t="shared" ca="1" si="97"/>
        <v>0</v>
      </c>
      <c r="K170" s="39">
        <f t="shared" ca="1" si="97"/>
        <v>0</v>
      </c>
      <c r="L170" s="39">
        <f t="shared" ca="1" si="97"/>
        <v>0</v>
      </c>
      <c r="M170" s="39">
        <f t="shared" ca="1" si="97"/>
        <v>0</v>
      </c>
      <c r="N170" s="39">
        <f t="shared" ca="1" si="97"/>
        <v>0</v>
      </c>
      <c r="O170" s="39">
        <f t="shared" ca="1" si="97"/>
        <v>0</v>
      </c>
      <c r="P170" s="39">
        <f t="shared" ca="1" si="97"/>
        <v>0</v>
      </c>
      <c r="Q170" s="39">
        <f t="shared" ca="1" si="97"/>
        <v>0</v>
      </c>
      <c r="R170" s="39">
        <f t="shared" ca="1" si="97"/>
        <v>0</v>
      </c>
      <c r="S170" s="39">
        <f t="shared" ca="1" si="97"/>
        <v>0</v>
      </c>
      <c r="T170" s="39">
        <f t="shared" ca="1" si="97"/>
        <v>0</v>
      </c>
      <c r="U170" s="39">
        <f t="shared" ca="1" si="97"/>
        <v>0</v>
      </c>
      <c r="V170" s="39">
        <f t="shared" ca="1" si="97"/>
        <v>0</v>
      </c>
      <c r="W170" s="39">
        <f t="shared" ca="1" si="97"/>
        <v>0</v>
      </c>
      <c r="X170" s="39">
        <f t="shared" ca="1" si="97"/>
        <v>0</v>
      </c>
      <c r="Y170" s="39">
        <f t="shared" ca="1" si="97"/>
        <v>0</v>
      </c>
      <c r="Z170" s="39">
        <f t="shared" ca="1" si="97"/>
        <v>0</v>
      </c>
      <c r="AA170" s="39">
        <f t="shared" ca="1" si="97"/>
        <v>0</v>
      </c>
      <c r="AB170" s="39">
        <f t="shared" ca="1" si="97"/>
        <v>0</v>
      </c>
      <c r="AC170" s="39">
        <f t="shared" ca="1" si="97"/>
        <v>0</v>
      </c>
      <c r="AD170" s="39">
        <f t="shared" ca="1" si="97"/>
        <v>0</v>
      </c>
      <c r="AE170" s="39">
        <f t="shared" ca="1" si="97"/>
        <v>0</v>
      </c>
      <c r="AF170" s="39">
        <f t="shared" ca="1" si="97"/>
        <v>0</v>
      </c>
      <c r="AG170" s="39">
        <f t="shared" ca="1" si="97"/>
        <v>0</v>
      </c>
    </row>
    <row r="171" spans="1:33">
      <c r="A171" s="20" t="s">
        <v>268</v>
      </c>
      <c r="B171" s="39">
        <f t="shared" ca="1" si="91"/>
        <v>0</v>
      </c>
      <c r="C171" s="39">
        <f t="shared" ca="1" si="91"/>
        <v>0</v>
      </c>
      <c r="D171" s="39">
        <f t="shared" ca="1" si="91"/>
        <v>0</v>
      </c>
      <c r="E171" s="39">
        <f t="shared" ca="1" si="91"/>
        <v>0</v>
      </c>
      <c r="F171" s="39">
        <f t="shared" ca="1" si="91"/>
        <v>0</v>
      </c>
      <c r="G171" s="39">
        <f t="shared" ref="G171:AG171" ca="1" si="98">IFERROR($F171*G54/$F54,0)</f>
        <v>0</v>
      </c>
      <c r="H171" s="39">
        <f t="shared" ca="1" si="98"/>
        <v>0</v>
      </c>
      <c r="I171" s="39">
        <f t="shared" ca="1" si="98"/>
        <v>0</v>
      </c>
      <c r="J171" s="39">
        <f t="shared" ca="1" si="98"/>
        <v>0</v>
      </c>
      <c r="K171" s="39">
        <f t="shared" ca="1" si="98"/>
        <v>0</v>
      </c>
      <c r="L171" s="39">
        <f t="shared" ca="1" si="98"/>
        <v>0</v>
      </c>
      <c r="M171" s="39">
        <f t="shared" ca="1" si="98"/>
        <v>0</v>
      </c>
      <c r="N171" s="39">
        <f t="shared" ca="1" si="98"/>
        <v>0</v>
      </c>
      <c r="O171" s="39">
        <f t="shared" ca="1" si="98"/>
        <v>0</v>
      </c>
      <c r="P171" s="39">
        <f t="shared" ca="1" si="98"/>
        <v>0</v>
      </c>
      <c r="Q171" s="39">
        <f t="shared" ca="1" si="98"/>
        <v>0</v>
      </c>
      <c r="R171" s="39">
        <f t="shared" ca="1" si="98"/>
        <v>0</v>
      </c>
      <c r="S171" s="39">
        <f t="shared" ca="1" si="98"/>
        <v>0</v>
      </c>
      <c r="T171" s="39">
        <f t="shared" ca="1" si="98"/>
        <v>0</v>
      </c>
      <c r="U171" s="39">
        <f t="shared" ca="1" si="98"/>
        <v>0</v>
      </c>
      <c r="V171" s="39">
        <f t="shared" ca="1" si="98"/>
        <v>0</v>
      </c>
      <c r="W171" s="39">
        <f t="shared" ca="1" si="98"/>
        <v>0</v>
      </c>
      <c r="X171" s="39">
        <f t="shared" ca="1" si="98"/>
        <v>0</v>
      </c>
      <c r="Y171" s="39">
        <f t="shared" ca="1" si="98"/>
        <v>0</v>
      </c>
      <c r="Z171" s="39">
        <f t="shared" ca="1" si="98"/>
        <v>0</v>
      </c>
      <c r="AA171" s="39">
        <f t="shared" ca="1" si="98"/>
        <v>0</v>
      </c>
      <c r="AB171" s="39">
        <f t="shared" ca="1" si="98"/>
        <v>0</v>
      </c>
      <c r="AC171" s="39">
        <f t="shared" ca="1" si="98"/>
        <v>0</v>
      </c>
      <c r="AD171" s="39">
        <f t="shared" ca="1" si="98"/>
        <v>0</v>
      </c>
      <c r="AE171" s="39">
        <f t="shared" ca="1" si="98"/>
        <v>0</v>
      </c>
      <c r="AF171" s="39">
        <f t="shared" ca="1" si="98"/>
        <v>0</v>
      </c>
      <c r="AG171" s="39">
        <f t="shared" ca="1" si="98"/>
        <v>0</v>
      </c>
    </row>
    <row r="172" spans="1:33">
      <c r="A172" s="20" t="s">
        <v>269</v>
      </c>
      <c r="B172" s="39">
        <f t="shared" ca="1" si="91"/>
        <v>0</v>
      </c>
      <c r="C172" s="39">
        <f t="shared" ca="1" si="91"/>
        <v>0</v>
      </c>
      <c r="D172" s="39">
        <f t="shared" ca="1" si="91"/>
        <v>0</v>
      </c>
      <c r="E172" s="39">
        <f t="shared" ca="1" si="91"/>
        <v>0</v>
      </c>
      <c r="F172" s="39">
        <f t="shared" ca="1" si="91"/>
        <v>0</v>
      </c>
      <c r="G172" s="39">
        <f t="shared" ref="G172:AG172" ca="1" si="99">IFERROR($F172*G55/$F55,0)</f>
        <v>0</v>
      </c>
      <c r="H172" s="39">
        <f t="shared" ca="1" si="99"/>
        <v>0</v>
      </c>
      <c r="I172" s="39">
        <f t="shared" ca="1" si="99"/>
        <v>0</v>
      </c>
      <c r="J172" s="39">
        <f t="shared" ca="1" si="99"/>
        <v>0</v>
      </c>
      <c r="K172" s="39">
        <f t="shared" ca="1" si="99"/>
        <v>0</v>
      </c>
      <c r="L172" s="39">
        <f t="shared" ca="1" si="99"/>
        <v>0</v>
      </c>
      <c r="M172" s="39">
        <f t="shared" ca="1" si="99"/>
        <v>0</v>
      </c>
      <c r="N172" s="39">
        <f t="shared" ca="1" si="99"/>
        <v>0</v>
      </c>
      <c r="O172" s="39">
        <f t="shared" ca="1" si="99"/>
        <v>0</v>
      </c>
      <c r="P172" s="39">
        <f t="shared" ca="1" si="99"/>
        <v>0</v>
      </c>
      <c r="Q172" s="39">
        <f t="shared" ca="1" si="99"/>
        <v>0</v>
      </c>
      <c r="R172" s="39">
        <f t="shared" ca="1" si="99"/>
        <v>0</v>
      </c>
      <c r="S172" s="39">
        <f t="shared" ca="1" si="99"/>
        <v>0</v>
      </c>
      <c r="T172" s="39">
        <f t="shared" ca="1" si="99"/>
        <v>0</v>
      </c>
      <c r="U172" s="39">
        <f t="shared" ca="1" si="99"/>
        <v>0</v>
      </c>
      <c r="V172" s="39">
        <f t="shared" ca="1" si="99"/>
        <v>0</v>
      </c>
      <c r="W172" s="39">
        <f t="shared" ca="1" si="99"/>
        <v>0</v>
      </c>
      <c r="X172" s="39">
        <f t="shared" ca="1" si="99"/>
        <v>0</v>
      </c>
      <c r="Y172" s="39">
        <f t="shared" ca="1" si="99"/>
        <v>0</v>
      </c>
      <c r="Z172" s="39">
        <f t="shared" ca="1" si="99"/>
        <v>0</v>
      </c>
      <c r="AA172" s="39">
        <f t="shared" ca="1" si="99"/>
        <v>0</v>
      </c>
      <c r="AB172" s="39">
        <f t="shared" ca="1" si="99"/>
        <v>0</v>
      </c>
      <c r="AC172" s="39">
        <f t="shared" ca="1" si="99"/>
        <v>0</v>
      </c>
      <c r="AD172" s="39">
        <f t="shared" ca="1" si="99"/>
        <v>0</v>
      </c>
      <c r="AE172" s="39">
        <f t="shared" ca="1" si="99"/>
        <v>0</v>
      </c>
      <c r="AF172" s="39">
        <f t="shared" ca="1" si="99"/>
        <v>0</v>
      </c>
      <c r="AG172" s="39">
        <f t="shared" ca="1" si="99"/>
        <v>0</v>
      </c>
    </row>
    <row r="173" spans="1:33" s="728" customFormat="1" ht="13.5">
      <c r="A173" s="728" t="s">
        <v>836</v>
      </c>
      <c r="B173" s="729">
        <f ca="1">SUM(B148:B172)</f>
        <v>4374762128.3983068</v>
      </c>
      <c r="C173" s="729">
        <f t="shared" ref="C173:AG173" ca="1" si="100">SUM(C148:C172)</f>
        <v>0</v>
      </c>
      <c r="D173" s="729">
        <f t="shared" ca="1" si="100"/>
        <v>0</v>
      </c>
      <c r="E173" s="729">
        <f t="shared" ca="1" si="100"/>
        <v>0</v>
      </c>
      <c r="F173" s="729">
        <f t="shared" ca="1" si="100"/>
        <v>0</v>
      </c>
      <c r="G173" s="729">
        <f t="shared" ca="1" si="100"/>
        <v>0</v>
      </c>
      <c r="H173" s="729">
        <f t="shared" ca="1" si="100"/>
        <v>0</v>
      </c>
      <c r="I173" s="729">
        <f t="shared" ca="1" si="100"/>
        <v>0</v>
      </c>
      <c r="J173" s="729">
        <f t="shared" ca="1" si="100"/>
        <v>0</v>
      </c>
      <c r="K173" s="729">
        <f t="shared" ca="1" si="100"/>
        <v>0</v>
      </c>
      <c r="L173" s="729">
        <f t="shared" ca="1" si="100"/>
        <v>0</v>
      </c>
      <c r="M173" s="729">
        <f t="shared" ca="1" si="100"/>
        <v>0</v>
      </c>
      <c r="N173" s="729">
        <f t="shared" ca="1" si="100"/>
        <v>0</v>
      </c>
      <c r="O173" s="729">
        <f t="shared" ca="1" si="100"/>
        <v>0</v>
      </c>
      <c r="P173" s="729">
        <f t="shared" ca="1" si="100"/>
        <v>0</v>
      </c>
      <c r="Q173" s="729">
        <f t="shared" ca="1" si="100"/>
        <v>0</v>
      </c>
      <c r="R173" s="729">
        <f t="shared" ca="1" si="100"/>
        <v>0</v>
      </c>
      <c r="S173" s="729">
        <f t="shared" ca="1" si="100"/>
        <v>0</v>
      </c>
      <c r="T173" s="729">
        <f t="shared" ca="1" si="100"/>
        <v>0</v>
      </c>
      <c r="U173" s="729">
        <f t="shared" ca="1" si="100"/>
        <v>0</v>
      </c>
      <c r="V173" s="729">
        <f t="shared" ca="1" si="100"/>
        <v>0</v>
      </c>
      <c r="W173" s="729">
        <f t="shared" ca="1" si="100"/>
        <v>0</v>
      </c>
      <c r="X173" s="729">
        <f t="shared" ca="1" si="100"/>
        <v>0</v>
      </c>
      <c r="Y173" s="729">
        <f t="shared" ca="1" si="100"/>
        <v>0</v>
      </c>
      <c r="Z173" s="729">
        <f t="shared" ca="1" si="100"/>
        <v>0</v>
      </c>
      <c r="AA173" s="729">
        <f t="shared" ca="1" si="100"/>
        <v>0</v>
      </c>
      <c r="AB173" s="729">
        <f t="shared" ca="1" si="100"/>
        <v>0</v>
      </c>
      <c r="AC173" s="729">
        <f t="shared" ca="1" si="100"/>
        <v>0</v>
      </c>
      <c r="AD173" s="729">
        <f t="shared" ca="1" si="100"/>
        <v>0</v>
      </c>
      <c r="AE173" s="729">
        <f t="shared" ca="1" si="100"/>
        <v>0</v>
      </c>
      <c r="AF173" s="729">
        <f t="shared" ca="1" si="100"/>
        <v>0</v>
      </c>
      <c r="AG173" s="729">
        <f t="shared" ca="1" si="100"/>
        <v>0</v>
      </c>
    </row>
    <row r="174" spans="1:33" s="728" customFormat="1" ht="13.5">
      <c r="A174" s="728" t="s">
        <v>999</v>
      </c>
      <c r="B174" s="730">
        <f ca="1">B22-B173</f>
        <v>0</v>
      </c>
      <c r="C174" s="730">
        <f t="shared" ref="C174:F174" ca="1" si="101">C22-C173</f>
        <v>0</v>
      </c>
      <c r="D174" s="730">
        <f t="shared" ca="1" si="101"/>
        <v>0</v>
      </c>
      <c r="E174" s="730">
        <f t="shared" ca="1" si="101"/>
        <v>0</v>
      </c>
      <c r="F174" s="730">
        <f t="shared" ca="1" si="101"/>
        <v>0</v>
      </c>
      <c r="G174" s="729"/>
      <c r="H174" s="729"/>
      <c r="I174" s="729"/>
      <c r="J174" s="729"/>
      <c r="K174" s="729"/>
      <c r="L174" s="729"/>
      <c r="M174" s="729"/>
      <c r="N174" s="729"/>
      <c r="O174" s="729"/>
      <c r="P174" s="729"/>
      <c r="Q174" s="729"/>
      <c r="R174" s="729"/>
      <c r="S174" s="729"/>
      <c r="T174" s="729"/>
      <c r="U174" s="729"/>
      <c r="V174" s="729"/>
      <c r="W174" s="729"/>
      <c r="X174" s="729"/>
      <c r="Y174" s="729"/>
      <c r="Z174" s="729"/>
      <c r="AA174" s="729"/>
      <c r="AB174" s="729"/>
      <c r="AC174" s="729"/>
      <c r="AD174" s="729"/>
      <c r="AE174" s="729"/>
      <c r="AF174" s="729"/>
      <c r="AG174" s="729"/>
    </row>
    <row r="175" spans="1:33">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row>
    <row r="176" spans="1:33">
      <c r="A176" s="19" t="s">
        <v>997</v>
      </c>
      <c r="B176" s="19"/>
    </row>
    <row r="177" spans="1:33">
      <c r="B177" s="20">
        <v>2019</v>
      </c>
      <c r="C177" s="20">
        <v>2020</v>
      </c>
      <c r="D177" s="20">
        <v>2021</v>
      </c>
      <c r="E177" s="20">
        <v>2022</v>
      </c>
      <c r="F177" s="20">
        <v>2023</v>
      </c>
      <c r="G177" s="20">
        <v>2024</v>
      </c>
      <c r="H177" s="20">
        <v>2025</v>
      </c>
      <c r="I177" s="20">
        <v>2026</v>
      </c>
      <c r="J177" s="20">
        <v>2027</v>
      </c>
      <c r="K177" s="20">
        <v>2028</v>
      </c>
      <c r="L177" s="20">
        <v>2029</v>
      </c>
      <c r="M177" s="20">
        <v>2030</v>
      </c>
      <c r="N177" s="20">
        <v>2031</v>
      </c>
      <c r="O177" s="20">
        <v>2032</v>
      </c>
      <c r="P177" s="20">
        <v>2033</v>
      </c>
      <c r="Q177" s="20">
        <v>2034</v>
      </c>
      <c r="R177" s="20">
        <v>2035</v>
      </c>
      <c r="S177" s="20">
        <v>2036</v>
      </c>
      <c r="T177" s="20">
        <v>2037</v>
      </c>
      <c r="U177" s="20">
        <v>2038</v>
      </c>
      <c r="V177" s="20">
        <v>2039</v>
      </c>
      <c r="W177" s="20">
        <v>2040</v>
      </c>
      <c r="X177" s="20">
        <v>2041</v>
      </c>
      <c r="Y177" s="20">
        <v>2042</v>
      </c>
      <c r="Z177" s="20">
        <v>2043</v>
      </c>
      <c r="AA177" s="20">
        <v>2044</v>
      </c>
      <c r="AB177" s="20">
        <v>2045</v>
      </c>
      <c r="AC177" s="20">
        <v>2046</v>
      </c>
      <c r="AD177" s="20">
        <v>2047</v>
      </c>
      <c r="AE177" s="20">
        <v>2048</v>
      </c>
      <c r="AF177" s="20">
        <v>2049</v>
      </c>
      <c r="AG177" s="20">
        <v>2050</v>
      </c>
    </row>
    <row r="178" spans="1:33">
      <c r="A178" s="20" t="s">
        <v>246</v>
      </c>
      <c r="B178" s="39">
        <f ca="1">B$23*B31/SUM(B$31:B$55)</f>
        <v>7.4836282211896335E-5</v>
      </c>
      <c r="C178" s="39">
        <f t="shared" ref="C178:F178" ca="1" si="102">C$23*C31/SUM(C$31:C$55)</f>
        <v>0</v>
      </c>
      <c r="D178" s="39">
        <f t="shared" ca="1" si="102"/>
        <v>0</v>
      </c>
      <c r="E178" s="39">
        <f t="shared" ca="1" si="102"/>
        <v>4.5053425624781761E-5</v>
      </c>
      <c r="F178" s="39">
        <f t="shared" ca="1" si="102"/>
        <v>2.7375084566978946E-5</v>
      </c>
      <c r="G178" s="39">
        <f t="shared" ref="G178:AG178" ca="1" si="103">IFERROR($F178*G31/$F31,0)</f>
        <v>2.7406355429531942E-5</v>
      </c>
      <c r="H178" s="39">
        <f t="shared" ca="1" si="103"/>
        <v>2.7852149762152478E-5</v>
      </c>
      <c r="I178" s="39">
        <f t="shared" ca="1" si="103"/>
        <v>2.8305195426950614E-5</v>
      </c>
      <c r="J178" s="39">
        <f t="shared" ca="1" si="103"/>
        <v>2.8765610374771603E-5</v>
      </c>
      <c r="K178" s="39">
        <f t="shared" ca="1" si="103"/>
        <v>2.9233514475060165E-5</v>
      </c>
      <c r="L178" s="39">
        <f t="shared" ca="1" si="103"/>
        <v>2.9709029547068598E-5</v>
      </c>
      <c r="M178" s="39">
        <f t="shared" ca="1" si="103"/>
        <v>3.0192279391572477E-5</v>
      </c>
      <c r="N178" s="39">
        <f t="shared" ca="1" si="103"/>
        <v>3.1081022461795766E-5</v>
      </c>
      <c r="O178" s="39">
        <f t="shared" ca="1" si="103"/>
        <v>3.1995926665288456E-5</v>
      </c>
      <c r="P178" s="39">
        <f t="shared" ca="1" si="103"/>
        <v>3.2937762083885086E-5</v>
      </c>
      <c r="Q178" s="39">
        <f t="shared" ca="1" si="103"/>
        <v>3.3907321467628971E-5</v>
      </c>
      <c r="R178" s="39">
        <f t="shared" ca="1" si="103"/>
        <v>3.4905420902036042E-5</v>
      </c>
      <c r="S178" s="39">
        <f t="shared" ca="1" si="103"/>
        <v>3.5932900495000162E-5</v>
      </c>
      <c r="T178" s="39">
        <f t="shared" ca="1" si="103"/>
        <v>3.6990625083918359E-5</v>
      </c>
      <c r="U178" s="39">
        <f t="shared" ca="1" si="103"/>
        <v>3.8079484963631088E-5</v>
      </c>
      <c r="V178" s="39">
        <f t="shared" ca="1" si="103"/>
        <v>3.920039663579008E-5</v>
      </c>
      <c r="W178" s="39">
        <f t="shared" ca="1" si="103"/>
        <v>4.0354303580284887E-5</v>
      </c>
      <c r="X178" s="39">
        <f t="shared" ca="1" si="103"/>
        <v>4.0293116865682647E-5</v>
      </c>
      <c r="Y178" s="39">
        <f t="shared" ca="1" si="103"/>
        <v>4.0232022924681031E-5</v>
      </c>
      <c r="Z178" s="39">
        <f t="shared" ca="1" si="103"/>
        <v>4.0171021616613216E-5</v>
      </c>
      <c r="AA178" s="39">
        <f t="shared" ca="1" si="103"/>
        <v>4.0110112801025655E-5</v>
      </c>
      <c r="AB178" s="39">
        <f t="shared" ca="1" si="103"/>
        <v>4.004929633767776E-5</v>
      </c>
      <c r="AC178" s="39">
        <f t="shared" ca="1" si="103"/>
        <v>3.9988572086541609E-5</v>
      </c>
      <c r="AD178" s="39">
        <f t="shared" ca="1" si="103"/>
        <v>3.9927939907801552E-5</v>
      </c>
      <c r="AE178" s="39">
        <f t="shared" ca="1" si="103"/>
        <v>3.9867399661853955E-5</v>
      </c>
      <c r="AF178" s="39">
        <f t="shared" ca="1" si="103"/>
        <v>3.9806951209306882E-5</v>
      </c>
      <c r="AG178" s="39">
        <f t="shared" ca="1" si="103"/>
        <v>3.9746594410979709E-5</v>
      </c>
    </row>
    <row r="179" spans="1:33">
      <c r="A179" s="20" t="s">
        <v>247</v>
      </c>
      <c r="B179" s="39">
        <f t="shared" ref="B179:F194" ca="1" si="104">B$23*B32/SUM(B$31:B$55)</f>
        <v>0</v>
      </c>
      <c r="C179" s="39">
        <f t="shared" ca="1" si="104"/>
        <v>0</v>
      </c>
      <c r="D179" s="39">
        <f t="shared" ca="1" si="104"/>
        <v>0</v>
      </c>
      <c r="E179" s="39">
        <f t="shared" ca="1" si="104"/>
        <v>0</v>
      </c>
      <c r="F179" s="39">
        <f t="shared" ca="1" si="104"/>
        <v>0</v>
      </c>
      <c r="G179" s="39">
        <f t="shared" ref="G179:AG179" ca="1" si="105">IFERROR($F179*G32/$F32,0)</f>
        <v>0</v>
      </c>
      <c r="H179" s="39">
        <f t="shared" ca="1" si="105"/>
        <v>0</v>
      </c>
      <c r="I179" s="39">
        <f t="shared" ca="1" si="105"/>
        <v>0</v>
      </c>
      <c r="J179" s="39">
        <f t="shared" ca="1" si="105"/>
        <v>0</v>
      </c>
      <c r="K179" s="39">
        <f t="shared" ca="1" si="105"/>
        <v>0</v>
      </c>
      <c r="L179" s="39">
        <f t="shared" ca="1" si="105"/>
        <v>0</v>
      </c>
      <c r="M179" s="39">
        <f t="shared" ca="1" si="105"/>
        <v>0</v>
      </c>
      <c r="N179" s="39">
        <f t="shared" ca="1" si="105"/>
        <v>0</v>
      </c>
      <c r="O179" s="39">
        <f t="shared" ca="1" si="105"/>
        <v>0</v>
      </c>
      <c r="P179" s="39">
        <f t="shared" ca="1" si="105"/>
        <v>0</v>
      </c>
      <c r="Q179" s="39">
        <f t="shared" ca="1" si="105"/>
        <v>0</v>
      </c>
      <c r="R179" s="39">
        <f t="shared" ca="1" si="105"/>
        <v>0</v>
      </c>
      <c r="S179" s="39">
        <f t="shared" ca="1" si="105"/>
        <v>0</v>
      </c>
      <c r="T179" s="39">
        <f t="shared" ca="1" si="105"/>
        <v>0</v>
      </c>
      <c r="U179" s="39">
        <f t="shared" ca="1" si="105"/>
        <v>0</v>
      </c>
      <c r="V179" s="39">
        <f t="shared" ca="1" si="105"/>
        <v>0</v>
      </c>
      <c r="W179" s="39">
        <f t="shared" ca="1" si="105"/>
        <v>0</v>
      </c>
      <c r="X179" s="39">
        <f t="shared" ca="1" si="105"/>
        <v>0</v>
      </c>
      <c r="Y179" s="39">
        <f t="shared" ca="1" si="105"/>
        <v>0</v>
      </c>
      <c r="Z179" s="39">
        <f t="shared" ca="1" si="105"/>
        <v>0</v>
      </c>
      <c r="AA179" s="39">
        <f t="shared" ca="1" si="105"/>
        <v>0</v>
      </c>
      <c r="AB179" s="39">
        <f t="shared" ca="1" si="105"/>
        <v>0</v>
      </c>
      <c r="AC179" s="39">
        <f t="shared" ca="1" si="105"/>
        <v>0</v>
      </c>
      <c r="AD179" s="39">
        <f t="shared" ca="1" si="105"/>
        <v>0</v>
      </c>
      <c r="AE179" s="39">
        <f t="shared" ca="1" si="105"/>
        <v>0</v>
      </c>
      <c r="AF179" s="39">
        <f t="shared" ca="1" si="105"/>
        <v>0</v>
      </c>
      <c r="AG179" s="39">
        <f t="shared" ca="1" si="105"/>
        <v>0</v>
      </c>
    </row>
    <row r="180" spans="1:33">
      <c r="A180" s="20" t="s">
        <v>248</v>
      </c>
      <c r="B180" s="39">
        <f t="shared" ca="1" si="104"/>
        <v>0</v>
      </c>
      <c r="C180" s="39">
        <f t="shared" ca="1" si="104"/>
        <v>0</v>
      </c>
      <c r="D180" s="39">
        <f t="shared" ca="1" si="104"/>
        <v>0</v>
      </c>
      <c r="E180" s="39">
        <f t="shared" ca="1" si="104"/>
        <v>0</v>
      </c>
      <c r="F180" s="39">
        <f t="shared" ca="1" si="104"/>
        <v>0</v>
      </c>
      <c r="G180" s="39">
        <f t="shared" ref="G180:AG180" ca="1" si="106">IFERROR($F180*G33/$F33,0)</f>
        <v>0</v>
      </c>
      <c r="H180" s="39">
        <f t="shared" ca="1" si="106"/>
        <v>0</v>
      </c>
      <c r="I180" s="39">
        <f t="shared" ca="1" si="106"/>
        <v>0</v>
      </c>
      <c r="J180" s="39">
        <f t="shared" ca="1" si="106"/>
        <v>0</v>
      </c>
      <c r="K180" s="39">
        <f t="shared" ca="1" si="106"/>
        <v>0</v>
      </c>
      <c r="L180" s="39">
        <f t="shared" ca="1" si="106"/>
        <v>0</v>
      </c>
      <c r="M180" s="39">
        <f t="shared" ca="1" si="106"/>
        <v>0</v>
      </c>
      <c r="N180" s="39">
        <f t="shared" ca="1" si="106"/>
        <v>0</v>
      </c>
      <c r="O180" s="39">
        <f t="shared" ca="1" si="106"/>
        <v>0</v>
      </c>
      <c r="P180" s="39">
        <f t="shared" ca="1" si="106"/>
        <v>0</v>
      </c>
      <c r="Q180" s="39">
        <f t="shared" ca="1" si="106"/>
        <v>0</v>
      </c>
      <c r="R180" s="39">
        <f t="shared" ca="1" si="106"/>
        <v>0</v>
      </c>
      <c r="S180" s="39">
        <f t="shared" ca="1" si="106"/>
        <v>0</v>
      </c>
      <c r="T180" s="39">
        <f t="shared" ca="1" si="106"/>
        <v>0</v>
      </c>
      <c r="U180" s="39">
        <f t="shared" ca="1" si="106"/>
        <v>0</v>
      </c>
      <c r="V180" s="39">
        <f t="shared" ca="1" si="106"/>
        <v>0</v>
      </c>
      <c r="W180" s="39">
        <f t="shared" ca="1" si="106"/>
        <v>0</v>
      </c>
      <c r="X180" s="39">
        <f t="shared" ca="1" si="106"/>
        <v>0</v>
      </c>
      <c r="Y180" s="39">
        <f t="shared" ca="1" si="106"/>
        <v>0</v>
      </c>
      <c r="Z180" s="39">
        <f t="shared" ca="1" si="106"/>
        <v>0</v>
      </c>
      <c r="AA180" s="39">
        <f t="shared" ca="1" si="106"/>
        <v>0</v>
      </c>
      <c r="AB180" s="39">
        <f t="shared" ca="1" si="106"/>
        <v>0</v>
      </c>
      <c r="AC180" s="39">
        <f t="shared" ca="1" si="106"/>
        <v>0</v>
      </c>
      <c r="AD180" s="39">
        <f t="shared" ca="1" si="106"/>
        <v>0</v>
      </c>
      <c r="AE180" s="39">
        <f t="shared" ca="1" si="106"/>
        <v>0</v>
      </c>
      <c r="AF180" s="39">
        <f t="shared" ca="1" si="106"/>
        <v>0</v>
      </c>
      <c r="AG180" s="39">
        <f t="shared" ca="1" si="106"/>
        <v>0</v>
      </c>
    </row>
    <row r="181" spans="1:33">
      <c r="A181" s="20" t="s">
        <v>249</v>
      </c>
      <c r="B181" s="39">
        <f t="shared" ca="1" si="104"/>
        <v>3150638134.2887444</v>
      </c>
      <c r="C181" s="39">
        <f t="shared" ca="1" si="104"/>
        <v>0</v>
      </c>
      <c r="D181" s="39">
        <f t="shared" ca="1" si="104"/>
        <v>0</v>
      </c>
      <c r="E181" s="39">
        <f t="shared" ca="1" si="104"/>
        <v>2005430809.1826482</v>
      </c>
      <c r="F181" s="39">
        <f t="shared" ca="1" si="104"/>
        <v>1216008641.2268844</v>
      </c>
      <c r="G181" s="39">
        <f t="shared" ref="G181:AG181" ca="1" si="107">IFERROR($F181*G34/$F34,0)</f>
        <v>1217397701.3771832</v>
      </c>
      <c r="H181" s="39">
        <f t="shared" ca="1" si="107"/>
        <v>1237200005.8906255</v>
      </c>
      <c r="I181" s="39">
        <f t="shared" ca="1" si="107"/>
        <v>1257324416.5355313</v>
      </c>
      <c r="J181" s="39">
        <f t="shared" ca="1" si="107"/>
        <v>1277776172.7202661</v>
      </c>
      <c r="K181" s="39">
        <f t="shared" ca="1" si="107"/>
        <v>1298560599.0779006</v>
      </c>
      <c r="L181" s="39">
        <f t="shared" ca="1" si="107"/>
        <v>1319683106.8524833</v>
      </c>
      <c r="M181" s="39">
        <f t="shared" ca="1" si="107"/>
        <v>1341149195.307863</v>
      </c>
      <c r="N181" s="39">
        <f t="shared" ca="1" si="107"/>
        <v>1380627402.2364235</v>
      </c>
      <c r="O181" s="39">
        <f t="shared" ca="1" si="107"/>
        <v>1421267693.7620945</v>
      </c>
      <c r="P181" s="39">
        <f t="shared" ca="1" si="107"/>
        <v>1463104277.1277039</v>
      </c>
      <c r="Q181" s="39">
        <f t="shared" ca="1" si="107"/>
        <v>1506172366.5040321</v>
      </c>
      <c r="R181" s="39">
        <f t="shared" ca="1" si="107"/>
        <v>1550508212.6298437</v>
      </c>
      <c r="S181" s="39">
        <f t="shared" ca="1" si="107"/>
        <v>1596149133.3244145</v>
      </c>
      <c r="T181" s="39">
        <f t="shared" ca="1" si="107"/>
        <v>1643133544.8982205</v>
      </c>
      <c r="U181" s="39">
        <f t="shared" ca="1" si="107"/>
        <v>1691500994.4882419</v>
      </c>
      <c r="V181" s="39">
        <f t="shared" ca="1" si="107"/>
        <v>1741292193.3450882</v>
      </c>
      <c r="W181" s="39">
        <f t="shared" ca="1" si="107"/>
        <v>1792549051.099966</v>
      </c>
      <c r="X181" s="39">
        <f t="shared" ca="1" si="107"/>
        <v>1789831120.7314749</v>
      </c>
      <c r="Y181" s="39">
        <f t="shared" ca="1" si="107"/>
        <v>1787117311.39135</v>
      </c>
      <c r="Z181" s="39">
        <f t="shared" ca="1" si="107"/>
        <v>1784407616.8311338</v>
      </c>
      <c r="AA181" s="39">
        <f t="shared" ca="1" si="107"/>
        <v>1781702030.8118412</v>
      </c>
      <c r="AB181" s="39">
        <f t="shared" ca="1" si="107"/>
        <v>1779000547.1039481</v>
      </c>
      <c r="AC181" s="39">
        <f t="shared" ca="1" si="107"/>
        <v>1776303159.4873755</v>
      </c>
      <c r="AD181" s="39">
        <f t="shared" ca="1" si="107"/>
        <v>1773609861.7514756</v>
      </c>
      <c r="AE181" s="39">
        <f t="shared" ca="1" si="107"/>
        <v>1770920647.6950169</v>
      </c>
      <c r="AF181" s="39">
        <f t="shared" ca="1" si="107"/>
        <v>1768235511.1261711</v>
      </c>
      <c r="AG181" s="39">
        <f t="shared" ca="1" si="107"/>
        <v>1765554445.8624976</v>
      </c>
    </row>
    <row r="182" spans="1:33">
      <c r="A182" s="20" t="s">
        <v>250</v>
      </c>
      <c r="B182" s="39">
        <f t="shared" ca="1" si="104"/>
        <v>19596295593.210987</v>
      </c>
      <c r="C182" s="39">
        <f t="shared" ca="1" si="104"/>
        <v>0</v>
      </c>
      <c r="D182" s="39">
        <f t="shared" ca="1" si="104"/>
        <v>0</v>
      </c>
      <c r="E182" s="39">
        <f t="shared" ca="1" si="104"/>
        <v>10793744992.887018</v>
      </c>
      <c r="F182" s="39">
        <f t="shared" ca="1" si="104"/>
        <v>6778345198.1260948</v>
      </c>
      <c r="G182" s="39">
        <f t="shared" ref="G182:AG182" ca="1" si="108">IFERROR($F182*G35/$F35,0)</f>
        <v>6786088176.9837008</v>
      </c>
      <c r="H182" s="39">
        <f t="shared" ca="1" si="108"/>
        <v>6896471319.9645729</v>
      </c>
      <c r="I182" s="39">
        <f t="shared" ca="1" si="108"/>
        <v>7008649965.4406319</v>
      </c>
      <c r="J182" s="39">
        <f t="shared" ca="1" si="108"/>
        <v>7122653319.222867</v>
      </c>
      <c r="K182" s="39">
        <f t="shared" ca="1" si="108"/>
        <v>7238511062.1867094</v>
      </c>
      <c r="L182" s="39">
        <f t="shared" ca="1" si="108"/>
        <v>7356253357.9994841</v>
      </c>
      <c r="M182" s="39">
        <f t="shared" ca="1" si="108"/>
        <v>7475910860.9735308</v>
      </c>
      <c r="N182" s="39">
        <f t="shared" ca="1" si="108"/>
        <v>7695972549.1000605</v>
      </c>
      <c r="O182" s="39">
        <f t="shared" ca="1" si="108"/>
        <v>7922511995.9213743</v>
      </c>
      <c r="P182" s="39">
        <f t="shared" ca="1" si="108"/>
        <v>8155719881.4148226</v>
      </c>
      <c r="Q182" s="39">
        <f t="shared" ca="1" si="108"/>
        <v>8395792498.433363</v>
      </c>
      <c r="R182" s="39">
        <f t="shared" ca="1" si="108"/>
        <v>8642931917.9267502</v>
      </c>
      <c r="S182" s="39">
        <f t="shared" ca="1" si="108"/>
        <v>8897346159.026186</v>
      </c>
      <c r="T182" s="39">
        <f t="shared" ca="1" si="108"/>
        <v>9159249364.135622</v>
      </c>
      <c r="U182" s="39">
        <f t="shared" ca="1" si="108"/>
        <v>9428861979.1770287</v>
      </c>
      <c r="V182" s="39">
        <f t="shared" ca="1" si="108"/>
        <v>9706410939.141428</v>
      </c>
      <c r="W182" s="39">
        <f t="shared" ca="1" si="108"/>
        <v>9992129859.1017876</v>
      </c>
      <c r="X182" s="39">
        <f t="shared" ca="1" si="108"/>
        <v>9976979415.5625744</v>
      </c>
      <c r="Y182" s="39">
        <f t="shared" ca="1" si="108"/>
        <v>9961851943.6963348</v>
      </c>
      <c r="Z182" s="39">
        <f t="shared" ca="1" si="108"/>
        <v>9946747408.672554</v>
      </c>
      <c r="AA182" s="39">
        <f t="shared" ca="1" si="108"/>
        <v>9931665775.7135277</v>
      </c>
      <c r="AB182" s="39">
        <f t="shared" ca="1" si="108"/>
        <v>9916607010.0942822</v>
      </c>
      <c r="AC182" s="39">
        <f t="shared" ca="1" si="108"/>
        <v>9901571077.1424961</v>
      </c>
      <c r="AD182" s="39">
        <f t="shared" ca="1" si="108"/>
        <v>9886557942.2384205</v>
      </c>
      <c r="AE182" s="39">
        <f t="shared" ca="1" si="108"/>
        <v>9871567570.8147945</v>
      </c>
      <c r="AF182" s="39">
        <f t="shared" ca="1" si="108"/>
        <v>9856599928.3567734</v>
      </c>
      <c r="AG182" s="39">
        <f t="shared" ca="1" si="108"/>
        <v>9841654980.401844</v>
      </c>
    </row>
    <row r="183" spans="1:33">
      <c r="A183" s="20" t="s">
        <v>251</v>
      </c>
      <c r="B183" s="39">
        <f t="shared" ca="1" si="104"/>
        <v>22457209557.491913</v>
      </c>
      <c r="C183" s="39">
        <f t="shared" ca="1" si="104"/>
        <v>0</v>
      </c>
      <c r="D183" s="39">
        <f t="shared" ca="1" si="104"/>
        <v>0</v>
      </c>
      <c r="E183" s="39">
        <f t="shared" ca="1" si="104"/>
        <v>11197164454.361197</v>
      </c>
      <c r="F183" s="39">
        <f t="shared" ca="1" si="104"/>
        <v>6332876685.9934826</v>
      </c>
      <c r="G183" s="39">
        <f t="shared" ref="G183:AG183" ca="1" si="109">IFERROR($F183*G36/$F36,0)</f>
        <v>6340110801.2316732</v>
      </c>
      <c r="H183" s="39">
        <f t="shared" ca="1" si="109"/>
        <v>6443239634.6383142</v>
      </c>
      <c r="I183" s="39">
        <f t="shared" ca="1" si="109"/>
        <v>6548045971.2642593</v>
      </c>
      <c r="J183" s="39">
        <f t="shared" ca="1" si="109"/>
        <v>6654557097.5332737</v>
      </c>
      <c r="K183" s="39">
        <f t="shared" ca="1" si="109"/>
        <v>6762800743.7126379</v>
      </c>
      <c r="L183" s="39">
        <f t="shared" ca="1" si="109"/>
        <v>6872805091.1327419</v>
      </c>
      <c r="M183" s="39">
        <f t="shared" ca="1" si="109"/>
        <v>6984598779.5241261</v>
      </c>
      <c r="N183" s="39">
        <f t="shared" ca="1" si="109"/>
        <v>7190198154.2213793</v>
      </c>
      <c r="O183" s="39">
        <f t="shared" ca="1" si="109"/>
        <v>7401849573.4540815</v>
      </c>
      <c r="P183" s="39">
        <f t="shared" ca="1" si="109"/>
        <v>7619731185.833396</v>
      </c>
      <c r="Q183" s="39">
        <f t="shared" ca="1" si="109"/>
        <v>7844026383.9714994</v>
      </c>
      <c r="R183" s="39">
        <f t="shared" ca="1" si="109"/>
        <v>8074923958.8445377</v>
      </c>
      <c r="S183" s="39">
        <f t="shared" ca="1" si="109"/>
        <v>8312618258.6994324</v>
      </c>
      <c r="T183" s="39">
        <f t="shared" ca="1" si="109"/>
        <v>8557309352.6382656</v>
      </c>
      <c r="U183" s="39">
        <f t="shared" ca="1" si="109"/>
        <v>8809203199.0179806</v>
      </c>
      <c r="V183" s="39">
        <f t="shared" ca="1" si="109"/>
        <v>9068511818.8071003</v>
      </c>
      <c r="W183" s="39">
        <f t="shared" ca="1" si="109"/>
        <v>9335453474.0453758</v>
      </c>
      <c r="X183" s="39">
        <f t="shared" ca="1" si="109"/>
        <v>9321298707.9678879</v>
      </c>
      <c r="Y183" s="39">
        <f t="shared" ca="1" si="109"/>
        <v>9307165403.8797131</v>
      </c>
      <c r="Z183" s="39">
        <f t="shared" ca="1" si="109"/>
        <v>9293053529.239378</v>
      </c>
      <c r="AA183" s="39">
        <f t="shared" ca="1" si="109"/>
        <v>9278963051.5547466</v>
      </c>
      <c r="AB183" s="39">
        <f t="shared" ca="1" si="109"/>
        <v>9264893938.382946</v>
      </c>
      <c r="AC183" s="39">
        <f t="shared" ca="1" si="109"/>
        <v>9250846157.3303013</v>
      </c>
      <c r="AD183" s="39">
        <f t="shared" ca="1" si="109"/>
        <v>9236819676.0522461</v>
      </c>
      <c r="AE183" s="39">
        <f t="shared" ca="1" si="109"/>
        <v>9222814462.2532635</v>
      </c>
      <c r="AF183" s="39">
        <f t="shared" ca="1" si="109"/>
        <v>9208830483.6867981</v>
      </c>
      <c r="AG183" s="39">
        <f t="shared" ca="1" si="109"/>
        <v>9194867708.1551952</v>
      </c>
    </row>
    <row r="184" spans="1:33">
      <c r="A184" s="20" t="s">
        <v>252</v>
      </c>
      <c r="B184" s="39">
        <f t="shared" ca="1" si="104"/>
        <v>225621086.23260871</v>
      </c>
      <c r="C184" s="39">
        <f t="shared" ca="1" si="104"/>
        <v>0</v>
      </c>
      <c r="D184" s="39">
        <f t="shared" ca="1" si="104"/>
        <v>0</v>
      </c>
      <c r="E184" s="39">
        <f t="shared" ca="1" si="104"/>
        <v>123263744.2022596</v>
      </c>
      <c r="F184" s="39">
        <f t="shared" ca="1" si="104"/>
        <v>72238137.102586553</v>
      </c>
      <c r="G184" s="39">
        <f t="shared" ref="G184:AG184" ca="1" si="110">IFERROR($F184*G37/$F37,0)</f>
        <v>72320655.527356789</v>
      </c>
      <c r="H184" s="39">
        <f t="shared" ca="1" si="110"/>
        <v>73497030.052907795</v>
      </c>
      <c r="I184" s="39">
        <f t="shared" ca="1" si="110"/>
        <v>74692539.596169516</v>
      </c>
      <c r="J184" s="39">
        <f t="shared" ca="1" si="110"/>
        <v>75907495.409124047</v>
      </c>
      <c r="K184" s="39">
        <f t="shared" ca="1" si="110"/>
        <v>77142213.806607261</v>
      </c>
      <c r="L184" s="39">
        <f t="shared" ca="1" si="110"/>
        <v>78397016.248661667</v>
      </c>
      <c r="M184" s="39">
        <f t="shared" ca="1" si="110"/>
        <v>79672229.424228773</v>
      </c>
      <c r="N184" s="39">
        <f t="shared" ca="1" si="110"/>
        <v>82017469.439786792</v>
      </c>
      <c r="O184" s="39">
        <f t="shared" ca="1" si="110"/>
        <v>84431744.183886021</v>
      </c>
      <c r="P184" s="39">
        <f t="shared" ca="1" si="110"/>
        <v>86917085.769961819</v>
      </c>
      <c r="Q184" s="39">
        <f t="shared" ca="1" si="110"/>
        <v>89475586.128951594</v>
      </c>
      <c r="R184" s="39">
        <f t="shared" ca="1" si="110"/>
        <v>92109398.770088896</v>
      </c>
      <c r="S184" s="39">
        <f t="shared" ca="1" si="110"/>
        <v>94820740.593528703</v>
      </c>
      <c r="T184" s="39">
        <f t="shared" ca="1" si="110"/>
        <v>97611893.75632906</v>
      </c>
      <c r="U184" s="39">
        <f t="shared" ca="1" si="110"/>
        <v>100485207.59335999</v>
      </c>
      <c r="V184" s="39">
        <f t="shared" ca="1" si="110"/>
        <v>103443100.59475675</v>
      </c>
      <c r="W184" s="39">
        <f t="shared" ca="1" si="110"/>
        <v>106488062.44158116</v>
      </c>
      <c r="X184" s="39">
        <f t="shared" ca="1" si="110"/>
        <v>106326601.23157179</v>
      </c>
      <c r="Y184" s="39">
        <f t="shared" ca="1" si="110"/>
        <v>106165384.83512875</v>
      </c>
      <c r="Z184" s="39">
        <f t="shared" ca="1" si="110"/>
        <v>106004412.88105649</v>
      </c>
      <c r="AA184" s="39">
        <f t="shared" ca="1" si="110"/>
        <v>105843684.99872229</v>
      </c>
      <c r="AB184" s="39">
        <f t="shared" ca="1" si="110"/>
        <v>105683200.81805538</v>
      </c>
      <c r="AC184" s="39">
        <f t="shared" ca="1" si="110"/>
        <v>105522959.96954611</v>
      </c>
      <c r="AD184" s="39">
        <f t="shared" ca="1" si="110"/>
        <v>105362962.08424512</v>
      </c>
      <c r="AE184" s="39">
        <f t="shared" ca="1" si="110"/>
        <v>105203206.79376242</v>
      </c>
      <c r="AF184" s="39">
        <f t="shared" ca="1" si="110"/>
        <v>105043693.73026662</v>
      </c>
      <c r="AG184" s="39">
        <f t="shared" ca="1" si="110"/>
        <v>104884422.52648407</v>
      </c>
    </row>
    <row r="185" spans="1:33">
      <c r="A185" s="20" t="s">
        <v>253</v>
      </c>
      <c r="B185" s="39">
        <f t="shared" ca="1" si="104"/>
        <v>7935945533.3361483</v>
      </c>
      <c r="C185" s="39">
        <f t="shared" ca="1" si="104"/>
        <v>0</v>
      </c>
      <c r="D185" s="39">
        <f t="shared" ca="1" si="104"/>
        <v>0</v>
      </c>
      <c r="E185" s="39">
        <f t="shared" ca="1" si="104"/>
        <v>4154235776.7610321</v>
      </c>
      <c r="F185" s="39">
        <f t="shared" ca="1" si="104"/>
        <v>2492215730.0392647</v>
      </c>
      <c r="G185" s="39">
        <f t="shared" ref="G185:AG185" ca="1" si="111">IFERROR($F185*G38/$F38,0)</f>
        <v>2495062615.6938381</v>
      </c>
      <c r="H185" s="39">
        <f t="shared" ca="1" si="111"/>
        <v>2535647536.8253489</v>
      </c>
      <c r="I185" s="39">
        <f t="shared" ca="1" si="111"/>
        <v>2576892616.0678782</v>
      </c>
      <c r="J185" s="39">
        <f t="shared" ca="1" si="111"/>
        <v>2618808591.6148105</v>
      </c>
      <c r="K185" s="39">
        <f t="shared" ca="1" si="111"/>
        <v>2661406376.3279819</v>
      </c>
      <c r="L185" s="39">
        <f t="shared" ca="1" si="111"/>
        <v>2704697060.5788598</v>
      </c>
      <c r="M185" s="39">
        <f t="shared" ca="1" si="111"/>
        <v>2748691915.1359253</v>
      </c>
      <c r="N185" s="39">
        <f t="shared" ca="1" si="111"/>
        <v>2829602695.6726775</v>
      </c>
      <c r="O185" s="39">
        <f t="shared" ca="1" si="111"/>
        <v>2912895174.3441024</v>
      </c>
      <c r="P185" s="39">
        <f t="shared" ca="1" si="111"/>
        <v>2998639459.0637178</v>
      </c>
      <c r="Q185" s="39">
        <f t="shared" ca="1" si="111"/>
        <v>3086907721.4488645</v>
      </c>
      <c r="R185" s="39">
        <f t="shared" ca="1" si="111"/>
        <v>3177774257.5681033</v>
      </c>
      <c r="S185" s="39">
        <f t="shared" ca="1" si="111"/>
        <v>3271315550.476778</v>
      </c>
      <c r="T185" s="39">
        <f t="shared" ca="1" si="111"/>
        <v>3367610334.5933909</v>
      </c>
      <c r="U185" s="39">
        <f t="shared" ca="1" si="111"/>
        <v>3466739661.9709597</v>
      </c>
      <c r="V185" s="39">
        <f t="shared" ca="1" si="111"/>
        <v>3568786970.5191493</v>
      </c>
      <c r="W185" s="39">
        <f t="shared" ca="1" si="111"/>
        <v>3673838154.2345929</v>
      </c>
      <c r="X185" s="39">
        <f t="shared" ca="1" si="111"/>
        <v>3668267742.4892697</v>
      </c>
      <c r="Y185" s="39">
        <f t="shared" ca="1" si="111"/>
        <v>3662705776.8119845</v>
      </c>
      <c r="Z185" s="39">
        <f t="shared" ca="1" si="111"/>
        <v>3657152244.3964911</v>
      </c>
      <c r="AA185" s="39">
        <f t="shared" ca="1" si="111"/>
        <v>3651607132.4559608</v>
      </c>
      <c r="AB185" s="39">
        <f t="shared" ca="1" si="111"/>
        <v>3646070428.2229524</v>
      </c>
      <c r="AC185" s="39">
        <f t="shared" ca="1" si="111"/>
        <v>3640542118.9493823</v>
      </c>
      <c r="AD185" s="39">
        <f t="shared" ca="1" si="111"/>
        <v>3635022191.906498</v>
      </c>
      <c r="AE185" s="39">
        <f t="shared" ca="1" si="111"/>
        <v>3629510634.3848453</v>
      </c>
      <c r="AF185" s="39">
        <f t="shared" ca="1" si="111"/>
        <v>3624007433.6942401</v>
      </c>
      <c r="AG185" s="39">
        <f t="shared" ca="1" si="111"/>
        <v>3618512577.1637425</v>
      </c>
    </row>
    <row r="186" spans="1:33">
      <c r="A186" s="20" t="s">
        <v>392</v>
      </c>
      <c r="B186" s="39">
        <f t="shared" ca="1" si="104"/>
        <v>72178198153.632767</v>
      </c>
      <c r="C186" s="39">
        <f t="shared" ca="1" si="104"/>
        <v>0</v>
      </c>
      <c r="D186" s="39">
        <f t="shared" ca="1" si="104"/>
        <v>0</v>
      </c>
      <c r="E186" s="39">
        <f t="shared" ca="1" si="104"/>
        <v>38976637886.158386</v>
      </c>
      <c r="F186" s="39">
        <f t="shared" ca="1" si="104"/>
        <v>24384559256.106022</v>
      </c>
      <c r="G186" s="39">
        <f t="shared" ref="G186:AG186" ca="1" si="112">IFERROR($F186*G39/$F39,0)</f>
        <v>25228704251.600018</v>
      </c>
      <c r="H186" s="39">
        <f t="shared" ca="1" si="112"/>
        <v>24981096437.232647</v>
      </c>
      <c r="I186" s="39">
        <f t="shared" ca="1" si="112"/>
        <v>24733488622.86528</v>
      </c>
      <c r="J186" s="39">
        <f t="shared" ca="1" si="112"/>
        <v>24485880808.49791</v>
      </c>
      <c r="K186" s="39">
        <f t="shared" ca="1" si="112"/>
        <v>24238272994.13044</v>
      </c>
      <c r="L186" s="39">
        <f t="shared" ca="1" si="112"/>
        <v>23990665179.763069</v>
      </c>
      <c r="M186" s="39">
        <f t="shared" ca="1" si="112"/>
        <v>23743057365.395763</v>
      </c>
      <c r="N186" s="39">
        <f t="shared" ca="1" si="112"/>
        <v>23491891018.953835</v>
      </c>
      <c r="O186" s="39">
        <f t="shared" ca="1" si="112"/>
        <v>23240724672.511974</v>
      </c>
      <c r="P186" s="39">
        <f t="shared" ca="1" si="112"/>
        <v>22989558326.07011</v>
      </c>
      <c r="Q186" s="39">
        <f t="shared" ca="1" si="112"/>
        <v>22738391979.628246</v>
      </c>
      <c r="R186" s="39">
        <f t="shared" ca="1" si="112"/>
        <v>22487225633.186386</v>
      </c>
      <c r="S186" s="39">
        <f t="shared" ca="1" si="112"/>
        <v>22236059286.744522</v>
      </c>
      <c r="T186" s="39">
        <f t="shared" ca="1" si="112"/>
        <v>21984892940.302658</v>
      </c>
      <c r="U186" s="39">
        <f t="shared" ca="1" si="112"/>
        <v>21733726593.860798</v>
      </c>
      <c r="V186" s="39">
        <f t="shared" ca="1" si="112"/>
        <v>21482560247.418934</v>
      </c>
      <c r="W186" s="39">
        <f t="shared" ca="1" si="112"/>
        <v>21231393900.97707</v>
      </c>
      <c r="X186" s="39">
        <f t="shared" ca="1" si="112"/>
        <v>20993463361.617561</v>
      </c>
      <c r="Y186" s="39">
        <f t="shared" ca="1" si="112"/>
        <v>20755532822.258148</v>
      </c>
      <c r="Z186" s="39">
        <f t="shared" ca="1" si="112"/>
        <v>20517602282.898731</v>
      </c>
      <c r="AA186" s="39">
        <f t="shared" ca="1" si="112"/>
        <v>20279671743.539219</v>
      </c>
      <c r="AB186" s="39">
        <f t="shared" ca="1" si="112"/>
        <v>20041741204.17981</v>
      </c>
      <c r="AC186" s="39">
        <f t="shared" ca="1" si="112"/>
        <v>19803810664.820396</v>
      </c>
      <c r="AD186" s="39">
        <f t="shared" ca="1" si="112"/>
        <v>19565880125.460888</v>
      </c>
      <c r="AE186" s="39">
        <f t="shared" ca="1" si="112"/>
        <v>19327949586.101475</v>
      </c>
      <c r="AF186" s="39">
        <f t="shared" ca="1" si="112"/>
        <v>19090019046.742065</v>
      </c>
      <c r="AG186" s="39">
        <f t="shared" ca="1" si="112"/>
        <v>18852088507.382637</v>
      </c>
    </row>
    <row r="187" spans="1:33">
      <c r="A187" s="20" t="s">
        <v>368</v>
      </c>
      <c r="B187" s="39">
        <f t="shared" ca="1" si="104"/>
        <v>203690897967.5892</v>
      </c>
      <c r="C187" s="39">
        <f t="shared" ca="1" si="104"/>
        <v>0</v>
      </c>
      <c r="D187" s="39">
        <f t="shared" ca="1" si="104"/>
        <v>0</v>
      </c>
      <c r="E187" s="39">
        <f t="shared" ca="1" si="104"/>
        <v>122759642987.57542</v>
      </c>
      <c r="F187" s="39">
        <f t="shared" ca="1" si="104"/>
        <v>76439567503.153229</v>
      </c>
      <c r="G187" s="39">
        <f t="shared" ref="G187:AG187" ca="1" si="113">IFERROR($F187*G40/$F40,0)</f>
        <v>77438342339.866913</v>
      </c>
      <c r="H187" s="39">
        <f t="shared" ca="1" si="113"/>
        <v>77913727673.828079</v>
      </c>
      <c r="I187" s="39">
        <f t="shared" ca="1" si="113"/>
        <v>78392031345.255142</v>
      </c>
      <c r="J187" s="39">
        <f t="shared" ca="1" si="113"/>
        <v>78873271269.495804</v>
      </c>
      <c r="K187" s="39">
        <f t="shared" ca="1" si="113"/>
        <v>79357465471.878098</v>
      </c>
      <c r="L187" s="39">
        <f t="shared" ca="1" si="113"/>
        <v>79844632088.38559</v>
      </c>
      <c r="M187" s="39">
        <f t="shared" ca="1" si="113"/>
        <v>80334789366.336548</v>
      </c>
      <c r="N187" s="39">
        <f t="shared" ca="1" si="113"/>
        <v>81049568061.654419</v>
      </c>
      <c r="O187" s="39">
        <f t="shared" ca="1" si="113"/>
        <v>81770706499.585754</v>
      </c>
      <c r="P187" s="39">
        <f t="shared" ca="1" si="113"/>
        <v>82498261265.933167</v>
      </c>
      <c r="Q187" s="39">
        <f t="shared" ca="1" si="113"/>
        <v>83232289449.971237</v>
      </c>
      <c r="R187" s="39">
        <f t="shared" ca="1" si="113"/>
        <v>83972848648.926437</v>
      </c>
      <c r="S187" s="39">
        <f t="shared" ca="1" si="113"/>
        <v>84719996972.496368</v>
      </c>
      <c r="T187" s="39">
        <f t="shared" ca="1" si="113"/>
        <v>85473793047.409683</v>
      </c>
      <c r="U187" s="39">
        <f t="shared" ca="1" si="113"/>
        <v>86234296022.02626</v>
      </c>
      <c r="V187" s="39">
        <f t="shared" ca="1" si="113"/>
        <v>87001565570.978424</v>
      </c>
      <c r="W187" s="39">
        <f t="shared" ca="1" si="113"/>
        <v>87775661899.8535</v>
      </c>
      <c r="X187" s="39">
        <f t="shared" ca="1" si="113"/>
        <v>88458705663.501205</v>
      </c>
      <c r="Y187" s="39">
        <f t="shared" ca="1" si="113"/>
        <v>89147064667.990845</v>
      </c>
      <c r="Z187" s="39">
        <f t="shared" ca="1" si="113"/>
        <v>89840780274.925751</v>
      </c>
      <c r="AA187" s="39">
        <f t="shared" ca="1" si="113"/>
        <v>90539894167.772781</v>
      </c>
      <c r="AB187" s="39">
        <f t="shared" ca="1" si="113"/>
        <v>91244448354.366989</v>
      </c>
      <c r="AC187" s="39">
        <f t="shared" ca="1" si="113"/>
        <v>91954485169.435745</v>
      </c>
      <c r="AD187" s="39">
        <f t="shared" ca="1" si="113"/>
        <v>92670047277.142548</v>
      </c>
      <c r="AE187" s="39">
        <f t="shared" ca="1" si="113"/>
        <v>93391177673.650513</v>
      </c>
      <c r="AF187" s="39">
        <f t="shared" ca="1" si="113"/>
        <v>94117919689.705963</v>
      </c>
      <c r="AG187" s="39">
        <f t="shared" ca="1" si="113"/>
        <v>94850316993.242065</v>
      </c>
    </row>
    <row r="188" spans="1:33">
      <c r="A188" s="20" t="s">
        <v>305</v>
      </c>
      <c r="B188" s="39">
        <f t="shared" ca="1" si="104"/>
        <v>63288805983.030884</v>
      </c>
      <c r="C188" s="39">
        <f t="shared" ca="1" si="104"/>
        <v>0</v>
      </c>
      <c r="D188" s="39">
        <f t="shared" ca="1" si="104"/>
        <v>0</v>
      </c>
      <c r="E188" s="39">
        <f t="shared" ca="1" si="104"/>
        <v>38142652936.917336</v>
      </c>
      <c r="F188" s="39">
        <f t="shared" ca="1" si="104"/>
        <v>23750540674.152416</v>
      </c>
      <c r="G188" s="39">
        <f t="shared" ref="G188:AG188" ca="1" si="114">IFERROR($F188*G41/$F41,0)</f>
        <v>24060870038.361729</v>
      </c>
      <c r="H188" s="39">
        <f t="shared" ca="1" si="114"/>
        <v>24208577031.990055</v>
      </c>
      <c r="I188" s="39">
        <f t="shared" ca="1" si="114"/>
        <v>24357190782.353779</v>
      </c>
      <c r="J188" s="39">
        <f t="shared" ca="1" si="114"/>
        <v>24506716855.931213</v>
      </c>
      <c r="K188" s="39">
        <f t="shared" ca="1" si="114"/>
        <v>24657160853.372662</v>
      </c>
      <c r="L188" s="39">
        <f t="shared" ca="1" si="114"/>
        <v>24808528409.710194</v>
      </c>
      <c r="M188" s="39">
        <f t="shared" ca="1" si="114"/>
        <v>24960825194.568718</v>
      </c>
      <c r="N188" s="39">
        <f t="shared" ca="1" si="114"/>
        <v>25182914107.819881</v>
      </c>
      <c r="O188" s="39">
        <f t="shared" ca="1" si="114"/>
        <v>25406979056.919399</v>
      </c>
      <c r="P188" s="39">
        <f t="shared" ca="1" si="114"/>
        <v>25633037623.643948</v>
      </c>
      <c r="Q188" s="39">
        <f t="shared" ca="1" si="114"/>
        <v>25861107546.204041</v>
      </c>
      <c r="R188" s="39">
        <f t="shared" ca="1" si="114"/>
        <v>26091206720.635883</v>
      </c>
      <c r="S188" s="39">
        <f t="shared" ca="1" si="114"/>
        <v>26323353202.205662</v>
      </c>
      <c r="T188" s="39">
        <f t="shared" ca="1" si="114"/>
        <v>26557565206.826267</v>
      </c>
      <c r="U188" s="39">
        <f t="shared" ca="1" si="114"/>
        <v>26793861112.486641</v>
      </c>
      <c r="V188" s="39">
        <f t="shared" ca="1" si="114"/>
        <v>27032259460.693871</v>
      </c>
      <c r="W188" s="39">
        <f t="shared" ca="1" si="114"/>
        <v>27272778957.928093</v>
      </c>
      <c r="X188" s="39">
        <f t="shared" ca="1" si="114"/>
        <v>27485007509.457657</v>
      </c>
      <c r="Y188" s="39">
        <f t="shared" ca="1" si="114"/>
        <v>27698887559.653854</v>
      </c>
      <c r="Z188" s="39">
        <f t="shared" ca="1" si="114"/>
        <v>27914431959.981895</v>
      </c>
      <c r="AA188" s="39">
        <f t="shared" ca="1" si="114"/>
        <v>28131653661.913208</v>
      </c>
      <c r="AB188" s="39">
        <f t="shared" ca="1" si="114"/>
        <v>28350565717.703686</v>
      </c>
      <c r="AC188" s="39">
        <f t="shared" ca="1" si="114"/>
        <v>28571181281.17794</v>
      </c>
      <c r="AD188" s="39">
        <f t="shared" ca="1" si="114"/>
        <v>28793513608.519691</v>
      </c>
      <c r="AE188" s="39">
        <f t="shared" ca="1" si="114"/>
        <v>29017576059.068264</v>
      </c>
      <c r="AF188" s="39">
        <f t="shared" ca="1" si="114"/>
        <v>29243382096.121372</v>
      </c>
      <c r="AG188" s="39">
        <f t="shared" ca="1" si="114"/>
        <v>29470945287.744038</v>
      </c>
    </row>
    <row r="189" spans="1:33">
      <c r="A189" s="20" t="s">
        <v>258</v>
      </c>
      <c r="B189" s="39">
        <f t="shared" ca="1" si="104"/>
        <v>4013896860.3303218</v>
      </c>
      <c r="C189" s="39">
        <f t="shared" ca="1" si="104"/>
        <v>0</v>
      </c>
      <c r="D189" s="39">
        <f t="shared" ca="1" si="104"/>
        <v>0</v>
      </c>
      <c r="E189" s="39">
        <f t="shared" ca="1" si="104"/>
        <v>2168417050.2129865</v>
      </c>
      <c r="F189" s="39">
        <f t="shared" ca="1" si="104"/>
        <v>1313354734.3025804</v>
      </c>
      <c r="G189" s="39">
        <f t="shared" ref="G189:AG189" ca="1" si="115">IFERROR($F189*G42/$F42,0)</f>
        <v>1314854993.9740787</v>
      </c>
      <c r="H189" s="39">
        <f t="shared" ca="1" si="115"/>
        <v>1336242547.8952341</v>
      </c>
      <c r="I189" s="39">
        <f t="shared" ca="1" si="115"/>
        <v>1357977993.7625177</v>
      </c>
      <c r="J189" s="39">
        <f t="shared" ca="1" si="115"/>
        <v>1380066990.418761</v>
      </c>
      <c r="K189" s="39">
        <f t="shared" ca="1" si="115"/>
        <v>1402515288.7540596</v>
      </c>
      <c r="L189" s="39">
        <f t="shared" ca="1" si="115"/>
        <v>1425328733.2030249</v>
      </c>
      <c r="M189" s="39">
        <f t="shared" ca="1" si="115"/>
        <v>1448513263.2663856</v>
      </c>
      <c r="N189" s="39">
        <f t="shared" ca="1" si="115"/>
        <v>1491151850.0440991</v>
      </c>
      <c r="O189" s="39">
        <f t="shared" ca="1" si="115"/>
        <v>1535045550.6882193</v>
      </c>
      <c r="P189" s="39">
        <f t="shared" ca="1" si="115"/>
        <v>1580231310.8608038</v>
      </c>
      <c r="Q189" s="39">
        <f t="shared" ca="1" si="115"/>
        <v>1626747163.7602513</v>
      </c>
      <c r="R189" s="39">
        <f t="shared" ca="1" si="115"/>
        <v>1674632262.1341383</v>
      </c>
      <c r="S189" s="39">
        <f t="shared" ca="1" si="115"/>
        <v>1723926911.2343814</v>
      </c>
      <c r="T189" s="39">
        <f t="shared" ca="1" si="115"/>
        <v>1774672602.7424784</v>
      </c>
      <c r="U189" s="39">
        <f t="shared" ca="1" si="115"/>
        <v>1826912049.6933689</v>
      </c>
      <c r="V189" s="39">
        <f t="shared" ca="1" si="115"/>
        <v>1880689222.4273233</v>
      </c>
      <c r="W189" s="39">
        <f t="shared" ca="1" si="115"/>
        <v>1936049385.6001136</v>
      </c>
      <c r="X189" s="39">
        <f t="shared" ca="1" si="115"/>
        <v>1933113874.6210456</v>
      </c>
      <c r="Y189" s="39">
        <f t="shared" ca="1" si="115"/>
        <v>1930182814.5742595</v>
      </c>
      <c r="Z189" s="39">
        <f t="shared" ca="1" si="115"/>
        <v>1927256198.7110829</v>
      </c>
      <c r="AA189" s="39">
        <f t="shared" ca="1" si="115"/>
        <v>1924334020.2930782</v>
      </c>
      <c r="AB189" s="39">
        <f t="shared" ca="1" si="115"/>
        <v>1921416272.5920229</v>
      </c>
      <c r="AC189" s="39">
        <f t="shared" ca="1" si="115"/>
        <v>1918502948.8898981</v>
      </c>
      <c r="AD189" s="39">
        <f t="shared" ca="1" si="115"/>
        <v>1915594042.4788699</v>
      </c>
      <c r="AE189" s="39">
        <f t="shared" ca="1" si="115"/>
        <v>1912689546.6612749</v>
      </c>
      <c r="AF189" s="39">
        <f t="shared" ca="1" si="115"/>
        <v>1909789454.7496049</v>
      </c>
      <c r="AG189" s="39">
        <f t="shared" ca="1" si="115"/>
        <v>1906893760.0664928</v>
      </c>
    </row>
    <row r="190" spans="1:33">
      <c r="A190" s="20" t="s">
        <v>306</v>
      </c>
      <c r="B190" s="39">
        <f t="shared" ca="1" si="104"/>
        <v>10115729465.975328</v>
      </c>
      <c r="C190" s="39">
        <f t="shared" ca="1" si="104"/>
        <v>0</v>
      </c>
      <c r="D190" s="39">
        <f t="shared" ca="1" si="104"/>
        <v>0</v>
      </c>
      <c r="E190" s="39">
        <f t="shared" ca="1" si="104"/>
        <v>5464794191.9358807</v>
      </c>
      <c r="F190" s="39">
        <f t="shared" ca="1" si="104"/>
        <v>3309886040.2629991</v>
      </c>
      <c r="G190" s="39">
        <f t="shared" ref="G190:AG190" ca="1" si="116">IFERROR($F190*G43/$F43,0)</f>
        <v>3313666959.7767959</v>
      </c>
      <c r="H190" s="39">
        <f t="shared" ca="1" si="116"/>
        <v>3367567375.4909067</v>
      </c>
      <c r="I190" s="39">
        <f t="shared" ca="1" si="116"/>
        <v>3422344540.3923736</v>
      </c>
      <c r="J190" s="39">
        <f t="shared" ca="1" si="116"/>
        <v>3478012715.7652206</v>
      </c>
      <c r="K190" s="39">
        <f t="shared" ca="1" si="116"/>
        <v>3534586394.8688483</v>
      </c>
      <c r="L190" s="39">
        <f t="shared" ca="1" si="116"/>
        <v>3592080306.7113657</v>
      </c>
      <c r="M190" s="39">
        <f t="shared" ca="1" si="116"/>
        <v>3650509419.8842998</v>
      </c>
      <c r="N190" s="39">
        <f t="shared" ca="1" si="116"/>
        <v>3757966194.1023021</v>
      </c>
      <c r="O190" s="39">
        <f t="shared" ca="1" si="116"/>
        <v>3868586077.0805335</v>
      </c>
      <c r="P190" s="39">
        <f t="shared" ca="1" si="116"/>
        <v>3982462178.4168019</v>
      </c>
      <c r="Q190" s="39">
        <f t="shared" ca="1" si="116"/>
        <v>4099690348.4926996</v>
      </c>
      <c r="R190" s="39">
        <f t="shared" ca="1" si="116"/>
        <v>4220369259.1516018</v>
      </c>
      <c r="S190" s="39">
        <f t="shared" ca="1" si="116"/>
        <v>4344600486.7515087</v>
      </c>
      <c r="T190" s="39">
        <f t="shared" ca="1" si="116"/>
        <v>4472488597.6626368</v>
      </c>
      <c r="U190" s="39">
        <f t="shared" ca="1" si="116"/>
        <v>4604141236.2817278</v>
      </c>
      <c r="V190" s="39">
        <f t="shared" ca="1" si="116"/>
        <v>4739669215.6371679</v>
      </c>
      <c r="W190" s="39">
        <f t="shared" ca="1" si="116"/>
        <v>4879186610.6611423</v>
      </c>
      <c r="X190" s="39">
        <f t="shared" ca="1" si="116"/>
        <v>4871788604.1996098</v>
      </c>
      <c r="Y190" s="39">
        <f t="shared" ca="1" si="116"/>
        <v>4864401814.8740406</v>
      </c>
      <c r="Z190" s="39">
        <f t="shared" ca="1" si="116"/>
        <v>4857026225.6765928</v>
      </c>
      <c r="AA190" s="39">
        <f t="shared" ca="1" si="116"/>
        <v>4849661819.6252079</v>
      </c>
      <c r="AB190" s="39">
        <f t="shared" ca="1" si="116"/>
        <v>4842308579.7635803</v>
      </c>
      <c r="AC190" s="39">
        <f t="shared" ca="1" si="116"/>
        <v>4834966489.1611118</v>
      </c>
      <c r="AD190" s="39">
        <f t="shared" ca="1" si="116"/>
        <v>4827635530.9128761</v>
      </c>
      <c r="AE190" s="39">
        <f t="shared" ca="1" si="116"/>
        <v>4820315688.1395807</v>
      </c>
      <c r="AF190" s="39">
        <f t="shared" ca="1" si="116"/>
        <v>4813006943.9875183</v>
      </c>
      <c r="AG190" s="39">
        <f t="shared" ca="1" si="116"/>
        <v>4805709281.6285467</v>
      </c>
    </row>
    <row r="191" spans="1:33">
      <c r="A191" s="20" t="s">
        <v>259</v>
      </c>
      <c r="B191" s="39">
        <f t="shared" ca="1" si="104"/>
        <v>457785445809.72528</v>
      </c>
      <c r="C191" s="39">
        <f t="shared" ca="1" si="104"/>
        <v>0</v>
      </c>
      <c r="D191" s="39">
        <f t="shared" ca="1" si="104"/>
        <v>0</v>
      </c>
      <c r="E191" s="39">
        <f t="shared" ca="1" si="104"/>
        <v>244674706335.03223</v>
      </c>
      <c r="F191" s="39">
        <f t="shared" ca="1" si="104"/>
        <v>146999137540.09189</v>
      </c>
      <c r="G191" s="39">
        <f t="shared" ref="G191:AG191" ca="1" si="117">IFERROR($F191*G44/$F44,0)</f>
        <v>130436577940.85236</v>
      </c>
      <c r="H191" s="39">
        <f t="shared" ca="1" si="117"/>
        <v>134807770611.06352</v>
      </c>
      <c r="I191" s="39">
        <f t="shared" ca="1" si="117"/>
        <v>139325450759.4173</v>
      </c>
      <c r="J191" s="39">
        <f t="shared" ca="1" si="117"/>
        <v>143994527476.6062</v>
      </c>
      <c r="K191" s="39">
        <f t="shared" ca="1" si="117"/>
        <v>148820074366.84802</v>
      </c>
      <c r="L191" s="39">
        <f t="shared" ca="1" si="117"/>
        <v>153807335061.06552</v>
      </c>
      <c r="M191" s="39">
        <f t="shared" ca="1" si="117"/>
        <v>158961728914.82419</v>
      </c>
      <c r="N191" s="39">
        <f t="shared" ca="1" si="117"/>
        <v>160536275290.59512</v>
      </c>
      <c r="O191" s="39">
        <f t="shared" ca="1" si="117"/>
        <v>162126417849.83975</v>
      </c>
      <c r="P191" s="39">
        <f t="shared" ca="1" si="117"/>
        <v>163732311075.74301</v>
      </c>
      <c r="Q191" s="39">
        <f t="shared" ca="1" si="117"/>
        <v>165354110981.67538</v>
      </c>
      <c r="R191" s="39">
        <f t="shared" ca="1" si="117"/>
        <v>166991975126.34964</v>
      </c>
      <c r="S191" s="39">
        <f t="shared" ca="1" si="117"/>
        <v>168646062629.12781</v>
      </c>
      <c r="T191" s="39">
        <f t="shared" ca="1" si="117"/>
        <v>170316534185.47964</v>
      </c>
      <c r="U191" s="39">
        <f t="shared" ca="1" si="117"/>
        <v>172003552082.59439</v>
      </c>
      <c r="V191" s="39">
        <f t="shared" ca="1" si="117"/>
        <v>173707280215.14691</v>
      </c>
      <c r="W191" s="39">
        <f t="shared" ca="1" si="117"/>
        <v>175427884101.22028</v>
      </c>
      <c r="X191" s="39">
        <f t="shared" ca="1" si="117"/>
        <v>175251164696.05502</v>
      </c>
      <c r="Y191" s="39">
        <f t="shared" ca="1" si="117"/>
        <v>175074623311.32434</v>
      </c>
      <c r="Z191" s="39">
        <f t="shared" ca="1" si="117"/>
        <v>174898259767.6972</v>
      </c>
      <c r="AA191" s="39">
        <f t="shared" ca="1" si="117"/>
        <v>174722073886.02316</v>
      </c>
      <c r="AB191" s="39">
        <f t="shared" ca="1" si="117"/>
        <v>174546065487.33234</v>
      </c>
      <c r="AC191" s="39">
        <f t="shared" ca="1" si="117"/>
        <v>174370234392.83508</v>
      </c>
      <c r="AD191" s="39">
        <f t="shared" ca="1" si="117"/>
        <v>174194580423.92188</v>
      </c>
      <c r="AE191" s="39">
        <f t="shared" ca="1" si="117"/>
        <v>174019103402.16309</v>
      </c>
      <c r="AF191" s="39">
        <f t="shared" ca="1" si="117"/>
        <v>173843803149.30893</v>
      </c>
      <c r="AG191" s="39">
        <f t="shared" ca="1" si="117"/>
        <v>173668679487.289</v>
      </c>
    </row>
    <row r="192" spans="1:33">
      <c r="A192" s="20" t="s">
        <v>260</v>
      </c>
      <c r="B192" s="39">
        <f t="shared" ca="1" si="104"/>
        <v>40528047721.357101</v>
      </c>
      <c r="C192" s="39">
        <f t="shared" ca="1" si="104"/>
        <v>0</v>
      </c>
      <c r="D192" s="39">
        <f t="shared" ca="1" si="104"/>
        <v>0</v>
      </c>
      <c r="E192" s="39">
        <f t="shared" ca="1" si="104"/>
        <v>23654344713.378868</v>
      </c>
      <c r="F192" s="39">
        <f t="shared" ca="1" si="104"/>
        <v>15892709124.633371</v>
      </c>
      <c r="G192" s="39">
        <f t="shared" ref="G192:AG192" ca="1" si="118">IFERROR($F192*G45/$F45,0)</f>
        <v>14632921206.21731</v>
      </c>
      <c r="H192" s="39">
        <f t="shared" ca="1" si="118"/>
        <v>14774797591.911703</v>
      </c>
      <c r="I192" s="39">
        <f t="shared" ca="1" si="118"/>
        <v>14918049568.203083</v>
      </c>
      <c r="J192" s="39">
        <f t="shared" ca="1" si="118"/>
        <v>15062690472.402527</v>
      </c>
      <c r="K192" s="39">
        <f t="shared" ca="1" si="118"/>
        <v>15208733771.135651</v>
      </c>
      <c r="L192" s="39">
        <f t="shared" ca="1" si="118"/>
        <v>15356193061.596413</v>
      </c>
      <c r="M192" s="39">
        <f t="shared" ca="1" si="118"/>
        <v>15505082072.813047</v>
      </c>
      <c r="N192" s="39">
        <f t="shared" ca="1" si="118"/>
        <v>15637185033.456314</v>
      </c>
      <c r="O192" s="39">
        <f t="shared" ca="1" si="118"/>
        <v>15770413508.439247</v>
      </c>
      <c r="P192" s="39">
        <f t="shared" ca="1" si="118"/>
        <v>15904777087.119446</v>
      </c>
      <c r="Q192" s="39">
        <f t="shared" ca="1" si="118"/>
        <v>16040285440.555616</v>
      </c>
      <c r="R192" s="39">
        <f t="shared" ca="1" si="118"/>
        <v>16176948322.203688</v>
      </c>
      <c r="S192" s="39">
        <f t="shared" ca="1" si="118"/>
        <v>16314775568.618801</v>
      </c>
      <c r="T192" s="39">
        <f t="shared" ca="1" si="118"/>
        <v>16453777100.163349</v>
      </c>
      <c r="U192" s="39">
        <f t="shared" ca="1" si="118"/>
        <v>16593962921.720987</v>
      </c>
      <c r="V192" s="39">
        <f t="shared" ca="1" si="118"/>
        <v>16735343123.416765</v>
      </c>
      <c r="W192" s="39">
        <f t="shared" ca="1" si="118"/>
        <v>16877927881.343374</v>
      </c>
      <c r="X192" s="39">
        <f t="shared" ca="1" si="118"/>
        <v>16981611604.619486</v>
      </c>
      <c r="Y192" s="39">
        <f t="shared" ca="1" si="118"/>
        <v>17085932273.055456</v>
      </c>
      <c r="Z192" s="39">
        <f t="shared" ca="1" si="118"/>
        <v>17190893799.503983</v>
      </c>
      <c r="AA192" s="39">
        <f t="shared" ca="1" si="118"/>
        <v>17296500120.855019</v>
      </c>
      <c r="AB192" s="39">
        <f t="shared" ca="1" si="118"/>
        <v>17402755198.183464</v>
      </c>
      <c r="AC192" s="39">
        <f t="shared" ca="1" si="118"/>
        <v>17509663016.897682</v>
      </c>
      <c r="AD192" s="39">
        <f t="shared" ca="1" si="118"/>
        <v>17617227586.889053</v>
      </c>
      <c r="AE192" s="39">
        <f t="shared" ca="1" si="118"/>
        <v>17725452942.68232</v>
      </c>
      <c r="AF192" s="39">
        <f t="shared" ca="1" si="118"/>
        <v>17834343143.586914</v>
      </c>
      <c r="AG192" s="39">
        <f t="shared" ca="1" si="118"/>
        <v>17943902273.849281</v>
      </c>
    </row>
    <row r="193" spans="1:33">
      <c r="A193" s="20" t="s">
        <v>307</v>
      </c>
      <c r="B193" s="39">
        <f t="shared" ca="1" si="104"/>
        <v>50580074978.848114</v>
      </c>
      <c r="C193" s="39">
        <f t="shared" ca="1" si="104"/>
        <v>0</v>
      </c>
      <c r="D193" s="39">
        <f t="shared" ca="1" si="104"/>
        <v>0</v>
      </c>
      <c r="E193" s="39">
        <f t="shared" ca="1" si="104"/>
        <v>29521247542.050579</v>
      </c>
      <c r="F193" s="39">
        <f t="shared" ca="1" si="104"/>
        <v>19834521136.26907</v>
      </c>
      <c r="G193" s="39">
        <f t="shared" ref="G193:AG193" ca="1" si="119">IFERROR($F193*G46/$F46,0)</f>
        <v>18262272509.613598</v>
      </c>
      <c r="H193" s="39">
        <f t="shared" ca="1" si="119"/>
        <v>18439337989.685284</v>
      </c>
      <c r="I193" s="39">
        <f t="shared" ca="1" si="119"/>
        <v>18618120243.187912</v>
      </c>
      <c r="J193" s="39">
        <f t="shared" ca="1" si="119"/>
        <v>18798635915.438286</v>
      </c>
      <c r="K193" s="39">
        <f t="shared" ca="1" si="119"/>
        <v>18980901813.141205</v>
      </c>
      <c r="L193" s="39">
        <f t="shared" ca="1" si="119"/>
        <v>19164934905.954174</v>
      </c>
      <c r="M193" s="39">
        <f t="shared" ca="1" si="119"/>
        <v>19350752328.06739</v>
      </c>
      <c r="N193" s="39">
        <f t="shared" ca="1" si="119"/>
        <v>19515620315.299427</v>
      </c>
      <c r="O193" s="39">
        <f t="shared" ca="1" si="119"/>
        <v>19681892974.182114</v>
      </c>
      <c r="P193" s="39">
        <f t="shared" ca="1" si="119"/>
        <v>19849582272.487236</v>
      </c>
      <c r="Q193" s="39">
        <f t="shared" ca="1" si="119"/>
        <v>20018700279.951729</v>
      </c>
      <c r="R193" s="39">
        <f t="shared" ca="1" si="119"/>
        <v>20189259169.146435</v>
      </c>
      <c r="S193" s="39">
        <f t="shared" ca="1" si="119"/>
        <v>20361271216.352226</v>
      </c>
      <c r="T193" s="39">
        <f t="shared" ca="1" si="119"/>
        <v>20534748802.443626</v>
      </c>
      <c r="U193" s="39">
        <f t="shared" ca="1" si="119"/>
        <v>20709704413.779922</v>
      </c>
      <c r="V193" s="39">
        <f t="shared" ca="1" si="119"/>
        <v>20886150643.103939</v>
      </c>
      <c r="W193" s="39">
        <f t="shared" ca="1" si="119"/>
        <v>21064100190.448364</v>
      </c>
      <c r="X193" s="39">
        <f t="shared" ca="1" si="119"/>
        <v>21193500218.139023</v>
      </c>
      <c r="Y193" s="39">
        <f t="shared" ca="1" si="119"/>
        <v>21323695170.227829</v>
      </c>
      <c r="Z193" s="39">
        <f t="shared" ca="1" si="119"/>
        <v>21454689930.058388</v>
      </c>
      <c r="AA193" s="39">
        <f t="shared" ca="1" si="119"/>
        <v>21586489410.973457</v>
      </c>
      <c r="AB193" s="39">
        <f t="shared" ca="1" si="119"/>
        <v>21719098556.499203</v>
      </c>
      <c r="AC193" s="39">
        <f t="shared" ca="1" si="119"/>
        <v>21852522340.530651</v>
      </c>
      <c r="AD193" s="39">
        <f t="shared" ca="1" si="119"/>
        <v>21986765767.518223</v>
      </c>
      <c r="AE193" s="39">
        <f t="shared" ca="1" si="119"/>
        <v>22121833872.655468</v>
      </c>
      <c r="AF193" s="39">
        <f t="shared" ca="1" si="119"/>
        <v>22257731722.067898</v>
      </c>
      <c r="AG193" s="39">
        <f t="shared" ca="1" si="119"/>
        <v>22394464413.00301</v>
      </c>
    </row>
    <row r="194" spans="1:33">
      <c r="A194" s="20" t="s">
        <v>308</v>
      </c>
      <c r="B194" s="39">
        <f t="shared" ca="1" si="104"/>
        <v>169598728590.76221</v>
      </c>
      <c r="C194" s="39">
        <f t="shared" ca="1" si="104"/>
        <v>0</v>
      </c>
      <c r="D194" s="39">
        <f t="shared" ca="1" si="104"/>
        <v>0</v>
      </c>
      <c r="E194" s="39">
        <f t="shared" ca="1" si="104"/>
        <v>98491558196.895157</v>
      </c>
      <c r="F194" s="39">
        <f t="shared" ca="1" si="104"/>
        <v>62822450296.04454</v>
      </c>
      <c r="G194" s="39">
        <f t="shared" ref="G194:AG194" ca="1" si="120">IFERROR($F194*G47/$F47,0)</f>
        <v>62122939505.426033</v>
      </c>
      <c r="H194" s="39">
        <f t="shared" ca="1" si="120"/>
        <v>62962283023.963028</v>
      </c>
      <c r="I194" s="39">
        <f t="shared" ca="1" si="120"/>
        <v>63812966919.303162</v>
      </c>
      <c r="J194" s="39">
        <f t="shared" ca="1" si="120"/>
        <v>64675144411.365585</v>
      </c>
      <c r="K194" s="39">
        <f t="shared" ca="1" si="120"/>
        <v>65548970790.224907</v>
      </c>
      <c r="L194" s="39">
        <f t="shared" ca="1" si="120"/>
        <v>66434603444.08123</v>
      </c>
      <c r="M194" s="39">
        <f t="shared" ca="1" si="120"/>
        <v>67332201887.607803</v>
      </c>
      <c r="N194" s="39">
        <f t="shared" ca="1" si="120"/>
        <v>68067309697.751953</v>
      </c>
      <c r="O194" s="39">
        <f t="shared" ca="1" si="120"/>
        <v>68810443140.169922</v>
      </c>
      <c r="P194" s="39">
        <f t="shared" ca="1" si="120"/>
        <v>69561689835.714706</v>
      </c>
      <c r="Q194" s="39">
        <f t="shared" ca="1" si="120"/>
        <v>70321138361.851059</v>
      </c>
      <c r="R194" s="39">
        <f t="shared" ca="1" si="120"/>
        <v>71088878263.099411</v>
      </c>
      <c r="S194" s="39">
        <f t="shared" ca="1" si="120"/>
        <v>71865000061.593735</v>
      </c>
      <c r="T194" s="39">
        <f t="shared" ca="1" si="120"/>
        <v>72649595267.754822</v>
      </c>
      <c r="U194" s="39">
        <f t="shared" ca="1" si="120"/>
        <v>73442756391.080124</v>
      </c>
      <c r="V194" s="39">
        <f t="shared" ca="1" si="120"/>
        <v>74244576951.051056</v>
      </c>
      <c r="W194" s="39">
        <f t="shared" ca="1" si="120"/>
        <v>75055151488.159912</v>
      </c>
      <c r="X194" s="39">
        <f t="shared" ca="1" si="120"/>
        <v>75172700540.353821</v>
      </c>
      <c r="Y194" s="39">
        <f t="shared" ca="1" si="120"/>
        <v>75290433694.23027</v>
      </c>
      <c r="Z194" s="39">
        <f t="shared" ca="1" si="120"/>
        <v>75408351238.123596</v>
      </c>
      <c r="AA194" s="39">
        <f t="shared" ca="1" si="120"/>
        <v>75526453460.819733</v>
      </c>
      <c r="AB194" s="39">
        <f t="shared" ca="1" si="120"/>
        <v>75644740651.5569</v>
      </c>
      <c r="AC194" s="39">
        <f t="shared" ca="1" si="120"/>
        <v>75763213100.026321</v>
      </c>
      <c r="AD194" s="39">
        <f t="shared" ca="1" si="120"/>
        <v>75881871096.372879</v>
      </c>
      <c r="AE194" s="39">
        <f t="shared" ca="1" si="120"/>
        <v>76000714931.195969</v>
      </c>
      <c r="AF194" s="39">
        <f t="shared" ca="1" si="120"/>
        <v>76119744895.549988</v>
      </c>
      <c r="AG194" s="39">
        <f t="shared" ca="1" si="120"/>
        <v>76238961280.945282</v>
      </c>
    </row>
    <row r="195" spans="1:33">
      <c r="A195" s="20" t="s">
        <v>309</v>
      </c>
      <c r="B195" s="39">
        <f t="shared" ref="B195:F202" ca="1" si="121">B$23*B48/SUM(B$31:B$55)</f>
        <v>28343495557.879158</v>
      </c>
      <c r="C195" s="39">
        <f t="shared" ca="1" si="121"/>
        <v>0</v>
      </c>
      <c r="D195" s="39">
        <f t="shared" ca="1" si="121"/>
        <v>0</v>
      </c>
      <c r="E195" s="39">
        <f t="shared" ca="1" si="121"/>
        <v>16459999820.979486</v>
      </c>
      <c r="F195" s="39">
        <f t="shared" ca="1" si="121"/>
        <v>10498945691.966761</v>
      </c>
      <c r="G195" s="39">
        <f t="shared" ref="G195:AG195" ca="1" si="122">IFERROR($F195*G48/$F48,0)</f>
        <v>10382042805.068205</v>
      </c>
      <c r="H195" s="39">
        <f t="shared" ca="1" si="122"/>
        <v>10522314666.106699</v>
      </c>
      <c r="I195" s="39">
        <f t="shared" ca="1" si="122"/>
        <v>10664481741.350008</v>
      </c>
      <c r="J195" s="39">
        <f t="shared" ca="1" si="122"/>
        <v>10808569637.051987</v>
      </c>
      <c r="K195" s="39">
        <f t="shared" ca="1" si="122"/>
        <v>10954604305.432789</v>
      </c>
      <c r="L195" s="39">
        <f t="shared" ca="1" si="122"/>
        <v>11102612049.353203</v>
      </c>
      <c r="M195" s="39">
        <f t="shared" ca="1" si="122"/>
        <v>11252619527.052185</v>
      </c>
      <c r="N195" s="39">
        <f t="shared" ca="1" si="122"/>
        <v>11375471420.604164</v>
      </c>
      <c r="O195" s="39">
        <f t="shared" ca="1" si="122"/>
        <v>11499664565.205557</v>
      </c>
      <c r="P195" s="39">
        <f t="shared" ca="1" si="122"/>
        <v>11625213604.133936</v>
      </c>
      <c r="Q195" s="39">
        <f t="shared" ca="1" si="122"/>
        <v>11752133340.536703</v>
      </c>
      <c r="R195" s="39">
        <f t="shared" ca="1" si="122"/>
        <v>11880438739.176491</v>
      </c>
      <c r="S195" s="39">
        <f t="shared" ca="1" si="122"/>
        <v>12010144928.195616</v>
      </c>
      <c r="T195" s="39">
        <f t="shared" ca="1" si="122"/>
        <v>12141267200.899797</v>
      </c>
      <c r="U195" s="39">
        <f t="shared" ca="1" si="122"/>
        <v>12273821017.561352</v>
      </c>
      <c r="V195" s="39">
        <f t="shared" ca="1" si="122"/>
        <v>12407822007.242064</v>
      </c>
      <c r="W195" s="39">
        <f t="shared" ca="1" si="122"/>
        <v>12543285969.635979</v>
      </c>
      <c r="X195" s="39">
        <f t="shared" ca="1" si="122"/>
        <v>12562930875.387192</v>
      </c>
      <c r="Y195" s="39">
        <f t="shared" ca="1" si="122"/>
        <v>12582606548.380966</v>
      </c>
      <c r="Z195" s="39">
        <f t="shared" ca="1" si="122"/>
        <v>12602313036.80401</v>
      </c>
      <c r="AA195" s="39">
        <f t="shared" ca="1" si="122"/>
        <v>12622050388.918488</v>
      </c>
      <c r="AB195" s="39">
        <f t="shared" ca="1" si="122"/>
        <v>12641818653.062159</v>
      </c>
      <c r="AC195" s="39">
        <f t="shared" ca="1" si="122"/>
        <v>12661617877.648489</v>
      </c>
      <c r="AD195" s="39">
        <f t="shared" ca="1" si="122"/>
        <v>12681448111.166752</v>
      </c>
      <c r="AE195" s="39">
        <f t="shared" ca="1" si="122"/>
        <v>12701309402.182188</v>
      </c>
      <c r="AF195" s="39">
        <f t="shared" ca="1" si="122"/>
        <v>12721201799.336081</v>
      </c>
      <c r="AG195" s="39">
        <f t="shared" ca="1" si="122"/>
        <v>12741125351.345903</v>
      </c>
    </row>
    <row r="196" spans="1:33">
      <c r="A196" s="20" t="s">
        <v>310</v>
      </c>
      <c r="B196" s="39">
        <f t="shared" ca="1" si="121"/>
        <v>37411760577.921913</v>
      </c>
      <c r="C196" s="39">
        <f t="shared" ca="1" si="121"/>
        <v>0</v>
      </c>
      <c r="D196" s="39">
        <f t="shared" ca="1" si="121"/>
        <v>0</v>
      </c>
      <c r="E196" s="39">
        <f t="shared" ca="1" si="121"/>
        <v>21726239487.914452</v>
      </c>
      <c r="F196" s="39">
        <f t="shared" ca="1" si="121"/>
        <v>13857995805.294235</v>
      </c>
      <c r="G196" s="39">
        <f t="shared" ref="G196:AG196" ca="1" si="123">IFERROR($F196*G49/$F49,0)</f>
        <v>13703690814.698225</v>
      </c>
      <c r="H196" s="39">
        <f t="shared" ca="1" si="123"/>
        <v>13888841487.813866</v>
      </c>
      <c r="I196" s="39">
        <f t="shared" ca="1" si="123"/>
        <v>14076493733.113144</v>
      </c>
      <c r="J196" s="39">
        <f t="shared" ca="1" si="123"/>
        <v>14266681349.357273</v>
      </c>
      <c r="K196" s="39">
        <f t="shared" ca="1" si="123"/>
        <v>14459438591.962797</v>
      </c>
      <c r="L196" s="39">
        <f t="shared" ca="1" si="123"/>
        <v>14654800179.171459</v>
      </c>
      <c r="M196" s="39">
        <f t="shared" ca="1" si="123"/>
        <v>14852801298.303434</v>
      </c>
      <c r="N196" s="39">
        <f t="shared" ca="1" si="123"/>
        <v>15014958630.617138</v>
      </c>
      <c r="O196" s="39">
        <f t="shared" ca="1" si="123"/>
        <v>15178886336.067533</v>
      </c>
      <c r="P196" s="39">
        <f t="shared" ca="1" si="123"/>
        <v>15344603742.926722</v>
      </c>
      <c r="Q196" s="39">
        <f t="shared" ca="1" si="123"/>
        <v>15512130390.485664</v>
      </c>
      <c r="R196" s="39">
        <f t="shared" ca="1" si="123"/>
        <v>15681486031.357988</v>
      </c>
      <c r="S196" s="39">
        <f t="shared" ca="1" si="123"/>
        <v>15852690633.808987</v>
      </c>
      <c r="T196" s="39">
        <f t="shared" ca="1" si="123"/>
        <v>16025764384.109983</v>
      </c>
      <c r="U196" s="39">
        <f t="shared" ca="1" si="123"/>
        <v>16200727688.918489</v>
      </c>
      <c r="V196" s="39">
        <f t="shared" ca="1" si="123"/>
        <v>16377601177.684269</v>
      </c>
      <c r="W196" s="39">
        <f t="shared" ca="1" si="123"/>
        <v>16556405705.081701</v>
      </c>
      <c r="X196" s="39">
        <f t="shared" ca="1" si="123"/>
        <v>16582335834.590229</v>
      </c>
      <c r="Y196" s="39">
        <f t="shared" ca="1" si="123"/>
        <v>16608306575.06398</v>
      </c>
      <c r="Z196" s="39">
        <f t="shared" ca="1" si="123"/>
        <v>16634317990.106592</v>
      </c>
      <c r="AA196" s="39">
        <f t="shared" ca="1" si="123"/>
        <v>16660370143.421314</v>
      </c>
      <c r="AB196" s="39">
        <f t="shared" ca="1" si="123"/>
        <v>16686463098.811163</v>
      </c>
      <c r="AC196" s="39">
        <f t="shared" ca="1" si="123"/>
        <v>16712596920.179089</v>
      </c>
      <c r="AD196" s="39">
        <f t="shared" ca="1" si="123"/>
        <v>16738771671.528112</v>
      </c>
      <c r="AE196" s="39">
        <f t="shared" ca="1" si="123"/>
        <v>16764987416.961508</v>
      </c>
      <c r="AF196" s="39">
        <f t="shared" ca="1" si="123"/>
        <v>16791244220.682934</v>
      </c>
      <c r="AG196" s="39">
        <f t="shared" ca="1" si="123"/>
        <v>16817542146.996618</v>
      </c>
    </row>
    <row r="197" spans="1:33">
      <c r="A197" s="20" t="s">
        <v>263</v>
      </c>
      <c r="B197" s="39">
        <f t="shared" ca="1" si="121"/>
        <v>972778596.54624605</v>
      </c>
      <c r="C197" s="39">
        <f t="shared" ca="1" si="121"/>
        <v>0</v>
      </c>
      <c r="D197" s="39">
        <f t="shared" ca="1" si="121"/>
        <v>0</v>
      </c>
      <c r="E197" s="39">
        <f t="shared" ca="1" si="121"/>
        <v>546420090.72453499</v>
      </c>
      <c r="F197" s="39">
        <f t="shared" ca="1" si="121"/>
        <v>354649596.50584263</v>
      </c>
      <c r="G197" s="39">
        <f t="shared" ref="G197:AG197" ca="1" si="124">IFERROR($F197*G50/$F50,0)</f>
        <v>355602422.91809791</v>
      </c>
      <c r="H197" s="39">
        <f t="shared" ca="1" si="124"/>
        <v>355821248.86372691</v>
      </c>
      <c r="I197" s="39">
        <f t="shared" ca="1" si="124"/>
        <v>356040209.46759057</v>
      </c>
      <c r="J197" s="39">
        <f t="shared" ca="1" si="124"/>
        <v>356259304.81255311</v>
      </c>
      <c r="K197" s="39">
        <f t="shared" ca="1" si="124"/>
        <v>356478534.98152953</v>
      </c>
      <c r="L197" s="39">
        <f t="shared" ca="1" si="124"/>
        <v>356697900.05748606</v>
      </c>
      <c r="M197" s="39">
        <f t="shared" ca="1" si="124"/>
        <v>356917400.12344027</v>
      </c>
      <c r="N197" s="39">
        <f t="shared" ca="1" si="124"/>
        <v>360724215.82428885</v>
      </c>
      <c r="O197" s="39">
        <f t="shared" ca="1" si="124"/>
        <v>364571634.3250435</v>
      </c>
      <c r="P197" s="39">
        <f t="shared" ca="1" si="124"/>
        <v>368460088.68774086</v>
      </c>
      <c r="Q197" s="39">
        <f t="shared" ca="1" si="124"/>
        <v>372390016.59337795</v>
      </c>
      <c r="R197" s="39">
        <f t="shared" ca="1" si="124"/>
        <v>376361860.39117724</v>
      </c>
      <c r="S197" s="39">
        <f t="shared" ca="1" si="124"/>
        <v>380376067.14837706</v>
      </c>
      <c r="T197" s="39">
        <f t="shared" ca="1" si="124"/>
        <v>384433088.70055318</v>
      </c>
      <c r="U197" s="39">
        <f t="shared" ca="1" si="124"/>
        <v>388533381.70247698</v>
      </c>
      <c r="V197" s="39">
        <f t="shared" ca="1" si="124"/>
        <v>392677407.67951596</v>
      </c>
      <c r="W197" s="39">
        <f t="shared" ca="1" si="124"/>
        <v>396865633.07958305</v>
      </c>
      <c r="X197" s="39">
        <f t="shared" ca="1" si="124"/>
        <v>397022356.06908095</v>
      </c>
      <c r="Y197" s="39">
        <f t="shared" ca="1" si="124"/>
        <v>397179140.94878411</v>
      </c>
      <c r="Z197" s="39">
        <f t="shared" ca="1" si="124"/>
        <v>397335987.74313301</v>
      </c>
      <c r="AA197" s="39">
        <f t="shared" ca="1" si="124"/>
        <v>397492896.4765777</v>
      </c>
      <c r="AB197" s="39">
        <f t="shared" ca="1" si="124"/>
        <v>397649867.1735782</v>
      </c>
      <c r="AC197" s="39">
        <f t="shared" ca="1" si="124"/>
        <v>397806899.85860395</v>
      </c>
      <c r="AD197" s="39">
        <f t="shared" ca="1" si="124"/>
        <v>397963994.5561341</v>
      </c>
      <c r="AE197" s="39">
        <f t="shared" ca="1" si="124"/>
        <v>398121151.29065776</v>
      </c>
      <c r="AF197" s="39">
        <f t="shared" ca="1" si="124"/>
        <v>398278370.08667314</v>
      </c>
      <c r="AG197" s="39">
        <f t="shared" ca="1" si="124"/>
        <v>398435650.96868867</v>
      </c>
    </row>
    <row r="198" spans="1:33">
      <c r="A198" s="20" t="s">
        <v>311</v>
      </c>
      <c r="B198" s="39">
        <f t="shared" ca="1" si="121"/>
        <v>249109820.3796944</v>
      </c>
      <c r="C198" s="39">
        <f t="shared" ca="1" si="121"/>
        <v>0</v>
      </c>
      <c r="D198" s="39">
        <f t="shared" ca="1" si="121"/>
        <v>0</v>
      </c>
      <c r="E198" s="39">
        <f t="shared" ca="1" si="121"/>
        <v>139927637.32212123</v>
      </c>
      <c r="F198" s="39">
        <f t="shared" ca="1" si="121"/>
        <v>90818915.6268114</v>
      </c>
      <c r="G198" s="39">
        <f t="shared" ref="G198:AG198" ca="1" si="125">IFERROR($F198*G51/$F51,0)</f>
        <v>91062916.077944532</v>
      </c>
      <c r="H198" s="39">
        <f t="shared" ca="1" si="125"/>
        <v>91118953.178476572</v>
      </c>
      <c r="I198" s="39">
        <f t="shared" ca="1" si="125"/>
        <v>91175024.762383088</v>
      </c>
      <c r="J198" s="39">
        <f t="shared" ca="1" si="125"/>
        <v>91231130.850884005</v>
      </c>
      <c r="K198" s="39">
        <f t="shared" ca="1" si="125"/>
        <v>91287271.4652123</v>
      </c>
      <c r="L198" s="39">
        <f t="shared" ca="1" si="125"/>
        <v>91343446.626614034</v>
      </c>
      <c r="M198" s="39">
        <f t="shared" ca="1" si="125"/>
        <v>91399656.356348336</v>
      </c>
      <c r="N198" s="39">
        <f t="shared" ca="1" si="125"/>
        <v>92374508.371826336</v>
      </c>
      <c r="O198" s="39">
        <f t="shared" ca="1" si="125"/>
        <v>93359757.980577305</v>
      </c>
      <c r="P198" s="39">
        <f t="shared" ca="1" si="125"/>
        <v>94355516.081429124</v>
      </c>
      <c r="Q198" s="39">
        <f t="shared" ca="1" si="125"/>
        <v>95361894.756036252</v>
      </c>
      <c r="R198" s="39">
        <f t="shared" ca="1" si="125"/>
        <v>96379007.281495646</v>
      </c>
      <c r="S198" s="39">
        <f t="shared" ca="1" si="125"/>
        <v>97406968.143096939</v>
      </c>
      <c r="T198" s="39">
        <f t="shared" ca="1" si="125"/>
        <v>98445893.047209099</v>
      </c>
      <c r="U198" s="39">
        <f t="shared" ca="1" si="125"/>
        <v>99495898.934303865</v>
      </c>
      <c r="V198" s="39">
        <f t="shared" ca="1" si="125"/>
        <v>100557103.99211878</v>
      </c>
      <c r="W198" s="39">
        <f t="shared" ca="1" si="125"/>
        <v>101629627.66896017</v>
      </c>
      <c r="X198" s="39">
        <f t="shared" ca="1" si="125"/>
        <v>101669761.40124191</v>
      </c>
      <c r="Y198" s="39">
        <f t="shared" ca="1" si="125"/>
        <v>101709910.98241052</v>
      </c>
      <c r="Z198" s="39">
        <f t="shared" ca="1" si="125"/>
        <v>101750076.41872467</v>
      </c>
      <c r="AA198" s="39">
        <f t="shared" ca="1" si="125"/>
        <v>101790257.71644564</v>
      </c>
      <c r="AB198" s="39">
        <f t="shared" ca="1" si="125"/>
        <v>101830454.88183714</v>
      </c>
      <c r="AC198" s="39">
        <f t="shared" ca="1" si="125"/>
        <v>101870667.9211653</v>
      </c>
      <c r="AD198" s="39">
        <f t="shared" ca="1" si="125"/>
        <v>101910896.84069881</v>
      </c>
      <c r="AE198" s="39">
        <f t="shared" ca="1" si="125"/>
        <v>101951141.64670876</v>
      </c>
      <c r="AF198" s="39">
        <f t="shared" ca="1" si="125"/>
        <v>101991402.34546871</v>
      </c>
      <c r="AG198" s="39">
        <f t="shared" ca="1" si="125"/>
        <v>102031678.94325484</v>
      </c>
    </row>
    <row r="199" spans="1:33">
      <c r="A199" s="20" t="s">
        <v>266</v>
      </c>
      <c r="B199" s="39">
        <f t="shared" ca="1" si="121"/>
        <v>0</v>
      </c>
      <c r="C199" s="39">
        <f t="shared" ca="1" si="121"/>
        <v>0</v>
      </c>
      <c r="D199" s="39">
        <f t="shared" ca="1" si="121"/>
        <v>0</v>
      </c>
      <c r="E199" s="39">
        <f t="shared" ca="1" si="121"/>
        <v>0</v>
      </c>
      <c r="F199" s="39">
        <f t="shared" ca="1" si="121"/>
        <v>0</v>
      </c>
      <c r="G199" s="39">
        <f t="shared" ref="G199:AG199" ca="1" si="126">IFERROR($F199*G52/$F52,0)</f>
        <v>0</v>
      </c>
      <c r="H199" s="39">
        <f t="shared" ca="1" si="126"/>
        <v>0</v>
      </c>
      <c r="I199" s="39">
        <f t="shared" ca="1" si="126"/>
        <v>0</v>
      </c>
      <c r="J199" s="39">
        <f t="shared" ca="1" si="126"/>
        <v>0</v>
      </c>
      <c r="K199" s="39">
        <f t="shared" ca="1" si="126"/>
        <v>0</v>
      </c>
      <c r="L199" s="39">
        <f t="shared" ca="1" si="126"/>
        <v>0</v>
      </c>
      <c r="M199" s="39">
        <f t="shared" ca="1" si="126"/>
        <v>0</v>
      </c>
      <c r="N199" s="39">
        <f t="shared" ca="1" si="126"/>
        <v>0</v>
      </c>
      <c r="O199" s="39">
        <f t="shared" ca="1" si="126"/>
        <v>0</v>
      </c>
      <c r="P199" s="39">
        <f t="shared" ca="1" si="126"/>
        <v>0</v>
      </c>
      <c r="Q199" s="39">
        <f t="shared" ca="1" si="126"/>
        <v>0</v>
      </c>
      <c r="R199" s="39">
        <f t="shared" ca="1" si="126"/>
        <v>0</v>
      </c>
      <c r="S199" s="39">
        <f t="shared" ca="1" si="126"/>
        <v>0</v>
      </c>
      <c r="T199" s="39">
        <f t="shared" ca="1" si="126"/>
        <v>0</v>
      </c>
      <c r="U199" s="39">
        <f t="shared" ca="1" si="126"/>
        <v>0</v>
      </c>
      <c r="V199" s="39">
        <f t="shared" ca="1" si="126"/>
        <v>0</v>
      </c>
      <c r="W199" s="39">
        <f t="shared" ca="1" si="126"/>
        <v>0</v>
      </c>
      <c r="X199" s="39">
        <f t="shared" ca="1" si="126"/>
        <v>0</v>
      </c>
      <c r="Y199" s="39">
        <f t="shared" ca="1" si="126"/>
        <v>0</v>
      </c>
      <c r="Z199" s="39">
        <f t="shared" ca="1" si="126"/>
        <v>0</v>
      </c>
      <c r="AA199" s="39">
        <f t="shared" ca="1" si="126"/>
        <v>0</v>
      </c>
      <c r="AB199" s="39">
        <f t="shared" ca="1" si="126"/>
        <v>0</v>
      </c>
      <c r="AC199" s="39">
        <f t="shared" ca="1" si="126"/>
        <v>0</v>
      </c>
      <c r="AD199" s="39">
        <f t="shared" ca="1" si="126"/>
        <v>0</v>
      </c>
      <c r="AE199" s="39">
        <f t="shared" ca="1" si="126"/>
        <v>0</v>
      </c>
      <c r="AF199" s="39">
        <f t="shared" ca="1" si="126"/>
        <v>0</v>
      </c>
      <c r="AG199" s="39">
        <f t="shared" ca="1" si="126"/>
        <v>0</v>
      </c>
    </row>
    <row r="200" spans="1:33">
      <c r="A200" s="20" t="s">
        <v>267</v>
      </c>
      <c r="B200" s="39">
        <f t="shared" ca="1" si="121"/>
        <v>0</v>
      </c>
      <c r="C200" s="39">
        <f t="shared" ca="1" si="121"/>
        <v>0</v>
      </c>
      <c r="D200" s="39">
        <f t="shared" ca="1" si="121"/>
        <v>0</v>
      </c>
      <c r="E200" s="39">
        <f t="shared" ca="1" si="121"/>
        <v>0</v>
      </c>
      <c r="F200" s="39">
        <f t="shared" ca="1" si="121"/>
        <v>0</v>
      </c>
      <c r="G200" s="39">
        <f t="shared" ref="G200:AG200" ca="1" si="127">IFERROR($F200*G53/$F53,0)</f>
        <v>0</v>
      </c>
      <c r="H200" s="39">
        <f t="shared" ca="1" si="127"/>
        <v>0</v>
      </c>
      <c r="I200" s="39">
        <f t="shared" ca="1" si="127"/>
        <v>0</v>
      </c>
      <c r="J200" s="39">
        <f t="shared" ca="1" si="127"/>
        <v>0</v>
      </c>
      <c r="K200" s="39">
        <f t="shared" ca="1" si="127"/>
        <v>0</v>
      </c>
      <c r="L200" s="39">
        <f t="shared" ca="1" si="127"/>
        <v>0</v>
      </c>
      <c r="M200" s="39">
        <f t="shared" ca="1" si="127"/>
        <v>0</v>
      </c>
      <c r="N200" s="39">
        <f t="shared" ca="1" si="127"/>
        <v>0</v>
      </c>
      <c r="O200" s="39">
        <f t="shared" ca="1" si="127"/>
        <v>0</v>
      </c>
      <c r="P200" s="39">
        <f t="shared" ca="1" si="127"/>
        <v>0</v>
      </c>
      <c r="Q200" s="39">
        <f t="shared" ca="1" si="127"/>
        <v>0</v>
      </c>
      <c r="R200" s="39">
        <f t="shared" ca="1" si="127"/>
        <v>0</v>
      </c>
      <c r="S200" s="39">
        <f t="shared" ca="1" si="127"/>
        <v>0</v>
      </c>
      <c r="T200" s="39">
        <f t="shared" ca="1" si="127"/>
        <v>0</v>
      </c>
      <c r="U200" s="39">
        <f t="shared" ca="1" si="127"/>
        <v>0</v>
      </c>
      <c r="V200" s="39">
        <f t="shared" ca="1" si="127"/>
        <v>0</v>
      </c>
      <c r="W200" s="39">
        <f t="shared" ca="1" si="127"/>
        <v>0</v>
      </c>
      <c r="X200" s="39">
        <f t="shared" ca="1" si="127"/>
        <v>0</v>
      </c>
      <c r="Y200" s="39">
        <f t="shared" ca="1" si="127"/>
        <v>0</v>
      </c>
      <c r="Z200" s="39">
        <f t="shared" ca="1" si="127"/>
        <v>0</v>
      </c>
      <c r="AA200" s="39">
        <f t="shared" ca="1" si="127"/>
        <v>0</v>
      </c>
      <c r="AB200" s="39">
        <f t="shared" ca="1" si="127"/>
        <v>0</v>
      </c>
      <c r="AC200" s="39">
        <f t="shared" ca="1" si="127"/>
        <v>0</v>
      </c>
      <c r="AD200" s="39">
        <f t="shared" ca="1" si="127"/>
        <v>0</v>
      </c>
      <c r="AE200" s="39">
        <f t="shared" ca="1" si="127"/>
        <v>0</v>
      </c>
      <c r="AF200" s="39">
        <f t="shared" ca="1" si="127"/>
        <v>0</v>
      </c>
      <c r="AG200" s="39">
        <f t="shared" ca="1" si="127"/>
        <v>0</v>
      </c>
    </row>
    <row r="201" spans="1:33">
      <c r="A201" s="20" t="s">
        <v>268</v>
      </c>
      <c r="B201" s="39">
        <f t="shared" ca="1" si="121"/>
        <v>0</v>
      </c>
      <c r="C201" s="39">
        <f t="shared" ca="1" si="121"/>
        <v>0</v>
      </c>
      <c r="D201" s="39">
        <f t="shared" ca="1" si="121"/>
        <v>0</v>
      </c>
      <c r="E201" s="39">
        <f t="shared" ca="1" si="121"/>
        <v>0</v>
      </c>
      <c r="F201" s="39">
        <f t="shared" ca="1" si="121"/>
        <v>0</v>
      </c>
      <c r="G201" s="39">
        <f t="shared" ref="G201:AG201" ca="1" si="128">IFERROR($F201*G54/$F54,0)</f>
        <v>0</v>
      </c>
      <c r="H201" s="39">
        <f t="shared" ca="1" si="128"/>
        <v>0</v>
      </c>
      <c r="I201" s="39">
        <f t="shared" ca="1" si="128"/>
        <v>0</v>
      </c>
      <c r="J201" s="39">
        <f t="shared" ca="1" si="128"/>
        <v>0</v>
      </c>
      <c r="K201" s="39">
        <f t="shared" ca="1" si="128"/>
        <v>0</v>
      </c>
      <c r="L201" s="39">
        <f t="shared" ca="1" si="128"/>
        <v>0</v>
      </c>
      <c r="M201" s="39">
        <f t="shared" ca="1" si="128"/>
        <v>0</v>
      </c>
      <c r="N201" s="39">
        <f t="shared" ca="1" si="128"/>
        <v>0</v>
      </c>
      <c r="O201" s="39">
        <f t="shared" ca="1" si="128"/>
        <v>0</v>
      </c>
      <c r="P201" s="39">
        <f t="shared" ca="1" si="128"/>
        <v>0</v>
      </c>
      <c r="Q201" s="39">
        <f t="shared" ca="1" si="128"/>
        <v>0</v>
      </c>
      <c r="R201" s="39">
        <f t="shared" ca="1" si="128"/>
        <v>0</v>
      </c>
      <c r="S201" s="39">
        <f t="shared" ca="1" si="128"/>
        <v>0</v>
      </c>
      <c r="T201" s="39">
        <f t="shared" ca="1" si="128"/>
        <v>0</v>
      </c>
      <c r="U201" s="39">
        <f t="shared" ca="1" si="128"/>
        <v>0</v>
      </c>
      <c r="V201" s="39">
        <f t="shared" ca="1" si="128"/>
        <v>0</v>
      </c>
      <c r="W201" s="39">
        <f t="shared" ca="1" si="128"/>
        <v>0</v>
      </c>
      <c r="X201" s="39">
        <f t="shared" ca="1" si="128"/>
        <v>0</v>
      </c>
      <c r="Y201" s="39">
        <f t="shared" ca="1" si="128"/>
        <v>0</v>
      </c>
      <c r="Z201" s="39">
        <f t="shared" ca="1" si="128"/>
        <v>0</v>
      </c>
      <c r="AA201" s="39">
        <f t="shared" ca="1" si="128"/>
        <v>0</v>
      </c>
      <c r="AB201" s="39">
        <f t="shared" ca="1" si="128"/>
        <v>0</v>
      </c>
      <c r="AC201" s="39">
        <f t="shared" ca="1" si="128"/>
        <v>0</v>
      </c>
      <c r="AD201" s="39">
        <f t="shared" ca="1" si="128"/>
        <v>0</v>
      </c>
      <c r="AE201" s="39">
        <f t="shared" ca="1" si="128"/>
        <v>0</v>
      </c>
      <c r="AF201" s="39">
        <f t="shared" ca="1" si="128"/>
        <v>0</v>
      </c>
      <c r="AG201" s="39">
        <f t="shared" ca="1" si="128"/>
        <v>0</v>
      </c>
    </row>
    <row r="202" spans="1:33">
      <c r="A202" s="20" t="s">
        <v>269</v>
      </c>
      <c r="B202" s="39">
        <f t="shared" ca="1" si="121"/>
        <v>0</v>
      </c>
      <c r="C202" s="39">
        <f t="shared" ca="1" si="121"/>
        <v>0</v>
      </c>
      <c r="D202" s="39">
        <f t="shared" ca="1" si="121"/>
        <v>0</v>
      </c>
      <c r="E202" s="39">
        <f t="shared" ca="1" si="121"/>
        <v>0</v>
      </c>
      <c r="F202" s="39">
        <f t="shared" ca="1" si="121"/>
        <v>0</v>
      </c>
      <c r="G202" s="39">
        <f t="shared" ref="G202:AG202" ca="1" si="129">IFERROR($F202*G55/$F55,0)</f>
        <v>0</v>
      </c>
      <c r="H202" s="39">
        <f t="shared" ca="1" si="129"/>
        <v>0</v>
      </c>
      <c r="I202" s="39">
        <f t="shared" ca="1" si="129"/>
        <v>0</v>
      </c>
      <c r="J202" s="39">
        <f t="shared" ca="1" si="129"/>
        <v>0</v>
      </c>
      <c r="K202" s="39">
        <f t="shared" ca="1" si="129"/>
        <v>0</v>
      </c>
      <c r="L202" s="39">
        <f t="shared" ca="1" si="129"/>
        <v>0</v>
      </c>
      <c r="M202" s="39">
        <f t="shared" ca="1" si="129"/>
        <v>0</v>
      </c>
      <c r="N202" s="39">
        <f t="shared" ca="1" si="129"/>
        <v>0</v>
      </c>
      <c r="O202" s="39">
        <f t="shared" ca="1" si="129"/>
        <v>0</v>
      </c>
      <c r="P202" s="39">
        <f t="shared" ca="1" si="129"/>
        <v>0</v>
      </c>
      <c r="Q202" s="39">
        <f t="shared" ca="1" si="129"/>
        <v>0</v>
      </c>
      <c r="R202" s="39">
        <f t="shared" ca="1" si="129"/>
        <v>0</v>
      </c>
      <c r="S202" s="39">
        <f t="shared" ca="1" si="129"/>
        <v>0</v>
      </c>
      <c r="T202" s="39">
        <f t="shared" ca="1" si="129"/>
        <v>0</v>
      </c>
      <c r="U202" s="39">
        <f t="shared" ca="1" si="129"/>
        <v>0</v>
      </c>
      <c r="V202" s="39">
        <f t="shared" ca="1" si="129"/>
        <v>0</v>
      </c>
      <c r="W202" s="39">
        <f t="shared" ca="1" si="129"/>
        <v>0</v>
      </c>
      <c r="X202" s="39">
        <f t="shared" ca="1" si="129"/>
        <v>0</v>
      </c>
      <c r="Y202" s="39">
        <f t="shared" ca="1" si="129"/>
        <v>0</v>
      </c>
      <c r="Z202" s="39">
        <f t="shared" ca="1" si="129"/>
        <v>0</v>
      </c>
      <c r="AA202" s="39">
        <f t="shared" ca="1" si="129"/>
        <v>0</v>
      </c>
      <c r="AB202" s="39">
        <f t="shared" ca="1" si="129"/>
        <v>0</v>
      </c>
      <c r="AC202" s="39">
        <f t="shared" ca="1" si="129"/>
        <v>0</v>
      </c>
      <c r="AD202" s="39">
        <f t="shared" ca="1" si="129"/>
        <v>0</v>
      </c>
      <c r="AE202" s="39">
        <f t="shared" ca="1" si="129"/>
        <v>0</v>
      </c>
      <c r="AF202" s="39">
        <f t="shared" ca="1" si="129"/>
        <v>0</v>
      </c>
      <c r="AG202" s="39">
        <f t="shared" ca="1" si="129"/>
        <v>0</v>
      </c>
    </row>
    <row r="203" spans="1:33" s="728" customFormat="1" ht="13.5">
      <c r="A203" s="728" t="s">
        <v>836</v>
      </c>
      <c r="B203" s="729">
        <f ca="1">SUM(B178:B202)</f>
        <v>1192122679988.5383</v>
      </c>
      <c r="C203" s="729">
        <f t="shared" ref="C203:AG203" ca="1" si="130">SUM(C178:C202)</f>
        <v>0</v>
      </c>
      <c r="D203" s="729">
        <f t="shared" ca="1" si="130"/>
        <v>0</v>
      </c>
      <c r="E203" s="729">
        <f t="shared" ca="1" si="130"/>
        <v>671000428654.49158</v>
      </c>
      <c r="F203" s="729">
        <f t="shared" ca="1" si="130"/>
        <v>416440820706.89813</v>
      </c>
      <c r="G203" s="729">
        <f t="shared" ca="1" si="130"/>
        <v>398254528655.26501</v>
      </c>
      <c r="H203" s="729">
        <f t="shared" ca="1" si="130"/>
        <v>404835552166.39496</v>
      </c>
      <c r="I203" s="729">
        <f t="shared" ca="1" si="130"/>
        <v>411591416992.3382</v>
      </c>
      <c r="J203" s="729">
        <f t="shared" ca="1" si="130"/>
        <v>418527391014.49463</v>
      </c>
      <c r="K203" s="729">
        <f t="shared" ca="1" si="130"/>
        <v>425648911443.30804</v>
      </c>
      <c r="L203" s="729">
        <f t="shared" ca="1" si="130"/>
        <v>432961590398.49158</v>
      </c>
      <c r="M203" s="729">
        <f t="shared" ca="1" si="130"/>
        <v>440471220674.96515</v>
      </c>
      <c r="N203" s="729">
        <f t="shared" ca="1" si="130"/>
        <v>444751828615.76508</v>
      </c>
      <c r="O203" s="729">
        <f t="shared" ca="1" si="130"/>
        <v>449090647804.66132</v>
      </c>
      <c r="P203" s="729">
        <f t="shared" ca="1" si="130"/>
        <v>453488655817.02863</v>
      </c>
      <c r="Q203" s="729">
        <f t="shared" ca="1" si="130"/>
        <v>457946851750.94879</v>
      </c>
      <c r="R203" s="729">
        <f t="shared" ca="1" si="130"/>
        <v>462466256788.78009</v>
      </c>
      <c r="S203" s="729">
        <f t="shared" ca="1" si="130"/>
        <v>467047914774.54138</v>
      </c>
      <c r="T203" s="729">
        <f t="shared" ca="1" si="130"/>
        <v>471692892807.56451</v>
      </c>
      <c r="U203" s="729">
        <f t="shared" ca="1" si="130"/>
        <v>476402281852.88849</v>
      </c>
      <c r="V203" s="729">
        <f t="shared" ca="1" si="130"/>
        <v>481177197368.87994</v>
      </c>
      <c r="W203" s="729">
        <f t="shared" ca="1" si="130"/>
        <v>486018779952.58148</v>
      </c>
      <c r="X203" s="729">
        <f t="shared" ca="1" si="130"/>
        <v>486847718487.99506</v>
      </c>
      <c r="Y203" s="729">
        <f t="shared" ca="1" si="130"/>
        <v>487685562124.17981</v>
      </c>
      <c r="Z203" s="729">
        <f t="shared" ca="1" si="130"/>
        <v>488532373980.67029</v>
      </c>
      <c r="AA203" s="729">
        <f t="shared" ca="1" si="130"/>
        <v>489388217653.88251</v>
      </c>
      <c r="AB203" s="729">
        <f t="shared" ca="1" si="130"/>
        <v>490253157220.72894</v>
      </c>
      <c r="AC203" s="729">
        <f t="shared" ca="1" si="130"/>
        <v>491127257242.26129</v>
      </c>
      <c r="AD203" s="729">
        <f t="shared" ca="1" si="130"/>
        <v>492010582767.34155</v>
      </c>
      <c r="AE203" s="729">
        <f t="shared" ca="1" si="130"/>
        <v>492903199336.34076</v>
      </c>
      <c r="AF203" s="729">
        <f t="shared" ca="1" si="130"/>
        <v>493805172984.8656</v>
      </c>
      <c r="AG203" s="729">
        <f t="shared" ca="1" si="130"/>
        <v>494716570247.51459</v>
      </c>
    </row>
    <row r="204" spans="1:33" s="728" customFormat="1" ht="13.5">
      <c r="A204" s="728" t="s">
        <v>999</v>
      </c>
      <c r="B204" s="730">
        <f ca="1">B23-B203</f>
        <v>0</v>
      </c>
      <c r="C204" s="730">
        <f t="shared" ref="C204:F204" ca="1" si="131">C23-C203</f>
        <v>0</v>
      </c>
      <c r="D204" s="730">
        <f t="shared" ca="1" si="131"/>
        <v>0</v>
      </c>
      <c r="E204" s="730">
        <f t="shared" ca="1" si="131"/>
        <v>0</v>
      </c>
      <c r="F204" s="730">
        <f t="shared" ca="1" si="131"/>
        <v>0</v>
      </c>
      <c r="G204" s="729"/>
      <c r="H204" s="729"/>
      <c r="I204" s="729"/>
      <c r="J204" s="729"/>
      <c r="K204" s="729"/>
      <c r="L204" s="729"/>
      <c r="M204" s="729"/>
      <c r="N204" s="729"/>
      <c r="O204" s="729"/>
      <c r="P204" s="729"/>
      <c r="Q204" s="729"/>
      <c r="R204" s="729"/>
      <c r="S204" s="729"/>
      <c r="T204" s="729"/>
      <c r="U204" s="729"/>
      <c r="V204" s="729"/>
      <c r="W204" s="729"/>
      <c r="X204" s="729"/>
      <c r="Y204" s="729"/>
      <c r="Z204" s="729"/>
      <c r="AA204" s="729"/>
      <c r="AB204" s="729"/>
      <c r="AC204" s="729"/>
      <c r="AD204" s="729"/>
      <c r="AE204" s="729"/>
      <c r="AF204" s="729"/>
      <c r="AG204" s="729"/>
    </row>
    <row r="206" spans="1:33">
      <c r="A206" s="19" t="s">
        <v>985</v>
      </c>
      <c r="B206" s="19"/>
    </row>
    <row r="207" spans="1:33">
      <c r="B207" s="20">
        <v>2019</v>
      </c>
      <c r="C207" s="20">
        <v>2020</v>
      </c>
      <c r="D207" s="20">
        <v>2021</v>
      </c>
      <c r="E207" s="20">
        <v>2022</v>
      </c>
      <c r="F207" s="20">
        <v>2023</v>
      </c>
      <c r="G207" s="20">
        <v>2024</v>
      </c>
      <c r="H207" s="20">
        <v>2025</v>
      </c>
      <c r="I207" s="20">
        <v>2026</v>
      </c>
      <c r="J207" s="20">
        <v>2027</v>
      </c>
      <c r="K207" s="20">
        <v>2028</v>
      </c>
      <c r="L207" s="20">
        <v>2029</v>
      </c>
      <c r="M207" s="20">
        <v>2030</v>
      </c>
      <c r="N207" s="20">
        <v>2031</v>
      </c>
      <c r="O207" s="20">
        <v>2032</v>
      </c>
      <c r="P207" s="20">
        <v>2033</v>
      </c>
      <c r="Q207" s="20">
        <v>2034</v>
      </c>
      <c r="R207" s="20">
        <v>2035</v>
      </c>
      <c r="S207" s="20">
        <v>2036</v>
      </c>
      <c r="T207" s="20">
        <v>2037</v>
      </c>
      <c r="U207" s="20">
        <v>2038</v>
      </c>
      <c r="V207" s="20">
        <v>2039</v>
      </c>
      <c r="W207" s="20">
        <v>2040</v>
      </c>
      <c r="X207" s="20">
        <v>2041</v>
      </c>
      <c r="Y207" s="20">
        <v>2042</v>
      </c>
      <c r="Z207" s="20">
        <v>2043</v>
      </c>
      <c r="AA207" s="20">
        <v>2044</v>
      </c>
      <c r="AB207" s="20">
        <v>2045</v>
      </c>
      <c r="AC207" s="20">
        <v>2046</v>
      </c>
      <c r="AD207" s="20">
        <v>2047</v>
      </c>
      <c r="AE207" s="20">
        <v>2048</v>
      </c>
      <c r="AF207" s="20">
        <v>2049</v>
      </c>
      <c r="AG207" s="20">
        <v>2050</v>
      </c>
    </row>
    <row r="208" spans="1:33">
      <c r="A208" s="20" t="s">
        <v>246</v>
      </c>
      <c r="B208" s="39">
        <f ca="1">B$24*B31/SUM(B$31:B$55)</f>
        <v>2.0047884776030944E-5</v>
      </c>
      <c r="C208" s="39">
        <f t="shared" ref="C208:F223" ca="1" si="132">C$24*C31/SUM(C$31:C$55)</f>
        <v>9.5506990610154767E-6</v>
      </c>
      <c r="D208" s="39">
        <f t="shared" ca="1" si="132"/>
        <v>3.4602962118193876E-5</v>
      </c>
      <c r="E208" s="39">
        <f t="shared" ca="1" si="132"/>
        <v>2.8078239790126162E-4</v>
      </c>
      <c r="F208" s="39">
        <f t="shared" ca="1" si="132"/>
        <v>1.1418337160264426E-3</v>
      </c>
      <c r="G208" s="39">
        <f ca="1">IFERROR($F208*G31/$F31,0)</f>
        <v>1.1431380453374579E-3</v>
      </c>
      <c r="H208" s="39">
        <f t="shared" ref="H208:AG218" ca="1" si="133">IFERROR($F208*H31/$F31,0)</f>
        <v>1.1617324353622343E-3</v>
      </c>
      <c r="I208" s="39">
        <f t="shared" ca="1" si="133"/>
        <v>1.1806292834687828E-3</v>
      </c>
      <c r="J208" s="39">
        <f t="shared" ca="1" si="133"/>
        <v>1.1998335094684609E-3</v>
      </c>
      <c r="K208" s="39">
        <f t="shared" ca="1" si="133"/>
        <v>1.2193501131987363E-3</v>
      </c>
      <c r="L208" s="39">
        <f t="shared" ca="1" si="133"/>
        <v>1.2391841758248991E-3</v>
      </c>
      <c r="M208" s="39">
        <f t="shared" ca="1" si="133"/>
        <v>1.2593408611629477E-3</v>
      </c>
      <c r="N208" s="39">
        <f t="shared" ca="1" si="133"/>
        <v>1.2964109494756574E-3</v>
      </c>
      <c r="O208" s="39">
        <f t="shared" ca="1" si="133"/>
        <v>1.3345722367559313E-3</v>
      </c>
      <c r="P208" s="39">
        <f t="shared" ca="1" si="133"/>
        <v>1.3738568436498482E-3</v>
      </c>
      <c r="Q208" s="39">
        <f t="shared" ca="1" si="133"/>
        <v>1.4142978363101595E-3</v>
      </c>
      <c r="R208" s="39">
        <f t="shared" ca="1" si="133"/>
        <v>1.455929254228321E-3</v>
      </c>
      <c r="S208" s="39">
        <f t="shared" ca="1" si="133"/>
        <v>1.4987861388857928E-3</v>
      </c>
      <c r="T208" s="39">
        <f t="shared" ca="1" si="133"/>
        <v>1.5429045632487206E-3</v>
      </c>
      <c r="U208" s="39">
        <f t="shared" ca="1" si="133"/>
        <v>1.5883216621308263E-3</v>
      </c>
      <c r="V208" s="39">
        <f t="shared" ca="1" si="133"/>
        <v>1.6350756634500618E-3</v>
      </c>
      <c r="W208" s="39">
        <f t="shared" ca="1" si="133"/>
        <v>1.6832059204053419E-3</v>
      </c>
      <c r="X208" s="39">
        <f t="shared" ca="1" si="133"/>
        <v>1.6806537802088511E-3</v>
      </c>
      <c r="Y208" s="39">
        <f t="shared" ca="1" si="133"/>
        <v>1.6781055096634252E-3</v>
      </c>
      <c r="Z208" s="39">
        <f t="shared" ca="1" si="133"/>
        <v>1.6755611029017538E-3</v>
      </c>
      <c r="AA208" s="39">
        <f t="shared" ca="1" si="133"/>
        <v>1.6730205540654223E-3</v>
      </c>
      <c r="AB208" s="39">
        <f t="shared" ca="1" si="133"/>
        <v>1.6704838573048991E-3</v>
      </c>
      <c r="AC208" s="39">
        <f t="shared" ca="1" si="133"/>
        <v>1.6679510067795216E-3</v>
      </c>
      <c r="AD208" s="39">
        <f t="shared" ca="1" si="133"/>
        <v>1.6654219966574836E-3</v>
      </c>
      <c r="AE208" s="39">
        <f t="shared" ca="1" si="133"/>
        <v>1.6628968211158206E-3</v>
      </c>
      <c r="AF208" s="39">
        <f t="shared" ca="1" si="133"/>
        <v>1.6603754743403981E-3</v>
      </c>
      <c r="AG208" s="39">
        <f t="shared" ca="1" si="133"/>
        <v>1.6578579505258958E-3</v>
      </c>
    </row>
    <row r="209" spans="1:33">
      <c r="A209" s="20" t="s">
        <v>247</v>
      </c>
      <c r="B209" s="39">
        <f t="shared" ref="B209:F224" ca="1" si="134">B$24*B32/SUM(B$31:B$55)</f>
        <v>0</v>
      </c>
      <c r="C209" s="39">
        <f t="shared" ca="1" si="132"/>
        <v>0</v>
      </c>
      <c r="D209" s="39">
        <f t="shared" ca="1" si="132"/>
        <v>0</v>
      </c>
      <c r="E209" s="39">
        <f t="shared" ca="1" si="132"/>
        <v>0</v>
      </c>
      <c r="F209" s="39">
        <f t="shared" ca="1" si="132"/>
        <v>0</v>
      </c>
      <c r="G209" s="39">
        <f t="shared" ref="G209:V232" ca="1" si="135">IFERROR($F209*G32/$F32,0)</f>
        <v>0</v>
      </c>
      <c r="H209" s="39">
        <f t="shared" ca="1" si="135"/>
        <v>0</v>
      </c>
      <c r="I209" s="39">
        <f t="shared" ca="1" si="135"/>
        <v>0</v>
      </c>
      <c r="J209" s="39">
        <f t="shared" ca="1" si="135"/>
        <v>0</v>
      </c>
      <c r="K209" s="39">
        <f t="shared" ca="1" si="135"/>
        <v>0</v>
      </c>
      <c r="L209" s="39">
        <f t="shared" ca="1" si="135"/>
        <v>0</v>
      </c>
      <c r="M209" s="39">
        <f t="shared" ca="1" si="135"/>
        <v>0</v>
      </c>
      <c r="N209" s="39">
        <f t="shared" ca="1" si="135"/>
        <v>0</v>
      </c>
      <c r="O209" s="39">
        <f t="shared" ca="1" si="135"/>
        <v>0</v>
      </c>
      <c r="P209" s="39">
        <f t="shared" ca="1" si="135"/>
        <v>0</v>
      </c>
      <c r="Q209" s="39">
        <f t="shared" ca="1" si="135"/>
        <v>0</v>
      </c>
      <c r="R209" s="39">
        <f t="shared" ca="1" si="135"/>
        <v>0</v>
      </c>
      <c r="S209" s="39">
        <f t="shared" ca="1" si="135"/>
        <v>0</v>
      </c>
      <c r="T209" s="39">
        <f t="shared" ca="1" si="135"/>
        <v>0</v>
      </c>
      <c r="U209" s="39">
        <f t="shared" ca="1" si="135"/>
        <v>0</v>
      </c>
      <c r="V209" s="39">
        <f t="shared" ca="1" si="135"/>
        <v>0</v>
      </c>
      <c r="W209" s="39">
        <f t="shared" ca="1" si="133"/>
        <v>0</v>
      </c>
      <c r="X209" s="39">
        <f t="shared" ca="1" si="133"/>
        <v>0</v>
      </c>
      <c r="Y209" s="39">
        <f t="shared" ca="1" si="133"/>
        <v>0</v>
      </c>
      <c r="Z209" s="39">
        <f t="shared" ca="1" si="133"/>
        <v>0</v>
      </c>
      <c r="AA209" s="39">
        <f t="shared" ca="1" si="133"/>
        <v>0</v>
      </c>
      <c r="AB209" s="39">
        <f t="shared" ca="1" si="133"/>
        <v>0</v>
      </c>
      <c r="AC209" s="39">
        <f t="shared" ca="1" si="133"/>
        <v>0</v>
      </c>
      <c r="AD209" s="39">
        <f t="shared" ca="1" si="133"/>
        <v>0</v>
      </c>
      <c r="AE209" s="39">
        <f t="shared" ca="1" si="133"/>
        <v>0</v>
      </c>
      <c r="AF209" s="39">
        <f t="shared" ca="1" si="133"/>
        <v>0</v>
      </c>
      <c r="AG209" s="39">
        <f t="shared" ca="1" si="133"/>
        <v>0</v>
      </c>
    </row>
    <row r="210" spans="1:33">
      <c r="A210" s="20" t="s">
        <v>248</v>
      </c>
      <c r="B210" s="39">
        <f t="shared" ca="1" si="134"/>
        <v>0</v>
      </c>
      <c r="C210" s="39">
        <f t="shared" ca="1" si="132"/>
        <v>0</v>
      </c>
      <c r="D210" s="39">
        <f t="shared" ca="1" si="132"/>
        <v>0</v>
      </c>
      <c r="E210" s="39">
        <f t="shared" ca="1" si="132"/>
        <v>0</v>
      </c>
      <c r="F210" s="39">
        <f t="shared" ca="1" si="132"/>
        <v>0</v>
      </c>
      <c r="G210" s="39">
        <f t="shared" ca="1" si="135"/>
        <v>0</v>
      </c>
      <c r="H210" s="39">
        <f t="shared" ca="1" si="133"/>
        <v>0</v>
      </c>
      <c r="I210" s="39">
        <f t="shared" ca="1" si="133"/>
        <v>0</v>
      </c>
      <c r="J210" s="39">
        <f t="shared" ca="1" si="133"/>
        <v>0</v>
      </c>
      <c r="K210" s="39">
        <f t="shared" ca="1" si="133"/>
        <v>0</v>
      </c>
      <c r="L210" s="39">
        <f t="shared" ca="1" si="133"/>
        <v>0</v>
      </c>
      <c r="M210" s="39">
        <f t="shared" ca="1" si="133"/>
        <v>0</v>
      </c>
      <c r="N210" s="39">
        <f t="shared" ca="1" si="133"/>
        <v>0</v>
      </c>
      <c r="O210" s="39">
        <f t="shared" ca="1" si="133"/>
        <v>0</v>
      </c>
      <c r="P210" s="39">
        <f t="shared" ca="1" si="133"/>
        <v>0</v>
      </c>
      <c r="Q210" s="39">
        <f t="shared" ca="1" si="133"/>
        <v>0</v>
      </c>
      <c r="R210" s="39">
        <f t="shared" ca="1" si="133"/>
        <v>0</v>
      </c>
      <c r="S210" s="39">
        <f t="shared" ca="1" si="133"/>
        <v>0</v>
      </c>
      <c r="T210" s="39">
        <f t="shared" ca="1" si="133"/>
        <v>0</v>
      </c>
      <c r="U210" s="39">
        <f t="shared" ca="1" si="133"/>
        <v>0</v>
      </c>
      <c r="V210" s="39">
        <f t="shared" ca="1" si="133"/>
        <v>0</v>
      </c>
      <c r="W210" s="39">
        <f t="shared" ca="1" si="133"/>
        <v>0</v>
      </c>
      <c r="X210" s="39">
        <f t="shared" ca="1" si="133"/>
        <v>0</v>
      </c>
      <c r="Y210" s="39">
        <f t="shared" ca="1" si="133"/>
        <v>0</v>
      </c>
      <c r="Z210" s="39">
        <f t="shared" ca="1" si="133"/>
        <v>0</v>
      </c>
      <c r="AA210" s="39">
        <f t="shared" ca="1" si="133"/>
        <v>0</v>
      </c>
      <c r="AB210" s="39">
        <f t="shared" ca="1" si="133"/>
        <v>0</v>
      </c>
      <c r="AC210" s="39">
        <f t="shared" ca="1" si="133"/>
        <v>0</v>
      </c>
      <c r="AD210" s="39">
        <f t="shared" ca="1" si="133"/>
        <v>0</v>
      </c>
      <c r="AE210" s="39">
        <f t="shared" ca="1" si="133"/>
        <v>0</v>
      </c>
      <c r="AF210" s="39">
        <f t="shared" ca="1" si="133"/>
        <v>0</v>
      </c>
      <c r="AG210" s="39">
        <f t="shared" ca="1" si="133"/>
        <v>0</v>
      </c>
    </row>
    <row r="211" spans="1:33">
      <c r="A211" s="20" t="s">
        <v>249</v>
      </c>
      <c r="B211" s="39">
        <f t="shared" ca="1" si="134"/>
        <v>844024160.74524152</v>
      </c>
      <c r="C211" s="39">
        <f t="shared" ca="1" si="132"/>
        <v>424650613.47676051</v>
      </c>
      <c r="D211" s="39">
        <f t="shared" ca="1" si="132"/>
        <v>1649523884.5184994</v>
      </c>
      <c r="E211" s="39">
        <f t="shared" ca="1" si="132"/>
        <v>12498265417.527817</v>
      </c>
      <c r="F211" s="39">
        <f t="shared" ca="1" si="132"/>
        <v>50720561689.4132</v>
      </c>
      <c r="G211" s="39">
        <f t="shared" ca="1" si="135"/>
        <v>50778500349.267181</v>
      </c>
      <c r="H211" s="39">
        <f t="shared" ca="1" si="133"/>
        <v>51604468170.230377</v>
      </c>
      <c r="I211" s="39">
        <f t="shared" ca="1" si="133"/>
        <v>52443871260.777641</v>
      </c>
      <c r="J211" s="39">
        <f t="shared" ca="1" si="133"/>
        <v>53296928160.256645</v>
      </c>
      <c r="K211" s="39">
        <f t="shared" ca="1" si="133"/>
        <v>54163860962.796478</v>
      </c>
      <c r="L211" s="39">
        <f t="shared" ca="1" si="133"/>
        <v>55044895375.130005</v>
      </c>
      <c r="M211" s="39">
        <f t="shared" ca="1" si="133"/>
        <v>55940260775.356911</v>
      </c>
      <c r="N211" s="39">
        <f t="shared" ca="1" si="133"/>
        <v>57586924098.314232</v>
      </c>
      <c r="O211" s="39">
        <f t="shared" ca="1" si="133"/>
        <v>59282058773.774925</v>
      </c>
      <c r="P211" s="39">
        <f t="shared" ca="1" si="133"/>
        <v>61027091609.502731</v>
      </c>
      <c r="Q211" s="39">
        <f t="shared" ca="1" si="133"/>
        <v>62823491412.922905</v>
      </c>
      <c r="R211" s="39">
        <f t="shared" ca="1" si="133"/>
        <v>64672770227.428467</v>
      </c>
      <c r="S211" s="39">
        <f t="shared" ca="1" si="133"/>
        <v>66576484605.078728</v>
      </c>
      <c r="T211" s="39">
        <f t="shared" ca="1" si="133"/>
        <v>68536236916.761009</v>
      </c>
      <c r="U211" s="39">
        <f t="shared" ca="1" si="133"/>
        <v>70553676700.918396</v>
      </c>
      <c r="V211" s="39">
        <f t="shared" ca="1" si="133"/>
        <v>72630502051.978775</v>
      </c>
      <c r="W211" s="39">
        <f t="shared" ca="1" si="133"/>
        <v>74768461049.653946</v>
      </c>
      <c r="X211" s="39">
        <f t="shared" ca="1" si="133"/>
        <v>74655094293.654984</v>
      </c>
      <c r="Y211" s="39">
        <f t="shared" ca="1" si="133"/>
        <v>74541899428.600235</v>
      </c>
      <c r="Z211" s="39">
        <f t="shared" ca="1" si="133"/>
        <v>74428876193.862152</v>
      </c>
      <c r="AA211" s="39">
        <f t="shared" ca="1" si="133"/>
        <v>74316024329.208405</v>
      </c>
      <c r="AB211" s="39">
        <f t="shared" ca="1" si="133"/>
        <v>74203343574.801178</v>
      </c>
      <c r="AC211" s="39">
        <f t="shared" ca="1" si="133"/>
        <v>74090833671.196701</v>
      </c>
      <c r="AD211" s="39">
        <f t="shared" ca="1" si="133"/>
        <v>73978494359.344574</v>
      </c>
      <c r="AE211" s="39">
        <f t="shared" ca="1" si="133"/>
        <v>73866325380.587128</v>
      </c>
      <c r="AF211" s="39">
        <f t="shared" ca="1" si="133"/>
        <v>73754326476.65892</v>
      </c>
      <c r="AG211" s="39">
        <f t="shared" ca="1" si="133"/>
        <v>73642497389.686081</v>
      </c>
    </row>
    <row r="212" spans="1:33">
      <c r="A212" s="20" t="s">
        <v>250</v>
      </c>
      <c r="B212" s="39">
        <f t="shared" ca="1" si="134"/>
        <v>5249649828.640007</v>
      </c>
      <c r="C212" s="39">
        <f t="shared" ca="1" si="132"/>
        <v>2397696902.8017907</v>
      </c>
      <c r="D212" s="39">
        <f t="shared" ca="1" si="132"/>
        <v>8393709954.2978811</v>
      </c>
      <c r="E212" s="39">
        <f t="shared" ca="1" si="132"/>
        <v>67268882652.299629</v>
      </c>
      <c r="F212" s="39">
        <f t="shared" ca="1" si="132"/>
        <v>282729467635.04572</v>
      </c>
      <c r="G212" s="39">
        <f t="shared" ca="1" si="135"/>
        <v>283052432639.9743</v>
      </c>
      <c r="H212" s="39">
        <f t="shared" ca="1" si="133"/>
        <v>287656589899.40289</v>
      </c>
      <c r="I212" s="39">
        <f t="shared" ca="1" si="133"/>
        <v>292335638810.07727</v>
      </c>
      <c r="J212" s="39">
        <f t="shared" ca="1" si="133"/>
        <v>297090797566.57898</v>
      </c>
      <c r="K212" s="39">
        <f t="shared" ca="1" si="133"/>
        <v>301923304178.75641</v>
      </c>
      <c r="L212" s="39">
        <f t="shared" ca="1" si="133"/>
        <v>306834416794.04144</v>
      </c>
      <c r="M212" s="39">
        <f t="shared" ca="1" si="133"/>
        <v>311825414025.00928</v>
      </c>
      <c r="N212" s="39">
        <f t="shared" ca="1" si="133"/>
        <v>321004339280.70197</v>
      </c>
      <c r="O212" s="39">
        <f t="shared" ca="1" si="133"/>
        <v>330453456333.0224</v>
      </c>
      <c r="P212" s="39">
        <f t="shared" ca="1" si="133"/>
        <v>340180718575.74286</v>
      </c>
      <c r="Q212" s="39">
        <f t="shared" ca="1" si="133"/>
        <v>350194313519.56024</v>
      </c>
      <c r="R212" s="39">
        <f t="shared" ca="1" si="133"/>
        <v>360502669683.58624</v>
      </c>
      <c r="S212" s="39">
        <f t="shared" ca="1" si="133"/>
        <v>371114463689.69617</v>
      </c>
      <c r="T212" s="39">
        <f t="shared" ca="1" si="133"/>
        <v>382038627565.70728</v>
      </c>
      <c r="U212" s="39">
        <f t="shared" ca="1" si="133"/>
        <v>393284356263.53503</v>
      </c>
      <c r="V212" s="39">
        <f t="shared" ca="1" si="133"/>
        <v>404861115398.65387</v>
      </c>
      <c r="W212" s="39">
        <f t="shared" ca="1" si="133"/>
        <v>416778649217.37775</v>
      </c>
      <c r="X212" s="39">
        <f t="shared" ca="1" si="133"/>
        <v>416146713735.91821</v>
      </c>
      <c r="Y212" s="39">
        <f t="shared" ca="1" si="133"/>
        <v>415515736418.83087</v>
      </c>
      <c r="Z212" s="39">
        <f t="shared" ca="1" si="133"/>
        <v>414885715813.31061</v>
      </c>
      <c r="AA212" s="39">
        <f t="shared" ca="1" si="133"/>
        <v>414256650468.75549</v>
      </c>
      <c r="AB212" s="39">
        <f t="shared" ca="1" si="133"/>
        <v>413628538936.76282</v>
      </c>
      <c r="AC212" s="39">
        <f t="shared" ca="1" si="133"/>
        <v>413001379771.1261</v>
      </c>
      <c r="AD212" s="39">
        <f t="shared" ca="1" si="133"/>
        <v>412375171527.83148</v>
      </c>
      <c r="AE212" s="39">
        <f t="shared" ca="1" si="133"/>
        <v>411749912765.05493</v>
      </c>
      <c r="AF212" s="39">
        <f t="shared" ca="1" si="133"/>
        <v>411125602043.15808</v>
      </c>
      <c r="AG212" s="39">
        <f t="shared" ca="1" si="133"/>
        <v>410502237924.68579</v>
      </c>
    </row>
    <row r="213" spans="1:33">
      <c r="A213" s="20" t="s">
        <v>251</v>
      </c>
      <c r="B213" s="39">
        <f t="shared" ca="1" si="134"/>
        <v>6016059808.0620537</v>
      </c>
      <c r="C213" s="39">
        <f t="shared" ca="1" si="132"/>
        <v>2629020297.1779737</v>
      </c>
      <c r="D213" s="39">
        <f t="shared" ca="1" si="132"/>
        <v>9315629833.3314571</v>
      </c>
      <c r="E213" s="39">
        <f t="shared" ca="1" si="132"/>
        <v>69783077348.528214</v>
      </c>
      <c r="F213" s="39">
        <f t="shared" ca="1" si="132"/>
        <v>264148667808.23129</v>
      </c>
      <c r="G213" s="39">
        <f t="shared" ca="1" si="135"/>
        <v>264450407759.55005</v>
      </c>
      <c r="H213" s="39">
        <f t="shared" ca="1" si="133"/>
        <v>268751982747.93268</v>
      </c>
      <c r="I213" s="39">
        <f t="shared" ca="1" si="133"/>
        <v>273123527556.12933</v>
      </c>
      <c r="J213" s="39">
        <f t="shared" ca="1" si="133"/>
        <v>277566180319.75269</v>
      </c>
      <c r="K213" s="39">
        <f t="shared" ca="1" si="133"/>
        <v>282081097687.4353</v>
      </c>
      <c r="L213" s="39">
        <f t="shared" ca="1" si="133"/>
        <v>286669455121.96442</v>
      </c>
      <c r="M213" s="39">
        <f t="shared" ca="1" si="133"/>
        <v>291332447206.31445</v>
      </c>
      <c r="N213" s="39">
        <f t="shared" ca="1" si="133"/>
        <v>299908139363.49805</v>
      </c>
      <c r="O213" s="39">
        <f t="shared" ca="1" si="133"/>
        <v>308736266485.20416</v>
      </c>
      <c r="P213" s="39">
        <f t="shared" ca="1" si="133"/>
        <v>317824259273.25208</v>
      </c>
      <c r="Q213" s="39">
        <f t="shared" ca="1" si="133"/>
        <v>327179767160.37097</v>
      </c>
      <c r="R213" s="39">
        <f t="shared" ca="1" si="133"/>
        <v>336810664748.78601</v>
      </c>
      <c r="S213" s="39">
        <f t="shared" ca="1" si="133"/>
        <v>346725058438.33105</v>
      </c>
      <c r="T213" s="39">
        <f t="shared" ca="1" si="133"/>
        <v>356931293249.6665</v>
      </c>
      <c r="U213" s="39">
        <f t="shared" ca="1" si="133"/>
        <v>367437959848.34747</v>
      </c>
      <c r="V213" s="39">
        <f t="shared" ca="1" si="133"/>
        <v>378253901775.65216</v>
      </c>
      <c r="W213" s="39">
        <f t="shared" ca="1" si="133"/>
        <v>389388222892.25745</v>
      </c>
      <c r="X213" s="39">
        <f t="shared" ca="1" si="133"/>
        <v>388797817806.55994</v>
      </c>
      <c r="Y213" s="39">
        <f t="shared" ca="1" si="133"/>
        <v>388208307915.28473</v>
      </c>
      <c r="Z213" s="39">
        <f t="shared" ca="1" si="133"/>
        <v>387619691861.10419</v>
      </c>
      <c r="AA213" s="39">
        <f t="shared" ca="1" si="133"/>
        <v>387031968288.7489</v>
      </c>
      <c r="AB213" s="39">
        <f t="shared" ca="1" si="133"/>
        <v>386445135845.00433</v>
      </c>
      <c r="AC213" s="39">
        <f t="shared" ca="1" si="133"/>
        <v>385859193178.70782</v>
      </c>
      <c r="AD213" s="39">
        <f t="shared" ca="1" si="133"/>
        <v>385274138940.74524</v>
      </c>
      <c r="AE213" s="39">
        <f t="shared" ca="1" si="133"/>
        <v>384689971784.04803</v>
      </c>
      <c r="AF213" s="39">
        <f t="shared" ca="1" si="133"/>
        <v>384106690363.59027</v>
      </c>
      <c r="AG213" s="39">
        <f t="shared" ca="1" si="133"/>
        <v>383524293336.38525</v>
      </c>
    </row>
    <row r="214" spans="1:33">
      <c r="A214" s="20" t="s">
        <v>252</v>
      </c>
      <c r="B214" s="39">
        <f t="shared" ca="1" si="134"/>
        <v>60441612.091671318</v>
      </c>
      <c r="C214" s="39">
        <f t="shared" ca="1" si="132"/>
        <v>28699142.981422</v>
      </c>
      <c r="D214" s="39">
        <f t="shared" ca="1" si="132"/>
        <v>99040045.263251245</v>
      </c>
      <c r="E214" s="39">
        <f t="shared" ca="1" si="132"/>
        <v>768205506.93842697</v>
      </c>
      <c r="F214" s="39">
        <f t="shared" ca="1" si="132"/>
        <v>3013102674.6185789</v>
      </c>
      <c r="G214" s="39">
        <f t="shared" ca="1" si="135"/>
        <v>3016544575.2039638</v>
      </c>
      <c r="H214" s="39">
        <f t="shared" ca="1" si="133"/>
        <v>3065611970.5087075</v>
      </c>
      <c r="I214" s="39">
        <f t="shared" ca="1" si="133"/>
        <v>3115477500.6402278</v>
      </c>
      <c r="J214" s="39">
        <f t="shared" ca="1" si="133"/>
        <v>3166154148.1340299</v>
      </c>
      <c r="K214" s="39">
        <f t="shared" ca="1" si="133"/>
        <v>3217655106.7007508</v>
      </c>
      <c r="L214" s="39">
        <f t="shared" ca="1" si="133"/>
        <v>3269993784.6611586</v>
      </c>
      <c r="M214" s="39">
        <f t="shared" ca="1" si="133"/>
        <v>3323183808.4370141</v>
      </c>
      <c r="N214" s="39">
        <f t="shared" ca="1" si="133"/>
        <v>3421005391.9790316</v>
      </c>
      <c r="O214" s="39">
        <f t="shared" ca="1" si="133"/>
        <v>3521706461.8083782</v>
      </c>
      <c r="P214" s="39">
        <f t="shared" ca="1" si="133"/>
        <v>3625371778.7823071</v>
      </c>
      <c r="Q214" s="39">
        <f t="shared" ca="1" si="133"/>
        <v>3732088598.7874656</v>
      </c>
      <c r="R214" s="39">
        <f t="shared" ca="1" si="133"/>
        <v>3841946746.1838336</v>
      </c>
      <c r="S214" s="39">
        <f t="shared" ca="1" si="133"/>
        <v>3955038689.4105816</v>
      </c>
      <c r="T214" s="39">
        <f t="shared" ca="1" si="133"/>
        <v>4071459618.8174491</v>
      </c>
      <c r="U214" s="39">
        <f t="shared" ca="1" si="133"/>
        <v>4191307526.7871923</v>
      </c>
      <c r="V214" s="39">
        <f t="shared" ca="1" si="133"/>
        <v>4314683290.2165213</v>
      </c>
      <c r="W214" s="39">
        <f t="shared" ca="1" si="133"/>
        <v>4441690755.4249449</v>
      </c>
      <c r="X214" s="39">
        <f t="shared" ca="1" si="133"/>
        <v>4434956096.6527309</v>
      </c>
      <c r="Y214" s="39">
        <f t="shared" ca="1" si="133"/>
        <v>4428231649.2237358</v>
      </c>
      <c r="Z214" s="39">
        <f t="shared" ca="1" si="133"/>
        <v>4421517397.6551361</v>
      </c>
      <c r="AA214" s="39">
        <f t="shared" ca="1" si="133"/>
        <v>4414813326.487587</v>
      </c>
      <c r="AB214" s="39">
        <f t="shared" ca="1" si="133"/>
        <v>4408119420.2851772</v>
      </c>
      <c r="AC214" s="39">
        <f t="shared" ca="1" si="133"/>
        <v>4401435663.6354074</v>
      </c>
      <c r="AD214" s="39">
        <f t="shared" ca="1" si="133"/>
        <v>4394762041.1491423</v>
      </c>
      <c r="AE214" s="39">
        <f t="shared" ca="1" si="133"/>
        <v>4388098537.4605818</v>
      </c>
      <c r="AF214" s="39">
        <f t="shared" ca="1" si="133"/>
        <v>4381445137.2272215</v>
      </c>
      <c r="AG214" s="39">
        <f t="shared" ca="1" si="133"/>
        <v>4374801825.1298265</v>
      </c>
    </row>
    <row r="215" spans="1:33">
      <c r="A215" s="20" t="s">
        <v>253</v>
      </c>
      <c r="B215" s="39">
        <f t="shared" ca="1" si="134"/>
        <v>2125959720.857023</v>
      </c>
      <c r="C215" s="39">
        <f t="shared" ca="1" si="132"/>
        <v>982255694.79638195</v>
      </c>
      <c r="D215" s="39">
        <f t="shared" ca="1" si="132"/>
        <v>3340197322.6300321</v>
      </c>
      <c r="E215" s="39">
        <f t="shared" ca="1" si="132"/>
        <v>25890068661.162388</v>
      </c>
      <c r="F215" s="39">
        <f t="shared" ca="1" si="132"/>
        <v>103952042274.34216</v>
      </c>
      <c r="G215" s="39">
        <f t="shared" ca="1" si="135"/>
        <v>104070787844.53796</v>
      </c>
      <c r="H215" s="39">
        <f t="shared" ca="1" si="133"/>
        <v>105763612982.55167</v>
      </c>
      <c r="I215" s="39">
        <f t="shared" ca="1" si="133"/>
        <v>107483973772.08913</v>
      </c>
      <c r="J215" s="39">
        <f t="shared" ca="1" si="133"/>
        <v>109232318110.62531</v>
      </c>
      <c r="K215" s="39">
        <f t="shared" ca="1" si="133"/>
        <v>111009101181.17723</v>
      </c>
      <c r="L215" s="39">
        <f t="shared" ca="1" si="133"/>
        <v>112814785570.81133</v>
      </c>
      <c r="M215" s="39">
        <f t="shared" ca="1" si="133"/>
        <v>114649841391.07834</v>
      </c>
      <c r="N215" s="39">
        <f t="shared" ca="1" si="133"/>
        <v>118024686023.27797</v>
      </c>
      <c r="O215" s="39">
        <f t="shared" ca="1" si="133"/>
        <v>121498872932.39047</v>
      </c>
      <c r="P215" s="39">
        <f t="shared" ca="1" si="133"/>
        <v>125075326367.99104</v>
      </c>
      <c r="Q215" s="39">
        <f t="shared" ca="1" si="133"/>
        <v>128757056658.16901</v>
      </c>
      <c r="R215" s="39">
        <f t="shared" ca="1" si="133"/>
        <v>132547162743.3438</v>
      </c>
      <c r="S215" s="39">
        <f t="shared" ca="1" si="133"/>
        <v>136448834784.66661</v>
      </c>
      <c r="T215" s="39">
        <f t="shared" ca="1" si="133"/>
        <v>140465356849.20358</v>
      </c>
      <c r="U215" s="39">
        <f t="shared" ca="1" si="133"/>
        <v>144600109674.15979</v>
      </c>
      <c r="V215" s="39">
        <f t="shared" ca="1" si="133"/>
        <v>148856573512.47168</v>
      </c>
      <c r="W215" s="39">
        <f t="shared" ca="1" si="133"/>
        <v>153238331062.16238</v>
      </c>
      <c r="X215" s="39">
        <f t="shared" ca="1" si="133"/>
        <v>153005985334.521</v>
      </c>
      <c r="Y215" s="39">
        <f t="shared" ca="1" si="133"/>
        <v>152773991898.22064</v>
      </c>
      <c r="Z215" s="39">
        <f t="shared" ca="1" si="133"/>
        <v>152542350219.10397</v>
      </c>
      <c r="AA215" s="39">
        <f t="shared" ca="1" si="133"/>
        <v>152311059763.82349</v>
      </c>
      <c r="AB215" s="39">
        <f t="shared" ca="1" si="133"/>
        <v>152080119999.84039</v>
      </c>
      <c r="AC215" s="39">
        <f t="shared" ca="1" si="133"/>
        <v>151849530395.42331</v>
      </c>
      <c r="AD215" s="39">
        <f t="shared" ca="1" si="133"/>
        <v>151619290419.64713</v>
      </c>
      <c r="AE215" s="39">
        <f t="shared" ca="1" si="133"/>
        <v>151389399542.39178</v>
      </c>
      <c r="AF215" s="39">
        <f t="shared" ca="1" si="133"/>
        <v>151159857234.34091</v>
      </c>
      <c r="AG215" s="39">
        <f t="shared" ca="1" si="133"/>
        <v>150930662966.98074</v>
      </c>
    </row>
    <row r="216" spans="1:33">
      <c r="A216" s="20" t="s">
        <v>392</v>
      </c>
      <c r="B216" s="39">
        <f t="shared" ca="1" si="134"/>
        <v>19335810881.52364</v>
      </c>
      <c r="C216" s="39">
        <f t="shared" ca="1" si="132"/>
        <v>8988042313.8006363</v>
      </c>
      <c r="D216" s="39">
        <f t="shared" ca="1" si="132"/>
        <v>29828307502.819592</v>
      </c>
      <c r="E216" s="39">
        <f t="shared" ca="1" si="132"/>
        <v>242910582181.90103</v>
      </c>
      <c r="F216" s="39">
        <f t="shared" ca="1" si="132"/>
        <v>1017096836393.0511</v>
      </c>
      <c r="G216" s="39">
        <f t="shared" ca="1" si="135"/>
        <v>1052306708154.7882</v>
      </c>
      <c r="H216" s="39">
        <f t="shared" ca="1" si="133"/>
        <v>1041978814916.5215</v>
      </c>
      <c r="I216" s="39">
        <f t="shared" ca="1" si="133"/>
        <v>1031650921678.2549</v>
      </c>
      <c r="J216" s="39">
        <f t="shared" ca="1" si="133"/>
        <v>1021323028439.9883</v>
      </c>
      <c r="K216" s="39">
        <f t="shared" ca="1" si="133"/>
        <v>1010995135201.7174</v>
      </c>
      <c r="L216" s="39">
        <f t="shared" ca="1" si="133"/>
        <v>1000667241963.4507</v>
      </c>
      <c r="M216" s="39">
        <f t="shared" ca="1" si="133"/>
        <v>990339348725.18665</v>
      </c>
      <c r="N216" s="39">
        <f t="shared" ca="1" si="133"/>
        <v>979863026652.21289</v>
      </c>
      <c r="O216" s="39">
        <f t="shared" ca="1" si="133"/>
        <v>969386704579.24146</v>
      </c>
      <c r="P216" s="39">
        <f t="shared" ca="1" si="133"/>
        <v>958910382506.27039</v>
      </c>
      <c r="Q216" s="39">
        <f t="shared" ca="1" si="133"/>
        <v>948434060433.29895</v>
      </c>
      <c r="R216" s="39">
        <f t="shared" ca="1" si="133"/>
        <v>937957738360.32776</v>
      </c>
      <c r="S216" s="39">
        <f t="shared" ca="1" si="133"/>
        <v>927481416287.35632</v>
      </c>
      <c r="T216" s="39">
        <f t="shared" ca="1" si="133"/>
        <v>917005094214.38513</v>
      </c>
      <c r="U216" s="39">
        <f t="shared" ca="1" si="133"/>
        <v>906528772141.41382</v>
      </c>
      <c r="V216" s="39">
        <f t="shared" ca="1" si="133"/>
        <v>896052450068.44263</v>
      </c>
      <c r="W216" s="39">
        <f t="shared" ca="1" si="133"/>
        <v>885576127995.47131</v>
      </c>
      <c r="X216" s="39">
        <f t="shared" ca="1" si="133"/>
        <v>875651880592.75269</v>
      </c>
      <c r="Y216" s="39">
        <f t="shared" ca="1" si="133"/>
        <v>865727633190.03796</v>
      </c>
      <c r="Z216" s="39">
        <f t="shared" ca="1" si="133"/>
        <v>855803385787.32324</v>
      </c>
      <c r="AA216" s="39">
        <f t="shared" ca="1" si="133"/>
        <v>845879138384.60449</v>
      </c>
      <c r="AB216" s="39">
        <f t="shared" ca="1" si="133"/>
        <v>835954890981.88989</v>
      </c>
      <c r="AC216" s="39">
        <f t="shared" ca="1" si="133"/>
        <v>826030643579.17529</v>
      </c>
      <c r="AD216" s="39">
        <f t="shared" ca="1" si="133"/>
        <v>816106396176.45667</v>
      </c>
      <c r="AE216" s="39">
        <f t="shared" ca="1" si="133"/>
        <v>806182148773.74207</v>
      </c>
      <c r="AF216" s="39">
        <f t="shared" ca="1" si="133"/>
        <v>796257901371.02747</v>
      </c>
      <c r="AG216" s="39">
        <f t="shared" ca="1" si="133"/>
        <v>786333653968.31213</v>
      </c>
    </row>
    <row r="217" spans="1:33">
      <c r="A217" s="20" t="s">
        <v>368</v>
      </c>
      <c r="B217" s="39">
        <f t="shared" ca="1" si="134"/>
        <v>54566735969.299118</v>
      </c>
      <c r="C217" s="39">
        <f t="shared" ca="1" si="132"/>
        <v>27597174342.659946</v>
      </c>
      <c r="D217" s="39">
        <f t="shared" ca="1" si="132"/>
        <v>98786076813.545578</v>
      </c>
      <c r="E217" s="39">
        <f t="shared" ca="1" si="132"/>
        <v>765063842439.42151</v>
      </c>
      <c r="F217" s="39">
        <f t="shared" ca="1" si="132"/>
        <v>3188347243276.1777</v>
      </c>
      <c r="G217" s="39">
        <f t="shared" ca="1" si="135"/>
        <v>3230006832691.8076</v>
      </c>
      <c r="H217" s="39">
        <f t="shared" ca="1" si="133"/>
        <v>3249835483854.2637</v>
      </c>
      <c r="I217" s="39">
        <f t="shared" ca="1" si="133"/>
        <v>3269785860891.3975</v>
      </c>
      <c r="J217" s="39">
        <f t="shared" ca="1" si="133"/>
        <v>3289858711064.7554</v>
      </c>
      <c r="K217" s="39">
        <f t="shared" ca="1" si="133"/>
        <v>3310054786223.2427</v>
      </c>
      <c r="L217" s="39">
        <f t="shared" ca="1" si="133"/>
        <v>3330374842831.2783</v>
      </c>
      <c r="M217" s="39">
        <f t="shared" ca="1" si="133"/>
        <v>3350819641997.1328</v>
      </c>
      <c r="N217" s="39">
        <f t="shared" ca="1" si="133"/>
        <v>3380633555879.8247</v>
      </c>
      <c r="O217" s="39">
        <f t="shared" ca="1" si="133"/>
        <v>3410712739026.7471</v>
      </c>
      <c r="P217" s="39">
        <f t="shared" ca="1" si="133"/>
        <v>3441059551670.8726</v>
      </c>
      <c r="Q217" s="39">
        <f t="shared" ca="1" si="133"/>
        <v>3471676375045.3418</v>
      </c>
      <c r="R217" s="39">
        <f t="shared" ca="1" si="133"/>
        <v>3502565611570.3154</v>
      </c>
      <c r="S217" s="39">
        <f t="shared" ca="1" si="133"/>
        <v>3533729685041.4844</v>
      </c>
      <c r="T217" s="39">
        <f t="shared" ca="1" si="133"/>
        <v>3565171040820.2583</v>
      </c>
      <c r="U217" s="39">
        <f t="shared" ca="1" si="133"/>
        <v>3596892146025.6489</v>
      </c>
      <c r="V217" s="39">
        <f t="shared" ca="1" si="133"/>
        <v>3628895489727.855</v>
      </c>
      <c r="W217" s="39">
        <f t="shared" ca="1" si="133"/>
        <v>3661183583143.5752</v>
      </c>
      <c r="X217" s="39">
        <f t="shared" ca="1" si="133"/>
        <v>3689673811071.3213</v>
      </c>
      <c r="Y217" s="39">
        <f t="shared" ca="1" si="133"/>
        <v>3718385741371.7944</v>
      </c>
      <c r="Z217" s="39">
        <f t="shared" ca="1" si="133"/>
        <v>3747321099266.0854</v>
      </c>
      <c r="AA217" s="39">
        <f t="shared" ca="1" si="133"/>
        <v>3776481623400.4346</v>
      </c>
      <c r="AB217" s="39">
        <f t="shared" ca="1" si="133"/>
        <v>3805869065950.7041</v>
      </c>
      <c r="AC217" s="39">
        <f t="shared" ca="1" si="133"/>
        <v>3835485192727.6602</v>
      </c>
      <c r="AD217" s="39">
        <f t="shared" ca="1" si="133"/>
        <v>3865331783283.0781</v>
      </c>
      <c r="AE217" s="39">
        <f t="shared" ca="1" si="133"/>
        <v>3895410631016.6685</v>
      </c>
      <c r="AF217" s="39">
        <f t="shared" ca="1" si="133"/>
        <v>3925723543283.8364</v>
      </c>
      <c r="AG217" s="39">
        <f t="shared" ca="1" si="133"/>
        <v>3956272341504.2856</v>
      </c>
    </row>
    <row r="218" spans="1:33">
      <c r="A218" s="20" t="s">
        <v>305</v>
      </c>
      <c r="B218" s="39">
        <f t="shared" ca="1" si="134"/>
        <v>16954432428.481665</v>
      </c>
      <c r="C218" s="39">
        <f t="shared" ca="1" si="132"/>
        <v>8574718998.6387949</v>
      </c>
      <c r="D218" s="39">
        <f t="shared" ca="1" si="132"/>
        <v>30693825358.2253</v>
      </c>
      <c r="E218" s="39">
        <f t="shared" ca="1" si="132"/>
        <v>237713013060.03918</v>
      </c>
      <c r="F218" s="39">
        <f t="shared" ca="1" si="132"/>
        <v>990651482710.55872</v>
      </c>
      <c r="G218" s="39">
        <f t="shared" ca="1" si="135"/>
        <v>1003595535185</v>
      </c>
      <c r="H218" s="39">
        <f t="shared" ca="1" si="133"/>
        <v>1009756496076.4658</v>
      </c>
      <c r="I218" s="39">
        <f t="shared" ca="1" si="133"/>
        <v>1015955278418.6809</v>
      </c>
      <c r="J218" s="39">
        <f t="shared" ca="1" si="133"/>
        <v>1022192114393.3071</v>
      </c>
      <c r="K218" s="39">
        <f t="shared" ca="1" si="133"/>
        <v>1028467237607.3428</v>
      </c>
      <c r="L218" s="39">
        <f t="shared" ca="1" si="133"/>
        <v>1034780883101.8743</v>
      </c>
      <c r="M218" s="39">
        <f t="shared" ca="1" si="133"/>
        <v>1041133287360.8789</v>
      </c>
      <c r="N218" s="39">
        <f t="shared" ca="1" si="133"/>
        <v>1050396769579.0029</v>
      </c>
      <c r="O218" s="39">
        <f t="shared" ca="1" si="133"/>
        <v>1059742673619.4307</v>
      </c>
      <c r="P218" s="39">
        <f t="shared" ca="1" si="133"/>
        <v>1069171732830.2307</v>
      </c>
      <c r="Q218" s="39">
        <f t="shared" ca="1" si="133"/>
        <v>1078684687084.4354</v>
      </c>
      <c r="R218" s="39">
        <f t="shared" ref="H218:AG228" ca="1" si="136">IFERROR($F218*R41/$F41,0)</f>
        <v>1088282282838.0956</v>
      </c>
      <c r="S218" s="39">
        <f t="shared" ca="1" si="136"/>
        <v>1097965273188.8551</v>
      </c>
      <c r="T218" s="39">
        <f t="shared" ca="1" si="136"/>
        <v>1107734417935.0427</v>
      </c>
      <c r="U218" s="39">
        <f t="shared" ca="1" si="136"/>
        <v>1117590483635.292</v>
      </c>
      <c r="V218" s="39">
        <f t="shared" ca="1" si="136"/>
        <v>1127534243668.6902</v>
      </c>
      <c r="W218" s="39">
        <f t="shared" ca="1" si="136"/>
        <v>1137566478295.4663</v>
      </c>
      <c r="X218" s="39">
        <f t="shared" ca="1" si="136"/>
        <v>1146418678004.5483</v>
      </c>
      <c r="Y218" s="39">
        <f t="shared" ca="1" si="136"/>
        <v>1155339762865.562</v>
      </c>
      <c r="Z218" s="39">
        <f t="shared" ca="1" si="136"/>
        <v>1164330268922.0122</v>
      </c>
      <c r="AA218" s="39">
        <f t="shared" ca="1" si="136"/>
        <v>1173390736388.7322</v>
      </c>
      <c r="AB218" s="39">
        <f t="shared" ca="1" si="136"/>
        <v>1182521709684.345</v>
      </c>
      <c r="AC218" s="39">
        <f t="shared" ca="1" si="136"/>
        <v>1191723737463.9756</v>
      </c>
      <c r="AD218" s="39">
        <f t="shared" ca="1" si="136"/>
        <v>1200997372652.2175</v>
      </c>
      <c r="AE218" s="39">
        <f t="shared" ca="1" si="136"/>
        <v>1210343172476.3569</v>
      </c>
      <c r="AF218" s="39">
        <f t="shared" ca="1" si="136"/>
        <v>1219761698499.8552</v>
      </c>
      <c r="AG218" s="39">
        <f t="shared" ca="1" si="136"/>
        <v>1229253516656.0911</v>
      </c>
    </row>
    <row r="219" spans="1:33">
      <c r="A219" s="20" t="s">
        <v>258</v>
      </c>
      <c r="B219" s="39">
        <f t="shared" ca="1" si="134"/>
        <v>1075282461.6664715</v>
      </c>
      <c r="C219" s="39">
        <f t="shared" ca="1" si="132"/>
        <v>475297607.21740383</v>
      </c>
      <c r="D219" s="39">
        <f t="shared" ca="1" si="132"/>
        <v>1663614129.2627802</v>
      </c>
      <c r="E219" s="39">
        <f t="shared" ca="1" si="132"/>
        <v>13514029856.009026</v>
      </c>
      <c r="F219" s="39">
        <f t="shared" ca="1" si="132"/>
        <v>54780934577.954178</v>
      </c>
      <c r="G219" s="39">
        <f t="shared" ca="1" si="135"/>
        <v>54843511446.767868</v>
      </c>
      <c r="H219" s="39">
        <f t="shared" ca="1" si="136"/>
        <v>55735601117.240211</v>
      </c>
      <c r="I219" s="39">
        <f t="shared" ca="1" si="136"/>
        <v>56642201601.46553</v>
      </c>
      <c r="J219" s="39">
        <f t="shared" ca="1" si="136"/>
        <v>57563548933.693245</v>
      </c>
      <c r="K219" s="39">
        <f t="shared" ca="1" si="136"/>
        <v>58499882987.527832</v>
      </c>
      <c r="L219" s="39">
        <f t="shared" ca="1" si="136"/>
        <v>59451447538.380272</v>
      </c>
      <c r="M219" s="39">
        <f t="shared" ca="1" si="136"/>
        <v>60418490326.935036</v>
      </c>
      <c r="N219" s="39">
        <f t="shared" ca="1" si="136"/>
        <v>62196975279.826836</v>
      </c>
      <c r="O219" s="39">
        <f t="shared" ca="1" si="136"/>
        <v>64027811900.404236</v>
      </c>
      <c r="P219" s="39">
        <f t="shared" ca="1" si="136"/>
        <v>65912541217.791527</v>
      </c>
      <c r="Q219" s="39">
        <f t="shared" ca="1" si="136"/>
        <v>67852749623.006218</v>
      </c>
      <c r="R219" s="39">
        <f t="shared" ca="1" si="136"/>
        <v>69850070204.236526</v>
      </c>
      <c r="S219" s="39">
        <f t="shared" ca="1" si="136"/>
        <v>71906184121.424026</v>
      </c>
      <c r="T219" s="39">
        <f t="shared" ca="1" si="136"/>
        <v>74022822021.308914</v>
      </c>
      <c r="U219" s="39">
        <f t="shared" ca="1" si="136"/>
        <v>76201765494.128448</v>
      </c>
      <c r="V219" s="39">
        <f t="shared" ca="1" si="136"/>
        <v>78444848573.195038</v>
      </c>
      <c r="W219" s="39">
        <f t="shared" ca="1" si="136"/>
        <v>80753959278.616058</v>
      </c>
      <c r="X219" s="39">
        <f t="shared" ca="1" si="136"/>
        <v>80631517084.822479</v>
      </c>
      <c r="Y219" s="39">
        <f t="shared" ca="1" si="136"/>
        <v>80509260542.493652</v>
      </c>
      <c r="Z219" s="39">
        <f t="shared" ca="1" si="136"/>
        <v>80387189370.137756</v>
      </c>
      <c r="AA219" s="39">
        <f t="shared" ca="1" si="136"/>
        <v>80265303286.689911</v>
      </c>
      <c r="AB219" s="39">
        <f t="shared" ca="1" si="136"/>
        <v>80143602011.511307</v>
      </c>
      <c r="AC219" s="39">
        <f t="shared" ca="1" si="136"/>
        <v>80022085264.388718</v>
      </c>
      <c r="AD219" s="39">
        <f t="shared" ca="1" si="136"/>
        <v>79900752765.533752</v>
      </c>
      <c r="AE219" s="39">
        <f t="shared" ca="1" si="136"/>
        <v>79779604235.582245</v>
      </c>
      <c r="AF219" s="39">
        <f t="shared" ca="1" si="136"/>
        <v>79658639395.593613</v>
      </c>
      <c r="AG219" s="39">
        <f t="shared" ca="1" si="136"/>
        <v>79537857967.050201</v>
      </c>
    </row>
    <row r="220" spans="1:33">
      <c r="A220" s="20" t="s">
        <v>306</v>
      </c>
      <c r="B220" s="39">
        <f t="shared" ca="1" si="134"/>
        <v>2709901838.5915561</v>
      </c>
      <c r="C220" s="39">
        <f t="shared" ca="1" si="132"/>
        <v>1197833969.7649806</v>
      </c>
      <c r="D220" s="39">
        <f t="shared" ca="1" si="132"/>
        <v>4192601617.0758028</v>
      </c>
      <c r="E220" s="39">
        <f t="shared" ca="1" si="132"/>
        <v>34057743578.207142</v>
      </c>
      <c r="F220" s="39">
        <f t="shared" ca="1" si="132"/>
        <v>138057636597.63654</v>
      </c>
      <c r="G220" s="39">
        <f t="shared" ca="1" si="135"/>
        <v>138215341366.28748</v>
      </c>
      <c r="H220" s="39">
        <f t="shared" ca="1" si="136"/>
        <v>140463564995.31882</v>
      </c>
      <c r="I220" s="39">
        <f t="shared" ca="1" si="136"/>
        <v>142748358439.5108</v>
      </c>
      <c r="J220" s="39">
        <f t="shared" ca="1" si="136"/>
        <v>145070316546.88644</v>
      </c>
      <c r="K220" s="39">
        <f t="shared" ca="1" si="136"/>
        <v>147430043841.32202</v>
      </c>
      <c r="L220" s="39">
        <f t="shared" ca="1" si="136"/>
        <v>149828154679.9357</v>
      </c>
      <c r="M220" s="39">
        <f t="shared" ca="1" si="136"/>
        <v>152265273413.03571</v>
      </c>
      <c r="N220" s="39">
        <f t="shared" ca="1" si="136"/>
        <v>156747369806.83313</v>
      </c>
      <c r="O220" s="39">
        <f t="shared" ca="1" si="136"/>
        <v>161361401655.33395</v>
      </c>
      <c r="P220" s="39">
        <f t="shared" ca="1" si="136"/>
        <v>166111252624.27817</v>
      </c>
      <c r="Q220" s="39">
        <f t="shared" ca="1" si="136"/>
        <v>171000920699.39362</v>
      </c>
      <c r="R220" s="39">
        <f t="shared" ca="1" si="136"/>
        <v>176034521551.53094</v>
      </c>
      <c r="S220" s="39">
        <f t="shared" ca="1" si="136"/>
        <v>181216292000.85538</v>
      </c>
      <c r="T220" s="39">
        <f t="shared" ca="1" si="136"/>
        <v>186550593583.01007</v>
      </c>
      <c r="U220" s="39">
        <f t="shared" ca="1" si="136"/>
        <v>192041916220.25421</v>
      </c>
      <c r="V220" s="39">
        <f t="shared" ca="1" si="136"/>
        <v>197694882000.66476</v>
      </c>
      <c r="W220" s="39">
        <f t="shared" ca="1" si="136"/>
        <v>203514249068.58298</v>
      </c>
      <c r="X220" s="39">
        <f t="shared" ca="1" si="136"/>
        <v>203205673100.95477</v>
      </c>
      <c r="Y220" s="39">
        <f t="shared" ca="1" si="136"/>
        <v>202897565007.82791</v>
      </c>
      <c r="Z220" s="39">
        <f t="shared" ca="1" si="136"/>
        <v>202589924079.79346</v>
      </c>
      <c r="AA220" s="39">
        <f t="shared" ca="1" si="136"/>
        <v>202282749608.51813</v>
      </c>
      <c r="AB220" s="39">
        <f t="shared" ca="1" si="136"/>
        <v>201976040886.74252</v>
      </c>
      <c r="AC220" s="39">
        <f t="shared" ca="1" si="136"/>
        <v>201669797208.27982</v>
      </c>
      <c r="AD220" s="39">
        <f t="shared" ca="1" si="136"/>
        <v>201364017868.01382</v>
      </c>
      <c r="AE220" s="39">
        <f t="shared" ca="1" si="136"/>
        <v>201058702161.89746</v>
      </c>
      <c r="AF220" s="39">
        <f t="shared" ca="1" si="136"/>
        <v>200753849386.95108</v>
      </c>
      <c r="AG220" s="39">
        <f t="shared" ca="1" si="136"/>
        <v>200449458841.26117</v>
      </c>
    </row>
    <row r="221" spans="1:33">
      <c r="A221" s="20" t="s">
        <v>259</v>
      </c>
      <c r="B221" s="39">
        <f t="shared" ca="1" si="134"/>
        <v>122636101079.30254</v>
      </c>
      <c r="C221" s="39">
        <f t="shared" ca="1" si="132"/>
        <v>55963089916.565857</v>
      </c>
      <c r="D221" s="39">
        <f t="shared" ca="1" si="132"/>
        <v>210679567116.05228</v>
      </c>
      <c r="E221" s="39">
        <f t="shared" ca="1" si="132"/>
        <v>1524864087421.325</v>
      </c>
      <c r="F221" s="39">
        <f t="shared" ca="1" si="132"/>
        <v>6131435724313.7715</v>
      </c>
      <c r="G221" s="39">
        <f t="shared" ca="1" si="135"/>
        <v>5440599905054.9248</v>
      </c>
      <c r="H221" s="39">
        <f t="shared" ca="1" si="136"/>
        <v>5622925375424.9912</v>
      </c>
      <c r="I221" s="39">
        <f t="shared" ca="1" si="136"/>
        <v>5811360939851.9219</v>
      </c>
      <c r="J221" s="39">
        <f t="shared" ca="1" si="136"/>
        <v>6006111359904.7324</v>
      </c>
      <c r="K221" s="39">
        <f t="shared" ca="1" si="136"/>
        <v>6207388259125.3848</v>
      </c>
      <c r="L221" s="39">
        <f t="shared" ca="1" si="136"/>
        <v>6415410352987.3369</v>
      </c>
      <c r="M221" s="39">
        <f t="shared" ca="1" si="136"/>
        <v>6630403686560.4668</v>
      </c>
      <c r="N221" s="39">
        <f t="shared" ca="1" si="136"/>
        <v>6696079105202.6855</v>
      </c>
      <c r="O221" s="39">
        <f t="shared" ca="1" si="136"/>
        <v>6762405051447.4063</v>
      </c>
      <c r="P221" s="39">
        <f t="shared" ca="1" si="136"/>
        <v>6829387968895.1445</v>
      </c>
      <c r="Q221" s="39">
        <f t="shared" ca="1" si="136"/>
        <v>6897034364971.5186</v>
      </c>
      <c r="R221" s="39">
        <f t="shared" ca="1" si="136"/>
        <v>6965350811559.4404</v>
      </c>
      <c r="S221" s="39">
        <f t="shared" ca="1" si="136"/>
        <v>7034343945637.584</v>
      </c>
      <c r="T221" s="39">
        <f t="shared" ca="1" si="136"/>
        <v>7104020469925.165</v>
      </c>
      <c r="U221" s="39">
        <f t="shared" ca="1" si="136"/>
        <v>7174387153533.1221</v>
      </c>
      <c r="V221" s="39">
        <f t="shared" ca="1" si="136"/>
        <v>7245450832621.7275</v>
      </c>
      <c r="W221" s="39">
        <f t="shared" ca="1" si="136"/>
        <v>7317218411064.7373</v>
      </c>
      <c r="X221" s="39">
        <f t="shared" ca="1" si="136"/>
        <v>7309847322416.5859</v>
      </c>
      <c r="Y221" s="39">
        <f t="shared" ca="1" si="136"/>
        <v>7302483659123.9209</v>
      </c>
      <c r="Z221" s="39">
        <f t="shared" ca="1" si="136"/>
        <v>7295127413706.7178</v>
      </c>
      <c r="AA221" s="39">
        <f t="shared" ca="1" si="136"/>
        <v>7287778578692.4893</v>
      </c>
      <c r="AB221" s="39">
        <f t="shared" ca="1" si="136"/>
        <v>7280437146616.2793</v>
      </c>
      <c r="AC221" s="39">
        <f t="shared" ca="1" si="136"/>
        <v>7273103110020.6455</v>
      </c>
      <c r="AD221" s="39">
        <f t="shared" ca="1" si="136"/>
        <v>7265776461455.6602</v>
      </c>
      <c r="AE221" s="39">
        <f t="shared" ca="1" si="136"/>
        <v>7258457193478.9063</v>
      </c>
      <c r="AF221" s="39">
        <f t="shared" ca="1" si="136"/>
        <v>7251145298655.4531</v>
      </c>
      <c r="AG221" s="39">
        <f t="shared" ca="1" si="136"/>
        <v>7243840769557.8672</v>
      </c>
    </row>
    <row r="222" spans="1:33">
      <c r="A222" s="20" t="s">
        <v>260</v>
      </c>
      <c r="B222" s="39">
        <f t="shared" ca="1" si="134"/>
        <v>10857054985.904839</v>
      </c>
      <c r="C222" s="39">
        <f t="shared" ca="1" si="132"/>
        <v>5536112161.9986916</v>
      </c>
      <c r="D222" s="39">
        <f t="shared" ca="1" si="132"/>
        <v>17056761668.425318</v>
      </c>
      <c r="E222" s="39">
        <f t="shared" ca="1" si="132"/>
        <v>147418837464.65335</v>
      </c>
      <c r="F222" s="39">
        <f t="shared" ca="1" si="132"/>
        <v>662895892544.45605</v>
      </c>
      <c r="G222" s="39">
        <f t="shared" ca="1" si="135"/>
        <v>610349266915.93201</v>
      </c>
      <c r="H222" s="39">
        <f t="shared" ca="1" si="136"/>
        <v>616267029116.7196</v>
      </c>
      <c r="I222" s="39">
        <f t="shared" ca="1" si="136"/>
        <v>622242168152.974</v>
      </c>
      <c r="J222" s="39">
        <f t="shared" ca="1" si="136"/>
        <v>628275240333.16699</v>
      </c>
      <c r="K222" s="39">
        <f t="shared" ca="1" si="136"/>
        <v>634366807359.56995</v>
      </c>
      <c r="L222" s="39">
        <f t="shared" ca="1" si="136"/>
        <v>640517436380.54968</v>
      </c>
      <c r="M222" s="39">
        <f t="shared" ca="1" si="136"/>
        <v>646727700043.37183</v>
      </c>
      <c r="N222" s="39">
        <f t="shared" ca="1" si="136"/>
        <v>652237805923.78784</v>
      </c>
      <c r="O222" s="39">
        <f t="shared" ca="1" si="136"/>
        <v>657794857785.96899</v>
      </c>
      <c r="P222" s="39">
        <f t="shared" ca="1" si="136"/>
        <v>663399255608.65503</v>
      </c>
      <c r="Q222" s="39">
        <f t="shared" ca="1" si="136"/>
        <v>669051402778.39514</v>
      </c>
      <c r="R222" s="39">
        <f t="shared" ca="1" si="136"/>
        <v>674751706118.58386</v>
      </c>
      <c r="S222" s="39">
        <f t="shared" ca="1" si="136"/>
        <v>680500575918.74133</v>
      </c>
      <c r="T222" s="39">
        <f t="shared" ca="1" si="136"/>
        <v>686298425964.04602</v>
      </c>
      <c r="U222" s="39">
        <f t="shared" ca="1" si="136"/>
        <v>692145673565.11682</v>
      </c>
      <c r="V222" s="39">
        <f t="shared" ca="1" si="136"/>
        <v>698042739588.05029</v>
      </c>
      <c r="W222" s="39">
        <f t="shared" ca="1" si="136"/>
        <v>703990048484.71216</v>
      </c>
      <c r="X222" s="39">
        <f t="shared" ca="1" si="136"/>
        <v>708314768313.43665</v>
      </c>
      <c r="Y222" s="39">
        <f t="shared" ca="1" si="136"/>
        <v>712666055565.4325</v>
      </c>
      <c r="Z222" s="39">
        <f t="shared" ca="1" si="136"/>
        <v>717044073448.49316</v>
      </c>
      <c r="AA222" s="39">
        <f t="shared" ca="1" si="136"/>
        <v>721448986173.02185</v>
      </c>
      <c r="AB222" s="39">
        <f t="shared" ca="1" si="136"/>
        <v>725880958958.19324</v>
      </c>
      <c r="AC222" s="39">
        <f t="shared" ca="1" si="136"/>
        <v>730340158038.14746</v>
      </c>
      <c r="AD222" s="39">
        <f t="shared" ca="1" si="136"/>
        <v>734826750668.22766</v>
      </c>
      <c r="AE222" s="39">
        <f t="shared" ca="1" si="136"/>
        <v>739340905131.25232</v>
      </c>
      <c r="AF222" s="39">
        <f t="shared" ca="1" si="136"/>
        <v>743882790743.82642</v>
      </c>
      <c r="AG222" s="39">
        <f t="shared" ca="1" si="136"/>
        <v>748452577862.69458</v>
      </c>
    </row>
    <row r="223" spans="1:33">
      <c r="A223" s="20" t="s">
        <v>307</v>
      </c>
      <c r="B223" s="39">
        <f t="shared" ca="1" si="134"/>
        <v>13549891645.709766</v>
      </c>
      <c r="C223" s="39">
        <f t="shared" ca="1" si="132"/>
        <v>6909214333.9943256</v>
      </c>
      <c r="D223" s="39">
        <f t="shared" ca="1" si="132"/>
        <v>21287289484.478664</v>
      </c>
      <c r="E223" s="39">
        <f t="shared" ca="1" si="132"/>
        <v>183982606404.39017</v>
      </c>
      <c r="F223" s="39">
        <f t="shared" ca="1" si="132"/>
        <v>827311598589.5376</v>
      </c>
      <c r="G223" s="39">
        <f t="shared" ca="1" si="135"/>
        <v>761732020652.56201</v>
      </c>
      <c r="H223" s="39">
        <f t="shared" ca="1" si="136"/>
        <v>769117544324.48303</v>
      </c>
      <c r="I223" s="39">
        <f t="shared" ca="1" si="136"/>
        <v>776574675803.91345</v>
      </c>
      <c r="J223" s="39">
        <f t="shared" ca="1" si="136"/>
        <v>784104109378.53284</v>
      </c>
      <c r="K223" s="39">
        <f t="shared" ca="1" si="136"/>
        <v>791706546067.62573</v>
      </c>
      <c r="L223" s="39">
        <f t="shared" ca="1" si="136"/>
        <v>799382693687.34656</v>
      </c>
      <c r="M223" s="39">
        <f t="shared" ca="1" si="136"/>
        <v>807133266916.62231</v>
      </c>
      <c r="N223" s="39">
        <f t="shared" ca="1" si="136"/>
        <v>814010024723.68445</v>
      </c>
      <c r="O223" s="39">
        <f t="shared" ca="1" si="136"/>
        <v>820945372357.08032</v>
      </c>
      <c r="P223" s="39">
        <f t="shared" ca="1" si="136"/>
        <v>827939809000.85107</v>
      </c>
      <c r="Q223" s="39">
        <f t="shared" ca="1" si="136"/>
        <v>834993838092.07471</v>
      </c>
      <c r="R223" s="39">
        <f t="shared" ca="1" si="136"/>
        <v>842107967357.10156</v>
      </c>
      <c r="S223" s="39">
        <f t="shared" ca="1" si="136"/>
        <v>849282708848.10059</v>
      </c>
      <c r="T223" s="39">
        <f t="shared" ca="1" si="136"/>
        <v>856518578979.91272</v>
      </c>
      <c r="U223" s="39">
        <f t="shared" ca="1" si="136"/>
        <v>863816098567.22314</v>
      </c>
      <c r="V223" s="39">
        <f t="shared" ca="1" si="136"/>
        <v>871175792862.04602</v>
      </c>
      <c r="W223" s="39">
        <f t="shared" ca="1" si="136"/>
        <v>878598191591.53174</v>
      </c>
      <c r="X223" s="39">
        <f t="shared" ca="1" si="136"/>
        <v>883995556268.54089</v>
      </c>
      <c r="Y223" s="39">
        <f t="shared" ca="1" si="136"/>
        <v>889426077792.14441</v>
      </c>
      <c r="Z223" s="39">
        <f t="shared" ca="1" si="136"/>
        <v>894889959849.98242</v>
      </c>
      <c r="AA223" s="39">
        <f t="shared" ca="1" si="136"/>
        <v>900387407380.98108</v>
      </c>
      <c r="AB223" s="39">
        <f t="shared" ca="1" si="136"/>
        <v>905918626583.03589</v>
      </c>
      <c r="AC223" s="39">
        <f t="shared" ca="1" si="136"/>
        <v>911483824920.75037</v>
      </c>
      <c r="AD223" s="39">
        <f t="shared" ca="1" si="136"/>
        <v>917083211133.21301</v>
      </c>
      <c r="AE223" s="39">
        <f t="shared" ca="1" si="136"/>
        <v>922716995241.83069</v>
      </c>
      <c r="AF223" s="39">
        <f t="shared" ca="1" si="136"/>
        <v>928385388558.20325</v>
      </c>
      <c r="AG223" s="39">
        <f t="shared" ca="1" si="136"/>
        <v>934088603692.05017</v>
      </c>
    </row>
    <row r="224" spans="1:33">
      <c r="A224" s="20" t="s">
        <v>308</v>
      </c>
      <c r="B224" s="39">
        <f t="shared" ca="1" si="134"/>
        <v>45433787842.662895</v>
      </c>
      <c r="C224" s="39">
        <f t="shared" ca="1" si="134"/>
        <v>21422814382.411407</v>
      </c>
      <c r="D224" s="39">
        <f t="shared" ca="1" si="134"/>
        <v>77462541116.097763</v>
      </c>
      <c r="E224" s="39">
        <f t="shared" ca="1" si="134"/>
        <v>613820048088.51514</v>
      </c>
      <c r="F224" s="39">
        <f t="shared" ca="1" si="134"/>
        <v>2620367863920.5498</v>
      </c>
      <c r="G224" s="39">
        <f t="shared" ca="1" si="135"/>
        <v>2591190784905.5693</v>
      </c>
      <c r="H224" s="39">
        <f t="shared" ca="1" si="136"/>
        <v>2626200383741.6533</v>
      </c>
      <c r="I224" s="39">
        <f t="shared" ca="1" si="136"/>
        <v>2661682997539.7397</v>
      </c>
      <c r="J224" s="39">
        <f t="shared" ca="1" si="136"/>
        <v>2697645017208.6572</v>
      </c>
      <c r="K224" s="39">
        <f t="shared" ca="1" si="136"/>
        <v>2734092920004.853</v>
      </c>
      <c r="L224" s="39">
        <f t="shared" ca="1" si="136"/>
        <v>2771033270699.0366</v>
      </c>
      <c r="M224" s="39">
        <f t="shared" ca="1" si="136"/>
        <v>2808472722758.5845</v>
      </c>
      <c r="N224" s="39">
        <f t="shared" ca="1" si="136"/>
        <v>2839134578084.8491</v>
      </c>
      <c r="O224" s="39">
        <f t="shared" ca="1" si="136"/>
        <v>2870131188085.5786</v>
      </c>
      <c r="P224" s="39">
        <f t="shared" ca="1" si="136"/>
        <v>2901466207487.1694</v>
      </c>
      <c r="Q224" s="39">
        <f t="shared" ca="1" si="136"/>
        <v>2933143330916.958</v>
      </c>
      <c r="R224" s="39">
        <f t="shared" ca="1" si="136"/>
        <v>2965166293338.8389</v>
      </c>
      <c r="S224" s="39">
        <f t="shared" ca="1" si="136"/>
        <v>2997538870493.6455</v>
      </c>
      <c r="T224" s="39">
        <f t="shared" ca="1" si="136"/>
        <v>3030264879344.3403</v>
      </c>
      <c r="U224" s="39">
        <f t="shared" ca="1" si="136"/>
        <v>3063348178526.0591</v>
      </c>
      <c r="V224" s="39">
        <f t="shared" ca="1" si="136"/>
        <v>3096792668801.0732</v>
      </c>
      <c r="W224" s="39">
        <f t="shared" ca="1" si="136"/>
        <v>3130602293518.7212</v>
      </c>
      <c r="X224" s="39">
        <f t="shared" ca="1" si="136"/>
        <v>3135505345808.9722</v>
      </c>
      <c r="Y224" s="39">
        <f t="shared" ca="1" si="136"/>
        <v>3140416077107.7681</v>
      </c>
      <c r="Z224" s="39">
        <f t="shared" ca="1" si="136"/>
        <v>3145334499441.7344</v>
      </c>
      <c r="AA224" s="39">
        <f t="shared" ca="1" si="136"/>
        <v>3150260624856.3301</v>
      </c>
      <c r="AB224" s="39">
        <f t="shared" ca="1" si="136"/>
        <v>3155194465415.8828</v>
      </c>
      <c r="AC224" s="39">
        <f t="shared" ca="1" si="136"/>
        <v>3160136033203.6138</v>
      </c>
      <c r="AD224" s="39">
        <f t="shared" ca="1" si="136"/>
        <v>3165085340321.6665</v>
      </c>
      <c r="AE224" s="39">
        <f t="shared" ca="1" si="136"/>
        <v>3170042398891.1426</v>
      </c>
      <c r="AF224" s="39">
        <f t="shared" ca="1" si="136"/>
        <v>3175007221052.123</v>
      </c>
      <c r="AG224" s="39">
        <f t="shared" ca="1" si="136"/>
        <v>3179979818963.7051</v>
      </c>
    </row>
    <row r="225" spans="1:33">
      <c r="A225" s="20" t="s">
        <v>309</v>
      </c>
      <c r="B225" s="39">
        <f t="shared" ref="B225:F232" ca="1" si="137">B$24*B48/SUM(B$31:B$55)</f>
        <v>7592936424.679554</v>
      </c>
      <c r="C225" s="39">
        <f t="shared" ca="1" si="137"/>
        <v>3580200449.2044315</v>
      </c>
      <c r="D225" s="39">
        <f t="shared" ca="1" si="137"/>
        <v>12945611139.125824</v>
      </c>
      <c r="E225" s="39">
        <f t="shared" ca="1" si="137"/>
        <v>102582171168.95082</v>
      </c>
      <c r="F225" s="39">
        <f t="shared" ca="1" si="137"/>
        <v>437918288233.48151</v>
      </c>
      <c r="G225" s="39">
        <f t="shared" ca="1" si="135"/>
        <v>433042187944.73175</v>
      </c>
      <c r="H225" s="39">
        <f t="shared" ca="1" si="136"/>
        <v>438893024312.07318</v>
      </c>
      <c r="I225" s="39">
        <f t="shared" ca="1" si="136"/>
        <v>444822911375.05194</v>
      </c>
      <c r="J225" s="39">
        <f t="shared" ca="1" si="136"/>
        <v>450832917188.23138</v>
      </c>
      <c r="K225" s="39">
        <f t="shared" ca="1" si="136"/>
        <v>456924124236.66827</v>
      </c>
      <c r="L225" s="39">
        <f t="shared" ca="1" si="136"/>
        <v>463097629630.88324</v>
      </c>
      <c r="M225" s="39">
        <f t="shared" ca="1" si="136"/>
        <v>469354545304.466</v>
      </c>
      <c r="N225" s="39">
        <f t="shared" ca="1" si="136"/>
        <v>474478782776.39502</v>
      </c>
      <c r="O225" s="39">
        <f t="shared" ca="1" si="136"/>
        <v>479658964757.50476</v>
      </c>
      <c r="P225" s="39">
        <f t="shared" ca="1" si="136"/>
        <v>484895702029.03308</v>
      </c>
      <c r="Q225" s="39">
        <f t="shared" ca="1" si="136"/>
        <v>490189612040.49945</v>
      </c>
      <c r="R225" s="39">
        <f t="shared" ca="1" si="136"/>
        <v>495541318982.50623</v>
      </c>
      <c r="S225" s="39">
        <f t="shared" ca="1" si="136"/>
        <v>500951453860.33539</v>
      </c>
      <c r="T225" s="39">
        <f t="shared" ca="1" si="136"/>
        <v>506420654568.34882</v>
      </c>
      <c r="U225" s="39">
        <f t="shared" ca="1" si="136"/>
        <v>511949565965.2005</v>
      </c>
      <c r="V225" s="39">
        <f t="shared" ca="1" si="136"/>
        <v>517538839949.8703</v>
      </c>
      <c r="W225" s="39">
        <f t="shared" ca="1" si="136"/>
        <v>523189135538.5271</v>
      </c>
      <c r="X225" s="39">
        <f t="shared" ca="1" si="136"/>
        <v>524008538148.22559</v>
      </c>
      <c r="Y225" s="39">
        <f t="shared" ca="1" si="136"/>
        <v>524829224080.89673</v>
      </c>
      <c r="Z225" s="39">
        <f t="shared" ca="1" si="136"/>
        <v>525651195346.44153</v>
      </c>
      <c r="AA225" s="39">
        <f t="shared" ca="1" si="136"/>
        <v>526474453957.90826</v>
      </c>
      <c r="AB225" s="39">
        <f t="shared" ca="1" si="136"/>
        <v>527299001931.49835</v>
      </c>
      <c r="AC225" s="39">
        <f t="shared" ca="1" si="136"/>
        <v>528124841286.57086</v>
      </c>
      <c r="AD225" s="39">
        <f t="shared" ca="1" si="136"/>
        <v>528951974045.64722</v>
      </c>
      <c r="AE225" s="39">
        <f t="shared" ca="1" si="136"/>
        <v>529780402234.41681</v>
      </c>
      <c r="AF225" s="39">
        <f t="shared" ca="1" si="136"/>
        <v>530610127881.74139</v>
      </c>
      <c r="AG225" s="39">
        <f t="shared" ca="1" si="136"/>
        <v>531441153019.66058</v>
      </c>
    </row>
    <row r="226" spans="1:33">
      <c r="A226" s="20" t="s">
        <v>310</v>
      </c>
      <c r="B226" s="39">
        <f t="shared" ca="1" si="137"/>
        <v>10022233108.947886</v>
      </c>
      <c r="C226" s="39">
        <f t="shared" ca="1" si="137"/>
        <v>4725655724.1885605</v>
      </c>
      <c r="D226" s="39">
        <f t="shared" ca="1" si="137"/>
        <v>17087451457.172844</v>
      </c>
      <c r="E226" s="39">
        <f t="shared" ca="1" si="137"/>
        <v>135402481302.9575</v>
      </c>
      <c r="F226" s="39">
        <f t="shared" ca="1" si="137"/>
        <v>578026592331.51794</v>
      </c>
      <c r="G226" s="39">
        <f t="shared" ca="1" si="135"/>
        <v>571590424421.87805</v>
      </c>
      <c r="H226" s="39">
        <f t="shared" ca="1" si="136"/>
        <v>579313187089.19214</v>
      </c>
      <c r="I226" s="39">
        <f t="shared" ca="1" si="136"/>
        <v>587140292062.93311</v>
      </c>
      <c r="J226" s="39">
        <f t="shared" ca="1" si="136"/>
        <v>595073149112.81396</v>
      </c>
      <c r="K226" s="39">
        <f t="shared" ca="1" si="136"/>
        <v>603113187055.95752</v>
      </c>
      <c r="L226" s="39">
        <f t="shared" ca="1" si="136"/>
        <v>611261854014.24585</v>
      </c>
      <c r="M226" s="39">
        <f t="shared" ca="1" si="136"/>
        <v>619520617675.14697</v>
      </c>
      <c r="N226" s="39">
        <f t="shared" ca="1" si="136"/>
        <v>626284312190.26953</v>
      </c>
      <c r="O226" s="39">
        <f t="shared" ca="1" si="136"/>
        <v>633121850193.70984</v>
      </c>
      <c r="P226" s="39">
        <f t="shared" ca="1" si="136"/>
        <v>640034037881.06909</v>
      </c>
      <c r="Q226" s="39">
        <f t="shared" ca="1" si="136"/>
        <v>647021690249.69128</v>
      </c>
      <c r="R226" s="39">
        <f t="shared" ca="1" si="136"/>
        <v>654085631194.75574</v>
      </c>
      <c r="S226" s="39">
        <f t="shared" ca="1" si="136"/>
        <v>661226693606.42249</v>
      </c>
      <c r="T226" s="39">
        <f t="shared" ca="1" si="136"/>
        <v>668445719468.03381</v>
      </c>
      <c r="U226" s="39">
        <f t="shared" ca="1" si="136"/>
        <v>675743559955.39246</v>
      </c>
      <c r="V226" s="39">
        <f t="shared" ca="1" si="136"/>
        <v>683121075537.11975</v>
      </c>
      <c r="W226" s="39">
        <f t="shared" ca="1" si="136"/>
        <v>690579136076.11206</v>
      </c>
      <c r="X226" s="39">
        <f t="shared" ca="1" si="136"/>
        <v>691660699716.99609</v>
      </c>
      <c r="Y226" s="39">
        <f t="shared" ca="1" si="136"/>
        <v>692743957269.33521</v>
      </c>
      <c r="Z226" s="39">
        <f t="shared" ca="1" si="136"/>
        <v>693828911386.08105</v>
      </c>
      <c r="AA226" s="39">
        <f t="shared" ca="1" si="136"/>
        <v>694915564724.34058</v>
      </c>
      <c r="AB226" s="39">
        <f t="shared" ca="1" si="136"/>
        <v>696003919945.38123</v>
      </c>
      <c r="AC226" s="39">
        <f t="shared" ca="1" si="136"/>
        <v>697093979714.63965</v>
      </c>
      <c r="AD226" s="39">
        <f t="shared" ca="1" si="136"/>
        <v>698185746701.72595</v>
      </c>
      <c r="AE226" s="39">
        <f t="shared" ca="1" si="136"/>
        <v>699279223580.43201</v>
      </c>
      <c r="AF226" s="39">
        <f t="shared" ca="1" si="136"/>
        <v>700374413028.73706</v>
      </c>
      <c r="AG226" s="39">
        <f t="shared" ca="1" si="136"/>
        <v>701471317728.8147</v>
      </c>
    </row>
    <row r="227" spans="1:33">
      <c r="A227" s="20" t="s">
        <v>263</v>
      </c>
      <c r="B227" s="39">
        <f t="shared" ca="1" si="137"/>
        <v>260597568.98303103</v>
      </c>
      <c r="C227" s="39">
        <f t="shared" ca="1" si="137"/>
        <v>119193767.02706431</v>
      </c>
      <c r="D227" s="39">
        <f t="shared" ca="1" si="137"/>
        <v>425442190.41793174</v>
      </c>
      <c r="E227" s="39">
        <f t="shared" ca="1" si="137"/>
        <v>3405404610.3581514</v>
      </c>
      <c r="F227" s="39">
        <f t="shared" ca="1" si="137"/>
        <v>14792680025.32546</v>
      </c>
      <c r="G227" s="39">
        <f t="shared" ca="1" si="135"/>
        <v>14832423074.168711</v>
      </c>
      <c r="H227" s="39">
        <f t="shared" ca="1" si="136"/>
        <v>14841550455.749918</v>
      </c>
      <c r="I227" s="39">
        <f t="shared" ca="1" si="136"/>
        <v>14850683454.019249</v>
      </c>
      <c r="J227" s="39">
        <f t="shared" ca="1" si="136"/>
        <v>14859822072.433031</v>
      </c>
      <c r="K227" s="39">
        <f t="shared" ca="1" si="136"/>
        <v>14868966314.449709</v>
      </c>
      <c r="L227" s="39">
        <f t="shared" ca="1" si="136"/>
        <v>14878116183.529861</v>
      </c>
      <c r="M227" s="39">
        <f t="shared" ca="1" si="136"/>
        <v>14887271683.136202</v>
      </c>
      <c r="N227" s="39">
        <f t="shared" ca="1" si="136"/>
        <v>15046056599.664675</v>
      </c>
      <c r="O227" s="39">
        <f t="shared" ca="1" si="136"/>
        <v>15206535087.067223</v>
      </c>
      <c r="P227" s="39">
        <f t="shared" ca="1" si="136"/>
        <v>15368725208.660988</v>
      </c>
      <c r="Q227" s="39">
        <f t="shared" ca="1" si="136"/>
        <v>15532645220.423159</v>
      </c>
      <c r="R227" s="39">
        <f t="shared" ca="1" si="136"/>
        <v>15698313573.045832</v>
      </c>
      <c r="S227" s="39">
        <f t="shared" ca="1" si="136"/>
        <v>15865748914.012808</v>
      </c>
      <c r="T227" s="39">
        <f t="shared" ca="1" si="136"/>
        <v>16034970089.698544</v>
      </c>
      <c r="U227" s="39">
        <f t="shared" ca="1" si="136"/>
        <v>16205996147.489479</v>
      </c>
      <c r="V227" s="39">
        <f t="shared" ca="1" si="136"/>
        <v>16378846337.927986</v>
      </c>
      <c r="W227" s="39">
        <f t="shared" ca="1" si="136"/>
        <v>16553540116.87921</v>
      </c>
      <c r="X227" s="39">
        <f t="shared" ca="1" si="136"/>
        <v>16560077141.195879</v>
      </c>
      <c r="Y227" s="39">
        <f t="shared" ca="1" si="136"/>
        <v>16566616746.995825</v>
      </c>
      <c r="Z227" s="39">
        <f t="shared" ca="1" si="136"/>
        <v>16573158935.298479</v>
      </c>
      <c r="AA227" s="39">
        <f t="shared" ca="1" si="136"/>
        <v>16579703707.123667</v>
      </c>
      <c r="AB227" s="39">
        <f t="shared" ca="1" si="136"/>
        <v>16586251063.491638</v>
      </c>
      <c r="AC227" s="39">
        <f t="shared" ca="1" si="136"/>
        <v>16592801005.423027</v>
      </c>
      <c r="AD227" s="39">
        <f t="shared" ca="1" si="136"/>
        <v>16599353533.938877</v>
      </c>
      <c r="AE227" s="39">
        <f t="shared" ca="1" si="136"/>
        <v>16605908650.060642</v>
      </c>
      <c r="AF227" s="39">
        <f t="shared" ca="1" si="136"/>
        <v>16612466354.810163</v>
      </c>
      <c r="AG227" s="39">
        <f t="shared" ca="1" si="136"/>
        <v>16619026649.209705</v>
      </c>
    </row>
    <row r="228" spans="1:33">
      <c r="A228" s="20" t="s">
        <v>311</v>
      </c>
      <c r="B228" s="39">
        <f t="shared" ca="1" si="137"/>
        <v>66734006.927404359</v>
      </c>
      <c r="C228" s="39">
        <f t="shared" ca="1" si="137"/>
        <v>30523222.858634874</v>
      </c>
      <c r="D228" s="39">
        <f t="shared" ca="1" si="137"/>
        <v>108947532.37091428</v>
      </c>
      <c r="E228" s="39">
        <f t="shared" ca="1" si="137"/>
        <v>872058383.91014898</v>
      </c>
      <c r="F228" s="39">
        <f t="shared" ca="1" si="137"/>
        <v>3788119801.4906492</v>
      </c>
      <c r="G228" s="39">
        <f t="shared" ca="1" si="135"/>
        <v>3798297229.1127558</v>
      </c>
      <c r="H228" s="39">
        <f t="shared" ca="1" si="136"/>
        <v>3800634575.3437524</v>
      </c>
      <c r="I228" s="39">
        <f t="shared" ca="1" si="136"/>
        <v>3802973359.9001546</v>
      </c>
      <c r="J228" s="39">
        <f t="shared" ca="1" si="136"/>
        <v>3805313583.6670609</v>
      </c>
      <c r="K228" s="39">
        <f t="shared" ca="1" si="136"/>
        <v>3807655247.5301132</v>
      </c>
      <c r="L228" s="39">
        <f t="shared" ca="1" si="136"/>
        <v>3809998352.3754988</v>
      </c>
      <c r="M228" s="39">
        <f t="shared" ref="H228:AG232" ca="1" si="138">IFERROR($F228*M51/$F51,0)</f>
        <v>3812342899.0899506</v>
      </c>
      <c r="N228" s="39">
        <f t="shared" ca="1" si="138"/>
        <v>3853004651.0814614</v>
      </c>
      <c r="O228" s="39">
        <f t="shared" ca="1" si="138"/>
        <v>3894100093.88169</v>
      </c>
      <c r="P228" s="39">
        <f t="shared" ca="1" si="138"/>
        <v>3935633853.1574717</v>
      </c>
      <c r="Q228" s="39">
        <f t="shared" ca="1" si="138"/>
        <v>3977610603.9121537</v>
      </c>
      <c r="R228" s="39">
        <f t="shared" ca="1" si="138"/>
        <v>4020035071.0118184</v>
      </c>
      <c r="S228" s="39">
        <f t="shared" ca="1" si="138"/>
        <v>4062912029.7171001</v>
      </c>
      <c r="T228" s="39">
        <f t="shared" ca="1" si="138"/>
        <v>4106246306.2206964</v>
      </c>
      <c r="U228" s="39">
        <f t="shared" ca="1" si="138"/>
        <v>4150042778.190587</v>
      </c>
      <c r="V228" s="39">
        <f t="shared" ca="1" si="138"/>
        <v>4194306375.3190684</v>
      </c>
      <c r="W228" s="39">
        <f t="shared" ca="1" si="138"/>
        <v>4239042079.8776345</v>
      </c>
      <c r="X228" s="39">
        <f t="shared" ca="1" si="138"/>
        <v>4240716085.6165814</v>
      </c>
      <c r="Y228" s="39">
        <f t="shared" ca="1" si="138"/>
        <v>4242390752.4235635</v>
      </c>
      <c r="Z228" s="39">
        <f t="shared" ca="1" si="138"/>
        <v>4244066080.5596356</v>
      </c>
      <c r="AA228" s="39">
        <f t="shared" ca="1" si="138"/>
        <v>4245742070.2859597</v>
      </c>
      <c r="AB228" s="39">
        <f t="shared" ca="1" si="138"/>
        <v>4247418721.8637986</v>
      </c>
      <c r="AC228" s="39">
        <f t="shared" ca="1" si="138"/>
        <v>4249096035.5545182</v>
      </c>
      <c r="AD228" s="39">
        <f t="shared" ca="1" si="138"/>
        <v>4250774011.6195874</v>
      </c>
      <c r="AE228" s="39">
        <f t="shared" ca="1" si="138"/>
        <v>4252452650.3205814</v>
      </c>
      <c r="AF228" s="39">
        <f t="shared" ca="1" si="138"/>
        <v>4254131951.9191737</v>
      </c>
      <c r="AG228" s="39">
        <f t="shared" ca="1" si="138"/>
        <v>4255811916.6771455</v>
      </c>
    </row>
    <row r="229" spans="1:33">
      <c r="A229" s="20" t="s">
        <v>266</v>
      </c>
      <c r="B229" s="39">
        <f t="shared" ca="1" si="137"/>
        <v>0</v>
      </c>
      <c r="C229" s="39">
        <f t="shared" ca="1" si="137"/>
        <v>0</v>
      </c>
      <c r="D229" s="39">
        <f t="shared" ca="1" si="137"/>
        <v>0</v>
      </c>
      <c r="E229" s="39">
        <f t="shared" ca="1" si="137"/>
        <v>0</v>
      </c>
      <c r="F229" s="39">
        <f t="shared" ca="1" si="137"/>
        <v>0</v>
      </c>
      <c r="G229" s="39">
        <f t="shared" ca="1" si="135"/>
        <v>0</v>
      </c>
      <c r="H229" s="39">
        <f t="shared" ca="1" si="138"/>
        <v>0</v>
      </c>
      <c r="I229" s="39">
        <f t="shared" ca="1" si="138"/>
        <v>0</v>
      </c>
      <c r="J229" s="39">
        <f t="shared" ca="1" si="138"/>
        <v>0</v>
      </c>
      <c r="K229" s="39">
        <f t="shared" ca="1" si="138"/>
        <v>0</v>
      </c>
      <c r="L229" s="39">
        <f t="shared" ca="1" si="138"/>
        <v>0</v>
      </c>
      <c r="M229" s="39">
        <f t="shared" ca="1" si="138"/>
        <v>0</v>
      </c>
      <c r="N229" s="39">
        <f t="shared" ca="1" si="138"/>
        <v>0</v>
      </c>
      <c r="O229" s="39">
        <f t="shared" ca="1" si="138"/>
        <v>0</v>
      </c>
      <c r="P229" s="39">
        <f t="shared" ca="1" si="138"/>
        <v>0</v>
      </c>
      <c r="Q229" s="39">
        <f t="shared" ca="1" si="138"/>
        <v>0</v>
      </c>
      <c r="R229" s="39">
        <f t="shared" ca="1" si="138"/>
        <v>0</v>
      </c>
      <c r="S229" s="39">
        <f t="shared" ca="1" si="138"/>
        <v>0</v>
      </c>
      <c r="T229" s="39">
        <f t="shared" ca="1" si="138"/>
        <v>0</v>
      </c>
      <c r="U229" s="39">
        <f t="shared" ca="1" si="138"/>
        <v>0</v>
      </c>
      <c r="V229" s="39">
        <f t="shared" ca="1" si="138"/>
        <v>0</v>
      </c>
      <c r="W229" s="39">
        <f t="shared" ca="1" si="138"/>
        <v>0</v>
      </c>
      <c r="X229" s="39">
        <f t="shared" ca="1" si="138"/>
        <v>0</v>
      </c>
      <c r="Y229" s="39">
        <f t="shared" ca="1" si="138"/>
        <v>0</v>
      </c>
      <c r="Z229" s="39">
        <f t="shared" ca="1" si="138"/>
        <v>0</v>
      </c>
      <c r="AA229" s="39">
        <f t="shared" ca="1" si="138"/>
        <v>0</v>
      </c>
      <c r="AB229" s="39">
        <f t="shared" ca="1" si="138"/>
        <v>0</v>
      </c>
      <c r="AC229" s="39">
        <f t="shared" ca="1" si="138"/>
        <v>0</v>
      </c>
      <c r="AD229" s="39">
        <f t="shared" ca="1" si="138"/>
        <v>0</v>
      </c>
      <c r="AE229" s="39">
        <f t="shared" ca="1" si="138"/>
        <v>0</v>
      </c>
      <c r="AF229" s="39">
        <f t="shared" ca="1" si="138"/>
        <v>0</v>
      </c>
      <c r="AG229" s="39">
        <f t="shared" ca="1" si="138"/>
        <v>0</v>
      </c>
    </row>
    <row r="230" spans="1:33">
      <c r="A230" s="20" t="s">
        <v>267</v>
      </c>
      <c r="B230" s="39">
        <f t="shared" ca="1" si="137"/>
        <v>0</v>
      </c>
      <c r="C230" s="39">
        <f t="shared" ca="1" si="137"/>
        <v>0</v>
      </c>
      <c r="D230" s="39">
        <f t="shared" ca="1" si="137"/>
        <v>0</v>
      </c>
      <c r="E230" s="39">
        <f t="shared" ca="1" si="137"/>
        <v>0</v>
      </c>
      <c r="F230" s="39">
        <f t="shared" ca="1" si="137"/>
        <v>0</v>
      </c>
      <c r="G230" s="39">
        <f t="shared" ca="1" si="135"/>
        <v>0</v>
      </c>
      <c r="H230" s="39">
        <f t="shared" ca="1" si="138"/>
        <v>0</v>
      </c>
      <c r="I230" s="39">
        <f t="shared" ca="1" si="138"/>
        <v>0</v>
      </c>
      <c r="J230" s="39">
        <f t="shared" ca="1" si="138"/>
        <v>0</v>
      </c>
      <c r="K230" s="39">
        <f t="shared" ca="1" si="138"/>
        <v>0</v>
      </c>
      <c r="L230" s="39">
        <f t="shared" ca="1" si="138"/>
        <v>0</v>
      </c>
      <c r="M230" s="39">
        <f t="shared" ca="1" si="138"/>
        <v>0</v>
      </c>
      <c r="N230" s="39">
        <f t="shared" ca="1" si="138"/>
        <v>0</v>
      </c>
      <c r="O230" s="39">
        <f t="shared" ca="1" si="138"/>
        <v>0</v>
      </c>
      <c r="P230" s="39">
        <f t="shared" ca="1" si="138"/>
        <v>0</v>
      </c>
      <c r="Q230" s="39">
        <f t="shared" ca="1" si="138"/>
        <v>0</v>
      </c>
      <c r="R230" s="39">
        <f t="shared" ca="1" si="138"/>
        <v>0</v>
      </c>
      <c r="S230" s="39">
        <f t="shared" ca="1" si="138"/>
        <v>0</v>
      </c>
      <c r="T230" s="39">
        <f t="shared" ca="1" si="138"/>
        <v>0</v>
      </c>
      <c r="U230" s="39">
        <f t="shared" ca="1" si="138"/>
        <v>0</v>
      </c>
      <c r="V230" s="39">
        <f t="shared" ca="1" si="138"/>
        <v>0</v>
      </c>
      <c r="W230" s="39">
        <f t="shared" ca="1" si="138"/>
        <v>0</v>
      </c>
      <c r="X230" s="39">
        <f t="shared" ca="1" si="138"/>
        <v>0</v>
      </c>
      <c r="Y230" s="39">
        <f t="shared" ca="1" si="138"/>
        <v>0</v>
      </c>
      <c r="Z230" s="39">
        <f t="shared" ca="1" si="138"/>
        <v>0</v>
      </c>
      <c r="AA230" s="39">
        <f t="shared" ca="1" si="138"/>
        <v>0</v>
      </c>
      <c r="AB230" s="39">
        <f t="shared" ca="1" si="138"/>
        <v>0</v>
      </c>
      <c r="AC230" s="39">
        <f t="shared" ca="1" si="138"/>
        <v>0</v>
      </c>
      <c r="AD230" s="39">
        <f t="shared" ca="1" si="138"/>
        <v>0</v>
      </c>
      <c r="AE230" s="39">
        <f t="shared" ca="1" si="138"/>
        <v>0</v>
      </c>
      <c r="AF230" s="39">
        <f t="shared" ca="1" si="138"/>
        <v>0</v>
      </c>
      <c r="AG230" s="39">
        <f t="shared" ca="1" si="138"/>
        <v>0</v>
      </c>
    </row>
    <row r="231" spans="1:33">
      <c r="A231" s="20" t="s">
        <v>268</v>
      </c>
      <c r="B231" s="39">
        <f t="shared" ca="1" si="137"/>
        <v>0</v>
      </c>
      <c r="C231" s="39">
        <f t="shared" ca="1" si="137"/>
        <v>0</v>
      </c>
      <c r="D231" s="39">
        <f t="shared" ca="1" si="137"/>
        <v>0</v>
      </c>
      <c r="E231" s="39">
        <f t="shared" ca="1" si="137"/>
        <v>0</v>
      </c>
      <c r="F231" s="39">
        <f t="shared" ca="1" si="137"/>
        <v>0</v>
      </c>
      <c r="G231" s="39">
        <f t="shared" ca="1" si="135"/>
        <v>0</v>
      </c>
      <c r="H231" s="39">
        <f t="shared" ca="1" si="138"/>
        <v>0</v>
      </c>
      <c r="I231" s="39">
        <f t="shared" ca="1" si="138"/>
        <v>0</v>
      </c>
      <c r="J231" s="39">
        <f t="shared" ca="1" si="138"/>
        <v>0</v>
      </c>
      <c r="K231" s="39">
        <f t="shared" ca="1" si="138"/>
        <v>0</v>
      </c>
      <c r="L231" s="39">
        <f t="shared" ca="1" si="138"/>
        <v>0</v>
      </c>
      <c r="M231" s="39">
        <f t="shared" ca="1" si="138"/>
        <v>0</v>
      </c>
      <c r="N231" s="39">
        <f t="shared" ca="1" si="138"/>
        <v>0</v>
      </c>
      <c r="O231" s="39">
        <f t="shared" ca="1" si="138"/>
        <v>0</v>
      </c>
      <c r="P231" s="39">
        <f t="shared" ca="1" si="138"/>
        <v>0</v>
      </c>
      <c r="Q231" s="39">
        <f t="shared" ca="1" si="138"/>
        <v>0</v>
      </c>
      <c r="R231" s="39">
        <f t="shared" ca="1" si="138"/>
        <v>0</v>
      </c>
      <c r="S231" s="39">
        <f t="shared" ca="1" si="138"/>
        <v>0</v>
      </c>
      <c r="T231" s="39">
        <f t="shared" ca="1" si="138"/>
        <v>0</v>
      </c>
      <c r="U231" s="39">
        <f t="shared" ca="1" si="138"/>
        <v>0</v>
      </c>
      <c r="V231" s="39">
        <f t="shared" ca="1" si="138"/>
        <v>0</v>
      </c>
      <c r="W231" s="39">
        <f t="shared" ca="1" si="138"/>
        <v>0</v>
      </c>
      <c r="X231" s="39">
        <f t="shared" ca="1" si="138"/>
        <v>0</v>
      </c>
      <c r="Y231" s="39">
        <f t="shared" ca="1" si="138"/>
        <v>0</v>
      </c>
      <c r="Z231" s="39">
        <f t="shared" ca="1" si="138"/>
        <v>0</v>
      </c>
      <c r="AA231" s="39">
        <f t="shared" ca="1" si="138"/>
        <v>0</v>
      </c>
      <c r="AB231" s="39">
        <f t="shared" ca="1" si="138"/>
        <v>0</v>
      </c>
      <c r="AC231" s="39">
        <f t="shared" ca="1" si="138"/>
        <v>0</v>
      </c>
      <c r="AD231" s="39">
        <f t="shared" ca="1" si="138"/>
        <v>0</v>
      </c>
      <c r="AE231" s="39">
        <f t="shared" ca="1" si="138"/>
        <v>0</v>
      </c>
      <c r="AF231" s="39">
        <f t="shared" ca="1" si="138"/>
        <v>0</v>
      </c>
      <c r="AG231" s="39">
        <f t="shared" ca="1" si="138"/>
        <v>0</v>
      </c>
    </row>
    <row r="232" spans="1:33">
      <c r="A232" s="20" t="s">
        <v>269</v>
      </c>
      <c r="B232" s="39">
        <f t="shared" ca="1" si="137"/>
        <v>0</v>
      </c>
      <c r="C232" s="39">
        <f t="shared" ca="1" si="137"/>
        <v>0</v>
      </c>
      <c r="D232" s="39">
        <f t="shared" ca="1" si="137"/>
        <v>0</v>
      </c>
      <c r="E232" s="39">
        <f t="shared" ca="1" si="137"/>
        <v>0</v>
      </c>
      <c r="F232" s="39">
        <f t="shared" ca="1" si="137"/>
        <v>0</v>
      </c>
      <c r="G232" s="39">
        <f t="shared" ca="1" si="135"/>
        <v>0</v>
      </c>
      <c r="H232" s="39">
        <f t="shared" ca="1" si="138"/>
        <v>0</v>
      </c>
      <c r="I232" s="39">
        <f t="shared" ca="1" si="138"/>
        <v>0</v>
      </c>
      <c r="J232" s="39">
        <f t="shared" ca="1" si="138"/>
        <v>0</v>
      </c>
      <c r="K232" s="39">
        <f t="shared" ca="1" si="138"/>
        <v>0</v>
      </c>
      <c r="L232" s="39">
        <f t="shared" ca="1" si="138"/>
        <v>0</v>
      </c>
      <c r="M232" s="39">
        <f t="shared" ca="1" si="138"/>
        <v>0</v>
      </c>
      <c r="N232" s="39">
        <f t="shared" ca="1" si="138"/>
        <v>0</v>
      </c>
      <c r="O232" s="39">
        <f t="shared" ca="1" si="138"/>
        <v>0</v>
      </c>
      <c r="P232" s="39">
        <f t="shared" ca="1" si="138"/>
        <v>0</v>
      </c>
      <c r="Q232" s="39">
        <f t="shared" ca="1" si="138"/>
        <v>0</v>
      </c>
      <c r="R232" s="39">
        <f t="shared" ca="1" si="138"/>
        <v>0</v>
      </c>
      <c r="S232" s="39">
        <f t="shared" ca="1" si="138"/>
        <v>0</v>
      </c>
      <c r="T232" s="39">
        <f t="shared" ca="1" si="138"/>
        <v>0</v>
      </c>
      <c r="U232" s="39">
        <f t="shared" ca="1" si="138"/>
        <v>0</v>
      </c>
      <c r="V232" s="39">
        <f t="shared" ca="1" si="138"/>
        <v>0</v>
      </c>
      <c r="W232" s="39">
        <f t="shared" ca="1" si="138"/>
        <v>0</v>
      </c>
      <c r="X232" s="39">
        <f t="shared" ca="1" si="138"/>
        <v>0</v>
      </c>
      <c r="Y232" s="39">
        <f t="shared" ca="1" si="138"/>
        <v>0</v>
      </c>
      <c r="Z232" s="39">
        <f t="shared" ca="1" si="138"/>
        <v>0</v>
      </c>
      <c r="AA232" s="39">
        <f t="shared" ca="1" si="138"/>
        <v>0</v>
      </c>
      <c r="AB232" s="39">
        <f t="shared" ca="1" si="138"/>
        <v>0</v>
      </c>
      <c r="AC232" s="39">
        <f t="shared" ca="1" si="138"/>
        <v>0</v>
      </c>
      <c r="AD232" s="39">
        <f t="shared" ca="1" si="138"/>
        <v>0</v>
      </c>
      <c r="AE232" s="39">
        <f t="shared" ca="1" si="138"/>
        <v>0</v>
      </c>
      <c r="AF232" s="39">
        <f t="shared" ca="1" si="138"/>
        <v>0</v>
      </c>
      <c r="AG232" s="39">
        <f t="shared" ca="1" si="138"/>
        <v>0</v>
      </c>
    </row>
    <row r="233" spans="1:33" s="728" customFormat="1" ht="13.5">
      <c r="A233" s="728" t="s">
        <v>836</v>
      </c>
      <c r="B233" s="729">
        <f ca="1">SUM(B208:B232)</f>
        <v>319357635373.07642</v>
      </c>
      <c r="C233" s="729">
        <f t="shared" ref="C233:AG233" ca="1" si="139">SUM(C208:C232)</f>
        <v>151582193841.56509</v>
      </c>
      <c r="D233" s="729">
        <f t="shared" ca="1" si="139"/>
        <v>545016138165.11169</v>
      </c>
      <c r="E233" s="729">
        <f t="shared" ca="1" si="139"/>
        <v>4181815405547.0942</v>
      </c>
      <c r="F233" s="729">
        <f t="shared" ca="1" si="139"/>
        <v>17370034735397.16</v>
      </c>
      <c r="G233" s="729">
        <f t="shared" ca="1" si="139"/>
        <v>16611471912212.064</v>
      </c>
      <c r="H233" s="729">
        <f t="shared" ca="1" si="139"/>
        <v>16885970955770.639</v>
      </c>
      <c r="I233" s="729">
        <f t="shared" ca="1" si="139"/>
        <v>17167762751529.48</v>
      </c>
      <c r="J233" s="729">
        <f t="shared" ca="1" si="139"/>
        <v>17457067026466.217</v>
      </c>
      <c r="K233" s="729">
        <f t="shared" ca="1" si="139"/>
        <v>17754110570390.063</v>
      </c>
      <c r="L233" s="729">
        <f t="shared" ca="1" si="139"/>
        <v>18059127468696.828</v>
      </c>
      <c r="M233" s="729">
        <f t="shared" ca="1" si="139"/>
        <v>18372359342870.25</v>
      </c>
      <c r="N233" s="729">
        <f t="shared" ca="1" si="139"/>
        <v>18550906461507.891</v>
      </c>
      <c r="O233" s="729">
        <f t="shared" ca="1" si="139"/>
        <v>18731881611575.559</v>
      </c>
      <c r="P233" s="729">
        <f t="shared" ca="1" si="139"/>
        <v>18915325568418.453</v>
      </c>
      <c r="Q233" s="729">
        <f t="shared" ca="1" si="139"/>
        <v>19101280005108.762</v>
      </c>
      <c r="R233" s="729">
        <f t="shared" ca="1" si="139"/>
        <v>19289787515869.121</v>
      </c>
      <c r="S233" s="729">
        <f t="shared" ca="1" si="139"/>
        <v>19480891640155.719</v>
      </c>
      <c r="T233" s="729">
        <f t="shared" ca="1" si="139"/>
        <v>19674636887419.93</v>
      </c>
      <c r="U233" s="729">
        <f t="shared" ca="1" si="139"/>
        <v>19871068762568.277</v>
      </c>
      <c r="V233" s="729">
        <f t="shared" ca="1" si="139"/>
        <v>20070233792140.965</v>
      </c>
      <c r="W233" s="729">
        <f t="shared" ca="1" si="139"/>
        <v>20272179551229.691</v>
      </c>
      <c r="X233" s="729">
        <f t="shared" ca="1" si="139"/>
        <v>20306755151021.281</v>
      </c>
      <c r="Y233" s="729">
        <f t="shared" ca="1" si="139"/>
        <v>20341702188726.797</v>
      </c>
      <c r="Z233" s="729">
        <f t="shared" ca="1" si="139"/>
        <v>20377023297105.699</v>
      </c>
      <c r="AA233" s="729">
        <f t="shared" ca="1" si="139"/>
        <v>20412721128808.488</v>
      </c>
      <c r="AB233" s="729">
        <f t="shared" ca="1" si="139"/>
        <v>20448798356527.52</v>
      </c>
      <c r="AC233" s="729">
        <f t="shared" ca="1" si="139"/>
        <v>20485257673148.914</v>
      </c>
      <c r="AD233" s="729">
        <f t="shared" ca="1" si="139"/>
        <v>20522101791905.723</v>
      </c>
      <c r="AE233" s="729">
        <f t="shared" ca="1" si="139"/>
        <v>20559333446532.156</v>
      </c>
      <c r="AF233" s="729">
        <f t="shared" ca="1" si="139"/>
        <v>20596955391419.055</v>
      </c>
      <c r="AG233" s="729">
        <f t="shared" ca="1" si="139"/>
        <v>20634970401770.551</v>
      </c>
    </row>
    <row r="234" spans="1:33" s="728" customFormat="1" ht="13.5">
      <c r="A234" s="728" t="s">
        <v>999</v>
      </c>
      <c r="B234" s="730">
        <f ca="1">B24-B233</f>
        <v>0</v>
      </c>
      <c r="C234" s="730">
        <f t="shared" ref="C234:F234" ca="1" si="140">C24-C233</f>
        <v>0</v>
      </c>
      <c r="D234" s="730">
        <f t="shared" ca="1" si="140"/>
        <v>0</v>
      </c>
      <c r="E234" s="730">
        <f t="shared" ca="1" si="140"/>
        <v>0</v>
      </c>
      <c r="F234" s="730">
        <f t="shared" ca="1" si="140"/>
        <v>0</v>
      </c>
      <c r="G234" s="729"/>
      <c r="H234" s="729"/>
      <c r="I234" s="729"/>
      <c r="J234" s="729"/>
      <c r="K234" s="729"/>
      <c r="L234" s="729"/>
      <c r="M234" s="729"/>
      <c r="N234" s="729"/>
      <c r="O234" s="729"/>
      <c r="P234" s="729"/>
      <c r="Q234" s="729"/>
      <c r="R234" s="729"/>
      <c r="S234" s="729"/>
      <c r="T234" s="729"/>
      <c r="U234" s="729"/>
      <c r="V234" s="729"/>
      <c r="W234" s="729"/>
      <c r="X234" s="729"/>
      <c r="Y234" s="729"/>
      <c r="Z234" s="729"/>
      <c r="AA234" s="729"/>
      <c r="AB234" s="729"/>
      <c r="AC234" s="729"/>
      <c r="AD234" s="729"/>
      <c r="AE234" s="729"/>
      <c r="AF234" s="729"/>
      <c r="AG234" s="729"/>
    </row>
    <row r="236" spans="1:33">
      <c r="A236" s="19" t="s">
        <v>1000</v>
      </c>
      <c r="B236" s="19"/>
    </row>
    <row r="237" spans="1:33">
      <c r="B237" s="20">
        <v>2019</v>
      </c>
      <c r="C237" s="20">
        <v>2020</v>
      </c>
      <c r="D237" s="20">
        <v>2021</v>
      </c>
      <c r="E237" s="20">
        <v>2022</v>
      </c>
      <c r="F237" s="20">
        <v>2023</v>
      </c>
      <c r="G237" s="20">
        <v>2024</v>
      </c>
      <c r="H237" s="20">
        <v>2025</v>
      </c>
      <c r="I237" s="20">
        <v>2026</v>
      </c>
      <c r="J237" s="20">
        <v>2027</v>
      </c>
      <c r="K237" s="20">
        <v>2028</v>
      </c>
      <c r="L237" s="20">
        <v>2029</v>
      </c>
      <c r="M237" s="20">
        <v>2030</v>
      </c>
      <c r="N237" s="20">
        <v>2031</v>
      </c>
      <c r="O237" s="20">
        <v>2032</v>
      </c>
      <c r="P237" s="20">
        <v>2033</v>
      </c>
      <c r="Q237" s="20">
        <v>2034</v>
      </c>
      <c r="R237" s="20">
        <v>2035</v>
      </c>
      <c r="S237" s="20">
        <v>2036</v>
      </c>
      <c r="T237" s="20">
        <v>2037</v>
      </c>
      <c r="U237" s="20">
        <v>2038</v>
      </c>
      <c r="V237" s="20">
        <v>2039</v>
      </c>
      <c r="W237" s="20">
        <v>2040</v>
      </c>
      <c r="X237" s="20">
        <v>2041</v>
      </c>
      <c r="Y237" s="20">
        <v>2042</v>
      </c>
      <c r="Z237" s="20">
        <v>2043</v>
      </c>
      <c r="AA237" s="20">
        <v>2044</v>
      </c>
      <c r="AB237" s="20">
        <v>2045</v>
      </c>
      <c r="AC237" s="20">
        <v>2046</v>
      </c>
      <c r="AD237" s="20">
        <v>2047</v>
      </c>
      <c r="AE237" s="20">
        <v>2048</v>
      </c>
      <c r="AF237" s="20">
        <v>2049</v>
      </c>
      <c r="AG237" s="20">
        <v>2050</v>
      </c>
    </row>
    <row r="238" spans="1:33">
      <c r="A238" s="20" t="s">
        <v>246</v>
      </c>
      <c r="B238" s="39">
        <f ca="1">-B$25*B31/SUM(B$31:B$55)</f>
        <v>3.5226605208513546E-3</v>
      </c>
      <c r="C238" s="39">
        <f t="shared" ref="C238:F238" ca="1" si="141">-C$25*C31/SUM(C$31:C$55)</f>
        <v>3.7960355421743819E-3</v>
      </c>
      <c r="D238" s="39">
        <f t="shared" ca="1" si="141"/>
        <v>4.7652732683362243E-3</v>
      </c>
      <c r="E238" s="39">
        <f t="shared" ca="1" si="141"/>
        <v>4.3529708645786338E-3</v>
      </c>
      <c r="F238" s="39">
        <f t="shared" ca="1" si="141"/>
        <v>4.7050711386566078E-3</v>
      </c>
      <c r="G238" s="39">
        <f ca="1">IFERROR($F238*G31/$F31,0)</f>
        <v>4.7104457935738912E-3</v>
      </c>
      <c r="H238" s="39">
        <f t="shared" ref="H238:AG248" ca="1" si="142">IFERROR($F238*H31/$F31,0)</f>
        <v>4.7870663440258048E-3</v>
      </c>
      <c r="I238" s="39">
        <f t="shared" ca="1" si="142"/>
        <v>4.8649332114950082E-3</v>
      </c>
      <c r="J238" s="39">
        <f t="shared" ca="1" si="142"/>
        <v>4.9440666686903041E-3</v>
      </c>
      <c r="K238" s="39">
        <f t="shared" ca="1" si="142"/>
        <v>5.0244873180782653E-3</v>
      </c>
      <c r="L238" s="39">
        <f t="shared" ca="1" si="142"/>
        <v>5.1062160972471108E-3</v>
      </c>
      <c r="M238" s="39">
        <f t="shared" ca="1" si="142"/>
        <v>5.1892742843578157E-3</v>
      </c>
      <c r="N238" s="39">
        <f t="shared" ca="1" si="142"/>
        <v>5.3420263008550611E-3</v>
      </c>
      <c r="O238" s="39">
        <f t="shared" ca="1" si="142"/>
        <v>5.499274741566057E-3</v>
      </c>
      <c r="P238" s="39">
        <f t="shared" ca="1" si="142"/>
        <v>5.6611519637007014E-3</v>
      </c>
      <c r="Q238" s="39">
        <f t="shared" ca="1" si="142"/>
        <v>5.8277942205494622E-3</v>
      </c>
      <c r="R238" s="39">
        <f t="shared" ca="1" si="142"/>
        <v>5.9993417761688107E-3</v>
      </c>
      <c r="S238" s="39">
        <f t="shared" ca="1" si="142"/>
        <v>6.1759390234425431E-3</v>
      </c>
      <c r="T238" s="39">
        <f t="shared" ca="1" si="142"/>
        <v>6.3577346056183709E-3</v>
      </c>
      <c r="U238" s="39">
        <f t="shared" ca="1" si="142"/>
        <v>6.5448815414220771E-3</v>
      </c>
      <c r="V238" s="39">
        <f t="shared" ca="1" si="142"/>
        <v>6.7375373538545369E-3</v>
      </c>
      <c r="W238" s="39">
        <f t="shared" ca="1" si="142"/>
        <v>6.9358642027800331E-3</v>
      </c>
      <c r="X238" s="39">
        <f t="shared" ca="1" si="142"/>
        <v>6.9253477843105368E-3</v>
      </c>
      <c r="Y238" s="39">
        <f t="shared" ca="1" si="142"/>
        <v>6.9148473112307131E-3</v>
      </c>
      <c r="Z238" s="39">
        <f t="shared" ca="1" si="142"/>
        <v>6.9043627593635588E-3</v>
      </c>
      <c r="AA238" s="39">
        <f t="shared" ca="1" si="142"/>
        <v>6.8938941045687359E-3</v>
      </c>
      <c r="AB238" s="39">
        <f t="shared" ca="1" si="142"/>
        <v>6.8834413227425017E-3</v>
      </c>
      <c r="AC238" s="39">
        <f t="shared" ca="1" si="142"/>
        <v>6.8730043898176663E-3</v>
      </c>
      <c r="AD238" s="39">
        <f t="shared" ca="1" si="142"/>
        <v>6.8625832817635259E-3</v>
      </c>
      <c r="AE238" s="39">
        <f t="shared" ca="1" si="142"/>
        <v>6.8521779745858184E-3</v>
      </c>
      <c r="AF238" s="39">
        <f t="shared" ca="1" si="142"/>
        <v>6.8417884443266576E-3</v>
      </c>
      <c r="AG238" s="39">
        <f t="shared" ca="1" si="142"/>
        <v>6.8314146670644879E-3</v>
      </c>
    </row>
    <row r="239" spans="1:33">
      <c r="A239" s="20" t="s">
        <v>247</v>
      </c>
      <c r="B239" s="39">
        <f t="shared" ref="B239:F254" ca="1" si="143">-B$25*B32/SUM(B$31:B$55)</f>
        <v>0</v>
      </c>
      <c r="C239" s="39">
        <f t="shared" ca="1" si="143"/>
        <v>0</v>
      </c>
      <c r="D239" s="39">
        <f t="shared" ca="1" si="143"/>
        <v>0</v>
      </c>
      <c r="E239" s="39">
        <f t="shared" ca="1" si="143"/>
        <v>0</v>
      </c>
      <c r="F239" s="39">
        <f t="shared" ca="1" si="143"/>
        <v>0</v>
      </c>
      <c r="G239" s="39">
        <f t="shared" ref="G239:V262" ca="1" si="144">IFERROR($F239*G32/$F32,0)</f>
        <v>0</v>
      </c>
      <c r="H239" s="39">
        <f t="shared" ca="1" si="144"/>
        <v>0</v>
      </c>
      <c r="I239" s="39">
        <f t="shared" ca="1" si="144"/>
        <v>0</v>
      </c>
      <c r="J239" s="39">
        <f t="shared" ca="1" si="144"/>
        <v>0</v>
      </c>
      <c r="K239" s="39">
        <f t="shared" ca="1" si="144"/>
        <v>0</v>
      </c>
      <c r="L239" s="39">
        <f t="shared" ca="1" si="144"/>
        <v>0</v>
      </c>
      <c r="M239" s="39">
        <f t="shared" ca="1" si="144"/>
        <v>0</v>
      </c>
      <c r="N239" s="39">
        <f t="shared" ca="1" si="144"/>
        <v>0</v>
      </c>
      <c r="O239" s="39">
        <f t="shared" ca="1" si="144"/>
        <v>0</v>
      </c>
      <c r="P239" s="39">
        <f t="shared" ca="1" si="144"/>
        <v>0</v>
      </c>
      <c r="Q239" s="39">
        <f t="shared" ca="1" si="144"/>
        <v>0</v>
      </c>
      <c r="R239" s="39">
        <f t="shared" ca="1" si="144"/>
        <v>0</v>
      </c>
      <c r="S239" s="39">
        <f t="shared" ca="1" si="144"/>
        <v>0</v>
      </c>
      <c r="T239" s="39">
        <f t="shared" ca="1" si="144"/>
        <v>0</v>
      </c>
      <c r="U239" s="39">
        <f t="shared" ca="1" si="144"/>
        <v>0</v>
      </c>
      <c r="V239" s="39">
        <f t="shared" ca="1" si="144"/>
        <v>0</v>
      </c>
      <c r="W239" s="39">
        <f t="shared" ca="1" si="142"/>
        <v>0</v>
      </c>
      <c r="X239" s="39">
        <f t="shared" ca="1" si="142"/>
        <v>0</v>
      </c>
      <c r="Y239" s="39">
        <f t="shared" ca="1" si="142"/>
        <v>0</v>
      </c>
      <c r="Z239" s="39">
        <f t="shared" ca="1" si="142"/>
        <v>0</v>
      </c>
      <c r="AA239" s="39">
        <f t="shared" ca="1" si="142"/>
        <v>0</v>
      </c>
      <c r="AB239" s="39">
        <f t="shared" ca="1" si="142"/>
        <v>0</v>
      </c>
      <c r="AC239" s="39">
        <f t="shared" ca="1" si="142"/>
        <v>0</v>
      </c>
      <c r="AD239" s="39">
        <f t="shared" ca="1" si="142"/>
        <v>0</v>
      </c>
      <c r="AE239" s="39">
        <f t="shared" ca="1" si="142"/>
        <v>0</v>
      </c>
      <c r="AF239" s="39">
        <f t="shared" ca="1" si="142"/>
        <v>0</v>
      </c>
      <c r="AG239" s="39">
        <f t="shared" ca="1" si="142"/>
        <v>0</v>
      </c>
    </row>
    <row r="240" spans="1:33">
      <c r="A240" s="20" t="s">
        <v>248</v>
      </c>
      <c r="B240" s="39">
        <f t="shared" ca="1" si="143"/>
        <v>0</v>
      </c>
      <c r="C240" s="39">
        <f t="shared" ca="1" si="143"/>
        <v>0</v>
      </c>
      <c r="D240" s="39">
        <f t="shared" ca="1" si="143"/>
        <v>0</v>
      </c>
      <c r="E240" s="39">
        <f t="shared" ca="1" si="143"/>
        <v>0</v>
      </c>
      <c r="F240" s="39">
        <f t="shared" ca="1" si="143"/>
        <v>0</v>
      </c>
      <c r="G240" s="39">
        <f t="shared" ca="1" si="144"/>
        <v>0</v>
      </c>
      <c r="H240" s="39">
        <f t="shared" ca="1" si="142"/>
        <v>0</v>
      </c>
      <c r="I240" s="39">
        <f t="shared" ca="1" si="142"/>
        <v>0</v>
      </c>
      <c r="J240" s="39">
        <f t="shared" ca="1" si="142"/>
        <v>0</v>
      </c>
      <c r="K240" s="39">
        <f t="shared" ca="1" si="142"/>
        <v>0</v>
      </c>
      <c r="L240" s="39">
        <f t="shared" ca="1" si="142"/>
        <v>0</v>
      </c>
      <c r="M240" s="39">
        <f t="shared" ca="1" si="142"/>
        <v>0</v>
      </c>
      <c r="N240" s="39">
        <f t="shared" ca="1" si="142"/>
        <v>0</v>
      </c>
      <c r="O240" s="39">
        <f t="shared" ca="1" si="142"/>
        <v>0</v>
      </c>
      <c r="P240" s="39">
        <f t="shared" ca="1" si="142"/>
        <v>0</v>
      </c>
      <c r="Q240" s="39">
        <f t="shared" ca="1" si="142"/>
        <v>0</v>
      </c>
      <c r="R240" s="39">
        <f t="shared" ca="1" si="142"/>
        <v>0</v>
      </c>
      <c r="S240" s="39">
        <f t="shared" ca="1" si="142"/>
        <v>0</v>
      </c>
      <c r="T240" s="39">
        <f t="shared" ca="1" si="142"/>
        <v>0</v>
      </c>
      <c r="U240" s="39">
        <f t="shared" ca="1" si="142"/>
        <v>0</v>
      </c>
      <c r="V240" s="39">
        <f t="shared" ca="1" si="142"/>
        <v>0</v>
      </c>
      <c r="W240" s="39">
        <f t="shared" ca="1" si="142"/>
        <v>0</v>
      </c>
      <c r="X240" s="39">
        <f t="shared" ca="1" si="142"/>
        <v>0</v>
      </c>
      <c r="Y240" s="39">
        <f t="shared" ca="1" si="142"/>
        <v>0</v>
      </c>
      <c r="Z240" s="39">
        <f t="shared" ca="1" si="142"/>
        <v>0</v>
      </c>
      <c r="AA240" s="39">
        <f t="shared" ca="1" si="142"/>
        <v>0</v>
      </c>
      <c r="AB240" s="39">
        <f t="shared" ca="1" si="142"/>
        <v>0</v>
      </c>
      <c r="AC240" s="39">
        <f t="shared" ca="1" si="142"/>
        <v>0</v>
      </c>
      <c r="AD240" s="39">
        <f t="shared" ca="1" si="142"/>
        <v>0</v>
      </c>
      <c r="AE240" s="39">
        <f t="shared" ca="1" si="142"/>
        <v>0</v>
      </c>
      <c r="AF240" s="39">
        <f t="shared" ca="1" si="142"/>
        <v>0</v>
      </c>
      <c r="AG240" s="39">
        <f t="shared" ca="1" si="142"/>
        <v>0</v>
      </c>
    </row>
    <row r="241" spans="1:33">
      <c r="A241" s="20" t="s">
        <v>249</v>
      </c>
      <c r="B241" s="39">
        <f t="shared" ca="1" si="143"/>
        <v>148305450820.26318</v>
      </c>
      <c r="C241" s="39">
        <f t="shared" ca="1" si="143"/>
        <v>168782286141.10934</v>
      </c>
      <c r="D241" s="39">
        <f t="shared" ca="1" si="143"/>
        <v>227160670393.74069</v>
      </c>
      <c r="E241" s="39">
        <f t="shared" ca="1" si="143"/>
        <v>193760668855.74823</v>
      </c>
      <c r="F241" s="39">
        <f t="shared" ca="1" si="143"/>
        <v>209000529229.23459</v>
      </c>
      <c r="G241" s="39">
        <f t="shared" ca="1" si="144"/>
        <v>209239272850.53879</v>
      </c>
      <c r="H241" s="39">
        <f t="shared" ca="1" si="142"/>
        <v>212642778370.93719</v>
      </c>
      <c r="I241" s="39">
        <f t="shared" ca="1" si="142"/>
        <v>216101645629.45288</v>
      </c>
      <c r="J241" s="39">
        <f t="shared" ca="1" si="142"/>
        <v>219616775145.27948</v>
      </c>
      <c r="K241" s="39">
        <f t="shared" ca="1" si="142"/>
        <v>223189082085.5401</v>
      </c>
      <c r="L241" s="39">
        <f t="shared" ca="1" si="142"/>
        <v>226819496503.55136</v>
      </c>
      <c r="M241" s="39">
        <f t="shared" ca="1" si="142"/>
        <v>230508963580.96405</v>
      </c>
      <c r="N241" s="39">
        <f t="shared" ca="1" si="142"/>
        <v>237294249360.48416</v>
      </c>
      <c r="O241" s="39">
        <f t="shared" ca="1" si="142"/>
        <v>244279267516.54419</v>
      </c>
      <c r="P241" s="39">
        <f t="shared" ca="1" si="142"/>
        <v>251469897392.11255</v>
      </c>
      <c r="Q241" s="39">
        <f t="shared" ca="1" si="142"/>
        <v>258872191395.10812</v>
      </c>
      <c r="R241" s="39">
        <f t="shared" ca="1" si="142"/>
        <v>266492380092.75708</v>
      </c>
      <c r="S241" s="39">
        <f t="shared" ca="1" si="142"/>
        <v>274336877455.90945</v>
      </c>
      <c r="T241" s="39">
        <f t="shared" ca="1" si="142"/>
        <v>282412286257.72687</v>
      </c>
      <c r="U241" s="39">
        <f t="shared" ca="1" si="142"/>
        <v>290725403631.28735</v>
      </c>
      <c r="V241" s="39">
        <f t="shared" ca="1" si="142"/>
        <v>299283226790.78345</v>
      </c>
      <c r="W241" s="39">
        <f t="shared" ca="1" si="142"/>
        <v>308092958921.13129</v>
      </c>
      <c r="X241" s="39">
        <f t="shared" ca="1" si="142"/>
        <v>307625816775.78461</v>
      </c>
      <c r="Y241" s="39">
        <f t="shared" ca="1" si="142"/>
        <v>307159382928.94855</v>
      </c>
      <c r="Z241" s="39">
        <f t="shared" ca="1" si="142"/>
        <v>306693656306.67438</v>
      </c>
      <c r="AA241" s="39">
        <f t="shared" ca="1" si="142"/>
        <v>306228635836.6416</v>
      </c>
      <c r="AB241" s="39">
        <f t="shared" ca="1" si="142"/>
        <v>305764320448.15533</v>
      </c>
      <c r="AC241" s="39">
        <f t="shared" ca="1" si="142"/>
        <v>305300709072.14465</v>
      </c>
      <c r="AD241" s="39">
        <f t="shared" ca="1" si="142"/>
        <v>304837800641.1593</v>
      </c>
      <c r="AE241" s="39">
        <f t="shared" ca="1" si="142"/>
        <v>304375594089.36743</v>
      </c>
      <c r="AF241" s="39">
        <f t="shared" ca="1" si="142"/>
        <v>303914088352.55353</v>
      </c>
      <c r="AG241" s="39">
        <f t="shared" ca="1" si="142"/>
        <v>303453282368.11536</v>
      </c>
    </row>
    <row r="242" spans="1:33">
      <c r="A242" s="20" t="s">
        <v>250</v>
      </c>
      <c r="B242" s="39">
        <f t="shared" ca="1" si="143"/>
        <v>922428196602.26526</v>
      </c>
      <c r="C242" s="39">
        <f t="shared" ca="1" si="143"/>
        <v>952992299752.06555</v>
      </c>
      <c r="D242" s="39">
        <f t="shared" ca="1" si="143"/>
        <v>1155921898557.7153</v>
      </c>
      <c r="E242" s="39">
        <f t="shared" ca="1" si="143"/>
        <v>1042869811166.6907</v>
      </c>
      <c r="F242" s="39">
        <f t="shared" ca="1" si="143"/>
        <v>1165022752040.1885</v>
      </c>
      <c r="G242" s="39">
        <f t="shared" ca="1" si="144"/>
        <v>1166353570444.092</v>
      </c>
      <c r="H242" s="39">
        <f t="shared" ca="1" si="142"/>
        <v>1185325586364.7288</v>
      </c>
      <c r="I242" s="39">
        <f t="shared" ca="1" si="142"/>
        <v>1204606202865.1677</v>
      </c>
      <c r="J242" s="39">
        <f t="shared" ca="1" si="142"/>
        <v>1224200439671.2109</v>
      </c>
      <c r="K242" s="39">
        <f t="shared" ca="1" si="142"/>
        <v>1244113398159.9902</v>
      </c>
      <c r="L242" s="39">
        <f t="shared" ca="1" si="142"/>
        <v>1264350262688.1128</v>
      </c>
      <c r="M242" s="39">
        <f t="shared" ca="1" si="142"/>
        <v>1284916301941.4133</v>
      </c>
      <c r="N242" s="39">
        <f t="shared" ca="1" si="142"/>
        <v>1322739231583.689</v>
      </c>
      <c r="O242" s="39">
        <f t="shared" ca="1" si="142"/>
        <v>1361675520909.0527</v>
      </c>
      <c r="P242" s="39">
        <f t="shared" ca="1" si="142"/>
        <v>1401757942888.7065</v>
      </c>
      <c r="Q242" s="39">
        <f t="shared" ca="1" si="142"/>
        <v>1443020235202.4341</v>
      </c>
      <c r="R242" s="39">
        <f t="shared" ca="1" si="142"/>
        <v>1485497128635.8633</v>
      </c>
      <c r="S242" s="39">
        <f t="shared" ca="1" si="142"/>
        <v>1529224376313.6333</v>
      </c>
      <c r="T242" s="39">
        <f t="shared" ca="1" si="142"/>
        <v>1574238783793.0715</v>
      </c>
      <c r="U242" s="39">
        <f t="shared" ca="1" si="142"/>
        <v>1620578240043.7102</v>
      </c>
      <c r="V242" s="39">
        <f t="shared" ca="1" si="142"/>
        <v>1668281749338.7234</v>
      </c>
      <c r="W242" s="39">
        <f t="shared" ca="1" si="142"/>
        <v>1717389464085.1174</v>
      </c>
      <c r="X242" s="39">
        <f t="shared" ca="1" si="142"/>
        <v>1714785493512.5415</v>
      </c>
      <c r="Y242" s="39">
        <f t="shared" ca="1" si="142"/>
        <v>1712185471178.1982</v>
      </c>
      <c r="Z242" s="39">
        <f t="shared" ca="1" si="142"/>
        <v>1709589391095.6204</v>
      </c>
      <c r="AA242" s="39">
        <f t="shared" ca="1" si="142"/>
        <v>1706997247287.4172</v>
      </c>
      <c r="AB242" s="39">
        <f t="shared" ca="1" si="142"/>
        <v>1704409033785.2615</v>
      </c>
      <c r="AC242" s="39">
        <f t="shared" ca="1" si="142"/>
        <v>1701824744629.8755</v>
      </c>
      <c r="AD242" s="39">
        <f t="shared" ca="1" si="142"/>
        <v>1699244373871.0164</v>
      </c>
      <c r="AE242" s="39">
        <f t="shared" ca="1" si="142"/>
        <v>1696667915567.4641</v>
      </c>
      <c r="AF242" s="39">
        <f t="shared" ca="1" si="142"/>
        <v>1694095363787.0061</v>
      </c>
      <c r="AG242" s="39">
        <f t="shared" ca="1" si="142"/>
        <v>1691526712606.4255</v>
      </c>
    </row>
    <row r="243" spans="1:33">
      <c r="A243" s="20" t="s">
        <v>251</v>
      </c>
      <c r="B243" s="39">
        <f t="shared" ca="1" si="143"/>
        <v>1057095878876.8761</v>
      </c>
      <c r="C243" s="39">
        <f t="shared" ca="1" si="143"/>
        <v>1044934451962.9683</v>
      </c>
      <c r="D243" s="39">
        <f t="shared" ca="1" si="143"/>
        <v>1282882132196.1113</v>
      </c>
      <c r="E243" s="39">
        <f t="shared" ca="1" si="143"/>
        <v>1081847383629.797</v>
      </c>
      <c r="F243" s="39">
        <f t="shared" ca="1" si="143"/>
        <v>1088458201728.4899</v>
      </c>
      <c r="G243" s="39">
        <f t="shared" ca="1" si="144"/>
        <v>1089701559597.8563</v>
      </c>
      <c r="H243" s="39">
        <f t="shared" ca="1" si="142"/>
        <v>1107426746763.4958</v>
      </c>
      <c r="I243" s="39">
        <f t="shared" ca="1" si="142"/>
        <v>1125440253476.1616</v>
      </c>
      <c r="J243" s="39">
        <f t="shared" ca="1" si="142"/>
        <v>1143746769568.4863</v>
      </c>
      <c r="K243" s="39">
        <f t="shared" ca="1" si="142"/>
        <v>1162351061158.3584</v>
      </c>
      <c r="L243" s="39">
        <f t="shared" ca="1" si="142"/>
        <v>1181257971889.7834</v>
      </c>
      <c r="M243" s="39">
        <f t="shared" ca="1" si="142"/>
        <v>1200472424193.9326</v>
      </c>
      <c r="N243" s="39">
        <f t="shared" ca="1" si="142"/>
        <v>1235809655085.2947</v>
      </c>
      <c r="O243" s="39">
        <f t="shared" ca="1" si="142"/>
        <v>1272187076373.2903</v>
      </c>
      <c r="P243" s="39">
        <f t="shared" ca="1" si="142"/>
        <v>1309635307210.4092</v>
      </c>
      <c r="Q243" s="39">
        <f t="shared" ca="1" si="142"/>
        <v>1348185868057.6926</v>
      </c>
      <c r="R243" s="39">
        <f t="shared" ca="1" si="142"/>
        <v>1387871207215.7454</v>
      </c>
      <c r="S243" s="39">
        <f t="shared" ca="1" si="142"/>
        <v>1428724728136.7175</v>
      </c>
      <c r="T243" s="39">
        <f t="shared" ca="1" si="142"/>
        <v>1470780817540.2422</v>
      </c>
      <c r="U243" s="39">
        <f t="shared" ca="1" si="142"/>
        <v>1514074874357.0024</v>
      </c>
      <c r="V243" s="39">
        <f t="shared" ca="1" si="142"/>
        <v>1558643339524.2795</v>
      </c>
      <c r="W243" s="39">
        <f t="shared" ca="1" si="142"/>
        <v>1604523726658.5662</v>
      </c>
      <c r="X243" s="39">
        <f t="shared" ca="1" si="142"/>
        <v>1602090887366.9587</v>
      </c>
      <c r="Y243" s="39">
        <f t="shared" ca="1" si="142"/>
        <v>1599661736837.8918</v>
      </c>
      <c r="Z243" s="39">
        <f t="shared" ca="1" si="142"/>
        <v>1597236269478.3254</v>
      </c>
      <c r="AA243" s="39">
        <f t="shared" ca="1" si="142"/>
        <v>1594814479703.6987</v>
      </c>
      <c r="AB243" s="39">
        <f t="shared" ca="1" si="142"/>
        <v>1592396361937.9192</v>
      </c>
      <c r="AC243" s="39">
        <f t="shared" ca="1" si="142"/>
        <v>1589981910613.3486</v>
      </c>
      <c r="AD243" s="39">
        <f t="shared" ca="1" si="142"/>
        <v>1587571120170.791</v>
      </c>
      <c r="AE243" s="39">
        <f t="shared" ca="1" si="142"/>
        <v>1585163985059.4792</v>
      </c>
      <c r="AF243" s="39">
        <f t="shared" ca="1" si="142"/>
        <v>1582760499737.062</v>
      </c>
      <c r="AG243" s="39">
        <f t="shared" ca="1" si="142"/>
        <v>1580360658669.592</v>
      </c>
    </row>
    <row r="244" spans="1:33">
      <c r="A244" s="20" t="s">
        <v>252</v>
      </c>
      <c r="B244" s="39">
        <f t="shared" ca="1" si="143"/>
        <v>10620336415.066685</v>
      </c>
      <c r="C244" s="39">
        <f t="shared" ca="1" si="143"/>
        <v>11406805521.923653</v>
      </c>
      <c r="D244" s="39">
        <f t="shared" ca="1" si="143"/>
        <v>13639089005.609522</v>
      </c>
      <c r="E244" s="39">
        <f t="shared" ca="1" si="143"/>
        <v>11909493667.362141</v>
      </c>
      <c r="F244" s="39">
        <f t="shared" ca="1" si="143"/>
        <v>12415873023.518776</v>
      </c>
      <c r="G244" s="39">
        <f t="shared" ca="1" si="144"/>
        <v>12430055812.903183</v>
      </c>
      <c r="H244" s="39">
        <f t="shared" ca="1" si="142"/>
        <v>12632244259.659523</v>
      </c>
      <c r="I244" s="39">
        <f t="shared" ca="1" si="142"/>
        <v>12837721522.541639</v>
      </c>
      <c r="J244" s="39">
        <f t="shared" ca="1" si="142"/>
        <v>13046541097.739256</v>
      </c>
      <c r="K244" s="39">
        <f t="shared" ca="1" si="142"/>
        <v>13258757351.616123</v>
      </c>
      <c r="L244" s="39">
        <f t="shared" ca="1" si="142"/>
        <v>13474425534.864317</v>
      </c>
      <c r="M244" s="39">
        <f t="shared" ca="1" si="142"/>
        <v>13693601796.888832</v>
      </c>
      <c r="N244" s="39">
        <f t="shared" ca="1" si="142"/>
        <v>14096688080.820715</v>
      </c>
      <c r="O244" s="39">
        <f t="shared" ca="1" si="142"/>
        <v>14511639654.448036</v>
      </c>
      <c r="P244" s="39">
        <f t="shared" ca="1" si="142"/>
        <v>14938805785.669918</v>
      </c>
      <c r="Q244" s="39">
        <f t="shared" ca="1" si="142"/>
        <v>15378546023.47163</v>
      </c>
      <c r="R244" s="39">
        <f t="shared" ca="1" si="142"/>
        <v>15831230500.559683</v>
      </c>
      <c r="S244" s="39">
        <f t="shared" ca="1" si="142"/>
        <v>16297240244.905363</v>
      </c>
      <c r="T244" s="39">
        <f t="shared" ca="1" si="142"/>
        <v>16776967500.458872</v>
      </c>
      <c r="U244" s="39">
        <f t="shared" ca="1" si="142"/>
        <v>17270816057.304039</v>
      </c>
      <c r="V244" s="39">
        <f t="shared" ca="1" si="142"/>
        <v>17779201591.531525</v>
      </c>
      <c r="W244" s="39">
        <f t="shared" ca="1" si="142"/>
        <v>18302552015.116539</v>
      </c>
      <c r="X244" s="39">
        <f t="shared" ca="1" si="142"/>
        <v>18274800996.581097</v>
      </c>
      <c r="Y244" s="39">
        <f t="shared" ca="1" si="142"/>
        <v>18247092055.184898</v>
      </c>
      <c r="Z244" s="39">
        <f t="shared" ca="1" si="142"/>
        <v>18219425127.129005</v>
      </c>
      <c r="AA244" s="39">
        <f t="shared" ca="1" si="142"/>
        <v>18191800148.711212</v>
      </c>
      <c r="AB244" s="39">
        <f t="shared" ca="1" si="142"/>
        <v>18164217056.325893</v>
      </c>
      <c r="AC244" s="39">
        <f t="shared" ca="1" si="142"/>
        <v>18136675786.463875</v>
      </c>
      <c r="AD244" s="39">
        <f t="shared" ca="1" si="142"/>
        <v>18109176275.712269</v>
      </c>
      <c r="AE244" s="39">
        <f t="shared" ca="1" si="142"/>
        <v>18081718460.754337</v>
      </c>
      <c r="AF244" s="39">
        <f t="shared" ca="1" si="142"/>
        <v>18054302278.369347</v>
      </c>
      <c r="AG244" s="39">
        <f t="shared" ca="1" si="142"/>
        <v>18026927665.432434</v>
      </c>
    </row>
    <row r="245" spans="1:33">
      <c r="A245" s="20" t="s">
        <v>253</v>
      </c>
      <c r="B245" s="39">
        <f t="shared" ca="1" si="143"/>
        <v>373557333416.89081</v>
      </c>
      <c r="C245" s="39">
        <f t="shared" ca="1" si="143"/>
        <v>390408859616.37732</v>
      </c>
      <c r="D245" s="39">
        <f t="shared" ca="1" si="143"/>
        <v>459988163964.96161</v>
      </c>
      <c r="E245" s="39">
        <f t="shared" ca="1" si="143"/>
        <v>401373858925.48444</v>
      </c>
      <c r="F245" s="39">
        <f t="shared" ca="1" si="143"/>
        <v>428347619311.40259</v>
      </c>
      <c r="G245" s="39">
        <f t="shared" ca="1" si="144"/>
        <v>428836925545.16479</v>
      </c>
      <c r="H245" s="39">
        <f t="shared" ca="1" si="142"/>
        <v>435812426958.25861</v>
      </c>
      <c r="I245" s="39">
        <f t="shared" ca="1" si="142"/>
        <v>442901392527.69165</v>
      </c>
      <c r="J245" s="39">
        <f t="shared" ca="1" si="142"/>
        <v>450105667872.00958</v>
      </c>
      <c r="K245" s="39">
        <f t="shared" ca="1" si="142"/>
        <v>457427128630.76147</v>
      </c>
      <c r="L245" s="39">
        <f t="shared" ca="1" si="142"/>
        <v>464867680952.82434</v>
      </c>
      <c r="M245" s="39">
        <f t="shared" ca="1" si="142"/>
        <v>472429261992.6701</v>
      </c>
      <c r="N245" s="39">
        <f t="shared" ca="1" si="142"/>
        <v>486335738788.32019</v>
      </c>
      <c r="O245" s="39">
        <f t="shared" ca="1" si="142"/>
        <v>500651568078.46295</v>
      </c>
      <c r="P245" s="39">
        <f t="shared" ca="1" si="142"/>
        <v>515388799605.61798</v>
      </c>
      <c r="Q245" s="39">
        <f t="shared" ca="1" si="142"/>
        <v>530559837809.77716</v>
      </c>
      <c r="R245" s="39">
        <f t="shared" ca="1" si="142"/>
        <v>546177452269.31519</v>
      </c>
      <c r="S245" s="39">
        <f t="shared" ca="1" si="142"/>
        <v>562254788449.24121</v>
      </c>
      <c r="T245" s="39">
        <f t="shared" ca="1" si="142"/>
        <v>578805378765.83752</v>
      </c>
      <c r="U245" s="39">
        <f t="shared" ca="1" si="142"/>
        <v>595843153976.99609</v>
      </c>
      <c r="V245" s="39">
        <f t="shared" ca="1" si="142"/>
        <v>613382454907.8446</v>
      </c>
      <c r="W245" s="39">
        <f t="shared" ca="1" si="142"/>
        <v>631438044521.52783</v>
      </c>
      <c r="X245" s="39">
        <f t="shared" ca="1" si="142"/>
        <v>630480634382.05493</v>
      </c>
      <c r="Y245" s="39">
        <f t="shared" ca="1" si="142"/>
        <v>629524675903.88611</v>
      </c>
      <c r="Z245" s="39">
        <f t="shared" ca="1" si="142"/>
        <v>628570166885.95789</v>
      </c>
      <c r="AA245" s="39">
        <f t="shared" ca="1" si="142"/>
        <v>627617105130.54382</v>
      </c>
      <c r="AB245" s="39">
        <f t="shared" ca="1" si="142"/>
        <v>626665488443.25049</v>
      </c>
      <c r="AC245" s="39">
        <f t="shared" ca="1" si="142"/>
        <v>625715314633.01074</v>
      </c>
      <c r="AD245" s="39">
        <f t="shared" ca="1" si="142"/>
        <v>624766581512.08032</v>
      </c>
      <c r="AE245" s="39">
        <f t="shared" ca="1" si="142"/>
        <v>623819286896.03162</v>
      </c>
      <c r="AF245" s="39">
        <f t="shared" ca="1" si="142"/>
        <v>622873428603.74951</v>
      </c>
      <c r="AG245" s="39">
        <f t="shared" ca="1" si="142"/>
        <v>621929004457.42603</v>
      </c>
    </row>
    <row r="246" spans="1:33">
      <c r="A246" s="20" t="s">
        <v>392</v>
      </c>
      <c r="B246" s="39">
        <f t="shared" ca="1" si="143"/>
        <v>3397540358593.2017</v>
      </c>
      <c r="C246" s="39">
        <f t="shared" ca="1" si="143"/>
        <v>3572401125800.6069</v>
      </c>
      <c r="D246" s="39">
        <f t="shared" ca="1" si="143"/>
        <v>4107741871848.6909</v>
      </c>
      <c r="E246" s="39">
        <f t="shared" ca="1" si="143"/>
        <v>3765843923405.3481</v>
      </c>
      <c r="F246" s="39">
        <f t="shared" ca="1" si="143"/>
        <v>4191076951892.2349</v>
      </c>
      <c r="G246" s="39">
        <f t="shared" ca="1" si="144"/>
        <v>4336163709356.7627</v>
      </c>
      <c r="H246" s="39">
        <f t="shared" ca="1" si="142"/>
        <v>4293606310922.6021</v>
      </c>
      <c r="I246" s="39">
        <f t="shared" ca="1" si="142"/>
        <v>4251048912488.4424</v>
      </c>
      <c r="J246" s="39">
        <f t="shared" ca="1" si="142"/>
        <v>4208491514054.2822</v>
      </c>
      <c r="K246" s="39">
        <f t="shared" ca="1" si="142"/>
        <v>4165934115620.1045</v>
      </c>
      <c r="L246" s="39">
        <f t="shared" ca="1" si="142"/>
        <v>4123376717185.9443</v>
      </c>
      <c r="M246" s="39">
        <f t="shared" ca="1" si="142"/>
        <v>4080819318751.7944</v>
      </c>
      <c r="N246" s="39">
        <f t="shared" ca="1" si="142"/>
        <v>4037650300414.9087</v>
      </c>
      <c r="O246" s="39">
        <f t="shared" ca="1" si="142"/>
        <v>3994481282078.0322</v>
      </c>
      <c r="P246" s="39">
        <f t="shared" ca="1" si="142"/>
        <v>3951312263741.1572</v>
      </c>
      <c r="Q246" s="39">
        <f t="shared" ca="1" si="142"/>
        <v>3908143245404.2813</v>
      </c>
      <c r="R246" s="39">
        <f t="shared" ca="1" si="142"/>
        <v>3864974227067.4058</v>
      </c>
      <c r="S246" s="39">
        <f t="shared" ca="1" si="142"/>
        <v>3821805208730.5303</v>
      </c>
      <c r="T246" s="39">
        <f t="shared" ca="1" si="142"/>
        <v>3778636190393.6543</v>
      </c>
      <c r="U246" s="39">
        <f t="shared" ca="1" si="142"/>
        <v>3735467172056.7793</v>
      </c>
      <c r="V246" s="39">
        <f t="shared" ca="1" si="142"/>
        <v>3692298153719.9028</v>
      </c>
      <c r="W246" s="39">
        <f t="shared" ca="1" si="142"/>
        <v>3649129135383.0278</v>
      </c>
      <c r="X246" s="39">
        <f t="shared" ca="1" si="142"/>
        <v>3608235010982.9229</v>
      </c>
      <c r="Y246" s="39">
        <f t="shared" ca="1" si="142"/>
        <v>3567340886582.8345</v>
      </c>
      <c r="Z246" s="39">
        <f t="shared" ca="1" si="142"/>
        <v>3526446762182.7456</v>
      </c>
      <c r="AA246" s="39">
        <f t="shared" ca="1" si="142"/>
        <v>3485552637782.6406</v>
      </c>
      <c r="AB246" s="39">
        <f t="shared" ca="1" si="142"/>
        <v>3444658513382.5522</v>
      </c>
      <c r="AC246" s="39">
        <f t="shared" ca="1" si="142"/>
        <v>3403764388982.4639</v>
      </c>
      <c r="AD246" s="39">
        <f t="shared" ca="1" si="142"/>
        <v>3362870264582.3589</v>
      </c>
      <c r="AE246" s="39">
        <f t="shared" ca="1" si="142"/>
        <v>3321976140182.271</v>
      </c>
      <c r="AF246" s="39">
        <f t="shared" ca="1" si="142"/>
        <v>3281082015782.1831</v>
      </c>
      <c r="AG246" s="39">
        <f t="shared" ca="1" si="142"/>
        <v>3240187891382.0918</v>
      </c>
    </row>
    <row r="247" spans="1:33">
      <c r="A247" s="20" t="s">
        <v>368</v>
      </c>
      <c r="B247" s="39">
        <f t="shared" ca="1" si="143"/>
        <v>9588048250386.2969</v>
      </c>
      <c r="C247" s="39">
        <f t="shared" ca="1" si="143"/>
        <v>10968815371424.92</v>
      </c>
      <c r="D247" s="39">
        <f t="shared" ca="1" si="143"/>
        <v>13604114281184.213</v>
      </c>
      <c r="E247" s="39">
        <f t="shared" ca="1" si="143"/>
        <v>11860788427529.9</v>
      </c>
      <c r="F247" s="39">
        <f t="shared" ca="1" si="143"/>
        <v>13137990570604.852</v>
      </c>
      <c r="G247" s="39">
        <f t="shared" ca="1" si="144"/>
        <v>13309654210464.672</v>
      </c>
      <c r="H247" s="39">
        <f t="shared" ca="1" si="142"/>
        <v>13391360691008.639</v>
      </c>
      <c r="I247" s="39">
        <f t="shared" ca="1" si="142"/>
        <v>13473568758510.266</v>
      </c>
      <c r="J247" s="39">
        <f t="shared" ca="1" si="142"/>
        <v>13556281492155.855</v>
      </c>
      <c r="K247" s="39">
        <f t="shared" ca="1" si="142"/>
        <v>13639501990034.494</v>
      </c>
      <c r="L247" s="39">
        <f t="shared" ca="1" si="142"/>
        <v>13723233369254.1</v>
      </c>
      <c r="M247" s="39">
        <f t="shared" ca="1" si="142"/>
        <v>13807478766058.148</v>
      </c>
      <c r="N247" s="39">
        <f t="shared" ca="1" si="142"/>
        <v>13930330792382.967</v>
      </c>
      <c r="O247" s="39">
        <f t="shared" ca="1" si="142"/>
        <v>14054275894469.682</v>
      </c>
      <c r="P247" s="39">
        <f t="shared" ca="1" si="142"/>
        <v>14179323797958.623</v>
      </c>
      <c r="Q247" s="39">
        <f t="shared" ca="1" si="142"/>
        <v>14305484315023.988</v>
      </c>
      <c r="R247" s="39">
        <f t="shared" ca="1" si="142"/>
        <v>14432767345143.783</v>
      </c>
      <c r="S247" s="39">
        <f t="shared" ca="1" si="142"/>
        <v>14561182875876.607</v>
      </c>
      <c r="T247" s="39">
        <f t="shared" ca="1" si="142"/>
        <v>14690740983645.355</v>
      </c>
      <c r="U247" s="39">
        <f t="shared" ca="1" si="142"/>
        <v>14821451834527.885</v>
      </c>
      <c r="V247" s="39">
        <f t="shared" ca="1" si="142"/>
        <v>14953325685054.707</v>
      </c>
      <c r="W247" s="39">
        <f t="shared" ca="1" si="142"/>
        <v>15086372883013.814</v>
      </c>
      <c r="X247" s="39">
        <f t="shared" ca="1" si="142"/>
        <v>15203770492906.672</v>
      </c>
      <c r="Y247" s="39">
        <f t="shared" ca="1" si="142"/>
        <v>15322081655640.59</v>
      </c>
      <c r="Z247" s="39">
        <f t="shared" ca="1" si="142"/>
        <v>15441313480208.619</v>
      </c>
      <c r="AA247" s="39">
        <f t="shared" ca="1" si="142"/>
        <v>15561473130923.865</v>
      </c>
      <c r="AB247" s="39">
        <f t="shared" ca="1" si="142"/>
        <v>15682567827849.945</v>
      </c>
      <c r="AC247" s="39">
        <f t="shared" ca="1" si="142"/>
        <v>15804604847234.844</v>
      </c>
      <c r="AD247" s="39">
        <f t="shared" ca="1" si="142"/>
        <v>15927591521948.125</v>
      </c>
      <c r="AE247" s="39">
        <f t="shared" ca="1" si="142"/>
        <v>16051535241921.518</v>
      </c>
      <c r="AF247" s="39">
        <f t="shared" ca="1" si="142"/>
        <v>16176443454592.984</v>
      </c>
      <c r="AG247" s="39">
        <f t="shared" ca="1" si="142"/>
        <v>16302323665354.207</v>
      </c>
    </row>
    <row r="248" spans="1:33">
      <c r="A248" s="20" t="s">
        <v>305</v>
      </c>
      <c r="B248" s="39">
        <f t="shared" ca="1" si="143"/>
        <v>2979102804933.3472</v>
      </c>
      <c r="C248" s="39">
        <f t="shared" ca="1" si="143"/>
        <v>3408121005074.3574</v>
      </c>
      <c r="D248" s="39">
        <f t="shared" ca="1" si="143"/>
        <v>4226934820866.8887</v>
      </c>
      <c r="E248" s="39">
        <f t="shared" ca="1" si="143"/>
        <v>3685265984320.8115</v>
      </c>
      <c r="F248" s="39">
        <f t="shared" ca="1" si="143"/>
        <v>4082105506561.2402</v>
      </c>
      <c r="G248" s="39">
        <f t="shared" ca="1" si="144"/>
        <v>4135443122065.0903</v>
      </c>
      <c r="H248" s="39">
        <f t="shared" ca="1" si="142"/>
        <v>4160830145473.1084</v>
      </c>
      <c r="I248" s="39">
        <f t="shared" ca="1" si="142"/>
        <v>4186373016982.1636</v>
      </c>
      <c r="J248" s="39">
        <f t="shared" ca="1" si="142"/>
        <v>4212072693326.3408</v>
      </c>
      <c r="K248" s="39">
        <f t="shared" ca="1" si="142"/>
        <v>4237930137113.0063</v>
      </c>
      <c r="L248" s="39">
        <f t="shared" ca="1" si="142"/>
        <v>4263946316858.8687</v>
      </c>
      <c r="M248" s="39">
        <f t="shared" ca="1" si="142"/>
        <v>4290122207026.251</v>
      </c>
      <c r="N248" s="39">
        <f t="shared" ca="1" si="142"/>
        <v>4328293564393.0928</v>
      </c>
      <c r="O248" s="39">
        <f t="shared" ca="1" si="142"/>
        <v>4366804551367.8828</v>
      </c>
      <c r="P248" s="39">
        <f t="shared" ca="1" si="142"/>
        <v>4405658189804.666</v>
      </c>
      <c r="Q248" s="39">
        <f t="shared" ca="1" si="142"/>
        <v>4444857528444.4277</v>
      </c>
      <c r="R248" s="39">
        <f t="shared" ref="H248:AG258" ca="1" si="145">IFERROR($F248*R41/$F41,0)</f>
        <v>4484405643154.3232</v>
      </c>
      <c r="S248" s="39">
        <f t="shared" ca="1" si="145"/>
        <v>4524305637169.0332</v>
      </c>
      <c r="T248" s="39">
        <f t="shared" ca="1" si="145"/>
        <v>4564560641334.2646</v>
      </c>
      <c r="U248" s="39">
        <f t="shared" ca="1" si="145"/>
        <v>4605173814352.4209</v>
      </c>
      <c r="V248" s="39">
        <f t="shared" ca="1" si="145"/>
        <v>4646148343030.4521</v>
      </c>
      <c r="W248" s="39">
        <f t="shared" ca="1" si="145"/>
        <v>4687487442529.9307</v>
      </c>
      <c r="X248" s="39">
        <f t="shared" ca="1" si="145"/>
        <v>4723964057977.7285</v>
      </c>
      <c r="Y248" s="39">
        <f t="shared" ca="1" si="145"/>
        <v>4760724523460.5059</v>
      </c>
      <c r="Z248" s="39">
        <f t="shared" ca="1" si="145"/>
        <v>4797771047813.7432</v>
      </c>
      <c r="AA248" s="39">
        <f t="shared" ca="1" si="145"/>
        <v>4835105857061.4092</v>
      </c>
      <c r="AB248" s="39">
        <f t="shared" ca="1" si="145"/>
        <v>4872731194549.7246</v>
      </c>
      <c r="AC248" s="39">
        <f t="shared" ca="1" si="145"/>
        <v>4910649321081.9541</v>
      </c>
      <c r="AD248" s="39">
        <f t="shared" ca="1" si="145"/>
        <v>4948862515054.252</v>
      </c>
      <c r="AE248" s="39">
        <f t="shared" ca="1" si="145"/>
        <v>4987373072592.5625</v>
      </c>
      <c r="AF248" s="39">
        <f t="shared" ca="1" si="145"/>
        <v>5026183307690.5967</v>
      </c>
      <c r="AG248" s="39">
        <f t="shared" ca="1" si="145"/>
        <v>5065295552348.8623</v>
      </c>
    </row>
    <row r="249" spans="1:33">
      <c r="A249" s="20" t="s">
        <v>258</v>
      </c>
      <c r="B249" s="39">
        <f t="shared" ca="1" si="143"/>
        <v>188940385421.86066</v>
      </c>
      <c r="C249" s="39">
        <f t="shared" ca="1" si="143"/>
        <v>188912518191.71735</v>
      </c>
      <c r="D249" s="39">
        <f t="shared" ca="1" si="143"/>
        <v>229101078454.61398</v>
      </c>
      <c r="E249" s="39">
        <f t="shared" ca="1" si="143"/>
        <v>209508069829.00531</v>
      </c>
      <c r="F249" s="39">
        <f t="shared" ca="1" si="143"/>
        <v>225731812446.67245</v>
      </c>
      <c r="G249" s="39">
        <f t="shared" ca="1" si="144"/>
        <v>225989668398.26181</v>
      </c>
      <c r="H249" s="39">
        <f t="shared" ca="1" si="145"/>
        <v>229665637414.34567</v>
      </c>
      <c r="I249" s="39">
        <f t="shared" ca="1" si="145"/>
        <v>233401400085.17038</v>
      </c>
      <c r="J249" s="39">
        <f t="shared" ca="1" si="145"/>
        <v>237197929019.89877</v>
      </c>
      <c r="K249" s="39">
        <f t="shared" ca="1" si="145"/>
        <v>241056212648.24496</v>
      </c>
      <c r="L249" s="39">
        <f t="shared" ca="1" si="145"/>
        <v>244977255477.81302</v>
      </c>
      <c r="M249" s="39">
        <f t="shared" ca="1" si="145"/>
        <v>248962078355.62131</v>
      </c>
      <c r="N249" s="39">
        <f t="shared" ca="1" si="145"/>
        <v>256290551937.13925</v>
      </c>
      <c r="O249" s="39">
        <f t="shared" ca="1" si="145"/>
        <v>263834747227.72119</v>
      </c>
      <c r="P249" s="39">
        <f t="shared" ca="1" si="145"/>
        <v>271601014233.98779</v>
      </c>
      <c r="Q249" s="39">
        <f t="shared" ca="1" si="145"/>
        <v>279595889882.01361</v>
      </c>
      <c r="R249" s="39">
        <f t="shared" ca="1" si="145"/>
        <v>287826103519.50781</v>
      </c>
      <c r="S249" s="39">
        <f t="shared" ca="1" si="145"/>
        <v>296298582579.95715</v>
      </c>
      <c r="T249" s="39">
        <f t="shared" ca="1" si="145"/>
        <v>305020458413.49969</v>
      </c>
      <c r="U249" s="39">
        <f t="shared" ca="1" si="145"/>
        <v>313999072289.4364</v>
      </c>
      <c r="V249" s="39">
        <f t="shared" ca="1" si="145"/>
        <v>323241981575.43335</v>
      </c>
      <c r="W249" s="39">
        <f t="shared" ca="1" si="145"/>
        <v>332756966098.61578</v>
      </c>
      <c r="X249" s="39">
        <f t="shared" ca="1" si="145"/>
        <v>332252427456.88013</v>
      </c>
      <c r="Y249" s="39">
        <f t="shared" ca="1" si="145"/>
        <v>331748653815.63123</v>
      </c>
      <c r="Z249" s="39">
        <f t="shared" ca="1" si="145"/>
        <v>331245644014.94641</v>
      </c>
      <c r="AA249" s="39">
        <f t="shared" ca="1" si="145"/>
        <v>330743396896.66193</v>
      </c>
      <c r="AB249" s="39">
        <f t="shared" ca="1" si="145"/>
        <v>330241911304.36987</v>
      </c>
      <c r="AC249" s="39">
        <f t="shared" ca="1" si="145"/>
        <v>329741186083.41602</v>
      </c>
      <c r="AD249" s="39">
        <f t="shared" ca="1" si="145"/>
        <v>329241220080.89661</v>
      </c>
      <c r="AE249" s="39">
        <f t="shared" ca="1" si="145"/>
        <v>328742012145.65613</v>
      </c>
      <c r="AF249" s="39">
        <f t="shared" ca="1" si="145"/>
        <v>328243561128.28436</v>
      </c>
      <c r="AG249" s="39">
        <f t="shared" ca="1" si="145"/>
        <v>327745865881.11395</v>
      </c>
    </row>
    <row r="250" spans="1:33">
      <c r="A250" s="20" t="s">
        <v>306</v>
      </c>
      <c r="B250" s="39">
        <f t="shared" ca="1" si="143"/>
        <v>476163162789.23132</v>
      </c>
      <c r="C250" s="39">
        <f t="shared" ca="1" si="143"/>
        <v>476092932444.28101</v>
      </c>
      <c r="D250" s="39">
        <f t="shared" ca="1" si="143"/>
        <v>577375206850.56775</v>
      </c>
      <c r="E250" s="39">
        <f t="shared" ca="1" si="143"/>
        <v>527997362432.09711</v>
      </c>
      <c r="F250" s="39">
        <f t="shared" ca="1" si="143"/>
        <v>568884061058.53613</v>
      </c>
      <c r="G250" s="39">
        <f t="shared" ca="1" si="144"/>
        <v>569533903627.54895</v>
      </c>
      <c r="H250" s="39">
        <f t="shared" ca="1" si="145"/>
        <v>578797995203.87109</v>
      </c>
      <c r="I250" s="39">
        <f t="shared" ca="1" si="145"/>
        <v>588212777357.50171</v>
      </c>
      <c r="J250" s="39">
        <f t="shared" ca="1" si="145"/>
        <v>597780701235.42114</v>
      </c>
      <c r="K250" s="39">
        <f t="shared" ca="1" si="145"/>
        <v>607504257855.19434</v>
      </c>
      <c r="L250" s="39">
        <f t="shared" ca="1" si="145"/>
        <v>617385978753.51074</v>
      </c>
      <c r="M250" s="39">
        <f t="shared" ca="1" si="145"/>
        <v>627428436645.27148</v>
      </c>
      <c r="N250" s="39">
        <f t="shared" ca="1" si="145"/>
        <v>645897485235.39441</v>
      </c>
      <c r="O250" s="39">
        <f t="shared" ca="1" si="145"/>
        <v>664910190656.96118</v>
      </c>
      <c r="P250" s="39">
        <f t="shared" ca="1" si="145"/>
        <v>684482556048.89539</v>
      </c>
      <c r="Q250" s="39">
        <f t="shared" ca="1" si="145"/>
        <v>704631055620.17932</v>
      </c>
      <c r="R250" s="39">
        <f t="shared" ca="1" si="145"/>
        <v>725372648516.32068</v>
      </c>
      <c r="S250" s="39">
        <f t="shared" ca="1" si="145"/>
        <v>746724793093.99524</v>
      </c>
      <c r="T250" s="39">
        <f t="shared" ca="1" si="145"/>
        <v>768705461615.87769</v>
      </c>
      <c r="U250" s="39">
        <f t="shared" ca="1" si="145"/>
        <v>791333155378.03198</v>
      </c>
      <c r="V250" s="39">
        <f t="shared" ca="1" si="145"/>
        <v>814626920282.5946</v>
      </c>
      <c r="W250" s="39">
        <f t="shared" ca="1" si="145"/>
        <v>838606362868.85339</v>
      </c>
      <c r="X250" s="39">
        <f t="shared" ca="1" si="145"/>
        <v>837334836324.32043</v>
      </c>
      <c r="Y250" s="39">
        <f t="shared" ca="1" si="145"/>
        <v>836065237716.21252</v>
      </c>
      <c r="Z250" s="39">
        <f t="shared" ca="1" si="145"/>
        <v>834797564121.32031</v>
      </c>
      <c r="AA250" s="39">
        <f t="shared" ca="1" si="145"/>
        <v>833531812620.86597</v>
      </c>
      <c r="AB250" s="39">
        <f t="shared" ca="1" si="145"/>
        <v>832267980300.49768</v>
      </c>
      <c r="AC250" s="39">
        <f t="shared" ca="1" si="145"/>
        <v>831006064250.28223</v>
      </c>
      <c r="AD250" s="39">
        <f t="shared" ca="1" si="145"/>
        <v>829746061564.69885</v>
      </c>
      <c r="AE250" s="39">
        <f t="shared" ca="1" si="145"/>
        <v>828487969342.63184</v>
      </c>
      <c r="AF250" s="39">
        <f t="shared" ca="1" si="145"/>
        <v>827231784687.36426</v>
      </c>
      <c r="AG250" s="39">
        <f t="shared" ca="1" si="145"/>
        <v>825977504706.57202</v>
      </c>
    </row>
    <row r="251" spans="1:33">
      <c r="A251" s="20" t="s">
        <v>259</v>
      </c>
      <c r="B251" s="39">
        <f t="shared" ca="1" si="143"/>
        <v>21548674911564.57</v>
      </c>
      <c r="C251" s="39">
        <f t="shared" ca="1" si="143"/>
        <v>22243175815299.676</v>
      </c>
      <c r="D251" s="39">
        <f t="shared" ca="1" si="143"/>
        <v>29013288109080.906</v>
      </c>
      <c r="E251" s="39">
        <f t="shared" ca="1" si="143"/>
        <v>23639975278370.137</v>
      </c>
      <c r="F251" s="39">
        <f t="shared" ca="1" si="143"/>
        <v>25265361199343.598</v>
      </c>
      <c r="G251" s="39">
        <f t="shared" ca="1" si="144"/>
        <v>22418684289104.492</v>
      </c>
      <c r="H251" s="39">
        <f t="shared" ca="1" si="145"/>
        <v>23169979592824.813</v>
      </c>
      <c r="I251" s="39">
        <f t="shared" ca="1" si="145"/>
        <v>23946452316687.777</v>
      </c>
      <c r="J251" s="39">
        <f t="shared" ca="1" si="145"/>
        <v>24748946206796.824</v>
      </c>
      <c r="K251" s="39">
        <f t="shared" ca="1" si="145"/>
        <v>25578333284888.195</v>
      </c>
      <c r="L251" s="39">
        <f t="shared" ca="1" si="145"/>
        <v>26435514795904.398</v>
      </c>
      <c r="M251" s="39">
        <f t="shared" ca="1" si="145"/>
        <v>27321422187322.742</v>
      </c>
      <c r="N251" s="39">
        <f t="shared" ca="1" si="145"/>
        <v>27592046107807.445</v>
      </c>
      <c r="O251" s="39">
        <f t="shared" ca="1" si="145"/>
        <v>27865350610065.543</v>
      </c>
      <c r="P251" s="39">
        <f t="shared" ca="1" si="145"/>
        <v>28141362245772.996</v>
      </c>
      <c r="Q251" s="39">
        <f t="shared" ca="1" si="145"/>
        <v>28420107829605.195</v>
      </c>
      <c r="R251" s="39">
        <f t="shared" ca="1" si="145"/>
        <v>28701614441842.039</v>
      </c>
      <c r="S251" s="39">
        <f t="shared" ca="1" si="145"/>
        <v>28985909430998.777</v>
      </c>
      <c r="T251" s="39">
        <f t="shared" ca="1" si="145"/>
        <v>29273020416482.949</v>
      </c>
      <c r="U251" s="39">
        <f t="shared" ca="1" si="145"/>
        <v>29562975291277.609</v>
      </c>
      <c r="V251" s="39">
        <f t="shared" ca="1" si="145"/>
        <v>29855802224651.172</v>
      </c>
      <c r="W251" s="39">
        <f t="shared" ca="1" si="145"/>
        <v>30151529664894.016</v>
      </c>
      <c r="X251" s="39">
        <f t="shared" ca="1" si="145"/>
        <v>30121156156061.59</v>
      </c>
      <c r="Y251" s="39">
        <f t="shared" ca="1" si="145"/>
        <v>30090813244351.402</v>
      </c>
      <c r="Z251" s="39">
        <f t="shared" ca="1" si="145"/>
        <v>30060500898941.07</v>
      </c>
      <c r="AA251" s="39">
        <f t="shared" ca="1" si="145"/>
        <v>30030219089039.254</v>
      </c>
      <c r="AB251" s="39">
        <f t="shared" ca="1" si="145"/>
        <v>29999967783885.652</v>
      </c>
      <c r="AC251" s="39">
        <f t="shared" ca="1" si="145"/>
        <v>29969746952750.934</v>
      </c>
      <c r="AD251" s="39">
        <f t="shared" ca="1" si="145"/>
        <v>29939556564936.711</v>
      </c>
      <c r="AE251" s="39">
        <f t="shared" ca="1" si="145"/>
        <v>29909396589775.559</v>
      </c>
      <c r="AF251" s="39">
        <f t="shared" ca="1" si="145"/>
        <v>29879266996630.91</v>
      </c>
      <c r="AG251" s="39">
        <f t="shared" ca="1" si="145"/>
        <v>29849167754897.078</v>
      </c>
    </row>
    <row r="252" spans="1:33">
      <c r="A252" s="20" t="s">
        <v>260</v>
      </c>
      <c r="B252" s="39">
        <f t="shared" ca="1" si="143"/>
        <v>1907718415126.0459</v>
      </c>
      <c r="C252" s="39">
        <f t="shared" ca="1" si="143"/>
        <v>2200391657003.6333</v>
      </c>
      <c r="D252" s="39">
        <f t="shared" ca="1" si="143"/>
        <v>2348935624219.0864</v>
      </c>
      <c r="E252" s="39">
        <f t="shared" ca="1" si="143"/>
        <v>2285434945958.9312</v>
      </c>
      <c r="F252" s="39">
        <f t="shared" ca="1" si="143"/>
        <v>2731546886528.1807</v>
      </c>
      <c r="G252" s="39">
        <f t="shared" ca="1" si="144"/>
        <v>2515021828449.7266</v>
      </c>
      <c r="H252" s="39">
        <f t="shared" ca="1" si="145"/>
        <v>2539406720702.9121</v>
      </c>
      <c r="I252" s="39">
        <f t="shared" ca="1" si="145"/>
        <v>2564028041508.5146</v>
      </c>
      <c r="J252" s="39">
        <f t="shared" ca="1" si="145"/>
        <v>2588888083206.3916</v>
      </c>
      <c r="K252" s="39">
        <f t="shared" ca="1" si="145"/>
        <v>2613989160362.2329</v>
      </c>
      <c r="L252" s="39">
        <f t="shared" ca="1" si="145"/>
        <v>2639333609983.0615</v>
      </c>
      <c r="M252" s="39">
        <f t="shared" ca="1" si="145"/>
        <v>2664923791734.8105</v>
      </c>
      <c r="N252" s="39">
        <f t="shared" ca="1" si="145"/>
        <v>2687628884240.8433</v>
      </c>
      <c r="O252" s="39">
        <f t="shared" ca="1" si="145"/>
        <v>2710527423639.1675</v>
      </c>
      <c r="P252" s="39">
        <f t="shared" ca="1" si="145"/>
        <v>2733621058093.0825</v>
      </c>
      <c r="Q252" s="39">
        <f t="shared" ca="1" si="145"/>
        <v>2756911449808.2002</v>
      </c>
      <c r="R252" s="39">
        <f t="shared" ca="1" si="145"/>
        <v>2780400275152.0898</v>
      </c>
      <c r="S252" s="39">
        <f t="shared" ca="1" si="145"/>
        <v>2804089224774.9341</v>
      </c>
      <c r="T252" s="39">
        <f t="shared" ca="1" si="145"/>
        <v>2827980003731.2197</v>
      </c>
      <c r="U252" s="39">
        <f t="shared" ca="1" si="145"/>
        <v>2852074331602.4595</v>
      </c>
      <c r="V252" s="39">
        <f t="shared" ca="1" si="145"/>
        <v>2876373942620.9644</v>
      </c>
      <c r="W252" s="39">
        <f t="shared" ca="1" si="145"/>
        <v>2900880585794.6646</v>
      </c>
      <c r="X252" s="39">
        <f t="shared" ca="1" si="145"/>
        <v>2918701144220.3853</v>
      </c>
      <c r="Y252" s="39">
        <f t="shared" ca="1" si="145"/>
        <v>2936631177094.7134</v>
      </c>
      <c r="Z252" s="39">
        <f t="shared" ca="1" si="145"/>
        <v>2954671356936.1309</v>
      </c>
      <c r="AA252" s="39">
        <f t="shared" ca="1" si="145"/>
        <v>2972822360394.5024</v>
      </c>
      <c r="AB252" s="39">
        <f t="shared" ca="1" si="145"/>
        <v>2991084868276.4629</v>
      </c>
      <c r="AC252" s="39">
        <f t="shared" ca="1" si="145"/>
        <v>3009459565570.9429</v>
      </c>
      <c r="AD252" s="39">
        <f t="shared" ca="1" si="145"/>
        <v>3027947141474.8682</v>
      </c>
      <c r="AE252" s="39">
        <f t="shared" ca="1" si="145"/>
        <v>3046548289419.0078</v>
      </c>
      <c r="AF252" s="39">
        <f t="shared" ca="1" si="145"/>
        <v>3065263707093.9819</v>
      </c>
      <c r="AG252" s="39">
        <f t="shared" ca="1" si="145"/>
        <v>3084094096476.4346</v>
      </c>
    </row>
    <row r="253" spans="1:33">
      <c r="A253" s="20" t="s">
        <v>307</v>
      </c>
      <c r="B253" s="39">
        <f t="shared" ca="1" si="143"/>
        <v>2380883015609.8516</v>
      </c>
      <c r="C253" s="39">
        <f t="shared" ca="1" si="143"/>
        <v>2746146958749.8984</v>
      </c>
      <c r="D253" s="39">
        <f t="shared" ca="1" si="143"/>
        <v>2931533756827.8589</v>
      </c>
      <c r="E253" s="39">
        <f t="shared" ca="1" si="143"/>
        <v>2852283231619.022</v>
      </c>
      <c r="F253" s="39">
        <f t="shared" ca="1" si="143"/>
        <v>3409042727119.252</v>
      </c>
      <c r="G253" s="39">
        <f t="shared" ca="1" si="144"/>
        <v>3138813730457.3599</v>
      </c>
      <c r="H253" s="39">
        <f t="shared" ca="1" si="145"/>
        <v>3169246720642.2607</v>
      </c>
      <c r="I253" s="39">
        <f t="shared" ca="1" si="145"/>
        <v>3199974779910.938</v>
      </c>
      <c r="J253" s="39">
        <f t="shared" ca="1" si="145"/>
        <v>3231000769164.1348</v>
      </c>
      <c r="K253" s="39">
        <f t="shared" ca="1" si="145"/>
        <v>3262327577041.0234</v>
      </c>
      <c r="L253" s="39">
        <f t="shared" ca="1" si="145"/>
        <v>3293958120188.1484</v>
      </c>
      <c r="M253" s="39">
        <f t="shared" ca="1" si="145"/>
        <v>3325895343530.979</v>
      </c>
      <c r="N253" s="39">
        <f t="shared" ca="1" si="145"/>
        <v>3354231899223.2876</v>
      </c>
      <c r="O253" s="39">
        <f t="shared" ca="1" si="145"/>
        <v>3382809881751.25</v>
      </c>
      <c r="P253" s="39">
        <f t="shared" ca="1" si="145"/>
        <v>3411631348066.2329</v>
      </c>
      <c r="Q253" s="39">
        <f t="shared" ca="1" si="145"/>
        <v>3440698372644.7852</v>
      </c>
      <c r="R253" s="39">
        <f t="shared" ca="1" si="145"/>
        <v>3470013047637.9478</v>
      </c>
      <c r="S253" s="39">
        <f t="shared" ca="1" si="145"/>
        <v>3499577483021.8462</v>
      </c>
      <c r="T253" s="39">
        <f t="shared" ca="1" si="145"/>
        <v>3529393806749.5557</v>
      </c>
      <c r="U253" s="39">
        <f t="shared" ca="1" si="145"/>
        <v>3559464164904.2622</v>
      </c>
      <c r="V253" s="39">
        <f t="shared" ca="1" si="145"/>
        <v>3589790721853.7378</v>
      </c>
      <c r="W253" s="39">
        <f t="shared" ca="1" si="145"/>
        <v>3620375660406.1182</v>
      </c>
      <c r="X253" s="39">
        <f t="shared" ca="1" si="145"/>
        <v>3642616188435.8687</v>
      </c>
      <c r="Y253" s="39">
        <f t="shared" ca="1" si="145"/>
        <v>3664993343471.6099</v>
      </c>
      <c r="Z253" s="39">
        <f t="shared" ca="1" si="145"/>
        <v>3687507964834.1851</v>
      </c>
      <c r="AA253" s="39">
        <f t="shared" ca="1" si="145"/>
        <v>3710160897000.519</v>
      </c>
      <c r="AB253" s="39">
        <f t="shared" ca="1" si="145"/>
        <v>3732952989635.2837</v>
      </c>
      <c r="AC253" s="39">
        <f t="shared" ca="1" si="145"/>
        <v>3755885097622.7773</v>
      </c>
      <c r="AD253" s="39">
        <f t="shared" ca="1" si="145"/>
        <v>3778958081098.981</v>
      </c>
      <c r="AE253" s="39">
        <f t="shared" ca="1" si="145"/>
        <v>3802172805483.8276</v>
      </c>
      <c r="AF253" s="39">
        <f t="shared" ca="1" si="145"/>
        <v>3825530141513.6572</v>
      </c>
      <c r="AG253" s="39">
        <f t="shared" ca="1" si="145"/>
        <v>3849030965273.8755</v>
      </c>
    </row>
    <row r="254" spans="1:33">
      <c r="A254" s="20" t="s">
        <v>308</v>
      </c>
      <c r="B254" s="39">
        <f t="shared" ca="1" si="143"/>
        <v>7983276666545.7119</v>
      </c>
      <c r="C254" s="39">
        <f t="shared" ca="1" si="143"/>
        <v>8514744762609.209</v>
      </c>
      <c r="D254" s="39">
        <f t="shared" ca="1" si="143"/>
        <v>10667588954295.088</v>
      </c>
      <c r="E254" s="39">
        <f t="shared" ca="1" si="143"/>
        <v>9516055156574.1738</v>
      </c>
      <c r="F254" s="39">
        <f t="shared" ca="1" si="143"/>
        <v>10797559255913.867</v>
      </c>
      <c r="G254" s="39">
        <f t="shared" ca="1" si="144"/>
        <v>10677331388706.178</v>
      </c>
      <c r="H254" s="39">
        <f t="shared" ca="1" si="145"/>
        <v>10821592896093.467</v>
      </c>
      <c r="I254" s="39">
        <f t="shared" ca="1" si="145"/>
        <v>10967803521828.404</v>
      </c>
      <c r="J254" s="39">
        <f t="shared" ca="1" si="145"/>
        <v>11115989600464.141</v>
      </c>
      <c r="K254" s="39">
        <f t="shared" ca="1" si="145"/>
        <v>11266177822360.164</v>
      </c>
      <c r="L254" s="39">
        <f t="shared" ca="1" si="145"/>
        <v>11418395238489.633</v>
      </c>
      <c r="M254" s="39">
        <f t="shared" ca="1" si="145"/>
        <v>11572669265311.609</v>
      </c>
      <c r="N254" s="39">
        <f t="shared" ca="1" si="145"/>
        <v>11699015342265.188</v>
      </c>
      <c r="O254" s="39">
        <f t="shared" ca="1" si="145"/>
        <v>11826740818456.375</v>
      </c>
      <c r="P254" s="39">
        <f t="shared" ca="1" si="145"/>
        <v>11955860753650.385</v>
      </c>
      <c r="Q254" s="39">
        <f t="shared" ca="1" si="145"/>
        <v>12086390372029.344</v>
      </c>
      <c r="R254" s="39">
        <f t="shared" ca="1" si="145"/>
        <v>12218345063987.299</v>
      </c>
      <c r="S254" s="39">
        <f t="shared" ca="1" si="145"/>
        <v>12351740387944.861</v>
      </c>
      <c r="T254" s="39">
        <f t="shared" ca="1" si="145"/>
        <v>12486592072183.67</v>
      </c>
      <c r="U254" s="39">
        <f t="shared" ca="1" si="145"/>
        <v>12622916016700.861</v>
      </c>
      <c r="V254" s="39">
        <f t="shared" ca="1" si="145"/>
        <v>12760728295083.793</v>
      </c>
      <c r="W254" s="39">
        <f t="shared" ca="1" si="145"/>
        <v>12900045156405.246</v>
      </c>
      <c r="X254" s="39">
        <f t="shared" ca="1" si="145"/>
        <v>12920248807338.295</v>
      </c>
      <c r="Y254" s="39">
        <f t="shared" ca="1" si="145"/>
        <v>12940484100603.297</v>
      </c>
      <c r="Z254" s="39">
        <f t="shared" ca="1" si="145"/>
        <v>12960751085757.492</v>
      </c>
      <c r="AA254" s="39">
        <f t="shared" ca="1" si="145"/>
        <v>12981049812435.73</v>
      </c>
      <c r="AB254" s="39">
        <f t="shared" ca="1" si="145"/>
        <v>13001380330350.607</v>
      </c>
      <c r="AC254" s="39">
        <f t="shared" ca="1" si="145"/>
        <v>13021742689292.572</v>
      </c>
      <c r="AD254" s="39">
        <f t="shared" ca="1" si="145"/>
        <v>13042136939130.049</v>
      </c>
      <c r="AE254" s="39">
        <f t="shared" ca="1" si="145"/>
        <v>13062563129809.578</v>
      </c>
      <c r="AF254" s="39">
        <f t="shared" ca="1" si="145"/>
        <v>13083021311355.91</v>
      </c>
      <c r="AG254" s="39">
        <f t="shared" ca="1" si="145"/>
        <v>13103511533872.15</v>
      </c>
    </row>
    <row r="255" spans="1:33">
      <c r="A255" s="20" t="s">
        <v>309</v>
      </c>
      <c r="B255" s="39">
        <f t="shared" ref="B255:F262" ca="1" si="146">-B$25*B48/SUM(B$31:B$55)</f>
        <v>1334172541361.1594</v>
      </c>
      <c r="C255" s="39">
        <f t="shared" ca="1" si="146"/>
        <v>1422991978541.4844</v>
      </c>
      <c r="D255" s="39">
        <f t="shared" ca="1" si="146"/>
        <v>1782777280535.6545</v>
      </c>
      <c r="E255" s="39">
        <f t="shared" ca="1" si="146"/>
        <v>1590331892815.7595</v>
      </c>
      <c r="F255" s="39">
        <f t="shared" ca="1" si="146"/>
        <v>1804498036918.6643</v>
      </c>
      <c r="G255" s="39">
        <f t="shared" ca="1" si="144"/>
        <v>1784405445137.7605</v>
      </c>
      <c r="H255" s="39">
        <f t="shared" ca="1" si="145"/>
        <v>1808514560977.1311</v>
      </c>
      <c r="I255" s="39">
        <f t="shared" ca="1" si="145"/>
        <v>1832949415268.0063</v>
      </c>
      <c r="J255" s="39">
        <f t="shared" ca="1" si="145"/>
        <v>1857714409065.1365</v>
      </c>
      <c r="K255" s="39">
        <f t="shared" ca="1" si="145"/>
        <v>1882814002885.9575</v>
      </c>
      <c r="L255" s="39">
        <f t="shared" ca="1" si="145"/>
        <v>1908252717513.9893</v>
      </c>
      <c r="M255" s="39">
        <f t="shared" ca="1" si="145"/>
        <v>1934035134813.095</v>
      </c>
      <c r="N255" s="39">
        <f t="shared" ca="1" si="145"/>
        <v>1955150207435.6641</v>
      </c>
      <c r="O255" s="39">
        <f t="shared" ca="1" si="145"/>
        <v>1976495806527.9087</v>
      </c>
      <c r="P255" s="39">
        <f t="shared" ca="1" si="145"/>
        <v>1998074448891.6489</v>
      </c>
      <c r="Q255" s="39">
        <f t="shared" ca="1" si="145"/>
        <v>2019888678806.2078</v>
      </c>
      <c r="R255" s="39">
        <f t="shared" ca="1" si="145"/>
        <v>2041941068328.3972</v>
      </c>
      <c r="S255" s="39">
        <f t="shared" ca="1" si="145"/>
        <v>2064234217595.7847</v>
      </c>
      <c r="T255" s="39">
        <f t="shared" ca="1" si="145"/>
        <v>2086770755133.2683</v>
      </c>
      <c r="U255" s="39">
        <f t="shared" ca="1" si="145"/>
        <v>2109553338162.9976</v>
      </c>
      <c r="V255" s="39">
        <f t="shared" ca="1" si="145"/>
        <v>2132584652917.6802</v>
      </c>
      <c r="W255" s="39">
        <f t="shared" ca="1" si="145"/>
        <v>2155867414957.3081</v>
      </c>
      <c r="X255" s="39">
        <f t="shared" ca="1" si="145"/>
        <v>2159243867689.1899</v>
      </c>
      <c r="Y255" s="39">
        <f t="shared" ca="1" si="145"/>
        <v>2162625608516.6985</v>
      </c>
      <c r="Z255" s="39">
        <f t="shared" ca="1" si="145"/>
        <v>2166012645721.8867</v>
      </c>
      <c r="AA255" s="39">
        <f t="shared" ca="1" si="145"/>
        <v>2169404987599.7764</v>
      </c>
      <c r="AB255" s="39">
        <f t="shared" ca="1" si="145"/>
        <v>2172802642458.3813</v>
      </c>
      <c r="AC255" s="39">
        <f t="shared" ca="1" si="145"/>
        <v>2176205618618.7288</v>
      </c>
      <c r="AD255" s="39">
        <f t="shared" ca="1" si="145"/>
        <v>2179613924414.8745</v>
      </c>
      <c r="AE255" s="39">
        <f t="shared" ca="1" si="145"/>
        <v>2183027568193.9294</v>
      </c>
      <c r="AF255" s="39">
        <f t="shared" ca="1" si="145"/>
        <v>2186446558316.0779</v>
      </c>
      <c r="AG255" s="39">
        <f t="shared" ca="1" si="145"/>
        <v>2189870903154.5964</v>
      </c>
    </row>
    <row r="256" spans="1:33">
      <c r="A256" s="20" t="s">
        <v>310</v>
      </c>
      <c r="B256" s="39">
        <f t="shared" ca="1" si="146"/>
        <v>1761029919020.199</v>
      </c>
      <c r="C256" s="39">
        <f t="shared" ca="1" si="146"/>
        <v>1878266394375.5608</v>
      </c>
      <c r="D256" s="39">
        <f t="shared" ca="1" si="146"/>
        <v>2353162003146.7036</v>
      </c>
      <c r="E256" s="39">
        <f t="shared" ca="1" si="146"/>
        <v>2099145318613.2178</v>
      </c>
      <c r="F256" s="39">
        <f t="shared" ca="1" si="146"/>
        <v>2381832134384.1558</v>
      </c>
      <c r="G256" s="39">
        <f t="shared" ca="1" si="144"/>
        <v>2355311085434.4214</v>
      </c>
      <c r="H256" s="39">
        <f t="shared" ca="1" si="145"/>
        <v>2387133711817.4668</v>
      </c>
      <c r="I256" s="39">
        <f t="shared" ca="1" si="145"/>
        <v>2419386293952.9307</v>
      </c>
      <c r="J256" s="39">
        <f t="shared" ca="1" si="145"/>
        <v>2452074640976.3237</v>
      </c>
      <c r="K256" s="39">
        <f t="shared" ca="1" si="145"/>
        <v>2485204640510.4351</v>
      </c>
      <c r="L256" s="39">
        <f t="shared" ca="1" si="145"/>
        <v>2518782259725.7705</v>
      </c>
      <c r="M256" s="39">
        <f t="shared" ca="1" si="145"/>
        <v>2552813546415.3213</v>
      </c>
      <c r="N256" s="39">
        <f t="shared" ca="1" si="145"/>
        <v>2580684210424.5601</v>
      </c>
      <c r="O256" s="39">
        <f t="shared" ca="1" si="145"/>
        <v>2608859155924.8643</v>
      </c>
      <c r="P256" s="39">
        <f t="shared" ca="1" si="145"/>
        <v>2637341704947.8076</v>
      </c>
      <c r="Q256" s="39">
        <f t="shared" ca="1" si="145"/>
        <v>2666135215793.6611</v>
      </c>
      <c r="R256" s="39">
        <f t="shared" ca="1" si="145"/>
        <v>2695243083427.3647</v>
      </c>
      <c r="S256" s="39">
        <f t="shared" ca="1" si="145"/>
        <v>2724668739878.8164</v>
      </c>
      <c r="T256" s="39">
        <f t="shared" ca="1" si="145"/>
        <v>2754415654647.5313</v>
      </c>
      <c r="U256" s="39">
        <f t="shared" ca="1" si="145"/>
        <v>2784487335111.7261</v>
      </c>
      <c r="V256" s="39">
        <f t="shared" ca="1" si="145"/>
        <v>2814887326941.8589</v>
      </c>
      <c r="W256" s="39">
        <f t="shared" ca="1" si="145"/>
        <v>2845619214518.6958</v>
      </c>
      <c r="X256" s="39">
        <f t="shared" ca="1" si="145"/>
        <v>2850075935142.6519</v>
      </c>
      <c r="Y256" s="39">
        <f t="shared" ca="1" si="145"/>
        <v>2854539635744.3296</v>
      </c>
      <c r="Z256" s="39">
        <f t="shared" ca="1" si="145"/>
        <v>2859010327255.5522</v>
      </c>
      <c r="AA256" s="39">
        <f t="shared" ca="1" si="145"/>
        <v>2863488020625.2681</v>
      </c>
      <c r="AB256" s="39">
        <f t="shared" ca="1" si="145"/>
        <v>2867972726819.5684</v>
      </c>
      <c r="AC256" s="39">
        <f t="shared" ca="1" si="145"/>
        <v>2872464456821.7231</v>
      </c>
      <c r="AD256" s="39">
        <f t="shared" ca="1" si="145"/>
        <v>2876963221632.2026</v>
      </c>
      <c r="AE256" s="39">
        <f t="shared" ca="1" si="145"/>
        <v>2881469032268.7041</v>
      </c>
      <c r="AF256" s="39">
        <f t="shared" ca="1" si="145"/>
        <v>2885981899766.1831</v>
      </c>
      <c r="AG256" s="39">
        <f t="shared" ca="1" si="145"/>
        <v>2890501835176.877</v>
      </c>
    </row>
    <row r="257" spans="1:33">
      <c r="A257" s="20" t="s">
        <v>263</v>
      </c>
      <c r="B257" s="39">
        <f t="shared" ca="1" si="146"/>
        <v>45790205717.059433</v>
      </c>
      <c r="C257" s="39">
        <f t="shared" ca="1" si="146"/>
        <v>47374938017.603172</v>
      </c>
      <c r="D257" s="39">
        <f t="shared" ca="1" si="146"/>
        <v>58588865609.138741</v>
      </c>
      <c r="E257" s="39">
        <f t="shared" ca="1" si="146"/>
        <v>52794004046.519966</v>
      </c>
      <c r="F257" s="39">
        <f t="shared" ca="1" si="146"/>
        <v>60955120586.865822</v>
      </c>
      <c r="G257" s="39">
        <f t="shared" ca="1" si="144"/>
        <v>61118886877.394829</v>
      </c>
      <c r="H257" s="39">
        <f t="shared" ca="1" si="145"/>
        <v>61156497414.766846</v>
      </c>
      <c r="I257" s="39">
        <f t="shared" ca="1" si="145"/>
        <v>61194131096.417068</v>
      </c>
      <c r="J257" s="39">
        <f t="shared" ca="1" si="145"/>
        <v>61231787936.58773</v>
      </c>
      <c r="K257" s="39">
        <f t="shared" ca="1" si="145"/>
        <v>61269467949.529793</v>
      </c>
      <c r="L257" s="39">
        <f t="shared" ca="1" si="145"/>
        <v>61307171149.503014</v>
      </c>
      <c r="M257" s="39">
        <f t="shared" ca="1" si="145"/>
        <v>61344897550.77594</v>
      </c>
      <c r="N257" s="39">
        <f t="shared" ca="1" si="145"/>
        <v>61999191006.579643</v>
      </c>
      <c r="O257" s="39">
        <f t="shared" ca="1" si="145"/>
        <v>62660463036.69677</v>
      </c>
      <c r="P257" s="39">
        <f t="shared" ca="1" si="145"/>
        <v>63328788073.324409</v>
      </c>
      <c r="Q257" s="39">
        <f t="shared" ca="1" si="145"/>
        <v>64004241342.539818</v>
      </c>
      <c r="R257" s="39">
        <f t="shared" ca="1" si="145"/>
        <v>64686898872.76786</v>
      </c>
      <c r="S257" s="39">
        <f t="shared" ca="1" si="145"/>
        <v>65376837503.338654</v>
      </c>
      <c r="T257" s="39">
        <f t="shared" ca="1" si="145"/>
        <v>66074134893.136574</v>
      </c>
      <c r="U257" s="39">
        <f t="shared" ca="1" si="145"/>
        <v>66778869529.341446</v>
      </c>
      <c r="V257" s="39">
        <f t="shared" ca="1" si="145"/>
        <v>67491120736.262962</v>
      </c>
      <c r="W257" s="39">
        <f t="shared" ca="1" si="145"/>
        <v>68210968684.269447</v>
      </c>
      <c r="X257" s="39">
        <f t="shared" ca="1" si="145"/>
        <v>68237905324.879517</v>
      </c>
      <c r="Y257" s="39">
        <f t="shared" ca="1" si="145"/>
        <v>68264852602.819946</v>
      </c>
      <c r="Z257" s="39">
        <f t="shared" ca="1" si="145"/>
        <v>68291810522.291428</v>
      </c>
      <c r="AA257" s="39">
        <f t="shared" ca="1" si="145"/>
        <v>68318779087.4963</v>
      </c>
      <c r="AB257" s="39">
        <f t="shared" ca="1" si="145"/>
        <v>68345758302.638634</v>
      </c>
      <c r="AC257" s="39">
        <f t="shared" ca="1" si="145"/>
        <v>68372748171.924072</v>
      </c>
      <c r="AD257" s="39">
        <f t="shared" ca="1" si="145"/>
        <v>68399748699.559952</v>
      </c>
      <c r="AE257" s="39">
        <f t="shared" ca="1" si="145"/>
        <v>68426759889.755302</v>
      </c>
      <c r="AF257" s="39">
        <f t="shared" ca="1" si="145"/>
        <v>68453781746.720764</v>
      </c>
      <c r="AG257" s="39">
        <f t="shared" ca="1" si="145"/>
        <v>68480814274.668694</v>
      </c>
    </row>
    <row r="258" spans="1:33">
      <c r="A258" s="20" t="s">
        <v>311</v>
      </c>
      <c r="B258" s="39">
        <f t="shared" ca="1" si="146"/>
        <v>11725987765.175556</v>
      </c>
      <c r="C258" s="39">
        <f t="shared" ca="1" si="146"/>
        <v>12131807116.197412</v>
      </c>
      <c r="D258" s="39">
        <f t="shared" ca="1" si="146"/>
        <v>15003477502.446009</v>
      </c>
      <c r="E258" s="39">
        <f t="shared" ca="1" si="146"/>
        <v>13519525318.347422</v>
      </c>
      <c r="F258" s="39">
        <f t="shared" ca="1" si="146"/>
        <v>15609429724.839636</v>
      </c>
      <c r="G258" s="39">
        <f t="shared" ca="1" si="144"/>
        <v>15651367110.55389</v>
      </c>
      <c r="H258" s="39">
        <f t="shared" ca="1" si="145"/>
        <v>15660998443.153509</v>
      </c>
      <c r="I258" s="39">
        <f t="shared" ca="1" si="145"/>
        <v>15670635702.556005</v>
      </c>
      <c r="J258" s="39">
        <f t="shared" ca="1" si="145"/>
        <v>15680278892.408539</v>
      </c>
      <c r="K258" s="39">
        <f t="shared" ca="1" si="145"/>
        <v>15689928016.360516</v>
      </c>
      <c r="L258" s="39">
        <f t="shared" ca="1" si="145"/>
        <v>15699583078.063578</v>
      </c>
      <c r="M258" s="39">
        <f t="shared" ref="H258:AG262" ca="1" si="147">IFERROR($F258*M51/$F51,0)</f>
        <v>15709244081.171619</v>
      </c>
      <c r="N258" s="39">
        <f t="shared" ca="1" si="147"/>
        <v>15876796004.938808</v>
      </c>
      <c r="O258" s="39">
        <f t="shared" ca="1" si="147"/>
        <v>16046135006.875578</v>
      </c>
      <c r="P258" s="39">
        <f t="shared" ca="1" si="147"/>
        <v>16217280147.630789</v>
      </c>
      <c r="Q258" s="39">
        <f t="shared" ca="1" si="147"/>
        <v>16390250691.150684</v>
      </c>
      <c r="R258" s="39">
        <f t="shared" ca="1" si="147"/>
        <v>16565066106.847252</v>
      </c>
      <c r="S258" s="39">
        <f t="shared" ca="1" si="147"/>
        <v>16741746071.789644</v>
      </c>
      <c r="T258" s="39">
        <f t="shared" ca="1" si="147"/>
        <v>16920310472.919058</v>
      </c>
      <c r="U258" s="39">
        <f t="shared" ca="1" si="147"/>
        <v>17100779409.287148</v>
      </c>
      <c r="V258" s="39">
        <f t="shared" ca="1" si="147"/>
        <v>17283173194.318378</v>
      </c>
      <c r="W258" s="39">
        <f t="shared" ca="1" si="147"/>
        <v>17467512358.0965</v>
      </c>
      <c r="X258" s="39">
        <f t="shared" ca="1" si="147"/>
        <v>17474410311.78075</v>
      </c>
      <c r="Y258" s="39">
        <f t="shared" ca="1" si="147"/>
        <v>17481310989.479969</v>
      </c>
      <c r="Z258" s="39">
        <f t="shared" ca="1" si="147"/>
        <v>17488214392.269863</v>
      </c>
      <c r="AA258" s="39">
        <f t="shared" ca="1" si="147"/>
        <v>17495120521.226585</v>
      </c>
      <c r="AB258" s="39">
        <f t="shared" ca="1" si="147"/>
        <v>17502029377.426704</v>
      </c>
      <c r="AC258" s="39">
        <f t="shared" ca="1" si="147"/>
        <v>17508940961.947208</v>
      </c>
      <c r="AD258" s="39">
        <f t="shared" ca="1" si="147"/>
        <v>17515855275.865517</v>
      </c>
      <c r="AE258" s="39">
        <f t="shared" ca="1" si="147"/>
        <v>17522772320.259476</v>
      </c>
      <c r="AF258" s="39">
        <f t="shared" ca="1" si="147"/>
        <v>17529692096.207355</v>
      </c>
      <c r="AG258" s="39">
        <f t="shared" ca="1" si="147"/>
        <v>17536614604.787853</v>
      </c>
    </row>
    <row r="259" spans="1:33">
      <c r="A259" s="20" t="s">
        <v>266</v>
      </c>
      <c r="B259" s="39">
        <f t="shared" ca="1" si="146"/>
        <v>0</v>
      </c>
      <c r="C259" s="39">
        <f t="shared" ca="1" si="146"/>
        <v>0</v>
      </c>
      <c r="D259" s="39">
        <f t="shared" ca="1" si="146"/>
        <v>0</v>
      </c>
      <c r="E259" s="39">
        <f t="shared" ca="1" si="146"/>
        <v>0</v>
      </c>
      <c r="F259" s="39">
        <f t="shared" ca="1" si="146"/>
        <v>0</v>
      </c>
      <c r="G259" s="39">
        <f t="shared" ca="1" si="144"/>
        <v>0</v>
      </c>
      <c r="H259" s="39">
        <f t="shared" ca="1" si="147"/>
        <v>0</v>
      </c>
      <c r="I259" s="39">
        <f t="shared" ca="1" si="147"/>
        <v>0</v>
      </c>
      <c r="J259" s="39">
        <f t="shared" ca="1" si="147"/>
        <v>0</v>
      </c>
      <c r="K259" s="39">
        <f t="shared" ca="1" si="147"/>
        <v>0</v>
      </c>
      <c r="L259" s="39">
        <f t="shared" ca="1" si="147"/>
        <v>0</v>
      </c>
      <c r="M259" s="39">
        <f t="shared" ca="1" si="147"/>
        <v>0</v>
      </c>
      <c r="N259" s="39">
        <f t="shared" ca="1" si="147"/>
        <v>0</v>
      </c>
      <c r="O259" s="39">
        <f t="shared" ca="1" si="147"/>
        <v>0</v>
      </c>
      <c r="P259" s="39">
        <f t="shared" ca="1" si="147"/>
        <v>0</v>
      </c>
      <c r="Q259" s="39">
        <f t="shared" ca="1" si="147"/>
        <v>0</v>
      </c>
      <c r="R259" s="39">
        <f t="shared" ca="1" si="147"/>
        <v>0</v>
      </c>
      <c r="S259" s="39">
        <f t="shared" ca="1" si="147"/>
        <v>0</v>
      </c>
      <c r="T259" s="39">
        <f t="shared" ca="1" si="147"/>
        <v>0</v>
      </c>
      <c r="U259" s="39">
        <f t="shared" ca="1" si="147"/>
        <v>0</v>
      </c>
      <c r="V259" s="39">
        <f t="shared" ca="1" si="147"/>
        <v>0</v>
      </c>
      <c r="W259" s="39">
        <f t="shared" ca="1" si="147"/>
        <v>0</v>
      </c>
      <c r="X259" s="39">
        <f t="shared" ca="1" si="147"/>
        <v>0</v>
      </c>
      <c r="Y259" s="39">
        <f t="shared" ca="1" si="147"/>
        <v>0</v>
      </c>
      <c r="Z259" s="39">
        <f t="shared" ca="1" si="147"/>
        <v>0</v>
      </c>
      <c r="AA259" s="39">
        <f t="shared" ca="1" si="147"/>
        <v>0</v>
      </c>
      <c r="AB259" s="39">
        <f t="shared" ca="1" si="147"/>
        <v>0</v>
      </c>
      <c r="AC259" s="39">
        <f t="shared" ca="1" si="147"/>
        <v>0</v>
      </c>
      <c r="AD259" s="39">
        <f t="shared" ca="1" si="147"/>
        <v>0</v>
      </c>
      <c r="AE259" s="39">
        <f t="shared" ca="1" si="147"/>
        <v>0</v>
      </c>
      <c r="AF259" s="39">
        <f t="shared" ca="1" si="147"/>
        <v>0</v>
      </c>
      <c r="AG259" s="39">
        <f t="shared" ca="1" si="147"/>
        <v>0</v>
      </c>
    </row>
    <row r="260" spans="1:33">
      <c r="A260" s="20" t="s">
        <v>267</v>
      </c>
      <c r="B260" s="39">
        <f t="shared" ca="1" si="146"/>
        <v>0</v>
      </c>
      <c r="C260" s="39">
        <f t="shared" ca="1" si="146"/>
        <v>0</v>
      </c>
      <c r="D260" s="39">
        <f t="shared" ca="1" si="146"/>
        <v>0</v>
      </c>
      <c r="E260" s="39">
        <f t="shared" ca="1" si="146"/>
        <v>0</v>
      </c>
      <c r="F260" s="39">
        <f t="shared" ca="1" si="146"/>
        <v>0</v>
      </c>
      <c r="G260" s="39">
        <f t="shared" ca="1" si="144"/>
        <v>0</v>
      </c>
      <c r="H260" s="39">
        <f t="shared" ca="1" si="147"/>
        <v>0</v>
      </c>
      <c r="I260" s="39">
        <f t="shared" ca="1" si="147"/>
        <v>0</v>
      </c>
      <c r="J260" s="39">
        <f t="shared" ca="1" si="147"/>
        <v>0</v>
      </c>
      <c r="K260" s="39">
        <f t="shared" ca="1" si="147"/>
        <v>0</v>
      </c>
      <c r="L260" s="39">
        <f t="shared" ca="1" si="147"/>
        <v>0</v>
      </c>
      <c r="M260" s="39">
        <f t="shared" ca="1" si="147"/>
        <v>0</v>
      </c>
      <c r="N260" s="39">
        <f t="shared" ca="1" si="147"/>
        <v>0</v>
      </c>
      <c r="O260" s="39">
        <f t="shared" ca="1" si="147"/>
        <v>0</v>
      </c>
      <c r="P260" s="39">
        <f t="shared" ca="1" si="147"/>
        <v>0</v>
      </c>
      <c r="Q260" s="39">
        <f t="shared" ca="1" si="147"/>
        <v>0</v>
      </c>
      <c r="R260" s="39">
        <f t="shared" ca="1" si="147"/>
        <v>0</v>
      </c>
      <c r="S260" s="39">
        <f t="shared" ca="1" si="147"/>
        <v>0</v>
      </c>
      <c r="T260" s="39">
        <f t="shared" ca="1" si="147"/>
        <v>0</v>
      </c>
      <c r="U260" s="39">
        <f t="shared" ca="1" si="147"/>
        <v>0</v>
      </c>
      <c r="V260" s="39">
        <f t="shared" ca="1" si="147"/>
        <v>0</v>
      </c>
      <c r="W260" s="39">
        <f t="shared" ca="1" si="147"/>
        <v>0</v>
      </c>
      <c r="X260" s="39">
        <f t="shared" ca="1" si="147"/>
        <v>0</v>
      </c>
      <c r="Y260" s="39">
        <f t="shared" ca="1" si="147"/>
        <v>0</v>
      </c>
      <c r="Z260" s="39">
        <f t="shared" ca="1" si="147"/>
        <v>0</v>
      </c>
      <c r="AA260" s="39">
        <f t="shared" ca="1" si="147"/>
        <v>0</v>
      </c>
      <c r="AB260" s="39">
        <f t="shared" ca="1" si="147"/>
        <v>0</v>
      </c>
      <c r="AC260" s="39">
        <f t="shared" ca="1" si="147"/>
        <v>0</v>
      </c>
      <c r="AD260" s="39">
        <f t="shared" ca="1" si="147"/>
        <v>0</v>
      </c>
      <c r="AE260" s="39">
        <f t="shared" ca="1" si="147"/>
        <v>0</v>
      </c>
      <c r="AF260" s="39">
        <f t="shared" ca="1" si="147"/>
        <v>0</v>
      </c>
      <c r="AG260" s="39">
        <f t="shared" ca="1" si="147"/>
        <v>0</v>
      </c>
    </row>
    <row r="261" spans="1:33">
      <c r="A261" s="20" t="s">
        <v>268</v>
      </c>
      <c r="B261" s="39">
        <f t="shared" ca="1" si="146"/>
        <v>0</v>
      </c>
      <c r="C261" s="39">
        <f t="shared" ca="1" si="146"/>
        <v>0</v>
      </c>
      <c r="D261" s="39">
        <f t="shared" ca="1" si="146"/>
        <v>0</v>
      </c>
      <c r="E261" s="39">
        <f t="shared" ca="1" si="146"/>
        <v>0</v>
      </c>
      <c r="F261" s="39">
        <f t="shared" ca="1" si="146"/>
        <v>0</v>
      </c>
      <c r="G261" s="39">
        <f t="shared" ca="1" si="144"/>
        <v>0</v>
      </c>
      <c r="H261" s="39">
        <f t="shared" ca="1" si="147"/>
        <v>0</v>
      </c>
      <c r="I261" s="39">
        <f t="shared" ca="1" si="147"/>
        <v>0</v>
      </c>
      <c r="J261" s="39">
        <f t="shared" ca="1" si="147"/>
        <v>0</v>
      </c>
      <c r="K261" s="39">
        <f t="shared" ca="1" si="147"/>
        <v>0</v>
      </c>
      <c r="L261" s="39">
        <f t="shared" ca="1" si="147"/>
        <v>0</v>
      </c>
      <c r="M261" s="39">
        <f t="shared" ca="1" si="147"/>
        <v>0</v>
      </c>
      <c r="N261" s="39">
        <f t="shared" ca="1" si="147"/>
        <v>0</v>
      </c>
      <c r="O261" s="39">
        <f t="shared" ca="1" si="147"/>
        <v>0</v>
      </c>
      <c r="P261" s="39">
        <f t="shared" ca="1" si="147"/>
        <v>0</v>
      </c>
      <c r="Q261" s="39">
        <f t="shared" ca="1" si="147"/>
        <v>0</v>
      </c>
      <c r="R261" s="39">
        <f t="shared" ca="1" si="147"/>
        <v>0</v>
      </c>
      <c r="S261" s="39">
        <f t="shared" ca="1" si="147"/>
        <v>0</v>
      </c>
      <c r="T261" s="39">
        <f t="shared" ca="1" si="147"/>
        <v>0</v>
      </c>
      <c r="U261" s="39">
        <f t="shared" ca="1" si="147"/>
        <v>0</v>
      </c>
      <c r="V261" s="39">
        <f t="shared" ca="1" si="147"/>
        <v>0</v>
      </c>
      <c r="W261" s="39">
        <f t="shared" ca="1" si="147"/>
        <v>0</v>
      </c>
      <c r="X261" s="39">
        <f t="shared" ca="1" si="147"/>
        <v>0</v>
      </c>
      <c r="Y261" s="39">
        <f t="shared" ca="1" si="147"/>
        <v>0</v>
      </c>
      <c r="Z261" s="39">
        <f t="shared" ca="1" si="147"/>
        <v>0</v>
      </c>
      <c r="AA261" s="39">
        <f t="shared" ca="1" si="147"/>
        <v>0</v>
      </c>
      <c r="AB261" s="39">
        <f t="shared" ca="1" si="147"/>
        <v>0</v>
      </c>
      <c r="AC261" s="39">
        <f t="shared" ca="1" si="147"/>
        <v>0</v>
      </c>
      <c r="AD261" s="39">
        <f t="shared" ca="1" si="147"/>
        <v>0</v>
      </c>
      <c r="AE261" s="39">
        <f t="shared" ca="1" si="147"/>
        <v>0</v>
      </c>
      <c r="AF261" s="39">
        <f t="shared" ca="1" si="147"/>
        <v>0</v>
      </c>
      <c r="AG261" s="39">
        <f t="shared" ca="1" si="147"/>
        <v>0</v>
      </c>
    </row>
    <row r="262" spans="1:33">
      <c r="A262" s="20" t="s">
        <v>269</v>
      </c>
      <c r="B262" s="39">
        <f t="shared" ca="1" si="146"/>
        <v>0</v>
      </c>
      <c r="C262" s="39">
        <f t="shared" ca="1" si="146"/>
        <v>0</v>
      </c>
      <c r="D262" s="39">
        <f t="shared" ca="1" si="146"/>
        <v>0</v>
      </c>
      <c r="E262" s="39">
        <f t="shared" ca="1" si="146"/>
        <v>0</v>
      </c>
      <c r="F262" s="39">
        <f t="shared" ca="1" si="146"/>
        <v>0</v>
      </c>
      <c r="G262" s="39">
        <f t="shared" ca="1" si="144"/>
        <v>0</v>
      </c>
      <c r="H262" s="39">
        <f t="shared" ca="1" si="147"/>
        <v>0</v>
      </c>
      <c r="I262" s="39">
        <f t="shared" ca="1" si="147"/>
        <v>0</v>
      </c>
      <c r="J262" s="39">
        <f t="shared" ca="1" si="147"/>
        <v>0</v>
      </c>
      <c r="K262" s="39">
        <f t="shared" ca="1" si="147"/>
        <v>0</v>
      </c>
      <c r="L262" s="39">
        <f t="shared" ca="1" si="147"/>
        <v>0</v>
      </c>
      <c r="M262" s="39">
        <f t="shared" ca="1" si="147"/>
        <v>0</v>
      </c>
      <c r="N262" s="39">
        <f t="shared" ca="1" si="147"/>
        <v>0</v>
      </c>
      <c r="O262" s="39">
        <f t="shared" ca="1" si="147"/>
        <v>0</v>
      </c>
      <c r="P262" s="39">
        <f t="shared" ca="1" si="147"/>
        <v>0</v>
      </c>
      <c r="Q262" s="39">
        <f t="shared" ca="1" si="147"/>
        <v>0</v>
      </c>
      <c r="R262" s="39">
        <f t="shared" ca="1" si="147"/>
        <v>0</v>
      </c>
      <c r="S262" s="39">
        <f t="shared" ca="1" si="147"/>
        <v>0</v>
      </c>
      <c r="T262" s="39">
        <f t="shared" ca="1" si="147"/>
        <v>0</v>
      </c>
      <c r="U262" s="39">
        <f t="shared" ca="1" si="147"/>
        <v>0</v>
      </c>
      <c r="V262" s="39">
        <f t="shared" ca="1" si="147"/>
        <v>0</v>
      </c>
      <c r="W262" s="39">
        <f t="shared" ca="1" si="147"/>
        <v>0</v>
      </c>
      <c r="X262" s="39">
        <f t="shared" ca="1" si="147"/>
        <v>0</v>
      </c>
      <c r="Y262" s="39">
        <f t="shared" ca="1" si="147"/>
        <v>0</v>
      </c>
      <c r="Z262" s="39">
        <f t="shared" ca="1" si="147"/>
        <v>0</v>
      </c>
      <c r="AA262" s="39">
        <f t="shared" ca="1" si="147"/>
        <v>0</v>
      </c>
      <c r="AB262" s="39">
        <f t="shared" ca="1" si="147"/>
        <v>0</v>
      </c>
      <c r="AC262" s="39">
        <f t="shared" ca="1" si="147"/>
        <v>0</v>
      </c>
      <c r="AD262" s="39">
        <f t="shared" ca="1" si="147"/>
        <v>0</v>
      </c>
      <c r="AE262" s="39">
        <f t="shared" ca="1" si="147"/>
        <v>0</v>
      </c>
      <c r="AF262" s="39">
        <f t="shared" ca="1" si="147"/>
        <v>0</v>
      </c>
      <c r="AG262" s="39">
        <f t="shared" ca="1" si="147"/>
        <v>0</v>
      </c>
    </row>
    <row r="263" spans="1:33" s="728" customFormat="1" ht="13.5">
      <c r="A263" s="728" t="s">
        <v>836</v>
      </c>
      <c r="B263" s="729">
        <f ca="1">SUM(B238:B262)</f>
        <v>56115073820965.07</v>
      </c>
      <c r="C263" s="729">
        <f t="shared" ref="C263:AG263" ca="1" si="148">SUM(C238:C262)</f>
        <v>60248091967643.594</v>
      </c>
      <c r="D263" s="729">
        <f t="shared" ca="1" si="148"/>
        <v>75055737284540.016</v>
      </c>
      <c r="E263" s="729">
        <f t="shared" ca="1" si="148"/>
        <v>64830704337078.359</v>
      </c>
      <c r="F263" s="729">
        <f t="shared" ca="1" si="148"/>
        <v>71575438668415.781</v>
      </c>
      <c r="G263" s="729">
        <f t="shared" ca="1" si="148"/>
        <v>68449684019440.789</v>
      </c>
      <c r="H263" s="729">
        <f t="shared" ca="1" si="148"/>
        <v>69580792261655.633</v>
      </c>
      <c r="I263" s="729">
        <f t="shared" ca="1" si="148"/>
        <v>70741951217400.125</v>
      </c>
      <c r="J263" s="729">
        <f t="shared" ca="1" si="148"/>
        <v>71934066299648.469</v>
      </c>
      <c r="K263" s="729">
        <f t="shared" ca="1" si="148"/>
        <v>73158072024671.219</v>
      </c>
      <c r="L263" s="729">
        <f t="shared" ca="1" si="148"/>
        <v>74414932971131.938</v>
      </c>
      <c r="M263" s="729">
        <f t="shared" ca="1" si="148"/>
        <v>75705644771103.469</v>
      </c>
      <c r="N263" s="729">
        <f t="shared" ca="1" si="148"/>
        <v>76441370895670.609</v>
      </c>
      <c r="O263" s="729">
        <f t="shared" ca="1" si="148"/>
        <v>77187102032740.75</v>
      </c>
      <c r="P263" s="729">
        <f t="shared" ca="1" si="148"/>
        <v>77943006202312.969</v>
      </c>
      <c r="Q263" s="729">
        <f t="shared" ca="1" si="148"/>
        <v>78709255123584.469</v>
      </c>
      <c r="R263" s="729">
        <f t="shared" ca="1" si="148"/>
        <v>79486024311470.328</v>
      </c>
      <c r="S263" s="729">
        <f t="shared" ca="1" si="148"/>
        <v>80273493175840.688</v>
      </c>
      <c r="T263" s="729">
        <f t="shared" ca="1" si="148"/>
        <v>81071845123554.25</v>
      </c>
      <c r="U263" s="729">
        <f t="shared" ca="1" si="148"/>
        <v>81881267663369.406</v>
      </c>
      <c r="V263" s="729">
        <f t="shared" ca="1" si="148"/>
        <v>82701952513816.047</v>
      </c>
      <c r="W263" s="729">
        <f t="shared" ca="1" si="148"/>
        <v>83534095714114.125</v>
      </c>
      <c r="X263" s="729">
        <f t="shared" ca="1" si="148"/>
        <v>83676568873207.078</v>
      </c>
      <c r="Y263" s="729">
        <f t="shared" ca="1" si="148"/>
        <v>83820572589494.234</v>
      </c>
      <c r="Z263" s="729">
        <f t="shared" ca="1" si="148"/>
        <v>83966117711595.969</v>
      </c>
      <c r="AA263" s="729">
        <f t="shared" ca="1" si="148"/>
        <v>84113215170096.25</v>
      </c>
      <c r="AB263" s="729">
        <f t="shared" ca="1" si="148"/>
        <v>84261875978164</v>
      </c>
      <c r="AC263" s="729">
        <f t="shared" ca="1" si="148"/>
        <v>84412111232179.359</v>
      </c>
      <c r="AD263" s="729">
        <f t="shared" ca="1" si="148"/>
        <v>84563932112364.219</v>
      </c>
      <c r="AE263" s="729">
        <f t="shared" ca="1" si="148"/>
        <v>84717349883418.359</v>
      </c>
      <c r="AF263" s="729">
        <f t="shared" ca="1" si="148"/>
        <v>84872375895159.813</v>
      </c>
      <c r="AG263" s="729">
        <f t="shared" ca="1" si="148"/>
        <v>85029021583170.313</v>
      </c>
    </row>
    <row r="264" spans="1:33" s="728" customFormat="1" ht="13.5">
      <c r="B264" s="730">
        <f ca="1">B263+B25</f>
        <v>0</v>
      </c>
      <c r="C264" s="730">
        <f t="shared" ref="C264:F264" ca="1" si="149">C263+C25</f>
        <v>0</v>
      </c>
      <c r="D264" s="730">
        <f t="shared" ca="1" si="149"/>
        <v>0</v>
      </c>
      <c r="E264" s="730">
        <f t="shared" ca="1" si="149"/>
        <v>0</v>
      </c>
      <c r="F264" s="730">
        <f t="shared" ca="1" si="149"/>
        <v>0</v>
      </c>
      <c r="G264" s="729"/>
      <c r="H264" s="729"/>
      <c r="I264" s="729"/>
      <c r="J264" s="729"/>
      <c r="K264" s="729"/>
      <c r="L264" s="729"/>
      <c r="M264" s="729"/>
      <c r="N264" s="729"/>
      <c r="O264" s="729"/>
      <c r="P264" s="729"/>
      <c r="Q264" s="729"/>
      <c r="R264" s="729"/>
      <c r="S264" s="729"/>
      <c r="T264" s="729"/>
      <c r="U264" s="729"/>
      <c r="V264" s="729"/>
      <c r="W264" s="729"/>
      <c r="X264" s="729"/>
      <c r="Y264" s="729"/>
      <c r="Z264" s="729"/>
      <c r="AA264" s="729"/>
      <c r="AB264" s="729"/>
      <c r="AC264" s="729"/>
      <c r="AD264" s="729"/>
      <c r="AE264" s="729"/>
      <c r="AF264" s="729"/>
      <c r="AG264" s="729"/>
    </row>
  </sheetData>
  <phoneticPr fontId="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B0B03-3989-41B6-A97A-2F3CF2E834B6}">
  <dimension ref="A1:AH264"/>
  <sheetViews>
    <sheetView topLeftCell="E238" workbookViewId="0">
      <selection activeCell="K262" sqref="K262"/>
    </sheetView>
  </sheetViews>
  <sheetFormatPr defaultColWidth="9" defaultRowHeight="16.5"/>
  <cols>
    <col min="1" max="1" width="29.875" style="20" customWidth="1"/>
    <col min="2" max="2" width="22.125" style="20" bestFit="1" customWidth="1"/>
    <col min="3" max="4" width="20.625" style="20" bestFit="1" customWidth="1"/>
    <col min="5" max="5" width="21.125" style="20" bestFit="1" customWidth="1"/>
    <col min="6" max="6" width="20.625" style="20" bestFit="1" customWidth="1"/>
    <col min="7" max="7" width="35.125" style="20" customWidth="1"/>
    <col min="8" max="8" width="9" style="20" customWidth="1"/>
    <col min="9" max="10" width="13.25" style="20" bestFit="1" customWidth="1"/>
    <col min="11" max="32" width="9.25" style="20" bestFit="1" customWidth="1"/>
    <col min="33" max="33" width="15.375" style="20" customWidth="1"/>
    <col min="34" max="16384" width="9" style="20"/>
  </cols>
  <sheetData>
    <row r="1" spans="1:10">
      <c r="B1" s="724"/>
    </row>
    <row r="2" spans="1:10">
      <c r="A2" s="20" t="str">
        <f>About!B74</f>
        <v xml:space="preserve">Conversion rate (1 MTOE =): </v>
      </c>
      <c r="B2" s="20">
        <f>About!C74</f>
        <v>39656668310000</v>
      </c>
      <c r="C2" s="20" t="str">
        <f>About!D74</f>
        <v>BTU</v>
      </c>
    </row>
    <row r="3" spans="1:10">
      <c r="A3" s="676" t="s">
        <v>994</v>
      </c>
      <c r="B3" s="724">
        <f>B2/1000</f>
        <v>39656668310</v>
      </c>
      <c r="C3" s="676" t="s">
        <v>335</v>
      </c>
    </row>
    <row r="4" spans="1:10">
      <c r="A4" s="676"/>
      <c r="B4" s="724"/>
      <c r="C4" s="676"/>
    </row>
    <row r="5" spans="1:10">
      <c r="A5" s="676" t="s">
        <v>1030</v>
      </c>
    </row>
    <row r="6" spans="1:10">
      <c r="A6" s="725" t="s">
        <v>993</v>
      </c>
      <c r="B6" s="725">
        <v>2019</v>
      </c>
      <c r="C6" s="725">
        <v>2020</v>
      </c>
      <c r="D6" s="725">
        <v>2021</v>
      </c>
      <c r="E6" s="725">
        <v>2022</v>
      </c>
      <c r="F6" s="725">
        <v>2023</v>
      </c>
      <c r="G6"/>
      <c r="H6"/>
      <c r="I6"/>
      <c r="J6"/>
    </row>
    <row r="7" spans="1:10">
      <c r="A7" s="726" t="s">
        <v>379</v>
      </c>
      <c r="B7" s="725">
        <f>(-SUMIFS('2019_KESIS'!$D$20:$BK$20,'2019_KESIS'!$D$1:$BK$1,"COAL"))*산업자가소비_연도별!B$25</f>
        <v>2042.7200212158075</v>
      </c>
      <c r="C7" s="725">
        <f>(-SUMIFS('2020_KESIS'!$D$20:$BK$20,'2020_KESIS'!$D$1:$BK$1,"COAL"))*산업자가소비_연도별!C$25</f>
        <v>2276.7171970614536</v>
      </c>
      <c r="D7" s="725">
        <f>(-SUMIFS('2021_KESIS'!$D$20:$BK$20,'2021_KESIS'!$D$1:$BK$1,"COAL"))*산업자가소비_연도별!D$25</f>
        <v>2930.8069857257506</v>
      </c>
      <c r="E7" s="725">
        <f>(-SUMIFS('2022_KESIS'!$D$20:$BK$20,'2022_KESIS'!$D$1:$BK$1,"COAL"))*산업자가소비_연도별!E$25</f>
        <v>2049.7574183518532</v>
      </c>
      <c r="F7" s="725">
        <f>(-SUMIFS('2023_KESIS'!$D$20:$BK$20,'2023_KESIS'!$D$1:$BK$1,"COAL"))*산업자가소비_연도별!F$25</f>
        <v>2488.9718700000003</v>
      </c>
      <c r="G7"/>
      <c r="H7"/>
      <c r="I7"/>
      <c r="J7"/>
    </row>
    <row r="8" spans="1:10">
      <c r="A8" s="726" t="s">
        <v>385</v>
      </c>
      <c r="B8" s="725">
        <f>(-SUMIFS('2019_KESIS'!$D$20:$BK$20,'2019_KESIS'!$D$1:$BK$1,"NATURAL GAS"))*산업자가소비_연도별!B$25</f>
        <v>399.8952355623104</v>
      </c>
      <c r="C8" s="725">
        <f>(-SUMIFS('2020_KESIS'!$D$20:$BK$20,'2020_KESIS'!$D$1:$BK$1,"NATURAL GAS"))*산업자가소비_연도별!C$25</f>
        <v>540.71739402262801</v>
      </c>
      <c r="D8" s="725">
        <f>(-SUMIFS('2021_KESIS'!$D$20:$BK$20,'2021_KESIS'!$D$1:$BK$1,"NATURAL GAS"))*산업자가소비_연도별!D$25</f>
        <v>692.47518398952309</v>
      </c>
      <c r="E8" s="725">
        <f>(-SUMIFS('2022_KESIS'!$D$20:$BK$20,'2022_KESIS'!$D$1:$BK$1,"NATURAL GAS"))*산업자가소비_연도별!E$25</f>
        <v>715.14955838926153</v>
      </c>
      <c r="F8" s="725">
        <f>(-SUMIFS('2023_KESIS'!$D$20:$BK$20,'2023_KESIS'!$D$1:$BK$1,"NATURAL GAS"))*산업자가소비_연도별!F$25</f>
        <v>868.22757000000001</v>
      </c>
      <c r="G8"/>
      <c r="H8"/>
      <c r="I8"/>
      <c r="J8"/>
    </row>
    <row r="9" spans="1:10">
      <c r="A9" s="726" t="s">
        <v>380</v>
      </c>
      <c r="B9" s="725">
        <f>(-SUMIFS('2019_KESIS'!$D$20:$BK$20,'2019_KESIS'!$D$1:$BK$1,"Crude Oil"))*산업자가소비_연도별!B$25</f>
        <v>0</v>
      </c>
      <c r="C9" s="725">
        <f>(-SUMIFS('2020_KESIS'!$D$20:$BK$20,'2020_KESIS'!$D$1:$BK$1,"Crude Oil"))*산업자가소비_연도별!C$25</f>
        <v>0</v>
      </c>
      <c r="D9" s="725">
        <f>(-SUMIFS('2021_KESIS'!$D$20:$BK$20,'2021_KESIS'!$D$1:$BK$1,"Crude Oil"))*산업자가소비_연도별!D$25</f>
        <v>0</v>
      </c>
      <c r="E9" s="725">
        <f>(-SUMIFS('2022_KESIS'!$D$20:$BK$20,'2022_KESIS'!$D$1:$BK$1,"Crude Oil"))*산업자가소비_연도별!E$25</f>
        <v>0</v>
      </c>
      <c r="F9" s="725">
        <f>(-SUMIFS('2023_KESIS'!$D$20:$BK$20,'2023_KESIS'!$D$1:$BK$1,"Crude Oil"))*산업자가소비_연도별!F$25</f>
        <v>0</v>
      </c>
      <c r="G9"/>
      <c r="H9"/>
      <c r="I9"/>
      <c r="J9"/>
    </row>
    <row r="10" spans="1:10">
      <c r="A10" s="726" t="s">
        <v>383</v>
      </c>
      <c r="B10" s="725">
        <f>(-SUMIFS('2019_KESIS'!$D$20:$BK$20,'2019_KESIS'!$D$1:$BK$1,"LPG Propane or butane"))*산업자가소비_연도별!B$25</f>
        <v>378.5491036778119</v>
      </c>
      <c r="C10" s="725">
        <f>(-SUMIFS('2020_KESIS'!$D$20:$BK$20,'2020_KESIS'!$D$1:$BK$1,"LPG Propane or butane"))*산업자가소비_연도별!C$25</f>
        <v>406.8758726745582</v>
      </c>
      <c r="D10" s="725">
        <f>(-SUMIFS('2021_KESIS'!$D$20:$BK$20,'2021_KESIS'!$D$1:$BK$1,"LPG Propane or butane"))*산업자가소비_연도별!D$25</f>
        <v>884.54213667201702</v>
      </c>
      <c r="E10" s="725">
        <f>(-SUMIFS('2022_KESIS'!$D$20:$BK$20,'2022_KESIS'!$D$1:$BK$1,"LPG Propane or butane"))*산업자가소비_연도별!E$25</f>
        <v>507.86074975024735</v>
      </c>
      <c r="F10" s="725">
        <f>(-SUMIFS('2023_KESIS'!$D$20:$BK$20,'2023_KESIS'!$D$1:$BK$1,"LPG Propane or butane"))*산업자가소비_연도별!F$25</f>
        <v>279.10617000000008</v>
      </c>
      <c r="G10"/>
      <c r="H10"/>
      <c r="I10"/>
      <c r="J10"/>
    </row>
    <row r="11" spans="1:10">
      <c r="A11" s="726" t="s">
        <v>284</v>
      </c>
      <c r="B11" s="725">
        <f>(-SUMIFS('2019_KESIS'!$D$20:$BK$20,'2019_KESIS'!$D$1:$BK$1,"Petroleum-diesel"))*산업자가소비_연도별!B$25</f>
        <v>177.11222088145911</v>
      </c>
      <c r="C11" s="725">
        <f>(-SUMIFS('2020_KESIS'!$D$20:$BK$20,'2020_KESIS'!$D$1:$BK$1,"Petroleum-diesel"))*산업자가소비_연도별!C$25</f>
        <v>208.11298069016647</v>
      </c>
      <c r="D11" s="725">
        <f>(-SUMIFS('2021_KESIS'!$D$20:$BK$20,'2021_KESIS'!$D$1:$BK$1,"Petroleum-diesel"))*산업자가소비_연도별!D$25</f>
        <v>0</v>
      </c>
      <c r="E11" s="725">
        <f>(-SUMIFS('2022_KESIS'!$D$20:$BK$20,'2022_KESIS'!$D$1:$BK$1,"Petroleum-diesel"))*산업자가소비_연도별!E$25</f>
        <v>0</v>
      </c>
      <c r="F11" s="725">
        <f>(-SUMIFS('2023_KESIS'!$D$20:$BK$20,'2023_KESIS'!$D$1:$BK$1,"Petroleum-diesel"))*산업자가소비_연도별!F$25</f>
        <v>175.54761000000002</v>
      </c>
      <c r="G11"/>
      <c r="H11"/>
      <c r="I11"/>
      <c r="J11"/>
    </row>
    <row r="12" spans="1:10">
      <c r="A12" s="726" t="s">
        <v>285</v>
      </c>
      <c r="B12" s="725">
        <f>(-SUMIFS('2019_KESIS'!$D$20:$BK$20,'2019_KESIS'!$D$1:$BK$1,"Heavy or Residual Oil"))*산업자가소비_연도별!B$25</f>
        <v>453.01235443769036</v>
      </c>
      <c r="C12" s="725">
        <f>(-SUMIFS('2020_KESIS'!$D$20:$BK$20,'2020_KESIS'!$D$1:$BK$1,"Heavy or Residual Oil"))*산업자가소비_연도별!C$25</f>
        <v>355.30337081943645</v>
      </c>
      <c r="D12" s="725">
        <f>(-SUMIFS('2021_KESIS'!$D$20:$BK$20,'2021_KESIS'!$D$1:$BK$1,"Heavy or Residual Oil"))*산업자가소비_연도별!D$25</f>
        <v>353.44945773487649</v>
      </c>
      <c r="E12" s="725">
        <f>(-SUMIFS('2022_KESIS'!$D$20:$BK$20,'2022_KESIS'!$D$1:$BK$1,"Heavy or Residual Oil"))*산업자가소비_연도별!E$25</f>
        <v>645.2505807283527</v>
      </c>
      <c r="F12" s="725">
        <f>(-SUMIFS('2023_KESIS'!$D$20:$BK$20,'2023_KESIS'!$D$1:$BK$1,"Heavy or Residual Oil"))*산업자가소비_연도별!F$25</f>
        <v>794.85157500000014</v>
      </c>
      <c r="G12"/>
      <c r="H12"/>
      <c r="I12"/>
      <c r="J12"/>
    </row>
    <row r="13" spans="1:10">
      <c r="A13" s="726" t="s">
        <v>378</v>
      </c>
      <c r="B13" s="725">
        <f>(-SUMIFS('2019_KESIS'!$D$20:$BK$20,'2019_KESIS'!$D$1:$BK$1,"BIOMASS"))*산업자가소비_연도별!B$25</f>
        <v>655.71787039513742</v>
      </c>
      <c r="C13" s="725">
        <f>(-SUMIFS('2020_KESIS'!$D$20:$BK$20,'2020_KESIS'!$D$1:$BK$1,"BIOMASS"))*산업자가소비_연도별!C$25</f>
        <v>683.08572582564932</v>
      </c>
      <c r="D13" s="725">
        <f>(-SUMIFS('2021_KESIS'!$D$20:$BK$20,'2021_KESIS'!$D$1:$BK$1,"BIOMASS"))*산업자가소비_연도별!D$25</f>
        <v>683.49437004900267</v>
      </c>
      <c r="E13" s="725">
        <f>(-SUMIFS('2022_KESIS'!$D$20:$BK$20,'2022_KESIS'!$D$1:$BK$1,"BIOMASS"))*산업자가소비_연도별!E$25</f>
        <v>609.06534387941451</v>
      </c>
      <c r="F13" s="725">
        <f>(-SUMIFS('2023_KESIS'!$D$20:$BK$20,'2023_KESIS'!$D$1:$BK$1,"BIOMASS"))*산업자가소비_연도별!F$25</f>
        <v>396.46813500000002</v>
      </c>
      <c r="G13"/>
      <c r="H13"/>
      <c r="I13"/>
      <c r="J13"/>
    </row>
    <row r="14" spans="1:10">
      <c r="A14" s="726" t="s">
        <v>381</v>
      </c>
      <c r="B14" s="725">
        <f>(-SUMIFS('2019_KESIS'!$D$20:$BK$20,'2019_KESIS'!$D$1:$BK$1,"Electricity"))*산업자가소비_연도별!B$25</f>
        <v>-1125.5534037082077</v>
      </c>
      <c r="C14" s="725">
        <f>(-SUMIFS('2020_KESIS'!$D$20:$BK$20,'2020_KESIS'!$D$1:$BK$1,"Electricity"))*산업자가소비_연도별!C$25</f>
        <v>-1178.3463992849831</v>
      </c>
      <c r="D14" s="725">
        <f>(-SUMIFS('2021_KESIS'!$D$20:$BK$20,'2021_KESIS'!$D$1:$BK$1,"Electricity"))*산업자가소비_연도별!D$25</f>
        <v>-1328.4800985045617</v>
      </c>
      <c r="E14" s="725">
        <f>(-SUMIFS('2022_KESIS'!$D$20:$BK$20,'2022_KESIS'!$D$1:$BK$1,"Electricity"))*산업자가소비_연도별!E$25</f>
        <v>-1245.1270290857076</v>
      </c>
      <c r="F14" s="725">
        <f>(-SUMIFS('2023_KESIS'!$D$20:$BK$20,'2023_KESIS'!$D$1:$BK$1,"Electricity"))*산업자가소비_연도별!F$25</f>
        <v>-1568.7008400000002</v>
      </c>
      <c r="G14"/>
      <c r="H14"/>
      <c r="I14"/>
      <c r="J14"/>
    </row>
    <row r="15" spans="1:10">
      <c r="A15" s="726" t="s">
        <v>382</v>
      </c>
      <c r="B15" s="725">
        <f>(-SUMIFS('2019_KESIS'!$D$20:$BK$20,'2019_KESIS'!$D$1:$BK$1,"Heat"))*산업자가소비_연도별!B$25</f>
        <v>-2026.1174741945308</v>
      </c>
      <c r="C15" s="725">
        <f>(-SUMIFS('2020_KESIS'!$D$20:$BK$20,'2020_KESIS'!$D$1:$BK$1,"Heat"))*산업자가소비_연도별!C$25</f>
        <v>-2189.8025360102906</v>
      </c>
      <c r="D15" s="725">
        <f>(-SUMIFS('2021_KESIS'!$D$20:$BK$20,'2021_KESIS'!$D$1:$BK$1,"Heat"))*산업자가소비_연도별!D$25</f>
        <v>-2716.0158523149698</v>
      </c>
      <c r="E15" s="725">
        <f>(-SUMIFS('2022_KESIS'!$D$20:$BK$20,'2022_KESIS'!$D$1:$BK$1,"Heat"))*산업자가소비_연도별!E$25</f>
        <v>-2340.6968620882376</v>
      </c>
      <c r="F15" s="725">
        <f>(-SUMIFS('2023_KESIS'!$D$20:$BK$20,'2023_KESIS'!$D$1:$BK$1,"Heat"))*산업자가소비_연도별!F$25</f>
        <v>-2193.8828100000005</v>
      </c>
      <c r="G15"/>
      <c r="H15"/>
      <c r="I15"/>
      <c r="J15"/>
    </row>
    <row r="16" spans="1:10">
      <c r="A16"/>
      <c r="B16"/>
      <c r="C16"/>
      <c r="D16"/>
      <c r="E16"/>
      <c r="F16"/>
      <c r="G16"/>
      <c r="H16"/>
      <c r="I16"/>
      <c r="J16"/>
    </row>
    <row r="17" spans="1:34">
      <c r="A17" s="725" t="s">
        <v>993</v>
      </c>
      <c r="B17" s="725">
        <v>2019</v>
      </c>
      <c r="C17" s="725">
        <v>2020</v>
      </c>
      <c r="D17" s="725">
        <v>2021</v>
      </c>
      <c r="E17" s="725">
        <v>2022</v>
      </c>
      <c r="F17" s="725">
        <v>2023</v>
      </c>
      <c r="G17"/>
      <c r="H17"/>
      <c r="I17"/>
      <c r="J17"/>
    </row>
    <row r="18" spans="1:34">
      <c r="A18" s="726" t="s">
        <v>379</v>
      </c>
      <c r="B18" s="727">
        <f>B7*$B$3</f>
        <v>81007470331551.438</v>
      </c>
      <c r="C18" s="727">
        <f t="shared" ref="C18:F18" si="0">C7*$B$3</f>
        <v>90287018719538.969</v>
      </c>
      <c r="D18" s="727">
        <f t="shared" si="0"/>
        <v>116226040513557</v>
      </c>
      <c r="E18" s="727">
        <f t="shared" si="0"/>
        <v>81286550055541.344</v>
      </c>
      <c r="F18" s="727">
        <f t="shared" si="0"/>
        <v>98704331881510.453</v>
      </c>
      <c r="G18"/>
      <c r="H18"/>
      <c r="I18"/>
      <c r="J18"/>
    </row>
    <row r="19" spans="1:34">
      <c r="A19" s="726" t="s">
        <v>385</v>
      </c>
      <c r="B19" s="727">
        <f t="shared" ref="B19:F26" si="1">B8*$B$3</f>
        <v>15858512715443.859</v>
      </c>
      <c r="C19" s="727">
        <f t="shared" si="1"/>
        <v>21443050344202.938</v>
      </c>
      <c r="D19" s="727">
        <f t="shared" si="1"/>
        <v>27461258684378.738</v>
      </c>
      <c r="E19" s="727">
        <f t="shared" si="1"/>
        <v>28360448829085.922</v>
      </c>
      <c r="F19" s="727">
        <f t="shared" si="1"/>
        <v>34431012761087.309</v>
      </c>
      <c r="G19"/>
      <c r="H19"/>
      <c r="I19"/>
      <c r="J19"/>
    </row>
    <row r="20" spans="1:34">
      <c r="A20" s="726" t="s">
        <v>380</v>
      </c>
      <c r="B20" s="727">
        <f t="shared" si="1"/>
        <v>0</v>
      </c>
      <c r="C20" s="727">
        <f t="shared" si="1"/>
        <v>0</v>
      </c>
      <c r="D20" s="727">
        <f t="shared" si="1"/>
        <v>0</v>
      </c>
      <c r="E20" s="727">
        <f t="shared" si="1"/>
        <v>0</v>
      </c>
      <c r="F20" s="727">
        <f t="shared" si="1"/>
        <v>0</v>
      </c>
      <c r="G20"/>
      <c r="H20"/>
      <c r="I20"/>
      <c r="J20"/>
    </row>
    <row r="21" spans="1:34">
      <c r="A21" s="726" t="s">
        <v>383</v>
      </c>
      <c r="B21" s="727">
        <f t="shared" si="1"/>
        <v>15011996243598.787</v>
      </c>
      <c r="C21" s="727">
        <f t="shared" si="1"/>
        <v>16135341525996.746</v>
      </c>
      <c r="D21" s="727">
        <f t="shared" si="1"/>
        <v>35077994120220.867</v>
      </c>
      <c r="E21" s="727">
        <f t="shared" si="1"/>
        <v>20140065300513.473</v>
      </c>
      <c r="F21" s="727">
        <f t="shared" si="1"/>
        <v>11068420806964.477</v>
      </c>
      <c r="G21"/>
      <c r="H21"/>
      <c r="I21"/>
      <c r="J21"/>
    </row>
    <row r="22" spans="1:34">
      <c r="A22" s="726" t="s">
        <v>284</v>
      </c>
      <c r="B22" s="727">
        <f t="shared" si="1"/>
        <v>7023680597143.4795</v>
      </c>
      <c r="C22" s="727">
        <f t="shared" si="1"/>
        <v>8253067446235.3662</v>
      </c>
      <c r="D22" s="727">
        <f t="shared" si="1"/>
        <v>0</v>
      </c>
      <c r="E22" s="727">
        <f t="shared" si="1"/>
        <v>0</v>
      </c>
      <c r="F22" s="727">
        <f t="shared" si="1"/>
        <v>6961633342383.2402</v>
      </c>
      <c r="G22"/>
      <c r="H22"/>
      <c r="I22"/>
      <c r="J22"/>
    </row>
    <row r="23" spans="1:34">
      <c r="A23" s="726" t="s">
        <v>285</v>
      </c>
      <c r="B23" s="727">
        <f t="shared" si="1"/>
        <v>17964960680267.645</v>
      </c>
      <c r="C23" s="727">
        <f t="shared" si="1"/>
        <v>14090147926011.324</v>
      </c>
      <c r="D23" s="727">
        <f t="shared" si="1"/>
        <v>14016627909741.361</v>
      </c>
      <c r="E23" s="727">
        <f t="shared" si="1"/>
        <v>25588488256779.16</v>
      </c>
      <c r="F23" s="727">
        <f t="shared" si="1"/>
        <v>31521165265456.094</v>
      </c>
      <c r="G23"/>
      <c r="H23"/>
      <c r="I23"/>
      <c r="J23"/>
    </row>
    <row r="24" spans="1:34">
      <c r="A24" s="726" t="s">
        <v>378</v>
      </c>
      <c r="B24" s="727">
        <f t="shared" si="1"/>
        <v>26003586091199.535</v>
      </c>
      <c r="C24" s="727">
        <f t="shared" si="1"/>
        <v>27088904056363.375</v>
      </c>
      <c r="D24" s="727">
        <f t="shared" si="1"/>
        <v>27105109524785.699</v>
      </c>
      <c r="E24" s="727">
        <f t="shared" si="1"/>
        <v>24153502321342.031</v>
      </c>
      <c r="F24" s="727">
        <f t="shared" si="1"/>
        <v>15722605325179.303</v>
      </c>
      <c r="G24"/>
      <c r="H24"/>
      <c r="I24"/>
      <c r="J24"/>
    </row>
    <row r="25" spans="1:34">
      <c r="A25" s="726" t="s">
        <v>381</v>
      </c>
      <c r="B25" s="727">
        <f t="shared" si="1"/>
        <v>-44635697996047.914</v>
      </c>
      <c r="C25" s="727">
        <f t="shared" si="1"/>
        <v>-46729292310727.398</v>
      </c>
      <c r="D25" s="727">
        <f t="shared" si="1"/>
        <v>-52683094622831.531</v>
      </c>
      <c r="E25" s="727">
        <f t="shared" si="1"/>
        <v>-49377589596267.625</v>
      </c>
      <c r="F25" s="727">
        <f t="shared" si="1"/>
        <v>-62209448889498.391</v>
      </c>
      <c r="G25"/>
      <c r="H25"/>
      <c r="I25"/>
      <c r="J25"/>
    </row>
    <row r="26" spans="1:34">
      <c r="A26" s="726" t="s">
        <v>382</v>
      </c>
      <c r="B26" s="727">
        <f t="shared" si="1"/>
        <v>-80349068631227.5</v>
      </c>
      <c r="C26" s="727">
        <f t="shared" si="1"/>
        <v>-86840272834956.922</v>
      </c>
      <c r="D26" s="727">
        <f t="shared" si="1"/>
        <v>-107708139779956.7</v>
      </c>
      <c r="E26" s="727">
        <f t="shared" si="1"/>
        <v>-92824239074091.047</v>
      </c>
      <c r="F26" s="727">
        <f t="shared" si="1"/>
        <v>-87002082907180.766</v>
      </c>
      <c r="G26"/>
      <c r="H26"/>
      <c r="I26"/>
      <c r="J26"/>
    </row>
    <row r="27" spans="1:34">
      <c r="A27"/>
      <c r="B27"/>
      <c r="C27"/>
      <c r="D27"/>
      <c r="E27"/>
      <c r="F27"/>
      <c r="G27"/>
      <c r="H27"/>
      <c r="I27"/>
      <c r="J27"/>
    </row>
    <row r="28" spans="1:34">
      <c r="A28" s="676" t="s">
        <v>998</v>
      </c>
      <c r="B28" s="194"/>
      <c r="C28" s="194"/>
      <c r="D28" s="194"/>
      <c r="E28" s="194"/>
      <c r="F28" s="194"/>
    </row>
    <row r="29" spans="1:34">
      <c r="A29" s="19" t="s">
        <v>381</v>
      </c>
      <c r="B29" s="194"/>
      <c r="C29" s="194"/>
      <c r="D29" s="194"/>
      <c r="E29" s="194"/>
      <c r="F29" s="194"/>
    </row>
    <row r="30" spans="1:34">
      <c r="B30" s="20">
        <v>2019</v>
      </c>
      <c r="C30" s="20">
        <v>2020</v>
      </c>
      <c r="D30" s="20">
        <v>2021</v>
      </c>
      <c r="E30" s="20">
        <v>2022</v>
      </c>
      <c r="F30" s="20">
        <v>2023</v>
      </c>
      <c r="G30" s="20">
        <v>2024</v>
      </c>
      <c r="H30" s="20">
        <v>2025</v>
      </c>
      <c r="I30" s="20">
        <v>2026</v>
      </c>
      <c r="J30" s="20">
        <v>2027</v>
      </c>
      <c r="K30" s="20">
        <v>2028</v>
      </c>
      <c r="L30" s="20">
        <v>2029</v>
      </c>
      <c r="M30" s="20">
        <v>2030</v>
      </c>
      <c r="N30" s="20">
        <v>2031</v>
      </c>
      <c r="O30" s="20">
        <v>2032</v>
      </c>
      <c r="P30" s="20">
        <v>2033</v>
      </c>
      <c r="Q30" s="20">
        <v>2034</v>
      </c>
      <c r="R30" s="20">
        <v>2035</v>
      </c>
      <c r="S30" s="20">
        <v>2036</v>
      </c>
      <c r="T30" s="20">
        <v>2037</v>
      </c>
      <c r="U30" s="20">
        <v>2038</v>
      </c>
      <c r="V30" s="20">
        <v>2039</v>
      </c>
      <c r="W30" s="20">
        <v>2040</v>
      </c>
      <c r="X30" s="20">
        <v>2041</v>
      </c>
      <c r="Y30" s="20">
        <v>2042</v>
      </c>
      <c r="Z30" s="20">
        <v>2043</v>
      </c>
      <c r="AA30" s="20">
        <v>2044</v>
      </c>
      <c r="AB30" s="20">
        <v>2045</v>
      </c>
      <c r="AC30" s="20">
        <v>2046</v>
      </c>
      <c r="AD30" s="20">
        <v>2047</v>
      </c>
      <c r="AE30" s="20">
        <v>2048</v>
      </c>
      <c r="AF30" s="20">
        <v>2049</v>
      </c>
      <c r="AG30" s="20">
        <v>2050</v>
      </c>
    </row>
    <row r="31" spans="1:34">
      <c r="A31" s="20" t="s">
        <v>246</v>
      </c>
      <c r="B31" s="20">
        <f ca="1">electricity!C97*산업자가소비_연도별!$E35</f>
        <v>8.3099606338549233E-3</v>
      </c>
      <c r="C31" s="20">
        <f ca="1">electricity!D97*산업자가소비_연도별!$E35</f>
        <v>8.1809725337057167E-3</v>
      </c>
      <c r="D31" s="20">
        <f ca="1">electricity!E97*산업자가소비_연도별!$E35</f>
        <v>8.8823104288892792E-3</v>
      </c>
      <c r="E31" s="20">
        <f ca="1">electricity!F97*산업자가소비_연도별!$E35</f>
        <v>9.2614572687217955E-3</v>
      </c>
      <c r="F31" s="20">
        <f ca="1">electricity!G97*산업자가소비_연도별!$E35</f>
        <v>9.016882429477846E-3</v>
      </c>
      <c r="G31" s="20">
        <f ca="1">electricity!H97*산업자가소비_연도별!$E35</f>
        <v>9.0271825142289562E-3</v>
      </c>
      <c r="H31" s="20">
        <f ca="1">electricity!I97*산업자가소비_연도별!$E35</f>
        <v>9.1740195066456181E-3</v>
      </c>
      <c r="I31" s="20">
        <f ca="1">electricity!J97*산업자가소비_연도별!$E35</f>
        <v>9.3232449632711274E-3</v>
      </c>
      <c r="J31" s="20">
        <f ca="1">electricity!K97*산업자가소비_연도별!$E35</f>
        <v>9.4748977350869925E-3</v>
      </c>
      <c r="K31" s="20">
        <f ca="1">electricity!L97*산업자가소비_연도별!$E35</f>
        <v>9.6290173050284054E-3</v>
      </c>
      <c r="L31" s="20">
        <f ca="1">electricity!M97*산업자가소비_연도별!$E35</f>
        <v>9.7856437982636688E-3</v>
      </c>
      <c r="M31" s="20">
        <f ca="1">electricity!N97*산업자가소비_연도별!$E35</f>
        <v>9.944817992640808E-3</v>
      </c>
      <c r="N31" s="20">
        <f ca="1">electricity!O97*산업자가소비_연도별!$E35</f>
        <v>1.0237554687375371E-2</v>
      </c>
      <c r="O31" s="20">
        <f ca="1">electricity!P97*산업자가소비_연도별!$E35</f>
        <v>1.0538908409843126E-2</v>
      </c>
      <c r="P31" s="20">
        <f ca="1">electricity!Q97*산업자가소비_연도별!$E35</f>
        <v>1.0849132811766901E-2</v>
      </c>
      <c r="Q31" s="20">
        <f ca="1">electricity!R97*산업자가소비_연도별!$E35</f>
        <v>1.1168489011387965E-2</v>
      </c>
      <c r="R31" s="20">
        <f ca="1">electricity!S97*산업자가소비_연도별!$E35</f>
        <v>1.1497245813251247E-2</v>
      </c>
      <c r="S31" s="20">
        <f ca="1">electricity!T97*산업자가소비_연도별!$E35</f>
        <v>1.183567993446016E-2</v>
      </c>
      <c r="T31" s="20">
        <f ca="1">electricity!U97*산업자가소비_연도별!$E35</f>
        <v>1.2184076237591499E-2</v>
      </c>
      <c r="U31" s="20">
        <f ca="1">electricity!V97*산업자가소비_연도별!$E35</f>
        <v>1.2542727970466438E-2</v>
      </c>
      <c r="V31" s="20">
        <f ca="1">electricity!W97*산업자가소비_연도별!$E35</f>
        <v>1.2911937012979453E-2</v>
      </c>
      <c r="W31" s="20">
        <f ca="1">electricity!X97*산업자가소비_연도별!$E35</f>
        <v>1.3292014131192933E-2</v>
      </c>
      <c r="X31" s="20">
        <f ca="1">electricity!Y97*산업자가소비_연도별!$E35</f>
        <v>1.3271860278865481E-2</v>
      </c>
      <c r="Y31" s="20">
        <f ca="1">electricity!Z97*산업자가소비_연도별!$E35</f>
        <v>1.3251736984567808E-2</v>
      </c>
      <c r="Z31" s="20">
        <f ca="1">electricity!AA97*산업자가소비_연도별!$E35</f>
        <v>1.3231644201966677E-2</v>
      </c>
      <c r="AA31" s="20">
        <f ca="1">electricity!AB97*산업자가소비_연도별!$E35</f>
        <v>1.3211581884799107E-2</v>
      </c>
      <c r="AB31" s="20">
        <f ca="1">electricity!AC97*산업자가소비_연도별!$E35</f>
        <v>1.3191549986872258E-2</v>
      </c>
      <c r="AC31" s="20">
        <f ca="1">electricity!AD97*산업자가소비_연도별!$E35</f>
        <v>1.3171548462063334E-2</v>
      </c>
      <c r="AD31" s="20">
        <f ca="1">electricity!AE97*산업자가소비_연도별!$E35</f>
        <v>1.3151577264319468E-2</v>
      </c>
      <c r="AE31" s="20">
        <f ca="1">electricity!AF97*산업자가소비_연도별!$E35</f>
        <v>1.3131636347657624E-2</v>
      </c>
      <c r="AF31" s="20">
        <f ca="1">electricity!AG97*산업자가소비_연도별!$E35</f>
        <v>1.3111725666164486E-2</v>
      </c>
      <c r="AG31" s="20">
        <f ca="1">electricity!AH97*산업자가소비_연도별!$E35</f>
        <v>1.309184517399635E-2</v>
      </c>
      <c r="AH31" s="39"/>
    </row>
    <row r="32" spans="1:34">
      <c r="A32" s="20" t="s">
        <v>247</v>
      </c>
      <c r="B32" s="20">
        <f ca="1">electricity!C98*산업자가소비_연도별!$E36</f>
        <v>0</v>
      </c>
      <c r="C32" s="20">
        <f ca="1">electricity!D98*산업자가소비_연도별!$E36</f>
        <v>0</v>
      </c>
      <c r="D32" s="20">
        <f ca="1">electricity!E98*산업자가소비_연도별!$E36</f>
        <v>0</v>
      </c>
      <c r="E32" s="20">
        <f ca="1">electricity!F98*산업자가소비_연도별!$E36</f>
        <v>0</v>
      </c>
      <c r="F32" s="20">
        <f ca="1">electricity!G98*산업자가소비_연도별!$E36</f>
        <v>0</v>
      </c>
      <c r="G32" s="20">
        <f ca="1">electricity!H98*산업자가소비_연도별!$E36</f>
        <v>0</v>
      </c>
      <c r="H32" s="20">
        <f ca="1">electricity!I98*산업자가소비_연도별!$E36</f>
        <v>0</v>
      </c>
      <c r="I32" s="20">
        <f ca="1">electricity!J98*산업자가소비_연도별!$E36</f>
        <v>0</v>
      </c>
      <c r="J32" s="20">
        <f ca="1">electricity!K98*산업자가소비_연도별!$E36</f>
        <v>0</v>
      </c>
      <c r="K32" s="20">
        <f ca="1">electricity!L98*산업자가소비_연도별!$E36</f>
        <v>0</v>
      </c>
      <c r="L32" s="20">
        <f ca="1">electricity!M98*산업자가소비_연도별!$E36</f>
        <v>0</v>
      </c>
      <c r="M32" s="20">
        <f ca="1">electricity!N98*산업자가소비_연도별!$E36</f>
        <v>0</v>
      </c>
      <c r="N32" s="20">
        <f ca="1">electricity!O98*산업자가소비_연도별!$E36</f>
        <v>0</v>
      </c>
      <c r="O32" s="20">
        <f ca="1">electricity!P98*산업자가소비_연도별!$E36</f>
        <v>0</v>
      </c>
      <c r="P32" s="20">
        <f ca="1">electricity!Q98*산업자가소비_연도별!$E36</f>
        <v>0</v>
      </c>
      <c r="Q32" s="20">
        <f ca="1">electricity!R98*산업자가소비_연도별!$E36</f>
        <v>0</v>
      </c>
      <c r="R32" s="20">
        <f ca="1">electricity!S98*산업자가소비_연도별!$E36</f>
        <v>0</v>
      </c>
      <c r="S32" s="20">
        <f ca="1">electricity!T98*산업자가소비_연도별!$E36</f>
        <v>0</v>
      </c>
      <c r="T32" s="20">
        <f ca="1">electricity!U98*산업자가소비_연도별!$E36</f>
        <v>0</v>
      </c>
      <c r="U32" s="20">
        <f ca="1">electricity!V98*산업자가소비_연도별!$E36</f>
        <v>0</v>
      </c>
      <c r="V32" s="20">
        <f ca="1">electricity!W98*산업자가소비_연도별!$E36</f>
        <v>0</v>
      </c>
      <c r="W32" s="20">
        <f ca="1">electricity!X98*산업자가소비_연도별!$E36</f>
        <v>0</v>
      </c>
      <c r="X32" s="20">
        <f ca="1">electricity!Y98*산업자가소비_연도별!$E36</f>
        <v>0</v>
      </c>
      <c r="Y32" s="20">
        <f ca="1">electricity!Z98*산업자가소비_연도별!$E36</f>
        <v>0</v>
      </c>
      <c r="Z32" s="20">
        <f ca="1">electricity!AA98*산업자가소비_연도별!$E36</f>
        <v>0</v>
      </c>
      <c r="AA32" s="20">
        <f ca="1">electricity!AB98*산업자가소비_연도별!$E36</f>
        <v>0</v>
      </c>
      <c r="AB32" s="20">
        <f ca="1">electricity!AC98*산업자가소비_연도별!$E36</f>
        <v>0</v>
      </c>
      <c r="AC32" s="20">
        <f ca="1">electricity!AD98*산업자가소비_연도별!$E36</f>
        <v>0</v>
      </c>
      <c r="AD32" s="20">
        <f ca="1">electricity!AE98*산업자가소비_연도별!$E36</f>
        <v>0</v>
      </c>
      <c r="AE32" s="20">
        <f ca="1">electricity!AF98*산업자가소비_연도별!$E36</f>
        <v>0</v>
      </c>
      <c r="AF32" s="20">
        <f ca="1">electricity!AG98*산업자가소비_연도별!$E36</f>
        <v>0</v>
      </c>
      <c r="AG32" s="20">
        <f ca="1">electricity!AH98*산업자가소비_연도별!$E36</f>
        <v>0</v>
      </c>
      <c r="AH32" s="39"/>
    </row>
    <row r="33" spans="1:34">
      <c r="A33" s="20" t="s">
        <v>248</v>
      </c>
      <c r="B33" s="20">
        <f ca="1">electricity!C99*산업자가소비_연도별!$E37</f>
        <v>0</v>
      </c>
      <c r="C33" s="20">
        <f ca="1">electricity!D99*산업자가소비_연도별!$E37</f>
        <v>0</v>
      </c>
      <c r="D33" s="20">
        <f ca="1">electricity!E99*산업자가소비_연도별!$E37</f>
        <v>0</v>
      </c>
      <c r="E33" s="20">
        <f ca="1">electricity!F99*산업자가소비_연도별!$E37</f>
        <v>0</v>
      </c>
      <c r="F33" s="20">
        <f ca="1">electricity!G99*산업자가소비_연도별!$E37</f>
        <v>0</v>
      </c>
      <c r="G33" s="20">
        <f ca="1">electricity!H99*산업자가소비_연도별!$E37</f>
        <v>0</v>
      </c>
      <c r="H33" s="20">
        <f ca="1">electricity!I99*산업자가소비_연도별!$E37</f>
        <v>0</v>
      </c>
      <c r="I33" s="20">
        <f ca="1">electricity!J99*산업자가소비_연도별!$E37</f>
        <v>0</v>
      </c>
      <c r="J33" s="20">
        <f ca="1">electricity!K99*산업자가소비_연도별!$E37</f>
        <v>0</v>
      </c>
      <c r="K33" s="20">
        <f ca="1">electricity!L99*산업자가소비_연도별!$E37</f>
        <v>0</v>
      </c>
      <c r="L33" s="20">
        <f ca="1">electricity!M99*산업자가소비_연도별!$E37</f>
        <v>0</v>
      </c>
      <c r="M33" s="20">
        <f ca="1">electricity!N99*산업자가소비_연도별!$E37</f>
        <v>0</v>
      </c>
      <c r="N33" s="20">
        <f ca="1">electricity!O99*산업자가소비_연도별!$E37</f>
        <v>0</v>
      </c>
      <c r="O33" s="20">
        <f ca="1">electricity!P99*산업자가소비_연도별!$E37</f>
        <v>0</v>
      </c>
      <c r="P33" s="20">
        <f ca="1">electricity!Q99*산업자가소비_연도별!$E37</f>
        <v>0</v>
      </c>
      <c r="Q33" s="20">
        <f ca="1">electricity!R99*산업자가소비_연도별!$E37</f>
        <v>0</v>
      </c>
      <c r="R33" s="20">
        <f ca="1">electricity!S99*산업자가소비_연도별!$E37</f>
        <v>0</v>
      </c>
      <c r="S33" s="20">
        <f ca="1">electricity!T99*산업자가소비_연도별!$E37</f>
        <v>0</v>
      </c>
      <c r="T33" s="20">
        <f ca="1">electricity!U99*산업자가소비_연도별!$E37</f>
        <v>0</v>
      </c>
      <c r="U33" s="20">
        <f ca="1">electricity!V99*산업자가소비_연도별!$E37</f>
        <v>0</v>
      </c>
      <c r="V33" s="20">
        <f ca="1">electricity!W99*산업자가소비_연도별!$E37</f>
        <v>0</v>
      </c>
      <c r="W33" s="20">
        <f ca="1">electricity!X99*산업자가소비_연도별!$E37</f>
        <v>0</v>
      </c>
      <c r="X33" s="20">
        <f ca="1">electricity!Y99*산업자가소비_연도별!$E37</f>
        <v>0</v>
      </c>
      <c r="Y33" s="20">
        <f ca="1">electricity!Z99*산업자가소비_연도별!$E37</f>
        <v>0</v>
      </c>
      <c r="Z33" s="20">
        <f ca="1">electricity!AA99*산업자가소비_연도별!$E37</f>
        <v>0</v>
      </c>
      <c r="AA33" s="20">
        <f ca="1">electricity!AB99*산업자가소비_연도별!$E37</f>
        <v>0</v>
      </c>
      <c r="AB33" s="20">
        <f ca="1">electricity!AC99*산업자가소비_연도별!$E37</f>
        <v>0</v>
      </c>
      <c r="AC33" s="20">
        <f ca="1">electricity!AD99*산업자가소비_연도별!$E37</f>
        <v>0</v>
      </c>
      <c r="AD33" s="20">
        <f ca="1">electricity!AE99*산업자가소비_연도별!$E37</f>
        <v>0</v>
      </c>
      <c r="AE33" s="20">
        <f ca="1">electricity!AF99*산업자가소비_연도별!$E37</f>
        <v>0</v>
      </c>
      <c r="AF33" s="20">
        <f ca="1">electricity!AG99*산업자가소비_연도별!$E37</f>
        <v>0</v>
      </c>
      <c r="AG33" s="20">
        <f ca="1">electricity!AH99*산업자가소비_연도별!$E37</f>
        <v>0</v>
      </c>
      <c r="AH33" s="39"/>
    </row>
    <row r="34" spans="1:34">
      <c r="A34" s="20" t="s">
        <v>249</v>
      </c>
      <c r="B34" s="20">
        <f ca="1">electricity!C100*산업자가소비_연도별!$E38</f>
        <v>349852746470.34271</v>
      </c>
      <c r="C34" s="20">
        <f ca="1">electricity!D100*산업자가소비_연도별!$E38</f>
        <v>363748766774.07129</v>
      </c>
      <c r="D34" s="20">
        <f ca="1">electricity!E100*산업자가소비_연도별!$E38</f>
        <v>423419912784.19983</v>
      </c>
      <c r="E34" s="20">
        <f ca="1">electricity!F100*산업자가소비_연도별!$E38</f>
        <v>412248602343.94745</v>
      </c>
      <c r="F34" s="20">
        <f ca="1">electricity!G100*산업자가소비_연도별!$E38</f>
        <v>400532349930.99982</v>
      </c>
      <c r="G34" s="20">
        <f ca="1">electricity!H100*산업자가소비_연도별!$E38</f>
        <v>400989882474.2171</v>
      </c>
      <c r="H34" s="20">
        <f ca="1">electricity!I100*산업자가소비_연도별!$E38</f>
        <v>407512421288.42804</v>
      </c>
      <c r="I34" s="20">
        <f ca="1">electricity!J100*산업자가소비_연도별!$E38</f>
        <v>414141056327.11328</v>
      </c>
      <c r="J34" s="20">
        <f ca="1">electricity!K100*산업자가소비_연도별!$E38</f>
        <v>420877513361.35181</v>
      </c>
      <c r="K34" s="20">
        <f ca="1">electricity!L100*산업자가소비_연도별!$E38</f>
        <v>427723546233.77606</v>
      </c>
      <c r="L34" s="20">
        <f ca="1">electricity!M100*산업자가소비_연도별!$E38</f>
        <v>434680937315.18604</v>
      </c>
      <c r="M34" s="20">
        <f ca="1">electricity!N100*산업자가소비_연도별!$E38</f>
        <v>441751497968.59155</v>
      </c>
      <c r="N34" s="20">
        <f ca="1">electricity!O100*산업자가소비_연도별!$E38</f>
        <v>454754940917.9812</v>
      </c>
      <c r="O34" s="20">
        <f ca="1">electricity!P100*산업자가소비_연도별!$E38</f>
        <v>468141154563.82715</v>
      </c>
      <c r="P34" s="20">
        <f ca="1">electricity!Q100*산업자가소비_연도별!$E38</f>
        <v>481921406184.08289</v>
      </c>
      <c r="Q34" s="20">
        <f ca="1">electricity!R100*산업자가소비_연도별!$E38</f>
        <v>496107294721.46576</v>
      </c>
      <c r="R34" s="20">
        <f ca="1">electricity!S100*산업자가소비_연도별!$E38</f>
        <v>510710760546.37457</v>
      </c>
      <c r="S34" s="20">
        <f ca="1">electricity!T100*산업자가소비_연도별!$E38</f>
        <v>525744095507.1908</v>
      </c>
      <c r="T34" s="20">
        <f ca="1">electricity!U100*산업자가소비_연도별!$E38</f>
        <v>541219953276.42078</v>
      </c>
      <c r="U34" s="20">
        <f ca="1">electricity!V100*산업자가소비_연도별!$E38</f>
        <v>557151360001.38818</v>
      </c>
      <c r="V34" s="20">
        <f ca="1">electricity!W100*산업자가소비_연도별!$E38</f>
        <v>573551725268.44165</v>
      </c>
      <c r="W34" s="20">
        <f ca="1">electricity!X100*산업자가소비_연도별!$E38</f>
        <v>590434853389.90515</v>
      </c>
      <c r="X34" s="20">
        <f ca="1">electricity!Y100*산업자가소비_연도별!$E38</f>
        <v>589539613832.77319</v>
      </c>
      <c r="Y34" s="20">
        <f ca="1">electricity!Z100*산업자가소비_연도별!$E38</f>
        <v>588645731671.56738</v>
      </c>
      <c r="Z34" s="20">
        <f ca="1">electricity!AA100*산업자가소비_연도별!$E38</f>
        <v>587753204848.15295</v>
      </c>
      <c r="AA34" s="20">
        <f ca="1">electricity!AB100*산업자가소비_연도별!$E38</f>
        <v>586862031307.51575</v>
      </c>
      <c r="AB34" s="20">
        <f ca="1">electricity!AC100*산업자가소비_연도별!$E38</f>
        <v>585972208997.7572</v>
      </c>
      <c r="AC34" s="20">
        <f ca="1">electricity!AD100*산업자가소비_연도별!$E38</f>
        <v>585083735870.09045</v>
      </c>
      <c r="AD34" s="20">
        <f ca="1">electricity!AE100*산업자가소비_연도별!$E38</f>
        <v>584196609878.83484</v>
      </c>
      <c r="AE34" s="20">
        <f ca="1">electricity!AF100*산업자가소비_연도별!$E38</f>
        <v>583310828981.41113</v>
      </c>
      <c r="AF34" s="20">
        <f ca="1">electricity!AG100*산업자가소비_연도별!$E38</f>
        <v>582426391138.33765</v>
      </c>
      <c r="AG34" s="20">
        <f ca="1">electricity!AH100*산업자가소비_연도별!$E38</f>
        <v>581543294313.22461</v>
      </c>
      <c r="AH34" s="39"/>
    </row>
    <row r="35" spans="1:34">
      <c r="A35" s="20" t="s">
        <v>250</v>
      </c>
      <c r="B35" s="20">
        <f ca="1">electricity!C101*산업자가소비_연도별!$E39</f>
        <v>2176009285013.3792</v>
      </c>
      <c r="C35" s="20">
        <f ca="1">electricity!D101*산업자가소비_연도별!$E39</f>
        <v>2053827932453.6797</v>
      </c>
      <c r="D35" s="20">
        <f ca="1">electricity!E101*산업자가소비_연도별!$E39</f>
        <v>2154599863718.9302</v>
      </c>
      <c r="E35" s="20">
        <f ca="1">electricity!F101*산업자가소비_연도별!$E39</f>
        <v>2218828127602.2769</v>
      </c>
      <c r="F35" s="20">
        <f ca="1">electricity!G101*산업자가소비_연도별!$E39</f>
        <v>2232670425852.998</v>
      </c>
      <c r="G35" s="20">
        <f ca="1">electricity!H101*산업자가소비_연도별!$E39</f>
        <v>2235220830029.5459</v>
      </c>
      <c r="H35" s="20">
        <f ca="1">electricity!I101*산업자가소비_연도별!$E39</f>
        <v>2271579140449.3555</v>
      </c>
      <c r="I35" s="20">
        <f ca="1">electricity!J101*산업자가소비_연도별!$E39</f>
        <v>2308528858536.2842</v>
      </c>
      <c r="J35" s="20">
        <f ca="1">electricity!K101*산업자가소비_연도별!$E39</f>
        <v>2346079604182.584</v>
      </c>
      <c r="K35" s="20">
        <f ca="1">electricity!L101*산업자가소비_연도별!$E39</f>
        <v>2384241153758.5723</v>
      </c>
      <c r="L35" s="20">
        <f ca="1">electricity!M101*산업자가소비_연도별!$E39</f>
        <v>2423023442657.9175</v>
      </c>
      <c r="M35" s="20">
        <f ca="1">electricity!N101*산업자가소비_연도별!$E39</f>
        <v>2462436567884.3267</v>
      </c>
      <c r="N35" s="20">
        <f ca="1">electricity!O101*산업자가소비_연도별!$E39</f>
        <v>2534921106305.1816</v>
      </c>
      <c r="O35" s="20">
        <f ca="1">electricity!P101*산업자가소비_연도별!$E39</f>
        <v>2609539307123.1147</v>
      </c>
      <c r="P35" s="20">
        <f ca="1">electricity!Q101*산업자가소비_연도별!$E39</f>
        <v>2686353977045.9268</v>
      </c>
      <c r="Q35" s="20">
        <f ca="1">electricity!R101*산업자가소비_연도별!$E39</f>
        <v>2765429771566.1895</v>
      </c>
      <c r="R35" s="20">
        <f ca="1">electricity!S101*산업자가소비_연도별!$E39</f>
        <v>2846833249382.2651</v>
      </c>
      <c r="S35" s="20">
        <f ca="1">electricity!T101*산업자가소비_연도별!$E39</f>
        <v>2930632928421.2705</v>
      </c>
      <c r="T35" s="20">
        <f ca="1">electricity!U101*산업자가소비_연도별!$E39</f>
        <v>3016899343511.1367</v>
      </c>
      <c r="U35" s="20">
        <f ca="1">electricity!V101*산업자가소비_연도별!$E39</f>
        <v>3105705105750.3115</v>
      </c>
      <c r="V35" s="20">
        <f ca="1">electricity!W101*산업자가소비_연도별!$E39</f>
        <v>3197124963625.0747</v>
      </c>
      <c r="W35" s="20">
        <f ca="1">electricity!X101*산업자가소비_연도별!$E39</f>
        <v>3291235865925.9058</v>
      </c>
      <c r="X35" s="20">
        <f ca="1">electricity!Y101*산업자가소비_연도별!$E39</f>
        <v>3286245570176.7446</v>
      </c>
      <c r="Y35" s="20">
        <f ca="1">electricity!Z101*산업자가소비_연도별!$E39</f>
        <v>3281262840901.9043</v>
      </c>
      <c r="Z35" s="20">
        <f ca="1">electricity!AA101*산업자가소비_연도별!$E39</f>
        <v>3276287666628.812</v>
      </c>
      <c r="AA35" s="20">
        <f ca="1">electricity!AB101*산업자가소비_연도별!$E39</f>
        <v>3271320035902.2896</v>
      </c>
      <c r="AB35" s="20">
        <f ca="1">electricity!AC101*산업자가소비_연도별!$E39</f>
        <v>3266359937284.5269</v>
      </c>
      <c r="AC35" s="20">
        <f ca="1">electricity!AD101*산업자가소비_연도별!$E39</f>
        <v>3261407359355.0581</v>
      </c>
      <c r="AD35" s="20">
        <f ca="1">electricity!AE101*산업자가소비_연도별!$E39</f>
        <v>3256462290710.7319</v>
      </c>
      <c r="AE35" s="20">
        <f ca="1">electricity!AF101*산업자가소비_연도별!$E39</f>
        <v>3251524719965.6875</v>
      </c>
      <c r="AF35" s="20">
        <f ca="1">electricity!AG101*산업자가소비_연도별!$E39</f>
        <v>3246594635751.3271</v>
      </c>
      <c r="AG35" s="20">
        <f ca="1">electricity!AH101*산업자가소비_연도별!$E39</f>
        <v>3241672026716.292</v>
      </c>
      <c r="AH35" s="39"/>
    </row>
    <row r="36" spans="1:34">
      <c r="A36" s="20" t="s">
        <v>251</v>
      </c>
      <c r="B36" s="20">
        <f ca="1">electricity!C102*산업자가소비_연도별!$E40</f>
        <v>2493690518197.9038</v>
      </c>
      <c r="C36" s="20">
        <f ca="1">electricity!D102*산업자가소비_연도별!$E40</f>
        <v>2251975766837.8481</v>
      </c>
      <c r="D36" s="20">
        <f ca="1">electricity!E102*산업자가소비_연도별!$E40</f>
        <v>2391249504526.2612</v>
      </c>
      <c r="E36" s="20">
        <f ca="1">electricity!F102*산업자가소비_연도별!$E40</f>
        <v>2301757495391.7646</v>
      </c>
      <c r="F36" s="20">
        <f ca="1">electricity!G102*산업자가소비_연도별!$E40</f>
        <v>2085940753106.0007</v>
      </c>
      <c r="G36" s="20">
        <f ca="1">electricity!H102*산업자가소비_연도별!$E40</f>
        <v>2088323546350.875</v>
      </c>
      <c r="H36" s="20">
        <f ca="1">electricity!I102*산업자가소비_연도별!$E40</f>
        <v>2122292411858.5481</v>
      </c>
      <c r="I36" s="20">
        <f ca="1">electricity!J102*산업자가소비_연도별!$E40</f>
        <v>2156813818099.6218</v>
      </c>
      <c r="J36" s="20">
        <f ca="1">electricity!K102*산업자가소비_연도별!$E40</f>
        <v>2191896752753.1809</v>
      </c>
      <c r="K36" s="20">
        <f ca="1">electricity!L102*산업자가소비_연도별!$E40</f>
        <v>2227550349692.7368</v>
      </c>
      <c r="L36" s="20">
        <f ca="1">electricity!M102*산업자가소비_연도별!$E40</f>
        <v>2263783891364.2383</v>
      </c>
      <c r="M36" s="20">
        <f ca="1">electricity!N102*산업자가소비_연도별!$E40</f>
        <v>2300606811202.7661</v>
      </c>
      <c r="N36" s="20">
        <f ca="1">electricity!O102*산업자가소비_연도별!$E40</f>
        <v>2368327712107.5078</v>
      </c>
      <c r="O36" s="20">
        <f ca="1">electricity!P102*산업자가소비_연도별!$E40</f>
        <v>2438042052480.9233</v>
      </c>
      <c r="P36" s="20">
        <f ca="1">electricity!Q102*산업자가소비_연도별!$E40</f>
        <v>2509808511414.1367</v>
      </c>
      <c r="Q36" s="20">
        <f ca="1">electricity!R102*산업자가소비_연도별!$E40</f>
        <v>2583687495282.0908</v>
      </c>
      <c r="R36" s="20">
        <f ca="1">electricity!S102*산업자가소비_연도별!$E40</f>
        <v>2659741188588.0513</v>
      </c>
      <c r="S36" s="20">
        <f ca="1">electricity!T102*산업자가소비_연도별!$E40</f>
        <v>2738033606304.7778</v>
      </c>
      <c r="T36" s="20">
        <f ca="1">electricity!U102*산업자가소비_연도별!$E40</f>
        <v>2818630647756.4116</v>
      </c>
      <c r="U36" s="20">
        <f ca="1">electricity!V102*산업자가소비_연도별!$E40</f>
        <v>2901600152086.4399</v>
      </c>
      <c r="V36" s="20">
        <f ca="1">electricity!W102*산업자가소비_연도별!$E40</f>
        <v>2987011955358.4214</v>
      </c>
      <c r="W36" s="20">
        <f ca="1">electricity!X102*산업자가소비_연도별!$E40</f>
        <v>3074937949337.5283</v>
      </c>
      <c r="X36" s="20">
        <f ca="1">electricity!Y102*산업자가소비_연도별!$E40</f>
        <v>3070275612634.0493</v>
      </c>
      <c r="Y36" s="20">
        <f ca="1">electricity!Z102*산업자가소비_연도별!$E40</f>
        <v>3065620345141.0371</v>
      </c>
      <c r="Z36" s="20">
        <f ca="1">electricity!AA102*산업자가소비_연도별!$E40</f>
        <v>3060972136139.8887</v>
      </c>
      <c r="AA36" s="20">
        <f ca="1">electricity!AB102*산업자가소비_연도별!$E40</f>
        <v>3056330974928.2524</v>
      </c>
      <c r="AB36" s="20">
        <f ca="1">electricity!AC102*산업자가소비_연도별!$E40</f>
        <v>3051696850820.0054</v>
      </c>
      <c r="AC36" s="20">
        <f ca="1">electricity!AD102*산업자가소비_연도별!$E40</f>
        <v>3047069753145.2261</v>
      </c>
      <c r="AD36" s="20">
        <f ca="1">electricity!AE102*산업자가소비_연도별!$E40</f>
        <v>3042449671250.1719</v>
      </c>
      <c r="AE36" s="20">
        <f ca="1">electricity!AF102*산업자가소비_연도별!$E40</f>
        <v>3037836594497.2524</v>
      </c>
      <c r="AF36" s="20">
        <f ca="1">electricity!AG102*산업자가소비_연도별!$E40</f>
        <v>3033230512265.0083</v>
      </c>
      <c r="AG36" s="20">
        <f ca="1">electricity!AH102*산업자가소비_연도별!$E40</f>
        <v>3028631413948.0835</v>
      </c>
      <c r="AH36" s="39"/>
    </row>
    <row r="37" spans="1:34">
      <c r="A37" s="20" t="s">
        <v>252</v>
      </c>
      <c r="B37" s="20">
        <f ca="1">electricity!C103*산업자가소비_연도별!$E41</f>
        <v>25053387065.004704</v>
      </c>
      <c r="C37" s="20">
        <f ca="1">electricity!D103*산업자가소비_연도별!$E41</f>
        <v>24583216262.176197</v>
      </c>
      <c r="D37" s="20">
        <f ca="1">electricity!E103*산업자가소비_연도별!$E41</f>
        <v>25422806981.512817</v>
      </c>
      <c r="E37" s="20">
        <f ca="1">electricity!F103*산업자가소비_연도별!$E41</f>
        <v>25338847909.579155</v>
      </c>
      <c r="F37" s="20">
        <f ca="1">electricity!G103*산업자가소비_연도별!$E41</f>
        <v>23794000985.999779</v>
      </c>
      <c r="G37" s="20">
        <f ca="1">electricity!H103*산업자가소비_연도별!$E41</f>
        <v>23821181137.081993</v>
      </c>
      <c r="H37" s="20">
        <f ca="1">electricity!I103*산업자가소비_연도별!$E41</f>
        <v>24208658690.401451</v>
      </c>
      <c r="I37" s="20">
        <f ca="1">electricity!J103*산업자가소비_연도별!$E41</f>
        <v>24602438989.729282</v>
      </c>
      <c r="J37" s="20">
        <f ca="1">electricity!K103*산업자가소비_연도별!$E41</f>
        <v>25002624556.119686</v>
      </c>
      <c r="K37" s="20">
        <f ca="1">electricity!L103*산업자가소비_연도별!$E41</f>
        <v>25409319578.243893</v>
      </c>
      <c r="L37" s="20">
        <f ca="1">electricity!M103*산업자가소비_연도별!$E41</f>
        <v>25822629939.51577</v>
      </c>
      <c r="M37" s="20">
        <f ca="1">electricity!N103*산업자가소비_연도별!$E41</f>
        <v>26242663245.658672</v>
      </c>
      <c r="N37" s="20">
        <f ca="1">electricity!O103*산업자가소비_연도별!$E41</f>
        <v>27015145005.028343</v>
      </c>
      <c r="O37" s="20">
        <f ca="1">electricity!P103*산업자가소비_연도별!$E41</f>
        <v>27810365617.652843</v>
      </c>
      <c r="P37" s="20">
        <f ca="1">electricity!Q103*산업자가소비_연도별!$E41</f>
        <v>28628994426.776943</v>
      </c>
      <c r="Q37" s="20">
        <f ca="1">electricity!R103*산업자가소비_연도별!$E41</f>
        <v>29471720478.502651</v>
      </c>
      <c r="R37" s="20">
        <f ca="1">electricity!S103*산업자가소비_연도별!$E41</f>
        <v>30339253101.764553</v>
      </c>
      <c r="S37" s="20">
        <f ca="1">electricity!T103*산업자가소비_연도별!$E41</f>
        <v>31232322505.377388</v>
      </c>
      <c r="T37" s="20">
        <f ca="1">electricity!U103*산업자가소비_연도별!$E41</f>
        <v>32151680392.658371</v>
      </c>
      <c r="U37" s="20">
        <f ca="1">electricity!V103*산업자가소비_연도별!$E41</f>
        <v>33098100594.141571</v>
      </c>
      <c r="V37" s="20">
        <f ca="1">electricity!W103*산업자가소비_연도별!$E41</f>
        <v>34072379718.917011</v>
      </c>
      <c r="W37" s="20">
        <f ca="1">electricity!X103*산업자가소비_연도별!$E41</f>
        <v>35075337825.142555</v>
      </c>
      <c r="X37" s="20">
        <f ca="1">electricity!Y103*산업자가소비_연도별!$E41</f>
        <v>35022155277.19413</v>
      </c>
      <c r="Y37" s="20">
        <f ca="1">electricity!Z103*산업자가소비_연도별!$E41</f>
        <v>34969053366.627449</v>
      </c>
      <c r="Z37" s="20">
        <f ca="1">electricity!AA103*산업자가소비_연도별!$E41</f>
        <v>34916031971.177086</v>
      </c>
      <c r="AA37" s="20">
        <f ca="1">electricity!AB103*산업자가소비_연도별!$E41</f>
        <v>34863090968.762993</v>
      </c>
      <c r="AB37" s="20">
        <f ca="1">electricity!AC103*산업자가소비_연도별!$E41</f>
        <v>34810230237.490211</v>
      </c>
      <c r="AC37" s="20">
        <f ca="1">electricity!AD103*산업자가소비_연도별!$E41</f>
        <v>34757449655.648628</v>
      </c>
      <c r="AD37" s="20">
        <f ca="1">electricity!AE103*산업자가소비_연도별!$E41</f>
        <v>34704749101.712646</v>
      </c>
      <c r="AE37" s="20">
        <f ca="1">electricity!AF103*산업자가소비_연도별!$E41</f>
        <v>34652128454.340942</v>
      </c>
      <c r="AF37" s="20">
        <f ca="1">electricity!AG103*산업자가소비_연도별!$E41</f>
        <v>34599587592.376175</v>
      </c>
      <c r="AG37" s="20">
        <f ca="1">electricity!AH103*산업자가소비_연도별!$E41</f>
        <v>34547126394.844719</v>
      </c>
      <c r="AH37" s="39"/>
    </row>
    <row r="38" spans="1:34">
      <c r="A38" s="20" t="s">
        <v>253</v>
      </c>
      <c r="B38" s="20">
        <f ca="1">electricity!C104*산업자가소비_연도별!$E42</f>
        <v>881222223034.97705</v>
      </c>
      <c r="C38" s="20">
        <f ca="1">electricity!D104*산업자가소비_연도별!$E42</f>
        <v>841384155114.48645</v>
      </c>
      <c r="D38" s="20">
        <f ca="1">electricity!E104*산업자가소비_연도별!$E42</f>
        <v>857402594957.19031</v>
      </c>
      <c r="E38" s="20">
        <f ca="1">electricity!F104*산업자가소비_연도별!$E42</f>
        <v>853970072133.75378</v>
      </c>
      <c r="F38" s="20">
        <f ca="1">electricity!G104*산업자가소비_연도별!$E42</f>
        <v>820893034017.00171</v>
      </c>
      <c r="G38" s="20">
        <f ca="1">electricity!H104*산업자가소비_연도별!$E42</f>
        <v>821830749229.33826</v>
      </c>
      <c r="H38" s="20">
        <f ca="1">electricity!I104*산업자가소비_연도별!$E42</f>
        <v>835198724818.85986</v>
      </c>
      <c r="I38" s="20">
        <f ca="1">electricity!J104*산업자가소비_연도별!$E42</f>
        <v>848784145145.67017</v>
      </c>
      <c r="J38" s="20">
        <f ca="1">electricity!K104*산업자가소비_연도별!$E42</f>
        <v>862590547186.13928</v>
      </c>
      <c r="K38" s="20">
        <f ca="1">electricity!L104*산업자가소비_연도별!$E42</f>
        <v>876621525449.42456</v>
      </c>
      <c r="L38" s="20">
        <f ca="1">electricity!M104*산업자가소비_연도별!$E42</f>
        <v>890880732913.30457</v>
      </c>
      <c r="M38" s="20">
        <f ca="1">electricity!N104*산업자가소비_연도별!$E42</f>
        <v>905371881975.23474</v>
      </c>
      <c r="N38" s="20">
        <f ca="1">electricity!O104*산업자가소비_연도별!$E42</f>
        <v>932022502673.48865</v>
      </c>
      <c r="O38" s="20">
        <f ca="1">electricity!P104*산업자가소비_연도별!$E42</f>
        <v>959457613809.03418</v>
      </c>
      <c r="P38" s="20">
        <f ca="1">electricity!Q104*산업자가소비_연도별!$E42</f>
        <v>987700307723.8158</v>
      </c>
      <c r="Q38" s="20">
        <f ca="1">electricity!R104*산업자가소비_연도별!$E42</f>
        <v>1016774356508.3529</v>
      </c>
      <c r="R38" s="20">
        <f ca="1">electricity!S104*산업자가소비_연도별!$E42</f>
        <v>1046704232010.8889</v>
      </c>
      <c r="S38" s="20">
        <f ca="1">electricity!T104*산업자가소비_연도별!$E42</f>
        <v>1077515126435.5321</v>
      </c>
      <c r="T38" s="20">
        <f ca="1">electricity!U104*산업자가소비_연도별!$E42</f>
        <v>1109232973546.7263</v>
      </c>
      <c r="U38" s="20">
        <f ca="1">electricity!V104*산업자가소비_연도별!$E42</f>
        <v>1141884470497.8972</v>
      </c>
      <c r="V38" s="20">
        <f ca="1">electricity!W104*산업자가소비_연도별!$E42</f>
        <v>1175497100302.6504</v>
      </c>
      <c r="W38" s="20">
        <f ca="1">electricity!X104*산업자가소비_연도별!$E42</f>
        <v>1210099154967.4321</v>
      </c>
      <c r="X38" s="20">
        <f ca="1">electricity!Y104*산업자가소비_연도별!$E42</f>
        <v>1208264357063.2114</v>
      </c>
      <c r="Y38" s="20">
        <f ca="1">electricity!Z104*산업자가소비_연도별!$E42</f>
        <v>1206432341148.6609</v>
      </c>
      <c r="Z38" s="20">
        <f ca="1">electricity!AA104*산업자가소비_연도별!$E42</f>
        <v>1204603103005.6233</v>
      </c>
      <c r="AA38" s="20">
        <f ca="1">electricity!AB104*산업자가소비_연도별!$E42</f>
        <v>1202776638422.3369</v>
      </c>
      <c r="AB38" s="20">
        <f ca="1">electricity!AC104*산업자가소비_연도별!$E42</f>
        <v>1200952943193.426</v>
      </c>
      <c r="AC38" s="20">
        <f ca="1">electricity!AD104*산업자가소비_연도별!$E42</f>
        <v>1199132013119.8914</v>
      </c>
      <c r="AD38" s="20">
        <f ca="1">electricity!AE104*산업자가소비_연도별!$E42</f>
        <v>1197313844009.0999</v>
      </c>
      <c r="AE38" s="20">
        <f ca="1">electricity!AF104*산업자가소비_연도별!$E42</f>
        <v>1195498431674.7761</v>
      </c>
      <c r="AF38" s="20">
        <f ca="1">electricity!AG104*산업자가소비_연도별!$E42</f>
        <v>1193685771936.9917</v>
      </c>
      <c r="AG38" s="20">
        <f ca="1">electricity!AH104*산업자가소비_연도별!$E42</f>
        <v>1191875860622.1565</v>
      </c>
      <c r="AH38" s="39"/>
    </row>
    <row r="39" spans="1:34">
      <c r="A39" s="20" t="s">
        <v>392</v>
      </c>
      <c r="B39" s="20">
        <f ca="1">electricity!C105*산업자가소비_연도별!$E43</f>
        <v>8014802012491.2305</v>
      </c>
      <c r="C39" s="20">
        <f ca="1">electricity!D105*산업자가소비_연도별!$E43</f>
        <v>7699009971021.915</v>
      </c>
      <c r="D39" s="20">
        <f ca="1">electricity!E105*산업자가소비_연도별!$E43</f>
        <v>7656693837465.0264</v>
      </c>
      <c r="E39" s="20">
        <f ca="1">electricity!F105*산업자가소비_연도별!$E43</f>
        <v>8012275676159.4756</v>
      </c>
      <c r="F39" s="20">
        <f ca="1">electricity!G105*산업자가소비_연도별!$E43</f>
        <v>8031854782730.5732</v>
      </c>
      <c r="G39" s="20">
        <f ca="1">electricity!H105*산업자가소비_연도별!$E43</f>
        <v>8309901638044.5059</v>
      </c>
      <c r="H39" s="20">
        <f ca="1">electricity!I105*산업자가소비_연도별!$E43</f>
        <v>8228343879006.0674</v>
      </c>
      <c r="I39" s="20">
        <f ca="1">electricity!J105*산업자가소비_연도별!$E43</f>
        <v>8146786119967.6289</v>
      </c>
      <c r="J39" s="20">
        <f ca="1">electricity!K105*산업자가소비_연도별!$E43</f>
        <v>8065228360929.1904</v>
      </c>
      <c r="K39" s="20">
        <f ca="1">electricity!L105*산업자가소비_연도별!$E43</f>
        <v>7983670601890.7188</v>
      </c>
      <c r="L39" s="20">
        <f ca="1">electricity!M105*산업자가소비_연도별!$E43</f>
        <v>7902112842852.2803</v>
      </c>
      <c r="M39" s="20">
        <f ca="1">electricity!N105*산업자가소비_연도별!$E43</f>
        <v>7820555083813.8613</v>
      </c>
      <c r="N39" s="20">
        <f ca="1">electricity!O105*산업자가소비_연도별!$E43</f>
        <v>7737825205461.626</v>
      </c>
      <c r="O39" s="20">
        <f ca="1">electricity!P105*산업자가소비_연도별!$E43</f>
        <v>7655095327109.4102</v>
      </c>
      <c r="P39" s="20">
        <f ca="1">electricity!Q105*산업자가소비_연도별!$E43</f>
        <v>7572365448757.1953</v>
      </c>
      <c r="Q39" s="20">
        <f ca="1">electricity!R105*산업자가소비_연도별!$E43</f>
        <v>7489635570404.9795</v>
      </c>
      <c r="R39" s="20">
        <f ca="1">electricity!S105*산업자가소비_연도별!$E43</f>
        <v>7406905692052.7646</v>
      </c>
      <c r="S39" s="20">
        <f ca="1">electricity!T105*산업자가소비_연도별!$E43</f>
        <v>7324175813700.5488</v>
      </c>
      <c r="T39" s="20">
        <f ca="1">electricity!U105*산업자가소비_연도별!$E43</f>
        <v>7241445935348.333</v>
      </c>
      <c r="U39" s="20">
        <f ca="1">electricity!V105*산업자가소비_연도별!$E43</f>
        <v>7158716056996.1182</v>
      </c>
      <c r="V39" s="20">
        <f ca="1">electricity!W105*산업자가소비_연도별!$E43</f>
        <v>7075986178643.9023</v>
      </c>
      <c r="W39" s="20">
        <f ca="1">electricity!X105*산업자가소비_연도별!$E43</f>
        <v>6993256300291.6875</v>
      </c>
      <c r="X39" s="20">
        <f ca="1">electricity!Y105*산업자가소비_연도별!$E43</f>
        <v>6914886069341.7959</v>
      </c>
      <c r="Y39" s="20">
        <f ca="1">electricity!Z105*산업자가소비_연도별!$E43</f>
        <v>6836515838391.9365</v>
      </c>
      <c r="Z39" s="20">
        <f ca="1">electricity!AA105*산업자가소비_연도별!$E43</f>
        <v>6758145607442.0752</v>
      </c>
      <c r="AA39" s="20">
        <f ca="1">electricity!AB105*산업자가소비_연도별!$E43</f>
        <v>6679775376492.1836</v>
      </c>
      <c r="AB39" s="20">
        <f ca="1">electricity!AC105*산업자가소비_연도별!$E43</f>
        <v>6601405145542.3242</v>
      </c>
      <c r="AC39" s="20">
        <f ca="1">electricity!AD105*산업자가소비_연도별!$E43</f>
        <v>6523034914592.4648</v>
      </c>
      <c r="AD39" s="20">
        <f ca="1">electricity!AE105*산업자가소비_연도별!$E43</f>
        <v>6444664683642.5732</v>
      </c>
      <c r="AE39" s="20">
        <f ca="1">electricity!AF105*산업자가소비_연도별!$E43</f>
        <v>6366294452692.7139</v>
      </c>
      <c r="AF39" s="20">
        <f ca="1">electricity!AG105*산업자가소비_연도별!$E43</f>
        <v>6287924221742.8545</v>
      </c>
      <c r="AG39" s="20">
        <f ca="1">electricity!AH105*산업자가소비_연도별!$E43</f>
        <v>6209553990792.9902</v>
      </c>
      <c r="AH39" s="39"/>
    </row>
    <row r="40" spans="1:34">
      <c r="A40" s="20" t="s">
        <v>368</v>
      </c>
      <c r="B40" s="20">
        <f ca="1">electricity!C106*산업자가소비_연도별!$E44</f>
        <v>22618217976041.469</v>
      </c>
      <c r="C40" s="20">
        <f ca="1">electricity!D106*산업자가소비_연도별!$E44</f>
        <v>23639287958172.145</v>
      </c>
      <c r="D40" s="20">
        <f ca="1">electricity!E106*산업자가소비_연도별!$E44</f>
        <v>25357615261748.355</v>
      </c>
      <c r="E40" s="20">
        <f ca="1">electricity!F106*산업자가소비_연도별!$E44</f>
        <v>25235221785834.633</v>
      </c>
      <c r="F40" s="20">
        <f ca="1">electricity!G106*산업자가소비_연도별!$E44</f>
        <v>25177879960504.969</v>
      </c>
      <c r="G40" s="20">
        <f ca="1">electricity!H106*산업자가소비_연도별!$E44</f>
        <v>25506859228281.602</v>
      </c>
      <c r="H40" s="20">
        <f ca="1">electricity!I106*산업자가소비_연도별!$E44</f>
        <v>25663442988033.582</v>
      </c>
      <c r="I40" s="20">
        <f ca="1">electricity!J106*산업자가소비_연도별!$E44</f>
        <v>25820987997996.684</v>
      </c>
      <c r="J40" s="20">
        <f ca="1">electricity!K106*산업자가소비_연도별!$E44</f>
        <v>25979500159178.57</v>
      </c>
      <c r="K40" s="20">
        <f ca="1">electricity!L106*산업자가소비_연도별!$E44</f>
        <v>26138985408812.555</v>
      </c>
      <c r="L40" s="20">
        <f ca="1">electricity!M106*산업자가소비_연도별!$E44</f>
        <v>26299449720579.953</v>
      </c>
      <c r="M40" s="20">
        <f ca="1">electricity!N106*산업자가소비_연도별!$E44</f>
        <v>26460899104833.836</v>
      </c>
      <c r="N40" s="20">
        <f ca="1">electricity!O106*산업자가소비_연도별!$E44</f>
        <v>26696334923963.727</v>
      </c>
      <c r="O40" s="20">
        <f ca="1">electricity!P106*산업자가소비_연도별!$E44</f>
        <v>26933865533021.559</v>
      </c>
      <c r="P40" s="20">
        <f ca="1">electricity!Q106*산업자가소비_연도별!$E44</f>
        <v>27173509570398.309</v>
      </c>
      <c r="Q40" s="20">
        <f ca="1">electricity!R106*산업자가소비_연도별!$E44</f>
        <v>27415285840319.98</v>
      </c>
      <c r="R40" s="20">
        <f ca="1">electricity!S106*산업자가소비_연도별!$E44</f>
        <v>27659213314323.184</v>
      </c>
      <c r="S40" s="20">
        <f ca="1">electricity!T106*산업자가소비_연도별!$E44</f>
        <v>27905311132743.734</v>
      </c>
      <c r="T40" s="20">
        <f ca="1">electricity!U106*산업자가소비_연도별!$E44</f>
        <v>28153598606218.57</v>
      </c>
      <c r="U40" s="20">
        <f ca="1">electricity!V106*산업자가소비_연도별!$E44</f>
        <v>28404095217201.008</v>
      </c>
      <c r="V40" s="20">
        <f ca="1">electricity!W106*산업자가소비_연도별!$E44</f>
        <v>28656820621489.457</v>
      </c>
      <c r="W40" s="20">
        <f ca="1">electricity!X106*산업자가소비_연도별!$E44</f>
        <v>28911794649769.773</v>
      </c>
      <c r="X40" s="20">
        <f ca="1">electricity!Y106*산업자가소비_연도별!$E44</f>
        <v>29136777527756.152</v>
      </c>
      <c r="Y40" s="20">
        <f ca="1">electricity!Z106*산업자가소비_연도별!$E44</f>
        <v>29363511154736.156</v>
      </c>
      <c r="Z40" s="20">
        <f ca="1">electricity!AA106*산업자가소비_연도별!$E44</f>
        <v>29592009154511.145</v>
      </c>
      <c r="AA40" s="20">
        <f ca="1">electricity!AB106*산업자가소비_연도별!$E44</f>
        <v>29822285256898.797</v>
      </c>
      <c r="AB40" s="20">
        <f ca="1">electricity!AC106*산업자가소비_연도별!$E44</f>
        <v>30054353298558.094</v>
      </c>
      <c r="AC40" s="20">
        <f ca="1">electricity!AD106*산업자가소비_연도별!$E44</f>
        <v>30288227223820.727</v>
      </c>
      <c r="AD40" s="20">
        <f ca="1">electricity!AE106*산업자가소비_연도별!$E44</f>
        <v>30523921085528.992</v>
      </c>
      <c r="AE40" s="20">
        <f ca="1">electricity!AF106*산업자가소비_연도별!$E44</f>
        <v>30761449045880.152</v>
      </c>
      <c r="AF40" s="20">
        <f ca="1">electricity!AG106*산업자가소비_연도별!$E44</f>
        <v>31000825377277.43</v>
      </c>
      <c r="AG40" s="20">
        <f ca="1">electricity!AH106*산업자가소비_연도별!$E44</f>
        <v>31242064463187.602</v>
      </c>
      <c r="AH40" s="39"/>
    </row>
    <row r="41" spans="1:34">
      <c r="A41" s="20" t="s">
        <v>305</v>
      </c>
      <c r="B41" s="20">
        <f ca="1">electricity!C107*산업자가소비_연도별!$E45</f>
        <v>7027707293014.9463</v>
      </c>
      <c r="C41" s="20">
        <f ca="1">electricity!D107*산업자가소비_연도별!$E45</f>
        <v>7344963982631.2285</v>
      </c>
      <c r="D41" s="20">
        <f ca="1">electricity!E107*산업자가소비_연도별!$E45</f>
        <v>7878865518814.1738</v>
      </c>
      <c r="E41" s="20">
        <f ca="1">electricity!F107*산업자가소비_연도별!$E45</f>
        <v>7840836637661.4902</v>
      </c>
      <c r="F41" s="20">
        <f ca="1">electricity!G107*산업자가소비_연도별!$E45</f>
        <v>7823019957121.4541</v>
      </c>
      <c r="G41" s="20">
        <f ca="1">electricity!H107*산업자가소비_연도별!$E45</f>
        <v>7925237116839.9414</v>
      </c>
      <c r="H41" s="20">
        <f ca="1">electricity!I107*산업자가소비_연도별!$E45</f>
        <v>7973889262271.6602</v>
      </c>
      <c r="I41" s="20">
        <f ca="1">electricity!J107*산업자가소비_연도별!$E45</f>
        <v>8022840077789.8652</v>
      </c>
      <c r="J41" s="20">
        <f ca="1">electricity!K107*산업자가소비_연도별!$E45</f>
        <v>8072091396896.8584</v>
      </c>
      <c r="K41" s="20">
        <f ca="1">electricity!L107*산업자가소비_연도별!$E45</f>
        <v>8121645064350.6025</v>
      </c>
      <c r="L41" s="20">
        <f ca="1">electricity!M107*산업자가소비_연도별!$E45</f>
        <v>8171502936233.8271</v>
      </c>
      <c r="M41" s="20">
        <f ca="1">electricity!N107*산업자가소비_연도별!$E45</f>
        <v>8221666880023.5488</v>
      </c>
      <c r="N41" s="20">
        <f ca="1">electricity!O107*산업자가소비_연도별!$E45</f>
        <v>8294819151563.627</v>
      </c>
      <c r="O41" s="20">
        <f ca="1">electricity!P107*산업자가소비_연도별!$E45</f>
        <v>8368622295354.9834</v>
      </c>
      <c r="P41" s="20">
        <f ca="1">electricity!Q107*산업자가소비_연도별!$E45</f>
        <v>8443082102532.7217</v>
      </c>
      <c r="Q41" s="20">
        <f ca="1">electricity!R107*산업자가소비_연도별!$E45</f>
        <v>8518204415758.5625</v>
      </c>
      <c r="R41" s="20">
        <f ca="1">electricity!S107*산업자가소비_연도별!$E45</f>
        <v>8593995129679.2979</v>
      </c>
      <c r="S41" s="20">
        <f ca="1">electricity!T107*산업자가소비_연도별!$E45</f>
        <v>8670460191389.3379</v>
      </c>
      <c r="T41" s="20">
        <f ca="1">electricity!U107*산업자가소비_연도별!$E45</f>
        <v>8747605600897.3594</v>
      </c>
      <c r="U41" s="20">
        <f ca="1">electricity!V107*산업자가소비_연도별!$E45</f>
        <v>8825437411597.1035</v>
      </c>
      <c r="V41" s="20">
        <f ca="1">electricity!W107*산업자가소비_연도별!$E45</f>
        <v>8903961730742.377</v>
      </c>
      <c r="W41" s="20">
        <f ca="1">electricity!X107*산업자가소비_연도별!$E45</f>
        <v>8983184719926.2773</v>
      </c>
      <c r="X41" s="20">
        <f ca="1">electricity!Y107*산업자가소비_연도별!$E45</f>
        <v>9053089157760.5547</v>
      </c>
      <c r="Y41" s="20">
        <f ca="1">electricity!Z107*산업자가소비_연도별!$E45</f>
        <v>9123537570875.457</v>
      </c>
      <c r="Z41" s="20">
        <f ca="1">electricity!AA107*산업자가소비_연도별!$E45</f>
        <v>9194534192322.7793</v>
      </c>
      <c r="AA41" s="20">
        <f ca="1">electricity!AB107*산업자가소비_연도별!$E45</f>
        <v>9266083288094.6465</v>
      </c>
      <c r="AB41" s="20">
        <f ca="1">electricity!AC107*산업자가소비_연도별!$E45</f>
        <v>9338189157379.8516</v>
      </c>
      <c r="AC41" s="20">
        <f ca="1">electricity!AD107*산업자가소비_연도별!$E45</f>
        <v>9410856132822.1816</v>
      </c>
      <c r="AD41" s="20">
        <f ca="1">electricity!AE107*산업자가소비_연도별!$E45</f>
        <v>9484088580780.752</v>
      </c>
      <c r="AE41" s="20">
        <f ca="1">electricity!AF107*산업자가소비_연도별!$E45</f>
        <v>9557890901592.3633</v>
      </c>
      <c r="AF41" s="20">
        <f ca="1">electricity!AG107*산업자가소비_연도별!$E45</f>
        <v>9632267529835.9238</v>
      </c>
      <c r="AG41" s="20">
        <f ca="1">electricity!AH107*산업자가소비_연도별!$E45</f>
        <v>9707222934598.8887</v>
      </c>
      <c r="AH41" s="39"/>
    </row>
    <row r="42" spans="1:34">
      <c r="A42" s="20" t="s">
        <v>258</v>
      </c>
      <c r="B42" s="20">
        <f ca="1">electricity!C108*산업자가소비_연도별!$E46</f>
        <v>445710608702.53284</v>
      </c>
      <c r="C42" s="20">
        <f ca="1">electricity!D108*산업자가소비_연도별!$E46</f>
        <v>407132152855.01788</v>
      </c>
      <c r="D42" s="20">
        <f ca="1">electricity!E108*산업자가소비_연도별!$E46</f>
        <v>427036768688.33423</v>
      </c>
      <c r="E42" s="20">
        <f ca="1">electricity!F108*산업자가소비_연도별!$E46</f>
        <v>445753049248.01971</v>
      </c>
      <c r="F42" s="20">
        <f ca="1">electricity!G108*산업자가소비_연도별!$E46</f>
        <v>432596480147.10699</v>
      </c>
      <c r="G42" s="20">
        <f ca="1">electricity!H108*산업자가소비_연도별!$E46</f>
        <v>433090639901.70026</v>
      </c>
      <c r="H42" s="20">
        <f ca="1">electricity!I108*산업자가소비_연도별!$E46</f>
        <v>440135332629.10828</v>
      </c>
      <c r="I42" s="20">
        <f ca="1">electricity!J108*산업자가소비_연도별!$E46</f>
        <v>447294614985.22504</v>
      </c>
      <c r="J42" s="20">
        <f ca="1">electricity!K108*산업자가소비_연도별!$E46</f>
        <v>454570350895.63489</v>
      </c>
      <c r="K42" s="20">
        <f ca="1">electricity!L108*산업자가소비_연도별!$E46</f>
        <v>461964434604.70923</v>
      </c>
      <c r="L42" s="20">
        <f ca="1">electricity!M108*산업자가소비_연도별!$E46</f>
        <v>469478791168.77533</v>
      </c>
      <c r="M42" s="20">
        <f ca="1">electricity!N108*산업자가소비_연도별!$E46</f>
        <v>477115376957.30603</v>
      </c>
      <c r="N42" s="20">
        <f ca="1">electricity!O108*산업자가소비_연도별!$E46</f>
        <v>491159794719.48865</v>
      </c>
      <c r="O42" s="20">
        <f ca="1">electricity!P108*산업자가소비_연도별!$E46</f>
        <v>505617625420.77325</v>
      </c>
      <c r="P42" s="20">
        <f ca="1">electricity!Q108*산업자가소비_연도별!$E46</f>
        <v>520501038327.349</v>
      </c>
      <c r="Q42" s="20">
        <f ca="1">electricity!R108*산업자가소비_연도별!$E46</f>
        <v>535822560921.18738</v>
      </c>
      <c r="R42" s="20">
        <f ca="1">electricity!S108*산업자가소비_연도별!$E46</f>
        <v>551595089444.52002</v>
      </c>
      <c r="S42" s="20">
        <f ca="1">electricity!T108*산업자가소비_연도별!$E46</f>
        <v>567831899754.70313</v>
      </c>
      <c r="T42" s="20">
        <f ca="1">electricity!U108*산업자가소비_연도별!$E46</f>
        <v>584546658498.60852</v>
      </c>
      <c r="U42" s="20">
        <f ca="1">electricity!V108*산업자가소비_연도별!$E46</f>
        <v>601753434615.94373</v>
      </c>
      <c r="V42" s="20">
        <f ca="1">electricity!W108*산업자가소비_연도별!$E46</f>
        <v>619466711181.18591</v>
      </c>
      <c r="W42" s="20">
        <f ca="1">electricity!X108*산업자가소비_연도별!$E46</f>
        <v>637701397594.09607</v>
      </c>
      <c r="X42" s="20">
        <f ca="1">electricity!Y108*산업자가소비_연도별!$E46</f>
        <v>636734490722.85205</v>
      </c>
      <c r="Y42" s="20">
        <f ca="1">electricity!Z108*산업자가소비_연도별!$E46</f>
        <v>635769049912.21472</v>
      </c>
      <c r="Z42" s="20">
        <f ca="1">electricity!AA108*산업자가소비_연도별!$E46</f>
        <v>634805072939.28735</v>
      </c>
      <c r="AA42" s="20">
        <f ca="1">electricity!AB108*산업자가소비_연도별!$E46</f>
        <v>633842557584.54431</v>
      </c>
      <c r="AB42" s="20">
        <f ca="1">electricity!AC108*산업자가소비_연도별!$E46</f>
        <v>632881501631.82483</v>
      </c>
      <c r="AC42" s="20">
        <f ca="1">electricity!AD108*산업자가소비_연도별!$E46</f>
        <v>631921902868.32886</v>
      </c>
      <c r="AD42" s="20">
        <f ca="1">electricity!AE108*산업자가소비_연도별!$E46</f>
        <v>630963759084.61121</v>
      </c>
      <c r="AE42" s="20">
        <f ca="1">electricity!AF108*산업자가소비_연도별!$E46</f>
        <v>630007068074.57666</v>
      </c>
      <c r="AF42" s="20">
        <f ca="1">electricity!AG108*산업자가소비_연도별!$E46</f>
        <v>629051827635.47498</v>
      </c>
      <c r="AG42" s="20">
        <f ca="1">electricity!AH108*산업자가소비_연도별!$E46</f>
        <v>628098035567.896</v>
      </c>
      <c r="AH42" s="39"/>
    </row>
    <row r="43" spans="1:34">
      <c r="A43" s="20" t="s">
        <v>306</v>
      </c>
      <c r="B43" s="20">
        <f ca="1">electricity!C109*산업자가소비_연도별!$E47</f>
        <v>1123269504582.8784</v>
      </c>
      <c r="C43" s="20">
        <f ca="1">electricity!D109*산업자가소비_연도별!$E47</f>
        <v>1026044977857.8893</v>
      </c>
      <c r="D43" s="20">
        <f ca="1">electricity!E109*산업자가소비_연도별!$E47</f>
        <v>1076208127510.2764</v>
      </c>
      <c r="E43" s="20">
        <f ca="1">electricity!F109*산업자가소비_연도별!$E47</f>
        <v>1123376462258.0435</v>
      </c>
      <c r="F43" s="20">
        <f ca="1">electricity!G109*산업자가소비_연도별!$E47</f>
        <v>1090219582956.892</v>
      </c>
      <c r="G43" s="20">
        <f ca="1">electricity!H109*산업자가소비_연도별!$E47</f>
        <v>1091464952871.5605</v>
      </c>
      <c r="H43" s="20">
        <f ca="1">electricity!I109*산업자가소비_연도별!$E47</f>
        <v>1109218823556.5984</v>
      </c>
      <c r="I43" s="20">
        <f ca="1">electricity!J109*산업자가소비_연도별!$E47</f>
        <v>1127261480357.4629</v>
      </c>
      <c r="J43" s="20">
        <f ca="1">electricity!K109*산업자가소비_연도별!$E47</f>
        <v>1145597620696.0391</v>
      </c>
      <c r="K43" s="20">
        <f ca="1">electricity!L109*산업자가소비_연도별!$E47</f>
        <v>1164232018402.9141</v>
      </c>
      <c r="L43" s="20">
        <f ca="1">electricity!M109*산업자가소비_연도별!$E47</f>
        <v>1183169524960.2483</v>
      </c>
      <c r="M43" s="20">
        <f ca="1">electricity!N109*산업자가소비_연도별!$E47</f>
        <v>1202415070764.8633</v>
      </c>
      <c r="N43" s="20">
        <f ca="1">electricity!O109*산업자가소비_연도별!$E47</f>
        <v>1237809485602.3403</v>
      </c>
      <c r="O43" s="20">
        <f ca="1">electricity!P109*산업자가소비_연도별!$E47</f>
        <v>1274245774109.0242</v>
      </c>
      <c r="P43" s="20">
        <f ca="1">electricity!Q109*산업자가소비_연도별!$E47</f>
        <v>1311754604986.3914</v>
      </c>
      <c r="Q43" s="20">
        <f ca="1">electricity!R109*산업자가소비_연도별!$E47</f>
        <v>1350367549702.9985</v>
      </c>
      <c r="R43" s="20">
        <f ca="1">electricity!S109*산업자가소비_연도별!$E47</f>
        <v>1390117109068.428</v>
      </c>
      <c r="S43" s="20">
        <f ca="1">electricity!T109*산업자가소비_연도별!$E47</f>
        <v>1431036740589.467</v>
      </c>
      <c r="T43" s="20">
        <f ca="1">electricity!U109*산업자가소비_연도별!$E47</f>
        <v>1473160886631.5452</v>
      </c>
      <c r="U43" s="20">
        <f ca="1">electricity!V109*산업자가소비_연도별!$E47</f>
        <v>1516525003409.1355</v>
      </c>
      <c r="V43" s="20">
        <f ca="1">electricity!W109*산업자가소비_연도별!$E47</f>
        <v>1561165590829.5222</v>
      </c>
      <c r="W43" s="20">
        <f ca="1">electricity!X109*산업자가소비_연도별!$E47</f>
        <v>1607120223215.0476</v>
      </c>
      <c r="X43" s="20">
        <f ca="1">electricity!Y109*산업자가소비_연도별!$E47</f>
        <v>1604683447017.5918</v>
      </c>
      <c r="Y43" s="20">
        <f ca="1">electricity!Z109*산업자가소비_연도별!$E47</f>
        <v>1602250365551.9617</v>
      </c>
      <c r="Z43" s="20">
        <f ca="1">electricity!AA109*산업자가소비_연도별!$E47</f>
        <v>1599820973216.0659</v>
      </c>
      <c r="AA43" s="20">
        <f ca="1">electricity!AB109*산업자가소비_연도별!$E47</f>
        <v>1597395264416.3069</v>
      </c>
      <c r="AB43" s="20">
        <f ca="1">electricity!AC109*산업자가소비_연도별!$E47</f>
        <v>1594973233567.5684</v>
      </c>
      <c r="AC43" s="20">
        <f ca="1">electricity!AD109*산업자가소비_연도별!$E47</f>
        <v>1592554875093.2026</v>
      </c>
      <c r="AD43" s="20">
        <f ca="1">electricity!AE109*산업자가소비_연도별!$E47</f>
        <v>1590140183425.0176</v>
      </c>
      <c r="AE43" s="20">
        <f ca="1">electricity!AF109*산업자가소비_연도별!$E47</f>
        <v>1587729153003.2634</v>
      </c>
      <c r="AF43" s="20">
        <f ca="1">electricity!AG109*산업자가소비_연도별!$E47</f>
        <v>1585321778276.6199</v>
      </c>
      <c r="AG43" s="20">
        <f ca="1">electricity!AH109*산업자가소비_연도별!$E47</f>
        <v>1582918053702.1853</v>
      </c>
      <c r="AH43" s="39"/>
    </row>
    <row r="44" spans="1:34">
      <c r="A44" s="20" t="s">
        <v>259</v>
      </c>
      <c r="B44" s="20">
        <f ca="1">electricity!C110*산업자가소비_연도별!$E48</f>
        <v>50833351430515.242</v>
      </c>
      <c r="C44" s="20">
        <f ca="1">electricity!D110*산업자가소비_연도별!$E48</f>
        <v>47937067075805.203</v>
      </c>
      <c r="D44" s="20">
        <f ca="1">electricity!E110*산업자가소비_연도별!$E48</f>
        <v>54079801311716.859</v>
      </c>
      <c r="E44" s="20">
        <f ca="1">electricity!F110*산업자가소비_연도별!$E48</f>
        <v>50296826623823.055</v>
      </c>
      <c r="F44" s="20">
        <f ca="1">electricity!G110*산업자가소비_연도별!$E48</f>
        <v>48418989800400.398</v>
      </c>
      <c r="G44" s="20">
        <f ca="1">electricity!H110*산업자가소비_연도별!$E48</f>
        <v>42963567287561.609</v>
      </c>
      <c r="H44" s="20">
        <f ca="1">electricity!I110*산업자가소비_연도별!$E48</f>
        <v>44403363036409.563</v>
      </c>
      <c r="I44" s="20">
        <f ca="1">electricity!J110*산업자가소비_연도별!$E48</f>
        <v>45891409243244.984</v>
      </c>
      <c r="J44" s="20">
        <f ca="1">electricity!K110*산업자가소비_연도별!$E48</f>
        <v>47429322878181.781</v>
      </c>
      <c r="K44" s="20">
        <f ca="1">electricity!L110*산업자가소비_연도별!$E48</f>
        <v>49018775099261.977</v>
      </c>
      <c r="L44" s="20">
        <f ca="1">electricity!M110*산업자가소비_연도별!$E48</f>
        <v>50661493068402.406</v>
      </c>
      <c r="M44" s="20">
        <f ca="1">electricity!N110*산업자가소비_연도별!$E48</f>
        <v>52359261828197.484</v>
      </c>
      <c r="N44" s="20">
        <f ca="1">electricity!O110*산업자가소비_연도별!$E48</f>
        <v>52877890346598.945</v>
      </c>
      <c r="O44" s="20">
        <f ca="1">electricity!P110*산업자가소비_연도별!$E48</f>
        <v>53401655979824.172</v>
      </c>
      <c r="P44" s="20">
        <f ca="1">electricity!Q110*산업자가소비_연도별!$E48</f>
        <v>53930609611979.57</v>
      </c>
      <c r="Q44" s="20">
        <f ca="1">electricity!R110*산업자가소비_연도별!$E48</f>
        <v>54464802631188.359</v>
      </c>
      <c r="R44" s="20">
        <f ca="1">electricity!S110*산업자가소비_연도별!$E48</f>
        <v>55004286934582.961</v>
      </c>
      <c r="S44" s="20">
        <f ca="1">electricity!T110*산업자가소비_연도별!$E48</f>
        <v>55549114933346.852</v>
      </c>
      <c r="T44" s="20">
        <f ca="1">electricity!U110*산업자가소비_연도별!$E48</f>
        <v>56099339557806.297</v>
      </c>
      <c r="U44" s="20">
        <f ca="1">electricity!V110*산업자가소비_연도별!$E48</f>
        <v>56655014262572.594</v>
      </c>
      <c r="V44" s="20">
        <f ca="1">electricity!W110*산업자가소비_연도별!$E48</f>
        <v>57216193031735.219</v>
      </c>
      <c r="W44" s="20">
        <f ca="1">electricity!X110*산업자가소비_연도별!$E48</f>
        <v>57782930384106.375</v>
      </c>
      <c r="X44" s="20">
        <f ca="1">electricity!Y110*산업자가소비_연도별!$E48</f>
        <v>57724722048877.906</v>
      </c>
      <c r="Y44" s="20">
        <f ca="1">electricity!Z110*산업자가소비_연도별!$E48</f>
        <v>57666572350521.398</v>
      </c>
      <c r="Z44" s="20">
        <f ca="1">electricity!AA110*산업자가소비_연도별!$E48</f>
        <v>57608481229968.281</v>
      </c>
      <c r="AA44" s="20">
        <f ca="1">electricity!AB110*산업자가소비_연도별!$E48</f>
        <v>57550448628209.492</v>
      </c>
      <c r="AB44" s="20">
        <f ca="1">electricity!AC110*산업자가소비_연도별!$E48</f>
        <v>57492474486295.422</v>
      </c>
      <c r="AC44" s="20">
        <f ca="1">electricity!AD110*산업자가소비_연도별!$E48</f>
        <v>57434558745335.828</v>
      </c>
      <c r="AD44" s="20">
        <f ca="1">electricity!AE110*산업자가소비_연도별!$E48</f>
        <v>57376701346499.797</v>
      </c>
      <c r="AE44" s="20">
        <f ca="1">electricity!AF110*산업자가소비_연도별!$E48</f>
        <v>57318902231015.703</v>
      </c>
      <c r="AF44" s="20">
        <f ca="1">electricity!AG110*산업자가소비_연도별!$E48</f>
        <v>57261161340171.094</v>
      </c>
      <c r="AG44" s="20">
        <f ca="1">electricity!AH110*산업자가소비_연도별!$E48</f>
        <v>57203478615312.672</v>
      </c>
      <c r="AH44" s="39"/>
    </row>
    <row r="45" spans="1:34">
      <c r="A45" s="20" t="s">
        <v>260</v>
      </c>
      <c r="B45" s="20">
        <f ca="1">electricity!C111*산업자가소비_연도별!$E49</f>
        <v>4500310159420.6943</v>
      </c>
      <c r="C45" s="20">
        <f ca="1">electricity!D111*산업자가소비_연도별!$E49</f>
        <v>4742143088320.6924</v>
      </c>
      <c r="D45" s="20">
        <f ca="1">electricity!E111*산업자가소비_연도별!$E49</f>
        <v>4378337655979.8667</v>
      </c>
      <c r="E45" s="20">
        <f ca="1">electricity!F111*산업자가소비_연도별!$E49</f>
        <v>4862531533275.2764</v>
      </c>
      <c r="F45" s="20">
        <f ca="1">electricity!G111*산업자가소비_연도별!$E49</f>
        <v>5234785277542.7402</v>
      </c>
      <c r="G45" s="20">
        <f ca="1">electricity!H111*산업자가소비_연도별!$E49</f>
        <v>4819832786030.2051</v>
      </c>
      <c r="H45" s="20">
        <f ca="1">electricity!I111*산업자가소비_연도별!$E49</f>
        <v>4866564429404.5146</v>
      </c>
      <c r="I45" s="20">
        <f ca="1">electricity!J111*산업자가소비_연도별!$E49</f>
        <v>4913749168682.6465</v>
      </c>
      <c r="J45" s="20">
        <f ca="1">electricity!K111*산업자가소비_연도별!$E49</f>
        <v>4961391396945.6758</v>
      </c>
      <c r="K45" s="20">
        <f ca="1">electricity!L111*산업자가소비_연도별!$E49</f>
        <v>5009495549868.6641</v>
      </c>
      <c r="L45" s="20">
        <f ca="1">electricity!M111*산업자가소비_연도별!$E49</f>
        <v>5058066106133.6396</v>
      </c>
      <c r="M45" s="20">
        <f ca="1">electricity!N111*산업자가소비_연도별!$E49</f>
        <v>5107107587846.5762</v>
      </c>
      <c r="N45" s="20">
        <f ca="1">electricity!O111*산업자가소비_연도별!$E49</f>
        <v>5150620032960.375</v>
      </c>
      <c r="O45" s="20">
        <f ca="1">electricity!P111*산업자가소비_연도별!$E49</f>
        <v>5194503203156.2695</v>
      </c>
      <c r="P45" s="20">
        <f ca="1">electricity!Q111*산업자가소비_연도별!$E49</f>
        <v>5238760257003.8643</v>
      </c>
      <c r="Q45" s="20">
        <f ca="1">electricity!R111*산업자가소비_연도별!$E49</f>
        <v>5283394379983.7051</v>
      </c>
      <c r="R45" s="20">
        <f ca="1">electricity!S111*산업자가소비_연도별!$E49</f>
        <v>5328408784716.5664</v>
      </c>
      <c r="S45" s="20">
        <f ca="1">electricity!T111*산업자가소비_연도별!$E49</f>
        <v>5373806711194.6768</v>
      </c>
      <c r="T45" s="20">
        <f ca="1">electricity!U111*산업자가소비_연도별!$E49</f>
        <v>5419591427014.9307</v>
      </c>
      <c r="U45" s="20">
        <f ca="1">electricity!V111*산업자가소비_연도별!$E49</f>
        <v>5465766227614.0752</v>
      </c>
      <c r="V45" s="20">
        <f ca="1">electricity!W111*산업자가소비_연도별!$E49</f>
        <v>5512334436505.9102</v>
      </c>
      <c r="W45" s="20">
        <f ca="1">electricity!X111*산업자가소비_연도별!$E49</f>
        <v>5559299405520.4932</v>
      </c>
      <c r="X45" s="20">
        <f ca="1">electricity!Y111*산업자가소비_연도별!$E49</f>
        <v>5593451042215.6709</v>
      </c>
      <c r="Y45" s="20">
        <f ca="1">electricity!Z111*산업자가소비_연도별!$E49</f>
        <v>5627812477700.9268</v>
      </c>
      <c r="Z45" s="20">
        <f ca="1">electricity!AA111*산업자가소비_연도별!$E49</f>
        <v>5662385000802.7012</v>
      </c>
      <c r="AA45" s="20">
        <f ca="1">electricity!AB111*산업자가소비_연도별!$E49</f>
        <v>5697169908264.8896</v>
      </c>
      <c r="AB45" s="20">
        <f ca="1">electricity!AC111*산업자가소비_연도별!$E49</f>
        <v>5732168504797.4951</v>
      </c>
      <c r="AC45" s="20">
        <f ca="1">electricity!AD111*산업자가소비_연도별!$E49</f>
        <v>5767382103125.5479</v>
      </c>
      <c r="AD45" s="20">
        <f ca="1">electricity!AE111*산업자가소비_연도별!$E49</f>
        <v>5802812024038.3574</v>
      </c>
      <c r="AE45" s="20">
        <f ca="1">electricity!AF111*산업자가소비_연도별!$E49</f>
        <v>5838459596439.042</v>
      </c>
      <c r="AF45" s="20">
        <f ca="1">electricity!AG111*산업자가소비_연도별!$E49</f>
        <v>5874326157394.376</v>
      </c>
      <c r="AG45" s="20">
        <f ca="1">electricity!AH111*산업자가소비_연도별!$E49</f>
        <v>5910413052184.9492</v>
      </c>
      <c r="AH45" s="39"/>
    </row>
    <row r="46" spans="1:34">
      <c r="A46" s="20" t="s">
        <v>307</v>
      </c>
      <c r="B46" s="20">
        <f ca="1">electricity!C112*산업자가소비_연도별!$E50</f>
        <v>5616506051724.2305</v>
      </c>
      <c r="C46" s="20">
        <f ca="1">electricity!D112*산업자가소비_연도별!$E50</f>
        <v>5918319940224.7217</v>
      </c>
      <c r="D46" s="20">
        <f ca="1">electricity!E112*산업자가소비_연도별!$E50</f>
        <v>5464281142895.3789</v>
      </c>
      <c r="E46" s="20">
        <f ca="1">electricity!F112*산업자가소비_연도별!$E50</f>
        <v>6068567902185.666</v>
      </c>
      <c r="F46" s="20">
        <f ca="1">electricity!G112*산업자가소비_연도별!$E50</f>
        <v>6533150416143.8477</v>
      </c>
      <c r="G46" s="20">
        <f ca="1">electricity!H112*산업자가소비_연도별!$E50</f>
        <v>6015278736815.3721</v>
      </c>
      <c r="H46" s="20">
        <f ca="1">electricity!I112*산업자가소비_연도별!$E50</f>
        <v>6073601063170.8984</v>
      </c>
      <c r="I46" s="20">
        <f ca="1">electricity!J112*산업자가소비_연도별!$E50</f>
        <v>6132488865192.6982</v>
      </c>
      <c r="J46" s="20">
        <f ca="1">electricity!K112*산업자가소비_연도별!$E50</f>
        <v>6191947625562.0889</v>
      </c>
      <c r="K46" s="20">
        <f ca="1">electricity!L112*산업자가소비_연도별!$E50</f>
        <v>6251982880118.8135</v>
      </c>
      <c r="L46" s="20">
        <f ca="1">electricity!M112*산업자가소비_연도별!$E50</f>
        <v>6312600218376.4414</v>
      </c>
      <c r="M46" s="20">
        <f ca="1">electricity!N112*산업자가소비_연도별!$E50</f>
        <v>6373805284042.7803</v>
      </c>
      <c r="N46" s="20">
        <f ca="1">electricity!O112*산업자가소비_연도별!$E50</f>
        <v>6428109965864.627</v>
      </c>
      <c r="O46" s="20">
        <f ca="1">electricity!P112*산업자가소비_연도별!$E50</f>
        <v>6482877322389.6299</v>
      </c>
      <c r="P46" s="20">
        <f ca="1">electricity!Q112*산업자가소비_연도별!$E50</f>
        <v>6538111295596.1563</v>
      </c>
      <c r="Q46" s="20">
        <f ca="1">electricity!R112*산업자가소비_연도별!$E50</f>
        <v>6593815861048.1416</v>
      </c>
      <c r="R46" s="20">
        <f ca="1">electricity!S112*산업자가소비_연도별!$E50</f>
        <v>6649995028181.2393</v>
      </c>
      <c r="S46" s="20">
        <f ca="1">electricity!T112*산업자가소비_연도별!$E50</f>
        <v>6706652840591.4092</v>
      </c>
      <c r="T46" s="20">
        <f ca="1">electricity!U112*산업자가소비_연도별!$E50</f>
        <v>6763793376325.958</v>
      </c>
      <c r="U46" s="20">
        <f ca="1">electricity!V112*산업자가소비_연도별!$E50</f>
        <v>6821420748177.0664</v>
      </c>
      <c r="V46" s="20">
        <f ca="1">electricity!W112*산업자가소비_연도별!$E50</f>
        <v>6879539103977.8164</v>
      </c>
      <c r="W46" s="20">
        <f ca="1">electricity!X112*산업자가소비_연도별!$E50</f>
        <v>6938152626900.7363</v>
      </c>
      <c r="X46" s="20">
        <f ca="1">electricity!Y112*산업자가소비_연도별!$E50</f>
        <v>6980774772348.4727</v>
      </c>
      <c r="Y46" s="20">
        <f ca="1">electricity!Z112*산업자가소비_연도별!$E50</f>
        <v>7023658752232.5869</v>
      </c>
      <c r="Z46" s="20">
        <f ca="1">electricity!AA112*산업자가소비_연도별!$E50</f>
        <v>7066806175042.5459</v>
      </c>
      <c r="AA46" s="20">
        <f ca="1">electricity!AB112*산업자가소비_연도별!$E50</f>
        <v>7110218659149.0225</v>
      </c>
      <c r="AB46" s="20">
        <f ca="1">electricity!AC112*산업자가소비_연도별!$E50</f>
        <v>7153897832864.5801</v>
      </c>
      <c r="AC46" s="20">
        <f ca="1">electricity!AD112*산업자가소비_연도별!$E50</f>
        <v>7197845334504.7695</v>
      </c>
      <c r="AD46" s="20">
        <f ca="1">electricity!AE112*산업자가소비_연도별!$E50</f>
        <v>7242062812449.5586</v>
      </c>
      <c r="AE46" s="20">
        <f ca="1">electricity!AF112*산업자가소비_연도별!$E50</f>
        <v>7286551925205.1758</v>
      </c>
      <c r="AF46" s="20">
        <f ca="1">electricity!AG112*산업자가소비_연도별!$E50</f>
        <v>7331314341466.3066</v>
      </c>
      <c r="AG46" s="20">
        <f ca="1">electricity!AH112*산업자가소비_연도별!$E50</f>
        <v>7376351740178.6826</v>
      </c>
      <c r="AH46" s="39"/>
    </row>
    <row r="47" spans="1:34">
      <c r="A47" s="20" t="s">
        <v>308</v>
      </c>
      <c r="B47" s="20">
        <f ca="1">electricity!C113*산업자가소비_연도별!$E51</f>
        <v>18832559775624.996</v>
      </c>
      <c r="C47" s="20">
        <f ca="1">electricity!D113*산업자가소비_연도별!$E51</f>
        <v>18350432249778.066</v>
      </c>
      <c r="D47" s="20">
        <f ca="1">electricity!E113*산업자가소비_연도별!$E51</f>
        <v>19884029998750.082</v>
      </c>
      <c r="E47" s="20">
        <f ca="1">electricity!F113*산업자가소비_연도별!$E51</f>
        <v>20246526094757.727</v>
      </c>
      <c r="F47" s="20">
        <f ca="1">electricity!G113*산업자가소비_연도별!$E51</f>
        <v>20692635555706.809</v>
      </c>
      <c r="G47" s="20">
        <f ca="1">electricity!H113*산업자가소비_연도별!$E51</f>
        <v>20462228722013.719</v>
      </c>
      <c r="H47" s="20">
        <f ca="1">electricity!I113*산업자가소비_연도별!$E51</f>
        <v>20738694053328.953</v>
      </c>
      <c r="I47" s="20">
        <f ca="1">electricity!J113*산업자가소비_연도별!$E51</f>
        <v>21018894709884.539</v>
      </c>
      <c r="J47" s="20">
        <f ca="1">electricity!K113*산업자가소비_연도별!$E51</f>
        <v>21302881159688.84</v>
      </c>
      <c r="K47" s="20">
        <f ca="1">electricity!L113*산업자가소비_연도별!$E51</f>
        <v>21590704552623.859</v>
      </c>
      <c r="L47" s="20">
        <f ca="1">electricity!M113*산업자가소비_연도별!$E51</f>
        <v>21882416729658.066</v>
      </c>
      <c r="M47" s="20">
        <f ca="1">electricity!N113*산업자가소비_연도별!$E51</f>
        <v>22178070232183.648</v>
      </c>
      <c r="N47" s="20">
        <f ca="1">electricity!O113*산업자가소비_연도별!$E51</f>
        <v>22420202112391.836</v>
      </c>
      <c r="O47" s="20">
        <f ca="1">electricity!P113*산업자가소비_연도별!$E51</f>
        <v>22664977497954.617</v>
      </c>
      <c r="P47" s="20">
        <f ca="1">electricity!Q113*산업자가소비_연도별!$E51</f>
        <v>22912425249675.246</v>
      </c>
      <c r="Q47" s="20">
        <f ca="1">electricity!R113*산업자가소비_연도별!$E51</f>
        <v>23162574543448.461</v>
      </c>
      <c r="R47" s="20">
        <f ca="1">electricity!S113*산업자가소비_연도별!$E51</f>
        <v>23415454873700.504</v>
      </c>
      <c r="S47" s="20">
        <f ca="1">electricity!T113*산업자가소비_연도별!$E51</f>
        <v>23671096056866.734</v>
      </c>
      <c r="T47" s="20">
        <f ca="1">electricity!U113*산업자가소비_연도별!$E51</f>
        <v>23929528234907.211</v>
      </c>
      <c r="U47" s="20">
        <f ca="1">electricity!V113*산업자가소비_연도별!$E51</f>
        <v>24190781878860.645</v>
      </c>
      <c r="V47" s="20">
        <f ca="1">electricity!W113*산업자가소비_연도별!$E51</f>
        <v>24454887792437.152</v>
      </c>
      <c r="W47" s="20">
        <f ca="1">electricity!X113*산업자가소비_연도별!$E51</f>
        <v>24721877115650.25</v>
      </c>
      <c r="X47" s="20">
        <f ca="1">electricity!Y113*산업자가소비_연도별!$E51</f>
        <v>24760595753422.332</v>
      </c>
      <c r="Y47" s="20">
        <f ca="1">electricity!Z113*산업자가소비_연도별!$E51</f>
        <v>24799375031124.949</v>
      </c>
      <c r="Z47" s="20">
        <f ca="1">electricity!AA113*산업자가소비_연도별!$E51</f>
        <v>24838215043730.48</v>
      </c>
      <c r="AA47" s="20">
        <f ca="1">electricity!AB113*산업자가소비_연도별!$E51</f>
        <v>24877115886360.043</v>
      </c>
      <c r="AB47" s="20">
        <f ca="1">electricity!AC113*산업자가소비_연도별!$E51</f>
        <v>24916077654283.742</v>
      </c>
      <c r="AC47" s="20">
        <f ca="1">electricity!AD113*산업자가소비_연도별!$E51</f>
        <v>24955100442920.887</v>
      </c>
      <c r="AD47" s="20">
        <f ca="1">electricity!AE113*산업자가소비_연도별!$E51</f>
        <v>24994184347840.215</v>
      </c>
      <c r="AE47" s="20">
        <f ca="1">electricity!AF113*산업자가소비_연도별!$E51</f>
        <v>25033329464760.168</v>
      </c>
      <c r="AF47" s="20">
        <f ca="1">electricity!AG113*산업자가소비_연도별!$E51</f>
        <v>25072535889549.074</v>
      </c>
      <c r="AG47" s="20">
        <f ca="1">electricity!AH113*산업자가소비_연도별!$E51</f>
        <v>25111803718225.418</v>
      </c>
      <c r="AH47" s="39"/>
    </row>
    <row r="48" spans="1:34">
      <c r="A48" s="20" t="s">
        <v>309</v>
      </c>
      <c r="B48" s="20">
        <f ca="1">electricity!C114*산업자가소비_연도별!$E52</f>
        <v>3147314716208.2856</v>
      </c>
      <c r="C48" s="20">
        <f ca="1">electricity!D114*산업자가소비_연도별!$E52</f>
        <v>3066741120517.3208</v>
      </c>
      <c r="D48" s="20">
        <f ca="1">electricity!E114*산업자가소비_연도별!$E52</f>
        <v>3323037387280.3101</v>
      </c>
      <c r="E48" s="20">
        <f ca="1">electricity!F114*산업자가소비_연도별!$E52</f>
        <v>3383618068352.1187</v>
      </c>
      <c r="F48" s="20">
        <f ca="1">electricity!G114*산업자가소비_연도별!$E52</f>
        <v>3458172291899.6821</v>
      </c>
      <c r="G48" s="20">
        <f ca="1">electricity!H114*산업자가소비_연도별!$E52</f>
        <v>3419666489871.8662</v>
      </c>
      <c r="H48" s="20">
        <f ca="1">electricity!I114*산업자가소비_연도별!$E52</f>
        <v>3465869630397.46</v>
      </c>
      <c r="I48" s="20">
        <f ca="1">electricity!J114*산업자가소비_연도별!$E52</f>
        <v>3512697021913.8296</v>
      </c>
      <c r="J48" s="20">
        <f ca="1">electricity!K114*산업자가소비_연도별!$E52</f>
        <v>3560157098680.9639</v>
      </c>
      <c r="K48" s="20">
        <f ca="1">electricity!L114*산업자가소비_연도별!$E52</f>
        <v>3608258408914.2051</v>
      </c>
      <c r="L48" s="20">
        <f ca="1">electricity!M114*산업자가소비_연도별!$E52</f>
        <v>3657009616323.8965</v>
      </c>
      <c r="M48" s="20">
        <f ca="1">electricity!N114*산업자가소비_연도별!$E52</f>
        <v>3706419501675.8423</v>
      </c>
      <c r="N48" s="20">
        <f ca="1">electricity!O114*산업자가소비_연도별!$E52</f>
        <v>3746884804264.647</v>
      </c>
      <c r="O48" s="20">
        <f ca="1">electricity!P114*산업자가소비_연도별!$E52</f>
        <v>3787791891900.4126</v>
      </c>
      <c r="P48" s="20">
        <f ca="1">electricity!Q114*산업자가소비_연도별!$E52</f>
        <v>3829145587827.1338</v>
      </c>
      <c r="Q48" s="20">
        <f ca="1">electricity!R114*산업자가소비_연도별!$E52</f>
        <v>3870950767947.1807</v>
      </c>
      <c r="R48" s="20">
        <f ca="1">electricity!S114*산업자가소비_연도별!$E52</f>
        <v>3913212361396.2026</v>
      </c>
      <c r="S48" s="20">
        <f ca="1">electricity!T114*산업자가소비_연도별!$E52</f>
        <v>3955935351124.3086</v>
      </c>
      <c r="T48" s="20">
        <f ca="1">electricity!U114*산업자가소비_연도별!$E52</f>
        <v>3999124774483.5962</v>
      </c>
      <c r="U48" s="20">
        <f ca="1">electricity!V114*산업자가소비_연도별!$E52</f>
        <v>4042785723822.0874</v>
      </c>
      <c r="V48" s="20">
        <f ca="1">electricity!W114*산업자가소비_연도별!$E52</f>
        <v>4086923347084.1592</v>
      </c>
      <c r="W48" s="20">
        <f ca="1">electricity!X114*산업자가소비_연도별!$E52</f>
        <v>4131542848417.5181</v>
      </c>
      <c r="X48" s="20">
        <f ca="1">electricity!Y114*산업자가소비_연도별!$E52</f>
        <v>4138013542784.2686</v>
      </c>
      <c r="Y48" s="20">
        <f ca="1">electricity!Z114*산업자가소비_연도별!$E52</f>
        <v>4144494371351.999</v>
      </c>
      <c r="Z48" s="20">
        <f ca="1">electricity!AA114*산업자가소비_연도별!$E52</f>
        <v>4150985349992.583</v>
      </c>
      <c r="AA48" s="20">
        <f ca="1">electricity!AB114*산업자가소비_연도별!$E52</f>
        <v>4157486494602.749</v>
      </c>
      <c r="AB48" s="20">
        <f ca="1">electricity!AC114*산업자가소비_연도별!$E52</f>
        <v>4163997821104.1235</v>
      </c>
      <c r="AC48" s="20">
        <f ca="1">electricity!AD114*산업자가소비_연도별!$E52</f>
        <v>4170519345443.2705</v>
      </c>
      <c r="AD48" s="20">
        <f ca="1">electricity!AE114*산업자가소비_연도별!$E52</f>
        <v>4177051083591.7246</v>
      </c>
      <c r="AE48" s="20">
        <f ca="1">electricity!AF114*산업자가소비_연도별!$E52</f>
        <v>4183593051546.0386</v>
      </c>
      <c r="AF48" s="20">
        <f ca="1">electricity!AG114*산업자가소비_연도별!$E52</f>
        <v>4190145265327.8179</v>
      </c>
      <c r="AG48" s="20">
        <f ca="1">electricity!AH114*산업자가소비_연도별!$E52</f>
        <v>4196707740983.7603</v>
      </c>
      <c r="AH48" s="39"/>
    </row>
    <row r="49" spans="1:34">
      <c r="A49" s="20" t="s">
        <v>310</v>
      </c>
      <c r="B49" s="20">
        <f ca="1">electricity!C115*산업자가소비_연도별!$E53</f>
        <v>4154271811171.2393</v>
      </c>
      <c r="C49" s="20">
        <f ca="1">electricity!D115*산업자가소비_연도별!$E53</f>
        <v>4047919365519.7471</v>
      </c>
      <c r="D49" s="20">
        <f ca="1">electricity!E115*산업자가소비_연도별!$E53</f>
        <v>4386215485332.2051</v>
      </c>
      <c r="E49" s="20">
        <f ca="1">electricity!F115*산업자가소비_연도별!$E53</f>
        <v>4466178450072.3076</v>
      </c>
      <c r="F49" s="20">
        <f ca="1">electricity!G115*산업자가소비_연도별!$E53</f>
        <v>4564585675664.458</v>
      </c>
      <c r="G49" s="20">
        <f ca="1">electricity!H115*산업자가소비_연도별!$E53</f>
        <v>4513760263414.8018</v>
      </c>
      <c r="H49" s="20">
        <f ca="1">electricity!I115*산업자가소비_연도별!$E53</f>
        <v>4574745713419.0811</v>
      </c>
      <c r="I49" s="20">
        <f ca="1">electricity!J115*산업자가소비_연도별!$E53</f>
        <v>4636555138312.4072</v>
      </c>
      <c r="J49" s="20">
        <f ca="1">electricity!K115*산업자가소비_연도별!$E53</f>
        <v>4699199670825.9082</v>
      </c>
      <c r="K49" s="20">
        <f ca="1">electricity!L115*산업자가소비_연도별!$E53</f>
        <v>4762690594105.1328</v>
      </c>
      <c r="L49" s="20">
        <f ca="1">electricity!M115*산업자가소비_연도별!$E53</f>
        <v>4827039343742.2959</v>
      </c>
      <c r="M49" s="20">
        <f ca="1">electricity!N115*산업자가소비_연도별!$E53</f>
        <v>4892257509835.9863</v>
      </c>
      <c r="N49" s="20">
        <f ca="1">electricity!O115*산업자가소비_연도별!$E53</f>
        <v>4945669348508.958</v>
      </c>
      <c r="O49" s="20">
        <f ca="1">electricity!P115*산업자가소비_연도별!$E53</f>
        <v>4999664317670.1953</v>
      </c>
      <c r="P49" s="20">
        <f ca="1">electricity!Q115*산업자가소비_연도별!$E53</f>
        <v>5054248783720.3818</v>
      </c>
      <c r="Q49" s="20">
        <f ca="1">electricity!R115*산업자가소비_연도별!$E53</f>
        <v>5109429182566.1875</v>
      </c>
      <c r="R49" s="20">
        <f ca="1">electricity!S115*산업자가소비_연도별!$E53</f>
        <v>5165212020379.1025</v>
      </c>
      <c r="S49" s="20">
        <f ca="1">electricity!T115*산업자가소비_연도별!$E53</f>
        <v>5221603874362.5693</v>
      </c>
      <c r="T49" s="20">
        <f ca="1">electricity!U115*산업자가소비_연도별!$E53</f>
        <v>5278611393527.4727</v>
      </c>
      <c r="U49" s="20">
        <f ca="1">electricity!V115*산업자가소비_연도별!$E53</f>
        <v>5336241299476.1182</v>
      </c>
      <c r="V49" s="20">
        <f ca="1">electricity!W115*산업자가소비_연도별!$E53</f>
        <v>5394500387194.75</v>
      </c>
      <c r="W49" s="20">
        <f ca="1">electricity!X115*산업자가소비_연도별!$E53</f>
        <v>5453395525854.7334</v>
      </c>
      <c r="X49" s="20">
        <f ca="1">electricity!Y115*산업자가소비_연도별!$E53</f>
        <v>5461936464918.7744</v>
      </c>
      <c r="Y49" s="20">
        <f ca="1">electricity!Z115*산업자가소비_연도별!$E53</f>
        <v>5470490780536.8809</v>
      </c>
      <c r="Z49" s="20">
        <f ca="1">electricity!AA115*산업자가소비_연도별!$E53</f>
        <v>5479058493658.998</v>
      </c>
      <c r="AA49" s="20">
        <f ca="1">electricity!AB115*산업자가소비_연도별!$E53</f>
        <v>5487639625267.8828</v>
      </c>
      <c r="AB49" s="20">
        <f ca="1">electricity!AC115*산업자가소비_연도별!$E53</f>
        <v>5496234196379.1504</v>
      </c>
      <c r="AC49" s="20">
        <f ca="1">electricity!AD115*산업자가소비_연도별!$E53</f>
        <v>5504842228041.3359</v>
      </c>
      <c r="AD49" s="20">
        <f ca="1">electricity!AE115*산업자가소비_연도별!$E53</f>
        <v>5513463741335.9346</v>
      </c>
      <c r="AE49" s="20">
        <f ca="1">electricity!AF115*산업자가소비_연도별!$E53</f>
        <v>5522098757377.4619</v>
      </c>
      <c r="AF49" s="20">
        <f ca="1">electricity!AG115*산업자가소비_연도별!$E53</f>
        <v>5530747297313.502</v>
      </c>
      <c r="AG49" s="20">
        <f ca="1">electricity!AH115*산업자가소비_연도별!$E53</f>
        <v>5539409382324.7598</v>
      </c>
      <c r="AH49" s="39"/>
    </row>
    <row r="50" spans="1:34">
      <c r="A50" s="20" t="s">
        <v>263</v>
      </c>
      <c r="B50" s="20">
        <f ca="1">electricity!C116*산업자가소비_연도별!$E54</f>
        <v>108019153328.15549</v>
      </c>
      <c r="C50" s="20">
        <f ca="1">electricity!D116*산업자가소비_연도별!$E54</f>
        <v>102099430419.45787</v>
      </c>
      <c r="D50" s="20">
        <f ca="1">electricity!E116*산업자가소비_연도별!$E54</f>
        <v>109207691293.33533</v>
      </c>
      <c r="E50" s="20">
        <f ca="1">electricity!F116*산업자가소비_연도별!$E54</f>
        <v>112325450303.44475</v>
      </c>
      <c r="F50" s="20">
        <f ca="1">electricity!G116*산업자가소비_연도별!$E54</f>
        <v>116815482616.34633</v>
      </c>
      <c r="G50" s="20">
        <f ca="1">electricity!H116*산업자가소비_연도별!$E54</f>
        <v>117129327262.70663</v>
      </c>
      <c r="H50" s="20">
        <f ca="1">electricity!I116*산업자가소비_연도별!$E54</f>
        <v>117201404768.78442</v>
      </c>
      <c r="I50" s="20">
        <f ca="1">electricity!J116*산업자가소비_연도별!$E54</f>
        <v>117273526628.97066</v>
      </c>
      <c r="J50" s="20">
        <f ca="1">electricity!K116*산업자가소비_연도별!$E54</f>
        <v>117345692870.55939</v>
      </c>
      <c r="K50" s="20">
        <f ca="1">electricity!L116*산업자가소비_연도별!$E54</f>
        <v>117417903520.86143</v>
      </c>
      <c r="L50" s="20">
        <f ca="1">electricity!M116*산업자가소비_연도별!$E54</f>
        <v>117490158607.20444</v>
      </c>
      <c r="M50" s="20">
        <f ca="1">electricity!N116*산업자가소비_연도별!$E54</f>
        <v>117562458156.93292</v>
      </c>
      <c r="N50" s="20">
        <f ca="1">electricity!O116*산업자가소비_연도별!$E54</f>
        <v>118816357830.60358</v>
      </c>
      <c r="O50" s="20">
        <f ca="1">electricity!P116*산업자가소비_연도별!$E54</f>
        <v>120083631368.82487</v>
      </c>
      <c r="P50" s="20">
        <f ca="1">electricity!Q116*산업자가소비_연도별!$E54</f>
        <v>121364421414.78972</v>
      </c>
      <c r="Q50" s="20">
        <f ca="1">electricity!R116*산업자가소비_연도별!$E54</f>
        <v>122658872133.09718</v>
      </c>
      <c r="R50" s="20">
        <f ca="1">electricity!S116*산업자가소비_연도별!$E54</f>
        <v>123967129225.97963</v>
      </c>
      <c r="S50" s="20">
        <f ca="1">electricity!T116*산업자가소비_연도별!$E54</f>
        <v>125289339949.70273</v>
      </c>
      <c r="T50" s="20">
        <f ca="1">electricity!U116*산업자가소비_연도별!$E54</f>
        <v>126625653131.14058</v>
      </c>
      <c r="U50" s="20">
        <f ca="1">electricity!V116*산업자가소비_연도별!$E54</f>
        <v>127976219184.5275</v>
      </c>
      <c r="V50" s="20">
        <f ca="1">electricity!W116*산업자가소비_연도별!$E54</f>
        <v>129341190128.38844</v>
      </c>
      <c r="W50" s="20">
        <f ca="1">electricity!X116*산업자가소비_연도별!$E54</f>
        <v>130720719602.65027</v>
      </c>
      <c r="X50" s="20">
        <f ca="1">electricity!Y116*산업자가소비_연도별!$E54</f>
        <v>130772341462.18614</v>
      </c>
      <c r="Y50" s="20">
        <f ca="1">electricity!Z116*산업자가소비_연도별!$E54</f>
        <v>130823983707.29207</v>
      </c>
      <c r="Z50" s="20">
        <f ca="1">electricity!AA116*산업자가소비_연도별!$E54</f>
        <v>130875646346.01831</v>
      </c>
      <c r="AA50" s="20">
        <f ca="1">electricity!AB116*산업자가소비_연도별!$E54</f>
        <v>130927329386.41832</v>
      </c>
      <c r="AB50" s="20">
        <f ca="1">electricity!AC116*산업자가소비_연도별!$E54</f>
        <v>130979032836.54881</v>
      </c>
      <c r="AC50" s="20">
        <f ca="1">electricity!AD116*산업자가소비_연도별!$E54</f>
        <v>131030756704.46959</v>
      </c>
      <c r="AD50" s="20">
        <f ca="1">electricity!AE116*산업자가소비_연도별!$E54</f>
        <v>131082500998.24367</v>
      </c>
      <c r="AE50" s="20">
        <f ca="1">electricity!AF116*산업자가소비_연도별!$E54</f>
        <v>131134265725.93732</v>
      </c>
      <c r="AF50" s="20">
        <f ca="1">electricity!AG116*산업자가소비_연도별!$E54</f>
        <v>131186050895.61984</v>
      </c>
      <c r="AG50" s="20">
        <f ca="1">electricity!AH116*산업자가소비_연도별!$E54</f>
        <v>131237856515.36392</v>
      </c>
      <c r="AH50" s="39"/>
    </row>
    <row r="51" spans="1:34">
      <c r="A51" s="20" t="s">
        <v>311</v>
      </c>
      <c r="B51" s="20">
        <f ca="1">electricity!C117*산업자가소비_연도별!$E55</f>
        <v>27661620001.385628</v>
      </c>
      <c r="C51" s="20">
        <f ca="1">electricity!D117*산업자가소비_연도별!$E55</f>
        <v>26145693236.838314</v>
      </c>
      <c r="D51" s="20">
        <f ca="1">electricity!E117*산업자가소비_연도별!$E55</f>
        <v>27965981631.125004</v>
      </c>
      <c r="E51" s="20">
        <f ca="1">electricity!F117*산업자가소비_연도별!$E55</f>
        <v>28764379529.426834</v>
      </c>
      <c r="F51" s="20">
        <f ca="1">electricity!G117*산업자가소비_연도별!$E55</f>
        <v>29914190130.664467</v>
      </c>
      <c r="G51" s="20">
        <f ca="1">electricity!H117*산업자가소비_연도별!$E55</f>
        <v>29994559686.244247</v>
      </c>
      <c r="H51" s="20">
        <f ca="1">electricity!I117*산업자가소비_연도별!$E55</f>
        <v>30013017344.190468</v>
      </c>
      <c r="I51" s="20">
        <f ca="1">electricity!J117*산업자가소비_연도별!$E55</f>
        <v>30031486360.367664</v>
      </c>
      <c r="J51" s="20">
        <f ca="1">electricity!K117*산업자가소비_연도별!$E55</f>
        <v>30049966741.765312</v>
      </c>
      <c r="K51" s="20">
        <f ca="1">electricity!L117*산업자가소비_연도별!$E55</f>
        <v>30068458495.377193</v>
      </c>
      <c r="L51" s="20">
        <f ca="1">electricity!M117*산업자가소비_연도별!$E55</f>
        <v>30086961628.201389</v>
      </c>
      <c r="M51" s="20">
        <f ca="1">electricity!N117*산업자가소비_연도별!$E55</f>
        <v>30105476147.240292</v>
      </c>
      <c r="N51" s="20">
        <f ca="1">electricity!O117*산업자가소비_연도별!$E55</f>
        <v>30426575648.803394</v>
      </c>
      <c r="O51" s="20">
        <f ca="1">electricity!P117*산업자가소비_연도별!$E55</f>
        <v>30751099938.913265</v>
      </c>
      <c r="P51" s="20">
        <f ca="1">electricity!Q117*산업자가소비_연도별!$E55</f>
        <v>31079085545.738071</v>
      </c>
      <c r="Q51" s="20">
        <f ca="1">electricity!R117*산업자가소비_연도별!$E55</f>
        <v>31410569387.048725</v>
      </c>
      <c r="R51" s="20">
        <f ca="1">electricity!S117*산업자가소비_연도별!$E55</f>
        <v>31745588774.374355</v>
      </c>
      <c r="S51" s="20">
        <f ca="1">electricity!T117*산업자가소비_연도별!$E55</f>
        <v>32084181417.202</v>
      </c>
      <c r="T51" s="20">
        <f ca="1">electricity!U117*산업자가소비_연도별!$E55</f>
        <v>32426385427.221233</v>
      </c>
      <c r="U51" s="20">
        <f ca="1">electricity!V117*산업자가소비_연도별!$E55</f>
        <v>32772239322.613895</v>
      </c>
      <c r="V51" s="20">
        <f ca="1">electricity!W117*산업자가소비_연도별!$E55</f>
        <v>33121782032.389725</v>
      </c>
      <c r="W51" s="20">
        <f ca="1">electricity!X117*산업자가소비_연도별!$E55</f>
        <v>33475052900.768169</v>
      </c>
      <c r="X51" s="20">
        <f ca="1">electricity!Y117*산업자가소비_연도별!$E55</f>
        <v>33488272262.504032</v>
      </c>
      <c r="Y51" s="20">
        <f ca="1">electricity!Z117*산업자가소비_연도별!$E55</f>
        <v>33501496844.590866</v>
      </c>
      <c r="Z51" s="20">
        <f ca="1">electricity!AA117*산업자가소비_연도별!$E55</f>
        <v>33514726649.090183</v>
      </c>
      <c r="AA51" s="20">
        <f ca="1">electricity!AB117*산업자가소비_연도별!$E55</f>
        <v>33527961678.064339</v>
      </c>
      <c r="AB51" s="20">
        <f ca="1">electricity!AC117*산업자가소비_연도별!$E55</f>
        <v>33541201933.576485</v>
      </c>
      <c r="AC51" s="20">
        <f ca="1">electricity!AD117*산업자가소비_연도별!$E55</f>
        <v>33554447417.690582</v>
      </c>
      <c r="AD51" s="20">
        <f ca="1">electricity!AE117*산업자가소비_연도별!$E55</f>
        <v>33567698132.47142</v>
      </c>
      <c r="AE51" s="20">
        <f ca="1">electricity!AF117*산업자가소비_연도별!$E55</f>
        <v>33580954079.984608</v>
      </c>
      <c r="AF51" s="20">
        <f ca="1">electricity!AG117*산업자가소비_연도별!$E55</f>
        <v>33594215262.296539</v>
      </c>
      <c r="AG51" s="20">
        <f ca="1">electricity!AH117*산업자가소비_연도별!$E55</f>
        <v>33607481681.474468</v>
      </c>
      <c r="AH51" s="39"/>
    </row>
    <row r="52" spans="1:34">
      <c r="A52" s="20" t="s">
        <v>266</v>
      </c>
      <c r="B52" s="20">
        <f ca="1">electricity!C118*산업자가소비_연도별!$E56</f>
        <v>0</v>
      </c>
      <c r="C52" s="20">
        <f ca="1">electricity!D118*산업자가소비_연도별!$E56</f>
        <v>0</v>
      </c>
      <c r="D52" s="20">
        <f ca="1">electricity!E118*산업자가소비_연도별!$E56</f>
        <v>0</v>
      </c>
      <c r="E52" s="20">
        <f ca="1">electricity!F118*산업자가소비_연도별!$E56</f>
        <v>0</v>
      </c>
      <c r="F52" s="20">
        <f ca="1">electricity!G118*산업자가소비_연도별!$E56</f>
        <v>0</v>
      </c>
      <c r="G52" s="20">
        <f ca="1">electricity!H118*산업자가소비_연도별!$E56</f>
        <v>0</v>
      </c>
      <c r="H52" s="20">
        <f ca="1">electricity!I118*산업자가소비_연도별!$E56</f>
        <v>0</v>
      </c>
      <c r="I52" s="20">
        <f ca="1">electricity!J118*산업자가소비_연도별!$E56</f>
        <v>0</v>
      </c>
      <c r="J52" s="20">
        <f ca="1">electricity!K118*산업자가소비_연도별!$E56</f>
        <v>0</v>
      </c>
      <c r="K52" s="20">
        <f ca="1">electricity!L118*산업자가소비_연도별!$E56</f>
        <v>0</v>
      </c>
      <c r="L52" s="20">
        <f ca="1">electricity!M118*산업자가소비_연도별!$E56</f>
        <v>0</v>
      </c>
      <c r="M52" s="20">
        <f ca="1">electricity!N118*산업자가소비_연도별!$E56</f>
        <v>0</v>
      </c>
      <c r="N52" s="20">
        <f ca="1">electricity!O118*산업자가소비_연도별!$E56</f>
        <v>0</v>
      </c>
      <c r="O52" s="20">
        <f ca="1">electricity!P118*산업자가소비_연도별!$E56</f>
        <v>0</v>
      </c>
      <c r="P52" s="20">
        <f ca="1">electricity!Q118*산업자가소비_연도별!$E56</f>
        <v>0</v>
      </c>
      <c r="Q52" s="20">
        <f ca="1">electricity!R118*산업자가소비_연도별!$E56</f>
        <v>0</v>
      </c>
      <c r="R52" s="20">
        <f ca="1">electricity!S118*산업자가소비_연도별!$E56</f>
        <v>0</v>
      </c>
      <c r="S52" s="20">
        <f ca="1">electricity!T118*산업자가소비_연도별!$E56</f>
        <v>0</v>
      </c>
      <c r="T52" s="20">
        <f ca="1">electricity!U118*산업자가소비_연도별!$E56</f>
        <v>0</v>
      </c>
      <c r="U52" s="20">
        <f ca="1">electricity!V118*산업자가소비_연도별!$E56</f>
        <v>0</v>
      </c>
      <c r="V52" s="20">
        <f ca="1">electricity!W118*산업자가소비_연도별!$E56</f>
        <v>0</v>
      </c>
      <c r="W52" s="20">
        <f ca="1">electricity!X118*산업자가소비_연도별!$E56</f>
        <v>0</v>
      </c>
      <c r="X52" s="20">
        <f ca="1">electricity!Y118*산업자가소비_연도별!$E56</f>
        <v>0</v>
      </c>
      <c r="Y52" s="20">
        <f ca="1">electricity!Z118*산업자가소비_연도별!$E56</f>
        <v>0</v>
      </c>
      <c r="Z52" s="20">
        <f ca="1">electricity!AA118*산업자가소비_연도별!$E56</f>
        <v>0</v>
      </c>
      <c r="AA52" s="20">
        <f ca="1">electricity!AB118*산업자가소비_연도별!$E56</f>
        <v>0</v>
      </c>
      <c r="AB52" s="20">
        <f ca="1">electricity!AC118*산업자가소비_연도별!$E56</f>
        <v>0</v>
      </c>
      <c r="AC52" s="20">
        <f ca="1">electricity!AD118*산업자가소비_연도별!$E56</f>
        <v>0</v>
      </c>
      <c r="AD52" s="20">
        <f ca="1">electricity!AE118*산업자가소비_연도별!$E56</f>
        <v>0</v>
      </c>
      <c r="AE52" s="20">
        <f ca="1">electricity!AF118*산업자가소비_연도별!$E56</f>
        <v>0</v>
      </c>
      <c r="AF52" s="20">
        <f ca="1">electricity!AG118*산업자가소비_연도별!$E56</f>
        <v>0</v>
      </c>
      <c r="AG52" s="20">
        <f ca="1">electricity!AH118*산업자가소비_연도별!$E56</f>
        <v>0</v>
      </c>
      <c r="AH52" s="39"/>
    </row>
    <row r="53" spans="1:34">
      <c r="A53" s="20" t="s">
        <v>267</v>
      </c>
      <c r="B53" s="20">
        <f ca="1">electricity!C119*산업자가소비_연도별!$E57</f>
        <v>0</v>
      </c>
      <c r="C53" s="20">
        <f ca="1">electricity!D119*산업자가소비_연도별!$E57</f>
        <v>0</v>
      </c>
      <c r="D53" s="20">
        <f ca="1">electricity!E119*산업자가소비_연도별!$E57</f>
        <v>0</v>
      </c>
      <c r="E53" s="20">
        <f ca="1">electricity!F119*산업자가소비_연도별!$E57</f>
        <v>0</v>
      </c>
      <c r="F53" s="20">
        <f ca="1">electricity!G119*산업자가소비_연도별!$E57</f>
        <v>0</v>
      </c>
      <c r="G53" s="20">
        <f ca="1">electricity!H119*산업자가소비_연도별!$E57</f>
        <v>0</v>
      </c>
      <c r="H53" s="20">
        <f ca="1">electricity!I119*산업자가소비_연도별!$E57</f>
        <v>0</v>
      </c>
      <c r="I53" s="20">
        <f ca="1">electricity!J119*산업자가소비_연도별!$E57</f>
        <v>0</v>
      </c>
      <c r="J53" s="20">
        <f ca="1">electricity!K119*산업자가소비_연도별!$E57</f>
        <v>0</v>
      </c>
      <c r="K53" s="20">
        <f ca="1">electricity!L119*산업자가소비_연도별!$E57</f>
        <v>0</v>
      </c>
      <c r="L53" s="20">
        <f ca="1">electricity!M119*산업자가소비_연도별!$E57</f>
        <v>0</v>
      </c>
      <c r="M53" s="20">
        <f ca="1">electricity!N119*산업자가소비_연도별!$E57</f>
        <v>0</v>
      </c>
      <c r="N53" s="20">
        <f ca="1">electricity!O119*산업자가소비_연도별!$E57</f>
        <v>0</v>
      </c>
      <c r="O53" s="20">
        <f ca="1">electricity!P119*산업자가소비_연도별!$E57</f>
        <v>0</v>
      </c>
      <c r="P53" s="20">
        <f ca="1">electricity!Q119*산업자가소비_연도별!$E57</f>
        <v>0</v>
      </c>
      <c r="Q53" s="20">
        <f ca="1">electricity!R119*산업자가소비_연도별!$E57</f>
        <v>0</v>
      </c>
      <c r="R53" s="20">
        <f ca="1">electricity!S119*산업자가소비_연도별!$E57</f>
        <v>0</v>
      </c>
      <c r="S53" s="20">
        <f ca="1">electricity!T119*산업자가소비_연도별!$E57</f>
        <v>0</v>
      </c>
      <c r="T53" s="20">
        <f ca="1">electricity!U119*산업자가소비_연도별!$E57</f>
        <v>0</v>
      </c>
      <c r="U53" s="20">
        <f ca="1">electricity!V119*산업자가소비_연도별!$E57</f>
        <v>0</v>
      </c>
      <c r="V53" s="20">
        <f ca="1">electricity!W119*산업자가소비_연도별!$E57</f>
        <v>0</v>
      </c>
      <c r="W53" s="20">
        <f ca="1">electricity!X119*산업자가소비_연도별!$E57</f>
        <v>0</v>
      </c>
      <c r="X53" s="20">
        <f ca="1">electricity!Y119*산업자가소비_연도별!$E57</f>
        <v>0</v>
      </c>
      <c r="Y53" s="20">
        <f ca="1">electricity!Z119*산업자가소비_연도별!$E57</f>
        <v>0</v>
      </c>
      <c r="Z53" s="20">
        <f ca="1">electricity!AA119*산업자가소비_연도별!$E57</f>
        <v>0</v>
      </c>
      <c r="AA53" s="20">
        <f ca="1">electricity!AB119*산업자가소비_연도별!$E57</f>
        <v>0</v>
      </c>
      <c r="AB53" s="20">
        <f ca="1">electricity!AC119*산업자가소비_연도별!$E57</f>
        <v>0</v>
      </c>
      <c r="AC53" s="20">
        <f ca="1">electricity!AD119*산업자가소비_연도별!$E57</f>
        <v>0</v>
      </c>
      <c r="AD53" s="20">
        <f ca="1">electricity!AE119*산업자가소비_연도별!$E57</f>
        <v>0</v>
      </c>
      <c r="AE53" s="20">
        <f ca="1">electricity!AF119*산업자가소비_연도별!$E57</f>
        <v>0</v>
      </c>
      <c r="AF53" s="20">
        <f ca="1">electricity!AG119*산업자가소비_연도별!$E57</f>
        <v>0</v>
      </c>
      <c r="AG53" s="20">
        <f ca="1">electricity!AH119*산업자가소비_연도별!$E57</f>
        <v>0</v>
      </c>
      <c r="AH53" s="39"/>
    </row>
    <row r="54" spans="1:34">
      <c r="A54" s="20" t="s">
        <v>268</v>
      </c>
      <c r="B54" s="20">
        <f>electricity!C120*산업자가소비_연도별!$E58</f>
        <v>0</v>
      </c>
      <c r="C54" s="20">
        <f>electricity!D120*산업자가소비_연도별!$E58</f>
        <v>0</v>
      </c>
      <c r="D54" s="20">
        <f>electricity!E120*산업자가소비_연도별!$E58</f>
        <v>0</v>
      </c>
      <c r="E54" s="20">
        <f>electricity!F120*산업자가소비_연도별!$E58</f>
        <v>0</v>
      </c>
      <c r="F54" s="20">
        <f>electricity!G120*산업자가소비_연도별!$E58</f>
        <v>0</v>
      </c>
      <c r="G54" s="20">
        <f>electricity!H120*산업자가소비_연도별!$E58</f>
        <v>0</v>
      </c>
      <c r="H54" s="20">
        <f>electricity!I120*산업자가소비_연도별!$E58</f>
        <v>0</v>
      </c>
      <c r="I54" s="20">
        <f>electricity!J120*산업자가소비_연도별!$E58</f>
        <v>0</v>
      </c>
      <c r="J54" s="20">
        <f>electricity!K120*산업자가소비_연도별!$E58</f>
        <v>0</v>
      </c>
      <c r="K54" s="20">
        <f>electricity!L120*산업자가소비_연도별!$E58</f>
        <v>0</v>
      </c>
      <c r="L54" s="20">
        <f>electricity!M120*산업자가소비_연도별!$E58</f>
        <v>0</v>
      </c>
      <c r="M54" s="20">
        <f>electricity!N120*산업자가소비_연도별!$E58</f>
        <v>0</v>
      </c>
      <c r="N54" s="20">
        <f>electricity!O120*산업자가소비_연도별!$E58</f>
        <v>0</v>
      </c>
      <c r="O54" s="20">
        <f>electricity!P120*산업자가소비_연도별!$E58</f>
        <v>0</v>
      </c>
      <c r="P54" s="20">
        <f>electricity!Q120*산업자가소비_연도별!$E58</f>
        <v>0</v>
      </c>
      <c r="Q54" s="20">
        <f>electricity!R120*산업자가소비_연도별!$E58</f>
        <v>0</v>
      </c>
      <c r="R54" s="20">
        <f>electricity!S120*산업자가소비_연도별!$E58</f>
        <v>0</v>
      </c>
      <c r="S54" s="20">
        <f>electricity!T120*산업자가소비_연도별!$E58</f>
        <v>0</v>
      </c>
      <c r="T54" s="20">
        <f>electricity!U120*산업자가소비_연도별!$E58</f>
        <v>0</v>
      </c>
      <c r="U54" s="20">
        <f>electricity!V120*산업자가소비_연도별!$E58</f>
        <v>0</v>
      </c>
      <c r="V54" s="20">
        <f>electricity!W120*산업자가소비_연도별!$E58</f>
        <v>0</v>
      </c>
      <c r="W54" s="20">
        <f>electricity!X120*산업자가소비_연도별!$E58</f>
        <v>0</v>
      </c>
      <c r="X54" s="20">
        <f>electricity!Y120*산업자가소비_연도별!$E58</f>
        <v>0</v>
      </c>
      <c r="Y54" s="20">
        <f>electricity!Z120*산업자가소비_연도별!$E58</f>
        <v>0</v>
      </c>
      <c r="Z54" s="20">
        <f>electricity!AA120*산업자가소비_연도별!$E58</f>
        <v>0</v>
      </c>
      <c r="AA54" s="20">
        <f>electricity!AB120*산업자가소비_연도별!$E58</f>
        <v>0</v>
      </c>
      <c r="AB54" s="20">
        <f>electricity!AC120*산업자가소비_연도별!$E58</f>
        <v>0</v>
      </c>
      <c r="AC54" s="20">
        <f>electricity!AD120*산업자가소비_연도별!$E58</f>
        <v>0</v>
      </c>
      <c r="AD54" s="20">
        <f>electricity!AE120*산업자가소비_연도별!$E58</f>
        <v>0</v>
      </c>
      <c r="AE54" s="20">
        <f>electricity!AF120*산업자가소비_연도별!$E58</f>
        <v>0</v>
      </c>
      <c r="AF54" s="20">
        <f>electricity!AG120*산업자가소비_연도별!$E58</f>
        <v>0</v>
      </c>
      <c r="AG54" s="20">
        <f>electricity!AH120*산업자가소비_연도별!$E58</f>
        <v>0</v>
      </c>
      <c r="AH54" s="39"/>
    </row>
    <row r="55" spans="1:34">
      <c r="A55" s="20" t="s">
        <v>269</v>
      </c>
      <c r="B55" s="20">
        <f ca="1">electricity!C121*산업자가소비_연도별!$E59</f>
        <v>0</v>
      </c>
      <c r="C55" s="20">
        <f ca="1">electricity!D121*산업자가소비_연도별!$E59</f>
        <v>0</v>
      </c>
      <c r="D55" s="20">
        <f ca="1">electricity!E121*산업자가소비_연도별!$E59</f>
        <v>0</v>
      </c>
      <c r="E55" s="20">
        <f ca="1">electricity!F121*산업자가소비_연도별!$E59</f>
        <v>0</v>
      </c>
      <c r="F55" s="20">
        <f ca="1">electricity!G121*산업자가소비_연도별!$E59</f>
        <v>0</v>
      </c>
      <c r="G55" s="20">
        <f ca="1">electricity!H121*산업자가소비_연도별!$E59</f>
        <v>0</v>
      </c>
      <c r="H55" s="20">
        <f ca="1">electricity!I121*산업자가소비_연도별!$E59</f>
        <v>0</v>
      </c>
      <c r="I55" s="20">
        <f ca="1">electricity!J121*산업자가소비_연도별!$E59</f>
        <v>0</v>
      </c>
      <c r="J55" s="20">
        <f ca="1">electricity!K121*산업자가소비_연도별!$E59</f>
        <v>0</v>
      </c>
      <c r="K55" s="20">
        <f ca="1">electricity!L121*산업자가소비_연도별!$E59</f>
        <v>0</v>
      </c>
      <c r="L55" s="20">
        <f ca="1">electricity!M121*산업자가소비_연도별!$E59</f>
        <v>0</v>
      </c>
      <c r="M55" s="20">
        <f ca="1">electricity!N121*산업자가소비_연도별!$E59</f>
        <v>0</v>
      </c>
      <c r="N55" s="20">
        <f ca="1">electricity!O121*산업자가소비_연도별!$E59</f>
        <v>0</v>
      </c>
      <c r="O55" s="20">
        <f ca="1">electricity!P121*산업자가소비_연도별!$E59</f>
        <v>0</v>
      </c>
      <c r="P55" s="20">
        <f ca="1">electricity!Q121*산업자가소비_연도별!$E59</f>
        <v>0</v>
      </c>
      <c r="Q55" s="20">
        <f ca="1">electricity!R121*산업자가소비_연도별!$E59</f>
        <v>0</v>
      </c>
      <c r="R55" s="20">
        <f ca="1">electricity!S121*산업자가소비_연도별!$E59</f>
        <v>0</v>
      </c>
      <c r="S55" s="20">
        <f ca="1">electricity!T121*산업자가소비_연도별!$E59</f>
        <v>0</v>
      </c>
      <c r="T55" s="20">
        <f ca="1">electricity!U121*산업자가소비_연도별!$E59</f>
        <v>0</v>
      </c>
      <c r="U55" s="20">
        <f ca="1">electricity!V121*산업자가소비_연도별!$E59</f>
        <v>0</v>
      </c>
      <c r="V55" s="20">
        <f ca="1">electricity!W121*산업자가소비_연도별!$E59</f>
        <v>0</v>
      </c>
      <c r="W55" s="20">
        <f ca="1">electricity!X121*산업자가소비_연도별!$E59</f>
        <v>0</v>
      </c>
      <c r="X55" s="20">
        <f ca="1">electricity!Y121*산업자가소비_연도별!$E59</f>
        <v>0</v>
      </c>
      <c r="Y55" s="20">
        <f ca="1">electricity!Z121*산업자가소비_연도별!$E59</f>
        <v>0</v>
      </c>
      <c r="Z55" s="20">
        <f ca="1">electricity!AA121*산업자가소비_연도별!$E59</f>
        <v>0</v>
      </c>
      <c r="AA55" s="20">
        <f ca="1">electricity!AB121*산업자가소비_연도별!$E59</f>
        <v>0</v>
      </c>
      <c r="AB55" s="20">
        <f ca="1">electricity!AC121*산업자가소비_연도별!$E59</f>
        <v>0</v>
      </c>
      <c r="AC55" s="20">
        <f ca="1">electricity!AD121*산업자가소비_연도별!$E59</f>
        <v>0</v>
      </c>
      <c r="AD55" s="20">
        <f ca="1">electricity!AE121*산업자가소비_연도별!$E59</f>
        <v>0</v>
      </c>
      <c r="AE55" s="20">
        <f ca="1">electricity!AF121*산업자가소비_연도별!$E59</f>
        <v>0</v>
      </c>
      <c r="AF55" s="20">
        <f ca="1">electricity!AG121*산업자가소비_연도별!$E59</f>
        <v>0</v>
      </c>
      <c r="AG55" s="20">
        <f ca="1">electricity!AH121*산업자가소비_연도별!$E59</f>
        <v>0</v>
      </c>
      <c r="AH55" s="39"/>
    </row>
    <row r="57" spans="1:34">
      <c r="A57" s="19" t="s">
        <v>983</v>
      </c>
      <c r="B57" s="19"/>
    </row>
    <row r="58" spans="1:34">
      <c r="B58" s="20">
        <v>2019</v>
      </c>
      <c r="C58" s="20">
        <v>2020</v>
      </c>
      <c r="D58" s="20">
        <v>2021</v>
      </c>
      <c r="E58" s="20">
        <v>2022</v>
      </c>
      <c r="F58" s="20">
        <v>2023</v>
      </c>
      <c r="G58" s="20">
        <v>2024</v>
      </c>
      <c r="H58" s="20">
        <v>2025</v>
      </c>
      <c r="I58" s="20">
        <v>2026</v>
      </c>
      <c r="J58" s="20">
        <v>2027</v>
      </c>
      <c r="K58" s="20">
        <v>2028</v>
      </c>
      <c r="L58" s="20">
        <v>2029</v>
      </c>
      <c r="M58" s="20">
        <v>2030</v>
      </c>
      <c r="N58" s="20">
        <v>2031</v>
      </c>
      <c r="O58" s="20">
        <v>2032</v>
      </c>
      <c r="P58" s="20">
        <v>2033</v>
      </c>
      <c r="Q58" s="20">
        <v>2034</v>
      </c>
      <c r="R58" s="20">
        <v>2035</v>
      </c>
      <c r="S58" s="20">
        <v>2036</v>
      </c>
      <c r="T58" s="20">
        <v>2037</v>
      </c>
      <c r="U58" s="20">
        <v>2038</v>
      </c>
      <c r="V58" s="20">
        <v>2039</v>
      </c>
      <c r="W58" s="20">
        <v>2040</v>
      </c>
      <c r="X58" s="20">
        <v>2041</v>
      </c>
      <c r="Y58" s="20">
        <v>2042</v>
      </c>
      <c r="Z58" s="20">
        <v>2043</v>
      </c>
      <c r="AA58" s="20">
        <v>2044</v>
      </c>
      <c r="AB58" s="20">
        <v>2045</v>
      </c>
      <c r="AC58" s="20">
        <v>2046</v>
      </c>
      <c r="AD58" s="20">
        <v>2047</v>
      </c>
      <c r="AE58" s="20">
        <v>2048</v>
      </c>
      <c r="AF58" s="20">
        <v>2049</v>
      </c>
      <c r="AG58" s="20">
        <v>2050</v>
      </c>
    </row>
    <row r="59" spans="1:34">
      <c r="A59" s="20" t="s">
        <v>246</v>
      </c>
      <c r="B59" s="39">
        <f ca="1">B$18*B31/SUM(B$31:B$55)</f>
        <v>5.0852970191474656E-3</v>
      </c>
      <c r="C59" s="39">
        <f t="shared" ref="C59:F59" ca="1" si="2">C$18*C31/SUM(C$31:C$55)</f>
        <v>5.6886902284042336E-3</v>
      </c>
      <c r="D59" s="39">
        <f t="shared" ca="1" si="2"/>
        <v>7.3791673226011765E-3</v>
      </c>
      <c r="E59" s="39">
        <f t="shared" ca="1" si="2"/>
        <v>5.457876598627588E-3</v>
      </c>
      <c r="F59" s="39">
        <f t="shared" ca="1" si="2"/>
        <v>6.4884115534035759E-3</v>
      </c>
      <c r="G59" s="39">
        <f ca="1">IFERROR($F59*G31/$F31,0)</f>
        <v>6.4958233378449096E-3</v>
      </c>
      <c r="H59" s="39">
        <f t="shared" ref="H59:AG69" ca="1" si="3">IFERROR($F59*H31/$F31,0)</f>
        <v>6.6014850058898015E-3</v>
      </c>
      <c r="I59" s="39">
        <f t="shared" ca="1" si="3"/>
        <v>6.7088653764783689E-3</v>
      </c>
      <c r="J59" s="39">
        <f t="shared" ca="1" si="3"/>
        <v>6.817992406186431E-3</v>
      </c>
      <c r="K59" s="39">
        <f t="shared" ca="1" si="3"/>
        <v>6.9288945063340716E-3</v>
      </c>
      <c r="L59" s="39">
        <f t="shared" ca="1" si="3"/>
        <v>7.0416005503825601E-3</v>
      </c>
      <c r="M59" s="39">
        <f t="shared" ca="1" si="3"/>
        <v>7.1561398814515747E-3</v>
      </c>
      <c r="N59" s="39">
        <f t="shared" ca="1" si="3"/>
        <v>7.3667887578316672E-3</v>
      </c>
      <c r="O59" s="39">
        <f t="shared" ca="1" si="3"/>
        <v>7.5836383164028989E-3</v>
      </c>
      <c r="P59" s="39">
        <f t="shared" ca="1" si="3"/>
        <v>7.8068710810898943E-3</v>
      </c>
      <c r="Q59" s="39">
        <f t="shared" ca="1" si="3"/>
        <v>8.0366749486104738E-3</v>
      </c>
      <c r="R59" s="39">
        <f t="shared" ca="1" si="3"/>
        <v>8.2732433466297505E-3</v>
      </c>
      <c r="S59" s="39">
        <f t="shared" ca="1" si="3"/>
        <v>8.5167753965696598E-3</v>
      </c>
      <c r="T59" s="39">
        <f t="shared" ca="1" si="3"/>
        <v>8.7674760812109891E-3</v>
      </c>
      <c r="U59" s="39">
        <f t="shared" ca="1" si="3"/>
        <v>9.0255564172289377E-3</v>
      </c>
      <c r="V59" s="39">
        <f t="shared" ca="1" si="3"/>
        <v>9.2912336328074517E-3</v>
      </c>
      <c r="W59" s="39">
        <f t="shared" ca="1" si="3"/>
        <v>9.5647313504818639E-3</v>
      </c>
      <c r="X59" s="39">
        <f t="shared" ca="1" si="3"/>
        <v>9.5502289446548188E-3</v>
      </c>
      <c r="Y59" s="39">
        <f t="shared" ca="1" si="3"/>
        <v>9.5357485279215694E-3</v>
      </c>
      <c r="Z59" s="39">
        <f t="shared" ca="1" si="3"/>
        <v>9.5212900669414176E-3</v>
      </c>
      <c r="AA59" s="39">
        <f t="shared" ca="1" si="3"/>
        <v>9.5068535284242323E-3</v>
      </c>
      <c r="AB59" s="39">
        <f t="shared" ca="1" si="3"/>
        <v>9.4924388791303403E-3</v>
      </c>
      <c r="AC59" s="39">
        <f t="shared" ca="1" si="3"/>
        <v>9.478046085870483E-3</v>
      </c>
      <c r="AD59" s="39">
        <f t="shared" ca="1" si="3"/>
        <v>9.4636751155057174E-3</v>
      </c>
      <c r="AE59" s="39">
        <f t="shared" ca="1" si="3"/>
        <v>9.4493259349473484E-3</v>
      </c>
      <c r="AF59" s="39">
        <f t="shared" ca="1" si="3"/>
        <v>9.4349985111568512E-3</v>
      </c>
      <c r="AG59" s="39">
        <f t="shared" ca="1" si="3"/>
        <v>9.4206928111457942E-3</v>
      </c>
      <c r="AH59" s="39"/>
    </row>
    <row r="60" spans="1:34">
      <c r="A60" s="20" t="s">
        <v>247</v>
      </c>
      <c r="B60" s="39">
        <f t="shared" ref="B60:F60" ca="1" si="4">B$18*B32/SUM(B$31:B$55)</f>
        <v>0</v>
      </c>
      <c r="C60" s="39">
        <f t="shared" ca="1" si="4"/>
        <v>0</v>
      </c>
      <c r="D60" s="39">
        <f t="shared" ca="1" si="4"/>
        <v>0</v>
      </c>
      <c r="E60" s="39">
        <f t="shared" ca="1" si="4"/>
        <v>0</v>
      </c>
      <c r="F60" s="39">
        <f t="shared" ca="1" si="4"/>
        <v>0</v>
      </c>
      <c r="G60" s="39">
        <f t="shared" ref="G60:V83" ca="1" si="5">IFERROR($F60*G32/$F32,0)</f>
        <v>0</v>
      </c>
      <c r="H60" s="39">
        <f t="shared" ca="1" si="5"/>
        <v>0</v>
      </c>
      <c r="I60" s="39">
        <f t="shared" ca="1" si="5"/>
        <v>0</v>
      </c>
      <c r="J60" s="39">
        <f t="shared" ca="1" si="5"/>
        <v>0</v>
      </c>
      <c r="K60" s="39">
        <f t="shared" ca="1" si="5"/>
        <v>0</v>
      </c>
      <c r="L60" s="39">
        <f t="shared" ca="1" si="5"/>
        <v>0</v>
      </c>
      <c r="M60" s="39">
        <f t="shared" ca="1" si="5"/>
        <v>0</v>
      </c>
      <c r="N60" s="39">
        <f t="shared" ca="1" si="5"/>
        <v>0</v>
      </c>
      <c r="O60" s="39">
        <f t="shared" ca="1" si="5"/>
        <v>0</v>
      </c>
      <c r="P60" s="39">
        <f t="shared" ca="1" si="5"/>
        <v>0</v>
      </c>
      <c r="Q60" s="39">
        <f t="shared" ca="1" si="5"/>
        <v>0</v>
      </c>
      <c r="R60" s="39">
        <f t="shared" ca="1" si="5"/>
        <v>0</v>
      </c>
      <c r="S60" s="39">
        <f t="shared" ca="1" si="5"/>
        <v>0</v>
      </c>
      <c r="T60" s="39">
        <f t="shared" ca="1" si="5"/>
        <v>0</v>
      </c>
      <c r="U60" s="39">
        <f t="shared" ca="1" si="5"/>
        <v>0</v>
      </c>
      <c r="V60" s="39">
        <f t="shared" ca="1" si="5"/>
        <v>0</v>
      </c>
      <c r="W60" s="39">
        <f t="shared" ca="1" si="3"/>
        <v>0</v>
      </c>
      <c r="X60" s="39">
        <f t="shared" ca="1" si="3"/>
        <v>0</v>
      </c>
      <c r="Y60" s="39">
        <f t="shared" ca="1" si="3"/>
        <v>0</v>
      </c>
      <c r="Z60" s="39">
        <f t="shared" ca="1" si="3"/>
        <v>0</v>
      </c>
      <c r="AA60" s="39">
        <f t="shared" ca="1" si="3"/>
        <v>0</v>
      </c>
      <c r="AB60" s="39">
        <f t="shared" ca="1" si="3"/>
        <v>0</v>
      </c>
      <c r="AC60" s="39">
        <f t="shared" ca="1" si="3"/>
        <v>0</v>
      </c>
      <c r="AD60" s="39">
        <f t="shared" ca="1" si="3"/>
        <v>0</v>
      </c>
      <c r="AE60" s="39">
        <f t="shared" ca="1" si="3"/>
        <v>0</v>
      </c>
      <c r="AF60" s="39">
        <f t="shared" ca="1" si="3"/>
        <v>0</v>
      </c>
      <c r="AG60" s="39">
        <f t="shared" ca="1" si="3"/>
        <v>0</v>
      </c>
      <c r="AH60" s="39"/>
    </row>
    <row r="61" spans="1:34">
      <c r="A61" s="20" t="s">
        <v>248</v>
      </c>
      <c r="B61" s="39">
        <f t="shared" ref="B61:F61" ca="1" si="6">B$18*B33/SUM(B$31:B$55)</f>
        <v>0</v>
      </c>
      <c r="C61" s="39">
        <f t="shared" ca="1" si="6"/>
        <v>0</v>
      </c>
      <c r="D61" s="39">
        <f t="shared" ca="1" si="6"/>
        <v>0</v>
      </c>
      <c r="E61" s="39">
        <f t="shared" ca="1" si="6"/>
        <v>0</v>
      </c>
      <c r="F61" s="39">
        <f t="shared" ca="1" si="6"/>
        <v>0</v>
      </c>
      <c r="G61" s="39">
        <f t="shared" ca="1" si="5"/>
        <v>0</v>
      </c>
      <c r="H61" s="39">
        <f t="shared" ca="1" si="3"/>
        <v>0</v>
      </c>
      <c r="I61" s="39">
        <f t="shared" ca="1" si="3"/>
        <v>0</v>
      </c>
      <c r="J61" s="39">
        <f t="shared" ca="1" si="3"/>
        <v>0</v>
      </c>
      <c r="K61" s="39">
        <f t="shared" ca="1" si="3"/>
        <v>0</v>
      </c>
      <c r="L61" s="39">
        <f t="shared" ca="1" si="3"/>
        <v>0</v>
      </c>
      <c r="M61" s="39">
        <f t="shared" ca="1" si="3"/>
        <v>0</v>
      </c>
      <c r="N61" s="39">
        <f t="shared" ca="1" si="3"/>
        <v>0</v>
      </c>
      <c r="O61" s="39">
        <f t="shared" ca="1" si="3"/>
        <v>0</v>
      </c>
      <c r="P61" s="39">
        <f t="shared" ca="1" si="3"/>
        <v>0</v>
      </c>
      <c r="Q61" s="39">
        <f t="shared" ca="1" si="3"/>
        <v>0</v>
      </c>
      <c r="R61" s="39">
        <f t="shared" ca="1" si="3"/>
        <v>0</v>
      </c>
      <c r="S61" s="39">
        <f t="shared" ca="1" si="3"/>
        <v>0</v>
      </c>
      <c r="T61" s="39">
        <f t="shared" ca="1" si="3"/>
        <v>0</v>
      </c>
      <c r="U61" s="39">
        <f t="shared" ca="1" si="3"/>
        <v>0</v>
      </c>
      <c r="V61" s="39">
        <f t="shared" ca="1" si="3"/>
        <v>0</v>
      </c>
      <c r="W61" s="39">
        <f t="shared" ca="1" si="3"/>
        <v>0</v>
      </c>
      <c r="X61" s="39">
        <f t="shared" ca="1" si="3"/>
        <v>0</v>
      </c>
      <c r="Y61" s="39">
        <f t="shared" ca="1" si="3"/>
        <v>0</v>
      </c>
      <c r="Z61" s="39">
        <f t="shared" ca="1" si="3"/>
        <v>0</v>
      </c>
      <c r="AA61" s="39">
        <f t="shared" ca="1" si="3"/>
        <v>0</v>
      </c>
      <c r="AB61" s="39">
        <f t="shared" ca="1" si="3"/>
        <v>0</v>
      </c>
      <c r="AC61" s="39">
        <f t="shared" ca="1" si="3"/>
        <v>0</v>
      </c>
      <c r="AD61" s="39">
        <f t="shared" ca="1" si="3"/>
        <v>0</v>
      </c>
      <c r="AE61" s="39">
        <f t="shared" ca="1" si="3"/>
        <v>0</v>
      </c>
      <c r="AF61" s="39">
        <f t="shared" ca="1" si="3"/>
        <v>0</v>
      </c>
      <c r="AG61" s="39">
        <f t="shared" ca="1" si="3"/>
        <v>0</v>
      </c>
      <c r="AH61" s="39"/>
    </row>
    <row r="62" spans="1:34">
      <c r="A62" s="20" t="s">
        <v>249</v>
      </c>
      <c r="B62" s="39">
        <f t="shared" ref="B62:F62" ca="1" si="7">B$18*B34/SUM(B$31:B$55)</f>
        <v>214093087459.17313</v>
      </c>
      <c r="C62" s="39">
        <f t="shared" ca="1" si="7"/>
        <v>252934971559.4809</v>
      </c>
      <c r="D62" s="39">
        <f t="shared" ca="1" si="7"/>
        <v>351765051353.48218</v>
      </c>
      <c r="E62" s="39">
        <f t="shared" ca="1" si="7"/>
        <v>242942545030.01031</v>
      </c>
      <c r="F62" s="39">
        <f t="shared" ca="1" si="7"/>
        <v>288216991530.04004</v>
      </c>
      <c r="G62" s="39">
        <f t="shared" ca="1" si="5"/>
        <v>288546224994.34296</v>
      </c>
      <c r="H62" s="39">
        <f t="shared" ca="1" si="3"/>
        <v>293239744792.41583</v>
      </c>
      <c r="I62" s="39">
        <f t="shared" ca="1" si="3"/>
        <v>298009609821.11975</v>
      </c>
      <c r="J62" s="39">
        <f t="shared" ca="1" si="3"/>
        <v>302857061919.09399</v>
      </c>
      <c r="K62" s="39">
        <f t="shared" ca="1" si="3"/>
        <v>307783363124.84131</v>
      </c>
      <c r="L62" s="39">
        <f t="shared" ca="1" si="3"/>
        <v>312789796005.29993</v>
      </c>
      <c r="M62" s="39">
        <f t="shared" ca="1" si="3"/>
        <v>317877663989.76178</v>
      </c>
      <c r="N62" s="39">
        <f t="shared" ca="1" si="3"/>
        <v>327234743903.65948</v>
      </c>
      <c r="O62" s="39">
        <f t="shared" ca="1" si="3"/>
        <v>336867259793.19678</v>
      </c>
      <c r="P62" s="39">
        <f t="shared" ca="1" si="3"/>
        <v>346783319420.34375</v>
      </c>
      <c r="Q62" s="39">
        <f t="shared" ca="1" si="3"/>
        <v>356991269207.99341</v>
      </c>
      <c r="R62" s="39">
        <f t="shared" ca="1" si="3"/>
        <v>367499701265.20941</v>
      </c>
      <c r="S62" s="39">
        <f t="shared" ca="1" si="3"/>
        <v>378317460619.26971</v>
      </c>
      <c r="T62" s="39">
        <f t="shared" ca="1" si="3"/>
        <v>389453652660.59332</v>
      </c>
      <c r="U62" s="39">
        <f t="shared" ca="1" si="3"/>
        <v>400917650806.81696</v>
      </c>
      <c r="V62" s="39">
        <f t="shared" ca="1" si="3"/>
        <v>412719104392.47168</v>
      </c>
      <c r="W62" s="39">
        <f t="shared" ca="1" si="3"/>
        <v>424867946790.90143</v>
      </c>
      <c r="X62" s="39">
        <f t="shared" ca="1" si="3"/>
        <v>424223746011.86395</v>
      </c>
      <c r="Y62" s="39">
        <f t="shared" ca="1" si="3"/>
        <v>423580521994.30457</v>
      </c>
      <c r="Z62" s="39">
        <f t="shared" ca="1" si="3"/>
        <v>422938273257.22076</v>
      </c>
      <c r="AA62" s="39">
        <f t="shared" ca="1" si="3"/>
        <v>422296998321.85577</v>
      </c>
      <c r="AB62" s="39">
        <f t="shared" ca="1" si="3"/>
        <v>421656695711.69427</v>
      </c>
      <c r="AC62" s="39">
        <f t="shared" ca="1" si="3"/>
        <v>421017363952.46057</v>
      </c>
      <c r="AD62" s="39">
        <f t="shared" ca="1" si="3"/>
        <v>420379001572.11389</v>
      </c>
      <c r="AE62" s="39">
        <f t="shared" ca="1" si="3"/>
        <v>419741607100.84528</v>
      </c>
      <c r="AF62" s="39">
        <f t="shared" ca="1" si="3"/>
        <v>419105179071.07477</v>
      </c>
      <c r="AG62" s="39">
        <f t="shared" ca="1" si="3"/>
        <v>418469716017.44708</v>
      </c>
      <c r="AH62" s="39"/>
    </row>
    <row r="63" spans="1:34">
      <c r="A63" s="20" t="s">
        <v>250</v>
      </c>
      <c r="B63" s="39">
        <f t="shared" ref="B63:F63" ca="1" si="8">B$18*B35/SUM(B$31:B$55)</f>
        <v>1331613231190.781</v>
      </c>
      <c r="C63" s="39">
        <f t="shared" ca="1" si="8"/>
        <v>1428142050598.0637</v>
      </c>
      <c r="D63" s="39">
        <f t="shared" ca="1" si="8"/>
        <v>1789979424263.811</v>
      </c>
      <c r="E63" s="39">
        <f t="shared" ca="1" si="8"/>
        <v>1307579332565.2832</v>
      </c>
      <c r="F63" s="39">
        <f t="shared" ca="1" si="8"/>
        <v>1606595705261.5098</v>
      </c>
      <c r="G63" s="39">
        <f t="shared" ca="1" si="5"/>
        <v>1608430937344.7031</v>
      </c>
      <c r="H63" s="39">
        <f t="shared" ca="1" si="3"/>
        <v>1634593824931.9807</v>
      </c>
      <c r="I63" s="39">
        <f t="shared" ca="1" si="3"/>
        <v>1661182280488.0232</v>
      </c>
      <c r="J63" s="39">
        <f t="shared" ca="1" si="3"/>
        <v>1688203226341.0879</v>
      </c>
      <c r="K63" s="39">
        <f t="shared" ca="1" si="3"/>
        <v>1715663697418.6692</v>
      </c>
      <c r="L63" s="39">
        <f t="shared" ca="1" si="3"/>
        <v>1743570843079.0479</v>
      </c>
      <c r="M63" s="39">
        <f t="shared" ca="1" si="3"/>
        <v>1771931928972.6323</v>
      </c>
      <c r="N63" s="39">
        <f t="shared" ca="1" si="3"/>
        <v>1824090701165.9429</v>
      </c>
      <c r="O63" s="39">
        <f t="shared" ca="1" si="3"/>
        <v>1877784824391.7798</v>
      </c>
      <c r="P63" s="39">
        <f t="shared" ca="1" si="3"/>
        <v>1933059493402.5098</v>
      </c>
      <c r="Q63" s="39">
        <f t="shared" ca="1" si="3"/>
        <v>1989961233307.9231</v>
      </c>
      <c r="R63" s="39">
        <f t="shared" ca="1" si="3"/>
        <v>2048537938735.7705</v>
      </c>
      <c r="S63" s="39">
        <f t="shared" ca="1" si="3"/>
        <v>2108838914145.0374</v>
      </c>
      <c r="T63" s="39">
        <f t="shared" ca="1" si="3"/>
        <v>2170914915325.8813</v>
      </c>
      <c r="U63" s="39">
        <f t="shared" ca="1" si="3"/>
        <v>2234818192121.167</v>
      </c>
      <c r="V63" s="39">
        <f t="shared" ca="1" si="3"/>
        <v>2300602532405.5591</v>
      </c>
      <c r="W63" s="39">
        <f t="shared" ca="1" si="3"/>
        <v>2368323307359.1826</v>
      </c>
      <c r="X63" s="39">
        <f t="shared" ca="1" si="3"/>
        <v>2364732366382.9639</v>
      </c>
      <c r="Y63" s="39">
        <f t="shared" ca="1" si="3"/>
        <v>2361146870126.6675</v>
      </c>
      <c r="Z63" s="39">
        <f t="shared" ca="1" si="3"/>
        <v>2357566810334.8047</v>
      </c>
      <c r="AA63" s="39">
        <f t="shared" ca="1" si="3"/>
        <v>2353992178764.4028</v>
      </c>
      <c r="AB63" s="39">
        <f t="shared" ca="1" si="3"/>
        <v>2350422967184.9883</v>
      </c>
      <c r="AC63" s="39">
        <f t="shared" ca="1" si="3"/>
        <v>2346859167378.5669</v>
      </c>
      <c r="AD63" s="39">
        <f t="shared" ca="1" si="3"/>
        <v>2343300771139.605</v>
      </c>
      <c r="AE63" s="39">
        <f t="shared" ca="1" si="3"/>
        <v>2339747770275.0088</v>
      </c>
      <c r="AF63" s="39">
        <f t="shared" ca="1" si="3"/>
        <v>2336200156604.1094</v>
      </c>
      <c r="AG63" s="39">
        <f t="shared" ca="1" si="3"/>
        <v>2332657921958.6411</v>
      </c>
      <c r="AH63" s="39"/>
    </row>
    <row r="64" spans="1:34">
      <c r="A64" s="20" t="s">
        <v>251</v>
      </c>
      <c r="B64" s="39">
        <f t="shared" ref="B64:F64" ca="1" si="9">B$18*B36/SUM(B$31:B$55)</f>
        <v>1526018896792.9458</v>
      </c>
      <c r="C64" s="39">
        <f t="shared" ca="1" si="9"/>
        <v>1565925381931.4219</v>
      </c>
      <c r="D64" s="39">
        <f t="shared" ca="1" si="9"/>
        <v>1986581120447.6194</v>
      </c>
      <c r="E64" s="39">
        <f t="shared" ca="1" si="9"/>
        <v>1356450502907.5388</v>
      </c>
      <c r="F64" s="39">
        <f t="shared" ca="1" si="9"/>
        <v>1501011262819.8137</v>
      </c>
      <c r="G64" s="39">
        <f t="shared" ca="1" si="5"/>
        <v>1502725884624.0051</v>
      </c>
      <c r="H64" s="39">
        <f t="shared" ca="1" si="3"/>
        <v>1527169363968.4246</v>
      </c>
      <c r="I64" s="39">
        <f t="shared" ca="1" si="3"/>
        <v>1552010443226.8232</v>
      </c>
      <c r="J64" s="39">
        <f t="shared" ca="1" si="3"/>
        <v>1577255589796.4714</v>
      </c>
      <c r="K64" s="39">
        <f t="shared" ca="1" si="3"/>
        <v>1602911376273.9275</v>
      </c>
      <c r="L64" s="39">
        <f t="shared" ca="1" si="3"/>
        <v>1628984482166.217</v>
      </c>
      <c r="M64" s="39">
        <f t="shared" ca="1" si="3"/>
        <v>1655481695629.8501</v>
      </c>
      <c r="N64" s="39">
        <f t="shared" ca="1" si="3"/>
        <v>1704212626666.5845</v>
      </c>
      <c r="O64" s="39">
        <f t="shared" ca="1" si="3"/>
        <v>1754378006447.7393</v>
      </c>
      <c r="P64" s="39">
        <f t="shared" ca="1" si="3"/>
        <v>1806020059555.4551</v>
      </c>
      <c r="Q64" s="39">
        <f t="shared" ca="1" si="3"/>
        <v>1859182253499.0559</v>
      </c>
      <c r="R64" s="39">
        <f t="shared" ca="1" si="3"/>
        <v>1913909335301.9827</v>
      </c>
      <c r="S64" s="39">
        <f t="shared" ca="1" si="3"/>
        <v>1970247369165.7031</v>
      </c>
      <c r="T64" s="39">
        <f t="shared" ca="1" si="3"/>
        <v>2028243775242.2998</v>
      </c>
      <c r="U64" s="39">
        <f t="shared" ca="1" si="3"/>
        <v>2087947369548.3752</v>
      </c>
      <c r="V64" s="39">
        <f t="shared" ca="1" si="3"/>
        <v>2149408405053.8643</v>
      </c>
      <c r="W64" s="39">
        <f t="shared" ca="1" si="3"/>
        <v>2212678613980.3398</v>
      </c>
      <c r="X64" s="39">
        <f t="shared" ca="1" si="3"/>
        <v>2209323667348.917</v>
      </c>
      <c r="Y64" s="39">
        <f t="shared" ca="1" si="3"/>
        <v>2205973807613.9053</v>
      </c>
      <c r="Z64" s="39">
        <f t="shared" ca="1" si="3"/>
        <v>2202629027062.3599</v>
      </c>
      <c r="AA64" s="39">
        <f t="shared" ca="1" si="3"/>
        <v>2199289317993.0322</v>
      </c>
      <c r="AB64" s="39">
        <f t="shared" ca="1" si="3"/>
        <v>2195954672716.3503</v>
      </c>
      <c r="AC64" s="39">
        <f t="shared" ca="1" si="3"/>
        <v>2192625083554.4004</v>
      </c>
      <c r="AD64" s="39">
        <f t="shared" ca="1" si="3"/>
        <v>2189300542840.9116</v>
      </c>
      <c r="AE64" s="39">
        <f t="shared" ca="1" si="3"/>
        <v>2185981042921.2356</v>
      </c>
      <c r="AF64" s="39">
        <f t="shared" ca="1" si="3"/>
        <v>2182666576152.3315</v>
      </c>
      <c r="AG64" s="39">
        <f t="shared" ca="1" si="3"/>
        <v>2179357134902.7463</v>
      </c>
      <c r="AH64" s="39"/>
    </row>
    <row r="65" spans="1:34">
      <c r="A65" s="20" t="s">
        <v>252</v>
      </c>
      <c r="B65" s="39">
        <f t="shared" ref="B65:F65" ca="1" si="10">B$18*B37/SUM(B$31:B$55)</f>
        <v>15331470289.061338</v>
      </c>
      <c r="C65" s="39">
        <f t="shared" ca="1" si="10"/>
        <v>17094092610.288219</v>
      </c>
      <c r="D65" s="39">
        <f t="shared" ca="1" si="10"/>
        <v>21120534801.015217</v>
      </c>
      <c r="E65" s="39">
        <f t="shared" ca="1" si="10"/>
        <v>14932456203.078978</v>
      </c>
      <c r="F65" s="39">
        <f t="shared" ca="1" si="10"/>
        <v>17121801477.031931</v>
      </c>
      <c r="G65" s="39">
        <f t="shared" ca="1" si="5"/>
        <v>17141359900.653887</v>
      </c>
      <c r="H65" s="39">
        <f t="shared" ca="1" si="3"/>
        <v>17420182858.955238</v>
      </c>
      <c r="I65" s="39">
        <f t="shared" ca="1" si="3"/>
        <v>17703541177.492104</v>
      </c>
      <c r="J65" s="39">
        <f t="shared" ca="1" si="3"/>
        <v>17991508628.856911</v>
      </c>
      <c r="K65" s="39">
        <f t="shared" ca="1" si="3"/>
        <v>18284160185.633972</v>
      </c>
      <c r="L65" s="39">
        <f t="shared" ca="1" si="3"/>
        <v>18581572039.918644</v>
      </c>
      <c r="M65" s="39">
        <f t="shared" ca="1" si="3"/>
        <v>18883821623.154003</v>
      </c>
      <c r="N65" s="39">
        <f t="shared" ca="1" si="3"/>
        <v>19439687756.652863</v>
      </c>
      <c r="O65" s="39">
        <f t="shared" ca="1" si="3"/>
        <v>20011916423.358044</v>
      </c>
      <c r="P65" s="39">
        <f t="shared" ca="1" si="3"/>
        <v>20600989272.495483</v>
      </c>
      <c r="Q65" s="39">
        <f t="shared" ca="1" si="3"/>
        <v>21207402131.167736</v>
      </c>
      <c r="R65" s="39">
        <f t="shared" ca="1" si="3"/>
        <v>21831665421.695412</v>
      </c>
      <c r="S65" s="39">
        <f t="shared" ca="1" si="3"/>
        <v>22474304591.243542</v>
      </c>
      <c r="T65" s="39">
        <f t="shared" ca="1" si="3"/>
        <v>23135860554.094448</v>
      </c>
      <c r="U65" s="39">
        <f t="shared" ca="1" si="3"/>
        <v>23816890146.939404</v>
      </c>
      <c r="V65" s="39">
        <f t="shared" ca="1" si="3"/>
        <v>24517966597.57235</v>
      </c>
      <c r="W65" s="39">
        <f t="shared" ca="1" si="3"/>
        <v>25239680007.380051</v>
      </c>
      <c r="X65" s="39">
        <f t="shared" ca="1" si="3"/>
        <v>25201410654.169907</v>
      </c>
      <c r="Y65" s="39">
        <f t="shared" ca="1" si="3"/>
        <v>25163199326.394108</v>
      </c>
      <c r="Z65" s="39">
        <f t="shared" ca="1" si="3"/>
        <v>25125045936.072296</v>
      </c>
      <c r="AA65" s="39">
        <f t="shared" ca="1" si="3"/>
        <v>25086950395.357536</v>
      </c>
      <c r="AB65" s="39">
        <f t="shared" ca="1" si="3"/>
        <v>25048912616.536068</v>
      </c>
      <c r="AC65" s="39">
        <f t="shared" ca="1" si="3"/>
        <v>25010932512.027138</v>
      </c>
      <c r="AD65" s="39">
        <f t="shared" ca="1" si="3"/>
        <v>24973009994.382778</v>
      </c>
      <c r="AE65" s="39">
        <f t="shared" ca="1" si="3"/>
        <v>24935144976.287613</v>
      </c>
      <c r="AF65" s="39">
        <f t="shared" ca="1" si="3"/>
        <v>24897337370.558666</v>
      </c>
      <c r="AG65" s="39">
        <f t="shared" ca="1" si="3"/>
        <v>24859587090.145153</v>
      </c>
      <c r="AH65" s="39"/>
    </row>
    <row r="66" spans="1:34">
      <c r="A66" s="20" t="s">
        <v>253</v>
      </c>
      <c r="B66" s="39">
        <f t="shared" ref="B66:F66" ca="1" si="11">B$18*B38/SUM(B$31:B$55)</f>
        <v>539265700700.13</v>
      </c>
      <c r="C66" s="39">
        <f t="shared" ca="1" si="11"/>
        <v>585061715072.87268</v>
      </c>
      <c r="D66" s="39">
        <f t="shared" ca="1" si="11"/>
        <v>712305346866.00952</v>
      </c>
      <c r="E66" s="39">
        <f t="shared" ca="1" si="11"/>
        <v>503253768536.83734</v>
      </c>
      <c r="F66" s="39">
        <f t="shared" ca="1" si="11"/>
        <v>590702150957.6084</v>
      </c>
      <c r="G66" s="39">
        <f t="shared" ca="1" si="5"/>
        <v>591376916572.56592</v>
      </c>
      <c r="H66" s="39">
        <f t="shared" ca="1" si="3"/>
        <v>600996308633.96289</v>
      </c>
      <c r="I66" s="39">
        <f t="shared" ca="1" si="3"/>
        <v>610772170623.48474</v>
      </c>
      <c r="J66" s="39">
        <f t="shared" ca="1" si="3"/>
        <v>620707047695.57068</v>
      </c>
      <c r="K66" s="39">
        <f t="shared" ca="1" si="3"/>
        <v>630803526404.37952</v>
      </c>
      <c r="L66" s="39">
        <f t="shared" ca="1" si="3"/>
        <v>641064235377.20081</v>
      </c>
      <c r="M66" s="39">
        <f t="shared" ca="1" si="3"/>
        <v>651491845998.82068</v>
      </c>
      <c r="N66" s="39">
        <f t="shared" ca="1" si="3"/>
        <v>670669227604.53162</v>
      </c>
      <c r="O66" s="39">
        <f t="shared" ca="1" si="3"/>
        <v>690411116605.8606</v>
      </c>
      <c r="P66" s="39">
        <f t="shared" ca="1" si="3"/>
        <v>710734129901.10229</v>
      </c>
      <c r="Q66" s="39">
        <f t="shared" ca="1" si="3"/>
        <v>731655373525.29517</v>
      </c>
      <c r="R66" s="39">
        <f t="shared" ca="1" si="3"/>
        <v>753192457048.50024</v>
      </c>
      <c r="S66" s="39">
        <f t="shared" ca="1" si="3"/>
        <v>775363508397.91101</v>
      </c>
      <c r="T66" s="39">
        <f t="shared" ca="1" si="3"/>
        <v>798187189116.26758</v>
      </c>
      <c r="U66" s="39">
        <f t="shared" ca="1" si="3"/>
        <v>821682710069.41895</v>
      </c>
      <c r="V66" s="39">
        <f t="shared" ca="1" si="3"/>
        <v>845869847616.25574</v>
      </c>
      <c r="W66" s="39">
        <f t="shared" ca="1" si="3"/>
        <v>870768960254.62183</v>
      </c>
      <c r="X66" s="39">
        <f t="shared" ca="1" si="3"/>
        <v>869448667568.87195</v>
      </c>
      <c r="Y66" s="39">
        <f t="shared" ca="1" si="3"/>
        <v>868130376760.60657</v>
      </c>
      <c r="Z66" s="39">
        <f t="shared" ca="1" si="3"/>
        <v>866814084794.50415</v>
      </c>
      <c r="AA66" s="39">
        <f t="shared" ca="1" si="3"/>
        <v>865499788639.84497</v>
      </c>
      <c r="AB66" s="39">
        <f t="shared" ca="1" si="3"/>
        <v>864187485270.50427</v>
      </c>
      <c r="AC66" s="39">
        <f t="shared" ca="1" si="3"/>
        <v>862877171664.94617</v>
      </c>
      <c r="AD66" s="39">
        <f t="shared" ca="1" si="3"/>
        <v>861568844806.2157</v>
      </c>
      <c r="AE66" s="39">
        <f t="shared" ca="1" si="3"/>
        <v>860262501681.93262</v>
      </c>
      <c r="AF66" s="39">
        <f t="shared" ca="1" si="3"/>
        <v>858958139284.28394</v>
      </c>
      <c r="AG66" s="39">
        <f t="shared" ca="1" si="3"/>
        <v>857655754610.0177</v>
      </c>
      <c r="AH66" s="39"/>
    </row>
    <row r="67" spans="1:34">
      <c r="A67" s="20" t="s">
        <v>392</v>
      </c>
      <c r="B67" s="39">
        <f t="shared" ref="B67:F67" ca="1" si="12">B$18*B39/SUM(B$31:B$55)</f>
        <v>4904674110865.3867</v>
      </c>
      <c r="C67" s="39">
        <f t="shared" ca="1" si="12"/>
        <v>5353554557247.7764</v>
      </c>
      <c r="D67" s="39">
        <f t="shared" ca="1" si="12"/>
        <v>6360960407420.5928</v>
      </c>
      <c r="E67" s="39">
        <f t="shared" ca="1" si="12"/>
        <v>4721720421077.877</v>
      </c>
      <c r="F67" s="39">
        <f t="shared" ca="1" si="12"/>
        <v>5779600629720.8271</v>
      </c>
      <c r="G67" s="39">
        <f t="shared" ca="1" si="5"/>
        <v>5979678920916.9707</v>
      </c>
      <c r="H67" s="39">
        <f t="shared" ca="1" si="3"/>
        <v>5920991197066.3496</v>
      </c>
      <c r="I67" s="39">
        <f t="shared" ca="1" si="3"/>
        <v>5862303473215.7285</v>
      </c>
      <c r="J67" s="39">
        <f t="shared" ca="1" si="3"/>
        <v>5803615749365.1074</v>
      </c>
      <c r="K67" s="39">
        <f t="shared" ca="1" si="3"/>
        <v>5744928025514.4639</v>
      </c>
      <c r="L67" s="39">
        <f t="shared" ca="1" si="3"/>
        <v>5686240301663.8428</v>
      </c>
      <c r="M67" s="39">
        <f t="shared" ca="1" si="3"/>
        <v>5627552577813.2363</v>
      </c>
      <c r="N67" s="39">
        <f t="shared" ca="1" si="3"/>
        <v>5568021414718.832</v>
      </c>
      <c r="O67" s="39">
        <f t="shared" ca="1" si="3"/>
        <v>5508490251624.4414</v>
      </c>
      <c r="P67" s="39">
        <f t="shared" ca="1" si="3"/>
        <v>5448959088530.0518</v>
      </c>
      <c r="Q67" s="39">
        <f t="shared" ca="1" si="3"/>
        <v>5389427925435.6611</v>
      </c>
      <c r="R67" s="39">
        <f t="shared" ca="1" si="3"/>
        <v>5329896762341.2705</v>
      </c>
      <c r="S67" s="39">
        <f t="shared" ca="1" si="3"/>
        <v>5270365599246.8809</v>
      </c>
      <c r="T67" s="39">
        <f t="shared" ca="1" si="3"/>
        <v>5210834436152.4902</v>
      </c>
      <c r="U67" s="39">
        <f t="shared" ca="1" si="3"/>
        <v>5151303273058.1006</v>
      </c>
      <c r="V67" s="39">
        <f t="shared" ca="1" si="3"/>
        <v>5091772109963.71</v>
      </c>
      <c r="W67" s="39">
        <f t="shared" ca="1" si="3"/>
        <v>5032240946869.3203</v>
      </c>
      <c r="X67" s="39">
        <f t="shared" ca="1" si="3"/>
        <v>4975846919785.6563</v>
      </c>
      <c r="Y67" s="39">
        <f t="shared" ca="1" si="3"/>
        <v>4919452892702.0166</v>
      </c>
      <c r="Z67" s="39">
        <f t="shared" ca="1" si="3"/>
        <v>4863058865618.374</v>
      </c>
      <c r="AA67" s="39">
        <f t="shared" ca="1" si="3"/>
        <v>4806664838534.7109</v>
      </c>
      <c r="AB67" s="39">
        <f t="shared" ca="1" si="3"/>
        <v>4750270811451.0703</v>
      </c>
      <c r="AC67" s="39">
        <f t="shared" ca="1" si="3"/>
        <v>4693876784367.4307</v>
      </c>
      <c r="AD67" s="39">
        <f t="shared" ca="1" si="3"/>
        <v>4637482757283.7676</v>
      </c>
      <c r="AE67" s="39">
        <f t="shared" ca="1" si="3"/>
        <v>4581088730200.127</v>
      </c>
      <c r="AF67" s="39">
        <f t="shared" ca="1" si="3"/>
        <v>4524694703116.4863</v>
      </c>
      <c r="AG67" s="39">
        <f t="shared" ca="1" si="3"/>
        <v>4468300676032.8428</v>
      </c>
      <c r="AH67" s="39"/>
    </row>
    <row r="68" spans="1:34">
      <c r="A68" s="20" t="s">
        <v>368</v>
      </c>
      <c r="B68" s="39">
        <f t="shared" ref="B68:F68" ca="1" si="13">B$18*B40/SUM(B$31:B$55)</f>
        <v>13841263697856.328</v>
      </c>
      <c r="C68" s="39">
        <f t="shared" ca="1" si="13"/>
        <v>16437726182314.193</v>
      </c>
      <c r="D68" s="39">
        <f t="shared" ca="1" si="13"/>
        <v>21066375400480.707</v>
      </c>
      <c r="E68" s="39">
        <f t="shared" ca="1" si="13"/>
        <v>14871388211360.027</v>
      </c>
      <c r="F68" s="39">
        <f t="shared" ca="1" si="13"/>
        <v>18117619754237.938</v>
      </c>
      <c r="G68" s="39">
        <f t="shared" ca="1" si="5"/>
        <v>18354348235347.316</v>
      </c>
      <c r="H68" s="39">
        <f t="shared" ca="1" si="3"/>
        <v>18467023529030.719</v>
      </c>
      <c r="I68" s="39">
        <f t="shared" ca="1" si="3"/>
        <v>18580390523756.508</v>
      </c>
      <c r="J68" s="39">
        <f t="shared" ca="1" si="3"/>
        <v>18694453465800.113</v>
      </c>
      <c r="K68" s="39">
        <f t="shared" ca="1" si="3"/>
        <v>18809216627504.387</v>
      </c>
      <c r="L68" s="39">
        <f t="shared" ca="1" si="3"/>
        <v>18924684307439.617</v>
      </c>
      <c r="M68" s="39">
        <f t="shared" ca="1" si="3"/>
        <v>19040860830564.523</v>
      </c>
      <c r="N68" s="39">
        <f t="shared" ca="1" si="3"/>
        <v>19210276867745.332</v>
      </c>
      <c r="O68" s="39">
        <f t="shared" ca="1" si="3"/>
        <v>19381200283920.68</v>
      </c>
      <c r="P68" s="39">
        <f t="shared" ca="1" si="3"/>
        <v>19553644490993.438</v>
      </c>
      <c r="Q68" s="39">
        <f t="shared" ca="1" si="3"/>
        <v>19727623020198.84</v>
      </c>
      <c r="R68" s="39">
        <f t="shared" ca="1" si="3"/>
        <v>19903149523166.297</v>
      </c>
      <c r="S68" s="39">
        <f t="shared" ca="1" si="3"/>
        <v>20080237772990.551</v>
      </c>
      <c r="T68" s="39">
        <f t="shared" ca="1" si="3"/>
        <v>20258901665312.457</v>
      </c>
      <c r="U68" s="39">
        <f t="shared" ca="1" si="3"/>
        <v>20439155219409.316</v>
      </c>
      <c r="V68" s="39">
        <f t="shared" ca="1" si="3"/>
        <v>20621012579294.922</v>
      </c>
      <c r="W68" s="39">
        <f t="shared" ca="1" si="3"/>
        <v>20804488014829.426</v>
      </c>
      <c r="X68" s="39">
        <f t="shared" ca="1" si="3"/>
        <v>20966382274432.113</v>
      </c>
      <c r="Y68" s="39">
        <f t="shared" ca="1" si="3"/>
        <v>21129536346401.902</v>
      </c>
      <c r="Z68" s="39">
        <f t="shared" ca="1" si="3"/>
        <v>21293960034219.188</v>
      </c>
      <c r="AA68" s="39">
        <f t="shared" ca="1" si="3"/>
        <v>21459663217652.105</v>
      </c>
      <c r="AB68" s="39">
        <f t="shared" ca="1" si="3"/>
        <v>21626655853350.152</v>
      </c>
      <c r="AC68" s="39">
        <f t="shared" ca="1" si="3"/>
        <v>21794947975442.484</v>
      </c>
      <c r="AD68" s="39">
        <f t="shared" ca="1" si="3"/>
        <v>21964549696140.84</v>
      </c>
      <c r="AE68" s="39">
        <f t="shared" ca="1" si="3"/>
        <v>22135471206347.125</v>
      </c>
      <c r="AF68" s="39">
        <f t="shared" ca="1" si="3"/>
        <v>22307722776265.777</v>
      </c>
      <c r="AG68" s="39">
        <f t="shared" ca="1" si="3"/>
        <v>22481314756020.879</v>
      </c>
      <c r="AH68" s="39"/>
    </row>
    <row r="69" spans="1:34">
      <c r="A69" s="20" t="s">
        <v>305</v>
      </c>
      <c r="B69" s="39">
        <f t="shared" ref="B69:F69" ca="1" si="14">B$18*B41/SUM(B$31:B$55)</f>
        <v>4300619524358.8359</v>
      </c>
      <c r="C69" s="39">
        <f t="shared" ca="1" si="14"/>
        <v>5107366473096.916</v>
      </c>
      <c r="D69" s="39">
        <f t="shared" ca="1" si="14"/>
        <v>6545534232456.7881</v>
      </c>
      <c r="E69" s="39">
        <f t="shared" ca="1" si="14"/>
        <v>4620689547732.5527</v>
      </c>
      <c r="F69" s="39">
        <f t="shared" ca="1" si="14"/>
        <v>5629326263183.0674</v>
      </c>
      <c r="G69" s="39">
        <f t="shared" ca="1" si="5"/>
        <v>5702880177771.6973</v>
      </c>
      <c r="H69" s="39">
        <f t="shared" ca="1" si="3"/>
        <v>5737889522186.0195</v>
      </c>
      <c r="I69" s="39">
        <f t="shared" ca="1" si="3"/>
        <v>5773113785055.2471</v>
      </c>
      <c r="J69" s="39">
        <f t="shared" ca="1" si="3"/>
        <v>5808554285739.7705</v>
      </c>
      <c r="K69" s="39">
        <f t="shared" ca="1" si="3"/>
        <v>5844212351699.3828</v>
      </c>
      <c r="L69" s="39">
        <f t="shared" ca="1" si="3"/>
        <v>5880089318543.0059</v>
      </c>
      <c r="M69" s="39">
        <f t="shared" ca="1" si="3"/>
        <v>5916186530078.7197</v>
      </c>
      <c r="N69" s="39">
        <f t="shared" ca="1" si="3"/>
        <v>5968825792876.0996</v>
      </c>
      <c r="O69" s="39">
        <f t="shared" ca="1" si="3"/>
        <v>6021933413453.2344</v>
      </c>
      <c r="P69" s="39">
        <f t="shared" ca="1" si="3"/>
        <v>6075513559022.9277</v>
      </c>
      <c r="Q69" s="39">
        <f t="shared" ca="1" si="3"/>
        <v>6129570433875.7568</v>
      </c>
      <c r="R69" s="39">
        <f t="shared" ref="H69:AG79" ca="1" si="15">IFERROR($F69*R41/$F41,0)</f>
        <v>6184108279709.96</v>
      </c>
      <c r="S69" s="39">
        <f t="shared" ca="1" si="15"/>
        <v>6239131375964.291</v>
      </c>
      <c r="T69" s="39">
        <f t="shared" ca="1" si="15"/>
        <v>6294644040153.8008</v>
      </c>
      <c r="U69" s="39">
        <f t="shared" ca="1" si="15"/>
        <v>6350650628208.624</v>
      </c>
      <c r="V69" s="39">
        <f t="shared" ca="1" si="15"/>
        <v>6407155534815.7793</v>
      </c>
      <c r="W69" s="39">
        <f t="shared" ca="1" si="15"/>
        <v>6464163193764.0117</v>
      </c>
      <c r="X69" s="39">
        <f t="shared" ca="1" si="15"/>
        <v>6514465364788.8115</v>
      </c>
      <c r="Y69" s="39">
        <f t="shared" ca="1" si="15"/>
        <v>6565158972157.9551</v>
      </c>
      <c r="Z69" s="39">
        <f t="shared" ca="1" si="15"/>
        <v>6616247061911.1777</v>
      </c>
      <c r="AA69" s="39">
        <f t="shared" ca="1" si="15"/>
        <v>6667732703791.5781</v>
      </c>
      <c r="AB69" s="39">
        <f t="shared" ca="1" si="15"/>
        <v>6719618991430.0674</v>
      </c>
      <c r="AC69" s="39">
        <f t="shared" ca="1" si="15"/>
        <v>6771909042531.2676</v>
      </c>
      <c r="AD69" s="39">
        <f t="shared" ca="1" si="15"/>
        <v>6824605999060.834</v>
      </c>
      <c r="AE69" s="39">
        <f t="shared" ca="1" si="15"/>
        <v>6877713027434.2529</v>
      </c>
      <c r="AF69" s="39">
        <f t="shared" ca="1" si="15"/>
        <v>6931233318707.1055</v>
      </c>
      <c r="AG69" s="39">
        <f t="shared" ca="1" si="15"/>
        <v>6985170088766.8018</v>
      </c>
      <c r="AH69" s="39"/>
    </row>
    <row r="70" spans="1:34">
      <c r="A70" s="20" t="s">
        <v>258</v>
      </c>
      <c r="B70" s="39">
        <f t="shared" ref="B70:F70" ca="1" si="16">B$18*B42/SUM(B$31:B$55)</f>
        <v>272753497844.90482</v>
      </c>
      <c r="C70" s="39">
        <f t="shared" ca="1" si="16"/>
        <v>283101879400.44629</v>
      </c>
      <c r="D70" s="39">
        <f t="shared" ca="1" si="16"/>
        <v>354769830922.04346</v>
      </c>
      <c r="E70" s="39">
        <f t="shared" ca="1" si="16"/>
        <v>262687076738.34848</v>
      </c>
      <c r="F70" s="39">
        <f t="shared" ca="1" si="16"/>
        <v>311289852307.71722</v>
      </c>
      <c r="G70" s="39">
        <f t="shared" ca="1" si="5"/>
        <v>311645442156.64856</v>
      </c>
      <c r="H70" s="39">
        <f t="shared" ca="1" si="15"/>
        <v>316714695974.71564</v>
      </c>
      <c r="I70" s="39">
        <f t="shared" ca="1" si="15"/>
        <v>321866406748.0141</v>
      </c>
      <c r="J70" s="39">
        <f t="shared" ca="1" si="15"/>
        <v>327101915729.06555</v>
      </c>
      <c r="K70" s="39">
        <f t="shared" ca="1" si="15"/>
        <v>332422585987.33014</v>
      </c>
      <c r="L70" s="39">
        <f t="shared" ca="1" si="15"/>
        <v>337829802764.08295</v>
      </c>
      <c r="M70" s="39">
        <f t="shared" ca="1" si="15"/>
        <v>343324973833.06287</v>
      </c>
      <c r="N70" s="39">
        <f t="shared" ca="1" si="15"/>
        <v>353431123401.01831</v>
      </c>
      <c r="O70" s="39">
        <f t="shared" ca="1" si="15"/>
        <v>363834758636.70581</v>
      </c>
      <c r="P70" s="39">
        <f t="shared" ca="1" si="15"/>
        <v>374544636359.12103</v>
      </c>
      <c r="Q70" s="39">
        <f t="shared" ca="1" si="15"/>
        <v>385569771153.89197</v>
      </c>
      <c r="R70" s="39">
        <f t="shared" ca="1" si="15"/>
        <v>396919442960.92535</v>
      </c>
      <c r="S70" s="39">
        <f t="shared" ca="1" si="15"/>
        <v>408603204885.40186</v>
      </c>
      <c r="T70" s="39">
        <f t="shared" ca="1" si="15"/>
        <v>420630891238.6983</v>
      </c>
      <c r="U70" s="39">
        <f t="shared" ca="1" si="15"/>
        <v>433012625816.00177</v>
      </c>
      <c r="V70" s="39">
        <f t="shared" ca="1" si="15"/>
        <v>445758830417.58557</v>
      </c>
      <c r="W70" s="39">
        <f t="shared" ca="1" si="15"/>
        <v>458880233620.91742</v>
      </c>
      <c r="X70" s="39">
        <f t="shared" ca="1" si="15"/>
        <v>458184462131.87866</v>
      </c>
      <c r="Y70" s="39">
        <f t="shared" ca="1" si="15"/>
        <v>457489745597.77063</v>
      </c>
      <c r="Z70" s="39">
        <f t="shared" ca="1" si="15"/>
        <v>456796082419.03064</v>
      </c>
      <c r="AA70" s="39">
        <f t="shared" ca="1" si="15"/>
        <v>456103470998.52161</v>
      </c>
      <c r="AB70" s="39">
        <f t="shared" ca="1" si="15"/>
        <v>455411909741.52814</v>
      </c>
      <c r="AC70" s="39">
        <f t="shared" ca="1" si="15"/>
        <v>454721397055.75281</v>
      </c>
      <c r="AD70" s="39">
        <f t="shared" ca="1" si="15"/>
        <v>454031931351.31244</v>
      </c>
      <c r="AE70" s="39">
        <f t="shared" ca="1" si="15"/>
        <v>453343511040.73462</v>
      </c>
      <c r="AF70" s="39">
        <f t="shared" ca="1" si="15"/>
        <v>452656134538.95349</v>
      </c>
      <c r="AG70" s="39">
        <f t="shared" ca="1" si="15"/>
        <v>451969800263.30713</v>
      </c>
      <c r="AH70" s="39"/>
    </row>
    <row r="71" spans="1:34">
      <c r="A71" s="20" t="s">
        <v>306</v>
      </c>
      <c r="B71" s="39">
        <f t="shared" ref="B71:F71" ca="1" si="17">B$18*B43/SUM(B$31:B$55)</f>
        <v>687387018427.39514</v>
      </c>
      <c r="C71" s="39">
        <f t="shared" ca="1" si="17"/>
        <v>713466768821.86121</v>
      </c>
      <c r="D71" s="39">
        <f t="shared" ca="1" si="17"/>
        <v>894082672568.18982</v>
      </c>
      <c r="E71" s="39">
        <f t="shared" ca="1" si="17"/>
        <v>662017858195.37854</v>
      </c>
      <c r="F71" s="39">
        <f t="shared" ca="1" si="17"/>
        <v>784505442222.33569</v>
      </c>
      <c r="G71" s="39">
        <f t="shared" ca="1" si="5"/>
        <v>785401591485.20959</v>
      </c>
      <c r="H71" s="39">
        <f t="shared" ca="1" si="15"/>
        <v>798177006998.42957</v>
      </c>
      <c r="I71" s="39">
        <f t="shared" ca="1" si="15"/>
        <v>811160228611.49036</v>
      </c>
      <c r="J71" s="39">
        <f t="shared" ca="1" si="15"/>
        <v>824354636517.78674</v>
      </c>
      <c r="K71" s="39">
        <f t="shared" ca="1" si="15"/>
        <v>837763665893.25427</v>
      </c>
      <c r="L71" s="39">
        <f t="shared" ca="1" si="15"/>
        <v>851390807790.72034</v>
      </c>
      <c r="M71" s="39">
        <f t="shared" ca="1" si="15"/>
        <v>865239610048.80334</v>
      </c>
      <c r="N71" s="39">
        <f t="shared" ca="1" si="15"/>
        <v>890708893024.77563</v>
      </c>
      <c r="O71" s="39">
        <f t="shared" ca="1" si="15"/>
        <v>916927892458.22009</v>
      </c>
      <c r="P71" s="39">
        <f t="shared" ca="1" si="15"/>
        <v>943918677080.6012</v>
      </c>
      <c r="Q71" s="39">
        <f t="shared" ca="1" si="15"/>
        <v>971703965240.85461</v>
      </c>
      <c r="R71" s="39">
        <f t="shared" ca="1" si="15"/>
        <v>1000307144027.5929</v>
      </c>
      <c r="S71" s="39">
        <f t="shared" ca="1" si="15"/>
        <v>1029752288954.1971</v>
      </c>
      <c r="T71" s="39">
        <f t="shared" ca="1" si="15"/>
        <v>1060064184223.3591</v>
      </c>
      <c r="U71" s="39">
        <f t="shared" ca="1" si="15"/>
        <v>1091268343588.1333</v>
      </c>
      <c r="V71" s="39">
        <f t="shared" ca="1" si="15"/>
        <v>1123391031827.0583</v>
      </c>
      <c r="W71" s="39">
        <f t="shared" ca="1" si="15"/>
        <v>1156459286851.4199</v>
      </c>
      <c r="X71" s="39">
        <f t="shared" ca="1" si="15"/>
        <v>1154705819735.0093</v>
      </c>
      <c r="Y71" s="39">
        <f t="shared" ca="1" si="15"/>
        <v>1152955011291.4661</v>
      </c>
      <c r="Z71" s="39">
        <f t="shared" ca="1" si="15"/>
        <v>1151206857489.6104</v>
      </c>
      <c r="AA71" s="39">
        <f t="shared" ca="1" si="15"/>
        <v>1149461354304.3748</v>
      </c>
      <c r="AB71" s="39">
        <f t="shared" ca="1" si="15"/>
        <v>1147718497716.7942</v>
      </c>
      <c r="AC71" s="39">
        <f t="shared" ca="1" si="15"/>
        <v>1145978283713.9978</v>
      </c>
      <c r="AD71" s="39">
        <f t="shared" ca="1" si="15"/>
        <v>1144240708289.1992</v>
      </c>
      <c r="AE71" s="39">
        <f t="shared" ca="1" si="15"/>
        <v>1142505767441.687</v>
      </c>
      <c r="AF71" s="39">
        <f t="shared" ca="1" si="15"/>
        <v>1140773457176.8152</v>
      </c>
      <c r="AG71" s="39">
        <f t="shared" ca="1" si="15"/>
        <v>1139043773505.9963</v>
      </c>
      <c r="AH71" s="39"/>
    </row>
    <row r="72" spans="1:34">
      <c r="A72" s="20" t="s">
        <v>259</v>
      </c>
      <c r="B72" s="39">
        <f t="shared" ref="B72:F72" ca="1" si="18">B$18*B44/SUM(B$31:B$55)</f>
        <v>31107571009389.66</v>
      </c>
      <c r="C72" s="39">
        <f t="shared" ca="1" si="18"/>
        <v>33333338295534.828</v>
      </c>
      <c r="D72" s="39">
        <f t="shared" ca="1" si="18"/>
        <v>44927939171575.164</v>
      </c>
      <c r="E72" s="39">
        <f t="shared" ca="1" si="18"/>
        <v>29640462083919.918</v>
      </c>
      <c r="F72" s="39">
        <f t="shared" ca="1" si="18"/>
        <v>34841569165634.613</v>
      </c>
      <c r="G72" s="39">
        <f t="shared" ca="1" si="5"/>
        <v>30915930039490.328</v>
      </c>
      <c r="H72" s="39">
        <f t="shared" ca="1" si="15"/>
        <v>31951985177663.777</v>
      </c>
      <c r="I72" s="39">
        <f t="shared" ca="1" si="15"/>
        <v>33022760612071.699</v>
      </c>
      <c r="J72" s="39">
        <f t="shared" ca="1" si="15"/>
        <v>34129419889832.594</v>
      </c>
      <c r="K72" s="39">
        <f t="shared" ca="1" si="15"/>
        <v>35273165550874.43</v>
      </c>
      <c r="L72" s="39">
        <f t="shared" ca="1" si="15"/>
        <v>36455240434662.359</v>
      </c>
      <c r="M72" s="39">
        <f t="shared" ca="1" si="15"/>
        <v>37676929030717.391</v>
      </c>
      <c r="N72" s="39">
        <f t="shared" ca="1" si="15"/>
        <v>38050126230197.281</v>
      </c>
      <c r="O72" s="39">
        <f t="shared" ca="1" si="15"/>
        <v>38427020019428.063</v>
      </c>
      <c r="P72" s="39">
        <f t="shared" ca="1" si="15"/>
        <v>38807647013839.32</v>
      </c>
      <c r="Q72" s="39">
        <f t="shared" ca="1" si="15"/>
        <v>39192044191543.516</v>
      </c>
      <c r="R72" s="39">
        <f t="shared" ca="1" si="15"/>
        <v>39580248896928.383</v>
      </c>
      <c r="S72" s="39">
        <f t="shared" ca="1" si="15"/>
        <v>39972298844284.977</v>
      </c>
      <c r="T72" s="39">
        <f t="shared" ca="1" si="15"/>
        <v>40368232121471.617</v>
      </c>
      <c r="U72" s="39">
        <f t="shared" ca="1" si="15"/>
        <v>40768087193614.164</v>
      </c>
      <c r="V72" s="39">
        <f t="shared" ca="1" si="15"/>
        <v>41171902906842.938</v>
      </c>
      <c r="W72" s="39">
        <f t="shared" ca="1" si="15"/>
        <v>41579718492066.594</v>
      </c>
      <c r="X72" s="39">
        <f t="shared" ca="1" si="15"/>
        <v>41537832658714.023</v>
      </c>
      <c r="Y72" s="39">
        <f t="shared" ca="1" si="15"/>
        <v>41495989019563.328</v>
      </c>
      <c r="Z72" s="39">
        <f t="shared" ca="1" si="15"/>
        <v>41454187532109.664</v>
      </c>
      <c r="AA72" s="39">
        <f t="shared" ca="1" si="15"/>
        <v>41412428153891</v>
      </c>
      <c r="AB72" s="39">
        <f t="shared" ca="1" si="15"/>
        <v>41370710842488.094</v>
      </c>
      <c r="AC72" s="39">
        <f t="shared" ca="1" si="15"/>
        <v>41329035555524.43</v>
      </c>
      <c r="AD72" s="39">
        <f t="shared" ca="1" si="15"/>
        <v>41287402250666.164</v>
      </c>
      <c r="AE72" s="39">
        <f t="shared" ca="1" si="15"/>
        <v>41245810885622.133</v>
      </c>
      <c r="AF72" s="39">
        <f t="shared" ca="1" si="15"/>
        <v>41204261418143.75</v>
      </c>
      <c r="AG72" s="39">
        <f t="shared" ca="1" si="15"/>
        <v>41162753806024.992</v>
      </c>
      <c r="AH72" s="39"/>
    </row>
    <row r="73" spans="1:34">
      <c r="A73" s="20" t="s">
        <v>260</v>
      </c>
      <c r="B73" s="39">
        <f t="shared" ref="B73:F73" ca="1" si="19">B$18*B45/SUM(B$31:B$55)</f>
        <v>2753973796904.1079</v>
      </c>
      <c r="C73" s="39">
        <f t="shared" ca="1" si="19"/>
        <v>3297478745599.0977</v>
      </c>
      <c r="D73" s="39">
        <f t="shared" ca="1" si="19"/>
        <v>3637396645498.7988</v>
      </c>
      <c r="E73" s="39">
        <f t="shared" ca="1" si="19"/>
        <v>2865542246270.5601</v>
      </c>
      <c r="F73" s="39">
        <f t="shared" ca="1" si="19"/>
        <v>3766871924974.4224</v>
      </c>
      <c r="G73" s="39">
        <f t="shared" ca="1" si="5"/>
        <v>3468278418726.4492</v>
      </c>
      <c r="H73" s="39">
        <f t="shared" ca="1" si="15"/>
        <v>3501905799048.959</v>
      </c>
      <c r="I73" s="39">
        <f t="shared" ca="1" si="15"/>
        <v>3535859220297.4932</v>
      </c>
      <c r="J73" s="39">
        <f t="shared" ca="1" si="15"/>
        <v>3570141843666.4248</v>
      </c>
      <c r="K73" s="39">
        <f t="shared" ca="1" si="15"/>
        <v>3604756861000.1138</v>
      </c>
      <c r="L73" s="39">
        <f t="shared" ca="1" si="15"/>
        <v>3639707495090.0776</v>
      </c>
      <c r="M73" s="39">
        <f t="shared" ca="1" si="15"/>
        <v>3674996999975.0464</v>
      </c>
      <c r="N73" s="39">
        <f t="shared" ca="1" si="15"/>
        <v>3706307894156.1924</v>
      </c>
      <c r="O73" s="39">
        <f t="shared" ca="1" si="15"/>
        <v>3737885556471.9585</v>
      </c>
      <c r="P73" s="39">
        <f t="shared" ca="1" si="15"/>
        <v>3769732259781.0273</v>
      </c>
      <c r="Q73" s="39">
        <f t="shared" ca="1" si="15"/>
        <v>3801850296306.7852</v>
      </c>
      <c r="R73" s="39">
        <f t="shared" ca="1" si="15"/>
        <v>3834241977802.3145</v>
      </c>
      <c r="S73" s="39">
        <f t="shared" ca="1" si="15"/>
        <v>3866909635716.7803</v>
      </c>
      <c r="T73" s="39">
        <f t="shared" ca="1" si="15"/>
        <v>3899855621363.2446</v>
      </c>
      <c r="U73" s="39">
        <f t="shared" ca="1" si="15"/>
        <v>3933082306087.9058</v>
      </c>
      <c r="V73" s="39">
        <f t="shared" ca="1" si="15"/>
        <v>3966592081440.7813</v>
      </c>
      <c r="W73" s="39">
        <f t="shared" ca="1" si="15"/>
        <v>4000387359347.8379</v>
      </c>
      <c r="X73" s="39">
        <f t="shared" ca="1" si="15"/>
        <v>4024962358060.9424</v>
      </c>
      <c r="Y73" s="39">
        <f t="shared" ca="1" si="15"/>
        <v>4049688324794.7656</v>
      </c>
      <c r="Z73" s="39">
        <f t="shared" ca="1" si="15"/>
        <v>4074566186969.2266</v>
      </c>
      <c r="AA73" s="39">
        <f t="shared" ca="1" si="15"/>
        <v>4099596877701.5229</v>
      </c>
      <c r="AB73" s="39">
        <f t="shared" ca="1" si="15"/>
        <v>4124781335841.1436</v>
      </c>
      <c r="AC73" s="39">
        <f t="shared" ca="1" si="15"/>
        <v>4150120506005.0693</v>
      </c>
      <c r="AD73" s="39">
        <f t="shared" ca="1" si="15"/>
        <v>4175615338613.2129</v>
      </c>
      <c r="AE73" s="39">
        <f t="shared" ca="1" si="15"/>
        <v>4201266789924.061</v>
      </c>
      <c r="AF73" s="39">
        <f t="shared" ca="1" si="15"/>
        <v>4227075822070.5435</v>
      </c>
      <c r="AG73" s="39">
        <f t="shared" ca="1" si="15"/>
        <v>4253043403096.125</v>
      </c>
      <c r="AH73" s="39"/>
    </row>
    <row r="74" spans="1:34">
      <c r="A74" s="20" t="s">
        <v>307</v>
      </c>
      <c r="B74" s="39">
        <f t="shared" ref="B74:F74" ca="1" si="20">B$18*B46/SUM(B$31:B$55)</f>
        <v>3437032104159.0103</v>
      </c>
      <c r="C74" s="39">
        <f t="shared" ca="1" si="20"/>
        <v>4115340648537.2974</v>
      </c>
      <c r="D74" s="39">
        <f t="shared" ca="1" si="20"/>
        <v>4539567173875.6807</v>
      </c>
      <c r="E74" s="39">
        <f t="shared" ca="1" si="20"/>
        <v>3576272478455.5283</v>
      </c>
      <c r="F74" s="39">
        <f t="shared" ca="1" si="20"/>
        <v>4701155745543.623</v>
      </c>
      <c r="G74" s="39">
        <f t="shared" ca="1" si="5"/>
        <v>4328503155957.8481</v>
      </c>
      <c r="H74" s="39">
        <f t="shared" ca="1" si="15"/>
        <v>4370471015592.9531</v>
      </c>
      <c r="I74" s="39">
        <f t="shared" ca="1" si="15"/>
        <v>4412845782923.1416</v>
      </c>
      <c r="J74" s="39">
        <f t="shared" ca="1" si="15"/>
        <v>4455631403202.5615</v>
      </c>
      <c r="K74" s="39">
        <f t="shared" ca="1" si="15"/>
        <v>4498831859937.3545</v>
      </c>
      <c r="L74" s="39">
        <f t="shared" ca="1" si="15"/>
        <v>4542451175256.5342</v>
      </c>
      <c r="M74" s="39">
        <f t="shared" ca="1" si="15"/>
        <v>4586493410286.4629</v>
      </c>
      <c r="N74" s="39">
        <f t="shared" ca="1" si="15"/>
        <v>4625570233977.1963</v>
      </c>
      <c r="O74" s="39">
        <f t="shared" ca="1" si="15"/>
        <v>4664979991352.3711</v>
      </c>
      <c r="P74" s="39">
        <f t="shared" ca="1" si="15"/>
        <v>4704725518999.71</v>
      </c>
      <c r="Q74" s="39">
        <f t="shared" ca="1" si="15"/>
        <v>4744809677674.5957</v>
      </c>
      <c r="R74" s="39">
        <f t="shared" ca="1" si="15"/>
        <v>4785235352505.9902</v>
      </c>
      <c r="S74" s="39">
        <f t="shared" ca="1" si="15"/>
        <v>4826005453204.0879</v>
      </c>
      <c r="T74" s="39">
        <f t="shared" ca="1" si="15"/>
        <v>4867122914269.75</v>
      </c>
      <c r="U74" s="39">
        <f t="shared" ca="1" si="15"/>
        <v>4908590695205.7236</v>
      </c>
      <c r="V74" s="39">
        <f t="shared" ca="1" si="15"/>
        <v>4950411780729.6533</v>
      </c>
      <c r="W74" s="39">
        <f t="shared" ca="1" si="15"/>
        <v>4992589180988.9111</v>
      </c>
      <c r="X74" s="39">
        <f t="shared" ca="1" si="15"/>
        <v>5023259429061.5537</v>
      </c>
      <c r="Y74" s="39">
        <f t="shared" ca="1" si="15"/>
        <v>5054118089215.1309</v>
      </c>
      <c r="Z74" s="39">
        <f t="shared" ca="1" si="15"/>
        <v>5085166318894.2148</v>
      </c>
      <c r="AA74" s="39">
        <f t="shared" ca="1" si="15"/>
        <v>5116405282653.7461</v>
      </c>
      <c r="AB74" s="39">
        <f t="shared" ca="1" si="15"/>
        <v>5147836152202.6973</v>
      </c>
      <c r="AC74" s="39">
        <f t="shared" ca="1" si="15"/>
        <v>5179460106448.0381</v>
      </c>
      <c r="AD74" s="39">
        <f t="shared" ca="1" si="15"/>
        <v>5211278331538.9414</v>
      </c>
      <c r="AE74" s="39">
        <f t="shared" ca="1" si="15"/>
        <v>5243292020911.2822</v>
      </c>
      <c r="AF74" s="39">
        <f t="shared" ca="1" si="15"/>
        <v>5275502375332.3945</v>
      </c>
      <c r="AG74" s="39">
        <f t="shared" ca="1" si="15"/>
        <v>5307910602946.1094</v>
      </c>
      <c r="AH74" s="39"/>
    </row>
    <row r="75" spans="1:34">
      <c r="A75" s="20" t="s">
        <v>308</v>
      </c>
      <c r="B75" s="39">
        <f t="shared" ref="B75:F75" ca="1" si="21">B$18*B47/SUM(B$31:B$55)</f>
        <v>11524622595651.902</v>
      </c>
      <c r="C75" s="39">
        <f t="shared" ca="1" si="21"/>
        <v>12760087409683.691</v>
      </c>
      <c r="D75" s="39">
        <f t="shared" ca="1" si="21"/>
        <v>16519078631971.006</v>
      </c>
      <c r="E75" s="39">
        <f t="shared" ca="1" si="21"/>
        <v>11931496066960.951</v>
      </c>
      <c r="F75" s="39">
        <f t="shared" ca="1" si="21"/>
        <v>14890106049413.424</v>
      </c>
      <c r="G75" s="39">
        <f t="shared" ca="1" si="5"/>
        <v>14724308793720.033</v>
      </c>
      <c r="H75" s="39">
        <f t="shared" ca="1" si="15"/>
        <v>14923249044283.463</v>
      </c>
      <c r="I75" s="39">
        <f t="shared" ca="1" si="15"/>
        <v>15124877178118.607</v>
      </c>
      <c r="J75" s="39">
        <f t="shared" ca="1" si="15"/>
        <v>15329229511237.252</v>
      </c>
      <c r="K75" s="39">
        <f t="shared" ca="1" si="15"/>
        <v>15536342850317.082</v>
      </c>
      <c r="L75" s="39">
        <f t="shared" ca="1" si="15"/>
        <v>15746254499331.102</v>
      </c>
      <c r="M75" s="39">
        <f t="shared" ca="1" si="15"/>
        <v>15959002266266.586</v>
      </c>
      <c r="N75" s="39">
        <f t="shared" ca="1" si="15"/>
        <v>16133236687229.434</v>
      </c>
      <c r="O75" s="39">
        <f t="shared" ca="1" si="15"/>
        <v>16309373334468.199</v>
      </c>
      <c r="P75" s="39">
        <f t="shared" ca="1" si="15"/>
        <v>16487432975778.266</v>
      </c>
      <c r="Q75" s="39">
        <f t="shared" ca="1" si="15"/>
        <v>16667436605690.061</v>
      </c>
      <c r="R75" s="39">
        <f t="shared" ca="1" si="15"/>
        <v>16849405447944.43</v>
      </c>
      <c r="S75" s="39">
        <f t="shared" ca="1" si="15"/>
        <v>17033360957995.1</v>
      </c>
      <c r="T75" s="39">
        <f t="shared" ca="1" si="15"/>
        <v>17219324825538.416</v>
      </c>
      <c r="U75" s="39">
        <f t="shared" ca="1" si="15"/>
        <v>17407318977070.723</v>
      </c>
      <c r="V75" s="39">
        <f t="shared" ca="1" si="15"/>
        <v>17597365578473.648</v>
      </c>
      <c r="W75" s="39">
        <f t="shared" ca="1" si="15"/>
        <v>17789487037627.637</v>
      </c>
      <c r="X75" s="39">
        <f t="shared" ca="1" si="15"/>
        <v>17817348380904.238</v>
      </c>
      <c r="Y75" s="39">
        <f t="shared" ca="1" si="15"/>
        <v>17845253359753.219</v>
      </c>
      <c r="Z75" s="39">
        <f t="shared" ca="1" si="15"/>
        <v>17873202042515.254</v>
      </c>
      <c r="AA75" s="39">
        <f t="shared" ca="1" si="15"/>
        <v>17901194497638.063</v>
      </c>
      <c r="AB75" s="39">
        <f t="shared" ca="1" si="15"/>
        <v>17929230793676.559</v>
      </c>
      <c r="AC75" s="39">
        <f t="shared" ca="1" si="15"/>
        <v>17957310999293.031</v>
      </c>
      <c r="AD75" s="39">
        <f t="shared" ca="1" si="15"/>
        <v>17985435183257.285</v>
      </c>
      <c r="AE75" s="39">
        <f t="shared" ca="1" si="15"/>
        <v>18013603414446.863</v>
      </c>
      <c r="AF75" s="39">
        <f t="shared" ca="1" si="15"/>
        <v>18041815761847.152</v>
      </c>
      <c r="AG75" s="39">
        <f t="shared" ca="1" si="15"/>
        <v>18070072294551.59</v>
      </c>
      <c r="AH75" s="39"/>
    </row>
    <row r="76" spans="1:34">
      <c r="A76" s="20" t="s">
        <v>309</v>
      </c>
      <c r="B76" s="39">
        <f t="shared" ref="B76:F76" ca="1" si="22">B$18*B48/SUM(B$31:B$55)</f>
        <v>1926005531175.2231</v>
      </c>
      <c r="C76" s="39">
        <f t="shared" ca="1" si="22"/>
        <v>2132477547559.9812</v>
      </c>
      <c r="D76" s="39">
        <f t="shared" ca="1" si="22"/>
        <v>2760683619010.5103</v>
      </c>
      <c r="E76" s="39">
        <f t="shared" ca="1" si="22"/>
        <v>1994002600035.8857</v>
      </c>
      <c r="F76" s="39">
        <f t="shared" ca="1" si="22"/>
        <v>2488448222311.0649</v>
      </c>
      <c r="G76" s="39">
        <f t="shared" ca="1" si="5"/>
        <v>2460740032401.2603</v>
      </c>
      <c r="H76" s="39">
        <f t="shared" ca="1" si="15"/>
        <v>2493987110106.271</v>
      </c>
      <c r="I76" s="39">
        <f t="shared" ca="1" si="15"/>
        <v>2527683389336.5811</v>
      </c>
      <c r="J76" s="39">
        <f t="shared" ca="1" si="15"/>
        <v>2561834939257.4917</v>
      </c>
      <c r="K76" s="39">
        <f t="shared" ca="1" si="15"/>
        <v>2596447911034.8428</v>
      </c>
      <c r="L76" s="39">
        <f t="shared" ca="1" si="15"/>
        <v>2631528538942.9233</v>
      </c>
      <c r="M76" s="39">
        <f t="shared" ca="1" si="15"/>
        <v>2667083141487.3501</v>
      </c>
      <c r="N76" s="39">
        <f t="shared" ca="1" si="15"/>
        <v>2696201358219.4248</v>
      </c>
      <c r="O76" s="39">
        <f t="shared" ca="1" si="15"/>
        <v>2725637476756.834</v>
      </c>
      <c r="P76" s="39">
        <f t="shared" ca="1" si="15"/>
        <v>2755394967832.6509</v>
      </c>
      <c r="Q76" s="39">
        <f t="shared" ca="1" si="15"/>
        <v>2785477340072.1143</v>
      </c>
      <c r="R76" s="39">
        <f t="shared" ca="1" si="15"/>
        <v>2815888140406.3223</v>
      </c>
      <c r="S76" s="39">
        <f t="shared" ca="1" si="15"/>
        <v>2846630954490.4399</v>
      </c>
      <c r="T76" s="39">
        <f t="shared" ca="1" si="15"/>
        <v>2877709407126.4766</v>
      </c>
      <c r="U76" s="39">
        <f t="shared" ca="1" si="15"/>
        <v>2909127162690.6733</v>
      </c>
      <c r="V76" s="39">
        <f t="shared" ca="1" si="15"/>
        <v>2940887925565.563</v>
      </c>
      <c r="W76" s="39">
        <f t="shared" ca="1" si="15"/>
        <v>2972995440576.7388</v>
      </c>
      <c r="X76" s="39">
        <f t="shared" ca="1" si="15"/>
        <v>2977651653898.3755</v>
      </c>
      <c r="Y76" s="39">
        <f t="shared" ca="1" si="15"/>
        <v>2982315159637.0137</v>
      </c>
      <c r="Z76" s="39">
        <f t="shared" ca="1" si="15"/>
        <v>2986985969213.8105</v>
      </c>
      <c r="AA76" s="39">
        <f t="shared" ca="1" si="15"/>
        <v>2991664094067.812</v>
      </c>
      <c r="AB76" s="39">
        <f t="shared" ca="1" si="15"/>
        <v>2996349545655.978</v>
      </c>
      <c r="AC76" s="39">
        <f t="shared" ca="1" si="15"/>
        <v>3001042335453.2129</v>
      </c>
      <c r="AD76" s="39">
        <f t="shared" ca="1" si="15"/>
        <v>3005742474952.3916</v>
      </c>
      <c r="AE76" s="39">
        <f t="shared" ca="1" si="15"/>
        <v>3010449975664.3892</v>
      </c>
      <c r="AF76" s="39">
        <f t="shared" ca="1" si="15"/>
        <v>3015164849118.1104</v>
      </c>
      <c r="AG76" s="39">
        <f t="shared" ca="1" si="15"/>
        <v>3019887106860.5137</v>
      </c>
      <c r="AH76" s="39"/>
    </row>
    <row r="77" spans="1:34">
      <c r="A77" s="20" t="s">
        <v>310</v>
      </c>
      <c r="B77" s="39">
        <f t="shared" ref="B77:F77" ca="1" si="23">B$18*B49/SUM(B$31:B$55)</f>
        <v>2542214938060.1099</v>
      </c>
      <c r="C77" s="39">
        <f t="shared" ca="1" si="23"/>
        <v>2814745954118.2202</v>
      </c>
      <c r="D77" s="39">
        <f t="shared" ca="1" si="23"/>
        <v>3643941318914.0327</v>
      </c>
      <c r="E77" s="39">
        <f t="shared" ca="1" si="23"/>
        <v>2631967102009.7114</v>
      </c>
      <c r="F77" s="39">
        <f t="shared" ca="1" si="23"/>
        <v>3284606477473.7012</v>
      </c>
      <c r="G77" s="39">
        <f t="shared" ca="1" si="5"/>
        <v>3248033283287.5298</v>
      </c>
      <c r="H77" s="39">
        <f t="shared" ca="1" si="15"/>
        <v>3291917486224.8633</v>
      </c>
      <c r="I77" s="39">
        <f t="shared" ca="1" si="15"/>
        <v>3336394608969.1943</v>
      </c>
      <c r="J77" s="39">
        <f t="shared" ca="1" si="15"/>
        <v>3381472662464.6421</v>
      </c>
      <c r="K77" s="39">
        <f t="shared" ca="1" si="15"/>
        <v>3427159765891.2573</v>
      </c>
      <c r="L77" s="39">
        <f t="shared" ca="1" si="15"/>
        <v>3473464148127.3931</v>
      </c>
      <c r="M77" s="39">
        <f t="shared" ca="1" si="15"/>
        <v>3520394149231.8438</v>
      </c>
      <c r="N77" s="39">
        <f t="shared" ca="1" si="15"/>
        <v>3558828496562.4995</v>
      </c>
      <c r="O77" s="39">
        <f t="shared" ca="1" si="15"/>
        <v>3597682455729.8174</v>
      </c>
      <c r="P77" s="39">
        <f t="shared" ca="1" si="15"/>
        <v>3636960607898.9707</v>
      </c>
      <c r="Q77" s="39">
        <f t="shared" ca="1" si="15"/>
        <v>3676667584250.5825</v>
      </c>
      <c r="R77" s="39">
        <f t="shared" ca="1" si="15"/>
        <v>3716808066526.7744</v>
      </c>
      <c r="S77" s="39">
        <f t="shared" ca="1" si="15"/>
        <v>3757386787583.1782</v>
      </c>
      <c r="T77" s="39">
        <f t="shared" ca="1" si="15"/>
        <v>3798408531946.9731</v>
      </c>
      <c r="U77" s="39">
        <f t="shared" ca="1" si="15"/>
        <v>3839878136381.02</v>
      </c>
      <c r="V77" s="39">
        <f t="shared" ca="1" si="15"/>
        <v>3881800490454.1465</v>
      </c>
      <c r="W77" s="39">
        <f t="shared" ca="1" si="15"/>
        <v>3924180537117.666</v>
      </c>
      <c r="X77" s="39">
        <f t="shared" ca="1" si="15"/>
        <v>3930326467058.9141</v>
      </c>
      <c r="Y77" s="39">
        <f t="shared" ca="1" si="15"/>
        <v>3936482022565.1641</v>
      </c>
      <c r="Z77" s="39">
        <f t="shared" ca="1" si="15"/>
        <v>3942647218711.6792</v>
      </c>
      <c r="AA77" s="39">
        <f t="shared" ca="1" si="15"/>
        <v>3948822070597.3311</v>
      </c>
      <c r="AB77" s="39">
        <f t="shared" ca="1" si="15"/>
        <v>3955006593344.6377</v>
      </c>
      <c r="AC77" s="39">
        <f t="shared" ca="1" si="15"/>
        <v>3961200802099.8052</v>
      </c>
      <c r="AD77" s="39">
        <f t="shared" ca="1" si="15"/>
        <v>3967404712032.7573</v>
      </c>
      <c r="AE77" s="39">
        <f t="shared" ca="1" si="15"/>
        <v>3973618338337.1777</v>
      </c>
      <c r="AF77" s="39">
        <f t="shared" ca="1" si="15"/>
        <v>3979841696230.5474</v>
      </c>
      <c r="AG77" s="39">
        <f t="shared" ca="1" si="15"/>
        <v>3986074800954.1787</v>
      </c>
      <c r="AH77" s="39"/>
    </row>
    <row r="78" spans="1:34">
      <c r="A78" s="20" t="s">
        <v>263</v>
      </c>
      <c r="B78" s="39">
        <f t="shared" ref="B78:F78" ca="1" si="24">B$18*B50/SUM(B$31:B$55)</f>
        <v>66102536778.887474</v>
      </c>
      <c r="C78" s="39">
        <f t="shared" ca="1" si="24"/>
        <v>70995475141.843414</v>
      </c>
      <c r="D78" s="39">
        <f t="shared" ca="1" si="24"/>
        <v>90726600181.352692</v>
      </c>
      <c r="E78" s="39">
        <f t="shared" ca="1" si="24"/>
        <v>66194598631.030281</v>
      </c>
      <c r="F78" s="39">
        <f t="shared" ca="1" si="24"/>
        <v>84058645873.705566</v>
      </c>
      <c r="G78" s="39">
        <f t="shared" ca="1" si="5"/>
        <v>84284483711.266907</v>
      </c>
      <c r="H78" s="39">
        <f t="shared" ca="1" si="15"/>
        <v>84336349589.172409</v>
      </c>
      <c r="I78" s="39">
        <f t="shared" ca="1" si="15"/>
        <v>84388247383.620255</v>
      </c>
      <c r="J78" s="39">
        <f t="shared" ca="1" si="15"/>
        <v>84440177114.250793</v>
      </c>
      <c r="K78" s="39">
        <f t="shared" ca="1" si="15"/>
        <v>84492138800.716492</v>
      </c>
      <c r="L78" s="39">
        <f t="shared" ca="1" si="15"/>
        <v>84544132462.681885</v>
      </c>
      <c r="M78" s="39">
        <f t="shared" ca="1" si="15"/>
        <v>84596158119.823715</v>
      </c>
      <c r="N78" s="39">
        <f t="shared" ca="1" si="15"/>
        <v>85498445267.636169</v>
      </c>
      <c r="O78" s="39">
        <f t="shared" ca="1" si="15"/>
        <v>86410356045.116913</v>
      </c>
      <c r="P78" s="39">
        <f t="shared" ca="1" si="15"/>
        <v>87331993096.139633</v>
      </c>
      <c r="Q78" s="39">
        <f t="shared" ca="1" si="15"/>
        <v>88263460159.358734</v>
      </c>
      <c r="R78" s="39">
        <f t="shared" ca="1" si="15"/>
        <v>89204862079.8862</v>
      </c>
      <c r="S78" s="39">
        <f t="shared" ca="1" si="15"/>
        <v>90156304821.092682</v>
      </c>
      <c r="T78" s="39">
        <f t="shared" ca="1" si="15"/>
        <v>91117895476.534882</v>
      </c>
      <c r="U78" s="39">
        <f t="shared" ca="1" si="15"/>
        <v>92089742282.009735</v>
      </c>
      <c r="V78" s="39">
        <f t="shared" ca="1" si="15"/>
        <v>93071954627.73735</v>
      </c>
      <c r="W78" s="39">
        <f t="shared" ca="1" si="15"/>
        <v>94064643070.674011</v>
      </c>
      <c r="X78" s="39">
        <f t="shared" ca="1" si="15"/>
        <v>94101789376.222549</v>
      </c>
      <c r="Y78" s="39">
        <f t="shared" ca="1" si="15"/>
        <v>94138950350.917465</v>
      </c>
      <c r="Z78" s="39">
        <f t="shared" ca="1" si="15"/>
        <v>94176126000.551636</v>
      </c>
      <c r="AA78" s="39">
        <f t="shared" ca="1" si="15"/>
        <v>94213316330.920166</v>
      </c>
      <c r="AB78" s="39">
        <f t="shared" ca="1" si="15"/>
        <v>94250521347.820541</v>
      </c>
      <c r="AC78" s="39">
        <f t="shared" ca="1" si="15"/>
        <v>94287741057.05249</v>
      </c>
      <c r="AD78" s="39">
        <f t="shared" ca="1" si="15"/>
        <v>94324975464.41806</v>
      </c>
      <c r="AE78" s="39">
        <f t="shared" ca="1" si="15"/>
        <v>94362224575.721558</v>
      </c>
      <c r="AF78" s="39">
        <f t="shared" ca="1" si="15"/>
        <v>94399488396.769577</v>
      </c>
      <c r="AG78" s="39">
        <f t="shared" ca="1" si="15"/>
        <v>94436766933.371078</v>
      </c>
      <c r="AH78" s="39"/>
    </row>
    <row r="79" spans="1:34">
      <c r="A79" s="20" t="s">
        <v>311</v>
      </c>
      <c r="B79" s="39">
        <f t="shared" ref="B79:F79" ca="1" si="25">B$18*B51/SUM(B$31:B$55)</f>
        <v>16927583647.599266</v>
      </c>
      <c r="C79" s="39">
        <f t="shared" ca="1" si="25"/>
        <v>18180570710.690887</v>
      </c>
      <c r="D79" s="39">
        <f t="shared" ca="1" si="25"/>
        <v>23233330950.207298</v>
      </c>
      <c r="E79" s="39">
        <f t="shared" ca="1" si="25"/>
        <v>16951158910.801542</v>
      </c>
      <c r="F79" s="39">
        <f t="shared" ca="1" si="25"/>
        <v>21525796568.000095</v>
      </c>
      <c r="G79" s="39">
        <f t="shared" ca="1" si="5"/>
        <v>21583629278.700741</v>
      </c>
      <c r="H79" s="39">
        <f t="shared" ca="1" si="15"/>
        <v>21596911128.83062</v>
      </c>
      <c r="I79" s="39">
        <f t="shared" ca="1" si="15"/>
        <v>21610201152.170876</v>
      </c>
      <c r="J79" s="39">
        <f t="shared" ca="1" si="15"/>
        <v>21623499353.751041</v>
      </c>
      <c r="K79" s="39">
        <f t="shared" ca="1" si="15"/>
        <v>21636805738.603722</v>
      </c>
      <c r="L79" s="39">
        <f t="shared" ca="1" si="15"/>
        <v>21650120311.764637</v>
      </c>
      <c r="M79" s="39">
        <f t="shared" ref="H79:AG83" ca="1" si="26">IFERROR($F79*M51/$F51,0)</f>
        <v>21663443078.272606</v>
      </c>
      <c r="N79" s="39">
        <f t="shared" ca="1" si="26"/>
        <v>21894501399.375149</v>
      </c>
      <c r="O79" s="39">
        <f t="shared" ca="1" si="26"/>
        <v>22128024146.264385</v>
      </c>
      <c r="P79" s="39">
        <f t="shared" ca="1" si="26"/>
        <v>22364037604.054962</v>
      </c>
      <c r="Q79" s="39">
        <f t="shared" ca="1" si="26"/>
        <v>22602568338.21373</v>
      </c>
      <c r="R79" s="39">
        <f t="shared" ca="1" si="26"/>
        <v>22843643197.549969</v>
      </c>
      <c r="S79" s="39">
        <f t="shared" ca="1" si="26"/>
        <v>23087289317.237434</v>
      </c>
      <c r="T79" s="39">
        <f t="shared" ca="1" si="26"/>
        <v>23333534121.868694</v>
      </c>
      <c r="U79" s="39">
        <f t="shared" ca="1" si="26"/>
        <v>23582405328.541988</v>
      </c>
      <c r="V79" s="39">
        <f t="shared" ca="1" si="26"/>
        <v>23833930949.981068</v>
      </c>
      <c r="W79" s="39">
        <f t="shared" ca="1" si="26"/>
        <v>24088139297.688259</v>
      </c>
      <c r="X79" s="39">
        <f t="shared" ca="1" si="26"/>
        <v>24097651749.479267</v>
      </c>
      <c r="Y79" s="39">
        <f t="shared" ca="1" si="26"/>
        <v>24107167957.755497</v>
      </c>
      <c r="Z79" s="39">
        <f t="shared" ca="1" si="26"/>
        <v>24116687924.00037</v>
      </c>
      <c r="AA79" s="39">
        <f t="shared" ca="1" si="26"/>
        <v>24126211649.697937</v>
      </c>
      <c r="AB79" s="39">
        <f t="shared" ca="1" si="26"/>
        <v>24135739136.332806</v>
      </c>
      <c r="AC79" s="39">
        <f t="shared" ca="1" si="26"/>
        <v>24145270385.390171</v>
      </c>
      <c r="AD79" s="39">
        <f t="shared" ca="1" si="26"/>
        <v>24154805398.35582</v>
      </c>
      <c r="AE79" s="39">
        <f t="shared" ca="1" si="26"/>
        <v>24164344176.716145</v>
      </c>
      <c r="AF79" s="39">
        <f t="shared" ca="1" si="26"/>
        <v>24173886721.95808</v>
      </c>
      <c r="AG79" s="39">
        <f t="shared" ca="1" si="26"/>
        <v>24183433035.569199</v>
      </c>
      <c r="AH79" s="39"/>
    </row>
    <row r="80" spans="1:34">
      <c r="A80" s="20" t="s">
        <v>266</v>
      </c>
      <c r="B80" s="39">
        <f t="shared" ref="B80:F80" ca="1" si="27">B$18*B52/SUM(B$31:B$55)</f>
        <v>0</v>
      </c>
      <c r="C80" s="39">
        <f t="shared" ca="1" si="27"/>
        <v>0</v>
      </c>
      <c r="D80" s="39">
        <f t="shared" ca="1" si="27"/>
        <v>0</v>
      </c>
      <c r="E80" s="39">
        <f t="shared" ca="1" si="27"/>
        <v>0</v>
      </c>
      <c r="F80" s="39">
        <f t="shared" ca="1" si="27"/>
        <v>0</v>
      </c>
      <c r="G80" s="39">
        <f t="shared" ca="1" si="5"/>
        <v>0</v>
      </c>
      <c r="H80" s="39">
        <f t="shared" ca="1" si="26"/>
        <v>0</v>
      </c>
      <c r="I80" s="39">
        <f t="shared" ca="1" si="26"/>
        <v>0</v>
      </c>
      <c r="J80" s="39">
        <f t="shared" ca="1" si="26"/>
        <v>0</v>
      </c>
      <c r="K80" s="39">
        <f t="shared" ca="1" si="26"/>
        <v>0</v>
      </c>
      <c r="L80" s="39">
        <f t="shared" ca="1" si="26"/>
        <v>0</v>
      </c>
      <c r="M80" s="39">
        <f t="shared" ca="1" si="26"/>
        <v>0</v>
      </c>
      <c r="N80" s="39">
        <f t="shared" ca="1" si="26"/>
        <v>0</v>
      </c>
      <c r="O80" s="39">
        <f t="shared" ca="1" si="26"/>
        <v>0</v>
      </c>
      <c r="P80" s="39">
        <f t="shared" ca="1" si="26"/>
        <v>0</v>
      </c>
      <c r="Q80" s="39">
        <f t="shared" ca="1" si="26"/>
        <v>0</v>
      </c>
      <c r="R80" s="39">
        <f t="shared" ca="1" si="26"/>
        <v>0</v>
      </c>
      <c r="S80" s="39">
        <f t="shared" ca="1" si="26"/>
        <v>0</v>
      </c>
      <c r="T80" s="39">
        <f t="shared" ca="1" si="26"/>
        <v>0</v>
      </c>
      <c r="U80" s="39">
        <f t="shared" ca="1" si="26"/>
        <v>0</v>
      </c>
      <c r="V80" s="39">
        <f t="shared" ca="1" si="26"/>
        <v>0</v>
      </c>
      <c r="W80" s="39">
        <f t="shared" ca="1" si="26"/>
        <v>0</v>
      </c>
      <c r="X80" s="39">
        <f t="shared" ca="1" si="26"/>
        <v>0</v>
      </c>
      <c r="Y80" s="39">
        <f t="shared" ca="1" si="26"/>
        <v>0</v>
      </c>
      <c r="Z80" s="39">
        <f t="shared" ca="1" si="26"/>
        <v>0</v>
      </c>
      <c r="AA80" s="39">
        <f t="shared" ca="1" si="26"/>
        <v>0</v>
      </c>
      <c r="AB80" s="39">
        <f t="shared" ca="1" si="26"/>
        <v>0</v>
      </c>
      <c r="AC80" s="39">
        <f t="shared" ca="1" si="26"/>
        <v>0</v>
      </c>
      <c r="AD80" s="39">
        <f t="shared" ca="1" si="26"/>
        <v>0</v>
      </c>
      <c r="AE80" s="39">
        <f t="shared" ca="1" si="26"/>
        <v>0</v>
      </c>
      <c r="AF80" s="39">
        <f t="shared" ca="1" si="26"/>
        <v>0</v>
      </c>
      <c r="AG80" s="39">
        <f t="shared" ca="1" si="26"/>
        <v>0</v>
      </c>
      <c r="AH80" s="39"/>
    </row>
    <row r="81" spans="1:34">
      <c r="A81" s="20" t="s">
        <v>267</v>
      </c>
      <c r="B81" s="39">
        <f t="shared" ref="B81:F81" ca="1" si="28">B$18*B53/SUM(B$31:B$55)</f>
        <v>0</v>
      </c>
      <c r="C81" s="39">
        <f t="shared" ca="1" si="28"/>
        <v>0</v>
      </c>
      <c r="D81" s="39">
        <f t="shared" ca="1" si="28"/>
        <v>0</v>
      </c>
      <c r="E81" s="39">
        <f t="shared" ca="1" si="28"/>
        <v>0</v>
      </c>
      <c r="F81" s="39">
        <f t="shared" ca="1" si="28"/>
        <v>0</v>
      </c>
      <c r="G81" s="39">
        <f t="shared" ca="1" si="5"/>
        <v>0</v>
      </c>
      <c r="H81" s="39">
        <f t="shared" ca="1" si="26"/>
        <v>0</v>
      </c>
      <c r="I81" s="39">
        <f t="shared" ca="1" si="26"/>
        <v>0</v>
      </c>
      <c r="J81" s="39">
        <f t="shared" ca="1" si="26"/>
        <v>0</v>
      </c>
      <c r="K81" s="39">
        <f t="shared" ca="1" si="26"/>
        <v>0</v>
      </c>
      <c r="L81" s="39">
        <f t="shared" ca="1" si="26"/>
        <v>0</v>
      </c>
      <c r="M81" s="39">
        <f t="shared" ca="1" si="26"/>
        <v>0</v>
      </c>
      <c r="N81" s="39">
        <f t="shared" ca="1" si="26"/>
        <v>0</v>
      </c>
      <c r="O81" s="39">
        <f t="shared" ca="1" si="26"/>
        <v>0</v>
      </c>
      <c r="P81" s="39">
        <f t="shared" ca="1" si="26"/>
        <v>0</v>
      </c>
      <c r="Q81" s="39">
        <f t="shared" ca="1" si="26"/>
        <v>0</v>
      </c>
      <c r="R81" s="39">
        <f t="shared" ca="1" si="26"/>
        <v>0</v>
      </c>
      <c r="S81" s="39">
        <f t="shared" ca="1" si="26"/>
        <v>0</v>
      </c>
      <c r="T81" s="39">
        <f t="shared" ca="1" si="26"/>
        <v>0</v>
      </c>
      <c r="U81" s="39">
        <f t="shared" ca="1" si="26"/>
        <v>0</v>
      </c>
      <c r="V81" s="39">
        <f t="shared" ca="1" si="26"/>
        <v>0</v>
      </c>
      <c r="W81" s="39">
        <f t="shared" ca="1" si="26"/>
        <v>0</v>
      </c>
      <c r="X81" s="39">
        <f t="shared" ca="1" si="26"/>
        <v>0</v>
      </c>
      <c r="Y81" s="39">
        <f t="shared" ca="1" si="26"/>
        <v>0</v>
      </c>
      <c r="Z81" s="39">
        <f t="shared" ca="1" si="26"/>
        <v>0</v>
      </c>
      <c r="AA81" s="39">
        <f t="shared" ca="1" si="26"/>
        <v>0</v>
      </c>
      <c r="AB81" s="39">
        <f t="shared" ca="1" si="26"/>
        <v>0</v>
      </c>
      <c r="AC81" s="39">
        <f t="shared" ca="1" si="26"/>
        <v>0</v>
      </c>
      <c r="AD81" s="39">
        <f t="shared" ca="1" si="26"/>
        <v>0</v>
      </c>
      <c r="AE81" s="39">
        <f t="shared" ca="1" si="26"/>
        <v>0</v>
      </c>
      <c r="AF81" s="39">
        <f t="shared" ca="1" si="26"/>
        <v>0</v>
      </c>
      <c r="AG81" s="39">
        <f t="shared" ca="1" si="26"/>
        <v>0</v>
      </c>
      <c r="AH81" s="39"/>
    </row>
    <row r="82" spans="1:34">
      <c r="A82" s="20" t="s">
        <v>268</v>
      </c>
      <c r="B82" s="39">
        <f t="shared" ref="B82:F82" ca="1" si="29">B$18*B54/SUM(B$31:B$55)</f>
        <v>0</v>
      </c>
      <c r="C82" s="39">
        <f t="shared" ca="1" si="29"/>
        <v>0</v>
      </c>
      <c r="D82" s="39">
        <f t="shared" ca="1" si="29"/>
        <v>0</v>
      </c>
      <c r="E82" s="39">
        <f t="shared" ca="1" si="29"/>
        <v>0</v>
      </c>
      <c r="F82" s="39">
        <f t="shared" ca="1" si="29"/>
        <v>0</v>
      </c>
      <c r="G82" s="39">
        <f t="shared" ca="1" si="5"/>
        <v>0</v>
      </c>
      <c r="H82" s="39">
        <f t="shared" ca="1" si="26"/>
        <v>0</v>
      </c>
      <c r="I82" s="39">
        <f t="shared" ca="1" si="26"/>
        <v>0</v>
      </c>
      <c r="J82" s="39">
        <f t="shared" ca="1" si="26"/>
        <v>0</v>
      </c>
      <c r="K82" s="39">
        <f t="shared" ca="1" si="26"/>
        <v>0</v>
      </c>
      <c r="L82" s="39">
        <f t="shared" ca="1" si="26"/>
        <v>0</v>
      </c>
      <c r="M82" s="39">
        <f t="shared" ca="1" si="26"/>
        <v>0</v>
      </c>
      <c r="N82" s="39">
        <f t="shared" ca="1" si="26"/>
        <v>0</v>
      </c>
      <c r="O82" s="39">
        <f t="shared" ca="1" si="26"/>
        <v>0</v>
      </c>
      <c r="P82" s="39">
        <f t="shared" ca="1" si="26"/>
        <v>0</v>
      </c>
      <c r="Q82" s="39">
        <f t="shared" ca="1" si="26"/>
        <v>0</v>
      </c>
      <c r="R82" s="39">
        <f t="shared" ca="1" si="26"/>
        <v>0</v>
      </c>
      <c r="S82" s="39">
        <f t="shared" ca="1" si="26"/>
        <v>0</v>
      </c>
      <c r="T82" s="39">
        <f t="shared" ca="1" si="26"/>
        <v>0</v>
      </c>
      <c r="U82" s="39">
        <f t="shared" ca="1" si="26"/>
        <v>0</v>
      </c>
      <c r="V82" s="39">
        <f t="shared" ca="1" si="26"/>
        <v>0</v>
      </c>
      <c r="W82" s="39">
        <f t="shared" ca="1" si="26"/>
        <v>0</v>
      </c>
      <c r="X82" s="39">
        <f t="shared" ca="1" si="26"/>
        <v>0</v>
      </c>
      <c r="Y82" s="39">
        <f t="shared" ca="1" si="26"/>
        <v>0</v>
      </c>
      <c r="Z82" s="39">
        <f t="shared" ca="1" si="26"/>
        <v>0</v>
      </c>
      <c r="AA82" s="39">
        <f t="shared" ca="1" si="26"/>
        <v>0</v>
      </c>
      <c r="AB82" s="39">
        <f t="shared" ca="1" si="26"/>
        <v>0</v>
      </c>
      <c r="AC82" s="39">
        <f t="shared" ca="1" si="26"/>
        <v>0</v>
      </c>
      <c r="AD82" s="39">
        <f t="shared" ca="1" si="26"/>
        <v>0</v>
      </c>
      <c r="AE82" s="39">
        <f t="shared" ca="1" si="26"/>
        <v>0</v>
      </c>
      <c r="AF82" s="39">
        <f t="shared" ca="1" si="26"/>
        <v>0</v>
      </c>
      <c r="AG82" s="39">
        <f t="shared" ca="1" si="26"/>
        <v>0</v>
      </c>
      <c r="AH82" s="39"/>
    </row>
    <row r="83" spans="1:34">
      <c r="A83" s="20" t="s">
        <v>269</v>
      </c>
      <c r="B83" s="39">
        <f t="shared" ref="B83:F83" ca="1" si="30">B$18*B55/SUM(B$31:B$55)</f>
        <v>0</v>
      </c>
      <c r="C83" s="39">
        <f t="shared" ca="1" si="30"/>
        <v>0</v>
      </c>
      <c r="D83" s="39">
        <f t="shared" ca="1" si="30"/>
        <v>0</v>
      </c>
      <c r="E83" s="39">
        <f t="shared" ca="1" si="30"/>
        <v>0</v>
      </c>
      <c r="F83" s="39">
        <f t="shared" ca="1" si="30"/>
        <v>0</v>
      </c>
      <c r="G83" s="39">
        <f t="shared" ca="1" si="5"/>
        <v>0</v>
      </c>
      <c r="H83" s="39">
        <f t="shared" ca="1" si="26"/>
        <v>0</v>
      </c>
      <c r="I83" s="39">
        <f t="shared" ca="1" si="26"/>
        <v>0</v>
      </c>
      <c r="J83" s="39">
        <f t="shared" ca="1" si="26"/>
        <v>0</v>
      </c>
      <c r="K83" s="39">
        <f t="shared" ca="1" si="26"/>
        <v>0</v>
      </c>
      <c r="L83" s="39">
        <f t="shared" ca="1" si="26"/>
        <v>0</v>
      </c>
      <c r="M83" s="39">
        <f t="shared" ca="1" si="26"/>
        <v>0</v>
      </c>
      <c r="N83" s="39">
        <f t="shared" ca="1" si="26"/>
        <v>0</v>
      </c>
      <c r="O83" s="39">
        <f t="shared" ca="1" si="26"/>
        <v>0</v>
      </c>
      <c r="P83" s="39">
        <f t="shared" ca="1" si="26"/>
        <v>0</v>
      </c>
      <c r="Q83" s="39">
        <f t="shared" ca="1" si="26"/>
        <v>0</v>
      </c>
      <c r="R83" s="39">
        <f t="shared" ca="1" si="26"/>
        <v>0</v>
      </c>
      <c r="S83" s="39">
        <f t="shared" ca="1" si="26"/>
        <v>0</v>
      </c>
      <c r="T83" s="39">
        <f t="shared" ca="1" si="26"/>
        <v>0</v>
      </c>
      <c r="U83" s="39">
        <f t="shared" ca="1" si="26"/>
        <v>0</v>
      </c>
      <c r="V83" s="39">
        <f t="shared" ca="1" si="26"/>
        <v>0</v>
      </c>
      <c r="W83" s="39">
        <f t="shared" ca="1" si="26"/>
        <v>0</v>
      </c>
      <c r="X83" s="39">
        <f t="shared" ca="1" si="26"/>
        <v>0</v>
      </c>
      <c r="Y83" s="39">
        <f t="shared" ca="1" si="26"/>
        <v>0</v>
      </c>
      <c r="Z83" s="39">
        <f t="shared" ca="1" si="26"/>
        <v>0</v>
      </c>
      <c r="AA83" s="39">
        <f t="shared" ca="1" si="26"/>
        <v>0</v>
      </c>
      <c r="AB83" s="39">
        <f t="shared" ca="1" si="26"/>
        <v>0</v>
      </c>
      <c r="AC83" s="39">
        <f t="shared" ca="1" si="26"/>
        <v>0</v>
      </c>
      <c r="AD83" s="39">
        <f t="shared" ca="1" si="26"/>
        <v>0</v>
      </c>
      <c r="AE83" s="39">
        <f t="shared" ca="1" si="26"/>
        <v>0</v>
      </c>
      <c r="AF83" s="39">
        <f t="shared" ca="1" si="26"/>
        <v>0</v>
      </c>
      <c r="AG83" s="39">
        <f t="shared" ca="1" si="26"/>
        <v>0</v>
      </c>
      <c r="AH83" s="39"/>
    </row>
    <row r="84" spans="1:34" s="728" customFormat="1" ht="13.5">
      <c r="A84" s="728" t="s">
        <v>836</v>
      </c>
      <c r="B84" s="729">
        <f ca="1">SUM(B59:B83)</f>
        <v>81007470331551.438</v>
      </c>
      <c r="C84" s="729">
        <f t="shared" ref="C84:AG84" ca="1" si="31">SUM(C59:C83)</f>
        <v>90287018719538.969</v>
      </c>
      <c r="D84" s="729">
        <f t="shared" ca="1" si="31"/>
        <v>116226040513557.03</v>
      </c>
      <c r="E84" s="729">
        <f t="shared" ca="1" si="31"/>
        <v>81286550055541.344</v>
      </c>
      <c r="F84" s="729">
        <f t="shared" ca="1" si="31"/>
        <v>98704331881510.453</v>
      </c>
      <c r="G84" s="729">
        <f t="shared" ca="1" si="31"/>
        <v>94393837527687.531</v>
      </c>
      <c r="H84" s="729">
        <f t="shared" ca="1" si="31"/>
        <v>95953664270080.25</v>
      </c>
      <c r="I84" s="729">
        <f t="shared" ca="1" si="31"/>
        <v>97554931702976.453</v>
      </c>
      <c r="J84" s="729">
        <f t="shared" ca="1" si="31"/>
        <v>99198888413661.891</v>
      </c>
      <c r="K84" s="729">
        <f t="shared" ca="1" si="31"/>
        <v>100886823123600.69</v>
      </c>
      <c r="L84" s="729">
        <f t="shared" ca="1" si="31"/>
        <v>102620066011053.8</v>
      </c>
      <c r="M84" s="729">
        <f t="shared" ca="1" si="31"/>
        <v>104399990077715.34</v>
      </c>
      <c r="N84" s="729">
        <f t="shared" ca="1" si="31"/>
        <v>105414574925872.48</v>
      </c>
      <c r="O84" s="729">
        <f t="shared" ca="1" si="31"/>
        <v>106442956938153.83</v>
      </c>
      <c r="P84" s="729">
        <f t="shared" ca="1" si="31"/>
        <v>107485367818368.2</v>
      </c>
      <c r="Q84" s="729">
        <f t="shared" ca="1" si="31"/>
        <v>108542044371611.67</v>
      </c>
      <c r="R84" s="729">
        <f t="shared" ca="1" si="31"/>
        <v>109613228637370.86</v>
      </c>
      <c r="S84" s="729">
        <f t="shared" ca="1" si="31"/>
        <v>110699168026373.38</v>
      </c>
      <c r="T84" s="729">
        <f t="shared" ca="1" si="31"/>
        <v>111800115461294.84</v>
      </c>
      <c r="U84" s="729">
        <f t="shared" ca="1" si="31"/>
        <v>112916329521433.66</v>
      </c>
      <c r="V84" s="729">
        <f t="shared" ca="1" si="31"/>
        <v>114048074591469.23</v>
      </c>
      <c r="W84" s="729">
        <f t="shared" ca="1" si="31"/>
        <v>115195621014421.28</v>
      </c>
      <c r="X84" s="729">
        <f t="shared" ca="1" si="31"/>
        <v>115392095087663.98</v>
      </c>
      <c r="Y84" s="729">
        <f t="shared" ca="1" si="31"/>
        <v>115590679837810.3</v>
      </c>
      <c r="Z84" s="729">
        <f t="shared" ca="1" si="31"/>
        <v>115791390225380.75</v>
      </c>
      <c r="AA84" s="729">
        <f t="shared" ca="1" si="31"/>
        <v>115994241323925.89</v>
      </c>
      <c r="AB84" s="729">
        <f t="shared" ca="1" si="31"/>
        <v>116199248320882.98</v>
      </c>
      <c r="AC84" s="729">
        <f t="shared" ca="1" si="31"/>
        <v>116406426518439.38</v>
      </c>
      <c r="AD84" s="729">
        <f t="shared" ca="1" si="31"/>
        <v>116615791334402.7</v>
      </c>
      <c r="AE84" s="729">
        <f t="shared" ca="1" si="31"/>
        <v>116827358303077.58</v>
      </c>
      <c r="AF84" s="729">
        <f t="shared" ca="1" si="31"/>
        <v>117041143076148.72</v>
      </c>
      <c r="AG84" s="729">
        <f t="shared" ca="1" si="31"/>
        <v>117257161423571.28</v>
      </c>
    </row>
    <row r="85" spans="1:34" s="728" customFormat="1" ht="13.5">
      <c r="A85" s="728" t="s">
        <v>999</v>
      </c>
      <c r="B85" s="730">
        <f ca="1">B84-B18</f>
        <v>0</v>
      </c>
      <c r="C85" s="730">
        <f t="shared" ref="C85:F85" ca="1" si="32">C84-C18</f>
        <v>0</v>
      </c>
      <c r="D85" s="730">
        <f t="shared" ca="1" si="32"/>
        <v>0</v>
      </c>
      <c r="E85" s="730">
        <f t="shared" ca="1" si="32"/>
        <v>0</v>
      </c>
      <c r="F85" s="730">
        <f t="shared" ca="1" si="32"/>
        <v>0</v>
      </c>
      <c r="G85" s="729"/>
      <c r="H85" s="729"/>
      <c r="I85" s="729"/>
      <c r="J85" s="729"/>
      <c r="K85" s="729"/>
      <c r="L85" s="729"/>
      <c r="M85" s="729"/>
      <c r="N85" s="729"/>
      <c r="O85" s="729"/>
      <c r="P85" s="729"/>
      <c r="Q85" s="729"/>
      <c r="R85" s="729"/>
      <c r="S85" s="729"/>
      <c r="T85" s="729"/>
      <c r="U85" s="729"/>
      <c r="V85" s="729"/>
      <c r="W85" s="729"/>
      <c r="X85" s="729"/>
      <c r="Y85" s="729"/>
      <c r="Z85" s="729"/>
      <c r="AA85" s="729"/>
      <c r="AB85" s="729"/>
      <c r="AC85" s="729"/>
      <c r="AD85" s="729"/>
      <c r="AE85" s="729"/>
      <c r="AF85" s="729"/>
      <c r="AG85" s="729"/>
    </row>
    <row r="86" spans="1:34">
      <c r="A86" s="19" t="s">
        <v>984</v>
      </c>
      <c r="B86" s="19"/>
    </row>
    <row r="87" spans="1:34">
      <c r="B87" s="20">
        <v>2019</v>
      </c>
      <c r="C87" s="20">
        <v>2020</v>
      </c>
      <c r="D87" s="20">
        <v>2021</v>
      </c>
      <c r="E87" s="20">
        <v>2022</v>
      </c>
      <c r="F87" s="20">
        <v>2023</v>
      </c>
      <c r="G87" s="20">
        <v>2024</v>
      </c>
      <c r="H87" s="20">
        <v>2025</v>
      </c>
      <c r="I87" s="20">
        <v>2026</v>
      </c>
      <c r="J87" s="20">
        <v>2027</v>
      </c>
      <c r="K87" s="20">
        <v>2028</v>
      </c>
      <c r="L87" s="20">
        <v>2029</v>
      </c>
      <c r="M87" s="20">
        <v>2030</v>
      </c>
      <c r="N87" s="20">
        <v>2031</v>
      </c>
      <c r="O87" s="20">
        <v>2032</v>
      </c>
      <c r="P87" s="20">
        <v>2033</v>
      </c>
      <c r="Q87" s="20">
        <v>2034</v>
      </c>
      <c r="R87" s="20">
        <v>2035</v>
      </c>
      <c r="S87" s="20">
        <v>2036</v>
      </c>
      <c r="T87" s="20">
        <v>2037</v>
      </c>
      <c r="U87" s="20">
        <v>2038</v>
      </c>
      <c r="V87" s="20">
        <v>2039</v>
      </c>
      <c r="W87" s="20">
        <v>2040</v>
      </c>
      <c r="X87" s="20">
        <v>2041</v>
      </c>
      <c r="Y87" s="20">
        <v>2042</v>
      </c>
      <c r="Z87" s="20">
        <v>2043</v>
      </c>
      <c r="AA87" s="20">
        <v>2044</v>
      </c>
      <c r="AB87" s="20">
        <v>2045</v>
      </c>
      <c r="AC87" s="20">
        <v>2046</v>
      </c>
      <c r="AD87" s="20">
        <v>2047</v>
      </c>
      <c r="AE87" s="20">
        <v>2048</v>
      </c>
      <c r="AF87" s="20">
        <v>2049</v>
      </c>
      <c r="AG87" s="20">
        <v>2050</v>
      </c>
    </row>
    <row r="88" spans="1:34">
      <c r="A88" s="20" t="s">
        <v>246</v>
      </c>
      <c r="B88" s="39">
        <f ca="1">B$19*B31/SUM(B$31:B$55)</f>
        <v>9.9552852483715299E-4</v>
      </c>
      <c r="C88" s="39">
        <f t="shared" ref="C88:F88" ca="1" si="33">C$19*C31/SUM(C$31:C$55)</f>
        <v>1.3510565825544203E-3</v>
      </c>
      <c r="D88" s="39">
        <f t="shared" ca="1" si="33"/>
        <v>1.7435096457375111E-3</v>
      </c>
      <c r="E88" s="39">
        <f t="shared" ca="1" si="33"/>
        <v>1.9042243751897462E-3</v>
      </c>
      <c r="F88" s="39">
        <f t="shared" ca="1" si="33"/>
        <v>2.2633513315566361E-3</v>
      </c>
      <c r="G88" s="39">
        <f t="shared" ref="G88:AG88" ca="1" si="34">IFERROR($F88*G31/$F31,0)</f>
        <v>2.2659367828718668E-3</v>
      </c>
      <c r="H88" s="39">
        <f t="shared" ca="1" si="34"/>
        <v>2.3027947218443798E-3</v>
      </c>
      <c r="I88" s="39">
        <f t="shared" ca="1" si="34"/>
        <v>2.3402521954886328E-3</v>
      </c>
      <c r="J88" s="39">
        <f t="shared" ca="1" si="34"/>
        <v>2.3783189558914931E-3</v>
      </c>
      <c r="K88" s="39">
        <f t="shared" ca="1" si="34"/>
        <v>2.4170049137681813E-3</v>
      </c>
      <c r="L88" s="39">
        <f t="shared" ca="1" si="34"/>
        <v>2.4563201410425389E-3</v>
      </c>
      <c r="M88" s="39">
        <f t="shared" ca="1" si="34"/>
        <v>2.4962748734692558E-3</v>
      </c>
      <c r="N88" s="39">
        <f t="shared" ca="1" si="34"/>
        <v>2.5697554797658303E-3</v>
      </c>
      <c r="O88" s="39">
        <f t="shared" ca="1" si="34"/>
        <v>2.6453990688168677E-3</v>
      </c>
      <c r="P88" s="39">
        <f t="shared" ca="1" si="34"/>
        <v>2.7232693104072524E-3</v>
      </c>
      <c r="Q88" s="39">
        <f t="shared" ca="1" si="34"/>
        <v>2.8034317485122664E-3</v>
      </c>
      <c r="R88" s="39">
        <f t="shared" ca="1" si="34"/>
        <v>2.8859538564664508E-3</v>
      </c>
      <c r="S88" s="39">
        <f t="shared" ca="1" si="34"/>
        <v>2.9709050937564273E-3</v>
      </c>
      <c r="T88" s="39">
        <f t="shared" ca="1" si="34"/>
        <v>3.0583569644854758E-3</v>
      </c>
      <c r="U88" s="39">
        <f t="shared" ca="1" si="34"/>
        <v>3.1483830775590827E-3</v>
      </c>
      <c r="V88" s="39">
        <f t="shared" ca="1" si="34"/>
        <v>3.241059208642115E-3</v>
      </c>
      <c r="W88" s="39">
        <f t="shared" ca="1" si="34"/>
        <v>3.3364633639397798E-3</v>
      </c>
      <c r="X88" s="39">
        <f t="shared" ca="1" si="34"/>
        <v>3.3314044925551191E-3</v>
      </c>
      <c r="Y88" s="39">
        <f t="shared" ca="1" si="34"/>
        <v>3.3263532916217404E-3</v>
      </c>
      <c r="Z88" s="39">
        <f t="shared" ca="1" si="34"/>
        <v>3.3213097495094165E-3</v>
      </c>
      <c r="AA88" s="39">
        <f t="shared" ca="1" si="34"/>
        <v>3.3162738546055545E-3</v>
      </c>
      <c r="AB88" s="39">
        <f t="shared" ca="1" si="34"/>
        <v>3.3112455953151682E-3</v>
      </c>
      <c r="AC88" s="39">
        <f t="shared" ca="1" si="34"/>
        <v>3.3062249600608541E-3</v>
      </c>
      <c r="AD88" s="39">
        <f t="shared" ca="1" si="34"/>
        <v>3.3012119372827615E-3</v>
      </c>
      <c r="AE88" s="39">
        <f t="shared" ca="1" si="34"/>
        <v>3.2962065154385658E-3</v>
      </c>
      <c r="AF88" s="39">
        <f t="shared" ca="1" si="34"/>
        <v>3.2912086830034475E-3</v>
      </c>
      <c r="AG88" s="39">
        <f t="shared" ca="1" si="34"/>
        <v>3.2862184284700572E-3</v>
      </c>
    </row>
    <row r="89" spans="1:34">
      <c r="A89" s="20" t="s">
        <v>247</v>
      </c>
      <c r="B89" s="39">
        <f t="shared" ref="B89:F89" ca="1" si="35">B$19*B32/SUM(B$31:B$55)</f>
        <v>0</v>
      </c>
      <c r="C89" s="39">
        <f t="shared" ca="1" si="35"/>
        <v>0</v>
      </c>
      <c r="D89" s="39">
        <f t="shared" ca="1" si="35"/>
        <v>0</v>
      </c>
      <c r="E89" s="39">
        <f t="shared" ca="1" si="35"/>
        <v>0</v>
      </c>
      <c r="F89" s="39">
        <f t="shared" ca="1" si="35"/>
        <v>0</v>
      </c>
      <c r="G89" s="39">
        <f t="shared" ref="G89:AG89" ca="1" si="36">IFERROR($F89*G32/$F32,0)</f>
        <v>0</v>
      </c>
      <c r="H89" s="39">
        <f t="shared" ca="1" si="36"/>
        <v>0</v>
      </c>
      <c r="I89" s="39">
        <f t="shared" ca="1" si="36"/>
        <v>0</v>
      </c>
      <c r="J89" s="39">
        <f t="shared" ca="1" si="36"/>
        <v>0</v>
      </c>
      <c r="K89" s="39">
        <f t="shared" ca="1" si="36"/>
        <v>0</v>
      </c>
      <c r="L89" s="39">
        <f t="shared" ca="1" si="36"/>
        <v>0</v>
      </c>
      <c r="M89" s="39">
        <f t="shared" ca="1" si="36"/>
        <v>0</v>
      </c>
      <c r="N89" s="39">
        <f t="shared" ca="1" si="36"/>
        <v>0</v>
      </c>
      <c r="O89" s="39">
        <f t="shared" ca="1" si="36"/>
        <v>0</v>
      </c>
      <c r="P89" s="39">
        <f t="shared" ca="1" si="36"/>
        <v>0</v>
      </c>
      <c r="Q89" s="39">
        <f t="shared" ca="1" si="36"/>
        <v>0</v>
      </c>
      <c r="R89" s="39">
        <f t="shared" ca="1" si="36"/>
        <v>0</v>
      </c>
      <c r="S89" s="39">
        <f t="shared" ca="1" si="36"/>
        <v>0</v>
      </c>
      <c r="T89" s="39">
        <f t="shared" ca="1" si="36"/>
        <v>0</v>
      </c>
      <c r="U89" s="39">
        <f t="shared" ca="1" si="36"/>
        <v>0</v>
      </c>
      <c r="V89" s="39">
        <f t="shared" ca="1" si="36"/>
        <v>0</v>
      </c>
      <c r="W89" s="39">
        <f t="shared" ca="1" si="36"/>
        <v>0</v>
      </c>
      <c r="X89" s="39">
        <f t="shared" ca="1" si="36"/>
        <v>0</v>
      </c>
      <c r="Y89" s="39">
        <f t="shared" ca="1" si="36"/>
        <v>0</v>
      </c>
      <c r="Z89" s="39">
        <f t="shared" ca="1" si="36"/>
        <v>0</v>
      </c>
      <c r="AA89" s="39">
        <f t="shared" ca="1" si="36"/>
        <v>0</v>
      </c>
      <c r="AB89" s="39">
        <f t="shared" ca="1" si="36"/>
        <v>0</v>
      </c>
      <c r="AC89" s="39">
        <f t="shared" ca="1" si="36"/>
        <v>0</v>
      </c>
      <c r="AD89" s="39">
        <f t="shared" ca="1" si="36"/>
        <v>0</v>
      </c>
      <c r="AE89" s="39">
        <f t="shared" ca="1" si="36"/>
        <v>0</v>
      </c>
      <c r="AF89" s="39">
        <f t="shared" ca="1" si="36"/>
        <v>0</v>
      </c>
      <c r="AG89" s="39">
        <f t="shared" ca="1" si="36"/>
        <v>0</v>
      </c>
    </row>
    <row r="90" spans="1:34">
      <c r="A90" s="20" t="s">
        <v>248</v>
      </c>
      <c r="B90" s="39">
        <f t="shared" ref="B90:F90" ca="1" si="37">B$19*B33/SUM(B$31:B$55)</f>
        <v>0</v>
      </c>
      <c r="C90" s="39">
        <f t="shared" ca="1" si="37"/>
        <v>0</v>
      </c>
      <c r="D90" s="39">
        <f t="shared" ca="1" si="37"/>
        <v>0</v>
      </c>
      <c r="E90" s="39">
        <f t="shared" ca="1" si="37"/>
        <v>0</v>
      </c>
      <c r="F90" s="39">
        <f t="shared" ca="1" si="37"/>
        <v>0</v>
      </c>
      <c r="G90" s="39">
        <f t="shared" ref="G90:AG90" ca="1" si="38">IFERROR($F90*G33/$F33,0)</f>
        <v>0</v>
      </c>
      <c r="H90" s="39">
        <f t="shared" ca="1" si="38"/>
        <v>0</v>
      </c>
      <c r="I90" s="39">
        <f t="shared" ca="1" si="38"/>
        <v>0</v>
      </c>
      <c r="J90" s="39">
        <f t="shared" ca="1" si="38"/>
        <v>0</v>
      </c>
      <c r="K90" s="39">
        <f t="shared" ca="1" si="38"/>
        <v>0</v>
      </c>
      <c r="L90" s="39">
        <f t="shared" ca="1" si="38"/>
        <v>0</v>
      </c>
      <c r="M90" s="39">
        <f t="shared" ca="1" si="38"/>
        <v>0</v>
      </c>
      <c r="N90" s="39">
        <f t="shared" ca="1" si="38"/>
        <v>0</v>
      </c>
      <c r="O90" s="39">
        <f t="shared" ca="1" si="38"/>
        <v>0</v>
      </c>
      <c r="P90" s="39">
        <f t="shared" ca="1" si="38"/>
        <v>0</v>
      </c>
      <c r="Q90" s="39">
        <f t="shared" ca="1" si="38"/>
        <v>0</v>
      </c>
      <c r="R90" s="39">
        <f t="shared" ca="1" si="38"/>
        <v>0</v>
      </c>
      <c r="S90" s="39">
        <f t="shared" ca="1" si="38"/>
        <v>0</v>
      </c>
      <c r="T90" s="39">
        <f t="shared" ca="1" si="38"/>
        <v>0</v>
      </c>
      <c r="U90" s="39">
        <f t="shared" ca="1" si="38"/>
        <v>0</v>
      </c>
      <c r="V90" s="39">
        <f t="shared" ca="1" si="38"/>
        <v>0</v>
      </c>
      <c r="W90" s="39">
        <f t="shared" ca="1" si="38"/>
        <v>0</v>
      </c>
      <c r="X90" s="39">
        <f t="shared" ca="1" si="38"/>
        <v>0</v>
      </c>
      <c r="Y90" s="39">
        <f t="shared" ca="1" si="38"/>
        <v>0</v>
      </c>
      <c r="Z90" s="39">
        <f t="shared" ca="1" si="38"/>
        <v>0</v>
      </c>
      <c r="AA90" s="39">
        <f t="shared" ca="1" si="38"/>
        <v>0</v>
      </c>
      <c r="AB90" s="39">
        <f t="shared" ca="1" si="38"/>
        <v>0</v>
      </c>
      <c r="AC90" s="39">
        <f t="shared" ca="1" si="38"/>
        <v>0</v>
      </c>
      <c r="AD90" s="39">
        <f t="shared" ca="1" si="38"/>
        <v>0</v>
      </c>
      <c r="AE90" s="39">
        <f t="shared" ca="1" si="38"/>
        <v>0</v>
      </c>
      <c r="AF90" s="39">
        <f t="shared" ca="1" si="38"/>
        <v>0</v>
      </c>
      <c r="AG90" s="39">
        <f t="shared" ca="1" si="38"/>
        <v>0</v>
      </c>
    </row>
    <row r="91" spans="1:34">
      <c r="A91" s="20" t="s">
        <v>249</v>
      </c>
      <c r="B91" s="39">
        <f t="shared" ref="B91:F91" ca="1" si="39">B$19*B34/SUM(B$31:B$55)</f>
        <v>41912158667.143845</v>
      </c>
      <c r="C91" s="39">
        <f t="shared" ca="1" si="39"/>
        <v>60071729091.058662</v>
      </c>
      <c r="D91" s="39">
        <f t="shared" ca="1" si="39"/>
        <v>83113139092.224167</v>
      </c>
      <c r="E91" s="39">
        <f t="shared" ca="1" si="39"/>
        <v>84761373339.42392</v>
      </c>
      <c r="F91" s="39">
        <f t="shared" ca="1" si="39"/>
        <v>100538676714.26805</v>
      </c>
      <c r="G91" s="39">
        <f t="shared" ref="G91:AG91" ca="1" si="40">IFERROR($F91*G34/$F34,0)</f>
        <v>100653523159.14748</v>
      </c>
      <c r="H91" s="39">
        <f t="shared" ca="1" si="40"/>
        <v>102290762751.18341</v>
      </c>
      <c r="I91" s="39">
        <f t="shared" ca="1" si="40"/>
        <v>103954633835.06976</v>
      </c>
      <c r="J91" s="39">
        <f t="shared" ca="1" si="40"/>
        <v>105645569601.13596</v>
      </c>
      <c r="K91" s="39">
        <f t="shared" ca="1" si="40"/>
        <v>107364010286.02567</v>
      </c>
      <c r="L91" s="39">
        <f t="shared" ca="1" si="40"/>
        <v>109110403287.31285</v>
      </c>
      <c r="M91" s="39">
        <f t="shared" ca="1" si="40"/>
        <v>110885203279.98216</v>
      </c>
      <c r="N91" s="39">
        <f t="shared" ca="1" si="40"/>
        <v>114149231633.9624</v>
      </c>
      <c r="O91" s="39">
        <f t="shared" ca="1" si="40"/>
        <v>117509340265.38673</v>
      </c>
      <c r="P91" s="39">
        <f t="shared" ca="1" si="40"/>
        <v>120968357403.27545</v>
      </c>
      <c r="Q91" s="39">
        <f t="shared" ca="1" si="40"/>
        <v>124529194528.69185</v>
      </c>
      <c r="R91" s="39">
        <f t="shared" ca="1" si="40"/>
        <v>128194848825.358</v>
      </c>
      <c r="S91" s="39">
        <f t="shared" ca="1" si="40"/>
        <v>131968405702.40721</v>
      </c>
      <c r="T91" s="39">
        <f t="shared" ca="1" si="40"/>
        <v>135853041391.39626</v>
      </c>
      <c r="U91" s="39">
        <f t="shared" ca="1" si="40"/>
        <v>139852025619.7637</v>
      </c>
      <c r="V91" s="39">
        <f t="shared" ca="1" si="40"/>
        <v>143968724362.98444</v>
      </c>
      <c r="W91" s="39">
        <f t="shared" ca="1" si="40"/>
        <v>148206602677.73679</v>
      </c>
      <c r="X91" s="39">
        <f t="shared" ca="1" si="40"/>
        <v>147981886246.13815</v>
      </c>
      <c r="Y91" s="39">
        <f t="shared" ca="1" si="40"/>
        <v>147757510538.05466</v>
      </c>
      <c r="Z91" s="39">
        <f t="shared" ca="1" si="40"/>
        <v>147533475036.86844</v>
      </c>
      <c r="AA91" s="39">
        <f t="shared" ca="1" si="40"/>
        <v>147309779226.74509</v>
      </c>
      <c r="AB91" s="39">
        <f t="shared" ca="1" si="40"/>
        <v>147086422592.63205</v>
      </c>
      <c r="AC91" s="39">
        <f t="shared" ca="1" si="40"/>
        <v>146863404620.25809</v>
      </c>
      <c r="AD91" s="39">
        <f t="shared" ca="1" si="40"/>
        <v>146640724796.13141</v>
      </c>
      <c r="AE91" s="39">
        <f t="shared" ca="1" si="40"/>
        <v>146418382607.53891</v>
      </c>
      <c r="AF91" s="39">
        <f t="shared" ca="1" si="40"/>
        <v>146196377542.54492</v>
      </c>
      <c r="AG91" s="39">
        <f t="shared" ca="1" si="40"/>
        <v>145974709089.9899</v>
      </c>
    </row>
    <row r="92" spans="1:34">
      <c r="A92" s="20" t="s">
        <v>250</v>
      </c>
      <c r="B92" s="39">
        <f t="shared" ref="B92:F92" ca="1" si="41">B$19*B35/SUM(B$31:B$55)</f>
        <v>260684666148.21951</v>
      </c>
      <c r="C92" s="39">
        <f t="shared" ca="1" si="41"/>
        <v>339181892634.80725</v>
      </c>
      <c r="D92" s="39">
        <f t="shared" ca="1" si="41"/>
        <v>422926633241.80109</v>
      </c>
      <c r="E92" s="39">
        <f t="shared" ca="1" si="41"/>
        <v>456207536497.11615</v>
      </c>
      <c r="F92" s="39">
        <f t="shared" ca="1" si="41"/>
        <v>560428465248.84045</v>
      </c>
      <c r="G92" s="39">
        <f t="shared" ref="G92:AG92" ca="1" si="42">IFERROR($F92*G35/$F35,0)</f>
        <v>561068648897.02979</v>
      </c>
      <c r="H92" s="39">
        <f t="shared" ca="1" si="42"/>
        <v>570195043850.65576</v>
      </c>
      <c r="I92" s="39">
        <f t="shared" ca="1" si="42"/>
        <v>579469889595.48767</v>
      </c>
      <c r="J92" s="39">
        <f t="shared" ca="1" si="42"/>
        <v>588895600845.93579</v>
      </c>
      <c r="K92" s="39">
        <f t="shared" ca="1" si="42"/>
        <v>598474631594.38037</v>
      </c>
      <c r="L92" s="39">
        <f t="shared" ca="1" si="42"/>
        <v>608209475750.07043</v>
      </c>
      <c r="M92" s="39">
        <f t="shared" ca="1" si="42"/>
        <v>618102667788.41528</v>
      </c>
      <c r="N92" s="39">
        <f t="shared" ca="1" si="42"/>
        <v>636297202078.42383</v>
      </c>
      <c r="O92" s="39">
        <f t="shared" ca="1" si="42"/>
        <v>655027312568.44263</v>
      </c>
      <c r="P92" s="39">
        <f t="shared" ca="1" si="42"/>
        <v>674308764535.0896</v>
      </c>
      <c r="Q92" s="39">
        <f t="shared" ca="1" si="42"/>
        <v>694157787323.30176</v>
      </c>
      <c r="R92" s="39">
        <f t="shared" ca="1" si="42"/>
        <v>714591088006.69836</v>
      </c>
      <c r="S92" s="39">
        <f t="shared" ca="1" si="42"/>
        <v>735625865450.05176</v>
      </c>
      <c r="T92" s="39">
        <f t="shared" ca="1" si="42"/>
        <v>757279824785.70374</v>
      </c>
      <c r="U92" s="39">
        <f t="shared" ca="1" si="42"/>
        <v>779571192316.10828</v>
      </c>
      <c r="V92" s="39">
        <f t="shared" ca="1" si="42"/>
        <v>802518730855.05164</v>
      </c>
      <c r="W92" s="39">
        <f t="shared" ca="1" si="42"/>
        <v>826141755520.45325</v>
      </c>
      <c r="X92" s="39">
        <f t="shared" ca="1" si="42"/>
        <v>824889128282.9281</v>
      </c>
      <c r="Y92" s="39">
        <f t="shared" ca="1" si="42"/>
        <v>823638400325.98743</v>
      </c>
      <c r="Z92" s="39">
        <f t="shared" ca="1" si="42"/>
        <v>822389568769.87036</v>
      </c>
      <c r="AA92" s="39">
        <f t="shared" ca="1" si="42"/>
        <v>821142630739.1825</v>
      </c>
      <c r="AB92" s="39">
        <f t="shared" ca="1" si="42"/>
        <v>819897583362.8894</v>
      </c>
      <c r="AC92" s="39">
        <f t="shared" ca="1" si="42"/>
        <v>818654423774.30969</v>
      </c>
      <c r="AD92" s="39">
        <f t="shared" ca="1" si="42"/>
        <v>817413149111.1084</v>
      </c>
      <c r="AE92" s="39">
        <f t="shared" ca="1" si="42"/>
        <v>816173756515.29114</v>
      </c>
      <c r="AF92" s="39">
        <f t="shared" ca="1" si="42"/>
        <v>814936243133.19568</v>
      </c>
      <c r="AG92" s="39">
        <f t="shared" ca="1" si="42"/>
        <v>813700606115.48828</v>
      </c>
    </row>
    <row r="93" spans="1:34">
      <c r="A93" s="20" t="s">
        <v>251</v>
      </c>
      <c r="B93" s="39">
        <f t="shared" ref="B93:F93" ca="1" si="43">B$19*B36/SUM(B$31:B$55)</f>
        <v>298742695948.28687</v>
      </c>
      <c r="C93" s="39">
        <f t="shared" ca="1" si="43"/>
        <v>371905255885.40729</v>
      </c>
      <c r="D93" s="39">
        <f t="shared" ca="1" si="43"/>
        <v>469378616057.66113</v>
      </c>
      <c r="E93" s="39">
        <f t="shared" ca="1" si="43"/>
        <v>473258430215.22888</v>
      </c>
      <c r="F93" s="39">
        <f t="shared" ca="1" si="43"/>
        <v>523597464868.36676</v>
      </c>
      <c r="G93" s="39">
        <f t="shared" ref="G93:AG93" ca="1" si="44">IFERROR($F93*G36/$F36,0)</f>
        <v>524195576056.55078</v>
      </c>
      <c r="H93" s="39">
        <f t="shared" ca="1" si="44"/>
        <v>532722190169.52997</v>
      </c>
      <c r="I93" s="39">
        <f t="shared" ca="1" si="44"/>
        <v>541387498982.64117</v>
      </c>
      <c r="J93" s="39">
        <f t="shared" ca="1" si="44"/>
        <v>550193758516.80762</v>
      </c>
      <c r="K93" s="39">
        <f t="shared" ca="1" si="44"/>
        <v>559143261489.59961</v>
      </c>
      <c r="L93" s="39">
        <f t="shared" ca="1" si="44"/>
        <v>568238337912.14478</v>
      </c>
      <c r="M93" s="39">
        <f t="shared" ca="1" si="44"/>
        <v>577481355695.74927</v>
      </c>
      <c r="N93" s="39">
        <f t="shared" ca="1" si="44"/>
        <v>594480156826.37891</v>
      </c>
      <c r="O93" s="39">
        <f t="shared" ca="1" si="44"/>
        <v>611979336431.61865</v>
      </c>
      <c r="P93" s="39">
        <f t="shared" ca="1" si="44"/>
        <v>629993623704.1875</v>
      </c>
      <c r="Q93" s="39">
        <f t="shared" ca="1" si="44"/>
        <v>648538181406.85107</v>
      </c>
      <c r="R93" s="39">
        <f t="shared" ca="1" si="44"/>
        <v>667628618635.0332</v>
      </c>
      <c r="S93" s="39">
        <f t="shared" ca="1" si="44"/>
        <v>687281003955.11145</v>
      </c>
      <c r="T93" s="39">
        <f t="shared" ca="1" si="44"/>
        <v>707511878929.45044</v>
      </c>
      <c r="U93" s="39">
        <f t="shared" ca="1" si="44"/>
        <v>728338272039.56201</v>
      </c>
      <c r="V93" s="39">
        <f t="shared" ca="1" si="44"/>
        <v>749777713019.10779</v>
      </c>
      <c r="W93" s="39">
        <f t="shared" ca="1" si="44"/>
        <v>771848247608.80823</v>
      </c>
      <c r="X93" s="39">
        <f t="shared" ca="1" si="44"/>
        <v>770677942232.36377</v>
      </c>
      <c r="Y93" s="39">
        <f t="shared" ca="1" si="44"/>
        <v>769509411316.99817</v>
      </c>
      <c r="Z93" s="39">
        <f t="shared" ca="1" si="44"/>
        <v>768342652172.20679</v>
      </c>
      <c r="AA93" s="39">
        <f t="shared" ca="1" si="44"/>
        <v>767177662111.56396</v>
      </c>
      <c r="AB93" s="39">
        <f t="shared" ca="1" si="44"/>
        <v>766014438452.71814</v>
      </c>
      <c r="AC93" s="39">
        <f t="shared" ca="1" si="44"/>
        <v>764852978517.38428</v>
      </c>
      <c r="AD93" s="39">
        <f t="shared" ca="1" si="44"/>
        <v>763693279631.3385</v>
      </c>
      <c r="AE93" s="39">
        <f t="shared" ca="1" si="44"/>
        <v>762535339124.41125</v>
      </c>
      <c r="AF93" s="39">
        <f t="shared" ca="1" si="44"/>
        <v>761379154330.48206</v>
      </c>
      <c r="AG93" s="39">
        <f t="shared" ca="1" si="44"/>
        <v>760224722587.47278</v>
      </c>
    </row>
    <row r="94" spans="1:34">
      <c r="A94" s="20" t="s">
        <v>252</v>
      </c>
      <c r="B94" s="39">
        <f t="shared" ref="B94:F94" ca="1" si="45">B$19*B37/SUM(B$31:B$55)</f>
        <v>3001381422.3603907</v>
      </c>
      <c r="C94" s="39">
        <f t="shared" ca="1" si="45"/>
        <v>4059824918.6796207</v>
      </c>
      <c r="D94" s="39">
        <f t="shared" ca="1" si="45"/>
        <v>4990245448.9572821</v>
      </c>
      <c r="E94" s="39">
        <f t="shared" ca="1" si="45"/>
        <v>5209855255.8895121</v>
      </c>
      <c r="F94" s="39">
        <f t="shared" ca="1" si="45"/>
        <v>5972594656.2930984</v>
      </c>
      <c r="G94" s="39">
        <f t="shared" ref="G94:AG94" ca="1" si="46">IFERROR($F94*G37/$F37,0)</f>
        <v>5979417217.3750448</v>
      </c>
      <c r="H94" s="39">
        <f t="shared" ca="1" si="46"/>
        <v>6076678975.317771</v>
      </c>
      <c r="I94" s="39">
        <f t="shared" ca="1" si="46"/>
        <v>6175522802.0832977</v>
      </c>
      <c r="J94" s="39">
        <f t="shared" ca="1" si="46"/>
        <v>6275974431.7505941</v>
      </c>
      <c r="K94" s="39">
        <f t="shared" ca="1" si="46"/>
        <v>6378060016.9915657</v>
      </c>
      <c r="L94" s="39">
        <f t="shared" ca="1" si="46"/>
        <v>6481806135.8799133</v>
      </c>
      <c r="M94" s="39">
        <f t="shared" ca="1" si="46"/>
        <v>6587239798.8107634</v>
      </c>
      <c r="N94" s="39">
        <f t="shared" ca="1" si="46"/>
        <v>6781142473.304635</v>
      </c>
      <c r="O94" s="39">
        <f t="shared" ca="1" si="46"/>
        <v>6980752887.0526133</v>
      </c>
      <c r="P94" s="39">
        <f t="shared" ca="1" si="46"/>
        <v>7186239053.6598616</v>
      </c>
      <c r="Q94" s="39">
        <f t="shared" ca="1" si="46"/>
        <v>7397773932.3974686</v>
      </c>
      <c r="R94" s="39">
        <f t="shared" ca="1" si="46"/>
        <v>7615535573.7835751</v>
      </c>
      <c r="S94" s="39">
        <f t="shared" ca="1" si="46"/>
        <v>7839707269.4498634</v>
      </c>
      <c r="T94" s="39">
        <f t="shared" ca="1" si="46"/>
        <v>8070477706.419507</v>
      </c>
      <c r="U94" s="39">
        <f t="shared" ca="1" si="46"/>
        <v>8308041125.9264803</v>
      </c>
      <c r="V94" s="39">
        <f t="shared" ca="1" si="46"/>
        <v>8552597486.9098873</v>
      </c>
      <c r="W94" s="39">
        <f t="shared" ca="1" si="46"/>
        <v>8804352634.3209152</v>
      </c>
      <c r="X94" s="39">
        <f t="shared" ca="1" si="46"/>
        <v>8791003143.3348598</v>
      </c>
      <c r="Y94" s="39">
        <f t="shared" ca="1" si="46"/>
        <v>8777673893.349699</v>
      </c>
      <c r="Z94" s="39">
        <f t="shared" ca="1" si="46"/>
        <v>8764364853.675272</v>
      </c>
      <c r="AA94" s="39">
        <f t="shared" ca="1" si="46"/>
        <v>8751075993.667942</v>
      </c>
      <c r="AB94" s="39">
        <f t="shared" ca="1" si="46"/>
        <v>8737807282.7305374</v>
      </c>
      <c r="AC94" s="39">
        <f t="shared" ca="1" si="46"/>
        <v>8724558690.3122826</v>
      </c>
      <c r="AD94" s="39">
        <f t="shared" ca="1" si="46"/>
        <v>8711330185.9087181</v>
      </c>
      <c r="AE94" s="39">
        <f t="shared" ca="1" si="46"/>
        <v>8698121739.0616379</v>
      </c>
      <c r="AF94" s="39">
        <f t="shared" ca="1" si="46"/>
        <v>8684933319.359024</v>
      </c>
      <c r="AG94" s="39">
        <f t="shared" ca="1" si="46"/>
        <v>8671764896.4349651</v>
      </c>
    </row>
    <row r="95" spans="1:34">
      <c r="A95" s="20" t="s">
        <v>253</v>
      </c>
      <c r="B95" s="39">
        <f t="shared" ref="B95:F95" ca="1" si="47">B$19*B38/SUM(B$31:B$55)</f>
        <v>105569917645.29735</v>
      </c>
      <c r="C95" s="39">
        <f t="shared" ca="1" si="47"/>
        <v>138951401748.50357</v>
      </c>
      <c r="D95" s="39">
        <f t="shared" ca="1" si="47"/>
        <v>168299645295.68546</v>
      </c>
      <c r="E95" s="39">
        <f t="shared" ca="1" si="47"/>
        <v>175582587044.00095</v>
      </c>
      <c r="F95" s="39">
        <f t="shared" ca="1" si="47"/>
        <v>206054515642.11426</v>
      </c>
      <c r="G95" s="39">
        <f t="shared" ref="G95:AG95" ca="1" si="48">IFERROR($F95*G38/$F38,0)</f>
        <v>206289893999.44144</v>
      </c>
      <c r="H95" s="39">
        <f t="shared" ca="1" si="48"/>
        <v>209645424648.46561</v>
      </c>
      <c r="I95" s="39">
        <f t="shared" ca="1" si="48"/>
        <v>213055536671.87625</v>
      </c>
      <c r="J95" s="39">
        <f t="shared" ca="1" si="48"/>
        <v>216521117895.39804</v>
      </c>
      <c r="K95" s="39">
        <f t="shared" ca="1" si="48"/>
        <v>220043070586.21161</v>
      </c>
      <c r="L95" s="39">
        <f t="shared" ca="1" si="48"/>
        <v>223622311687.85962</v>
      </c>
      <c r="M95" s="39">
        <f t="shared" ca="1" si="48"/>
        <v>227259773058.974</v>
      </c>
      <c r="N95" s="39">
        <f t="shared" ca="1" si="48"/>
        <v>233949415329.01266</v>
      </c>
      <c r="O95" s="39">
        <f t="shared" ca="1" si="48"/>
        <v>240835974603.31796</v>
      </c>
      <c r="P95" s="39">
        <f t="shared" ca="1" si="48"/>
        <v>247925247351.26807</v>
      </c>
      <c r="Q95" s="39">
        <f t="shared" ca="1" si="48"/>
        <v>255223200667.71555</v>
      </c>
      <c r="R95" s="39">
        <f t="shared" ca="1" si="48"/>
        <v>262735977295.53635</v>
      </c>
      <c r="S95" s="39">
        <f t="shared" ca="1" si="48"/>
        <v>270469900796.02335</v>
      </c>
      <c r="T95" s="39">
        <f t="shared" ca="1" si="48"/>
        <v>278431480871.47614</v>
      </c>
      <c r="U95" s="39">
        <f t="shared" ca="1" si="48"/>
        <v>286627418844.46686</v>
      </c>
      <c r="V95" s="39">
        <f t="shared" ca="1" si="48"/>
        <v>295064613298.39453</v>
      </c>
      <c r="W95" s="39">
        <f t="shared" ca="1" si="48"/>
        <v>303750165884.07513</v>
      </c>
      <c r="X95" s="39">
        <f t="shared" ca="1" si="48"/>
        <v>303289608445.05615</v>
      </c>
      <c r="Y95" s="39">
        <f t="shared" ca="1" si="48"/>
        <v>302829749320.56818</v>
      </c>
      <c r="Z95" s="39">
        <f t="shared" ca="1" si="48"/>
        <v>302370587451.80042</v>
      </c>
      <c r="AA95" s="39">
        <f t="shared" ca="1" si="48"/>
        <v>301912121781.54749</v>
      </c>
      <c r="AB95" s="39">
        <f t="shared" ca="1" si="48"/>
        <v>301454351254.20703</v>
      </c>
      <c r="AC95" s="39">
        <f t="shared" ca="1" si="48"/>
        <v>300997274815.77722</v>
      </c>
      <c r="AD95" s="39">
        <f t="shared" ca="1" si="48"/>
        <v>300540891413.85419</v>
      </c>
      <c r="AE95" s="39">
        <f t="shared" ca="1" si="48"/>
        <v>300085199997.62994</v>
      </c>
      <c r="AF95" s="39">
        <f t="shared" ca="1" si="48"/>
        <v>299630199517.88977</v>
      </c>
      <c r="AG95" s="39">
        <f t="shared" ca="1" si="48"/>
        <v>299175888927.00977</v>
      </c>
    </row>
    <row r="96" spans="1:34">
      <c r="A96" s="20" t="s">
        <v>392</v>
      </c>
      <c r="B96" s="39">
        <f t="shared" ref="B96:F96" ca="1" si="49">B$19*B39/SUM(B$31:B$55)</f>
        <v>960168691034.56421</v>
      </c>
      <c r="C96" s="39">
        <f t="shared" ca="1" si="49"/>
        <v>1271462293467.6443</v>
      </c>
      <c r="D96" s="39">
        <f t="shared" ca="1" si="49"/>
        <v>1502933236453.9495</v>
      </c>
      <c r="E96" s="39">
        <f t="shared" ca="1" si="49"/>
        <v>1647383365338.1926</v>
      </c>
      <c r="F96" s="39">
        <f t="shared" ca="1" si="49"/>
        <v>2016096955853.8975</v>
      </c>
      <c r="G96" s="39">
        <f t="shared" ref="G96:AG96" ca="1" si="50">IFERROR($F96*G39/$F39,0)</f>
        <v>2085890226990.7783</v>
      </c>
      <c r="H96" s="39">
        <f t="shared" ca="1" si="50"/>
        <v>2065418199772.7065</v>
      </c>
      <c r="I96" s="39">
        <f t="shared" ca="1" si="50"/>
        <v>2044946172554.6345</v>
      </c>
      <c r="J96" s="39">
        <f t="shared" ca="1" si="50"/>
        <v>2024474145336.5625</v>
      </c>
      <c r="K96" s="39">
        <f t="shared" ca="1" si="50"/>
        <v>2004002118118.4822</v>
      </c>
      <c r="L96" s="39">
        <f t="shared" ca="1" si="50"/>
        <v>1983530090900.4104</v>
      </c>
      <c r="M96" s="39">
        <f t="shared" ca="1" si="50"/>
        <v>1963058063682.3433</v>
      </c>
      <c r="N96" s="39">
        <f t="shared" ca="1" si="50"/>
        <v>1942291819718.0317</v>
      </c>
      <c r="O96" s="39">
        <f t="shared" ca="1" si="50"/>
        <v>1921525575753.7253</v>
      </c>
      <c r="P96" s="39">
        <f t="shared" ca="1" si="50"/>
        <v>1900759331789.4189</v>
      </c>
      <c r="Q96" s="39">
        <f t="shared" ca="1" si="50"/>
        <v>1879993087825.1125</v>
      </c>
      <c r="R96" s="39">
        <f t="shared" ca="1" si="50"/>
        <v>1859226843860.8062</v>
      </c>
      <c r="S96" s="39">
        <f t="shared" ca="1" si="50"/>
        <v>1838460599896.4995</v>
      </c>
      <c r="T96" s="39">
        <f t="shared" ca="1" si="50"/>
        <v>1817694355932.1929</v>
      </c>
      <c r="U96" s="39">
        <f t="shared" ca="1" si="50"/>
        <v>1796928111967.8867</v>
      </c>
      <c r="V96" s="39">
        <f t="shared" ca="1" si="50"/>
        <v>1776161868003.5803</v>
      </c>
      <c r="W96" s="39">
        <f t="shared" ca="1" si="50"/>
        <v>1755395624039.2737</v>
      </c>
      <c r="X96" s="39">
        <f t="shared" ca="1" si="50"/>
        <v>1735723706615.248</v>
      </c>
      <c r="Y96" s="39">
        <f t="shared" ca="1" si="50"/>
        <v>1716051789191.2302</v>
      </c>
      <c r="Z96" s="39">
        <f t="shared" ca="1" si="50"/>
        <v>1696379871767.2119</v>
      </c>
      <c r="AA96" s="39">
        <f t="shared" ca="1" si="50"/>
        <v>1676707954343.1858</v>
      </c>
      <c r="AB96" s="39">
        <f t="shared" ca="1" si="50"/>
        <v>1657036036919.1682</v>
      </c>
      <c r="AC96" s="39">
        <f t="shared" ca="1" si="50"/>
        <v>1637364119495.1504</v>
      </c>
      <c r="AD96" s="39">
        <f t="shared" ca="1" si="50"/>
        <v>1617692202071.1243</v>
      </c>
      <c r="AE96" s="39">
        <f t="shared" ca="1" si="50"/>
        <v>1598020284647.1064</v>
      </c>
      <c r="AF96" s="39">
        <f t="shared" ca="1" si="50"/>
        <v>1578348367223.0889</v>
      </c>
      <c r="AG96" s="39">
        <f t="shared" ca="1" si="50"/>
        <v>1558676449799.0698</v>
      </c>
    </row>
    <row r="97" spans="1:33">
      <c r="A97" s="20" t="s">
        <v>368</v>
      </c>
      <c r="B97" s="39">
        <f t="shared" ref="B97:F97" ca="1" si="51">B$19*B40/SUM(B$31:B$55)</f>
        <v>2709649560119.3057</v>
      </c>
      <c r="C97" s="39">
        <f t="shared" ca="1" si="51"/>
        <v>3903938739703.9731</v>
      </c>
      <c r="D97" s="39">
        <f t="shared" ca="1" si="51"/>
        <v>4977448959446.8643</v>
      </c>
      <c r="E97" s="39">
        <f t="shared" ca="1" si="51"/>
        <v>5188548955486.1006</v>
      </c>
      <c r="F97" s="39">
        <f t="shared" ca="1" si="51"/>
        <v>6319965750921.083</v>
      </c>
      <c r="G97" s="39">
        <f t="shared" ref="G97:AG97" ca="1" si="52">IFERROR($F97*G40/$F40,0)</f>
        <v>6402543700628.2393</v>
      </c>
      <c r="H97" s="39">
        <f t="shared" ca="1" si="52"/>
        <v>6441848201258.7666</v>
      </c>
      <c r="I97" s="39">
        <f t="shared" ca="1" si="52"/>
        <v>6481393987828.4521</v>
      </c>
      <c r="J97" s="39">
        <f t="shared" ca="1" si="52"/>
        <v>6521182541564.7275</v>
      </c>
      <c r="K97" s="39">
        <f t="shared" ca="1" si="52"/>
        <v>6561215352788.1094</v>
      </c>
      <c r="L97" s="39">
        <f t="shared" ca="1" si="52"/>
        <v>6601493920968.0303</v>
      </c>
      <c r="M97" s="39">
        <f t="shared" ca="1" si="52"/>
        <v>6642019754778.9951</v>
      </c>
      <c r="N97" s="39">
        <f t="shared" ca="1" si="52"/>
        <v>6701117117852.2559</v>
      </c>
      <c r="O97" s="39">
        <f t="shared" ca="1" si="52"/>
        <v>6760740299644.9951</v>
      </c>
      <c r="P97" s="39">
        <f t="shared" ca="1" si="52"/>
        <v>6820893978628.6621</v>
      </c>
      <c r="Q97" s="39">
        <f t="shared" ca="1" si="52"/>
        <v>6881582874901.3945</v>
      </c>
      <c r="R97" s="39">
        <f t="shared" ca="1" si="52"/>
        <v>6942811750558.4072</v>
      </c>
      <c r="S97" s="39">
        <f t="shared" ca="1" si="52"/>
        <v>7004585410065.6426</v>
      </c>
      <c r="T97" s="39">
        <f t="shared" ca="1" si="52"/>
        <v>7066908700636.7773</v>
      </c>
      <c r="U97" s="39">
        <f t="shared" ca="1" si="52"/>
        <v>7129786512613.5664</v>
      </c>
      <c r="V97" s="39">
        <f t="shared" ca="1" si="52"/>
        <v>7193223779849.5732</v>
      </c>
      <c r="W97" s="39">
        <f t="shared" ca="1" si="52"/>
        <v>7257225480097.3203</v>
      </c>
      <c r="X97" s="39">
        <f t="shared" ca="1" si="52"/>
        <v>7313699022970.9863</v>
      </c>
      <c r="Y97" s="39">
        <f t="shared" ca="1" si="52"/>
        <v>7370612025945.958</v>
      </c>
      <c r="Z97" s="39">
        <f t="shared" ca="1" si="52"/>
        <v>7427967908768.3877</v>
      </c>
      <c r="AA97" s="39">
        <f t="shared" ca="1" si="52"/>
        <v>7485770117795.8535</v>
      </c>
      <c r="AB97" s="39">
        <f t="shared" ca="1" si="52"/>
        <v>7544022126204.4541</v>
      </c>
      <c r="AC97" s="39">
        <f t="shared" ca="1" si="52"/>
        <v>7602727434197.499</v>
      </c>
      <c r="AD97" s="39">
        <f t="shared" ca="1" si="52"/>
        <v>7661889569215.8223</v>
      </c>
      <c r="AE97" s="39">
        <f t="shared" ca="1" si="52"/>
        <v>7721512086149.7451</v>
      </c>
      <c r="AF97" s="39">
        <f t="shared" ca="1" si="52"/>
        <v>7781598567552.6689</v>
      </c>
      <c r="AG97" s="39">
        <f t="shared" ca="1" si="52"/>
        <v>7842152623856.3516</v>
      </c>
    </row>
    <row r="98" spans="1:33">
      <c r="A98" s="20" t="s">
        <v>305</v>
      </c>
      <c r="B98" s="39">
        <f t="shared" ref="B98:F98" ca="1" si="53">B$19*B41/SUM(B$31:B$55)</f>
        <v>841915308948.57593</v>
      </c>
      <c r="C98" s="39">
        <f t="shared" ca="1" si="53"/>
        <v>1212992941422.8267</v>
      </c>
      <c r="D98" s="39">
        <f t="shared" ca="1" si="53"/>
        <v>1546543339089.1934</v>
      </c>
      <c r="E98" s="39">
        <f t="shared" ca="1" si="53"/>
        <v>1612134226191.4316</v>
      </c>
      <c r="F98" s="39">
        <f t="shared" ca="1" si="53"/>
        <v>1963676778002.5635</v>
      </c>
      <c r="G98" s="39">
        <f t="shared" ref="G98:AG98" ca="1" si="54">IFERROR($F98*G41/$F41,0)</f>
        <v>1989334575624.5486</v>
      </c>
      <c r="H98" s="39">
        <f t="shared" ca="1" si="54"/>
        <v>2001546878380.7625</v>
      </c>
      <c r="I98" s="39">
        <f t="shared" ca="1" si="54"/>
        <v>2013834151099.5137</v>
      </c>
      <c r="J98" s="39">
        <f t="shared" ca="1" si="54"/>
        <v>2026196854013.0293</v>
      </c>
      <c r="K98" s="39">
        <f t="shared" ca="1" si="54"/>
        <v>2038635450178.8486</v>
      </c>
      <c r="L98" s="39">
        <f t="shared" ca="1" si="54"/>
        <v>2051150405497.1707</v>
      </c>
      <c r="M98" s="39">
        <f t="shared" ca="1" si="54"/>
        <v>2063742188728.3037</v>
      </c>
      <c r="N98" s="39">
        <f t="shared" ca="1" si="54"/>
        <v>2082104332461.6357</v>
      </c>
      <c r="O98" s="39">
        <f t="shared" ca="1" si="54"/>
        <v>2100629853347.562</v>
      </c>
      <c r="P98" s="39">
        <f t="shared" ca="1" si="54"/>
        <v>2119320205034.1086</v>
      </c>
      <c r="Q98" s="39">
        <f t="shared" ca="1" si="54"/>
        <v>2138176854103.1338</v>
      </c>
      <c r="R98" s="39">
        <f t="shared" ca="1" si="54"/>
        <v>2157201280185.4041</v>
      </c>
      <c r="S98" s="39">
        <f t="shared" ca="1" si="54"/>
        <v>2176394976076.7014</v>
      </c>
      <c r="T98" s="39">
        <f t="shared" ca="1" si="54"/>
        <v>2195759447854.9561</v>
      </c>
      <c r="U98" s="39">
        <f t="shared" ca="1" si="54"/>
        <v>2215296214998.4229</v>
      </c>
      <c r="V98" s="39">
        <f t="shared" ca="1" si="54"/>
        <v>2235006810504.915</v>
      </c>
      <c r="W98" s="39">
        <f t="shared" ca="1" si="54"/>
        <v>2254892781012.0918</v>
      </c>
      <c r="X98" s="39">
        <f t="shared" ca="1" si="54"/>
        <v>2272439677480.0649</v>
      </c>
      <c r="Y98" s="39">
        <f t="shared" ca="1" si="54"/>
        <v>2290123118611.3804</v>
      </c>
      <c r="Z98" s="39">
        <f t="shared" ca="1" si="54"/>
        <v>2307944166955.4834</v>
      </c>
      <c r="AA98" s="39">
        <f t="shared" ca="1" si="54"/>
        <v>2325903893330.2578</v>
      </c>
      <c r="AB98" s="39">
        <f t="shared" ca="1" si="54"/>
        <v>2344003376886.3682</v>
      </c>
      <c r="AC98" s="39">
        <f t="shared" ca="1" si="54"/>
        <v>2362243705172.1074</v>
      </c>
      <c r="AD98" s="39">
        <f t="shared" ca="1" si="54"/>
        <v>2380625974198.7407</v>
      </c>
      <c r="AE98" s="39">
        <f t="shared" ca="1" si="54"/>
        <v>2399151288506.3604</v>
      </c>
      <c r="AF98" s="39">
        <f t="shared" ca="1" si="54"/>
        <v>2417820761230.2612</v>
      </c>
      <c r="AG98" s="39">
        <f t="shared" ca="1" si="54"/>
        <v>2436635514167.8179</v>
      </c>
    </row>
    <row r="99" spans="1:33">
      <c r="A99" s="20" t="s">
        <v>258</v>
      </c>
      <c r="B99" s="39">
        <f t="shared" ref="B99:F99" ca="1" si="55">B$19*B42/SUM(B$31:B$55)</f>
        <v>53395875664.944641</v>
      </c>
      <c r="C99" s="39">
        <f t="shared" ca="1" si="55"/>
        <v>67236330744.061981</v>
      </c>
      <c r="D99" s="39">
        <f t="shared" ca="1" si="55"/>
        <v>83823092117.012741</v>
      </c>
      <c r="E99" s="39">
        <f t="shared" ca="1" si="55"/>
        <v>91650136373.234299</v>
      </c>
      <c r="F99" s="39">
        <f t="shared" ca="1" si="55"/>
        <v>108587178221.01712</v>
      </c>
      <c r="G99" s="39">
        <f t="shared" ref="G99:AG99" ca="1" si="56">IFERROR($F99*G42/$F42,0)</f>
        <v>108711218558.38516</v>
      </c>
      <c r="H99" s="39">
        <f t="shared" ca="1" si="56"/>
        <v>110479525375.03616</v>
      </c>
      <c r="I99" s="39">
        <f t="shared" ca="1" si="56"/>
        <v>112276595635.23308</v>
      </c>
      <c r="J99" s="39">
        <f t="shared" ca="1" si="56"/>
        <v>114102897207.83041</v>
      </c>
      <c r="K99" s="39">
        <f t="shared" ca="1" si="56"/>
        <v>115958905572.08095</v>
      </c>
      <c r="L99" s="39">
        <f t="shared" ca="1" si="56"/>
        <v>117845103941.42746</v>
      </c>
      <c r="M99" s="39">
        <f t="shared" ca="1" si="56"/>
        <v>119761983389.30759</v>
      </c>
      <c r="N99" s="39">
        <f t="shared" ca="1" si="56"/>
        <v>123287309564.02344</v>
      </c>
      <c r="O99" s="39">
        <f t="shared" ca="1" si="56"/>
        <v>126916407605.95807</v>
      </c>
      <c r="P99" s="39">
        <f t="shared" ca="1" si="56"/>
        <v>130652332154.56685</v>
      </c>
      <c r="Q99" s="39">
        <f t="shared" ca="1" si="56"/>
        <v>134498227765.98911</v>
      </c>
      <c r="R99" s="39">
        <f t="shared" ca="1" si="56"/>
        <v>138457331559.84518</v>
      </c>
      <c r="S99" s="39">
        <f t="shared" ca="1" si="56"/>
        <v>142532975943.94452</v>
      </c>
      <c r="T99" s="39">
        <f t="shared" ca="1" si="56"/>
        <v>146728591419.19885</v>
      </c>
      <c r="U99" s="39">
        <f t="shared" ca="1" si="56"/>
        <v>151047709467.1008</v>
      </c>
      <c r="V99" s="39">
        <f t="shared" ca="1" si="56"/>
        <v>155493965522.19873</v>
      </c>
      <c r="W99" s="39">
        <f t="shared" ca="1" si="56"/>
        <v>160071102032.06976</v>
      </c>
      <c r="X99" s="39">
        <f t="shared" ca="1" si="56"/>
        <v>159828396199.80042</v>
      </c>
      <c r="Y99" s="39">
        <f t="shared" ca="1" si="56"/>
        <v>159586058367.25293</v>
      </c>
      <c r="Z99" s="39">
        <f t="shared" ca="1" si="56"/>
        <v>159344087976.45218</v>
      </c>
      <c r="AA99" s="39">
        <f t="shared" ca="1" si="56"/>
        <v>159102484470.26923</v>
      </c>
      <c r="AB99" s="39">
        <f t="shared" ca="1" si="56"/>
        <v>158861247292.41971</v>
      </c>
      <c r="AC99" s="39">
        <f t="shared" ca="1" si="56"/>
        <v>158620375887.46292</v>
      </c>
      <c r="AD99" s="39">
        <f t="shared" ca="1" si="56"/>
        <v>158379869700.80017</v>
      </c>
      <c r="AE99" s="39">
        <f t="shared" ca="1" si="56"/>
        <v>158139728178.67374</v>
      </c>
      <c r="AF99" s="39">
        <f t="shared" ca="1" si="56"/>
        <v>157899950768.16547</v>
      </c>
      <c r="AG99" s="39">
        <f t="shared" ca="1" si="56"/>
        <v>157660536917.19568</v>
      </c>
    </row>
    <row r="100" spans="1:33">
      <c r="A100" s="20" t="s">
        <v>306</v>
      </c>
      <c r="B100" s="39">
        <f t="shared" ref="B100:F100" ca="1" si="57">B$19*B43/SUM(B$31:B$55)</f>
        <v>134567043354.71767</v>
      </c>
      <c r="C100" s="39">
        <f t="shared" ca="1" si="57"/>
        <v>169447436184.44608</v>
      </c>
      <c r="D100" s="39">
        <f t="shared" ca="1" si="57"/>
        <v>211249006230.68076</v>
      </c>
      <c r="E100" s="39">
        <f t="shared" ca="1" si="57"/>
        <v>230974541033.69449</v>
      </c>
      <c r="F100" s="39">
        <f t="shared" ca="1" si="57"/>
        <v>273658879781.74454</v>
      </c>
      <c r="G100" s="39">
        <f t="shared" ref="G100:AG100" ca="1" si="58">IFERROR($F100*G43/$F43,0)</f>
        <v>273971483353.62109</v>
      </c>
      <c r="H100" s="39">
        <f t="shared" ca="1" si="58"/>
        <v>278427929045.30481</v>
      </c>
      <c r="I100" s="39">
        <f t="shared" ca="1" si="58"/>
        <v>282956863698.1015</v>
      </c>
      <c r="J100" s="39">
        <f t="shared" ca="1" si="58"/>
        <v>287559466424.21124</v>
      </c>
      <c r="K100" s="39">
        <f t="shared" ca="1" si="58"/>
        <v>292236935515.38287</v>
      </c>
      <c r="L100" s="39">
        <f t="shared" ca="1" si="58"/>
        <v>296990488754.89063</v>
      </c>
      <c r="M100" s="39">
        <f t="shared" ca="1" si="58"/>
        <v>301821363734.58496</v>
      </c>
      <c r="N100" s="39">
        <f t="shared" ca="1" si="58"/>
        <v>310705808727.47705</v>
      </c>
      <c r="O100" s="39">
        <f t="shared" ca="1" si="58"/>
        <v>319851777165.41315</v>
      </c>
      <c r="P100" s="39">
        <f t="shared" ca="1" si="58"/>
        <v>329266967279.6684</v>
      </c>
      <c r="Q100" s="39">
        <f t="shared" ca="1" si="58"/>
        <v>338959303907.453</v>
      </c>
      <c r="R100" s="39">
        <f t="shared" ca="1" si="58"/>
        <v>348936945162.30786</v>
      </c>
      <c r="S100" s="39">
        <f t="shared" ca="1" si="58"/>
        <v>359208289300.85107</v>
      </c>
      <c r="T100" s="39">
        <f t="shared" ca="1" si="58"/>
        <v>369781981791.65417</v>
      </c>
      <c r="U100" s="39">
        <f t="shared" ca="1" si="58"/>
        <v>380666922592.19873</v>
      </c>
      <c r="V100" s="39">
        <f t="shared" ca="1" si="58"/>
        <v>391872273640.039</v>
      </c>
      <c r="W100" s="39">
        <f t="shared" ca="1" si="58"/>
        <v>403407466564.47394</v>
      </c>
      <c r="X100" s="39">
        <f t="shared" ca="1" si="58"/>
        <v>402795804973.63562</v>
      </c>
      <c r="Y100" s="39">
        <f t="shared" ca="1" si="58"/>
        <v>402185070807.13293</v>
      </c>
      <c r="Z100" s="39">
        <f t="shared" ca="1" si="58"/>
        <v>401575262658.77032</v>
      </c>
      <c r="AA100" s="39">
        <f t="shared" ca="1" si="58"/>
        <v>400966379124.48419</v>
      </c>
      <c r="AB100" s="39">
        <f t="shared" ca="1" si="58"/>
        <v>400358418802.33978</v>
      </c>
      <c r="AC100" s="39">
        <f t="shared" ca="1" si="58"/>
        <v>399751380292.52808</v>
      </c>
      <c r="AD100" s="39">
        <f t="shared" ca="1" si="58"/>
        <v>399145262197.36273</v>
      </c>
      <c r="AE100" s="39">
        <f t="shared" ca="1" si="58"/>
        <v>398540063121.27625</v>
      </c>
      <c r="AF100" s="39">
        <f t="shared" ca="1" si="58"/>
        <v>397935781670.81708</v>
      </c>
      <c r="AG100" s="39">
        <f t="shared" ca="1" si="58"/>
        <v>397332416454.64697</v>
      </c>
    </row>
    <row r="101" spans="1:33">
      <c r="A101" s="20" t="s">
        <v>259</v>
      </c>
      <c r="B101" s="39">
        <f t="shared" ref="B101:F101" ca="1" si="59">B$19*B44/SUM(B$31:B$55)</f>
        <v>6089806389211.9414</v>
      </c>
      <c r="C101" s="39">
        <f t="shared" ca="1" si="59"/>
        <v>7916624796658.8174</v>
      </c>
      <c r="D101" s="39">
        <f t="shared" ca="1" si="59"/>
        <v>10615329871817.723</v>
      </c>
      <c r="E101" s="39">
        <f t="shared" ca="1" si="59"/>
        <v>10341400977493.781</v>
      </c>
      <c r="F101" s="39">
        <f t="shared" ca="1" si="59"/>
        <v>12153777749069.484</v>
      </c>
      <c r="G101" s="39">
        <f t="shared" ref="G101:AG101" ca="1" si="60">IFERROR($F101*G44/$F44,0)</f>
        <v>10784397821449.34</v>
      </c>
      <c r="H101" s="39">
        <f t="shared" ca="1" si="60"/>
        <v>11145804732409.064</v>
      </c>
      <c r="I101" s="39">
        <f t="shared" ca="1" si="60"/>
        <v>11519323117505.029</v>
      </c>
      <c r="J101" s="39">
        <f t="shared" ca="1" si="60"/>
        <v>11905358856650.725</v>
      </c>
      <c r="K101" s="39">
        <f t="shared" ca="1" si="60"/>
        <v>12304331431613.736</v>
      </c>
      <c r="L101" s="39">
        <f t="shared" ca="1" si="60"/>
        <v>12716674381841.303</v>
      </c>
      <c r="M101" s="39">
        <f t="shared" ca="1" si="60"/>
        <v>13142835775561.502</v>
      </c>
      <c r="N101" s="39">
        <f t="shared" ca="1" si="60"/>
        <v>13273018081573.355</v>
      </c>
      <c r="O101" s="39">
        <f t="shared" ca="1" si="60"/>
        <v>13404489868264.109</v>
      </c>
      <c r="P101" s="39">
        <f t="shared" ca="1" si="60"/>
        <v>13537263908186.902</v>
      </c>
      <c r="Q101" s="39">
        <f t="shared" ca="1" si="60"/>
        <v>13671353100409.465</v>
      </c>
      <c r="R101" s="39">
        <f t="shared" ca="1" si="60"/>
        <v>13806770471767.248</v>
      </c>
      <c r="S101" s="39">
        <f t="shared" ca="1" si="60"/>
        <v>13943529178129.021</v>
      </c>
      <c r="T101" s="39">
        <f t="shared" ca="1" si="60"/>
        <v>14081642505674.941</v>
      </c>
      <c r="U101" s="39">
        <f t="shared" ca="1" si="60"/>
        <v>14221123872187.334</v>
      </c>
      <c r="V101" s="39">
        <f t="shared" ca="1" si="60"/>
        <v>14361986828354.223</v>
      </c>
      <c r="W101" s="39">
        <f t="shared" ca="1" si="60"/>
        <v>14504245059085.799</v>
      </c>
      <c r="X101" s="39">
        <f t="shared" ca="1" si="60"/>
        <v>14489634032039.869</v>
      </c>
      <c r="Y101" s="39">
        <f t="shared" ca="1" si="60"/>
        <v>14475037723589.117</v>
      </c>
      <c r="Z101" s="39">
        <f t="shared" ca="1" si="60"/>
        <v>14460456118906.586</v>
      </c>
      <c r="AA101" s="39">
        <f t="shared" ca="1" si="60"/>
        <v>14445889203180.252</v>
      </c>
      <c r="AB101" s="39">
        <f t="shared" ca="1" si="60"/>
        <v>14431336961613.025</v>
      </c>
      <c r="AC101" s="39">
        <f t="shared" ca="1" si="60"/>
        <v>14416799379422.703</v>
      </c>
      <c r="AD101" s="39">
        <f t="shared" ca="1" si="60"/>
        <v>14402276441841.994</v>
      </c>
      <c r="AE101" s="39">
        <f t="shared" ca="1" si="60"/>
        <v>14387768134118.467</v>
      </c>
      <c r="AF101" s="39">
        <f t="shared" ca="1" si="60"/>
        <v>14373274441514.561</v>
      </c>
      <c r="AG101" s="39">
        <f t="shared" ca="1" si="60"/>
        <v>14358795349307.555</v>
      </c>
    </row>
    <row r="102" spans="1:33">
      <c r="A102" s="20" t="s">
        <v>260</v>
      </c>
      <c r="B102" s="39">
        <f t="shared" ref="B102:F102" ca="1" si="61">B$19*B45/SUM(B$31:B$55)</f>
        <v>539134579779.52106</v>
      </c>
      <c r="C102" s="39">
        <f t="shared" ca="1" si="61"/>
        <v>783146943531.96887</v>
      </c>
      <c r="D102" s="39">
        <f t="shared" ca="1" si="61"/>
        <v>859424357728.87549</v>
      </c>
      <c r="E102" s="39">
        <f t="shared" ca="1" si="61"/>
        <v>999772584608.54138</v>
      </c>
      <c r="F102" s="39">
        <f t="shared" ca="1" si="61"/>
        <v>1313997195927.2344</v>
      </c>
      <c r="G102" s="39">
        <f t="shared" ref="G102:AG102" ca="1" si="62">IFERROR($F102*G45/$F45,0)</f>
        <v>1209838881615.929</v>
      </c>
      <c r="H102" s="39">
        <f t="shared" ca="1" si="62"/>
        <v>1221569114108.624</v>
      </c>
      <c r="I102" s="39">
        <f t="shared" ca="1" si="62"/>
        <v>1233413079393.6963</v>
      </c>
      <c r="J102" s="39">
        <f t="shared" ca="1" si="62"/>
        <v>1245371880189.9597</v>
      </c>
      <c r="K102" s="39">
        <f t="shared" ca="1" si="62"/>
        <v>1257446629907.8567</v>
      </c>
      <c r="L102" s="39">
        <f t="shared" ca="1" si="62"/>
        <v>1269638452753.1221</v>
      </c>
      <c r="M102" s="39">
        <f t="shared" ca="1" si="62"/>
        <v>1281948483831.4482</v>
      </c>
      <c r="N102" s="39">
        <f t="shared" ca="1" si="62"/>
        <v>1292870656917.0859</v>
      </c>
      <c r="O102" s="39">
        <f t="shared" ca="1" si="62"/>
        <v>1303885886678.8823</v>
      </c>
      <c r="P102" s="39">
        <f t="shared" ca="1" si="62"/>
        <v>1314994965957.6868</v>
      </c>
      <c r="Q102" s="39">
        <f t="shared" ca="1" si="62"/>
        <v>1326198694349.3337</v>
      </c>
      <c r="R102" s="39">
        <f t="shared" ca="1" si="62"/>
        <v>1337497878262.199</v>
      </c>
      <c r="S102" s="39">
        <f t="shared" ca="1" si="62"/>
        <v>1348893330975.2373</v>
      </c>
      <c r="T102" s="39">
        <f t="shared" ca="1" si="62"/>
        <v>1360385872696.5242</v>
      </c>
      <c r="U102" s="39">
        <f t="shared" ca="1" si="62"/>
        <v>1371976330622.2898</v>
      </c>
      <c r="V102" s="39">
        <f t="shared" ca="1" si="62"/>
        <v>1383665538996.4578</v>
      </c>
      <c r="W102" s="39">
        <f t="shared" ca="1" si="62"/>
        <v>1395454339170.6914</v>
      </c>
      <c r="X102" s="39">
        <f t="shared" ca="1" si="62"/>
        <v>1404026831159.2939</v>
      </c>
      <c r="Y102" s="39">
        <f t="shared" ca="1" si="62"/>
        <v>1412651985292.9998</v>
      </c>
      <c r="Z102" s="39">
        <f t="shared" ca="1" si="62"/>
        <v>1421330125083.5176</v>
      </c>
      <c r="AA102" s="39">
        <f t="shared" ca="1" si="62"/>
        <v>1430061576029.9373</v>
      </c>
      <c r="AB102" s="39">
        <f t="shared" ca="1" si="62"/>
        <v>1438846665630.9419</v>
      </c>
      <c r="AC102" s="39">
        <f t="shared" ca="1" si="62"/>
        <v>1447685723397.0874</v>
      </c>
      <c r="AD102" s="39">
        <f t="shared" ca="1" si="62"/>
        <v>1456579080863.1665</v>
      </c>
      <c r="AE102" s="39">
        <f t="shared" ca="1" si="62"/>
        <v>1465527071600.6396</v>
      </c>
      <c r="AF102" s="39">
        <f t="shared" ca="1" si="62"/>
        <v>1474530031230.1479</v>
      </c>
      <c r="AG102" s="39">
        <f t="shared" ca="1" si="62"/>
        <v>1483588297434.1045</v>
      </c>
    </row>
    <row r="103" spans="1:33">
      <c r="A103" s="20" t="s">
        <v>307</v>
      </c>
      <c r="B103" s="39">
        <f t="shared" ref="B103:F103" ca="1" si="63">B$19*B46/SUM(B$31:B$55)</f>
        <v>672854208434.2179</v>
      </c>
      <c r="C103" s="39">
        <f t="shared" ca="1" si="63"/>
        <v>977388089247.35132</v>
      </c>
      <c r="D103" s="39">
        <f t="shared" ca="1" si="63"/>
        <v>1072584318678.3357</v>
      </c>
      <c r="E103" s="39">
        <f t="shared" ca="1" si="63"/>
        <v>1247742616149.9656</v>
      </c>
      <c r="F103" s="39">
        <f t="shared" ca="1" si="63"/>
        <v>1639903238096.8123</v>
      </c>
      <c r="G103" s="39">
        <f t="shared" ref="G103:AG103" ca="1" si="64">IFERROR($F103*G46/$F46,0)</f>
        <v>1509910908247.6746</v>
      </c>
      <c r="H103" s="39">
        <f t="shared" ca="1" si="64"/>
        <v>1524550548505.6775</v>
      </c>
      <c r="I103" s="39">
        <f t="shared" ca="1" si="64"/>
        <v>1539332130295.272</v>
      </c>
      <c r="J103" s="39">
        <f t="shared" ca="1" si="64"/>
        <v>1554257029838.6899</v>
      </c>
      <c r="K103" s="39">
        <f t="shared" ca="1" si="64"/>
        <v>1569326636701.5991</v>
      </c>
      <c r="L103" s="39">
        <f t="shared" ca="1" si="64"/>
        <v>1584542353922.4751</v>
      </c>
      <c r="M103" s="39">
        <f t="shared" ca="1" si="64"/>
        <v>1599905598143.2319</v>
      </c>
      <c r="N103" s="39">
        <f t="shared" ca="1" si="64"/>
        <v>1613536758898.9072</v>
      </c>
      <c r="O103" s="39">
        <f t="shared" ca="1" si="64"/>
        <v>1627284056846.5283</v>
      </c>
      <c r="P103" s="39">
        <f t="shared" ca="1" si="64"/>
        <v>1641148481472.4348</v>
      </c>
      <c r="Q103" s="39">
        <f t="shared" ca="1" si="64"/>
        <v>1655131030693.3672</v>
      </c>
      <c r="R103" s="39">
        <f t="shared" ca="1" si="64"/>
        <v>1669232710928.2954</v>
      </c>
      <c r="S103" s="39">
        <f t="shared" ca="1" si="64"/>
        <v>1683454537170.8574</v>
      </c>
      <c r="T103" s="39">
        <f t="shared" ca="1" si="64"/>
        <v>1697797533062.4141</v>
      </c>
      <c r="U103" s="39">
        <f t="shared" ca="1" si="64"/>
        <v>1712262730965.7285</v>
      </c>
      <c r="V103" s="39">
        <f t="shared" ca="1" si="64"/>
        <v>1726851172039.2725</v>
      </c>
      <c r="W103" s="39">
        <f t="shared" ca="1" si="64"/>
        <v>1741563906312.1643</v>
      </c>
      <c r="X103" s="39">
        <f t="shared" ca="1" si="64"/>
        <v>1752262602941.23</v>
      </c>
      <c r="Y103" s="39">
        <f t="shared" ca="1" si="64"/>
        <v>1763027023319.5913</v>
      </c>
      <c r="Z103" s="39">
        <f t="shared" ca="1" si="64"/>
        <v>1773857571198.4119</v>
      </c>
      <c r="AA103" s="39">
        <f t="shared" ca="1" si="64"/>
        <v>1784754652809.1636</v>
      </c>
      <c r="AB103" s="39">
        <f t="shared" ca="1" si="64"/>
        <v>1795718676878.8584</v>
      </c>
      <c r="AC103" s="39">
        <f t="shared" ca="1" si="64"/>
        <v>1806750054645.3831</v>
      </c>
      <c r="AD103" s="39">
        <f t="shared" ca="1" si="64"/>
        <v>1817849199872.9216</v>
      </c>
      <c r="AE103" s="39">
        <f t="shared" ca="1" si="64"/>
        <v>1829016528867.4766</v>
      </c>
      <c r="AF103" s="39">
        <f t="shared" ca="1" si="64"/>
        <v>1840252460492.4814</v>
      </c>
      <c r="AG103" s="39">
        <f t="shared" ca="1" si="64"/>
        <v>1851557416184.5129</v>
      </c>
    </row>
    <row r="104" spans="1:33">
      <c r="A104" s="20" t="s">
        <v>308</v>
      </c>
      <c r="B104" s="39">
        <f t="shared" ref="B104:F104" ca="1" si="65">B$19*B47/SUM(B$31:B$55)</f>
        <v>2256129875748.6709</v>
      </c>
      <c r="C104" s="39">
        <f t="shared" ca="1" si="65"/>
        <v>3030504280711.8906</v>
      </c>
      <c r="D104" s="39">
        <f t="shared" ca="1" si="65"/>
        <v>3903038334057.6377</v>
      </c>
      <c r="E104" s="39">
        <f t="shared" ca="1" si="65"/>
        <v>4162836083340.6812</v>
      </c>
      <c r="F104" s="39">
        <f t="shared" ca="1" si="65"/>
        <v>5194112777306.9268</v>
      </c>
      <c r="G104" s="39">
        <f t="shared" ref="G104:AG104" ca="1" si="66">IFERROR($F104*G47/$F47,0)</f>
        <v>5136277753071.2607</v>
      </c>
      <c r="H104" s="39">
        <f t="shared" ca="1" si="66"/>
        <v>5205674041717.0938</v>
      </c>
      <c r="I104" s="39">
        <f t="shared" ca="1" si="66"/>
        <v>5276007944158.2334</v>
      </c>
      <c r="J104" s="39">
        <f t="shared" ca="1" si="66"/>
        <v>5347292128501.9609</v>
      </c>
      <c r="K104" s="39">
        <f t="shared" ca="1" si="66"/>
        <v>5419539434014.4434</v>
      </c>
      <c r="L104" s="39">
        <f t="shared" ca="1" si="66"/>
        <v>5492762873433.2822</v>
      </c>
      <c r="M104" s="39">
        <f t="shared" ca="1" si="66"/>
        <v>5566975635311.2695</v>
      </c>
      <c r="N104" s="39">
        <f t="shared" ca="1" si="66"/>
        <v>5627753794255.6416</v>
      </c>
      <c r="O104" s="39">
        <f t="shared" ca="1" si="66"/>
        <v>5689195506419.3311</v>
      </c>
      <c r="P104" s="39">
        <f t="shared" ca="1" si="66"/>
        <v>5751308016228.335</v>
      </c>
      <c r="Q104" s="39">
        <f t="shared" ca="1" si="66"/>
        <v>5814098647200.5908</v>
      </c>
      <c r="R104" s="39">
        <f t="shared" ca="1" si="66"/>
        <v>5877574802809.4629</v>
      </c>
      <c r="S104" s="39">
        <f t="shared" ca="1" si="66"/>
        <v>5941743967356.6719</v>
      </c>
      <c r="T104" s="39">
        <f t="shared" ca="1" si="66"/>
        <v>6006613706854.7471</v>
      </c>
      <c r="U104" s="39">
        <f t="shared" ca="1" si="66"/>
        <v>6072191669919.1133</v>
      </c>
      <c r="V104" s="39">
        <f t="shared" ca="1" si="66"/>
        <v>6138485588669.918</v>
      </c>
      <c r="W104" s="39">
        <f t="shared" ca="1" si="66"/>
        <v>6205503279643.7119</v>
      </c>
      <c r="X104" s="39">
        <f t="shared" ca="1" si="66"/>
        <v>6215222146562.8369</v>
      </c>
      <c r="Y104" s="39">
        <f t="shared" ca="1" si="66"/>
        <v>6224956234870.1318</v>
      </c>
      <c r="Z104" s="39">
        <f t="shared" ca="1" si="66"/>
        <v>6234705568404.8594</v>
      </c>
      <c r="AA104" s="39">
        <f t="shared" ca="1" si="66"/>
        <v>6244470171043.6221</v>
      </c>
      <c r="AB104" s="39">
        <f t="shared" ca="1" si="66"/>
        <v>6254250066700.4199</v>
      </c>
      <c r="AC104" s="39">
        <f t="shared" ca="1" si="66"/>
        <v>6264045279326.7031</v>
      </c>
      <c r="AD104" s="39">
        <f t="shared" ca="1" si="66"/>
        <v>6273855832911.4316</v>
      </c>
      <c r="AE104" s="39">
        <f t="shared" ca="1" si="66"/>
        <v>6283681751481.1445</v>
      </c>
      <c r="AF104" s="39">
        <f t="shared" ca="1" si="66"/>
        <v>6293523059099.999</v>
      </c>
      <c r="AG104" s="39">
        <f t="shared" ca="1" si="66"/>
        <v>6303379779869.8516</v>
      </c>
    </row>
    <row r="105" spans="1:33">
      <c r="A105" s="20" t="s">
        <v>309</v>
      </c>
      <c r="B105" s="39">
        <f t="shared" ref="B105:F105" ca="1" si="67">B$19*B48/SUM(B$31:B$55)</f>
        <v>377046500540.59424</v>
      </c>
      <c r="C105" s="39">
        <f t="shared" ca="1" si="67"/>
        <v>506460663545.15009</v>
      </c>
      <c r="D105" s="39">
        <f t="shared" ca="1" si="67"/>
        <v>652279357297.1416</v>
      </c>
      <c r="E105" s="39">
        <f t="shared" ca="1" si="67"/>
        <v>695696996178.85205</v>
      </c>
      <c r="F105" s="39">
        <f t="shared" ca="1" si="67"/>
        <v>868044906079.21387</v>
      </c>
      <c r="G105" s="39">
        <f t="shared" ref="G105:AG105" ca="1" si="68">IFERROR($F105*G48/$F48,0)</f>
        <v>858379463619.03528</v>
      </c>
      <c r="H105" s="39">
        <f t="shared" ca="1" si="68"/>
        <v>869977035224.14233</v>
      </c>
      <c r="I105" s="39">
        <f t="shared" ca="1" si="68"/>
        <v>881731301709.35339</v>
      </c>
      <c r="J105" s="39">
        <f t="shared" ca="1" si="68"/>
        <v>893644380180.41125</v>
      </c>
      <c r="K105" s="39">
        <f t="shared" ca="1" si="68"/>
        <v>905718416347.29187</v>
      </c>
      <c r="L105" s="39">
        <f t="shared" ca="1" si="68"/>
        <v>917955584910.67395</v>
      </c>
      <c r="M105" s="39">
        <f t="shared" ca="1" si="68"/>
        <v>930358089953.63513</v>
      </c>
      <c r="N105" s="39">
        <f t="shared" ca="1" si="68"/>
        <v>940515391794.10254</v>
      </c>
      <c r="O105" s="39">
        <f t="shared" ca="1" si="68"/>
        <v>950783587259.07056</v>
      </c>
      <c r="P105" s="39">
        <f t="shared" ca="1" si="68"/>
        <v>961163887043.67725</v>
      </c>
      <c r="Q105" s="39">
        <f t="shared" ca="1" si="68"/>
        <v>971657515060.97766</v>
      </c>
      <c r="R105" s="39">
        <f t="shared" ca="1" si="68"/>
        <v>982265708586.25232</v>
      </c>
      <c r="S105" s="39">
        <f t="shared" ca="1" si="68"/>
        <v>992989718402.89001</v>
      </c>
      <c r="T105" s="39">
        <f t="shared" ca="1" si="68"/>
        <v>1003830808949.8661</v>
      </c>
      <c r="U105" s="39">
        <f t="shared" ca="1" si="68"/>
        <v>1014790258470.827</v>
      </c>
      <c r="V105" s="39">
        <f t="shared" ca="1" si="68"/>
        <v>1025869359164.806</v>
      </c>
      <c r="W105" s="39">
        <f t="shared" ca="1" si="68"/>
        <v>1037069417338.582</v>
      </c>
      <c r="X105" s="39">
        <f t="shared" ca="1" si="68"/>
        <v>1038693643319.7485</v>
      </c>
      <c r="Y105" s="39">
        <f t="shared" ca="1" si="68"/>
        <v>1040320413113.3091</v>
      </c>
      <c r="Z105" s="39">
        <f t="shared" ca="1" si="68"/>
        <v>1041949730703.3048</v>
      </c>
      <c r="AA105" s="39">
        <f t="shared" ca="1" si="68"/>
        <v>1043581600080.0151</v>
      </c>
      <c r="AB105" s="39">
        <f t="shared" ca="1" si="68"/>
        <v>1045216025239.9692</v>
      </c>
      <c r="AC105" s="39">
        <f t="shared" ca="1" si="68"/>
        <v>1046853010185.9558</v>
      </c>
      <c r="AD105" s="39">
        <f t="shared" ca="1" si="68"/>
        <v>1048492558927.032</v>
      </c>
      <c r="AE105" s="39">
        <f t="shared" ca="1" si="68"/>
        <v>1050134675478.5345</v>
      </c>
      <c r="AF105" s="39">
        <f t="shared" ca="1" si="68"/>
        <v>1051779363862.0885</v>
      </c>
      <c r="AG105" s="39">
        <f t="shared" ca="1" si="68"/>
        <v>1053426628105.6177</v>
      </c>
    </row>
    <row r="106" spans="1:33">
      <c r="A106" s="20" t="s">
        <v>310</v>
      </c>
      <c r="B106" s="39">
        <f t="shared" ref="B106:F106" ca="1" si="69">B$19*B49/SUM(B$31:B$55)</f>
        <v>497679383834.74091</v>
      </c>
      <c r="C106" s="39">
        <f t="shared" ca="1" si="69"/>
        <v>668498528983.28955</v>
      </c>
      <c r="D106" s="39">
        <f t="shared" ca="1" si="69"/>
        <v>860970697678.7384</v>
      </c>
      <c r="E106" s="39">
        <f t="shared" ca="1" si="69"/>
        <v>918279448019.15588</v>
      </c>
      <c r="F106" s="39">
        <f t="shared" ca="1" si="69"/>
        <v>1145768634316.9683</v>
      </c>
      <c r="G106" s="39">
        <f t="shared" ref="G106:AG106" ca="1" si="70">IFERROR($F106*G49/$F49,0)</f>
        <v>1133010814151.0867</v>
      </c>
      <c r="H106" s="39">
        <f t="shared" ca="1" si="70"/>
        <v>1148318932067.9309</v>
      </c>
      <c r="I106" s="39">
        <f t="shared" ca="1" si="70"/>
        <v>1163833878084.9392</v>
      </c>
      <c r="J106" s="39">
        <f t="shared" ca="1" si="70"/>
        <v>1179558446658.1802</v>
      </c>
      <c r="K106" s="39">
        <f t="shared" ca="1" si="70"/>
        <v>1195495469999.6406</v>
      </c>
      <c r="L106" s="39">
        <f t="shared" ca="1" si="70"/>
        <v>1211647818587.3457</v>
      </c>
      <c r="M106" s="39">
        <f t="shared" ca="1" si="70"/>
        <v>1228018401682.3704</v>
      </c>
      <c r="N106" s="39">
        <f t="shared" ca="1" si="70"/>
        <v>1241425447535.175</v>
      </c>
      <c r="O106" s="39">
        <f t="shared" ca="1" si="70"/>
        <v>1254978866502.7908</v>
      </c>
      <c r="P106" s="39">
        <f t="shared" ca="1" si="70"/>
        <v>1268680256632.1675</v>
      </c>
      <c r="Q106" s="39">
        <f t="shared" ca="1" si="70"/>
        <v>1282531233417.135</v>
      </c>
      <c r="R106" s="39">
        <f t="shared" ca="1" si="70"/>
        <v>1296533429988.8809</v>
      </c>
      <c r="S106" s="39">
        <f t="shared" ca="1" si="70"/>
        <v>1310688497308.5085</v>
      </c>
      <c r="T106" s="39">
        <f t="shared" ca="1" si="70"/>
        <v>1324998104361.6968</v>
      </c>
      <c r="U106" s="39">
        <f t="shared" ca="1" si="70"/>
        <v>1339463938355.4868</v>
      </c>
      <c r="V106" s="39">
        <f t="shared" ca="1" si="70"/>
        <v>1354087704917.2158</v>
      </c>
      <c r="W106" s="39">
        <f t="shared" ca="1" si="70"/>
        <v>1368871128295.6223</v>
      </c>
      <c r="X106" s="39">
        <f t="shared" ca="1" si="70"/>
        <v>1371015011833.4788</v>
      </c>
      <c r="Y106" s="39">
        <f t="shared" ca="1" si="70"/>
        <v>1373162253055.2896</v>
      </c>
      <c r="Z106" s="39">
        <f t="shared" ca="1" si="70"/>
        <v>1375312857219.7559</v>
      </c>
      <c r="AA106" s="39">
        <f t="shared" ca="1" si="70"/>
        <v>1377466829593.8147</v>
      </c>
      <c r="AB106" s="39">
        <f t="shared" ca="1" si="70"/>
        <v>1379624175452.6506</v>
      </c>
      <c r="AC106" s="39">
        <f t="shared" ca="1" si="70"/>
        <v>1381784900079.7119</v>
      </c>
      <c r="AD106" s="39">
        <f t="shared" ca="1" si="70"/>
        <v>1383949008766.7202</v>
      </c>
      <c r="AE106" s="39">
        <f t="shared" ca="1" si="70"/>
        <v>1386116506813.6848</v>
      </c>
      <c r="AF106" s="39">
        <f t="shared" ca="1" si="70"/>
        <v>1388287399528.9167</v>
      </c>
      <c r="AG106" s="39">
        <f t="shared" ca="1" si="70"/>
        <v>1390461692229.0405</v>
      </c>
    </row>
    <row r="107" spans="1:33">
      <c r="A107" s="20" t="s">
        <v>263</v>
      </c>
      <c r="B107" s="39">
        <f t="shared" ref="B107:F107" ca="1" si="71">B$19*B50/SUM(B$31:B$55)</f>
        <v>12940632706.349144</v>
      </c>
      <c r="C107" s="39">
        <f t="shared" ca="1" si="71"/>
        <v>16861333658.674715</v>
      </c>
      <c r="D107" s="39">
        <f t="shared" ca="1" si="71"/>
        <v>21436389178.582714</v>
      </c>
      <c r="E107" s="39">
        <f t="shared" ca="1" si="71"/>
        <v>23094946531.184937</v>
      </c>
      <c r="F107" s="39">
        <f t="shared" ca="1" si="71"/>
        <v>29322160979.030228</v>
      </c>
      <c r="G107" s="39">
        <f t="shared" ref="G107:AG107" ca="1" si="72">IFERROR($F107*G50/$F50,0)</f>
        <v>29400939947.681221</v>
      </c>
      <c r="H107" s="39">
        <f t="shared" ca="1" si="72"/>
        <v>29419032311.714172</v>
      </c>
      <c r="I107" s="39">
        <f t="shared" ca="1" si="72"/>
        <v>29437135809.188332</v>
      </c>
      <c r="J107" s="39">
        <f t="shared" ca="1" si="72"/>
        <v>29455250446.954853</v>
      </c>
      <c r="K107" s="39">
        <f t="shared" ca="1" si="72"/>
        <v>29473376231.869095</v>
      </c>
      <c r="L107" s="39">
        <f t="shared" ca="1" si="72"/>
        <v>29491513170.790634</v>
      </c>
      <c r="M107" s="39">
        <f t="shared" ca="1" si="72"/>
        <v>29509661270.583302</v>
      </c>
      <c r="N107" s="39">
        <f t="shared" ca="1" si="72"/>
        <v>29824405919.661003</v>
      </c>
      <c r="O107" s="39">
        <f t="shared" ca="1" si="72"/>
        <v>30142507577.591324</v>
      </c>
      <c r="P107" s="39">
        <f t="shared" ca="1" si="72"/>
        <v>30464002049.616604</v>
      </c>
      <c r="Q107" s="39">
        <f t="shared" ca="1" si="72"/>
        <v>30788925522.871353</v>
      </c>
      <c r="R107" s="39">
        <f t="shared" ca="1" si="72"/>
        <v>31117314570.455437</v>
      </c>
      <c r="S107" s="39">
        <f t="shared" ca="1" si="72"/>
        <v>31449206155.550716</v>
      </c>
      <c r="T107" s="39">
        <f t="shared" ca="1" si="72"/>
        <v>31784637635.581577</v>
      </c>
      <c r="U107" s="39">
        <f t="shared" ca="1" si="72"/>
        <v>32123646766.419884</v>
      </c>
      <c r="V107" s="39">
        <f t="shared" ca="1" si="72"/>
        <v>32466271706.634689</v>
      </c>
      <c r="W107" s="39">
        <f t="shared" ca="1" si="72"/>
        <v>32812551021.787403</v>
      </c>
      <c r="X107" s="39">
        <f t="shared" ca="1" si="72"/>
        <v>32825508760.277592</v>
      </c>
      <c r="Y107" s="39">
        <f t="shared" ca="1" si="72"/>
        <v>32838471615.803242</v>
      </c>
      <c r="Z107" s="39">
        <f t="shared" ca="1" si="72"/>
        <v>32851439590.385067</v>
      </c>
      <c r="AA107" s="39">
        <f t="shared" ca="1" si="72"/>
        <v>32864412686.044582</v>
      </c>
      <c r="AB107" s="39">
        <f t="shared" ca="1" si="72"/>
        <v>32877390904.804138</v>
      </c>
      <c r="AC107" s="39">
        <f t="shared" ca="1" si="72"/>
        <v>32890374248.686832</v>
      </c>
      <c r="AD107" s="39">
        <f t="shared" ca="1" si="72"/>
        <v>32903362719.716591</v>
      </c>
      <c r="AE107" s="39">
        <f t="shared" ca="1" si="72"/>
        <v>32916356319.918148</v>
      </c>
      <c r="AF107" s="39">
        <f t="shared" ca="1" si="72"/>
        <v>32929355051.317005</v>
      </c>
      <c r="AG107" s="39">
        <f t="shared" ca="1" si="72"/>
        <v>32942358915.939499</v>
      </c>
    </row>
    <row r="108" spans="1:33">
      <c r="A108" s="20" t="s">
        <v>311</v>
      </c>
      <c r="B108" s="39">
        <f t="shared" ref="B108:F108" ca="1" si="73">B$19*B51/SUM(B$31:B$55)</f>
        <v>3313846234.4087782</v>
      </c>
      <c r="C108" s="39">
        <f t="shared" ca="1" si="73"/>
        <v>4317862064.3868876</v>
      </c>
      <c r="D108" s="39">
        <f t="shared" ca="1" si="73"/>
        <v>5489445467.6790361</v>
      </c>
      <c r="E108" s="39">
        <f t="shared" ca="1" si="73"/>
        <v>5914169989.4387207</v>
      </c>
      <c r="F108" s="39">
        <f t="shared" ca="1" si="73"/>
        <v>7508839401.4469347</v>
      </c>
      <c r="G108" s="39">
        <f t="shared" ref="G108:AG108" ca="1" si="74">IFERROR($F108*G51/$F51,0)</f>
        <v>7529013174.5953388</v>
      </c>
      <c r="H108" s="39">
        <f t="shared" ca="1" si="74"/>
        <v>7533646279.7751751</v>
      </c>
      <c r="I108" s="39">
        <f t="shared" ca="1" si="74"/>
        <v>7538282236.014389</v>
      </c>
      <c r="J108" s="39">
        <f t="shared" ca="1" si="74"/>
        <v>7542921045.0674276</v>
      </c>
      <c r="K108" s="39">
        <f t="shared" ca="1" si="74"/>
        <v>7547562708.6898165</v>
      </c>
      <c r="L108" s="39">
        <f t="shared" ca="1" si="74"/>
        <v>7552207228.6381645</v>
      </c>
      <c r="M108" s="39">
        <f t="shared" ca="1" si="74"/>
        <v>7556854606.6701584</v>
      </c>
      <c r="N108" s="39">
        <f t="shared" ca="1" si="74"/>
        <v>7637454635.5725098</v>
      </c>
      <c r="O108" s="39">
        <f t="shared" ca="1" si="74"/>
        <v>7718914329.63943</v>
      </c>
      <c r="P108" s="39">
        <f t="shared" ca="1" si="74"/>
        <v>7801242857.9023104</v>
      </c>
      <c r="Q108" s="39">
        <f t="shared" ca="1" si="74"/>
        <v>7884449487.1877518</v>
      </c>
      <c r="R108" s="39">
        <f t="shared" ca="1" si="74"/>
        <v>7968543583.1606388</v>
      </c>
      <c r="S108" s="39">
        <f t="shared" ca="1" si="74"/>
        <v>8053534611.3783169</v>
      </c>
      <c r="T108" s="39">
        <f t="shared" ca="1" si="74"/>
        <v>8139432138.3560419</v>
      </c>
      <c r="U108" s="39">
        <f t="shared" ca="1" si="74"/>
        <v>8226245832.6437645</v>
      </c>
      <c r="V108" s="39">
        <f t="shared" ca="1" si="74"/>
        <v>8313985465.9144239</v>
      </c>
      <c r="W108" s="39">
        <f t="shared" ca="1" si="74"/>
        <v>8402660914.063839</v>
      </c>
      <c r="X108" s="39">
        <f t="shared" ca="1" si="74"/>
        <v>8405979140.759285</v>
      </c>
      <c r="Y108" s="39">
        <f t="shared" ca="1" si="74"/>
        <v>8409298677.8287344</v>
      </c>
      <c r="Z108" s="39">
        <f t="shared" ca="1" si="74"/>
        <v>8412619525.7896509</v>
      </c>
      <c r="AA108" s="39">
        <f t="shared" ca="1" si="74"/>
        <v>8415941685.1597137</v>
      </c>
      <c r="AB108" s="39">
        <f t="shared" ca="1" si="74"/>
        <v>8419265156.4567995</v>
      </c>
      <c r="AC108" s="39">
        <f t="shared" ca="1" si="74"/>
        <v>8422589940.198988</v>
      </c>
      <c r="AD108" s="39">
        <f t="shared" ca="1" si="74"/>
        <v>8425916036.9045677</v>
      </c>
      <c r="AE108" s="39">
        <f t="shared" ca="1" si="74"/>
        <v>8429243447.0920334</v>
      </c>
      <c r="AF108" s="39">
        <f t="shared" ca="1" si="74"/>
        <v>8432572171.2800741</v>
      </c>
      <c r="AG108" s="39">
        <f t="shared" ca="1" si="74"/>
        <v>8435902209.9875975</v>
      </c>
    </row>
    <row r="109" spans="1:33">
      <c r="A109" s="20" t="s">
        <v>266</v>
      </c>
      <c r="B109" s="39">
        <f t="shared" ref="B109:F109" ca="1" si="75">B$19*B52/SUM(B$31:B$55)</f>
        <v>0</v>
      </c>
      <c r="C109" s="39">
        <f t="shared" ca="1" si="75"/>
        <v>0</v>
      </c>
      <c r="D109" s="39">
        <f t="shared" ca="1" si="75"/>
        <v>0</v>
      </c>
      <c r="E109" s="39">
        <f t="shared" ca="1" si="75"/>
        <v>0</v>
      </c>
      <c r="F109" s="39">
        <f t="shared" ca="1" si="75"/>
        <v>0</v>
      </c>
      <c r="G109" s="39">
        <f t="shared" ref="G109:AG109" ca="1" si="76">IFERROR($F109*G52/$F52,0)</f>
        <v>0</v>
      </c>
      <c r="H109" s="39">
        <f t="shared" ca="1" si="76"/>
        <v>0</v>
      </c>
      <c r="I109" s="39">
        <f t="shared" ca="1" si="76"/>
        <v>0</v>
      </c>
      <c r="J109" s="39">
        <f t="shared" ca="1" si="76"/>
        <v>0</v>
      </c>
      <c r="K109" s="39">
        <f t="shared" ca="1" si="76"/>
        <v>0</v>
      </c>
      <c r="L109" s="39">
        <f t="shared" ca="1" si="76"/>
        <v>0</v>
      </c>
      <c r="M109" s="39">
        <f t="shared" ca="1" si="76"/>
        <v>0</v>
      </c>
      <c r="N109" s="39">
        <f t="shared" ca="1" si="76"/>
        <v>0</v>
      </c>
      <c r="O109" s="39">
        <f t="shared" ca="1" si="76"/>
        <v>0</v>
      </c>
      <c r="P109" s="39">
        <f t="shared" ca="1" si="76"/>
        <v>0</v>
      </c>
      <c r="Q109" s="39">
        <f t="shared" ca="1" si="76"/>
        <v>0</v>
      </c>
      <c r="R109" s="39">
        <f t="shared" ca="1" si="76"/>
        <v>0</v>
      </c>
      <c r="S109" s="39">
        <f t="shared" ca="1" si="76"/>
        <v>0</v>
      </c>
      <c r="T109" s="39">
        <f t="shared" ca="1" si="76"/>
        <v>0</v>
      </c>
      <c r="U109" s="39">
        <f t="shared" ca="1" si="76"/>
        <v>0</v>
      </c>
      <c r="V109" s="39">
        <f t="shared" ca="1" si="76"/>
        <v>0</v>
      </c>
      <c r="W109" s="39">
        <f t="shared" ca="1" si="76"/>
        <v>0</v>
      </c>
      <c r="X109" s="39">
        <f t="shared" ca="1" si="76"/>
        <v>0</v>
      </c>
      <c r="Y109" s="39">
        <f t="shared" ca="1" si="76"/>
        <v>0</v>
      </c>
      <c r="Z109" s="39">
        <f t="shared" ca="1" si="76"/>
        <v>0</v>
      </c>
      <c r="AA109" s="39">
        <f t="shared" ca="1" si="76"/>
        <v>0</v>
      </c>
      <c r="AB109" s="39">
        <f t="shared" ca="1" si="76"/>
        <v>0</v>
      </c>
      <c r="AC109" s="39">
        <f t="shared" ca="1" si="76"/>
        <v>0</v>
      </c>
      <c r="AD109" s="39">
        <f t="shared" ca="1" si="76"/>
        <v>0</v>
      </c>
      <c r="AE109" s="39">
        <f t="shared" ca="1" si="76"/>
        <v>0</v>
      </c>
      <c r="AF109" s="39">
        <f t="shared" ca="1" si="76"/>
        <v>0</v>
      </c>
      <c r="AG109" s="39">
        <f t="shared" ca="1" si="76"/>
        <v>0</v>
      </c>
    </row>
    <row r="110" spans="1:33">
      <c r="A110" s="20" t="s">
        <v>267</v>
      </c>
      <c r="B110" s="39">
        <f t="shared" ref="B110:F110" ca="1" si="77">B$19*B53/SUM(B$31:B$55)</f>
        <v>0</v>
      </c>
      <c r="C110" s="39">
        <f t="shared" ca="1" si="77"/>
        <v>0</v>
      </c>
      <c r="D110" s="39">
        <f t="shared" ca="1" si="77"/>
        <v>0</v>
      </c>
      <c r="E110" s="39">
        <f t="shared" ca="1" si="77"/>
        <v>0</v>
      </c>
      <c r="F110" s="39">
        <f t="shared" ca="1" si="77"/>
        <v>0</v>
      </c>
      <c r="G110" s="39">
        <f t="shared" ref="G110:AG110" ca="1" si="78">IFERROR($F110*G53/$F53,0)</f>
        <v>0</v>
      </c>
      <c r="H110" s="39">
        <f t="shared" ca="1" si="78"/>
        <v>0</v>
      </c>
      <c r="I110" s="39">
        <f t="shared" ca="1" si="78"/>
        <v>0</v>
      </c>
      <c r="J110" s="39">
        <f t="shared" ca="1" si="78"/>
        <v>0</v>
      </c>
      <c r="K110" s="39">
        <f t="shared" ca="1" si="78"/>
        <v>0</v>
      </c>
      <c r="L110" s="39">
        <f t="shared" ca="1" si="78"/>
        <v>0</v>
      </c>
      <c r="M110" s="39">
        <f t="shared" ca="1" si="78"/>
        <v>0</v>
      </c>
      <c r="N110" s="39">
        <f t="shared" ca="1" si="78"/>
        <v>0</v>
      </c>
      <c r="O110" s="39">
        <f t="shared" ca="1" si="78"/>
        <v>0</v>
      </c>
      <c r="P110" s="39">
        <f t="shared" ca="1" si="78"/>
        <v>0</v>
      </c>
      <c r="Q110" s="39">
        <f t="shared" ca="1" si="78"/>
        <v>0</v>
      </c>
      <c r="R110" s="39">
        <f t="shared" ca="1" si="78"/>
        <v>0</v>
      </c>
      <c r="S110" s="39">
        <f t="shared" ca="1" si="78"/>
        <v>0</v>
      </c>
      <c r="T110" s="39">
        <f t="shared" ca="1" si="78"/>
        <v>0</v>
      </c>
      <c r="U110" s="39">
        <f t="shared" ca="1" si="78"/>
        <v>0</v>
      </c>
      <c r="V110" s="39">
        <f t="shared" ca="1" si="78"/>
        <v>0</v>
      </c>
      <c r="W110" s="39">
        <f t="shared" ca="1" si="78"/>
        <v>0</v>
      </c>
      <c r="X110" s="39">
        <f t="shared" ca="1" si="78"/>
        <v>0</v>
      </c>
      <c r="Y110" s="39">
        <f t="shared" ca="1" si="78"/>
        <v>0</v>
      </c>
      <c r="Z110" s="39">
        <f t="shared" ca="1" si="78"/>
        <v>0</v>
      </c>
      <c r="AA110" s="39">
        <f t="shared" ca="1" si="78"/>
        <v>0</v>
      </c>
      <c r="AB110" s="39">
        <f t="shared" ca="1" si="78"/>
        <v>0</v>
      </c>
      <c r="AC110" s="39">
        <f t="shared" ca="1" si="78"/>
        <v>0</v>
      </c>
      <c r="AD110" s="39">
        <f t="shared" ca="1" si="78"/>
        <v>0</v>
      </c>
      <c r="AE110" s="39">
        <f t="shared" ca="1" si="78"/>
        <v>0</v>
      </c>
      <c r="AF110" s="39">
        <f t="shared" ca="1" si="78"/>
        <v>0</v>
      </c>
      <c r="AG110" s="39">
        <f t="shared" ca="1" si="78"/>
        <v>0</v>
      </c>
    </row>
    <row r="111" spans="1:33">
      <c r="A111" s="20" t="s">
        <v>268</v>
      </c>
      <c r="B111" s="39">
        <f t="shared" ref="B111:F111" ca="1" si="79">B$19*B54/SUM(B$31:B$55)</f>
        <v>0</v>
      </c>
      <c r="C111" s="39">
        <f t="shared" ca="1" si="79"/>
        <v>0</v>
      </c>
      <c r="D111" s="39">
        <f t="shared" ca="1" si="79"/>
        <v>0</v>
      </c>
      <c r="E111" s="39">
        <f t="shared" ca="1" si="79"/>
        <v>0</v>
      </c>
      <c r="F111" s="39">
        <f t="shared" ca="1" si="79"/>
        <v>0</v>
      </c>
      <c r="G111" s="39">
        <f t="shared" ref="G111:AG111" ca="1" si="80">IFERROR($F111*G54/$F54,0)</f>
        <v>0</v>
      </c>
      <c r="H111" s="39">
        <f t="shared" ca="1" si="80"/>
        <v>0</v>
      </c>
      <c r="I111" s="39">
        <f t="shared" ca="1" si="80"/>
        <v>0</v>
      </c>
      <c r="J111" s="39">
        <f t="shared" ca="1" si="80"/>
        <v>0</v>
      </c>
      <c r="K111" s="39">
        <f t="shared" ca="1" si="80"/>
        <v>0</v>
      </c>
      <c r="L111" s="39">
        <f t="shared" ca="1" si="80"/>
        <v>0</v>
      </c>
      <c r="M111" s="39">
        <f t="shared" ca="1" si="80"/>
        <v>0</v>
      </c>
      <c r="N111" s="39">
        <f t="shared" ca="1" si="80"/>
        <v>0</v>
      </c>
      <c r="O111" s="39">
        <f t="shared" ca="1" si="80"/>
        <v>0</v>
      </c>
      <c r="P111" s="39">
        <f t="shared" ca="1" si="80"/>
        <v>0</v>
      </c>
      <c r="Q111" s="39">
        <f t="shared" ca="1" si="80"/>
        <v>0</v>
      </c>
      <c r="R111" s="39">
        <f t="shared" ca="1" si="80"/>
        <v>0</v>
      </c>
      <c r="S111" s="39">
        <f t="shared" ca="1" si="80"/>
        <v>0</v>
      </c>
      <c r="T111" s="39">
        <f t="shared" ca="1" si="80"/>
        <v>0</v>
      </c>
      <c r="U111" s="39">
        <f t="shared" ca="1" si="80"/>
        <v>0</v>
      </c>
      <c r="V111" s="39">
        <f t="shared" ca="1" si="80"/>
        <v>0</v>
      </c>
      <c r="W111" s="39">
        <f t="shared" ca="1" si="80"/>
        <v>0</v>
      </c>
      <c r="X111" s="39">
        <f t="shared" ca="1" si="80"/>
        <v>0</v>
      </c>
      <c r="Y111" s="39">
        <f t="shared" ca="1" si="80"/>
        <v>0</v>
      </c>
      <c r="Z111" s="39">
        <f t="shared" ca="1" si="80"/>
        <v>0</v>
      </c>
      <c r="AA111" s="39">
        <f t="shared" ca="1" si="80"/>
        <v>0</v>
      </c>
      <c r="AB111" s="39">
        <f t="shared" ca="1" si="80"/>
        <v>0</v>
      </c>
      <c r="AC111" s="39">
        <f t="shared" ca="1" si="80"/>
        <v>0</v>
      </c>
      <c r="AD111" s="39">
        <f t="shared" ca="1" si="80"/>
        <v>0</v>
      </c>
      <c r="AE111" s="39">
        <f t="shared" ca="1" si="80"/>
        <v>0</v>
      </c>
      <c r="AF111" s="39">
        <f t="shared" ca="1" si="80"/>
        <v>0</v>
      </c>
      <c r="AG111" s="39">
        <f t="shared" ca="1" si="80"/>
        <v>0</v>
      </c>
    </row>
    <row r="112" spans="1:33">
      <c r="A112" s="20" t="s">
        <v>269</v>
      </c>
      <c r="B112" s="39">
        <f t="shared" ref="B112:F112" ca="1" si="81">B$19*B55/SUM(B$31:B$55)</f>
        <v>0</v>
      </c>
      <c r="C112" s="39">
        <f t="shared" ca="1" si="81"/>
        <v>0</v>
      </c>
      <c r="D112" s="39">
        <f t="shared" ca="1" si="81"/>
        <v>0</v>
      </c>
      <c r="E112" s="39">
        <f t="shared" ca="1" si="81"/>
        <v>0</v>
      </c>
      <c r="F112" s="39">
        <f t="shared" ca="1" si="81"/>
        <v>0</v>
      </c>
      <c r="G112" s="39">
        <f t="shared" ref="G112:AG112" ca="1" si="82">IFERROR($F112*G55/$F55,0)</f>
        <v>0</v>
      </c>
      <c r="H112" s="39">
        <f t="shared" ca="1" si="82"/>
        <v>0</v>
      </c>
      <c r="I112" s="39">
        <f t="shared" ca="1" si="82"/>
        <v>0</v>
      </c>
      <c r="J112" s="39">
        <f t="shared" ca="1" si="82"/>
        <v>0</v>
      </c>
      <c r="K112" s="39">
        <f t="shared" ca="1" si="82"/>
        <v>0</v>
      </c>
      <c r="L112" s="39">
        <f t="shared" ca="1" si="82"/>
        <v>0</v>
      </c>
      <c r="M112" s="39">
        <f t="shared" ca="1" si="82"/>
        <v>0</v>
      </c>
      <c r="N112" s="39">
        <f t="shared" ca="1" si="82"/>
        <v>0</v>
      </c>
      <c r="O112" s="39">
        <f t="shared" ca="1" si="82"/>
        <v>0</v>
      </c>
      <c r="P112" s="39">
        <f t="shared" ca="1" si="82"/>
        <v>0</v>
      </c>
      <c r="Q112" s="39">
        <f t="shared" ca="1" si="82"/>
        <v>0</v>
      </c>
      <c r="R112" s="39">
        <f t="shared" ca="1" si="82"/>
        <v>0</v>
      </c>
      <c r="S112" s="39">
        <f t="shared" ca="1" si="82"/>
        <v>0</v>
      </c>
      <c r="T112" s="39">
        <f t="shared" ca="1" si="82"/>
        <v>0</v>
      </c>
      <c r="U112" s="39">
        <f t="shared" ca="1" si="82"/>
        <v>0</v>
      </c>
      <c r="V112" s="39">
        <f t="shared" ca="1" si="82"/>
        <v>0</v>
      </c>
      <c r="W112" s="39">
        <f t="shared" ca="1" si="82"/>
        <v>0</v>
      </c>
      <c r="X112" s="39">
        <f t="shared" ca="1" si="82"/>
        <v>0</v>
      </c>
      <c r="Y112" s="39">
        <f t="shared" ca="1" si="82"/>
        <v>0</v>
      </c>
      <c r="Z112" s="39">
        <f t="shared" ca="1" si="82"/>
        <v>0</v>
      </c>
      <c r="AA112" s="39">
        <f t="shared" ca="1" si="82"/>
        <v>0</v>
      </c>
      <c r="AB112" s="39">
        <f t="shared" ca="1" si="82"/>
        <v>0</v>
      </c>
      <c r="AC112" s="39">
        <f t="shared" ca="1" si="82"/>
        <v>0</v>
      </c>
      <c r="AD112" s="39">
        <f t="shared" ca="1" si="82"/>
        <v>0</v>
      </c>
      <c r="AE112" s="39">
        <f t="shared" ca="1" si="82"/>
        <v>0</v>
      </c>
      <c r="AF112" s="39">
        <f t="shared" ca="1" si="82"/>
        <v>0</v>
      </c>
      <c r="AG112" s="39">
        <f t="shared" ca="1" si="82"/>
        <v>0</v>
      </c>
    </row>
    <row r="113" spans="1:33" s="728" customFormat="1" ht="13.5">
      <c r="A113" s="728" t="s">
        <v>836</v>
      </c>
      <c r="B113" s="729">
        <f ca="1">SUM(B88:B112)</f>
        <v>15858512715443.861</v>
      </c>
      <c r="C113" s="729">
        <f t="shared" ref="C113" ca="1" si="83">SUM(C88:C112)</f>
        <v>21443050344202.938</v>
      </c>
      <c r="D113" s="729">
        <f t="shared" ref="D113" ca="1" si="84">SUM(D88:D112)</f>
        <v>27461258684378.746</v>
      </c>
      <c r="E113" s="729">
        <f t="shared" ref="E113" ca="1" si="85">SUM(E88:E112)</f>
        <v>28360448829085.914</v>
      </c>
      <c r="F113" s="729">
        <f t="shared" ref="F113" ca="1" si="86">SUM(F88:F112)</f>
        <v>34431012761087.309</v>
      </c>
      <c r="G113" s="729">
        <f t="shared" ref="G113" ca="1" si="87">SUM(G88:G112)</f>
        <v>32927383859761.723</v>
      </c>
      <c r="H113" s="729">
        <f t="shared" ref="H113" ca="1" si="88">SUM(H88:H112)</f>
        <v>33471497916851.75</v>
      </c>
      <c r="I113" s="729">
        <f t="shared" ref="I113" ca="1" si="89">SUM(I88:I112)</f>
        <v>34030067721894.82</v>
      </c>
      <c r="J113" s="729">
        <f t="shared" ref="J113" ca="1" si="90">SUM(J88:J112)</f>
        <v>34603528819349.34</v>
      </c>
      <c r="K113" s="729">
        <f t="shared" ref="K113" ca="1" si="91">SUM(K88:K112)</f>
        <v>35192330753671.242</v>
      </c>
      <c r="L113" s="729">
        <f t="shared" ref="L113" ca="1" si="92">SUM(L88:L112)</f>
        <v>35796937530682.828</v>
      </c>
      <c r="M113" s="729">
        <f t="shared" ref="M113" ca="1" si="93">SUM(M88:M112)</f>
        <v>36417828094296.18</v>
      </c>
      <c r="N113" s="729">
        <f t="shared" ref="N113" ca="1" si="94">SUM(N88:N112)</f>
        <v>36771745528194.008</v>
      </c>
      <c r="O113" s="729">
        <f t="shared" ref="O113" ca="1" si="95">SUM(O88:O112)</f>
        <v>37130475824151.422</v>
      </c>
      <c r="P113" s="729">
        <f t="shared" ref="P113" ca="1" si="96">SUM(P88:P112)</f>
        <v>37494099807362.625</v>
      </c>
      <c r="Q113" s="729">
        <f t="shared" ref="Q113" ca="1" si="97">SUM(Q88:Q112)</f>
        <v>37862700082502.969</v>
      </c>
      <c r="R113" s="729">
        <f t="shared" ref="R113" ca="1" si="98">SUM(R88:R112)</f>
        <v>38236361080159.141</v>
      </c>
      <c r="S113" s="729">
        <f t="shared" ref="S113" ca="1" si="99">SUM(S88:S112)</f>
        <v>38615169104566.797</v>
      </c>
      <c r="T113" s="729">
        <f t="shared" ref="T113" ca="1" si="100">SUM(T88:T112)</f>
        <v>38999212382693.359</v>
      </c>
      <c r="U113" s="729">
        <f t="shared" ref="U113" ca="1" si="101">SUM(U88:U112)</f>
        <v>39388581114704.844</v>
      </c>
      <c r="V113" s="729">
        <f t="shared" ref="V113" ca="1" si="102">SUM(V88:V112)</f>
        <v>39783367525857.195</v>
      </c>
      <c r="W113" s="729">
        <f t="shared" ref="W113" ca="1" si="103">SUM(W88:W112)</f>
        <v>40183665919853.055</v>
      </c>
      <c r="X113" s="729">
        <f t="shared" ref="X113" ca="1" si="104">SUM(X88:X112)</f>
        <v>40252201932347.055</v>
      </c>
      <c r="Y113" s="729">
        <f t="shared" ref="Y113" ca="1" si="105">SUM(Y88:Y112)</f>
        <v>40321474211851.984</v>
      </c>
      <c r="Z113" s="729">
        <f t="shared" ref="Z113" ca="1" si="106">SUM(Z88:Z112)</f>
        <v>40391487977043.344</v>
      </c>
      <c r="AA113" s="729">
        <f t="shared" ref="AA113" ca="1" si="107">SUM(AA88:AA112)</f>
        <v>40462248486024.773</v>
      </c>
      <c r="AB113" s="729">
        <f t="shared" ref="AB113" ca="1" si="108">SUM(AB88:AB112)</f>
        <v>40533761036627.055</v>
      </c>
      <c r="AC113" s="729">
        <f t="shared" ref="AC113" ca="1" si="109">SUM(AC88:AC112)</f>
        <v>40606030966709.219</v>
      </c>
      <c r="AD113" s="729">
        <f t="shared" ref="AD113" ca="1" si="110">SUM(AD88:AD112)</f>
        <v>40679063654462.086</v>
      </c>
      <c r="AE113" s="729">
        <f t="shared" ref="AE113" ca="1" si="111">SUM(AE88:AE112)</f>
        <v>40752864518714.063</v>
      </c>
      <c r="AF113" s="729">
        <f t="shared" ref="AF113" ca="1" si="112">SUM(AF88:AF112)</f>
        <v>40827439019239.266</v>
      </c>
      <c r="AG113" s="729">
        <f t="shared" ref="AG113" ca="1" si="113">SUM(AG88:AG112)</f>
        <v>40902792657068.078</v>
      </c>
    </row>
    <row r="114" spans="1:33" s="728" customFormat="1" ht="13.5">
      <c r="A114" s="728" t="s">
        <v>999</v>
      </c>
      <c r="B114" s="730">
        <f ca="1">B19-B113</f>
        <v>0</v>
      </c>
      <c r="C114" s="730">
        <f t="shared" ref="C114:F114" ca="1" si="114">C19-C113</f>
        <v>0</v>
      </c>
      <c r="D114" s="730">
        <f t="shared" ca="1" si="114"/>
        <v>0</v>
      </c>
      <c r="E114" s="730">
        <f t="shared" ca="1" si="114"/>
        <v>0</v>
      </c>
      <c r="F114" s="730">
        <f t="shared" ca="1" si="114"/>
        <v>0</v>
      </c>
      <c r="G114" s="729"/>
      <c r="H114" s="729"/>
      <c r="I114" s="729"/>
      <c r="J114" s="729"/>
      <c r="K114" s="729"/>
      <c r="L114" s="729"/>
      <c r="M114" s="729"/>
      <c r="N114" s="729"/>
      <c r="O114" s="729"/>
      <c r="P114" s="729"/>
      <c r="Q114" s="729"/>
      <c r="R114" s="729"/>
      <c r="S114" s="729"/>
      <c r="T114" s="729"/>
      <c r="U114" s="729"/>
      <c r="V114" s="729"/>
      <c r="W114" s="729"/>
      <c r="X114" s="729"/>
      <c r="Y114" s="729"/>
      <c r="Z114" s="729"/>
      <c r="AA114" s="729"/>
      <c r="AB114" s="729"/>
      <c r="AC114" s="729"/>
      <c r="AD114" s="729"/>
      <c r="AE114" s="729"/>
      <c r="AF114" s="729"/>
      <c r="AG114" s="729"/>
    </row>
    <row r="115" spans="1:33">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row>
    <row r="116" spans="1:33">
      <c r="A116" s="19" t="s">
        <v>995</v>
      </c>
      <c r="B116" s="19"/>
    </row>
    <row r="117" spans="1:33">
      <c r="B117" s="20">
        <v>2019</v>
      </c>
      <c r="C117" s="20">
        <v>2020</v>
      </c>
      <c r="D117" s="20">
        <v>2021</v>
      </c>
      <c r="E117" s="20">
        <v>2022</v>
      </c>
      <c r="F117" s="20">
        <v>2023</v>
      </c>
      <c r="G117" s="20">
        <v>2024</v>
      </c>
      <c r="H117" s="20">
        <v>2025</v>
      </c>
      <c r="I117" s="20">
        <v>2026</v>
      </c>
      <c r="J117" s="20">
        <v>2027</v>
      </c>
      <c r="K117" s="20">
        <v>2028</v>
      </c>
      <c r="L117" s="20">
        <v>2029</v>
      </c>
      <c r="M117" s="20">
        <v>2030</v>
      </c>
      <c r="N117" s="20">
        <v>2031</v>
      </c>
      <c r="O117" s="20">
        <v>2032</v>
      </c>
      <c r="P117" s="20">
        <v>2033</v>
      </c>
      <c r="Q117" s="20">
        <v>2034</v>
      </c>
      <c r="R117" s="20">
        <v>2035</v>
      </c>
      <c r="S117" s="20">
        <v>2036</v>
      </c>
      <c r="T117" s="20">
        <v>2037</v>
      </c>
      <c r="U117" s="20">
        <v>2038</v>
      </c>
      <c r="V117" s="20">
        <v>2039</v>
      </c>
      <c r="W117" s="20">
        <v>2040</v>
      </c>
      <c r="X117" s="20">
        <v>2041</v>
      </c>
      <c r="Y117" s="20">
        <v>2042</v>
      </c>
      <c r="Z117" s="20">
        <v>2043</v>
      </c>
      <c r="AA117" s="20">
        <v>2044</v>
      </c>
      <c r="AB117" s="20">
        <v>2045</v>
      </c>
      <c r="AC117" s="20">
        <v>2046</v>
      </c>
      <c r="AD117" s="20">
        <v>2047</v>
      </c>
      <c r="AE117" s="20">
        <v>2048</v>
      </c>
      <c r="AF117" s="20">
        <v>2049</v>
      </c>
      <c r="AG117" s="20">
        <v>2050</v>
      </c>
    </row>
    <row r="118" spans="1:33">
      <c r="A118" s="20" t="s">
        <v>246</v>
      </c>
      <c r="B118" s="39">
        <f ca="1">B$21*B31/SUM(B$31:B$55)</f>
        <v>9.4238789875274219E-4</v>
      </c>
      <c r="C118" s="39">
        <f t="shared" ref="C118:F118" ca="1" si="115">C$21*C31/SUM(C$31:C$55)</f>
        <v>1.0166351815871703E-3</v>
      </c>
      <c r="D118" s="39">
        <f t="shared" ca="1" si="115"/>
        <v>2.2270946064289034E-3</v>
      </c>
      <c r="E118" s="39">
        <f t="shared" ca="1" si="115"/>
        <v>1.3522777264307153E-3</v>
      </c>
      <c r="F118" s="39">
        <f t="shared" ca="1" si="115"/>
        <v>7.2759187031479905E-4</v>
      </c>
      <c r="G118" s="39">
        <f t="shared" ref="G118:AG118" ca="1" si="116">IFERROR($F118*G31/$F31,0)</f>
        <v>7.2842300657359753E-4</v>
      </c>
      <c r="H118" s="39">
        <f t="shared" ca="1" si="116"/>
        <v>7.4027160311230438E-4</v>
      </c>
      <c r="I118" s="39">
        <f t="shared" ca="1" si="116"/>
        <v>7.5231293002700191E-4</v>
      </c>
      <c r="J118" s="39">
        <f t="shared" ca="1" si="116"/>
        <v>7.6455012228795484E-4</v>
      </c>
      <c r="K118" s="39">
        <f t="shared" ca="1" si="116"/>
        <v>7.7698636585914649E-4</v>
      </c>
      <c r="L118" s="39">
        <f t="shared" ca="1" si="116"/>
        <v>7.8962489852774792E-4</v>
      </c>
      <c r="M118" s="39">
        <f t="shared" ca="1" si="116"/>
        <v>8.0246901074707748E-4</v>
      </c>
      <c r="N118" s="39">
        <f t="shared" ca="1" si="116"/>
        <v>8.260905718462196E-4</v>
      </c>
      <c r="O118" s="39">
        <f t="shared" ca="1" si="116"/>
        <v>8.5040745966986821E-4</v>
      </c>
      <c r="P118" s="39">
        <f t="shared" ca="1" si="116"/>
        <v>8.7544014192766277E-4</v>
      </c>
      <c r="Q118" s="39">
        <f t="shared" ca="1" si="116"/>
        <v>9.0120968881886819E-4</v>
      </c>
      <c r="R118" s="39">
        <f t="shared" ca="1" si="116"/>
        <v>9.2773779076732281E-4</v>
      </c>
      <c r="S118" s="39">
        <f t="shared" ca="1" si="116"/>
        <v>9.5504677667843205E-4</v>
      </c>
      <c r="T118" s="39">
        <f t="shared" ca="1" si="116"/>
        <v>9.831596327335788E-4</v>
      </c>
      <c r="U118" s="39">
        <f t="shared" ca="1" si="116"/>
        <v>1.0121000217377673E-3</v>
      </c>
      <c r="V118" s="39">
        <f t="shared" ca="1" si="116"/>
        <v>1.0418923030367858E-3</v>
      </c>
      <c r="W118" s="39">
        <f t="shared" ca="1" si="116"/>
        <v>1.0725615530206539E-3</v>
      </c>
      <c r="X118" s="39">
        <f t="shared" ca="1" si="116"/>
        <v>1.0709352948073893E-3</v>
      </c>
      <c r="Y118" s="39">
        <f t="shared" ca="1" si="116"/>
        <v>1.0693115023880633E-3</v>
      </c>
      <c r="Z118" s="39">
        <f t="shared" ca="1" si="116"/>
        <v>1.0676901720239466E-3</v>
      </c>
      <c r="AA118" s="39">
        <f t="shared" ca="1" si="116"/>
        <v>1.0660712999819777E-3</v>
      </c>
      <c r="AB118" s="39">
        <f t="shared" ca="1" si="116"/>
        <v>1.0644548825347563E-3</v>
      </c>
      <c r="AC118" s="39">
        <f t="shared" ca="1" si="116"/>
        <v>1.0628409159605338E-3</v>
      </c>
      <c r="AD118" s="39">
        <f t="shared" ca="1" si="116"/>
        <v>1.0612293965432036E-3</v>
      </c>
      <c r="AE118" s="39">
        <f t="shared" ca="1" si="116"/>
        <v>1.0596203205722947E-3</v>
      </c>
      <c r="AF118" s="39">
        <f t="shared" ca="1" si="116"/>
        <v>1.0580136843429619E-3</v>
      </c>
      <c r="AG118" s="39">
        <f t="shared" ca="1" si="116"/>
        <v>1.0564094841559765E-3</v>
      </c>
    </row>
    <row r="119" spans="1:33">
      <c r="A119" s="20" t="s">
        <v>247</v>
      </c>
      <c r="B119" s="39">
        <f t="shared" ref="B119:F119" ca="1" si="117">B$21*B32/SUM(B$31:B$55)</f>
        <v>0</v>
      </c>
      <c r="C119" s="39">
        <f t="shared" ca="1" si="117"/>
        <v>0</v>
      </c>
      <c r="D119" s="39">
        <f t="shared" ca="1" si="117"/>
        <v>0</v>
      </c>
      <c r="E119" s="39">
        <f t="shared" ca="1" si="117"/>
        <v>0</v>
      </c>
      <c r="F119" s="39">
        <f t="shared" ca="1" si="117"/>
        <v>0</v>
      </c>
      <c r="G119" s="39">
        <f t="shared" ref="G119:AG119" ca="1" si="118">IFERROR($F119*G32/$F32,0)</f>
        <v>0</v>
      </c>
      <c r="H119" s="39">
        <f t="shared" ca="1" si="118"/>
        <v>0</v>
      </c>
      <c r="I119" s="39">
        <f t="shared" ca="1" si="118"/>
        <v>0</v>
      </c>
      <c r="J119" s="39">
        <f t="shared" ca="1" si="118"/>
        <v>0</v>
      </c>
      <c r="K119" s="39">
        <f t="shared" ca="1" si="118"/>
        <v>0</v>
      </c>
      <c r="L119" s="39">
        <f t="shared" ca="1" si="118"/>
        <v>0</v>
      </c>
      <c r="M119" s="39">
        <f t="shared" ca="1" si="118"/>
        <v>0</v>
      </c>
      <c r="N119" s="39">
        <f t="shared" ca="1" si="118"/>
        <v>0</v>
      </c>
      <c r="O119" s="39">
        <f t="shared" ca="1" si="118"/>
        <v>0</v>
      </c>
      <c r="P119" s="39">
        <f t="shared" ca="1" si="118"/>
        <v>0</v>
      </c>
      <c r="Q119" s="39">
        <f t="shared" ca="1" si="118"/>
        <v>0</v>
      </c>
      <c r="R119" s="39">
        <f t="shared" ca="1" si="118"/>
        <v>0</v>
      </c>
      <c r="S119" s="39">
        <f t="shared" ca="1" si="118"/>
        <v>0</v>
      </c>
      <c r="T119" s="39">
        <f t="shared" ca="1" si="118"/>
        <v>0</v>
      </c>
      <c r="U119" s="39">
        <f t="shared" ca="1" si="118"/>
        <v>0</v>
      </c>
      <c r="V119" s="39">
        <f t="shared" ca="1" si="118"/>
        <v>0</v>
      </c>
      <c r="W119" s="39">
        <f t="shared" ca="1" si="118"/>
        <v>0</v>
      </c>
      <c r="X119" s="39">
        <f t="shared" ca="1" si="118"/>
        <v>0</v>
      </c>
      <c r="Y119" s="39">
        <f t="shared" ca="1" si="118"/>
        <v>0</v>
      </c>
      <c r="Z119" s="39">
        <f t="shared" ca="1" si="118"/>
        <v>0</v>
      </c>
      <c r="AA119" s="39">
        <f t="shared" ca="1" si="118"/>
        <v>0</v>
      </c>
      <c r="AB119" s="39">
        <f t="shared" ca="1" si="118"/>
        <v>0</v>
      </c>
      <c r="AC119" s="39">
        <f t="shared" ca="1" si="118"/>
        <v>0</v>
      </c>
      <c r="AD119" s="39">
        <f t="shared" ca="1" si="118"/>
        <v>0</v>
      </c>
      <c r="AE119" s="39">
        <f t="shared" ca="1" si="118"/>
        <v>0</v>
      </c>
      <c r="AF119" s="39">
        <f t="shared" ca="1" si="118"/>
        <v>0</v>
      </c>
      <c r="AG119" s="39">
        <f t="shared" ca="1" si="118"/>
        <v>0</v>
      </c>
    </row>
    <row r="120" spans="1:33">
      <c r="A120" s="20" t="s">
        <v>248</v>
      </c>
      <c r="B120" s="39">
        <f t="shared" ref="B120:F120" ca="1" si="119">B$21*B33/SUM(B$31:B$55)</f>
        <v>0</v>
      </c>
      <c r="C120" s="39">
        <f t="shared" ca="1" si="119"/>
        <v>0</v>
      </c>
      <c r="D120" s="39">
        <f t="shared" ca="1" si="119"/>
        <v>0</v>
      </c>
      <c r="E120" s="39">
        <f t="shared" ca="1" si="119"/>
        <v>0</v>
      </c>
      <c r="F120" s="39">
        <f t="shared" ca="1" si="119"/>
        <v>0</v>
      </c>
      <c r="G120" s="39">
        <f t="shared" ref="G120:AG120" ca="1" si="120">IFERROR($F120*G33/$F33,0)</f>
        <v>0</v>
      </c>
      <c r="H120" s="39">
        <f t="shared" ca="1" si="120"/>
        <v>0</v>
      </c>
      <c r="I120" s="39">
        <f t="shared" ca="1" si="120"/>
        <v>0</v>
      </c>
      <c r="J120" s="39">
        <f t="shared" ca="1" si="120"/>
        <v>0</v>
      </c>
      <c r="K120" s="39">
        <f t="shared" ca="1" si="120"/>
        <v>0</v>
      </c>
      <c r="L120" s="39">
        <f t="shared" ca="1" si="120"/>
        <v>0</v>
      </c>
      <c r="M120" s="39">
        <f t="shared" ca="1" si="120"/>
        <v>0</v>
      </c>
      <c r="N120" s="39">
        <f t="shared" ca="1" si="120"/>
        <v>0</v>
      </c>
      <c r="O120" s="39">
        <f t="shared" ca="1" si="120"/>
        <v>0</v>
      </c>
      <c r="P120" s="39">
        <f t="shared" ca="1" si="120"/>
        <v>0</v>
      </c>
      <c r="Q120" s="39">
        <f t="shared" ca="1" si="120"/>
        <v>0</v>
      </c>
      <c r="R120" s="39">
        <f t="shared" ca="1" si="120"/>
        <v>0</v>
      </c>
      <c r="S120" s="39">
        <f t="shared" ca="1" si="120"/>
        <v>0</v>
      </c>
      <c r="T120" s="39">
        <f t="shared" ca="1" si="120"/>
        <v>0</v>
      </c>
      <c r="U120" s="39">
        <f t="shared" ca="1" si="120"/>
        <v>0</v>
      </c>
      <c r="V120" s="39">
        <f t="shared" ca="1" si="120"/>
        <v>0</v>
      </c>
      <c r="W120" s="39">
        <f t="shared" ca="1" si="120"/>
        <v>0</v>
      </c>
      <c r="X120" s="39">
        <f t="shared" ca="1" si="120"/>
        <v>0</v>
      </c>
      <c r="Y120" s="39">
        <f t="shared" ca="1" si="120"/>
        <v>0</v>
      </c>
      <c r="Z120" s="39">
        <f t="shared" ca="1" si="120"/>
        <v>0</v>
      </c>
      <c r="AA120" s="39">
        <f t="shared" ca="1" si="120"/>
        <v>0</v>
      </c>
      <c r="AB120" s="39">
        <f t="shared" ca="1" si="120"/>
        <v>0</v>
      </c>
      <c r="AC120" s="39">
        <f t="shared" ca="1" si="120"/>
        <v>0</v>
      </c>
      <c r="AD120" s="39">
        <f t="shared" ca="1" si="120"/>
        <v>0</v>
      </c>
      <c r="AE120" s="39">
        <f t="shared" ca="1" si="120"/>
        <v>0</v>
      </c>
      <c r="AF120" s="39">
        <f t="shared" ca="1" si="120"/>
        <v>0</v>
      </c>
      <c r="AG120" s="39">
        <f t="shared" ca="1" si="120"/>
        <v>0</v>
      </c>
    </row>
    <row r="121" spans="1:33">
      <c r="A121" s="20" t="s">
        <v>249</v>
      </c>
      <c r="B121" s="39">
        <f t="shared" ref="B121:F121" ca="1" si="121">B$21*B34/SUM(B$31:B$55)</f>
        <v>39674916542.428719</v>
      </c>
      <c r="C121" s="39">
        <f t="shared" ca="1" si="121"/>
        <v>45202424533.010849</v>
      </c>
      <c r="D121" s="39">
        <f t="shared" ca="1" si="121"/>
        <v>106165643676.36142</v>
      </c>
      <c r="E121" s="39">
        <f t="shared" ca="1" si="121"/>
        <v>60192968182.733116</v>
      </c>
      <c r="F121" s="39">
        <f t="shared" ca="1" si="121"/>
        <v>32319827156.130909</v>
      </c>
      <c r="G121" s="39">
        <f t="shared" ref="G121:AG121" ca="1" si="122">IFERROR($F121*G34/$F34,0)</f>
        <v>32356746452.955833</v>
      </c>
      <c r="H121" s="39">
        <f t="shared" ca="1" si="122"/>
        <v>32883064307.50808</v>
      </c>
      <c r="I121" s="39">
        <f t="shared" ca="1" si="122"/>
        <v>33417943297.353184</v>
      </c>
      <c r="J121" s="39">
        <f t="shared" ca="1" si="122"/>
        <v>33961522678.716011</v>
      </c>
      <c r="K121" s="39">
        <f t="shared" ca="1" si="122"/>
        <v>34513943972.976158</v>
      </c>
      <c r="L121" s="39">
        <f t="shared" ca="1" si="122"/>
        <v>35075351003.513184</v>
      </c>
      <c r="M121" s="39">
        <f t="shared" ca="1" si="122"/>
        <v>35645889933.151131</v>
      </c>
      <c r="N121" s="39">
        <f t="shared" ca="1" si="122"/>
        <v>36695166049.378159</v>
      </c>
      <c r="O121" s="39">
        <f t="shared" ca="1" si="122"/>
        <v>37775328766.280586</v>
      </c>
      <c r="P121" s="39">
        <f t="shared" ca="1" si="122"/>
        <v>38887287265.042</v>
      </c>
      <c r="Q121" s="39">
        <f t="shared" ca="1" si="122"/>
        <v>40031977489.59774</v>
      </c>
      <c r="R121" s="39">
        <f t="shared" ca="1" si="122"/>
        <v>41210362934.425919</v>
      </c>
      <c r="S121" s="39">
        <f t="shared" ca="1" si="122"/>
        <v>42423435455.528152</v>
      </c>
      <c r="T121" s="39">
        <f t="shared" ca="1" si="122"/>
        <v>43672216105.282272</v>
      </c>
      <c r="U121" s="39">
        <f t="shared" ca="1" si="122"/>
        <v>44957755991.869888</v>
      </c>
      <c r="V121" s="39">
        <f t="shared" ca="1" si="122"/>
        <v>46281137164.002159</v>
      </c>
      <c r="W121" s="39">
        <f t="shared" ca="1" si="122"/>
        <v>47643473521.688416</v>
      </c>
      <c r="X121" s="39">
        <f t="shared" ca="1" si="122"/>
        <v>47571234693.15229</v>
      </c>
      <c r="Y121" s="39">
        <f t="shared" ca="1" si="122"/>
        <v>47499105395.848091</v>
      </c>
      <c r="Z121" s="39">
        <f t="shared" ca="1" si="122"/>
        <v>47427085463.700462</v>
      </c>
      <c r="AA121" s="39">
        <f t="shared" ca="1" si="122"/>
        <v>47355174730.885811</v>
      </c>
      <c r="AB121" s="39">
        <f t="shared" ca="1" si="122"/>
        <v>47283373031.831993</v>
      </c>
      <c r="AC121" s="39">
        <f t="shared" ca="1" si="122"/>
        <v>47211680201.217926</v>
      </c>
      <c r="AD121" s="39">
        <f t="shared" ca="1" si="122"/>
        <v>47140096073.97319</v>
      </c>
      <c r="AE121" s="39">
        <f t="shared" ca="1" si="122"/>
        <v>47068620485.277626</v>
      </c>
      <c r="AF121" s="39">
        <f t="shared" ca="1" si="122"/>
        <v>46997253270.561005</v>
      </c>
      <c r="AG121" s="39">
        <f t="shared" ca="1" si="122"/>
        <v>46925994265.502617</v>
      </c>
    </row>
    <row r="122" spans="1:33">
      <c r="A122" s="20" t="s">
        <v>250</v>
      </c>
      <c r="B122" s="39">
        <f t="shared" ref="B122:F122" ca="1" si="123">B$21*B35/SUM(B$31:B$55)</f>
        <v>246769498451.75592</v>
      </c>
      <c r="C122" s="39">
        <f t="shared" ca="1" si="123"/>
        <v>255225613392.08597</v>
      </c>
      <c r="D122" s="39">
        <f t="shared" ca="1" si="123"/>
        <v>540230807504.09277</v>
      </c>
      <c r="E122" s="39">
        <f t="shared" ca="1" si="123"/>
        <v>323974053831.44775</v>
      </c>
      <c r="F122" s="39">
        <f t="shared" ca="1" si="123"/>
        <v>180159036523.77914</v>
      </c>
      <c r="G122" s="39">
        <f t="shared" ref="G122:AG122" ca="1" si="124">IFERROR($F122*G35/$F35,0)</f>
        <v>180364834188.2587</v>
      </c>
      <c r="H122" s="39">
        <f t="shared" ca="1" si="124"/>
        <v>183298665397.29742</v>
      </c>
      <c r="I122" s="39">
        <f t="shared" ca="1" si="124"/>
        <v>186280218578.31522</v>
      </c>
      <c r="J122" s="39">
        <f t="shared" ca="1" si="124"/>
        <v>189310269981.35751</v>
      </c>
      <c r="K122" s="39">
        <f t="shared" ca="1" si="124"/>
        <v>192389608483.02542</v>
      </c>
      <c r="L122" s="39">
        <f t="shared" ca="1" si="124"/>
        <v>195519035791.86057</v>
      </c>
      <c r="M122" s="39">
        <f t="shared" ca="1" si="124"/>
        <v>198699366657.07013</v>
      </c>
      <c r="N122" s="39">
        <f t="shared" ca="1" si="124"/>
        <v>204548301839.60294</v>
      </c>
      <c r="O122" s="39">
        <f t="shared" ca="1" si="124"/>
        <v>210569406885.30655</v>
      </c>
      <c r="P122" s="39">
        <f t="shared" ca="1" si="124"/>
        <v>216767749804.14496</v>
      </c>
      <c r="Q122" s="39">
        <f t="shared" ca="1" si="124"/>
        <v>223148547788.54968</v>
      </c>
      <c r="R122" s="39">
        <f t="shared" ca="1" si="124"/>
        <v>229717171604.77014</v>
      </c>
      <c r="S122" s="39">
        <f t="shared" ca="1" si="124"/>
        <v>236479150113.48856</v>
      </c>
      <c r="T122" s="39">
        <f t="shared" ca="1" si="124"/>
        <v>243440174923.50409</v>
      </c>
      <c r="U122" s="39">
        <f t="shared" ca="1" si="124"/>
        <v>250606105182.40338</v>
      </c>
      <c r="V122" s="39">
        <f t="shared" ca="1" si="124"/>
        <v>257982972508.2496</v>
      </c>
      <c r="W122" s="39">
        <f t="shared" ca="1" si="124"/>
        <v>265576986066.44128</v>
      </c>
      <c r="X122" s="39">
        <f t="shared" ca="1" si="124"/>
        <v>265174308240.04684</v>
      </c>
      <c r="Y122" s="39">
        <f t="shared" ca="1" si="124"/>
        <v>264772240968.93533</v>
      </c>
      <c r="Z122" s="39">
        <f t="shared" ca="1" si="124"/>
        <v>264370783327.35989</v>
      </c>
      <c r="AA122" s="39">
        <f t="shared" ca="1" si="124"/>
        <v>263969934390.97723</v>
      </c>
      <c r="AB122" s="39">
        <f t="shared" ca="1" si="124"/>
        <v>263569693236.84558</v>
      </c>
      <c r="AC122" s="39">
        <f t="shared" ca="1" si="124"/>
        <v>263170058943.42264</v>
      </c>
      <c r="AD122" s="39">
        <f t="shared" ca="1" si="124"/>
        <v>262771030590.56335</v>
      </c>
      <c r="AE122" s="39">
        <f t="shared" ca="1" si="124"/>
        <v>262372607259.51782</v>
      </c>
      <c r="AF122" s="39">
        <f t="shared" ca="1" si="124"/>
        <v>261974788032.92914</v>
      </c>
      <c r="AG122" s="39">
        <f t="shared" ca="1" si="124"/>
        <v>261577571994.83145</v>
      </c>
    </row>
    <row r="123" spans="1:33">
      <c r="A123" s="20" t="s">
        <v>251</v>
      </c>
      <c r="B123" s="39">
        <f t="shared" ref="B123:F123" ca="1" si="125">B$21*B36/SUM(B$31:B$55)</f>
        <v>282796016868.01282</v>
      </c>
      <c r="C123" s="39">
        <f t="shared" ca="1" si="125"/>
        <v>279849099018.06763</v>
      </c>
      <c r="D123" s="39">
        <f t="shared" ca="1" si="125"/>
        <v>599566848827.43689</v>
      </c>
      <c r="E123" s="39">
        <f t="shared" ca="1" si="125"/>
        <v>336082681412.92371</v>
      </c>
      <c r="F123" s="39">
        <f t="shared" ca="1" si="125"/>
        <v>168319099842.82053</v>
      </c>
      <c r="G123" s="39">
        <f t="shared" ref="G123:AG123" ca="1" si="126">IFERROR($F123*G36/$F36,0)</f>
        <v>168511372616.384</v>
      </c>
      <c r="H123" s="39">
        <f t="shared" ca="1" si="126"/>
        <v>171252394314.34921</v>
      </c>
      <c r="I123" s="39">
        <f t="shared" ca="1" si="126"/>
        <v>174038001726.80984</v>
      </c>
      <c r="J123" s="39">
        <f t="shared" ca="1" si="126"/>
        <v>176868920089.15485</v>
      </c>
      <c r="K123" s="39">
        <f t="shared" ca="1" si="126"/>
        <v>179745886433.51962</v>
      </c>
      <c r="L123" s="39">
        <f t="shared" ca="1" si="126"/>
        <v>182669649780.67279</v>
      </c>
      <c r="M123" s="39">
        <f t="shared" ca="1" si="126"/>
        <v>185640971335.0249</v>
      </c>
      <c r="N123" s="39">
        <f t="shared" ca="1" si="126"/>
        <v>191105518237.35571</v>
      </c>
      <c r="O123" s="39">
        <f t="shared" ca="1" si="126"/>
        <v>196730920109.54062</v>
      </c>
      <c r="P123" s="39">
        <f t="shared" ca="1" si="126"/>
        <v>202521911895.16943</v>
      </c>
      <c r="Q123" s="39">
        <f t="shared" ca="1" si="126"/>
        <v>208483367916.12305</v>
      </c>
      <c r="R123" s="39">
        <f t="shared" ca="1" si="126"/>
        <v>214620305975.32721</v>
      </c>
      <c r="S123" s="39">
        <f t="shared" ca="1" si="126"/>
        <v>220937891580.27551</v>
      </c>
      <c r="T123" s="39">
        <f t="shared" ca="1" si="126"/>
        <v>227441442290.87622</v>
      </c>
      <c r="U123" s="39">
        <f t="shared" ca="1" si="126"/>
        <v>234136432195.28302</v>
      </c>
      <c r="V123" s="39">
        <f t="shared" ca="1" si="126"/>
        <v>241028496517.47681</v>
      </c>
      <c r="W123" s="39">
        <f t="shared" ca="1" si="126"/>
        <v>248123436360.4765</v>
      </c>
      <c r="X123" s="39">
        <f t="shared" ca="1" si="126"/>
        <v>247747222263.34781</v>
      </c>
      <c r="Y123" s="39">
        <f t="shared" ca="1" si="126"/>
        <v>247371578596.19925</v>
      </c>
      <c r="Z123" s="39">
        <f t="shared" ca="1" si="126"/>
        <v>246996504494.12341</v>
      </c>
      <c r="AA123" s="39">
        <f t="shared" ca="1" si="126"/>
        <v>246621999093.52429</v>
      </c>
      <c r="AB123" s="39">
        <f t="shared" ca="1" si="126"/>
        <v>246248061532.11533</v>
      </c>
      <c r="AC123" s="39">
        <f t="shared" ca="1" si="126"/>
        <v>245874690948.91733</v>
      </c>
      <c r="AD123" s="39">
        <f t="shared" ca="1" si="126"/>
        <v>245501886484.25662</v>
      </c>
      <c r="AE123" s="39">
        <f t="shared" ca="1" si="126"/>
        <v>245129647279.76291</v>
      </c>
      <c r="AF123" s="39">
        <f t="shared" ca="1" si="126"/>
        <v>244757972478.36743</v>
      </c>
      <c r="AG123" s="39">
        <f t="shared" ca="1" si="126"/>
        <v>244386861224.30103</v>
      </c>
    </row>
    <row r="124" spans="1:33">
      <c r="A124" s="20" t="s">
        <v>252</v>
      </c>
      <c r="B124" s="39">
        <f t="shared" ref="B124:F124" ca="1" si="127">B$21*B37/SUM(B$31:B$55)</f>
        <v>2841169751.9530153</v>
      </c>
      <c r="C124" s="39">
        <f t="shared" ca="1" si="127"/>
        <v>3054913389.0532122</v>
      </c>
      <c r="D124" s="39">
        <f t="shared" ca="1" si="127"/>
        <v>6374354596.3739071</v>
      </c>
      <c r="E124" s="39">
        <f t="shared" ca="1" si="127"/>
        <v>3699758973.9210052</v>
      </c>
      <c r="F124" s="39">
        <f t="shared" ca="1" si="127"/>
        <v>1919989732.0473638</v>
      </c>
      <c r="G124" s="39">
        <f t="shared" ref="G124:AG124" ca="1" si="128">IFERROR($F124*G37/$F37,0)</f>
        <v>1922182957.6013196</v>
      </c>
      <c r="H124" s="39">
        <f t="shared" ca="1" si="128"/>
        <v>1953449364.802443</v>
      </c>
      <c r="I124" s="39">
        <f t="shared" ca="1" si="128"/>
        <v>1985224354.2981913</v>
      </c>
      <c r="J124" s="39">
        <f t="shared" ca="1" si="128"/>
        <v>2017516198.7355866</v>
      </c>
      <c r="K124" s="39">
        <f t="shared" ca="1" si="128"/>
        <v>2050333305.3252981</v>
      </c>
      <c r="L124" s="39">
        <f t="shared" ca="1" si="128"/>
        <v>2083684218.0304673</v>
      </c>
      <c r="M124" s="39">
        <f t="shared" ca="1" si="128"/>
        <v>2117577619.7911377</v>
      </c>
      <c r="N124" s="39">
        <f t="shared" ca="1" si="128"/>
        <v>2179910854.4184847</v>
      </c>
      <c r="O124" s="39">
        <f t="shared" ca="1" si="128"/>
        <v>2244078936.6107073</v>
      </c>
      <c r="P124" s="39">
        <f t="shared" ca="1" si="128"/>
        <v>2310135877.1311874</v>
      </c>
      <c r="Q124" s="39">
        <f t="shared" ca="1" si="128"/>
        <v>2378137276.6097455</v>
      </c>
      <c r="R124" s="39">
        <f t="shared" ca="1" si="128"/>
        <v>2448140372.3421121</v>
      </c>
      <c r="S124" s="39">
        <f t="shared" ca="1" si="128"/>
        <v>2520204086.4669962</v>
      </c>
      <c r="T124" s="39">
        <f t="shared" ca="1" si="128"/>
        <v>2594389075.5612998</v>
      </c>
      <c r="U124" s="39">
        <f t="shared" ca="1" si="128"/>
        <v>2670757781.6952167</v>
      </c>
      <c r="V124" s="39">
        <f t="shared" ca="1" si="128"/>
        <v>2749374484.990202</v>
      </c>
      <c r="W124" s="39">
        <f t="shared" ca="1" si="128"/>
        <v>2830305357.7240381</v>
      </c>
      <c r="X124" s="39">
        <f t="shared" ca="1" si="128"/>
        <v>2826013942.1674371</v>
      </c>
      <c r="Y124" s="39">
        <f t="shared" ca="1" si="128"/>
        <v>2821729033.4166932</v>
      </c>
      <c r="Z124" s="39">
        <f t="shared" ca="1" si="128"/>
        <v>2817450621.6059422</v>
      </c>
      <c r="AA124" s="39">
        <f t="shared" ca="1" si="128"/>
        <v>2813178696.8842797</v>
      </c>
      <c r="AB124" s="39">
        <f t="shared" ca="1" si="128"/>
        <v>2808913249.4157362</v>
      </c>
      <c r="AC124" s="39">
        <f t="shared" ca="1" si="128"/>
        <v>2804654269.3792577</v>
      </c>
      <c r="AD124" s="39">
        <f t="shared" ca="1" si="128"/>
        <v>2800401746.968679</v>
      </c>
      <c r="AE124" s="39">
        <f t="shared" ca="1" si="128"/>
        <v>2796155672.392705</v>
      </c>
      <c r="AF124" s="39">
        <f t="shared" ca="1" si="128"/>
        <v>2791916035.8748856</v>
      </c>
      <c r="AG124" s="39">
        <f t="shared" ca="1" si="128"/>
        <v>2787682827.6535959</v>
      </c>
    </row>
    <row r="125" spans="1:33">
      <c r="A125" s="20" t="s">
        <v>253</v>
      </c>
      <c r="B125" s="39">
        <f t="shared" ref="B125:F125" ca="1" si="129">B$21*B38/SUM(B$31:B$55)</f>
        <v>99934668248.23114</v>
      </c>
      <c r="C125" s="39">
        <f t="shared" ca="1" si="129"/>
        <v>104557340804.55638</v>
      </c>
      <c r="D125" s="39">
        <f t="shared" ca="1" si="129"/>
        <v>214979729660.95566</v>
      </c>
      <c r="E125" s="39">
        <f t="shared" ca="1" si="129"/>
        <v>124689309044.8049</v>
      </c>
      <c r="F125" s="39">
        <f t="shared" ca="1" si="129"/>
        <v>66239645755.634804</v>
      </c>
      <c r="G125" s="39">
        <f t="shared" ref="G125:AG125" ca="1" si="130">IFERROR($F125*G38/$F38,0)</f>
        <v>66315312037.246292</v>
      </c>
      <c r="H125" s="39">
        <f t="shared" ca="1" si="130"/>
        <v>67394003085.685066</v>
      </c>
      <c r="I125" s="39">
        <f t="shared" ca="1" si="130"/>
        <v>68490240223.288406</v>
      </c>
      <c r="J125" s="39">
        <f t="shared" ca="1" si="130"/>
        <v>69604308856.378555</v>
      </c>
      <c r="K125" s="39">
        <f t="shared" ca="1" si="130"/>
        <v>70736499033.723602</v>
      </c>
      <c r="L125" s="39">
        <f t="shared" ca="1" si="130"/>
        <v>71887105522.051971</v>
      </c>
      <c r="M125" s="39">
        <f t="shared" ca="1" si="130"/>
        <v>73056427882.795105</v>
      </c>
      <c r="N125" s="39">
        <f t="shared" ca="1" si="130"/>
        <v>75206924477.438599</v>
      </c>
      <c r="O125" s="39">
        <f t="shared" ca="1" si="130"/>
        <v>77420723313.070297</v>
      </c>
      <c r="P125" s="39">
        <f t="shared" ca="1" si="130"/>
        <v>79699687761.026871</v>
      </c>
      <c r="Q125" s="39">
        <f t="shared" ca="1" si="130"/>
        <v>82045736043.03714</v>
      </c>
      <c r="R125" s="39">
        <f t="shared" ca="1" si="130"/>
        <v>84460842845.803818</v>
      </c>
      <c r="S125" s="39">
        <f t="shared" ca="1" si="130"/>
        <v>86947040983.112366</v>
      </c>
      <c r="T125" s="39">
        <f t="shared" ca="1" si="130"/>
        <v>89506423106.86586</v>
      </c>
      <c r="U125" s="39">
        <f t="shared" ca="1" si="130"/>
        <v>92141143468.486038</v>
      </c>
      <c r="V125" s="39">
        <f t="shared" ca="1" si="130"/>
        <v>94853419732.163071</v>
      </c>
      <c r="W125" s="39">
        <f t="shared" ca="1" si="130"/>
        <v>97645534841.480453</v>
      </c>
      <c r="X125" s="39">
        <f t="shared" ca="1" si="130"/>
        <v>97497481004.777725</v>
      </c>
      <c r="Y125" s="39">
        <f t="shared" ca="1" si="130"/>
        <v>97349651652.877029</v>
      </c>
      <c r="Z125" s="39">
        <f t="shared" ca="1" si="130"/>
        <v>97202046445.406113</v>
      </c>
      <c r="AA125" s="39">
        <f t="shared" ca="1" si="130"/>
        <v>97054665042.508743</v>
      </c>
      <c r="AB125" s="39">
        <f t="shared" ca="1" si="130"/>
        <v>96907507104.843994</v>
      </c>
      <c r="AC125" s="39">
        <f t="shared" ca="1" si="130"/>
        <v>96760572293.585495</v>
      </c>
      <c r="AD125" s="39">
        <f t="shared" ca="1" si="130"/>
        <v>96613860270.420517</v>
      </c>
      <c r="AE125" s="39">
        <f t="shared" ca="1" si="130"/>
        <v>96467370697.549423</v>
      </c>
      <c r="AF125" s="39">
        <f t="shared" ca="1" si="130"/>
        <v>96321103237.684662</v>
      </c>
      <c r="AG125" s="39">
        <f t="shared" ca="1" si="130"/>
        <v>96175057554.050171</v>
      </c>
    </row>
    <row r="126" spans="1:33">
      <c r="A126" s="20" t="s">
        <v>392</v>
      </c>
      <c r="B126" s="39">
        <f t="shared" ref="B126:F126" ca="1" si="131">B$21*B39/SUM(B$31:B$55)</f>
        <v>908915548492.44348</v>
      </c>
      <c r="C126" s="39">
        <f t="shared" ca="1" si="131"/>
        <v>956742534910.56311</v>
      </c>
      <c r="D126" s="39">
        <f t="shared" ca="1" si="131"/>
        <v>1919791217050.2844</v>
      </c>
      <c r="E126" s="39">
        <f t="shared" ca="1" si="131"/>
        <v>1169883056253.458</v>
      </c>
      <c r="F126" s="39">
        <f t="shared" ca="1" si="131"/>
        <v>648107845385.56018</v>
      </c>
      <c r="G126" s="39">
        <f t="shared" ref="G126:AG126" ca="1" si="132">IFERROR($F126*G39/$F39,0)</f>
        <v>670544051366.42566</v>
      </c>
      <c r="H126" s="39">
        <f t="shared" ca="1" si="132"/>
        <v>663962978262.54834</v>
      </c>
      <c r="I126" s="39">
        <f t="shared" ca="1" si="132"/>
        <v>657381905158.6709</v>
      </c>
      <c r="J126" s="39">
        <f t="shared" ca="1" si="132"/>
        <v>650800832054.79358</v>
      </c>
      <c r="K126" s="39">
        <f t="shared" ca="1" si="132"/>
        <v>644219758950.91357</v>
      </c>
      <c r="L126" s="39">
        <f t="shared" ca="1" si="132"/>
        <v>637638685847.03613</v>
      </c>
      <c r="M126" s="39">
        <f t="shared" ca="1" si="132"/>
        <v>631057612743.1604</v>
      </c>
      <c r="N126" s="39">
        <f t="shared" ca="1" si="132"/>
        <v>624381958780.49646</v>
      </c>
      <c r="O126" s="39">
        <f t="shared" ca="1" si="132"/>
        <v>617706304817.83411</v>
      </c>
      <c r="P126" s="39">
        <f t="shared" ca="1" si="132"/>
        <v>611030650855.17175</v>
      </c>
      <c r="Q126" s="39">
        <f t="shared" ca="1" si="132"/>
        <v>604354996892.5094</v>
      </c>
      <c r="R126" s="39">
        <f t="shared" ca="1" si="132"/>
        <v>597679342929.84705</v>
      </c>
      <c r="S126" s="39">
        <f t="shared" ca="1" si="132"/>
        <v>591003688967.18469</v>
      </c>
      <c r="T126" s="39">
        <f t="shared" ca="1" si="132"/>
        <v>584328035004.52234</v>
      </c>
      <c r="U126" s="39">
        <f t="shared" ca="1" si="132"/>
        <v>577652381041.85999</v>
      </c>
      <c r="V126" s="39">
        <f t="shared" ca="1" si="132"/>
        <v>570976727079.19763</v>
      </c>
      <c r="W126" s="39">
        <f t="shared" ca="1" si="132"/>
        <v>564301073116.5354</v>
      </c>
      <c r="X126" s="39">
        <f t="shared" ca="1" si="132"/>
        <v>557977208592.42664</v>
      </c>
      <c r="Y126" s="39">
        <f t="shared" ca="1" si="132"/>
        <v>551653344068.32056</v>
      </c>
      <c r="Z126" s="39">
        <f t="shared" ca="1" si="132"/>
        <v>545329479544.21423</v>
      </c>
      <c r="AA126" s="39">
        <f t="shared" ca="1" si="132"/>
        <v>539005615020.10547</v>
      </c>
      <c r="AB126" s="39">
        <f t="shared" ca="1" si="132"/>
        <v>532681750495.99933</v>
      </c>
      <c r="AC126" s="39">
        <f t="shared" ca="1" si="132"/>
        <v>526357885971.89319</v>
      </c>
      <c r="AD126" s="39">
        <f t="shared" ca="1" si="132"/>
        <v>520034021447.78442</v>
      </c>
      <c r="AE126" s="39">
        <f t="shared" ca="1" si="132"/>
        <v>513710156923.67828</v>
      </c>
      <c r="AF126" s="39">
        <f t="shared" ca="1" si="132"/>
        <v>507386292399.57214</v>
      </c>
      <c r="AG126" s="39">
        <f t="shared" ca="1" si="132"/>
        <v>501062427875.46558</v>
      </c>
    </row>
    <row r="127" spans="1:33">
      <c r="A127" s="20" t="s">
        <v>368</v>
      </c>
      <c r="B127" s="39">
        <f t="shared" ref="B127:F127" ca="1" si="133">B$21*B40/SUM(B$31:B$55)</f>
        <v>2565010335323.9717</v>
      </c>
      <c r="C127" s="39">
        <f t="shared" ca="1" si="133"/>
        <v>2937613065797.9102</v>
      </c>
      <c r="D127" s="39">
        <f t="shared" ca="1" si="133"/>
        <v>6358008834915.375</v>
      </c>
      <c r="E127" s="39">
        <f t="shared" ca="1" si="133"/>
        <v>3684628385402.3574</v>
      </c>
      <c r="F127" s="39">
        <f t="shared" ca="1" si="133"/>
        <v>2031657938794.5005</v>
      </c>
      <c r="G127" s="39">
        <f t="shared" ref="G127:AG127" ca="1" si="134">IFERROR($F127*G40/$F40,0)</f>
        <v>2058203992001.7458</v>
      </c>
      <c r="H127" s="39">
        <f t="shared" ca="1" si="134"/>
        <v>2070839076412.5627</v>
      </c>
      <c r="I127" s="39">
        <f t="shared" ca="1" si="134"/>
        <v>2083551726195.272</v>
      </c>
      <c r="J127" s="39">
        <f t="shared" ca="1" si="134"/>
        <v>2096342417515.0266</v>
      </c>
      <c r="K127" s="39">
        <f t="shared" ca="1" si="134"/>
        <v>2109211629460.1062</v>
      </c>
      <c r="L127" s="39">
        <f t="shared" ca="1" si="134"/>
        <v>2122159844059.8586</v>
      </c>
      <c r="M127" s="39">
        <f t="shared" ca="1" si="134"/>
        <v>2135187546302.7568</v>
      </c>
      <c r="N127" s="39">
        <f t="shared" ca="1" si="134"/>
        <v>2154185375022.3372</v>
      </c>
      <c r="O127" s="39">
        <f t="shared" ca="1" si="134"/>
        <v>2173352236900.9397</v>
      </c>
      <c r="P127" s="39">
        <f t="shared" ca="1" si="134"/>
        <v>2192689635910.9031</v>
      </c>
      <c r="Q127" s="39">
        <f t="shared" ca="1" si="134"/>
        <v>2212199089406.1543</v>
      </c>
      <c r="R127" s="39">
        <f t="shared" ca="1" si="134"/>
        <v>2231882128241.2778</v>
      </c>
      <c r="S127" s="39">
        <f t="shared" ca="1" si="134"/>
        <v>2251740296891.6333</v>
      </c>
      <c r="T127" s="39">
        <f t="shared" ca="1" si="134"/>
        <v>2271775153574.5493</v>
      </c>
      <c r="U127" s="39">
        <f t="shared" ca="1" si="134"/>
        <v>2291988270371.5913</v>
      </c>
      <c r="V127" s="39">
        <f t="shared" ca="1" si="134"/>
        <v>2312381233351.9175</v>
      </c>
      <c r="W127" s="39">
        <f t="shared" ca="1" si="134"/>
        <v>2332955642696.7354</v>
      </c>
      <c r="X127" s="39">
        <f t="shared" ca="1" si="134"/>
        <v>2351110000842.4917</v>
      </c>
      <c r="Y127" s="39">
        <f t="shared" ca="1" si="134"/>
        <v>2369405630735.4048</v>
      </c>
      <c r="Z127" s="39">
        <f t="shared" ca="1" si="134"/>
        <v>2387843631709.6616</v>
      </c>
      <c r="AA127" s="39">
        <f t="shared" ca="1" si="134"/>
        <v>2406425111654.1372</v>
      </c>
      <c r="AB127" s="39">
        <f t="shared" ca="1" si="134"/>
        <v>2425151187078.9619</v>
      </c>
      <c r="AC127" s="39">
        <f t="shared" ca="1" si="134"/>
        <v>2444022983182.6133</v>
      </c>
      <c r="AD127" s="39">
        <f t="shared" ca="1" si="134"/>
        <v>2463041633919.5249</v>
      </c>
      <c r="AE127" s="39">
        <f t="shared" ca="1" si="134"/>
        <v>2482208282068.2212</v>
      </c>
      <c r="AF127" s="39">
        <f t="shared" ca="1" si="134"/>
        <v>2501524079299.9839</v>
      </c>
      <c r="AG127" s="39">
        <f t="shared" ca="1" si="134"/>
        <v>2520990186248.0566</v>
      </c>
    </row>
    <row r="128" spans="1:33">
      <c r="A128" s="20" t="s">
        <v>305</v>
      </c>
      <c r="B128" s="39">
        <f t="shared" ref="B128:F128" ca="1" si="135">B$21*B41/SUM(B$31:B$55)</f>
        <v>796974450388.14844</v>
      </c>
      <c r="C128" s="39">
        <f t="shared" ca="1" si="135"/>
        <v>912745857716.64331</v>
      </c>
      <c r="D128" s="39">
        <f t="shared" ca="1" si="135"/>
        <v>1975497145951.916</v>
      </c>
      <c r="E128" s="39">
        <f t="shared" ca="1" si="135"/>
        <v>1144851013619.6838</v>
      </c>
      <c r="F128" s="39">
        <f t="shared" ca="1" si="135"/>
        <v>631256508735.64856</v>
      </c>
      <c r="G128" s="39">
        <f t="shared" ref="G128:AG128" ca="1" si="136">IFERROR($F128*G41/$F41,0)</f>
        <v>639504633849.79041</v>
      </c>
      <c r="H128" s="39">
        <f t="shared" ca="1" si="136"/>
        <v>643430481365.97473</v>
      </c>
      <c r="I128" s="39">
        <f t="shared" ca="1" si="136"/>
        <v>647380429221.55396</v>
      </c>
      <c r="J128" s="39">
        <f t="shared" ca="1" si="136"/>
        <v>651354625365.8197</v>
      </c>
      <c r="K128" s="39">
        <f t="shared" ca="1" si="136"/>
        <v>655353218656.3075</v>
      </c>
      <c r="L128" s="39">
        <f t="shared" ca="1" si="136"/>
        <v>659376358864.3728</v>
      </c>
      <c r="M128" s="39">
        <f t="shared" ca="1" si="136"/>
        <v>663424196680.80139</v>
      </c>
      <c r="N128" s="39">
        <f t="shared" ca="1" si="136"/>
        <v>669327012702.18127</v>
      </c>
      <c r="O128" s="39">
        <f t="shared" ca="1" si="136"/>
        <v>675282349022.27283</v>
      </c>
      <c r="P128" s="39">
        <f t="shared" ca="1" si="136"/>
        <v>681290672940.37317</v>
      </c>
      <c r="Q128" s="39">
        <f t="shared" ca="1" si="136"/>
        <v>687352455913.5741</v>
      </c>
      <c r="R128" s="39">
        <f t="shared" ca="1" si="136"/>
        <v>693468173593.75635</v>
      </c>
      <c r="S128" s="39">
        <f t="shared" ca="1" si="136"/>
        <v>699638305864.91272</v>
      </c>
      <c r="T128" s="39">
        <f t="shared" ca="1" si="136"/>
        <v>705863336880.80371</v>
      </c>
      <c r="U128" s="39">
        <f t="shared" ca="1" si="136"/>
        <v>712143755102.94678</v>
      </c>
      <c r="V128" s="39">
        <f t="shared" ca="1" si="136"/>
        <v>718480053338.94531</v>
      </c>
      <c r="W128" s="39">
        <f t="shared" ca="1" si="136"/>
        <v>724872728781.15808</v>
      </c>
      <c r="X128" s="39">
        <f t="shared" ca="1" si="136"/>
        <v>730513470031.24573</v>
      </c>
      <c r="Y128" s="39">
        <f t="shared" ca="1" si="136"/>
        <v>736198105830.80005</v>
      </c>
      <c r="Z128" s="39">
        <f t="shared" ca="1" si="136"/>
        <v>741926977753.98425</v>
      </c>
      <c r="AA128" s="39">
        <f t="shared" ca="1" si="136"/>
        <v>747700430032.98889</v>
      </c>
      <c r="AB128" s="39">
        <f t="shared" ca="1" si="136"/>
        <v>753518809578.71558</v>
      </c>
      <c r="AC128" s="39">
        <f t="shared" ca="1" si="136"/>
        <v>759382466001.62256</v>
      </c>
      <c r="AD128" s="39">
        <f t="shared" ca="1" si="136"/>
        <v>765291751632.73096</v>
      </c>
      <c r="AE128" s="39">
        <f t="shared" ca="1" si="136"/>
        <v>771247021544.79553</v>
      </c>
      <c r="AF128" s="39">
        <f t="shared" ca="1" si="136"/>
        <v>777248633573.64124</v>
      </c>
      <c r="AG128" s="39">
        <f t="shared" ca="1" si="136"/>
        <v>783296948339.66235</v>
      </c>
    </row>
    <row r="129" spans="1:33">
      <c r="A129" s="20" t="s">
        <v>258</v>
      </c>
      <c r="B129" s="39">
        <f t="shared" ref="B129:F129" ca="1" si="137">B$21*B42/SUM(B$31:B$55)</f>
        <v>50545640646.691734</v>
      </c>
      <c r="C129" s="39">
        <f t="shared" ca="1" si="137"/>
        <v>50593602220.572563</v>
      </c>
      <c r="D129" s="39">
        <f t="shared" ca="1" si="137"/>
        <v>107072511359.13565</v>
      </c>
      <c r="E129" s="39">
        <f t="shared" ca="1" si="137"/>
        <v>65084997155.081917</v>
      </c>
      <c r="F129" s="39">
        <f t="shared" ca="1" si="137"/>
        <v>34907151617.375511</v>
      </c>
      <c r="G129" s="39">
        <f t="shared" ref="G129:AG129" ca="1" si="138">IFERROR($F129*G42/$F42,0)</f>
        <v>34947026443.612946</v>
      </c>
      <c r="H129" s="39">
        <f t="shared" ca="1" si="138"/>
        <v>35515478033.995354</v>
      </c>
      <c r="I129" s="39">
        <f t="shared" ca="1" si="138"/>
        <v>36093176110.945923</v>
      </c>
      <c r="J129" s="39">
        <f t="shared" ca="1" si="138"/>
        <v>36680271078.677269</v>
      </c>
      <c r="K129" s="39">
        <f t="shared" ca="1" si="138"/>
        <v>37276915787.89093</v>
      </c>
      <c r="L129" s="39">
        <f t="shared" ca="1" si="138"/>
        <v>37883265575.572235</v>
      </c>
      <c r="M129" s="39">
        <f t="shared" ca="1" si="138"/>
        <v>38499478305.432373</v>
      </c>
      <c r="N129" s="39">
        <f t="shared" ca="1" si="138"/>
        <v>39632752945.197258</v>
      </c>
      <c r="O129" s="39">
        <f t="shared" ca="1" si="138"/>
        <v>40799386774.895706</v>
      </c>
      <c r="P129" s="39">
        <f t="shared" ca="1" si="138"/>
        <v>42000361759.105408</v>
      </c>
      <c r="Q129" s="39">
        <f t="shared" ca="1" si="138"/>
        <v>43236688767.61525</v>
      </c>
      <c r="R129" s="39">
        <f t="shared" ca="1" si="138"/>
        <v>44509408426.282204</v>
      </c>
      <c r="S129" s="39">
        <f t="shared" ca="1" si="138"/>
        <v>45819591992.933952</v>
      </c>
      <c r="T129" s="39">
        <f t="shared" ca="1" si="138"/>
        <v>47168342259.054817</v>
      </c>
      <c r="U129" s="39">
        <f t="shared" ca="1" si="138"/>
        <v>48556794478.013702</v>
      </c>
      <c r="V129" s="39">
        <f t="shared" ca="1" si="138"/>
        <v>49986117320.615547</v>
      </c>
      <c r="W129" s="39">
        <f t="shared" ca="1" si="138"/>
        <v>51457513858.780388</v>
      </c>
      <c r="X129" s="39">
        <f t="shared" ca="1" si="138"/>
        <v>51379492038.670074</v>
      </c>
      <c r="Y129" s="39">
        <f t="shared" ca="1" si="138"/>
        <v>51301588518.181274</v>
      </c>
      <c r="Z129" s="39">
        <f t="shared" ca="1" si="138"/>
        <v>51223803117.943642</v>
      </c>
      <c r="AA129" s="39">
        <f t="shared" ca="1" si="138"/>
        <v>51146135658.858803</v>
      </c>
      <c r="AB129" s="39">
        <f t="shared" ca="1" si="138"/>
        <v>51068585962.099945</v>
      </c>
      <c r="AC129" s="39">
        <f t="shared" ca="1" si="138"/>
        <v>50991153849.111397</v>
      </c>
      <c r="AD129" s="39">
        <f t="shared" ca="1" si="138"/>
        <v>50913839141.608223</v>
      </c>
      <c r="AE129" s="39">
        <f t="shared" ca="1" si="138"/>
        <v>50836641661.57579</v>
      </c>
      <c r="AF129" s="39">
        <f t="shared" ca="1" si="138"/>
        <v>50759561231.269394</v>
      </c>
      <c r="AG129" s="39">
        <f t="shared" ca="1" si="138"/>
        <v>50682597673.213837</v>
      </c>
    </row>
    <row r="130" spans="1:33">
      <c r="A130" s="20" t="s">
        <v>306</v>
      </c>
      <c r="B130" s="39">
        <f t="shared" ref="B130:F130" ca="1" si="139">B$21*B43/SUM(B$31:B$55)</f>
        <v>127383947385.30032</v>
      </c>
      <c r="C130" s="39">
        <f t="shared" ca="1" si="139"/>
        <v>127504819027.75227</v>
      </c>
      <c r="D130" s="39">
        <f t="shared" ca="1" si="139"/>
        <v>269841651601.99258</v>
      </c>
      <c r="E130" s="39">
        <f t="shared" ca="1" si="139"/>
        <v>164025695333.98557</v>
      </c>
      <c r="F130" s="39">
        <f t="shared" ca="1" si="139"/>
        <v>87972191233.656815</v>
      </c>
      <c r="G130" s="39">
        <f t="shared" ref="G130:AG130" ca="1" si="140">IFERROR($F130*G43/$F43,0)</f>
        <v>88072682842.872574</v>
      </c>
      <c r="H130" s="39">
        <f t="shared" ca="1" si="140"/>
        <v>89505281313.362076</v>
      </c>
      <c r="I130" s="39">
        <f t="shared" ca="1" si="140"/>
        <v>90961182564.139435</v>
      </c>
      <c r="J130" s="39">
        <f t="shared" ca="1" si="140"/>
        <v>92440765640.401382</v>
      </c>
      <c r="K130" s="39">
        <f t="shared" ca="1" si="140"/>
        <v>93944415752.92926</v>
      </c>
      <c r="L130" s="39">
        <f t="shared" ca="1" si="140"/>
        <v>95472524378.378815</v>
      </c>
      <c r="M130" s="39">
        <f t="shared" ca="1" si="140"/>
        <v>97025489361.201584</v>
      </c>
      <c r="N130" s="39">
        <f t="shared" ca="1" si="140"/>
        <v>99881541737.58696</v>
      </c>
      <c r="O130" s="39">
        <f t="shared" ca="1" si="140"/>
        <v>102821665168.19078</v>
      </c>
      <c r="P130" s="39">
        <f t="shared" ca="1" si="140"/>
        <v>105848334377.29185</v>
      </c>
      <c r="Q130" s="39">
        <f t="shared" ca="1" si="140"/>
        <v>108964096935.40974</v>
      </c>
      <c r="R130" s="39">
        <f t="shared" ca="1" si="140"/>
        <v>112171575403.61427</v>
      </c>
      <c r="S130" s="39">
        <f t="shared" ca="1" si="140"/>
        <v>115473469540.95518</v>
      </c>
      <c r="T130" s="39">
        <f t="shared" ca="1" si="140"/>
        <v>118872558576.86981</v>
      </c>
      <c r="U130" s="39">
        <f t="shared" ca="1" si="140"/>
        <v>122371703550.48166</v>
      </c>
      <c r="V130" s="39">
        <f t="shared" ca="1" si="140"/>
        <v>125973849718.75894</v>
      </c>
      <c r="W130" s="39">
        <f t="shared" ca="1" si="140"/>
        <v>129682029035.55965</v>
      </c>
      <c r="X130" s="39">
        <f t="shared" ca="1" si="140"/>
        <v>129485400260.04749</v>
      </c>
      <c r="Y130" s="39">
        <f t="shared" ca="1" si="140"/>
        <v>129289069620.48865</v>
      </c>
      <c r="Z130" s="39">
        <f t="shared" ca="1" si="140"/>
        <v>129093036664.83824</v>
      </c>
      <c r="AA130" s="39">
        <f t="shared" ca="1" si="140"/>
        <v>128897300941.73666</v>
      </c>
      <c r="AB130" s="39">
        <f t="shared" ca="1" si="140"/>
        <v>128701862000.50874</v>
      </c>
      <c r="AC130" s="39">
        <f t="shared" ca="1" si="140"/>
        <v>128506719391.16263</v>
      </c>
      <c r="AD130" s="39">
        <f t="shared" ca="1" si="140"/>
        <v>128311872664.38879</v>
      </c>
      <c r="AE130" s="39">
        <f t="shared" ca="1" si="140"/>
        <v>128117321371.55891</v>
      </c>
      <c r="AF130" s="39">
        <f t="shared" ca="1" si="140"/>
        <v>127923065064.72485</v>
      </c>
      <c r="AG130" s="39">
        <f t="shared" ca="1" si="140"/>
        <v>127729103296.61786</v>
      </c>
    </row>
    <row r="131" spans="1:33">
      <c r="A131" s="20" t="s">
        <v>259</v>
      </c>
      <c r="B131" s="39">
        <f t="shared" ref="B131:F131" ca="1" si="141">B$21*B44/SUM(B$31:B$55)</f>
        <v>5764736724022.2832</v>
      </c>
      <c r="C131" s="39">
        <f t="shared" ca="1" si="141"/>
        <v>5957055678964.9102</v>
      </c>
      <c r="D131" s="39">
        <f t="shared" ca="1" si="141"/>
        <v>13559628970672.254</v>
      </c>
      <c r="E131" s="39">
        <f t="shared" ca="1" si="141"/>
        <v>7343906728722.6523</v>
      </c>
      <c r="F131" s="39">
        <f t="shared" ca="1" si="141"/>
        <v>3907033680782.5693</v>
      </c>
      <c r="G131" s="39">
        <f t="shared" ref="G131:AG131" ca="1" si="142">IFERROR($F131*G44/$F44,0)</f>
        <v>3466823763383.9131</v>
      </c>
      <c r="H131" s="39">
        <f t="shared" ca="1" si="142"/>
        <v>3583004016367.0103</v>
      </c>
      <c r="I131" s="39">
        <f t="shared" ca="1" si="142"/>
        <v>3703077703832.061</v>
      </c>
      <c r="J131" s="39">
        <f t="shared" ca="1" si="142"/>
        <v>3827175302617.2202</v>
      </c>
      <c r="K131" s="39">
        <f t="shared" ca="1" si="142"/>
        <v>3955431662102.5146</v>
      </c>
      <c r="L131" s="39">
        <f t="shared" ca="1" si="142"/>
        <v>4087986150742.5347</v>
      </c>
      <c r="M131" s="39">
        <f t="shared" ca="1" si="142"/>
        <v>4224982807509.731</v>
      </c>
      <c r="N131" s="39">
        <f t="shared" ca="1" si="142"/>
        <v>4266832071560.0957</v>
      </c>
      <c r="O131" s="39">
        <f t="shared" ca="1" si="142"/>
        <v>4309095860587.5664</v>
      </c>
      <c r="P131" s="39">
        <f t="shared" ca="1" si="142"/>
        <v>4351778280541.4478</v>
      </c>
      <c r="Q131" s="39">
        <f t="shared" ca="1" si="142"/>
        <v>4394883478041.2607</v>
      </c>
      <c r="R131" s="39">
        <f t="shared" ca="1" si="142"/>
        <v>4438415640779.583</v>
      </c>
      <c r="S131" s="39">
        <f t="shared" ca="1" si="142"/>
        <v>4482378997928.8955</v>
      </c>
      <c r="T131" s="39">
        <f t="shared" ca="1" si="142"/>
        <v>4526777820552.4355</v>
      </c>
      <c r="U131" s="39">
        <f t="shared" ca="1" si="142"/>
        <v>4571616422019.1455</v>
      </c>
      <c r="V131" s="39">
        <f t="shared" ca="1" si="142"/>
        <v>4616899158422.7119</v>
      </c>
      <c r="W131" s="39">
        <f t="shared" ca="1" si="142"/>
        <v>4662630429004.7617</v>
      </c>
      <c r="X131" s="39">
        <f t="shared" ca="1" si="142"/>
        <v>4657933471732.8857</v>
      </c>
      <c r="Y131" s="39">
        <f t="shared" ca="1" si="142"/>
        <v>4653241245997.8418</v>
      </c>
      <c r="Z131" s="39">
        <f t="shared" ca="1" si="142"/>
        <v>4648553747033.2617</v>
      </c>
      <c r="AA131" s="39">
        <f t="shared" ca="1" si="142"/>
        <v>4643870970077.5723</v>
      </c>
      <c r="AB131" s="39">
        <f t="shared" ca="1" si="142"/>
        <v>4639192910374.0039</v>
      </c>
      <c r="AC131" s="39">
        <f t="shared" ca="1" si="142"/>
        <v>4634519563170.5742</v>
      </c>
      <c r="AD131" s="39">
        <f t="shared" ca="1" si="142"/>
        <v>4629850923720.0879</v>
      </c>
      <c r="AE131" s="39">
        <f t="shared" ca="1" si="142"/>
        <v>4625186987280.1348</v>
      </c>
      <c r="AF131" s="39">
        <f t="shared" ca="1" si="142"/>
        <v>4620527749113.0801</v>
      </c>
      <c r="AG131" s="39">
        <f t="shared" ca="1" si="142"/>
        <v>4615873204486.0605</v>
      </c>
    </row>
    <row r="132" spans="1:33">
      <c r="A132" s="20" t="s">
        <v>260</v>
      </c>
      <c r="B132" s="39">
        <f t="shared" ref="B132:F132" ca="1" si="143">B$21*B45/SUM(B$31:B$55)</f>
        <v>510355947727.8418</v>
      </c>
      <c r="C132" s="39">
        <f t="shared" ca="1" si="143"/>
        <v>589297846905.6759</v>
      </c>
      <c r="D132" s="39">
        <f t="shared" ca="1" si="143"/>
        <v>1097796824015.8292</v>
      </c>
      <c r="E132" s="39">
        <f t="shared" ca="1" si="143"/>
        <v>709984713606.80981</v>
      </c>
      <c r="F132" s="39">
        <f t="shared" ca="1" si="143"/>
        <v>422406218620.75873</v>
      </c>
      <c r="G132" s="39">
        <f t="shared" ref="G132:AG132" ca="1" si="144">IFERROR($F132*G45/$F45,0)</f>
        <v>388922798852.03998</v>
      </c>
      <c r="H132" s="39">
        <f t="shared" ca="1" si="144"/>
        <v>392693676876.84827</v>
      </c>
      <c r="I132" s="39">
        <f t="shared" ca="1" si="144"/>
        <v>396501116196.39148</v>
      </c>
      <c r="J132" s="39">
        <f t="shared" ca="1" si="144"/>
        <v>400345471297.94391</v>
      </c>
      <c r="K132" s="39">
        <f t="shared" ca="1" si="144"/>
        <v>404227100105.78156</v>
      </c>
      <c r="L132" s="39">
        <f t="shared" ca="1" si="144"/>
        <v>408146364014.50598</v>
      </c>
      <c r="M132" s="39">
        <f t="shared" ca="1" si="144"/>
        <v>412103627922.69147</v>
      </c>
      <c r="N132" s="39">
        <f t="shared" ca="1" si="144"/>
        <v>415614741832.61877</v>
      </c>
      <c r="O132" s="39">
        <f t="shared" ca="1" si="144"/>
        <v>419155770356.37903</v>
      </c>
      <c r="P132" s="39">
        <f t="shared" ca="1" si="144"/>
        <v>422726968365.82886</v>
      </c>
      <c r="Q132" s="39">
        <f t="shared" ca="1" si="144"/>
        <v>426328592904.32733</v>
      </c>
      <c r="R132" s="39">
        <f t="shared" ca="1" si="144"/>
        <v>429960903205.23767</v>
      </c>
      <c r="S132" s="39">
        <f t="shared" ca="1" si="144"/>
        <v>433624160710.58533</v>
      </c>
      <c r="T132" s="39">
        <f t="shared" ca="1" si="144"/>
        <v>437318629089.87628</v>
      </c>
      <c r="U132" s="39">
        <f t="shared" ca="1" si="144"/>
        <v>441044574259.07483</v>
      </c>
      <c r="V132" s="39">
        <f t="shared" ca="1" si="144"/>
        <v>444802264399.74384</v>
      </c>
      <c r="W132" s="39">
        <f t="shared" ca="1" si="144"/>
        <v>448591969978.34656</v>
      </c>
      <c r="X132" s="39">
        <f t="shared" ca="1" si="144"/>
        <v>451347739881.2702</v>
      </c>
      <c r="Y132" s="39">
        <f t="shared" ca="1" si="144"/>
        <v>454120438905.23499</v>
      </c>
      <c r="Z132" s="39">
        <f t="shared" ca="1" si="144"/>
        <v>456910171048.45184</v>
      </c>
      <c r="AA132" s="39">
        <f t="shared" ca="1" si="144"/>
        <v>459717040948.0083</v>
      </c>
      <c r="AB132" s="39">
        <f t="shared" ca="1" si="144"/>
        <v>462541153883.79449</v>
      </c>
      <c r="AC132" s="39">
        <f t="shared" ca="1" si="144"/>
        <v>465382615782.45044</v>
      </c>
      <c r="AD132" s="39">
        <f t="shared" ca="1" si="144"/>
        <v>468241533221.34064</v>
      </c>
      <c r="AE132" s="39">
        <f t="shared" ca="1" si="144"/>
        <v>471118013432.55023</v>
      </c>
      <c r="AF132" s="39">
        <f t="shared" ca="1" si="144"/>
        <v>474012164306.90759</v>
      </c>
      <c r="AG132" s="39">
        <f t="shared" ca="1" si="144"/>
        <v>476924094398.03186</v>
      </c>
    </row>
    <row r="133" spans="1:33">
      <c r="A133" s="20" t="s">
        <v>307</v>
      </c>
      <c r="B133" s="39">
        <f t="shared" ref="B133:F133" ca="1" si="145">B$21*B46/SUM(B$31:B$55)</f>
        <v>636937714825.3844</v>
      </c>
      <c r="C133" s="39">
        <f t="shared" ca="1" si="145"/>
        <v>735459291952.41125</v>
      </c>
      <c r="D133" s="39">
        <f t="shared" ca="1" si="145"/>
        <v>1370079458354.9856</v>
      </c>
      <c r="E133" s="39">
        <f t="shared" ca="1" si="145"/>
        <v>886079692142.29712</v>
      </c>
      <c r="F133" s="39">
        <f t="shared" ca="1" si="145"/>
        <v>527174127810.52264</v>
      </c>
      <c r="G133" s="39">
        <f t="shared" ref="G133:AG133" ca="1" si="146">IFERROR($F133*G46/$F46,0)</f>
        <v>485385934752.37146</v>
      </c>
      <c r="H133" s="39">
        <f t="shared" ca="1" si="146"/>
        <v>490092090216.41528</v>
      </c>
      <c r="I133" s="39">
        <f t="shared" ca="1" si="146"/>
        <v>494843875142.84357</v>
      </c>
      <c r="J133" s="39">
        <f t="shared" ca="1" si="146"/>
        <v>499641731941.14606</v>
      </c>
      <c r="K133" s="39">
        <f t="shared" ca="1" si="146"/>
        <v>504486107310.28143</v>
      </c>
      <c r="L133" s="39">
        <f t="shared" ca="1" si="146"/>
        <v>509377452280.26642</v>
      </c>
      <c r="M133" s="39">
        <f t="shared" ca="1" si="146"/>
        <v>514316222254.16858</v>
      </c>
      <c r="N133" s="39">
        <f t="shared" ca="1" si="146"/>
        <v>518698185235.56854</v>
      </c>
      <c r="O133" s="39">
        <f t="shared" ca="1" si="146"/>
        <v>523117482445.87189</v>
      </c>
      <c r="P133" s="39">
        <f t="shared" ca="1" si="146"/>
        <v>527574431971.89343</v>
      </c>
      <c r="Q133" s="39">
        <f t="shared" ca="1" si="146"/>
        <v>532069354610.54102</v>
      </c>
      <c r="R133" s="39">
        <f t="shared" ca="1" si="146"/>
        <v>536602573891.9046</v>
      </c>
      <c r="S133" s="39">
        <f t="shared" ca="1" si="146"/>
        <v>541174416102.54419</v>
      </c>
      <c r="T133" s="39">
        <f t="shared" ca="1" si="146"/>
        <v>545785210308.97339</v>
      </c>
      <c r="U133" s="39">
        <f t="shared" ca="1" si="146"/>
        <v>550435288381.3457</v>
      </c>
      <c r="V133" s="39">
        <f t="shared" ca="1" si="146"/>
        <v>555124985017.34119</v>
      </c>
      <c r="W133" s="39">
        <f t="shared" ca="1" si="146"/>
        <v>559854637766.25659</v>
      </c>
      <c r="X133" s="39">
        <f t="shared" ca="1" si="146"/>
        <v>563293911458.21082</v>
      </c>
      <c r="Y133" s="39">
        <f t="shared" ca="1" si="146"/>
        <v>566754313140.77234</v>
      </c>
      <c r="Z133" s="39">
        <f t="shared" ca="1" si="146"/>
        <v>570235972606.45752</v>
      </c>
      <c r="AA133" s="39">
        <f t="shared" ca="1" si="146"/>
        <v>573739020445.11853</v>
      </c>
      <c r="AB133" s="39">
        <f t="shared" ca="1" si="146"/>
        <v>577263588048.84058</v>
      </c>
      <c r="AC133" s="39">
        <f t="shared" ca="1" si="146"/>
        <v>580809807616.87134</v>
      </c>
      <c r="AD133" s="39">
        <f t="shared" ca="1" si="146"/>
        <v>584377812160.57874</v>
      </c>
      <c r="AE133" s="39">
        <f t="shared" ca="1" si="146"/>
        <v>587967735508.44043</v>
      </c>
      <c r="AF133" s="39">
        <f t="shared" ca="1" si="146"/>
        <v>591579712311.06262</v>
      </c>
      <c r="AG133" s="39">
        <f t="shared" ca="1" si="146"/>
        <v>595213878046.23108</v>
      </c>
    </row>
    <row r="134" spans="1:33">
      <c r="A134" s="20" t="s">
        <v>308</v>
      </c>
      <c r="B134" s="39">
        <f t="shared" ref="B134:F134" ca="1" si="147">B$21*B47/SUM(B$31:B$55)</f>
        <v>2135699218932.8455</v>
      </c>
      <c r="C134" s="39">
        <f t="shared" ca="1" si="147"/>
        <v>2280376195567.7612</v>
      </c>
      <c r="D134" s="39">
        <f t="shared" ca="1" si="147"/>
        <v>4985596520051.4199</v>
      </c>
      <c r="E134" s="39">
        <f t="shared" ca="1" si="147"/>
        <v>2956222274868.6055</v>
      </c>
      <c r="F134" s="39">
        <f t="shared" ca="1" si="147"/>
        <v>1669733804723.8003</v>
      </c>
      <c r="G134" s="39">
        <f t="shared" ref="G134:AG134" ca="1" si="148">IFERROR($F134*G47/$F47,0)</f>
        <v>1651141775785.7258</v>
      </c>
      <c r="H134" s="39">
        <f t="shared" ca="1" si="148"/>
        <v>1673450365152.6277</v>
      </c>
      <c r="I134" s="39">
        <f t="shared" ca="1" si="148"/>
        <v>1696060366043.8691</v>
      </c>
      <c r="J134" s="39">
        <f t="shared" ca="1" si="148"/>
        <v>1718975850832.8992</v>
      </c>
      <c r="K134" s="39">
        <f t="shared" ca="1" si="148"/>
        <v>1742200946915.0347</v>
      </c>
      <c r="L134" s="39">
        <f t="shared" ca="1" si="148"/>
        <v>1765739837450.8638</v>
      </c>
      <c r="M134" s="39">
        <f t="shared" ca="1" si="148"/>
        <v>1789596762119.6892</v>
      </c>
      <c r="N134" s="39">
        <f t="shared" ca="1" si="148"/>
        <v>1809134910583.0173</v>
      </c>
      <c r="O134" s="39">
        <f t="shared" ca="1" si="148"/>
        <v>1828886369247.5354</v>
      </c>
      <c r="P134" s="39">
        <f t="shared" ca="1" si="148"/>
        <v>1848853466954.2791</v>
      </c>
      <c r="Q134" s="39">
        <f t="shared" ca="1" si="148"/>
        <v>1869038557969.7021</v>
      </c>
      <c r="R134" s="39">
        <f t="shared" ca="1" si="148"/>
        <v>1889444022263.2585</v>
      </c>
      <c r="S134" s="39">
        <f t="shared" ca="1" si="148"/>
        <v>1910072265788.0195</v>
      </c>
      <c r="T134" s="39">
        <f t="shared" ca="1" si="148"/>
        <v>1930925720764.3516</v>
      </c>
      <c r="U134" s="39">
        <f t="shared" ca="1" si="148"/>
        <v>1952006845966.6953</v>
      </c>
      <c r="V134" s="39">
        <f t="shared" ca="1" si="148"/>
        <v>1973318127013.4702</v>
      </c>
      <c r="W134" s="39">
        <f t="shared" ca="1" si="148"/>
        <v>1994862076660.1501</v>
      </c>
      <c r="X134" s="39">
        <f t="shared" ca="1" si="148"/>
        <v>1997986367820.9766</v>
      </c>
      <c r="Y134" s="39">
        <f t="shared" ca="1" si="148"/>
        <v>2001115552149.7932</v>
      </c>
      <c r="Z134" s="39">
        <f t="shared" ca="1" si="148"/>
        <v>2004249637310.1279</v>
      </c>
      <c r="AA134" s="39">
        <f t="shared" ca="1" si="148"/>
        <v>2007388630977.5107</v>
      </c>
      <c r="AB134" s="39">
        <f t="shared" ca="1" si="148"/>
        <v>2010532540839.4934</v>
      </c>
      <c r="AC134" s="39">
        <f t="shared" ca="1" si="148"/>
        <v>2013681374595.6682</v>
      </c>
      <c r="AD134" s="39">
        <f t="shared" ca="1" si="148"/>
        <v>2016835139957.6843</v>
      </c>
      <c r="AE134" s="39">
        <f t="shared" ca="1" si="148"/>
        <v>2019993844649.2715</v>
      </c>
      <c r="AF134" s="39">
        <f t="shared" ca="1" si="148"/>
        <v>2023157496406.2532</v>
      </c>
      <c r="AG134" s="39">
        <f t="shared" ca="1" si="148"/>
        <v>2026326102976.5708</v>
      </c>
    </row>
    <row r="135" spans="1:33">
      <c r="A135" s="20" t="s">
        <v>309</v>
      </c>
      <c r="B135" s="39">
        <f t="shared" ref="B135:F135" ca="1" si="149">B$21*B48/SUM(B$31:B$55)</f>
        <v>356920018373.80664</v>
      </c>
      <c r="C135" s="39">
        <f t="shared" ca="1" si="149"/>
        <v>381098567816.08398</v>
      </c>
      <c r="D135" s="39">
        <f t="shared" ca="1" si="149"/>
        <v>833197477325.6178</v>
      </c>
      <c r="E135" s="39">
        <f t="shared" ca="1" si="149"/>
        <v>494046586387.00226</v>
      </c>
      <c r="F135" s="39">
        <f t="shared" ca="1" si="149"/>
        <v>279047449649.38074</v>
      </c>
      <c r="G135" s="39">
        <f t="shared" ref="G135:AG135" ca="1" si="150">IFERROR($F135*G48/$F48,0)</f>
        <v>275940332668.03931</v>
      </c>
      <c r="H135" s="39">
        <f t="shared" ca="1" si="150"/>
        <v>279668564647.5907</v>
      </c>
      <c r="I135" s="39">
        <f t="shared" ca="1" si="150"/>
        <v>283447168798.39709</v>
      </c>
      <c r="J135" s="39">
        <f t="shared" ca="1" si="150"/>
        <v>287276825699.25598</v>
      </c>
      <c r="K135" s="39">
        <f t="shared" ca="1" si="150"/>
        <v>291158225124.27026</v>
      </c>
      <c r="L135" s="39">
        <f t="shared" ca="1" si="150"/>
        <v>295092066167.08575</v>
      </c>
      <c r="M135" s="39">
        <f t="shared" ca="1" si="150"/>
        <v>299079057366.80841</v>
      </c>
      <c r="N135" s="39">
        <f t="shared" ca="1" si="150"/>
        <v>302344290713.66797</v>
      </c>
      <c r="O135" s="39">
        <f t="shared" ca="1" si="150"/>
        <v>305645172657.60181</v>
      </c>
      <c r="P135" s="39">
        <f t="shared" ca="1" si="150"/>
        <v>308982092396.66681</v>
      </c>
      <c r="Q135" s="39">
        <f t="shared" ca="1" si="150"/>
        <v>312355443378.03845</v>
      </c>
      <c r="R135" s="39">
        <f t="shared" ca="1" si="150"/>
        <v>315765623344.40167</v>
      </c>
      <c r="S135" s="39">
        <f t="shared" ca="1" si="150"/>
        <v>319213034380.84705</v>
      </c>
      <c r="T135" s="39">
        <f t="shared" ca="1" si="150"/>
        <v>322698082962.28027</v>
      </c>
      <c r="U135" s="39">
        <f t="shared" ca="1" si="150"/>
        <v>326221180001.34766</v>
      </c>
      <c r="V135" s="39">
        <f t="shared" ca="1" si="150"/>
        <v>329782740896.88666</v>
      </c>
      <c r="W135" s="39">
        <f t="shared" ca="1" si="150"/>
        <v>333383185582.9035</v>
      </c>
      <c r="X135" s="39">
        <f t="shared" ca="1" si="150"/>
        <v>333905319996.14014</v>
      </c>
      <c r="Y135" s="39">
        <f t="shared" ca="1" si="150"/>
        <v>334428272160.11304</v>
      </c>
      <c r="Z135" s="39">
        <f t="shared" ca="1" si="150"/>
        <v>334952043355.55823</v>
      </c>
      <c r="AA135" s="39">
        <f t="shared" ca="1" si="150"/>
        <v>335476634865.21722</v>
      </c>
      <c r="AB135" s="39">
        <f t="shared" ca="1" si="150"/>
        <v>336002047973.84082</v>
      </c>
      <c r="AC135" s="39">
        <f t="shared" ca="1" si="150"/>
        <v>336528283968.19189</v>
      </c>
      <c r="AD135" s="39">
        <f t="shared" ca="1" si="150"/>
        <v>337055344137.04846</v>
      </c>
      <c r="AE135" s="39">
        <f t="shared" ca="1" si="150"/>
        <v>337583229771.20709</v>
      </c>
      <c r="AF135" s="39">
        <f t="shared" ca="1" si="150"/>
        <v>338111942163.48602</v>
      </c>
      <c r="AG135" s="39">
        <f t="shared" ca="1" si="150"/>
        <v>338641482608.72827</v>
      </c>
    </row>
    <row r="136" spans="1:33">
      <c r="A136" s="20" t="s">
        <v>310</v>
      </c>
      <c r="B136" s="39">
        <f t="shared" ref="B136:F136" ca="1" si="151">B$21*B49/SUM(B$31:B$55)</f>
        <v>471113601552.80371</v>
      </c>
      <c r="C136" s="39">
        <f t="shared" ca="1" si="151"/>
        <v>503027876240.93298</v>
      </c>
      <c r="D136" s="39">
        <f t="shared" ca="1" si="151"/>
        <v>1099772061359.9214</v>
      </c>
      <c r="E136" s="39">
        <f t="shared" ca="1" si="151"/>
        <v>652112671371.33484</v>
      </c>
      <c r="F136" s="39">
        <f t="shared" ca="1" si="151"/>
        <v>368326353919.32983</v>
      </c>
      <c r="G136" s="39">
        <f t="shared" ref="G136:AG136" ca="1" si="152">IFERROR($F136*G49/$F49,0)</f>
        <v>364225140773.04846</v>
      </c>
      <c r="H136" s="39">
        <f t="shared" ca="1" si="152"/>
        <v>369146189481.14087</v>
      </c>
      <c r="I136" s="39">
        <f t="shared" ca="1" si="152"/>
        <v>374133726516.57959</v>
      </c>
      <c r="J136" s="39">
        <f t="shared" ca="1" si="152"/>
        <v>379188650203.67194</v>
      </c>
      <c r="K136" s="39">
        <f t="shared" ca="1" si="152"/>
        <v>384311871003.99237</v>
      </c>
      <c r="L136" s="39">
        <f t="shared" ca="1" si="152"/>
        <v>389504311680.36853</v>
      </c>
      <c r="M136" s="39">
        <f t="shared" ca="1" si="152"/>
        <v>394766907463.08374</v>
      </c>
      <c r="N136" s="39">
        <f t="shared" ca="1" si="152"/>
        <v>399076824987.34613</v>
      </c>
      <c r="O136" s="39">
        <f t="shared" ca="1" si="152"/>
        <v>403433796580.00885</v>
      </c>
      <c r="P136" s="39">
        <f t="shared" ca="1" si="152"/>
        <v>407838335959.80084</v>
      </c>
      <c r="Q136" s="39">
        <f t="shared" ca="1" si="152"/>
        <v>412290962454.04041</v>
      </c>
      <c r="R136" s="39">
        <f t="shared" ca="1" si="152"/>
        <v>416792201059.86707</v>
      </c>
      <c r="S136" s="39">
        <f t="shared" ca="1" si="152"/>
        <v>421342582506.14331</v>
      </c>
      <c r="T136" s="39">
        <f t="shared" ca="1" si="152"/>
        <v>425942643316.03015</v>
      </c>
      <c r="U136" s="39">
        <f t="shared" ca="1" si="152"/>
        <v>430592925870.24872</v>
      </c>
      <c r="V136" s="39">
        <f t="shared" ca="1" si="152"/>
        <v>435293978471.02979</v>
      </c>
      <c r="W136" s="39">
        <f t="shared" ca="1" si="152"/>
        <v>440046355406.76276</v>
      </c>
      <c r="X136" s="39">
        <f t="shared" ca="1" si="152"/>
        <v>440735542370.93286</v>
      </c>
      <c r="Y136" s="39">
        <f t="shared" ca="1" si="152"/>
        <v>441425808718.36725</v>
      </c>
      <c r="Z136" s="39">
        <f t="shared" ca="1" si="152"/>
        <v>442117156139.56262</v>
      </c>
      <c r="AA136" s="39">
        <f t="shared" ca="1" si="152"/>
        <v>442809586327.66339</v>
      </c>
      <c r="AB136" s="39">
        <f t="shared" ca="1" si="152"/>
        <v>443503100978.46533</v>
      </c>
      <c r="AC136" s="39">
        <f t="shared" ca="1" si="152"/>
        <v>444197701790.42035</v>
      </c>
      <c r="AD136" s="39">
        <f t="shared" ca="1" si="152"/>
        <v>444893390464.64032</v>
      </c>
      <c r="AE136" s="39">
        <f t="shared" ca="1" si="152"/>
        <v>445590168704.90149</v>
      </c>
      <c r="AF136" s="39">
        <f t="shared" ca="1" si="152"/>
        <v>446288038217.64838</v>
      </c>
      <c r="AG136" s="39">
        <f t="shared" ca="1" si="152"/>
        <v>446987000711.99817</v>
      </c>
    </row>
    <row r="137" spans="1:33">
      <c r="A137" s="20" t="s">
        <v>263</v>
      </c>
      <c r="B137" s="39">
        <f t="shared" ref="B137:F137" ca="1" si="153">B$21*B50/SUM(B$31:B$55)</f>
        <v>12249870657.058504</v>
      </c>
      <c r="C137" s="39">
        <f t="shared" ca="1" si="153"/>
        <v>12687718062.465506</v>
      </c>
      <c r="D137" s="39">
        <f t="shared" ca="1" si="153"/>
        <v>27382049097.146187</v>
      </c>
      <c r="E137" s="39">
        <f t="shared" ca="1" si="153"/>
        <v>16400788790.51095</v>
      </c>
      <c r="F137" s="39">
        <f t="shared" ca="1" si="153"/>
        <v>9426095564.9917679</v>
      </c>
      <c r="G137" s="39">
        <f t="shared" ref="G137:AG137" ca="1" si="154">IFERROR($F137*G50/$F50,0)</f>
        <v>9451420372.6533451</v>
      </c>
      <c r="H137" s="39">
        <f t="shared" ca="1" si="154"/>
        <v>9457236463.5101261</v>
      </c>
      <c r="I137" s="39">
        <f t="shared" ca="1" si="154"/>
        <v>9463056133.3964653</v>
      </c>
      <c r="J137" s="39">
        <f t="shared" ca="1" si="154"/>
        <v>9468879384.5147762</v>
      </c>
      <c r="K137" s="39">
        <f t="shared" ca="1" si="154"/>
        <v>9474706219.0688286</v>
      </c>
      <c r="L137" s="39">
        <f t="shared" ca="1" si="154"/>
        <v>9480536639.263752</v>
      </c>
      <c r="M137" s="39">
        <f t="shared" ca="1" si="154"/>
        <v>9486370647.3060303</v>
      </c>
      <c r="N137" s="39">
        <f t="shared" ca="1" si="154"/>
        <v>9587550541.3424187</v>
      </c>
      <c r="O137" s="39">
        <f t="shared" ca="1" si="154"/>
        <v>9689809601.6203384</v>
      </c>
      <c r="P137" s="39">
        <f t="shared" ca="1" si="154"/>
        <v>9793159338.3295155</v>
      </c>
      <c r="Q137" s="39">
        <f t="shared" ca="1" si="154"/>
        <v>9897611384.4252529</v>
      </c>
      <c r="R137" s="39">
        <f t="shared" ca="1" si="154"/>
        <v>10003177496.937832</v>
      </c>
      <c r="S137" s="39">
        <f t="shared" ca="1" si="154"/>
        <v>10109869558.29586</v>
      </c>
      <c r="T137" s="39">
        <f t="shared" ca="1" si="154"/>
        <v>10217699577.663759</v>
      </c>
      <c r="U137" s="39">
        <f t="shared" ca="1" si="154"/>
        <v>10326679692.293509</v>
      </c>
      <c r="V137" s="39">
        <f t="shared" ca="1" si="154"/>
        <v>10436822168.890783</v>
      </c>
      <c r="W137" s="39">
        <f t="shared" ca="1" si="154"/>
        <v>10548139404.99571</v>
      </c>
      <c r="X137" s="39">
        <f t="shared" ca="1" si="154"/>
        <v>10552304885.207146</v>
      </c>
      <c r="Y137" s="39">
        <f t="shared" ca="1" si="154"/>
        <v>10556472010.374603</v>
      </c>
      <c r="Z137" s="39">
        <f t="shared" ca="1" si="154"/>
        <v>10560640781.147675</v>
      </c>
      <c r="AA137" s="39">
        <f t="shared" ca="1" si="154"/>
        <v>10564811198.17621</v>
      </c>
      <c r="AB137" s="39">
        <f t="shared" ca="1" si="154"/>
        <v>10568983262.110325</v>
      </c>
      <c r="AC137" s="39">
        <f t="shared" ca="1" si="154"/>
        <v>10573156973.60038</v>
      </c>
      <c r="AD137" s="39">
        <f t="shared" ca="1" si="154"/>
        <v>10577332333.297001</v>
      </c>
      <c r="AE137" s="39">
        <f t="shared" ca="1" si="154"/>
        <v>10581509341.851068</v>
      </c>
      <c r="AF137" s="39">
        <f t="shared" ca="1" si="154"/>
        <v>10585687999.913715</v>
      </c>
      <c r="AG137" s="39">
        <f t="shared" ca="1" si="154"/>
        <v>10589868308.136343</v>
      </c>
    </row>
    <row r="138" spans="1:33">
      <c r="A138" s="20" t="s">
        <v>311</v>
      </c>
      <c r="B138" s="39">
        <f t="shared" ref="B138:F138" ca="1" si="155">B$21*B51/SUM(B$31:B$55)</f>
        <v>3136955407.8272333</v>
      </c>
      <c r="C138" s="39">
        <f t="shared" ca="1" si="155"/>
        <v>3249079676.2906866</v>
      </c>
      <c r="D138" s="39">
        <f t="shared" ca="1" si="155"/>
        <v>7012014199.7735462</v>
      </c>
      <c r="E138" s="39">
        <f t="shared" ca="1" si="155"/>
        <v>4199925413.8557286</v>
      </c>
      <c r="F138" s="39">
        <f t="shared" ca="1" si="155"/>
        <v>2413841115.9679565</v>
      </c>
      <c r="G138" s="39">
        <f t="shared" ref="G138:AG138" ca="1" si="156">IFERROR($F138*G51/$F51,0)</f>
        <v>2420326310.3483882</v>
      </c>
      <c r="H138" s="39">
        <f t="shared" ca="1" si="156"/>
        <v>2421815698.9449186</v>
      </c>
      <c r="I138" s="39">
        <f t="shared" ca="1" si="156"/>
        <v>2423306004.0618305</v>
      </c>
      <c r="J138" s="39">
        <f t="shared" ca="1" si="156"/>
        <v>2424797226.2631187</v>
      </c>
      <c r="K138" s="39">
        <f t="shared" ca="1" si="156"/>
        <v>2426289366.1131277</v>
      </c>
      <c r="L138" s="39">
        <f t="shared" ca="1" si="156"/>
        <v>2427782424.1765475</v>
      </c>
      <c r="M138" s="39">
        <f t="shared" ca="1" si="156"/>
        <v>2429276401.0184164</v>
      </c>
      <c r="N138" s="39">
        <f t="shared" ca="1" si="156"/>
        <v>2455186618.7379766</v>
      </c>
      <c r="O138" s="39">
        <f t="shared" ca="1" si="156"/>
        <v>2481373190.1001244</v>
      </c>
      <c r="P138" s="39">
        <f t="shared" ca="1" si="156"/>
        <v>2507839062.6422615</v>
      </c>
      <c r="Q138" s="39">
        <f t="shared" ca="1" si="156"/>
        <v>2534587215.3396816</v>
      </c>
      <c r="R138" s="39">
        <f t="shared" ca="1" si="156"/>
        <v>2561620658.9408851</v>
      </c>
      <c r="S138" s="39">
        <f t="shared" ca="1" si="156"/>
        <v>2588942436.3064642</v>
      </c>
      <c r="T138" s="39">
        <f t="shared" ca="1" si="156"/>
        <v>2616555622.7516088</v>
      </c>
      <c r="U138" s="39">
        <f t="shared" ca="1" si="156"/>
        <v>2644463326.3922534</v>
      </c>
      <c r="V138" s="39">
        <f t="shared" ca="1" si="156"/>
        <v>2672668688.4949317</v>
      </c>
      <c r="W138" s="39">
        <f t="shared" ca="1" si="156"/>
        <v>2701174883.8303509</v>
      </c>
      <c r="X138" s="39">
        <f t="shared" ca="1" si="156"/>
        <v>2702241582.90345</v>
      </c>
      <c r="Y138" s="39">
        <f t="shared" ca="1" si="156"/>
        <v>2703308703.2180314</v>
      </c>
      <c r="Z138" s="39">
        <f t="shared" ca="1" si="156"/>
        <v>2704376244.940444</v>
      </c>
      <c r="AA138" s="39">
        <f t="shared" ca="1" si="156"/>
        <v>2705444208.2371035</v>
      </c>
      <c r="AB138" s="39">
        <f t="shared" ca="1" si="156"/>
        <v>2706512593.2744899</v>
      </c>
      <c r="AC138" s="39">
        <f t="shared" ca="1" si="156"/>
        <v>2707581400.2191496</v>
      </c>
      <c r="AD138" s="39">
        <f t="shared" ca="1" si="156"/>
        <v>2708650629.2376933</v>
      </c>
      <c r="AE138" s="39">
        <f t="shared" ca="1" si="156"/>
        <v>2709720280.4968009</v>
      </c>
      <c r="AF138" s="39">
        <f t="shared" ca="1" si="156"/>
        <v>2710790354.1632137</v>
      </c>
      <c r="AG138" s="39">
        <f t="shared" ca="1" si="156"/>
        <v>2711860850.4037428</v>
      </c>
    </row>
    <row r="139" spans="1:33">
      <c r="A139" s="20" t="s">
        <v>266</v>
      </c>
      <c r="B139" s="39">
        <f t="shared" ref="B139:F139" ca="1" si="157">B$21*B52/SUM(B$31:B$55)</f>
        <v>0</v>
      </c>
      <c r="C139" s="39">
        <f t="shared" ca="1" si="157"/>
        <v>0</v>
      </c>
      <c r="D139" s="39">
        <f t="shared" ca="1" si="157"/>
        <v>0</v>
      </c>
      <c r="E139" s="39">
        <f t="shared" ca="1" si="157"/>
        <v>0</v>
      </c>
      <c r="F139" s="39">
        <f t="shared" ca="1" si="157"/>
        <v>0</v>
      </c>
      <c r="G139" s="39">
        <f t="shared" ref="G139:AG139" ca="1" si="158">IFERROR($F139*G52/$F52,0)</f>
        <v>0</v>
      </c>
      <c r="H139" s="39">
        <f t="shared" ca="1" si="158"/>
        <v>0</v>
      </c>
      <c r="I139" s="39">
        <f t="shared" ca="1" si="158"/>
        <v>0</v>
      </c>
      <c r="J139" s="39">
        <f t="shared" ca="1" si="158"/>
        <v>0</v>
      </c>
      <c r="K139" s="39">
        <f t="shared" ca="1" si="158"/>
        <v>0</v>
      </c>
      <c r="L139" s="39">
        <f t="shared" ca="1" si="158"/>
        <v>0</v>
      </c>
      <c r="M139" s="39">
        <f t="shared" ca="1" si="158"/>
        <v>0</v>
      </c>
      <c r="N139" s="39">
        <f t="shared" ca="1" si="158"/>
        <v>0</v>
      </c>
      <c r="O139" s="39">
        <f t="shared" ca="1" si="158"/>
        <v>0</v>
      </c>
      <c r="P139" s="39">
        <f t="shared" ca="1" si="158"/>
        <v>0</v>
      </c>
      <c r="Q139" s="39">
        <f t="shared" ca="1" si="158"/>
        <v>0</v>
      </c>
      <c r="R139" s="39">
        <f t="shared" ca="1" si="158"/>
        <v>0</v>
      </c>
      <c r="S139" s="39">
        <f t="shared" ca="1" si="158"/>
        <v>0</v>
      </c>
      <c r="T139" s="39">
        <f t="shared" ca="1" si="158"/>
        <v>0</v>
      </c>
      <c r="U139" s="39">
        <f t="shared" ca="1" si="158"/>
        <v>0</v>
      </c>
      <c r="V139" s="39">
        <f t="shared" ca="1" si="158"/>
        <v>0</v>
      </c>
      <c r="W139" s="39">
        <f t="shared" ca="1" si="158"/>
        <v>0</v>
      </c>
      <c r="X139" s="39">
        <f t="shared" ca="1" si="158"/>
        <v>0</v>
      </c>
      <c r="Y139" s="39">
        <f t="shared" ca="1" si="158"/>
        <v>0</v>
      </c>
      <c r="Z139" s="39">
        <f t="shared" ca="1" si="158"/>
        <v>0</v>
      </c>
      <c r="AA139" s="39">
        <f t="shared" ca="1" si="158"/>
        <v>0</v>
      </c>
      <c r="AB139" s="39">
        <f t="shared" ca="1" si="158"/>
        <v>0</v>
      </c>
      <c r="AC139" s="39">
        <f t="shared" ca="1" si="158"/>
        <v>0</v>
      </c>
      <c r="AD139" s="39">
        <f t="shared" ca="1" si="158"/>
        <v>0</v>
      </c>
      <c r="AE139" s="39">
        <f t="shared" ca="1" si="158"/>
        <v>0</v>
      </c>
      <c r="AF139" s="39">
        <f t="shared" ca="1" si="158"/>
        <v>0</v>
      </c>
      <c r="AG139" s="39">
        <f t="shared" ca="1" si="158"/>
        <v>0</v>
      </c>
    </row>
    <row r="140" spans="1:33">
      <c r="A140" s="20" t="s">
        <v>267</v>
      </c>
      <c r="B140" s="39">
        <f t="shared" ref="B140:F140" ca="1" si="159">B$21*B53/SUM(B$31:B$55)</f>
        <v>0</v>
      </c>
      <c r="C140" s="39">
        <f t="shared" ca="1" si="159"/>
        <v>0</v>
      </c>
      <c r="D140" s="39">
        <f t="shared" ca="1" si="159"/>
        <v>0</v>
      </c>
      <c r="E140" s="39">
        <f t="shared" ca="1" si="159"/>
        <v>0</v>
      </c>
      <c r="F140" s="39">
        <f t="shared" ca="1" si="159"/>
        <v>0</v>
      </c>
      <c r="G140" s="39">
        <f t="shared" ref="G140:AG140" ca="1" si="160">IFERROR($F140*G53/$F53,0)</f>
        <v>0</v>
      </c>
      <c r="H140" s="39">
        <f t="shared" ca="1" si="160"/>
        <v>0</v>
      </c>
      <c r="I140" s="39">
        <f t="shared" ca="1" si="160"/>
        <v>0</v>
      </c>
      <c r="J140" s="39">
        <f t="shared" ca="1" si="160"/>
        <v>0</v>
      </c>
      <c r="K140" s="39">
        <f t="shared" ca="1" si="160"/>
        <v>0</v>
      </c>
      <c r="L140" s="39">
        <f t="shared" ca="1" si="160"/>
        <v>0</v>
      </c>
      <c r="M140" s="39">
        <f t="shared" ca="1" si="160"/>
        <v>0</v>
      </c>
      <c r="N140" s="39">
        <f t="shared" ca="1" si="160"/>
        <v>0</v>
      </c>
      <c r="O140" s="39">
        <f t="shared" ca="1" si="160"/>
        <v>0</v>
      </c>
      <c r="P140" s="39">
        <f t="shared" ca="1" si="160"/>
        <v>0</v>
      </c>
      <c r="Q140" s="39">
        <f t="shared" ca="1" si="160"/>
        <v>0</v>
      </c>
      <c r="R140" s="39">
        <f t="shared" ca="1" si="160"/>
        <v>0</v>
      </c>
      <c r="S140" s="39">
        <f t="shared" ca="1" si="160"/>
        <v>0</v>
      </c>
      <c r="T140" s="39">
        <f t="shared" ca="1" si="160"/>
        <v>0</v>
      </c>
      <c r="U140" s="39">
        <f t="shared" ca="1" si="160"/>
        <v>0</v>
      </c>
      <c r="V140" s="39">
        <f t="shared" ca="1" si="160"/>
        <v>0</v>
      </c>
      <c r="W140" s="39">
        <f t="shared" ca="1" si="160"/>
        <v>0</v>
      </c>
      <c r="X140" s="39">
        <f t="shared" ca="1" si="160"/>
        <v>0</v>
      </c>
      <c r="Y140" s="39">
        <f t="shared" ca="1" si="160"/>
        <v>0</v>
      </c>
      <c r="Z140" s="39">
        <f t="shared" ca="1" si="160"/>
        <v>0</v>
      </c>
      <c r="AA140" s="39">
        <f t="shared" ca="1" si="160"/>
        <v>0</v>
      </c>
      <c r="AB140" s="39">
        <f t="shared" ca="1" si="160"/>
        <v>0</v>
      </c>
      <c r="AC140" s="39">
        <f t="shared" ca="1" si="160"/>
        <v>0</v>
      </c>
      <c r="AD140" s="39">
        <f t="shared" ca="1" si="160"/>
        <v>0</v>
      </c>
      <c r="AE140" s="39">
        <f t="shared" ca="1" si="160"/>
        <v>0</v>
      </c>
      <c r="AF140" s="39">
        <f t="shared" ca="1" si="160"/>
        <v>0</v>
      </c>
      <c r="AG140" s="39">
        <f t="shared" ca="1" si="160"/>
        <v>0</v>
      </c>
    </row>
    <row r="141" spans="1:33">
      <c r="A141" s="20" t="s">
        <v>268</v>
      </c>
      <c r="B141" s="39">
        <f t="shared" ref="B141:F141" ca="1" si="161">B$21*B54/SUM(B$31:B$55)</f>
        <v>0</v>
      </c>
      <c r="C141" s="39">
        <f t="shared" ca="1" si="161"/>
        <v>0</v>
      </c>
      <c r="D141" s="39">
        <f t="shared" ca="1" si="161"/>
        <v>0</v>
      </c>
      <c r="E141" s="39">
        <f t="shared" ca="1" si="161"/>
        <v>0</v>
      </c>
      <c r="F141" s="39">
        <f t="shared" ca="1" si="161"/>
        <v>0</v>
      </c>
      <c r="G141" s="39">
        <f t="shared" ref="G141:AG141" ca="1" si="162">IFERROR($F141*G54/$F54,0)</f>
        <v>0</v>
      </c>
      <c r="H141" s="39">
        <f t="shared" ca="1" si="162"/>
        <v>0</v>
      </c>
      <c r="I141" s="39">
        <f t="shared" ca="1" si="162"/>
        <v>0</v>
      </c>
      <c r="J141" s="39">
        <f t="shared" ca="1" si="162"/>
        <v>0</v>
      </c>
      <c r="K141" s="39">
        <f t="shared" ca="1" si="162"/>
        <v>0</v>
      </c>
      <c r="L141" s="39">
        <f t="shared" ca="1" si="162"/>
        <v>0</v>
      </c>
      <c r="M141" s="39">
        <f t="shared" ca="1" si="162"/>
        <v>0</v>
      </c>
      <c r="N141" s="39">
        <f t="shared" ca="1" si="162"/>
        <v>0</v>
      </c>
      <c r="O141" s="39">
        <f t="shared" ca="1" si="162"/>
        <v>0</v>
      </c>
      <c r="P141" s="39">
        <f t="shared" ca="1" si="162"/>
        <v>0</v>
      </c>
      <c r="Q141" s="39">
        <f t="shared" ca="1" si="162"/>
        <v>0</v>
      </c>
      <c r="R141" s="39">
        <f t="shared" ca="1" si="162"/>
        <v>0</v>
      </c>
      <c r="S141" s="39">
        <f t="shared" ca="1" si="162"/>
        <v>0</v>
      </c>
      <c r="T141" s="39">
        <f t="shared" ca="1" si="162"/>
        <v>0</v>
      </c>
      <c r="U141" s="39">
        <f t="shared" ca="1" si="162"/>
        <v>0</v>
      </c>
      <c r="V141" s="39">
        <f t="shared" ca="1" si="162"/>
        <v>0</v>
      </c>
      <c r="W141" s="39">
        <f t="shared" ca="1" si="162"/>
        <v>0</v>
      </c>
      <c r="X141" s="39">
        <f t="shared" ca="1" si="162"/>
        <v>0</v>
      </c>
      <c r="Y141" s="39">
        <f t="shared" ca="1" si="162"/>
        <v>0</v>
      </c>
      <c r="Z141" s="39">
        <f t="shared" ca="1" si="162"/>
        <v>0</v>
      </c>
      <c r="AA141" s="39">
        <f t="shared" ca="1" si="162"/>
        <v>0</v>
      </c>
      <c r="AB141" s="39">
        <f t="shared" ca="1" si="162"/>
        <v>0</v>
      </c>
      <c r="AC141" s="39">
        <f t="shared" ca="1" si="162"/>
        <v>0</v>
      </c>
      <c r="AD141" s="39">
        <f t="shared" ca="1" si="162"/>
        <v>0</v>
      </c>
      <c r="AE141" s="39">
        <f t="shared" ca="1" si="162"/>
        <v>0</v>
      </c>
      <c r="AF141" s="39">
        <f t="shared" ca="1" si="162"/>
        <v>0</v>
      </c>
      <c r="AG141" s="39">
        <f t="shared" ca="1" si="162"/>
        <v>0</v>
      </c>
    </row>
    <row r="142" spans="1:33">
      <c r="A142" s="20" t="s">
        <v>269</v>
      </c>
      <c r="B142" s="39">
        <f t="shared" ref="B142:F142" ca="1" si="163">B$21*B55/SUM(B$31:B$55)</f>
        <v>0</v>
      </c>
      <c r="C142" s="39">
        <f t="shared" ca="1" si="163"/>
        <v>0</v>
      </c>
      <c r="D142" s="39">
        <f t="shared" ca="1" si="163"/>
        <v>0</v>
      </c>
      <c r="E142" s="39">
        <f t="shared" ca="1" si="163"/>
        <v>0</v>
      </c>
      <c r="F142" s="39">
        <f t="shared" ca="1" si="163"/>
        <v>0</v>
      </c>
      <c r="G142" s="39">
        <f t="shared" ref="G142:AG142" ca="1" si="164">IFERROR($F142*G55/$F55,0)</f>
        <v>0</v>
      </c>
      <c r="H142" s="39">
        <f t="shared" ca="1" si="164"/>
        <v>0</v>
      </c>
      <c r="I142" s="39">
        <f t="shared" ca="1" si="164"/>
        <v>0</v>
      </c>
      <c r="J142" s="39">
        <f t="shared" ca="1" si="164"/>
        <v>0</v>
      </c>
      <c r="K142" s="39">
        <f t="shared" ca="1" si="164"/>
        <v>0</v>
      </c>
      <c r="L142" s="39">
        <f t="shared" ca="1" si="164"/>
        <v>0</v>
      </c>
      <c r="M142" s="39">
        <f t="shared" ca="1" si="164"/>
        <v>0</v>
      </c>
      <c r="N142" s="39">
        <f t="shared" ca="1" si="164"/>
        <v>0</v>
      </c>
      <c r="O142" s="39">
        <f t="shared" ca="1" si="164"/>
        <v>0</v>
      </c>
      <c r="P142" s="39">
        <f t="shared" ca="1" si="164"/>
        <v>0</v>
      </c>
      <c r="Q142" s="39">
        <f t="shared" ca="1" si="164"/>
        <v>0</v>
      </c>
      <c r="R142" s="39">
        <f t="shared" ca="1" si="164"/>
        <v>0</v>
      </c>
      <c r="S142" s="39">
        <f t="shared" ca="1" si="164"/>
        <v>0</v>
      </c>
      <c r="T142" s="39">
        <f t="shared" ca="1" si="164"/>
        <v>0</v>
      </c>
      <c r="U142" s="39">
        <f t="shared" ca="1" si="164"/>
        <v>0</v>
      </c>
      <c r="V142" s="39">
        <f t="shared" ca="1" si="164"/>
        <v>0</v>
      </c>
      <c r="W142" s="39">
        <f t="shared" ca="1" si="164"/>
        <v>0</v>
      </c>
      <c r="X142" s="39">
        <f t="shared" ca="1" si="164"/>
        <v>0</v>
      </c>
      <c r="Y142" s="39">
        <f t="shared" ca="1" si="164"/>
        <v>0</v>
      </c>
      <c r="Z142" s="39">
        <f t="shared" ca="1" si="164"/>
        <v>0</v>
      </c>
      <c r="AA142" s="39">
        <f t="shared" ca="1" si="164"/>
        <v>0</v>
      </c>
      <c r="AB142" s="39">
        <f t="shared" ca="1" si="164"/>
        <v>0</v>
      </c>
      <c r="AC142" s="39">
        <f t="shared" ca="1" si="164"/>
        <v>0</v>
      </c>
      <c r="AD142" s="39">
        <f t="shared" ca="1" si="164"/>
        <v>0</v>
      </c>
      <c r="AE142" s="39">
        <f t="shared" ca="1" si="164"/>
        <v>0</v>
      </c>
      <c r="AF142" s="39">
        <f t="shared" ca="1" si="164"/>
        <v>0</v>
      </c>
      <c r="AG142" s="39">
        <f t="shared" ca="1" si="164"/>
        <v>0</v>
      </c>
    </row>
    <row r="143" spans="1:33" s="728" customFormat="1" ht="13.5">
      <c r="A143" s="728" t="s">
        <v>836</v>
      </c>
      <c r="B143" s="729">
        <f ca="1">SUM(B118:B142)</f>
        <v>15011996243598.793</v>
      </c>
      <c r="C143" s="729">
        <f t="shared" ref="C143" ca="1" si="165">SUM(C118:C142)</f>
        <v>16135341525996.748</v>
      </c>
      <c r="D143" s="729">
        <f t="shared" ref="D143" ca="1" si="166">SUM(D118:D142)</f>
        <v>35077994120220.871</v>
      </c>
      <c r="E143" s="729">
        <f t="shared" ref="E143" ca="1" si="167">SUM(E118:E142)</f>
        <v>20140065300513.473</v>
      </c>
      <c r="F143" s="729">
        <f t="shared" ref="F143" ca="1" si="168">SUM(F118:F142)</f>
        <v>11068420806964.479</v>
      </c>
      <c r="G143" s="729">
        <f t="shared" ref="G143" ca="1" si="169">SUM(G118:G142)</f>
        <v>10585054327655.033</v>
      </c>
      <c r="H143" s="729">
        <f t="shared" ref="H143" ca="1" si="170">SUM(H118:H142)</f>
        <v>10759968826762.172</v>
      </c>
      <c r="I143" s="729">
        <f t="shared" ref="I143" ca="1" si="171">SUM(I118:I142)</f>
        <v>10939530366098.248</v>
      </c>
      <c r="J143" s="729">
        <f t="shared" ref="J143" ca="1" si="172">SUM(J118:J142)</f>
        <v>11123878958661.979</v>
      </c>
      <c r="K143" s="729">
        <f t="shared" ref="K143" ca="1" si="173">SUM(K118:K142)</f>
        <v>11313159117983.775</v>
      </c>
      <c r="L143" s="729">
        <f t="shared" ref="L143" ca="1" si="174">SUM(L118:L142)</f>
        <v>11507520006440.412</v>
      </c>
      <c r="M143" s="729">
        <f t="shared" ref="M143" ca="1" si="175">SUM(M118:M142)</f>
        <v>11707115588505.684</v>
      </c>
      <c r="N143" s="729">
        <f t="shared" ref="N143" ca="1" si="176">SUM(N118:N142)</f>
        <v>11820888224718.389</v>
      </c>
      <c r="O143" s="729">
        <f t="shared" ref="O143" ca="1" si="177">SUM(O118:O142)</f>
        <v>11936208035361.627</v>
      </c>
      <c r="P143" s="729">
        <f t="shared" ref="P143" ca="1" si="178">SUM(P118:P142)</f>
        <v>12053101003036.248</v>
      </c>
      <c r="Q143" s="729">
        <f t="shared" ref="Q143" ca="1" si="179">SUM(Q118:Q142)</f>
        <v>12171593682386.857</v>
      </c>
      <c r="R143" s="729">
        <f t="shared" ref="R143" ca="1" si="180">SUM(R118:R142)</f>
        <v>12291713215027.58</v>
      </c>
      <c r="S143" s="729">
        <f t="shared" ref="S143" ca="1" si="181">SUM(S118:S142)</f>
        <v>12413487344888.129</v>
      </c>
      <c r="T143" s="729">
        <f t="shared" ref="T143" ca="1" si="182">SUM(T118:T142)</f>
        <v>12536944433992.254</v>
      </c>
      <c r="U143" s="729">
        <f t="shared" ref="U143" ca="1" si="183">SUM(U118:U142)</f>
        <v>12662113478681.174</v>
      </c>
      <c r="V143" s="729">
        <f t="shared" ref="V143" ca="1" si="184">SUM(V118:V142)</f>
        <v>12789024126294.889</v>
      </c>
      <c r="W143" s="729">
        <f t="shared" ref="W143" ca="1" si="185">SUM(W118:W142)</f>
        <v>12917706692324.59</v>
      </c>
      <c r="X143" s="729">
        <f t="shared" ref="X143" ca="1" si="186">SUM(X118:X142)</f>
        <v>12939738731636.904</v>
      </c>
      <c r="Y143" s="729">
        <f t="shared" ref="Y143" ca="1" si="187">SUM(Y118:Y142)</f>
        <v>12962007456206.188</v>
      </c>
      <c r="Z143" s="729">
        <f t="shared" ref="Z143" ca="1" si="188">SUM(Z118:Z142)</f>
        <v>12984514543662.348</v>
      </c>
      <c r="AA143" s="729">
        <f t="shared" ref="AA143" ca="1" si="189">SUM(AA118:AA142)</f>
        <v>13007261684310.109</v>
      </c>
      <c r="AB143" s="729">
        <f t="shared" ref="AB143" ca="1" si="190">SUM(AB118:AB142)</f>
        <v>13030250581225.162</v>
      </c>
      <c r="AC143" s="729">
        <f t="shared" ref="AC143" ca="1" si="191">SUM(AC118:AC142)</f>
        <v>13053482950350.922</v>
      </c>
      <c r="AD143" s="729">
        <f t="shared" ref="AD143" ca="1" si="192">SUM(AD118:AD142)</f>
        <v>13076960520596.135</v>
      </c>
      <c r="AE143" s="729">
        <f t="shared" ref="AE143" ca="1" si="193">SUM(AE118:AE142)</f>
        <v>13100685033933.186</v>
      </c>
      <c r="AF143" s="729">
        <f t="shared" ref="AF143" ca="1" si="194">SUM(AF118:AF142)</f>
        <v>13124658245497.127</v>
      </c>
      <c r="AG143" s="729">
        <f t="shared" ref="AG143" ca="1" si="195">SUM(AG118:AG142)</f>
        <v>13148881923685.518</v>
      </c>
    </row>
    <row r="144" spans="1:33" s="728" customFormat="1" ht="13.5">
      <c r="A144" s="728" t="s">
        <v>999</v>
      </c>
      <c r="B144" s="730">
        <f ca="1">B21-B143</f>
        <v>0</v>
      </c>
      <c r="C144" s="730">
        <f t="shared" ref="C144:F144" ca="1" si="196">C21-C143</f>
        <v>0</v>
      </c>
      <c r="D144" s="730">
        <f t="shared" ca="1" si="196"/>
        <v>0</v>
      </c>
      <c r="E144" s="730">
        <f t="shared" ca="1" si="196"/>
        <v>0</v>
      </c>
      <c r="F144" s="730">
        <f t="shared" ca="1" si="196"/>
        <v>0</v>
      </c>
      <c r="G144" s="729"/>
      <c r="H144" s="729"/>
      <c r="I144" s="729"/>
      <c r="J144" s="729"/>
      <c r="K144" s="729"/>
      <c r="L144" s="729"/>
      <c r="M144" s="729"/>
      <c r="N144" s="729"/>
      <c r="O144" s="729"/>
      <c r="P144" s="729"/>
      <c r="Q144" s="729"/>
      <c r="R144" s="729"/>
      <c r="S144" s="729"/>
      <c r="T144" s="729"/>
      <c r="U144" s="729"/>
      <c r="V144" s="729"/>
      <c r="W144" s="729"/>
      <c r="X144" s="729"/>
      <c r="Y144" s="729"/>
      <c r="Z144" s="729"/>
      <c r="AA144" s="729"/>
      <c r="AB144" s="729"/>
      <c r="AC144" s="729"/>
      <c r="AD144" s="729"/>
      <c r="AE144" s="729"/>
      <c r="AF144" s="729"/>
      <c r="AG144" s="729"/>
    </row>
    <row r="145" spans="1:33" ht="15.75" customHeight="1">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row>
    <row r="146" spans="1:33">
      <c r="A146" s="19" t="s">
        <v>996</v>
      </c>
      <c r="B146" s="19"/>
    </row>
    <row r="147" spans="1:33">
      <c r="B147" s="20">
        <v>2019</v>
      </c>
      <c r="C147" s="20">
        <v>2020</v>
      </c>
      <c r="D147" s="20">
        <v>2021</v>
      </c>
      <c r="E147" s="20">
        <v>2022</v>
      </c>
      <c r="F147" s="20">
        <v>2023</v>
      </c>
      <c r="G147" s="20">
        <v>2024</v>
      </c>
      <c r="H147" s="20">
        <v>2025</v>
      </c>
      <c r="I147" s="20">
        <v>2026</v>
      </c>
      <c r="J147" s="20">
        <v>2027</v>
      </c>
      <c r="K147" s="20">
        <v>2028</v>
      </c>
      <c r="L147" s="20">
        <v>2029</v>
      </c>
      <c r="M147" s="20">
        <v>2030</v>
      </c>
      <c r="N147" s="20">
        <v>2031</v>
      </c>
      <c r="O147" s="20">
        <v>2032</v>
      </c>
      <c r="P147" s="20">
        <v>2033</v>
      </c>
      <c r="Q147" s="20">
        <v>2034</v>
      </c>
      <c r="R147" s="20">
        <v>2035</v>
      </c>
      <c r="S147" s="20">
        <v>2036</v>
      </c>
      <c r="T147" s="20">
        <v>2037</v>
      </c>
      <c r="U147" s="20">
        <v>2038</v>
      </c>
      <c r="V147" s="20">
        <v>2039</v>
      </c>
      <c r="W147" s="20">
        <v>2040</v>
      </c>
      <c r="X147" s="20">
        <v>2041</v>
      </c>
      <c r="Y147" s="20">
        <v>2042</v>
      </c>
      <c r="Z147" s="20">
        <v>2043</v>
      </c>
      <c r="AA147" s="20">
        <v>2044</v>
      </c>
      <c r="AB147" s="20">
        <v>2045</v>
      </c>
      <c r="AC147" s="20">
        <v>2046</v>
      </c>
      <c r="AD147" s="20">
        <v>2047</v>
      </c>
      <c r="AE147" s="20">
        <v>2048</v>
      </c>
      <c r="AF147" s="20">
        <v>2049</v>
      </c>
      <c r="AG147" s="20">
        <v>2050</v>
      </c>
    </row>
    <row r="148" spans="1:33">
      <c r="A148" s="20" t="s">
        <v>246</v>
      </c>
      <c r="B148" s="39">
        <f ca="1">B$22*B31/SUM(B$31:B$55)</f>
        <v>4.4091615079339282E-4</v>
      </c>
      <c r="C148" s="39">
        <f t="shared" ref="C148:F148" ca="1" si="197">C$22*C31/SUM(C$31:C$55)</f>
        <v>5.1999883041436577E-4</v>
      </c>
      <c r="D148" s="39">
        <f t="shared" ca="1" si="197"/>
        <v>0</v>
      </c>
      <c r="E148" s="39">
        <f t="shared" ca="1" si="197"/>
        <v>0</v>
      </c>
      <c r="F148" s="39">
        <f t="shared" ca="1" si="197"/>
        <v>4.5762877219515744E-4</v>
      </c>
      <c r="G148" s="39">
        <f t="shared" ref="G148:AG148" ca="1" si="198">IFERROR($F148*G31/$F31,0)</f>
        <v>4.5815152661443957E-4</v>
      </c>
      <c r="H148" s="39">
        <f t="shared" ca="1" si="198"/>
        <v>4.6560386206164335E-4</v>
      </c>
      <c r="I148" s="39">
        <f t="shared" ca="1" si="198"/>
        <v>4.7317741789204223E-4</v>
      </c>
      <c r="J148" s="39">
        <f t="shared" ca="1" si="198"/>
        <v>4.8087416588769128E-4</v>
      </c>
      <c r="K148" s="39">
        <f t="shared" ca="1" si="198"/>
        <v>4.8869610990383598E-4</v>
      </c>
      <c r="L148" s="39">
        <f t="shared" ca="1" si="198"/>
        <v>4.9664528639061835E-4</v>
      </c>
      <c r="M148" s="39">
        <f t="shared" ca="1" si="198"/>
        <v>5.0472376492326817E-4</v>
      </c>
      <c r="N148" s="39">
        <f t="shared" ca="1" si="198"/>
        <v>5.1958086605945371E-4</v>
      </c>
      <c r="O148" s="39">
        <f t="shared" ca="1" si="198"/>
        <v>5.3487530236689756E-4</v>
      </c>
      <c r="P148" s="39">
        <f t="shared" ca="1" si="198"/>
        <v>5.5061994728909777E-4</v>
      </c>
      <c r="Q148" s="39">
        <f t="shared" ca="1" si="198"/>
        <v>5.6682805321357104E-4</v>
      </c>
      <c r="R148" s="39">
        <f t="shared" ca="1" si="198"/>
        <v>5.8351326262648926E-4</v>
      </c>
      <c r="S148" s="39">
        <f t="shared" ca="1" si="198"/>
        <v>6.0068961959566292E-4</v>
      </c>
      <c r="T148" s="39">
        <f t="shared" ca="1" si="198"/>
        <v>6.1837158159154082E-4</v>
      </c>
      <c r="U148" s="39">
        <f t="shared" ca="1" si="198"/>
        <v>6.3657403165617247E-4</v>
      </c>
      <c r="V148" s="39">
        <f t="shared" ca="1" si="198"/>
        <v>6.5531229093037757E-4</v>
      </c>
      <c r="W148" s="39">
        <f t="shared" ca="1" si="198"/>
        <v>6.7460213154966803E-4</v>
      </c>
      <c r="X148" s="39">
        <f t="shared" ca="1" si="198"/>
        <v>6.7357927439612875E-4</v>
      </c>
      <c r="Y148" s="39">
        <f t="shared" ca="1" si="198"/>
        <v>6.7255796813712055E-4</v>
      </c>
      <c r="Z148" s="39">
        <f t="shared" ca="1" si="198"/>
        <v>6.7153821042111896E-4</v>
      </c>
      <c r="AA148" s="39">
        <f t="shared" ca="1" si="198"/>
        <v>6.7051999890016469E-4</v>
      </c>
      <c r="AB148" s="39">
        <f t="shared" ca="1" si="198"/>
        <v>6.6950333122985832E-4</v>
      </c>
      <c r="AC148" s="39">
        <f t="shared" ca="1" si="198"/>
        <v>6.6848820506935577E-4</v>
      </c>
      <c r="AD148" s="39">
        <f t="shared" ca="1" si="198"/>
        <v>6.6747461808136163E-4</v>
      </c>
      <c r="AE148" s="39">
        <f t="shared" ca="1" si="198"/>
        <v>6.6646256793212466E-4</v>
      </c>
      <c r="AF148" s="39">
        <f t="shared" ca="1" si="198"/>
        <v>6.6545205229143211E-4</v>
      </c>
      <c r="AG148" s="39">
        <f t="shared" ca="1" si="198"/>
        <v>6.6444306883260413E-4</v>
      </c>
    </row>
    <row r="149" spans="1:33">
      <c r="A149" s="20" t="s">
        <v>247</v>
      </c>
      <c r="B149" s="39">
        <f t="shared" ref="B149:F149" ca="1" si="199">B$22*B32/SUM(B$31:B$55)</f>
        <v>0</v>
      </c>
      <c r="C149" s="39">
        <f t="shared" ca="1" si="199"/>
        <v>0</v>
      </c>
      <c r="D149" s="39">
        <f t="shared" ca="1" si="199"/>
        <v>0</v>
      </c>
      <c r="E149" s="39">
        <f t="shared" ca="1" si="199"/>
        <v>0</v>
      </c>
      <c r="F149" s="39">
        <f t="shared" ca="1" si="199"/>
        <v>0</v>
      </c>
      <c r="G149" s="39">
        <f t="shared" ref="G149:AG149" ca="1" si="200">IFERROR($F149*G32/$F32,0)</f>
        <v>0</v>
      </c>
      <c r="H149" s="39">
        <f t="shared" ca="1" si="200"/>
        <v>0</v>
      </c>
      <c r="I149" s="39">
        <f t="shared" ca="1" si="200"/>
        <v>0</v>
      </c>
      <c r="J149" s="39">
        <f t="shared" ca="1" si="200"/>
        <v>0</v>
      </c>
      <c r="K149" s="39">
        <f t="shared" ca="1" si="200"/>
        <v>0</v>
      </c>
      <c r="L149" s="39">
        <f t="shared" ca="1" si="200"/>
        <v>0</v>
      </c>
      <c r="M149" s="39">
        <f t="shared" ca="1" si="200"/>
        <v>0</v>
      </c>
      <c r="N149" s="39">
        <f t="shared" ca="1" si="200"/>
        <v>0</v>
      </c>
      <c r="O149" s="39">
        <f t="shared" ca="1" si="200"/>
        <v>0</v>
      </c>
      <c r="P149" s="39">
        <f t="shared" ca="1" si="200"/>
        <v>0</v>
      </c>
      <c r="Q149" s="39">
        <f t="shared" ca="1" si="200"/>
        <v>0</v>
      </c>
      <c r="R149" s="39">
        <f t="shared" ca="1" si="200"/>
        <v>0</v>
      </c>
      <c r="S149" s="39">
        <f t="shared" ca="1" si="200"/>
        <v>0</v>
      </c>
      <c r="T149" s="39">
        <f t="shared" ca="1" si="200"/>
        <v>0</v>
      </c>
      <c r="U149" s="39">
        <f t="shared" ca="1" si="200"/>
        <v>0</v>
      </c>
      <c r="V149" s="39">
        <f t="shared" ca="1" si="200"/>
        <v>0</v>
      </c>
      <c r="W149" s="39">
        <f t="shared" ca="1" si="200"/>
        <v>0</v>
      </c>
      <c r="X149" s="39">
        <f t="shared" ca="1" si="200"/>
        <v>0</v>
      </c>
      <c r="Y149" s="39">
        <f t="shared" ca="1" si="200"/>
        <v>0</v>
      </c>
      <c r="Z149" s="39">
        <f t="shared" ca="1" si="200"/>
        <v>0</v>
      </c>
      <c r="AA149" s="39">
        <f t="shared" ca="1" si="200"/>
        <v>0</v>
      </c>
      <c r="AB149" s="39">
        <f t="shared" ca="1" si="200"/>
        <v>0</v>
      </c>
      <c r="AC149" s="39">
        <f t="shared" ca="1" si="200"/>
        <v>0</v>
      </c>
      <c r="AD149" s="39">
        <f t="shared" ca="1" si="200"/>
        <v>0</v>
      </c>
      <c r="AE149" s="39">
        <f t="shared" ca="1" si="200"/>
        <v>0</v>
      </c>
      <c r="AF149" s="39">
        <f t="shared" ca="1" si="200"/>
        <v>0</v>
      </c>
      <c r="AG149" s="39">
        <f t="shared" ca="1" si="200"/>
        <v>0</v>
      </c>
    </row>
    <row r="150" spans="1:33">
      <c r="A150" s="20" t="s">
        <v>248</v>
      </c>
      <c r="B150" s="39">
        <f t="shared" ref="B150:F150" ca="1" si="201">B$22*B33/SUM(B$31:B$55)</f>
        <v>0</v>
      </c>
      <c r="C150" s="39">
        <f t="shared" ca="1" si="201"/>
        <v>0</v>
      </c>
      <c r="D150" s="39">
        <f t="shared" ca="1" si="201"/>
        <v>0</v>
      </c>
      <c r="E150" s="39">
        <f t="shared" ca="1" si="201"/>
        <v>0</v>
      </c>
      <c r="F150" s="39">
        <f t="shared" ca="1" si="201"/>
        <v>0</v>
      </c>
      <c r="G150" s="39">
        <f t="shared" ref="G150:AG150" ca="1" si="202">IFERROR($F150*G33/$F33,0)</f>
        <v>0</v>
      </c>
      <c r="H150" s="39">
        <f t="shared" ca="1" si="202"/>
        <v>0</v>
      </c>
      <c r="I150" s="39">
        <f t="shared" ca="1" si="202"/>
        <v>0</v>
      </c>
      <c r="J150" s="39">
        <f t="shared" ca="1" si="202"/>
        <v>0</v>
      </c>
      <c r="K150" s="39">
        <f t="shared" ca="1" si="202"/>
        <v>0</v>
      </c>
      <c r="L150" s="39">
        <f t="shared" ca="1" si="202"/>
        <v>0</v>
      </c>
      <c r="M150" s="39">
        <f t="shared" ca="1" si="202"/>
        <v>0</v>
      </c>
      <c r="N150" s="39">
        <f t="shared" ca="1" si="202"/>
        <v>0</v>
      </c>
      <c r="O150" s="39">
        <f t="shared" ca="1" si="202"/>
        <v>0</v>
      </c>
      <c r="P150" s="39">
        <f t="shared" ca="1" si="202"/>
        <v>0</v>
      </c>
      <c r="Q150" s="39">
        <f t="shared" ca="1" si="202"/>
        <v>0</v>
      </c>
      <c r="R150" s="39">
        <f t="shared" ca="1" si="202"/>
        <v>0</v>
      </c>
      <c r="S150" s="39">
        <f t="shared" ca="1" si="202"/>
        <v>0</v>
      </c>
      <c r="T150" s="39">
        <f t="shared" ca="1" si="202"/>
        <v>0</v>
      </c>
      <c r="U150" s="39">
        <f t="shared" ca="1" si="202"/>
        <v>0</v>
      </c>
      <c r="V150" s="39">
        <f t="shared" ca="1" si="202"/>
        <v>0</v>
      </c>
      <c r="W150" s="39">
        <f t="shared" ca="1" si="202"/>
        <v>0</v>
      </c>
      <c r="X150" s="39">
        <f t="shared" ca="1" si="202"/>
        <v>0</v>
      </c>
      <c r="Y150" s="39">
        <f t="shared" ca="1" si="202"/>
        <v>0</v>
      </c>
      <c r="Z150" s="39">
        <f t="shared" ca="1" si="202"/>
        <v>0</v>
      </c>
      <c r="AA150" s="39">
        <f t="shared" ca="1" si="202"/>
        <v>0</v>
      </c>
      <c r="AB150" s="39">
        <f t="shared" ca="1" si="202"/>
        <v>0</v>
      </c>
      <c r="AC150" s="39">
        <f t="shared" ca="1" si="202"/>
        <v>0</v>
      </c>
      <c r="AD150" s="39">
        <f t="shared" ca="1" si="202"/>
        <v>0</v>
      </c>
      <c r="AE150" s="39">
        <f t="shared" ca="1" si="202"/>
        <v>0</v>
      </c>
      <c r="AF150" s="39">
        <f t="shared" ca="1" si="202"/>
        <v>0</v>
      </c>
      <c r="AG150" s="39">
        <f t="shared" ca="1" si="202"/>
        <v>0</v>
      </c>
    </row>
    <row r="151" spans="1:33">
      <c r="A151" s="20" t="s">
        <v>249</v>
      </c>
      <c r="B151" s="39">
        <f t="shared" ref="B151:F151" ca="1" si="203">B$22*B34/SUM(B$31:B$55)</f>
        <v>18562750548.992947</v>
      </c>
      <c r="C151" s="39">
        <f t="shared" ca="1" si="203"/>
        <v>23120592632.219315</v>
      </c>
      <c r="D151" s="39">
        <f t="shared" ca="1" si="203"/>
        <v>0</v>
      </c>
      <c r="E151" s="39">
        <f t="shared" ca="1" si="203"/>
        <v>0</v>
      </c>
      <c r="F151" s="39">
        <f t="shared" ca="1" si="203"/>
        <v>20327993511.830559</v>
      </c>
      <c r="G151" s="39">
        <f t="shared" ref="G151:AG151" ca="1" si="204">IFERROR($F151*G34/$F34,0)</f>
        <v>20351214404.154423</v>
      </c>
      <c r="H151" s="39">
        <f t="shared" ca="1" si="204"/>
        <v>20682249155.077251</v>
      </c>
      <c r="I151" s="39">
        <f t="shared" ca="1" si="204"/>
        <v>21018668548.12228</v>
      </c>
      <c r="J151" s="39">
        <f t="shared" ca="1" si="204"/>
        <v>21360560170.380299</v>
      </c>
      <c r="K151" s="39">
        <f t="shared" ca="1" si="204"/>
        <v>21708013033.641888</v>
      </c>
      <c r="L151" s="39">
        <f t="shared" ca="1" si="204"/>
        <v>22061117597.571705</v>
      </c>
      <c r="M151" s="39">
        <f t="shared" ca="1" si="204"/>
        <v>22419965793.25975</v>
      </c>
      <c r="N151" s="39">
        <f t="shared" ca="1" si="204"/>
        <v>23079922233.612663</v>
      </c>
      <c r="O151" s="39">
        <f t="shared" ca="1" si="204"/>
        <v>23759305220.249355</v>
      </c>
      <c r="P151" s="39">
        <f t="shared" ca="1" si="204"/>
        <v>24458686595.00275</v>
      </c>
      <c r="Q151" s="39">
        <f t="shared" ca="1" si="204"/>
        <v>25178655032.501366</v>
      </c>
      <c r="R151" s="39">
        <f t="shared" ca="1" si="204"/>
        <v>25919816535.661163</v>
      </c>
      <c r="S151" s="39">
        <f t="shared" ca="1" si="204"/>
        <v>26682794945.762856</v>
      </c>
      <c r="T151" s="39">
        <f t="shared" ca="1" si="204"/>
        <v>27468232467.543842</v>
      </c>
      <c r="U151" s="39">
        <f t="shared" ca="1" si="204"/>
        <v>28276790209.746838</v>
      </c>
      <c r="V151" s="39">
        <f t="shared" ca="1" si="204"/>
        <v>29109148741.580154</v>
      </c>
      <c r="W151" s="39">
        <f t="shared" ca="1" si="204"/>
        <v>29966008665.557926</v>
      </c>
      <c r="X151" s="39">
        <f t="shared" ca="1" si="204"/>
        <v>29920573074.869564</v>
      </c>
      <c r="Y151" s="39">
        <f t="shared" ca="1" si="204"/>
        <v>29875206375.334648</v>
      </c>
      <c r="Z151" s="39">
        <f t="shared" ca="1" si="204"/>
        <v>29829908462.497822</v>
      </c>
      <c r="AA151" s="39">
        <f t="shared" ca="1" si="204"/>
        <v>29784679232.062103</v>
      </c>
      <c r="AB151" s="39">
        <f t="shared" ca="1" si="204"/>
        <v>29739518579.888645</v>
      </c>
      <c r="AC151" s="39">
        <f t="shared" ca="1" si="204"/>
        <v>29694426401.996506</v>
      </c>
      <c r="AD151" s="39">
        <f t="shared" ca="1" si="204"/>
        <v>29649402594.562405</v>
      </c>
      <c r="AE151" s="39">
        <f t="shared" ca="1" si="204"/>
        <v>29604447053.920471</v>
      </c>
      <c r="AF151" s="39">
        <f t="shared" ca="1" si="204"/>
        <v>29559559676.562031</v>
      </c>
      <c r="AG151" s="39">
        <f t="shared" ca="1" si="204"/>
        <v>29514740359.135338</v>
      </c>
    </row>
    <row r="152" spans="1:33">
      <c r="A152" s="20" t="s">
        <v>250</v>
      </c>
      <c r="B152" s="39">
        <f t="shared" ref="B152:F152" ca="1" si="205">B$22*B35/SUM(B$31:B$55)</f>
        <v>115456339724.40453</v>
      </c>
      <c r="C152" s="39">
        <f t="shared" ca="1" si="205"/>
        <v>130545374446.39288</v>
      </c>
      <c r="D152" s="39">
        <f t="shared" ca="1" si="205"/>
        <v>0</v>
      </c>
      <c r="E152" s="39">
        <f t="shared" ca="1" si="205"/>
        <v>0</v>
      </c>
      <c r="F152" s="39">
        <f t="shared" ca="1" si="205"/>
        <v>113313468783.76831</v>
      </c>
      <c r="G152" s="39">
        <f t="shared" ref="G152:AG152" ca="1" si="206">IFERROR($F152*G35/$F35,0)</f>
        <v>113442908015.23698</v>
      </c>
      <c r="H152" s="39">
        <f t="shared" ca="1" si="206"/>
        <v>115288180933.74739</v>
      </c>
      <c r="I152" s="39">
        <f t="shared" ca="1" si="206"/>
        <v>117163469233.59247</v>
      </c>
      <c r="J152" s="39">
        <f t="shared" ca="1" si="206"/>
        <v>119069261147.7634</v>
      </c>
      <c r="K152" s="39">
        <f t="shared" ca="1" si="206"/>
        <v>121006052850.89482</v>
      </c>
      <c r="L152" s="39">
        <f t="shared" ca="1" si="206"/>
        <v>122974348588.44421</v>
      </c>
      <c r="M152" s="39">
        <f t="shared" ca="1" si="206"/>
        <v>124974660807.97263</v>
      </c>
      <c r="N152" s="39">
        <f t="shared" ca="1" si="206"/>
        <v>128653427896.2765</v>
      </c>
      <c r="O152" s="39">
        <f t="shared" ca="1" si="206"/>
        <v>132440483554.45921</v>
      </c>
      <c r="P152" s="39">
        <f t="shared" ca="1" si="206"/>
        <v>136339015376.1044</v>
      </c>
      <c r="Q152" s="39">
        <f t="shared" ca="1" si="206"/>
        <v>140352304785.13132</v>
      </c>
      <c r="R152" s="39">
        <f t="shared" ca="1" si="206"/>
        <v>144483729797.79434</v>
      </c>
      <c r="S152" s="39">
        <f t="shared" ca="1" si="206"/>
        <v>148736767865.98495</v>
      </c>
      <c r="T152" s="39">
        <f t="shared" ca="1" si="206"/>
        <v>153114998804.22949</v>
      </c>
      <c r="U152" s="39">
        <f t="shared" ca="1" si="206"/>
        <v>157622107802.84619</v>
      </c>
      <c r="V152" s="39">
        <f t="shared" ca="1" si="206"/>
        <v>162261888529.79825</v>
      </c>
      <c r="W152" s="39">
        <f t="shared" ca="1" si="206"/>
        <v>167038246323.85251</v>
      </c>
      <c r="X152" s="39">
        <f t="shared" ca="1" si="206"/>
        <v>166784976645.06491</v>
      </c>
      <c r="Y152" s="39">
        <f t="shared" ca="1" si="206"/>
        <v>166532090983.30099</v>
      </c>
      <c r="Z152" s="39">
        <f t="shared" ca="1" si="206"/>
        <v>166279588756.29971</v>
      </c>
      <c r="AA152" s="39">
        <f t="shared" ca="1" si="206"/>
        <v>166027469382.68277</v>
      </c>
      <c r="AB152" s="39">
        <f t="shared" ca="1" si="206"/>
        <v>165775732281.95346</v>
      </c>
      <c r="AC152" s="39">
        <f t="shared" ca="1" si="206"/>
        <v>165524376874.49533</v>
      </c>
      <c r="AD152" s="39">
        <f t="shared" ca="1" si="206"/>
        <v>165273402581.57059</v>
      </c>
      <c r="AE152" s="39">
        <f t="shared" ca="1" si="206"/>
        <v>165022808825.31903</v>
      </c>
      <c r="AF152" s="39">
        <f t="shared" ca="1" si="206"/>
        <v>164772595028.75665</v>
      </c>
      <c r="AG152" s="39">
        <f t="shared" ca="1" si="206"/>
        <v>164522760615.77423</v>
      </c>
    </row>
    <row r="153" spans="1:33">
      <c r="A153" s="20" t="s">
        <v>251</v>
      </c>
      <c r="B153" s="39">
        <f t="shared" ref="B153:F153" ca="1" si="207">B$22*B36/SUM(B$31:B$55)</f>
        <v>132312109888.26883</v>
      </c>
      <c r="C153" s="39">
        <f t="shared" ca="1" si="207"/>
        <v>143140043564.81308</v>
      </c>
      <c r="D153" s="39">
        <f t="shared" ca="1" si="207"/>
        <v>0</v>
      </c>
      <c r="E153" s="39">
        <f t="shared" ca="1" si="207"/>
        <v>0</v>
      </c>
      <c r="F153" s="39">
        <f t="shared" ca="1" si="207"/>
        <v>105866580071.51369</v>
      </c>
      <c r="G153" s="39">
        <f t="shared" ref="G153:AG153" ca="1" si="208">IFERROR($F153*G36/$F36,0)</f>
        <v>105987512639.45778</v>
      </c>
      <c r="H153" s="39">
        <f t="shared" ca="1" si="208"/>
        <v>107711515401.68954</v>
      </c>
      <c r="I153" s="39">
        <f t="shared" ca="1" si="208"/>
        <v>109463560953.58743</v>
      </c>
      <c r="J153" s="39">
        <f t="shared" ca="1" si="208"/>
        <v>111244105441.78265</v>
      </c>
      <c r="K153" s="39">
        <f t="shared" ca="1" si="208"/>
        <v>113053612432.63014</v>
      </c>
      <c r="L153" s="39">
        <f t="shared" ca="1" si="208"/>
        <v>114892553032.89828</v>
      </c>
      <c r="M153" s="39">
        <f t="shared" ca="1" si="208"/>
        <v>116761406012.42216</v>
      </c>
      <c r="N153" s="39">
        <f t="shared" ca="1" si="208"/>
        <v>120198406880.00267</v>
      </c>
      <c r="O153" s="39">
        <f t="shared" ca="1" si="208"/>
        <v>123736579661.89276</v>
      </c>
      <c r="P153" s="39">
        <f t="shared" ca="1" si="208"/>
        <v>127378902465.06393</v>
      </c>
      <c r="Q153" s="39">
        <f t="shared" ca="1" si="208"/>
        <v>131128441060.35374</v>
      </c>
      <c r="R153" s="39">
        <f t="shared" ca="1" si="208"/>
        <v>134988351462.9483</v>
      </c>
      <c r="S153" s="39">
        <f t="shared" ca="1" si="208"/>
        <v>138961882588.82446</v>
      </c>
      <c r="T153" s="39">
        <f t="shared" ca="1" si="208"/>
        <v>143052378989.38684</v>
      </c>
      <c r="U153" s="39">
        <f t="shared" ca="1" si="208"/>
        <v>147263283666.60248</v>
      </c>
      <c r="V153" s="39">
        <f t="shared" ca="1" si="208"/>
        <v>151598140971.00171</v>
      </c>
      <c r="W153" s="39">
        <f t="shared" ca="1" si="208"/>
        <v>156060599584.98495</v>
      </c>
      <c r="X153" s="39">
        <f t="shared" ca="1" si="208"/>
        <v>155823974627.53867</v>
      </c>
      <c r="Y153" s="39">
        <f t="shared" ca="1" si="208"/>
        <v>155587708449.76279</v>
      </c>
      <c r="Z153" s="39">
        <f t="shared" ca="1" si="208"/>
        <v>155351800507.66208</v>
      </c>
      <c r="AA153" s="39">
        <f t="shared" ca="1" si="208"/>
        <v>155116250258.0661</v>
      </c>
      <c r="AB153" s="39">
        <f t="shared" ca="1" si="208"/>
        <v>154881057158.62811</v>
      </c>
      <c r="AC153" s="39">
        <f t="shared" ca="1" si="208"/>
        <v>154646220667.82349</v>
      </c>
      <c r="AD153" s="39">
        <f t="shared" ca="1" si="208"/>
        <v>154411740244.94888</v>
      </c>
      <c r="AE153" s="39">
        <f t="shared" ca="1" si="208"/>
        <v>154177615350.12061</v>
      </c>
      <c r="AF153" s="39">
        <f t="shared" ca="1" si="208"/>
        <v>153943845444.27365</v>
      </c>
      <c r="AG153" s="39">
        <f t="shared" ca="1" si="208"/>
        <v>153710429989.16043</v>
      </c>
    </row>
    <row r="154" spans="1:33">
      <c r="A154" s="20" t="s">
        <v>252</v>
      </c>
      <c r="B154" s="39">
        <f t="shared" ref="B154:F154" ca="1" si="209">B$22*B37/SUM(B$31:B$55)</f>
        <v>1329301482.3723052</v>
      </c>
      <c r="C154" s="39">
        <f t="shared" ca="1" si="209"/>
        <v>1562557954.0192688</v>
      </c>
      <c r="D154" s="39">
        <f t="shared" ca="1" si="209"/>
        <v>0</v>
      </c>
      <c r="E154" s="39">
        <f t="shared" ca="1" si="209"/>
        <v>0</v>
      </c>
      <c r="F154" s="39">
        <f t="shared" ca="1" si="209"/>
        <v>1207603574.9602203</v>
      </c>
      <c r="G154" s="39">
        <f t="shared" ref="G154:AG154" ca="1" si="210">IFERROR($F154*G37/$F37,0)</f>
        <v>1208983033.9101529</v>
      </c>
      <c r="H154" s="39">
        <f t="shared" ca="1" si="210"/>
        <v>1228648464.6580434</v>
      </c>
      <c r="I154" s="39">
        <f t="shared" ca="1" si="210"/>
        <v>1248633775.1359658</v>
      </c>
      <c r="J154" s="39">
        <f t="shared" ca="1" si="210"/>
        <v>1268944168.537432</v>
      </c>
      <c r="K154" s="39">
        <f t="shared" ca="1" si="210"/>
        <v>1289584932.6915855</v>
      </c>
      <c r="L154" s="39">
        <f t="shared" ca="1" si="210"/>
        <v>1310561441.4398913</v>
      </c>
      <c r="M154" s="39">
        <f t="shared" ca="1" si="210"/>
        <v>1331879156.0352206</v>
      </c>
      <c r="N154" s="39">
        <f t="shared" ca="1" si="210"/>
        <v>1371084489.1254923</v>
      </c>
      <c r="O154" s="39">
        <f t="shared" ca="1" si="210"/>
        <v>1411443874.4702454</v>
      </c>
      <c r="P154" s="39">
        <f t="shared" ca="1" si="210"/>
        <v>1452991282.8714371</v>
      </c>
      <c r="Q154" s="39">
        <f t="shared" ca="1" si="210"/>
        <v>1495761685.0990772</v>
      </c>
      <c r="R154" s="39">
        <f t="shared" ca="1" si="210"/>
        <v>1539791081.3263917</v>
      </c>
      <c r="S154" s="39">
        <f t="shared" ca="1" si="210"/>
        <v>1585116531.431442</v>
      </c>
      <c r="T154" s="39">
        <f t="shared" ca="1" si="210"/>
        <v>1631776186.1907084</v>
      </c>
      <c r="U154" s="39">
        <f t="shared" ca="1" si="210"/>
        <v>1679809319.3908858</v>
      </c>
      <c r="V154" s="39">
        <f t="shared" ca="1" si="210"/>
        <v>1729256360.8859334</v>
      </c>
      <c r="W154" s="39">
        <f t="shared" ca="1" si="210"/>
        <v>1780158930.6271868</v>
      </c>
      <c r="X154" s="39">
        <f t="shared" ca="1" si="210"/>
        <v>1777459786.6258984</v>
      </c>
      <c r="Y154" s="39">
        <f t="shared" ca="1" si="210"/>
        <v>1774764735.1683786</v>
      </c>
      <c r="Z154" s="39">
        <f t="shared" ca="1" si="210"/>
        <v>1772073770.0493591</v>
      </c>
      <c r="AA154" s="39">
        <f t="shared" ca="1" si="210"/>
        <v>1769386885.0729799</v>
      </c>
      <c r="AB154" s="39">
        <f t="shared" ca="1" si="210"/>
        <v>1766704074.0527742</v>
      </c>
      <c r="AC154" s="39">
        <f t="shared" ca="1" si="210"/>
        <v>1764025330.8116574</v>
      </c>
      <c r="AD154" s="39">
        <f t="shared" ca="1" si="210"/>
        <v>1761350649.1819086</v>
      </c>
      <c r="AE154" s="39">
        <f t="shared" ca="1" si="210"/>
        <v>1758680023.0051601</v>
      </c>
      <c r="AF154" s="39">
        <f t="shared" ca="1" si="210"/>
        <v>1756013446.1323812</v>
      </c>
      <c r="AG154" s="39">
        <f t="shared" ca="1" si="210"/>
        <v>1753350912.4238656</v>
      </c>
    </row>
    <row r="155" spans="1:33">
      <c r="A155" s="20" t="s">
        <v>253</v>
      </c>
      <c r="B155" s="39">
        <f t="shared" ref="B155:F155" ca="1" si="211">B$22*B38/SUM(B$31:B$55)</f>
        <v>46756552490.903419</v>
      </c>
      <c r="C155" s="39">
        <f t="shared" ca="1" si="211"/>
        <v>53480044675.144554</v>
      </c>
      <c r="D155" s="39">
        <f t="shared" ca="1" si="211"/>
        <v>0</v>
      </c>
      <c r="E155" s="39">
        <f t="shared" ca="1" si="211"/>
        <v>0</v>
      </c>
      <c r="F155" s="39">
        <f t="shared" ca="1" si="211"/>
        <v>41662323336.128082</v>
      </c>
      <c r="G155" s="39">
        <f t="shared" ref="G155:AG155" ca="1" si="212">IFERROR($F155*G38/$F38,0)</f>
        <v>41709914669.900764</v>
      </c>
      <c r="H155" s="39">
        <f t="shared" ca="1" si="212"/>
        <v>42388372030.702995</v>
      </c>
      <c r="I155" s="39">
        <f t="shared" ca="1" si="212"/>
        <v>43077865242.191322</v>
      </c>
      <c r="J155" s="39">
        <f t="shared" ca="1" si="212"/>
        <v>43778573814.541924</v>
      </c>
      <c r="K155" s="39">
        <f t="shared" ca="1" si="212"/>
        <v>44490680177.860229</v>
      </c>
      <c r="L155" s="39">
        <f t="shared" ca="1" si="212"/>
        <v>45214369729.676788</v>
      </c>
      <c r="M155" s="39">
        <f t="shared" ca="1" si="212"/>
        <v>45949830883.215652</v>
      </c>
      <c r="N155" s="39">
        <f t="shared" ca="1" si="212"/>
        <v>47302414874.83004</v>
      </c>
      <c r="O155" s="39">
        <f t="shared" ca="1" si="212"/>
        <v>48694813669.224045</v>
      </c>
      <c r="P155" s="39">
        <f t="shared" ca="1" si="212"/>
        <v>50128199259.065163</v>
      </c>
      <c r="Q155" s="39">
        <f t="shared" ca="1" si="212"/>
        <v>51603778135.918762</v>
      </c>
      <c r="R155" s="39">
        <f t="shared" ca="1" si="212"/>
        <v>53122792305.761124</v>
      </c>
      <c r="S155" s="39">
        <f t="shared" ca="1" si="212"/>
        <v>54686520334.385376</v>
      </c>
      <c r="T155" s="39">
        <f t="shared" ca="1" si="212"/>
        <v>56296278423.580078</v>
      </c>
      <c r="U155" s="39">
        <f t="shared" ca="1" si="212"/>
        <v>57953421518.986237</v>
      </c>
      <c r="V155" s="39">
        <f t="shared" ca="1" si="212"/>
        <v>59659344450.565399</v>
      </c>
      <c r="W155" s="39">
        <f t="shared" ca="1" si="212"/>
        <v>61415483106.638657</v>
      </c>
      <c r="X155" s="39">
        <f t="shared" ca="1" si="212"/>
        <v>61322362638.5942</v>
      </c>
      <c r="Y155" s="39">
        <f t="shared" ca="1" si="212"/>
        <v>61229383363.309776</v>
      </c>
      <c r="Z155" s="39">
        <f t="shared" ca="1" si="212"/>
        <v>61136545066.703598</v>
      </c>
      <c r="AA155" s="39">
        <f t="shared" ca="1" si="212"/>
        <v>61043847535.018517</v>
      </c>
      <c r="AB155" s="39">
        <f t="shared" ca="1" si="212"/>
        <v>60951290554.821419</v>
      </c>
      <c r="AC155" s="39">
        <f t="shared" ca="1" si="212"/>
        <v>60858873913.002884</v>
      </c>
      <c r="AD155" s="39">
        <f t="shared" ca="1" si="212"/>
        <v>60766597396.77655</v>
      </c>
      <c r="AE155" s="39">
        <f t="shared" ca="1" si="212"/>
        <v>60674460793.678734</v>
      </c>
      <c r="AF155" s="39">
        <f t="shared" ca="1" si="212"/>
        <v>60582463891.567863</v>
      </c>
      <c r="AG155" s="39">
        <f t="shared" ca="1" si="212"/>
        <v>60490606478.624069</v>
      </c>
    </row>
    <row r="156" spans="1:33">
      <c r="A156" s="20" t="s">
        <v>392</v>
      </c>
      <c r="B156" s="39">
        <f t="shared" ref="B156:F156" ca="1" si="213">B$22*B39/SUM(B$31:B$55)</f>
        <v>425255402332.68768</v>
      </c>
      <c r="C156" s="39">
        <f t="shared" ca="1" si="213"/>
        <v>489364334592.93011</v>
      </c>
      <c r="D156" s="39">
        <f t="shared" ca="1" si="213"/>
        <v>0</v>
      </c>
      <c r="E156" s="39">
        <f t="shared" ca="1" si="213"/>
        <v>0</v>
      </c>
      <c r="F156" s="39">
        <f t="shared" ca="1" si="213"/>
        <v>407636216998.3006</v>
      </c>
      <c r="G156" s="39">
        <f t="shared" ref="G156:AG156" ca="1" si="214">IFERROR($F156*G39/$F39,0)</f>
        <v>421747772960.70966</v>
      </c>
      <c r="H156" s="39">
        <f t="shared" ca="1" si="214"/>
        <v>417608517799.77594</v>
      </c>
      <c r="I156" s="39">
        <f t="shared" ca="1" si="214"/>
        <v>413469262638.8421</v>
      </c>
      <c r="J156" s="39">
        <f t="shared" ca="1" si="214"/>
        <v>409330007477.90839</v>
      </c>
      <c r="K156" s="39">
        <f t="shared" ca="1" si="214"/>
        <v>405190752316.97296</v>
      </c>
      <c r="L156" s="39">
        <f t="shared" ca="1" si="214"/>
        <v>401051497156.03918</v>
      </c>
      <c r="M156" s="39">
        <f t="shared" ca="1" si="214"/>
        <v>396912241995.10645</v>
      </c>
      <c r="N156" s="39">
        <f t="shared" ca="1" si="214"/>
        <v>392713498920.62445</v>
      </c>
      <c r="O156" s="39">
        <f t="shared" ca="1" si="214"/>
        <v>388514755846.14349</v>
      </c>
      <c r="P156" s="39">
        <f t="shared" ca="1" si="214"/>
        <v>384316012771.66254</v>
      </c>
      <c r="Q156" s="39">
        <f t="shared" ca="1" si="214"/>
        <v>380117269697.18158</v>
      </c>
      <c r="R156" s="39">
        <f t="shared" ca="1" si="214"/>
        <v>375918526622.70068</v>
      </c>
      <c r="S156" s="39">
        <f t="shared" ca="1" si="214"/>
        <v>371719783548.21973</v>
      </c>
      <c r="T156" s="39">
        <f t="shared" ca="1" si="214"/>
        <v>367521040473.73871</v>
      </c>
      <c r="U156" s="39">
        <f t="shared" ca="1" si="214"/>
        <v>363322297399.25781</v>
      </c>
      <c r="V156" s="39">
        <f t="shared" ca="1" si="214"/>
        <v>359123554324.77686</v>
      </c>
      <c r="W156" s="39">
        <f t="shared" ca="1" si="214"/>
        <v>354924811250.2959</v>
      </c>
      <c r="X156" s="39">
        <f t="shared" ca="1" si="214"/>
        <v>350947330913.07843</v>
      </c>
      <c r="Y156" s="39">
        <f t="shared" ca="1" si="214"/>
        <v>346969850575.86261</v>
      </c>
      <c r="Z156" s="39">
        <f t="shared" ca="1" si="214"/>
        <v>342992370238.64667</v>
      </c>
      <c r="AA156" s="39">
        <f t="shared" ca="1" si="214"/>
        <v>339014889901.4292</v>
      </c>
      <c r="AB156" s="39">
        <f t="shared" ca="1" si="214"/>
        <v>335037409564.21338</v>
      </c>
      <c r="AC156" s="39">
        <f t="shared" ca="1" si="214"/>
        <v>331059929226.9975</v>
      </c>
      <c r="AD156" s="39">
        <f t="shared" ca="1" si="214"/>
        <v>327082448889.78003</v>
      </c>
      <c r="AE156" s="39">
        <f t="shared" ca="1" si="214"/>
        <v>323104968552.56427</v>
      </c>
      <c r="AF156" s="39">
        <f t="shared" ca="1" si="214"/>
        <v>319127488215.34839</v>
      </c>
      <c r="AG156" s="39">
        <f t="shared" ca="1" si="214"/>
        <v>315150007878.13232</v>
      </c>
    </row>
    <row r="157" spans="1:33">
      <c r="A157" s="20" t="s">
        <v>368</v>
      </c>
      <c r="B157" s="39">
        <f t="shared" ref="B157:F157" ca="1" si="215">B$22*B40/SUM(B$31:B$55)</f>
        <v>1200094446557.6675</v>
      </c>
      <c r="C157" s="39">
        <f t="shared" ca="1" si="215"/>
        <v>1502559999979.5933</v>
      </c>
      <c r="D157" s="39">
        <f t="shared" ca="1" si="215"/>
        <v>0</v>
      </c>
      <c r="E157" s="39">
        <f t="shared" ca="1" si="215"/>
        <v>0</v>
      </c>
      <c r="F157" s="39">
        <f t="shared" ca="1" si="215"/>
        <v>1277838807694.2219</v>
      </c>
      <c r="G157" s="39">
        <f t="shared" ref="G157:AG157" ca="1" si="216">IFERROR($F157*G40/$F40,0)</f>
        <v>1294535307794.7561</v>
      </c>
      <c r="H157" s="39">
        <f t="shared" ca="1" si="216"/>
        <v>1302482315453.0505</v>
      </c>
      <c r="I157" s="39">
        <f t="shared" ca="1" si="216"/>
        <v>1310478108903.6992</v>
      </c>
      <c r="J157" s="39">
        <f t="shared" ca="1" si="216"/>
        <v>1318522987637.2317</v>
      </c>
      <c r="K157" s="39">
        <f t="shared" ca="1" si="216"/>
        <v>1326617252982.717</v>
      </c>
      <c r="L157" s="39">
        <f t="shared" ca="1" si="216"/>
        <v>1334761208119.0498</v>
      </c>
      <c r="M157" s="39">
        <f t="shared" ca="1" si="216"/>
        <v>1342955158086.3054</v>
      </c>
      <c r="N157" s="39">
        <f t="shared" ca="1" si="216"/>
        <v>1354904100049.5437</v>
      </c>
      <c r="O157" s="39">
        <f t="shared" ca="1" si="216"/>
        <v>1366959357710.0564</v>
      </c>
      <c r="P157" s="39">
        <f t="shared" ca="1" si="216"/>
        <v>1379121877011.6375</v>
      </c>
      <c r="Q157" s="39">
        <f t="shared" ca="1" si="216"/>
        <v>1391392612314.6135</v>
      </c>
      <c r="R157" s="39">
        <f t="shared" ca="1" si="216"/>
        <v>1403772526470.7324</v>
      </c>
      <c r="S157" s="39">
        <f t="shared" ca="1" si="216"/>
        <v>1416262590898.7129</v>
      </c>
      <c r="T157" s="39">
        <f t="shared" ca="1" si="216"/>
        <v>1428863785660.4712</v>
      </c>
      <c r="U157" s="39">
        <f t="shared" ca="1" si="216"/>
        <v>1441577099538.0239</v>
      </c>
      <c r="V157" s="39">
        <f t="shared" ca="1" si="216"/>
        <v>1454403530111.0735</v>
      </c>
      <c r="W157" s="39">
        <f t="shared" ca="1" si="216"/>
        <v>1467344083835.2869</v>
      </c>
      <c r="X157" s="39">
        <f t="shared" ca="1" si="216"/>
        <v>1478762513544.5674</v>
      </c>
      <c r="Y157" s="39">
        <f t="shared" ca="1" si="216"/>
        <v>1490269798034.7151</v>
      </c>
      <c r="Z157" s="39">
        <f t="shared" ca="1" si="216"/>
        <v>1501866628746.8718</v>
      </c>
      <c r="AA157" s="39">
        <f t="shared" ca="1" si="216"/>
        <v>1513553702502.7676</v>
      </c>
      <c r="AB157" s="39">
        <f t="shared" ca="1" si="216"/>
        <v>1525331721546.5879</v>
      </c>
      <c r="AC157" s="39">
        <f t="shared" ca="1" si="216"/>
        <v>1537201393587.1711</v>
      </c>
      <c r="AD157" s="39">
        <f t="shared" ca="1" si="216"/>
        <v>1549163431840.5339</v>
      </c>
      <c r="AE157" s="39">
        <f t="shared" ca="1" si="216"/>
        <v>1561218555072.7236</v>
      </c>
      <c r="AF157" s="39">
        <f t="shared" ca="1" si="216"/>
        <v>1573367487643.009</v>
      </c>
      <c r="AG157" s="39">
        <f t="shared" ca="1" si="216"/>
        <v>1585610959547.4053</v>
      </c>
    </row>
    <row r="158" spans="1:33">
      <c r="A158" s="20" t="s">
        <v>305</v>
      </c>
      <c r="B158" s="39">
        <f t="shared" ref="B158:F158" ca="1" si="217">B$22*B41/SUM(B$31:B$55)</f>
        <v>372881387177.08649</v>
      </c>
      <c r="C158" s="39">
        <f t="shared" ca="1" si="217"/>
        <v>466860469787.42615</v>
      </c>
      <c r="D158" s="39">
        <f t="shared" ca="1" si="217"/>
        <v>0</v>
      </c>
      <c r="E158" s="39">
        <f t="shared" ca="1" si="217"/>
        <v>0</v>
      </c>
      <c r="F158" s="39">
        <f t="shared" ca="1" si="217"/>
        <v>397037340326.39697</v>
      </c>
      <c r="G158" s="39">
        <f t="shared" ref="G158:AG158" ca="1" si="218">IFERROR($F158*G41/$F41,0)</f>
        <v>402225110452.61304</v>
      </c>
      <c r="H158" s="39">
        <f t="shared" ca="1" si="218"/>
        <v>404694325478.17334</v>
      </c>
      <c r="I158" s="39">
        <f t="shared" ca="1" si="218"/>
        <v>407178698738.9707</v>
      </c>
      <c r="J158" s="39">
        <f t="shared" ca="1" si="218"/>
        <v>409678323289.71808</v>
      </c>
      <c r="K158" s="39">
        <f t="shared" ca="1" si="218"/>
        <v>412193292756.38068</v>
      </c>
      <c r="L158" s="39">
        <f t="shared" ca="1" si="218"/>
        <v>414723701339.68359</v>
      </c>
      <c r="M158" s="39">
        <f t="shared" ca="1" si="218"/>
        <v>417269643818.63934</v>
      </c>
      <c r="N158" s="39">
        <f t="shared" ca="1" si="218"/>
        <v>420982299991.10217</v>
      </c>
      <c r="O158" s="39">
        <f t="shared" ca="1" si="218"/>
        <v>424727989517.55823</v>
      </c>
      <c r="P158" s="39">
        <f t="shared" ca="1" si="218"/>
        <v>428507006312.23651</v>
      </c>
      <c r="Q158" s="39">
        <f t="shared" ca="1" si="218"/>
        <v>432319646904.46753</v>
      </c>
      <c r="R158" s="39">
        <f t="shared" ca="1" si="218"/>
        <v>436166210461.95081</v>
      </c>
      <c r="S158" s="39">
        <f t="shared" ca="1" si="218"/>
        <v>440046998814.23041</v>
      </c>
      <c r="T158" s="39">
        <f t="shared" ca="1" si="218"/>
        <v>443962316476.37866</v>
      </c>
      <c r="U158" s="39">
        <f t="shared" ca="1" si="218"/>
        <v>447912470672.88983</v>
      </c>
      <c r="V158" s="39">
        <f t="shared" ca="1" si="218"/>
        <v>451897771361.78802</v>
      </c>
      <c r="W158" s="39">
        <f t="shared" ca="1" si="218"/>
        <v>455918531258.94885</v>
      </c>
      <c r="X158" s="39">
        <f t="shared" ca="1" si="218"/>
        <v>459466351950.55627</v>
      </c>
      <c r="Y158" s="39">
        <f t="shared" ca="1" si="218"/>
        <v>463041780714.2135</v>
      </c>
      <c r="Z158" s="39">
        <f t="shared" ca="1" si="218"/>
        <v>466645032387.62183</v>
      </c>
      <c r="AA158" s="39">
        <f t="shared" ca="1" si="218"/>
        <v>470276323480.28491</v>
      </c>
      <c r="AB158" s="39">
        <f t="shared" ca="1" si="218"/>
        <v>473935872186.51813</v>
      </c>
      <c r="AC158" s="39">
        <f t="shared" ca="1" si="218"/>
        <v>477623898398.55951</v>
      </c>
      <c r="AD158" s="39">
        <f t="shared" ca="1" si="218"/>
        <v>481340623719.78192</v>
      </c>
      <c r="AE158" s="39">
        <f t="shared" ca="1" si="218"/>
        <v>485086271478.00903</v>
      </c>
      <c r="AF158" s="39">
        <f t="shared" ca="1" si="218"/>
        <v>488861066738.93463</v>
      </c>
      <c r="AG158" s="39">
        <f t="shared" ca="1" si="218"/>
        <v>492665236319.64557</v>
      </c>
    </row>
    <row r="159" spans="1:33">
      <c r="A159" s="20" t="s">
        <v>258</v>
      </c>
      <c r="B159" s="39">
        <f t="shared" ref="B159:F159" ca="1" si="219">B$22*B42/SUM(B$31:B$55)</f>
        <v>23648849208.294788</v>
      </c>
      <c r="C159" s="39">
        <f t="shared" ca="1" si="219"/>
        <v>25878126645.26757</v>
      </c>
      <c r="D159" s="39">
        <f t="shared" ca="1" si="219"/>
        <v>0</v>
      </c>
      <c r="E159" s="39">
        <f t="shared" ca="1" si="219"/>
        <v>0</v>
      </c>
      <c r="F159" s="39">
        <f t="shared" ca="1" si="219"/>
        <v>21955326313.058235</v>
      </c>
      <c r="G159" s="39">
        <f t="shared" ref="G159:AG159" ca="1" si="220">IFERROR($F159*G42/$F42,0)</f>
        <v>21980406125.679886</v>
      </c>
      <c r="H159" s="39">
        <f t="shared" ca="1" si="220"/>
        <v>22337941461.041092</v>
      </c>
      <c r="I159" s="39">
        <f t="shared" ca="1" si="220"/>
        <v>22701292499.50172</v>
      </c>
      <c r="J159" s="39">
        <f t="shared" ca="1" si="220"/>
        <v>23070553839.830616</v>
      </c>
      <c r="K159" s="39">
        <f t="shared" ca="1" si="220"/>
        <v>23445821619.549007</v>
      </c>
      <c r="L159" s="39">
        <f t="shared" ca="1" si="220"/>
        <v>23827193539.960011</v>
      </c>
      <c r="M159" s="39">
        <f t="shared" ca="1" si="220"/>
        <v>24214768891.585243</v>
      </c>
      <c r="N159" s="39">
        <f t="shared" ca="1" si="220"/>
        <v>24927557342.246639</v>
      </c>
      <c r="O159" s="39">
        <f t="shared" ca="1" si="220"/>
        <v>25661327507.731373</v>
      </c>
      <c r="P159" s="39">
        <f t="shared" ca="1" si="220"/>
        <v>26416697007.974957</v>
      </c>
      <c r="Q159" s="39">
        <f t="shared" ca="1" si="220"/>
        <v>27194301643.237415</v>
      </c>
      <c r="R159" s="39">
        <f t="shared" ca="1" si="220"/>
        <v>27994795929.261261</v>
      </c>
      <c r="S159" s="39">
        <f t="shared" ca="1" si="220"/>
        <v>28818853648.182304</v>
      </c>
      <c r="T159" s="39">
        <f t="shared" ca="1" si="220"/>
        <v>29667168415.657284</v>
      </c>
      <c r="U159" s="39">
        <f t="shared" ca="1" si="220"/>
        <v>30540454264.685375</v>
      </c>
      <c r="V159" s="39">
        <f t="shared" ca="1" si="220"/>
        <v>31439446246.615265</v>
      </c>
      <c r="W159" s="39">
        <f t="shared" ca="1" si="220"/>
        <v>32364901049.843414</v>
      </c>
      <c r="X159" s="39">
        <f t="shared" ca="1" si="220"/>
        <v>32315828168.193333</v>
      </c>
      <c r="Y159" s="39">
        <f t="shared" ca="1" si="220"/>
        <v>32266829692.694229</v>
      </c>
      <c r="Z159" s="39">
        <f t="shared" ca="1" si="220"/>
        <v>32217905510.528679</v>
      </c>
      <c r="AA159" s="39">
        <f t="shared" ca="1" si="220"/>
        <v>32169055509.050335</v>
      </c>
      <c r="AB159" s="39">
        <f t="shared" ca="1" si="220"/>
        <v>32120279575.783634</v>
      </c>
      <c r="AC159" s="39">
        <f t="shared" ca="1" si="220"/>
        <v>32071577598.423588</v>
      </c>
      <c r="AD159" s="39">
        <f t="shared" ca="1" si="220"/>
        <v>32022949464.835453</v>
      </c>
      <c r="AE159" s="39">
        <f t="shared" ca="1" si="220"/>
        <v>31974395063.054527</v>
      </c>
      <c r="AF159" s="39">
        <f t="shared" ca="1" si="220"/>
        <v>31925914281.285858</v>
      </c>
      <c r="AG159" s="39">
        <f t="shared" ca="1" si="220"/>
        <v>31877507007.904015</v>
      </c>
    </row>
    <row r="160" spans="1:33">
      <c r="A160" s="20" t="s">
        <v>306</v>
      </c>
      <c r="B160" s="39">
        <f t="shared" ref="B160:F160" ca="1" si="221">B$22*B43/SUM(B$31:B$55)</f>
        <v>59599279477.517021</v>
      </c>
      <c r="C160" s="39">
        <f t="shared" ca="1" si="221"/>
        <v>65217452599.973328</v>
      </c>
      <c r="D160" s="39">
        <f t="shared" ca="1" si="221"/>
        <v>0</v>
      </c>
      <c r="E160" s="39">
        <f t="shared" ca="1" si="221"/>
        <v>0</v>
      </c>
      <c r="F160" s="39">
        <f t="shared" ca="1" si="221"/>
        <v>55331302484.396545</v>
      </c>
      <c r="G160" s="39">
        <f t="shared" ref="G160:AG160" ca="1" si="222">IFERROR($F160*G43/$F43,0)</f>
        <v>55394508044.57058</v>
      </c>
      <c r="H160" s="39">
        <f t="shared" ca="1" si="222"/>
        <v>56295560277.074402</v>
      </c>
      <c r="I160" s="39">
        <f t="shared" ca="1" si="222"/>
        <v>57211269109.200798</v>
      </c>
      <c r="J160" s="39">
        <f t="shared" ca="1" si="222"/>
        <v>58141872946.565758</v>
      </c>
      <c r="K160" s="39">
        <f t="shared" ca="1" si="222"/>
        <v>59087614072.713203</v>
      </c>
      <c r="L160" s="39">
        <f t="shared" ca="1" si="222"/>
        <v>60048738712.193771</v>
      </c>
      <c r="M160" s="39">
        <f t="shared" ca="1" si="222"/>
        <v>61025497094.669617</v>
      </c>
      <c r="N160" s="39">
        <f t="shared" ca="1" si="222"/>
        <v>62821849961.785645</v>
      </c>
      <c r="O160" s="39">
        <f t="shared" ca="1" si="222"/>
        <v>64671080458.365135</v>
      </c>
      <c r="P160" s="39">
        <f t="shared" ca="1" si="222"/>
        <v>66574745095.797852</v>
      </c>
      <c r="Q160" s="39">
        <f t="shared" ca="1" si="222"/>
        <v>68534446203.10437</v>
      </c>
      <c r="R160" s="39">
        <f t="shared" ca="1" si="222"/>
        <v>70551833275.628662</v>
      </c>
      <c r="S160" s="39">
        <f t="shared" ca="1" si="222"/>
        <v>72628604363.430878</v>
      </c>
      <c r="T160" s="39">
        <f t="shared" ca="1" si="222"/>
        <v>74766507500.548981</v>
      </c>
      <c r="U160" s="39">
        <f t="shared" ca="1" si="222"/>
        <v>76967342176.332275</v>
      </c>
      <c r="V160" s="39">
        <f t="shared" ca="1" si="222"/>
        <v>79232960850.08548</v>
      </c>
      <c r="W160" s="39">
        <f t="shared" ca="1" si="222"/>
        <v>81565270510.297577</v>
      </c>
      <c r="X160" s="39">
        <f t="shared" ca="1" si="222"/>
        <v>81441598175.865158</v>
      </c>
      <c r="Y160" s="39">
        <f t="shared" ca="1" si="222"/>
        <v>81318113358.083008</v>
      </c>
      <c r="Z160" s="39">
        <f t="shared" ca="1" si="222"/>
        <v>81194815772.631332</v>
      </c>
      <c r="AA160" s="39">
        <f t="shared" ca="1" si="222"/>
        <v>81071705135.621399</v>
      </c>
      <c r="AB160" s="39">
        <f t="shared" ca="1" si="222"/>
        <v>80948781163.59494</v>
      </c>
      <c r="AC160" s="39">
        <f t="shared" ca="1" si="222"/>
        <v>80826043573.523483</v>
      </c>
      <c r="AD160" s="39">
        <f t="shared" ca="1" si="222"/>
        <v>80703492082.807724</v>
      </c>
      <c r="AE160" s="39">
        <f t="shared" ca="1" si="222"/>
        <v>80581126409.276749</v>
      </c>
      <c r="AF160" s="39">
        <f t="shared" ca="1" si="222"/>
        <v>80458946271.187561</v>
      </c>
      <c r="AG160" s="39">
        <f t="shared" ca="1" si="222"/>
        <v>80336951387.22438</v>
      </c>
    </row>
    <row r="161" spans="1:33">
      <c r="A161" s="20" t="s">
        <v>259</v>
      </c>
      <c r="B161" s="39">
        <f t="shared" ref="B161:F161" ca="1" si="223">B$22*B44/SUM(B$31:B$55)</f>
        <v>2697154250449.5913</v>
      </c>
      <c r="C161" s="39">
        <f t="shared" ca="1" si="223"/>
        <v>3046975003303.4858</v>
      </c>
      <c r="D161" s="39">
        <f t="shared" ca="1" si="223"/>
        <v>0</v>
      </c>
      <c r="E161" s="39">
        <f t="shared" ca="1" si="223"/>
        <v>0</v>
      </c>
      <c r="F161" s="39">
        <f t="shared" ca="1" si="223"/>
        <v>2457381808689.084</v>
      </c>
      <c r="G161" s="39">
        <f t="shared" ref="G161:AG161" ca="1" si="224">IFERROR($F161*G44/$F44,0)</f>
        <v>2180505812369.7209</v>
      </c>
      <c r="H161" s="39">
        <f t="shared" ca="1" si="224"/>
        <v>2253578957762.3081</v>
      </c>
      <c r="I161" s="39">
        <f t="shared" ca="1" si="224"/>
        <v>2329100931563.0898</v>
      </c>
      <c r="J161" s="39">
        <f t="shared" ca="1" si="224"/>
        <v>2407153798948.5493</v>
      </c>
      <c r="K161" s="39">
        <f t="shared" ca="1" si="224"/>
        <v>2487822375264.6675</v>
      </c>
      <c r="L161" s="39">
        <f t="shared" ca="1" si="224"/>
        <v>2571194318190.6426</v>
      </c>
      <c r="M161" s="39">
        <f t="shared" ca="1" si="224"/>
        <v>2657360222991.2124</v>
      </c>
      <c r="N161" s="39">
        <f t="shared" ca="1" si="224"/>
        <v>2683681885046.5532</v>
      </c>
      <c r="O161" s="39">
        <f t="shared" ca="1" si="224"/>
        <v>2710264268206.7559</v>
      </c>
      <c r="P161" s="39">
        <f t="shared" ca="1" si="224"/>
        <v>2737109954964.3086</v>
      </c>
      <c r="Q161" s="39">
        <f t="shared" ca="1" si="224"/>
        <v>2764221553391.7817</v>
      </c>
      <c r="R161" s="39">
        <f t="shared" ca="1" si="224"/>
        <v>2791601697395.2041</v>
      </c>
      <c r="S161" s="39">
        <f t="shared" ca="1" si="224"/>
        <v>2819253046969.9487</v>
      </c>
      <c r="T161" s="39">
        <f t="shared" ca="1" si="224"/>
        <v>2847178288459.1514</v>
      </c>
      <c r="U161" s="39">
        <f t="shared" ca="1" si="224"/>
        <v>2875380134814.6919</v>
      </c>
      <c r="V161" s="39">
        <f t="shared" ca="1" si="224"/>
        <v>2903861325860.7588</v>
      </c>
      <c r="W161" s="39">
        <f t="shared" ca="1" si="224"/>
        <v>2932624628560.0229</v>
      </c>
      <c r="X161" s="39">
        <f t="shared" ca="1" si="224"/>
        <v>2929670413598.2036</v>
      </c>
      <c r="Y161" s="39">
        <f t="shared" ca="1" si="224"/>
        <v>2926719174600.6304</v>
      </c>
      <c r="Z161" s="39">
        <f t="shared" ca="1" si="224"/>
        <v>2923770908569.4292</v>
      </c>
      <c r="AA161" s="39">
        <f t="shared" ca="1" si="224"/>
        <v>2920825612509.7461</v>
      </c>
      <c r="AB161" s="39">
        <f t="shared" ca="1" si="224"/>
        <v>2917883283429.7451</v>
      </c>
      <c r="AC161" s="39">
        <f t="shared" ca="1" si="224"/>
        <v>2914943918340.6025</v>
      </c>
      <c r="AD161" s="39">
        <f t="shared" ca="1" si="224"/>
        <v>2912007514256.5059</v>
      </c>
      <c r="AE161" s="39">
        <f t="shared" ca="1" si="224"/>
        <v>2909074068194.6519</v>
      </c>
      <c r="AF161" s="39">
        <f t="shared" ca="1" si="224"/>
        <v>2906143577175.2402</v>
      </c>
      <c r="AG161" s="39">
        <f t="shared" ca="1" si="224"/>
        <v>2903216038221.4736</v>
      </c>
    </row>
    <row r="162" spans="1:33">
      <c r="A162" s="20" t="s">
        <v>260</v>
      </c>
      <c r="B162" s="39">
        <f t="shared" ref="B162:F162" ca="1" si="225">B$22*B45/SUM(B$31:B$55)</f>
        <v>238780846299.59198</v>
      </c>
      <c r="C162" s="39">
        <f t="shared" ca="1" si="225"/>
        <v>301420014481.74414</v>
      </c>
      <c r="D162" s="39">
        <f t="shared" ca="1" si="225"/>
        <v>0</v>
      </c>
      <c r="E162" s="39">
        <f t="shared" ca="1" si="225"/>
        <v>0</v>
      </c>
      <c r="F162" s="39">
        <f t="shared" ca="1" si="225"/>
        <v>265678118574.05972</v>
      </c>
      <c r="G162" s="39">
        <f t="shared" ref="G162:AG162" ca="1" si="226">IFERROR($F162*G45/$F45,0)</f>
        <v>244618267711.48175</v>
      </c>
      <c r="H162" s="39">
        <f t="shared" ca="1" si="226"/>
        <v>246990012574.22205</v>
      </c>
      <c r="I162" s="39">
        <f t="shared" ca="1" si="226"/>
        <v>249384753159.01758</v>
      </c>
      <c r="J162" s="39">
        <f t="shared" ca="1" si="226"/>
        <v>251802712425.44601</v>
      </c>
      <c r="K162" s="39">
        <f t="shared" ca="1" si="226"/>
        <v>254244115494.83368</v>
      </c>
      <c r="L162" s="39">
        <f t="shared" ca="1" si="226"/>
        <v>256709189671.21552</v>
      </c>
      <c r="M162" s="39">
        <f t="shared" ca="1" si="226"/>
        <v>259198164462.49731</v>
      </c>
      <c r="N162" s="39">
        <f t="shared" ca="1" si="226"/>
        <v>261406527163.0621</v>
      </c>
      <c r="O162" s="39">
        <f t="shared" ca="1" si="226"/>
        <v>263633705065.60699</v>
      </c>
      <c r="P162" s="39">
        <f t="shared" ca="1" si="226"/>
        <v>265879858475.242</v>
      </c>
      <c r="Q162" s="39">
        <f t="shared" ca="1" si="226"/>
        <v>268145149062.87308</v>
      </c>
      <c r="R162" s="39">
        <f t="shared" ca="1" si="226"/>
        <v>270429739876.83893</v>
      </c>
      <c r="S162" s="39">
        <f t="shared" ca="1" si="226"/>
        <v>272733795354.64636</v>
      </c>
      <c r="T162" s="39">
        <f t="shared" ca="1" si="226"/>
        <v>275057481334.80615</v>
      </c>
      <c r="U162" s="39">
        <f t="shared" ca="1" si="226"/>
        <v>277400965068.76965</v>
      </c>
      <c r="V162" s="39">
        <f t="shared" ca="1" si="226"/>
        <v>279764415232.9671</v>
      </c>
      <c r="W162" s="39">
        <f t="shared" ca="1" si="226"/>
        <v>282148001940.94763</v>
      </c>
      <c r="X162" s="39">
        <f t="shared" ca="1" si="226"/>
        <v>283881280786.65778</v>
      </c>
      <c r="Y162" s="39">
        <f t="shared" ca="1" si="226"/>
        <v>285625207432.5874</v>
      </c>
      <c r="Z162" s="39">
        <f t="shared" ca="1" si="226"/>
        <v>287379847289.82129</v>
      </c>
      <c r="AA162" s="39">
        <f t="shared" ca="1" si="226"/>
        <v>289145266171.27441</v>
      </c>
      <c r="AB162" s="39">
        <f t="shared" ca="1" si="226"/>
        <v>290921530294.16119</v>
      </c>
      <c r="AC162" s="39">
        <f t="shared" ca="1" si="226"/>
        <v>292708706282.47821</v>
      </c>
      <c r="AD162" s="39">
        <f t="shared" ca="1" si="226"/>
        <v>294506861169.50378</v>
      </c>
      <c r="AE162" s="39">
        <f t="shared" ca="1" si="226"/>
        <v>296316062400.31189</v>
      </c>
      <c r="AF162" s="39">
        <f t="shared" ca="1" si="226"/>
        <v>298136377834.30194</v>
      </c>
      <c r="AG162" s="39">
        <f t="shared" ca="1" si="226"/>
        <v>299967875747.74457</v>
      </c>
    </row>
    <row r="163" spans="1:33">
      <c r="A163" s="20" t="s">
        <v>307</v>
      </c>
      <c r="B163" s="39">
        <f t="shared" ref="B163:F163" ca="1" si="227">B$22*B46/SUM(B$31:B$55)</f>
        <v>298004808728.58942</v>
      </c>
      <c r="C163" s="39">
        <f t="shared" ca="1" si="227"/>
        <v>376180146584.70648</v>
      </c>
      <c r="D163" s="39">
        <f t="shared" ca="1" si="227"/>
        <v>0</v>
      </c>
      <c r="E163" s="39">
        <f t="shared" ca="1" si="227"/>
        <v>0</v>
      </c>
      <c r="F163" s="39">
        <f t="shared" ca="1" si="227"/>
        <v>331573315598.76215</v>
      </c>
      <c r="G163" s="39">
        <f t="shared" ref="G163:AG163" ca="1" si="228">IFERROR($F163*G46/$F46,0)</f>
        <v>305290064972.03101</v>
      </c>
      <c r="H163" s="39">
        <f t="shared" ca="1" si="228"/>
        <v>308250065261.53131</v>
      </c>
      <c r="I163" s="39">
        <f t="shared" ca="1" si="228"/>
        <v>311238764820.08466</v>
      </c>
      <c r="J163" s="39">
        <f t="shared" ca="1" si="228"/>
        <v>314256441907.13812</v>
      </c>
      <c r="K163" s="39">
        <f t="shared" ca="1" si="228"/>
        <v>317303377480.05859</v>
      </c>
      <c r="L163" s="39">
        <f t="shared" ca="1" si="228"/>
        <v>320379855220.29053</v>
      </c>
      <c r="M163" s="39">
        <f t="shared" ca="1" si="228"/>
        <v>323486161559.76807</v>
      </c>
      <c r="N163" s="39">
        <f t="shared" ca="1" si="228"/>
        <v>326242256591.60925</v>
      </c>
      <c r="O163" s="39">
        <f t="shared" ca="1" si="228"/>
        <v>329021833492.93115</v>
      </c>
      <c r="P163" s="39">
        <f t="shared" ca="1" si="228"/>
        <v>331825092328.74884</v>
      </c>
      <c r="Q163" s="39">
        <f t="shared" ca="1" si="228"/>
        <v>334652234868.62701</v>
      </c>
      <c r="R163" s="39">
        <f t="shared" ca="1" si="228"/>
        <v>337503464601.20264</v>
      </c>
      <c r="S163" s="39">
        <f t="shared" ca="1" si="228"/>
        <v>340378986748.83154</v>
      </c>
      <c r="T163" s="39">
        <f t="shared" ca="1" si="228"/>
        <v>343279008282.35944</v>
      </c>
      <c r="U163" s="39">
        <f t="shared" ca="1" si="228"/>
        <v>346203737936.0191</v>
      </c>
      <c r="V163" s="39">
        <f t="shared" ca="1" si="228"/>
        <v>349153386222.45447</v>
      </c>
      <c r="W163" s="39">
        <f t="shared" ca="1" si="228"/>
        <v>352128165447.87262</v>
      </c>
      <c r="X163" s="39">
        <f t="shared" ca="1" si="228"/>
        <v>354291343269.2674</v>
      </c>
      <c r="Y163" s="39">
        <f t="shared" ca="1" si="228"/>
        <v>356467809826.82745</v>
      </c>
      <c r="Z163" s="39">
        <f t="shared" ca="1" si="228"/>
        <v>358657646755.31561</v>
      </c>
      <c r="AA163" s="39">
        <f t="shared" ca="1" si="228"/>
        <v>360860936190.99023</v>
      </c>
      <c r="AB163" s="39">
        <f t="shared" ca="1" si="228"/>
        <v>363077760774.68475</v>
      </c>
      <c r="AC163" s="39">
        <f t="shared" ca="1" si="228"/>
        <v>365308203654.90863</v>
      </c>
      <c r="AD163" s="39">
        <f t="shared" ca="1" si="228"/>
        <v>367552348490.96497</v>
      </c>
      <c r="AE163" s="39">
        <f t="shared" ca="1" si="228"/>
        <v>369810279456.08948</v>
      </c>
      <c r="AF163" s="39">
        <f t="shared" ca="1" si="228"/>
        <v>372082081240.60669</v>
      </c>
      <c r="AG163" s="39">
        <f t="shared" ca="1" si="228"/>
        <v>374367839055.10687</v>
      </c>
    </row>
    <row r="164" spans="1:33">
      <c r="A164" s="20" t="s">
        <v>308</v>
      </c>
      <c r="B164" s="39">
        <f t="shared" ref="B164:F164" ca="1" si="229">B$22*B47/SUM(B$31:B$55)</f>
        <v>999232142210.89417</v>
      </c>
      <c r="C164" s="39">
        <f t="shared" ca="1" si="229"/>
        <v>1166389847682.3687</v>
      </c>
      <c r="D164" s="39">
        <f t="shared" ca="1" si="229"/>
        <v>0</v>
      </c>
      <c r="E164" s="39">
        <f t="shared" ca="1" si="229"/>
        <v>0</v>
      </c>
      <c r="F164" s="39">
        <f t="shared" ca="1" si="229"/>
        <v>1050201716269.7257</v>
      </c>
      <c r="G164" s="39">
        <f t="shared" ref="G164:AG164" ca="1" si="230">IFERROR($F164*G47/$F47,0)</f>
        <v>1038508007581.2729</v>
      </c>
      <c r="H164" s="39">
        <f t="shared" ca="1" si="230"/>
        <v>1052539297343.9858</v>
      </c>
      <c r="I164" s="39">
        <f t="shared" ca="1" si="230"/>
        <v>1066760163971.7472</v>
      </c>
      <c r="J164" s="39">
        <f t="shared" ca="1" si="230"/>
        <v>1081173168839.0548</v>
      </c>
      <c r="K164" s="39">
        <f t="shared" ca="1" si="230"/>
        <v>1095780907927.156</v>
      </c>
      <c r="L164" s="39">
        <f t="shared" ca="1" si="230"/>
        <v>1110586012291.6221</v>
      </c>
      <c r="M164" s="39">
        <f t="shared" ca="1" si="230"/>
        <v>1125591148536.2361</v>
      </c>
      <c r="N164" s="39">
        <f t="shared" ca="1" si="230"/>
        <v>1137879931928.457</v>
      </c>
      <c r="O164" s="39">
        <f t="shared" ca="1" si="230"/>
        <v>1150302879663.9729</v>
      </c>
      <c r="P164" s="39">
        <f t="shared" ca="1" si="230"/>
        <v>1162861456498.929</v>
      </c>
      <c r="Q164" s="39">
        <f t="shared" ca="1" si="230"/>
        <v>1175557143181.1331</v>
      </c>
      <c r="R164" s="39">
        <f t="shared" ca="1" si="230"/>
        <v>1188391436624.6431</v>
      </c>
      <c r="S164" s="39">
        <f t="shared" ca="1" si="230"/>
        <v>1201365850086.2649</v>
      </c>
      <c r="T164" s="39">
        <f t="shared" ca="1" si="230"/>
        <v>1214481913343.9768</v>
      </c>
      <c r="U164" s="39">
        <f t="shared" ca="1" si="230"/>
        <v>1227741172877.3015</v>
      </c>
      <c r="V164" s="39">
        <f t="shared" ca="1" si="230"/>
        <v>1241145192049.6462</v>
      </c>
      <c r="W164" s="39">
        <f t="shared" ca="1" si="230"/>
        <v>1254695551292.6355</v>
      </c>
      <c r="X164" s="39">
        <f t="shared" ca="1" si="230"/>
        <v>1256660616580.2546</v>
      </c>
      <c r="Y164" s="39">
        <f t="shared" ca="1" si="230"/>
        <v>1258628759492.2268</v>
      </c>
      <c r="Z164" s="39">
        <f t="shared" ca="1" si="230"/>
        <v>1260599984848.6323</v>
      </c>
      <c r="AA164" s="39">
        <f t="shared" ca="1" si="230"/>
        <v>1262574297477.0996</v>
      </c>
      <c r="AB164" s="39">
        <f t="shared" ca="1" si="230"/>
        <v>1264551702212.8188</v>
      </c>
      <c r="AC164" s="39">
        <f t="shared" ca="1" si="230"/>
        <v>1266532203898.5532</v>
      </c>
      <c r="AD164" s="39">
        <f t="shared" ca="1" si="230"/>
        <v>1268515807384.6487</v>
      </c>
      <c r="AE164" s="39">
        <f t="shared" ca="1" si="230"/>
        <v>1270502517529.0496</v>
      </c>
      <c r="AF164" s="39">
        <f t="shared" ca="1" si="230"/>
        <v>1272492339197.3074</v>
      </c>
      <c r="AG164" s="39">
        <f t="shared" ca="1" si="230"/>
        <v>1274485277262.5945</v>
      </c>
    </row>
    <row r="165" spans="1:33">
      <c r="A165" s="20" t="s">
        <v>309</v>
      </c>
      <c r="B165" s="39">
        <f t="shared" ref="B165:F165" ca="1" si="231">B$22*B48/SUM(B$31:B$55)</f>
        <v>166992594929.08249</v>
      </c>
      <c r="C165" s="39">
        <f t="shared" ca="1" si="231"/>
        <v>194928144457.45364</v>
      </c>
      <c r="D165" s="39">
        <f t="shared" ca="1" si="231"/>
        <v>0</v>
      </c>
      <c r="E165" s="39">
        <f t="shared" ca="1" si="231"/>
        <v>0</v>
      </c>
      <c r="F165" s="39">
        <f t="shared" ca="1" si="231"/>
        <v>175510677039.2934</v>
      </c>
      <c r="G165" s="39">
        <f t="shared" ref="G165:AG165" ca="1" si="232">IFERROR($F165*G48/$F48,0)</f>
        <v>173556413684.7251</v>
      </c>
      <c r="H165" s="39">
        <f t="shared" ca="1" si="232"/>
        <v>175901335739.06671</v>
      </c>
      <c r="I165" s="39">
        <f t="shared" ca="1" si="232"/>
        <v>178277940053.51147</v>
      </c>
      <c r="J165" s="39">
        <f t="shared" ca="1" si="232"/>
        <v>180686654687.32193</v>
      </c>
      <c r="K165" s="39">
        <f t="shared" ca="1" si="232"/>
        <v>183127913483.27264</v>
      </c>
      <c r="L165" s="39">
        <f t="shared" ca="1" si="232"/>
        <v>185602156145.79126</v>
      </c>
      <c r="M165" s="39">
        <f t="shared" ca="1" si="232"/>
        <v>188109828320.1554</v>
      </c>
      <c r="N165" s="39">
        <f t="shared" ca="1" si="232"/>
        <v>190163541106.70358</v>
      </c>
      <c r="O165" s="39">
        <f t="shared" ca="1" si="232"/>
        <v>192239675561.73819</v>
      </c>
      <c r="P165" s="39">
        <f t="shared" ca="1" si="232"/>
        <v>194338476476.65408</v>
      </c>
      <c r="Q165" s="39">
        <f t="shared" ca="1" si="232"/>
        <v>196460191315.38715</v>
      </c>
      <c r="R165" s="39">
        <f t="shared" ca="1" si="232"/>
        <v>198605070243.59192</v>
      </c>
      <c r="S165" s="39">
        <f t="shared" ca="1" si="232"/>
        <v>200773366158.13803</v>
      </c>
      <c r="T165" s="39">
        <f t="shared" ca="1" si="232"/>
        <v>202965334716.92871</v>
      </c>
      <c r="U165" s="39">
        <f t="shared" ca="1" si="232"/>
        <v>205181234369.04449</v>
      </c>
      <c r="V165" s="39">
        <f t="shared" ca="1" si="232"/>
        <v>207421326385.21643</v>
      </c>
      <c r="W165" s="39">
        <f t="shared" ca="1" si="232"/>
        <v>209685874888.63168</v>
      </c>
      <c r="X165" s="39">
        <f t="shared" ca="1" si="232"/>
        <v>210014278407.41608</v>
      </c>
      <c r="Y165" s="39">
        <f t="shared" ca="1" si="232"/>
        <v>210343196261.61392</v>
      </c>
      <c r="Z165" s="39">
        <f t="shared" ca="1" si="232"/>
        <v>210672629256.76138</v>
      </c>
      <c r="AA165" s="39">
        <f t="shared" ca="1" si="232"/>
        <v>211002578199.65622</v>
      </c>
      <c r="AB165" s="39">
        <f t="shared" ca="1" si="232"/>
        <v>211333043898.35986</v>
      </c>
      <c r="AC165" s="39">
        <f t="shared" ca="1" si="232"/>
        <v>211664027162.19922</v>
      </c>
      <c r="AD165" s="39">
        <f t="shared" ca="1" si="232"/>
        <v>211995528801.76874</v>
      </c>
      <c r="AE165" s="39">
        <f t="shared" ca="1" si="232"/>
        <v>212327549628.93243</v>
      </c>
      <c r="AF165" s="39">
        <f t="shared" ca="1" si="232"/>
        <v>212660090456.82581</v>
      </c>
      <c r="AG165" s="39">
        <f t="shared" ca="1" si="232"/>
        <v>212993152099.85794</v>
      </c>
    </row>
    <row r="166" spans="1:33">
      <c r="A166" s="20" t="s">
        <v>310</v>
      </c>
      <c r="B166" s="39">
        <f t="shared" ref="B166:F166" ca="1" si="233">B$22*B49/SUM(B$31:B$55)</f>
        <v>220420482964.6004</v>
      </c>
      <c r="C166" s="39">
        <f t="shared" ca="1" si="233"/>
        <v>257293778583.12796</v>
      </c>
      <c r="D166" s="39">
        <f t="shared" ca="1" si="233"/>
        <v>0</v>
      </c>
      <c r="E166" s="39">
        <f t="shared" ca="1" si="233"/>
        <v>0</v>
      </c>
      <c r="F166" s="39">
        <f t="shared" ca="1" si="233"/>
        <v>231663854405.48474</v>
      </c>
      <c r="G166" s="39">
        <f t="shared" ref="G166:AG166" ca="1" si="234">IFERROR($F166*G49/$F49,0)</f>
        <v>229084340789.10617</v>
      </c>
      <c r="H166" s="39">
        <f t="shared" ca="1" si="234"/>
        <v>232179501098.17139</v>
      </c>
      <c r="I166" s="39">
        <f t="shared" ca="1" si="234"/>
        <v>235316480142.23102</v>
      </c>
      <c r="J166" s="39">
        <f t="shared" ca="1" si="234"/>
        <v>238495842934.53854</v>
      </c>
      <c r="K166" s="39">
        <f t="shared" ca="1" si="234"/>
        <v>241718162122.24597</v>
      </c>
      <c r="L166" s="39">
        <f t="shared" ca="1" si="234"/>
        <v>244984018089.5455</v>
      </c>
      <c r="M166" s="39">
        <f t="shared" ca="1" si="234"/>
        <v>248293999062.20456</v>
      </c>
      <c r="N166" s="39">
        <f t="shared" ca="1" si="234"/>
        <v>251004780126.92044</v>
      </c>
      <c r="O166" s="39">
        <f t="shared" ca="1" si="234"/>
        <v>253745156485.95911</v>
      </c>
      <c r="P166" s="39">
        <f t="shared" ca="1" si="234"/>
        <v>256515451249.68066</v>
      </c>
      <c r="Q166" s="39">
        <f t="shared" ca="1" si="234"/>
        <v>259315991056.04337</v>
      </c>
      <c r="R166" s="39">
        <f t="shared" ca="1" si="234"/>
        <v>262147106109.11655</v>
      </c>
      <c r="S166" s="39">
        <f t="shared" ca="1" si="234"/>
        <v>265009130218.01431</v>
      </c>
      <c r="T166" s="39">
        <f t="shared" ca="1" si="234"/>
        <v>267902400836.25366</v>
      </c>
      <c r="U166" s="39">
        <f t="shared" ca="1" si="234"/>
        <v>270827259101.54306</v>
      </c>
      <c r="V166" s="39">
        <f t="shared" ca="1" si="234"/>
        <v>273784049876.00491</v>
      </c>
      <c r="W166" s="39">
        <f t="shared" ca="1" si="234"/>
        <v>276773121786.83746</v>
      </c>
      <c r="X166" s="39">
        <f t="shared" ca="1" si="234"/>
        <v>277206595272.58386</v>
      </c>
      <c r="Y166" s="39">
        <f t="shared" ca="1" si="234"/>
        <v>277640747651.06958</v>
      </c>
      <c r="Z166" s="39">
        <f t="shared" ca="1" si="234"/>
        <v>278075579985.55548</v>
      </c>
      <c r="AA166" s="39">
        <f t="shared" ca="1" si="234"/>
        <v>278511093340.96765</v>
      </c>
      <c r="AB166" s="39">
        <f t="shared" ca="1" si="234"/>
        <v>278947288783.89978</v>
      </c>
      <c r="AC166" s="39">
        <f t="shared" ca="1" si="234"/>
        <v>279384167382.61646</v>
      </c>
      <c r="AD166" s="39">
        <f t="shared" ca="1" si="234"/>
        <v>279821730207.05487</v>
      </c>
      <c r="AE166" s="39">
        <f t="shared" ca="1" si="234"/>
        <v>280259978328.82819</v>
      </c>
      <c r="AF166" s="39">
        <f t="shared" ca="1" si="234"/>
        <v>280698912821.22791</v>
      </c>
      <c r="AG166" s="39">
        <f t="shared" ca="1" si="234"/>
        <v>281138534759.22644</v>
      </c>
    </row>
    <row r="167" spans="1:33">
      <c r="A167" s="20" t="s">
        <v>263</v>
      </c>
      <c r="B167" s="39">
        <f t="shared" ref="B167:F167" ca="1" si="235">B$22*B50/SUM(B$31:B$55)</f>
        <v>5731361602.7706337</v>
      </c>
      <c r="C167" s="39">
        <f t="shared" ca="1" si="235"/>
        <v>6489642177.0581636</v>
      </c>
      <c r="D167" s="39">
        <f t="shared" ca="1" si="235"/>
        <v>0</v>
      </c>
      <c r="E167" s="39">
        <f t="shared" ca="1" si="235"/>
        <v>0</v>
      </c>
      <c r="F167" s="39">
        <f t="shared" ca="1" si="235"/>
        <v>5928670613.2863503</v>
      </c>
      <c r="G167" s="39">
        <f t="shared" ref="G167:AG167" ca="1" si="236">IFERROR($F167*G50/$F50,0)</f>
        <v>5944598994.4421644</v>
      </c>
      <c r="H167" s="39">
        <f t="shared" ca="1" si="236"/>
        <v>5948257103.6464548</v>
      </c>
      <c r="I167" s="39">
        <f t="shared" ca="1" si="236"/>
        <v>5951917463.9299097</v>
      </c>
      <c r="J167" s="39">
        <f t="shared" ca="1" si="236"/>
        <v>5955580076.6777735</v>
      </c>
      <c r="K167" s="39">
        <f t="shared" ca="1" si="236"/>
        <v>5959244943.2761345</v>
      </c>
      <c r="L167" s="39">
        <f t="shared" ca="1" si="236"/>
        <v>5962912065.1119375</v>
      </c>
      <c r="M167" s="39">
        <f t="shared" ca="1" si="236"/>
        <v>5966581443.5729837</v>
      </c>
      <c r="N167" s="39">
        <f t="shared" ca="1" si="236"/>
        <v>6030219909.8173571</v>
      </c>
      <c r="O167" s="39">
        <f t="shared" ca="1" si="236"/>
        <v>6094537132.301671</v>
      </c>
      <c r="P167" s="39">
        <f t="shared" ca="1" si="236"/>
        <v>6159540350.5158195</v>
      </c>
      <c r="Q167" s="39">
        <f t="shared" ca="1" si="236"/>
        <v>6225236881.1647701</v>
      </c>
      <c r="R167" s="39">
        <f t="shared" ca="1" si="236"/>
        <v>6291634118.9921322</v>
      </c>
      <c r="S167" s="39">
        <f t="shared" ca="1" si="236"/>
        <v>6358739537.6124916</v>
      </c>
      <c r="T167" s="39">
        <f t="shared" ca="1" si="236"/>
        <v>6426560690.352643</v>
      </c>
      <c r="U167" s="39">
        <f t="shared" ca="1" si="236"/>
        <v>6495105211.1017857</v>
      </c>
      <c r="V167" s="39">
        <f t="shared" ca="1" si="236"/>
        <v>6564380815.1707764</v>
      </c>
      <c r="W167" s="39">
        <f t="shared" ca="1" si="236"/>
        <v>6634395300.1605768</v>
      </c>
      <c r="X167" s="39">
        <f t="shared" ca="1" si="236"/>
        <v>6637015235.4189758</v>
      </c>
      <c r="Y167" s="39">
        <f t="shared" ca="1" si="236"/>
        <v>6639636205.2947693</v>
      </c>
      <c r="Z167" s="39">
        <f t="shared" ca="1" si="236"/>
        <v>6642258210.1965246</v>
      </c>
      <c r="AA167" s="39">
        <f t="shared" ca="1" si="236"/>
        <v>6644881250.5329781</v>
      </c>
      <c r="AB167" s="39">
        <f t="shared" ca="1" si="236"/>
        <v>6647505326.7130241</v>
      </c>
      <c r="AC167" s="39">
        <f t="shared" ca="1" si="236"/>
        <v>6650130439.1457195</v>
      </c>
      <c r="AD167" s="39">
        <f t="shared" ca="1" si="236"/>
        <v>6652756588.2402802</v>
      </c>
      <c r="AE167" s="39">
        <f t="shared" ca="1" si="236"/>
        <v>6655383774.4060898</v>
      </c>
      <c r="AF167" s="39">
        <f t="shared" ca="1" si="236"/>
        <v>6658011998.0526867</v>
      </c>
      <c r="AG167" s="39">
        <f t="shared" ca="1" si="236"/>
        <v>6660641259.589777</v>
      </c>
    </row>
    <row r="168" spans="1:33">
      <c r="A168" s="20" t="s">
        <v>311</v>
      </c>
      <c r="B168" s="39">
        <f t="shared" ref="B168:F168" ca="1" si="237">B$22*B51/SUM(B$31:B$55)</f>
        <v>1467691070.163667</v>
      </c>
      <c r="C168" s="39">
        <f t="shared" ca="1" si="237"/>
        <v>1661872087.641674</v>
      </c>
      <c r="D168" s="39">
        <f t="shared" ca="1" si="237"/>
        <v>0</v>
      </c>
      <c r="E168" s="39">
        <f t="shared" ca="1" si="237"/>
        <v>0</v>
      </c>
      <c r="F168" s="39">
        <f t="shared" ca="1" si="237"/>
        <v>1518218098.9689605</v>
      </c>
      <c r="G168" s="39">
        <f t="shared" ref="G168:AG168" ca="1" si="238">IFERROR($F168*G51/$F51,0)</f>
        <v>1522297049.9067709</v>
      </c>
      <c r="H168" s="39">
        <f t="shared" ca="1" si="238"/>
        <v>1523233821.0590613</v>
      </c>
      <c r="I168" s="39">
        <f t="shared" ca="1" si="238"/>
        <v>1524171168.6692719</v>
      </c>
      <c r="J168" s="39">
        <f t="shared" ca="1" si="238"/>
        <v>1525109093.0921364</v>
      </c>
      <c r="K168" s="39">
        <f t="shared" ca="1" si="238"/>
        <v>1526047594.6826057</v>
      </c>
      <c r="L168" s="39">
        <f t="shared" ca="1" si="238"/>
        <v>1526986673.7958498</v>
      </c>
      <c r="M168" s="39">
        <f t="shared" ca="1" si="238"/>
        <v>1527926330.7872572</v>
      </c>
      <c r="N168" s="39">
        <f t="shared" ca="1" si="238"/>
        <v>1544222913.5365689</v>
      </c>
      <c r="O168" s="39">
        <f t="shared" ca="1" si="238"/>
        <v>1560693312.6564434</v>
      </c>
      <c r="P168" s="39">
        <f t="shared" ca="1" si="238"/>
        <v>1577339382.0404947</v>
      </c>
      <c r="Q168" s="39">
        <f t="shared" ca="1" si="238"/>
        <v>1594162995.3556252</v>
      </c>
      <c r="R168" s="39">
        <f t="shared" ca="1" si="238"/>
        <v>1611166046.2529271</v>
      </c>
      <c r="S168" s="39">
        <f t="shared" ca="1" si="238"/>
        <v>1628350448.5808284</v>
      </c>
      <c r="T168" s="39">
        <f t="shared" ca="1" si="238"/>
        <v>1645718136.6005144</v>
      </c>
      <c r="U168" s="39">
        <f t="shared" ca="1" si="238"/>
        <v>1663271065.2036462</v>
      </c>
      <c r="V168" s="39">
        <f t="shared" ca="1" si="238"/>
        <v>1681011210.132401</v>
      </c>
      <c r="W168" s="39">
        <f t="shared" ca="1" si="238"/>
        <v>1698940568.2018626</v>
      </c>
      <c r="X168" s="39">
        <f t="shared" ca="1" si="238"/>
        <v>1699611483.0471764</v>
      </c>
      <c r="Y168" s="39">
        <f t="shared" ca="1" si="238"/>
        <v>1700282662.8380327</v>
      </c>
      <c r="Z168" s="39">
        <f t="shared" ca="1" si="238"/>
        <v>1700954107.6790578</v>
      </c>
      <c r="AA168" s="39">
        <f t="shared" ca="1" si="238"/>
        <v>1701625817.674922</v>
      </c>
      <c r="AB168" s="39">
        <f t="shared" ca="1" si="238"/>
        <v>1702297792.9303346</v>
      </c>
      <c r="AC168" s="39">
        <f t="shared" ca="1" si="238"/>
        <v>1702970033.5500464</v>
      </c>
      <c r="AD168" s="39">
        <f t="shared" ca="1" si="238"/>
        <v>1703642539.6388516</v>
      </c>
      <c r="AE168" s="39">
        <f t="shared" ca="1" si="238"/>
        <v>1704315311.3015842</v>
      </c>
      <c r="AF168" s="39">
        <f t="shared" ca="1" si="238"/>
        <v>1704988348.6431189</v>
      </c>
      <c r="AG168" s="39">
        <f t="shared" ca="1" si="238"/>
        <v>1705661651.7683735</v>
      </c>
    </row>
    <row r="169" spans="1:33">
      <c r="A169" s="20" t="s">
        <v>266</v>
      </c>
      <c r="B169" s="39">
        <f t="shared" ref="B169:F169" ca="1" si="239">B$22*B52/SUM(B$31:B$55)</f>
        <v>0</v>
      </c>
      <c r="C169" s="39">
        <f t="shared" ca="1" si="239"/>
        <v>0</v>
      </c>
      <c r="D169" s="39">
        <f t="shared" ca="1" si="239"/>
        <v>0</v>
      </c>
      <c r="E169" s="39">
        <f t="shared" ca="1" si="239"/>
        <v>0</v>
      </c>
      <c r="F169" s="39">
        <f t="shared" ca="1" si="239"/>
        <v>0</v>
      </c>
      <c r="G169" s="39">
        <f t="shared" ref="G169:AG169" ca="1" si="240">IFERROR($F169*G52/$F52,0)</f>
        <v>0</v>
      </c>
      <c r="H169" s="39">
        <f t="shared" ca="1" si="240"/>
        <v>0</v>
      </c>
      <c r="I169" s="39">
        <f t="shared" ca="1" si="240"/>
        <v>0</v>
      </c>
      <c r="J169" s="39">
        <f t="shared" ca="1" si="240"/>
        <v>0</v>
      </c>
      <c r="K169" s="39">
        <f t="shared" ca="1" si="240"/>
        <v>0</v>
      </c>
      <c r="L169" s="39">
        <f t="shared" ca="1" si="240"/>
        <v>0</v>
      </c>
      <c r="M169" s="39">
        <f t="shared" ca="1" si="240"/>
        <v>0</v>
      </c>
      <c r="N169" s="39">
        <f t="shared" ca="1" si="240"/>
        <v>0</v>
      </c>
      <c r="O169" s="39">
        <f t="shared" ca="1" si="240"/>
        <v>0</v>
      </c>
      <c r="P169" s="39">
        <f t="shared" ca="1" si="240"/>
        <v>0</v>
      </c>
      <c r="Q169" s="39">
        <f t="shared" ca="1" si="240"/>
        <v>0</v>
      </c>
      <c r="R169" s="39">
        <f t="shared" ca="1" si="240"/>
        <v>0</v>
      </c>
      <c r="S169" s="39">
        <f t="shared" ca="1" si="240"/>
        <v>0</v>
      </c>
      <c r="T169" s="39">
        <f t="shared" ca="1" si="240"/>
        <v>0</v>
      </c>
      <c r="U169" s="39">
        <f t="shared" ca="1" si="240"/>
        <v>0</v>
      </c>
      <c r="V169" s="39">
        <f t="shared" ca="1" si="240"/>
        <v>0</v>
      </c>
      <c r="W169" s="39">
        <f t="shared" ca="1" si="240"/>
        <v>0</v>
      </c>
      <c r="X169" s="39">
        <f t="shared" ca="1" si="240"/>
        <v>0</v>
      </c>
      <c r="Y169" s="39">
        <f t="shared" ca="1" si="240"/>
        <v>0</v>
      </c>
      <c r="Z169" s="39">
        <f t="shared" ca="1" si="240"/>
        <v>0</v>
      </c>
      <c r="AA169" s="39">
        <f t="shared" ca="1" si="240"/>
        <v>0</v>
      </c>
      <c r="AB169" s="39">
        <f t="shared" ca="1" si="240"/>
        <v>0</v>
      </c>
      <c r="AC169" s="39">
        <f t="shared" ca="1" si="240"/>
        <v>0</v>
      </c>
      <c r="AD169" s="39">
        <f t="shared" ca="1" si="240"/>
        <v>0</v>
      </c>
      <c r="AE169" s="39">
        <f t="shared" ca="1" si="240"/>
        <v>0</v>
      </c>
      <c r="AF169" s="39">
        <f t="shared" ca="1" si="240"/>
        <v>0</v>
      </c>
      <c r="AG169" s="39">
        <f t="shared" ca="1" si="240"/>
        <v>0</v>
      </c>
    </row>
    <row r="170" spans="1:33">
      <c r="A170" s="20" t="s">
        <v>267</v>
      </c>
      <c r="B170" s="39">
        <f t="shared" ref="B170:F170" ca="1" si="241">B$22*B53/SUM(B$31:B$55)</f>
        <v>0</v>
      </c>
      <c r="C170" s="39">
        <f t="shared" ca="1" si="241"/>
        <v>0</v>
      </c>
      <c r="D170" s="39">
        <f t="shared" ca="1" si="241"/>
        <v>0</v>
      </c>
      <c r="E170" s="39">
        <f t="shared" ca="1" si="241"/>
        <v>0</v>
      </c>
      <c r="F170" s="39">
        <f t="shared" ca="1" si="241"/>
        <v>0</v>
      </c>
      <c r="G170" s="39">
        <f t="shared" ref="G170:AG170" ca="1" si="242">IFERROR($F170*G53/$F53,0)</f>
        <v>0</v>
      </c>
      <c r="H170" s="39">
        <f t="shared" ca="1" si="242"/>
        <v>0</v>
      </c>
      <c r="I170" s="39">
        <f t="shared" ca="1" si="242"/>
        <v>0</v>
      </c>
      <c r="J170" s="39">
        <f t="shared" ca="1" si="242"/>
        <v>0</v>
      </c>
      <c r="K170" s="39">
        <f t="shared" ca="1" si="242"/>
        <v>0</v>
      </c>
      <c r="L170" s="39">
        <f t="shared" ca="1" si="242"/>
        <v>0</v>
      </c>
      <c r="M170" s="39">
        <f t="shared" ca="1" si="242"/>
        <v>0</v>
      </c>
      <c r="N170" s="39">
        <f t="shared" ca="1" si="242"/>
        <v>0</v>
      </c>
      <c r="O170" s="39">
        <f t="shared" ca="1" si="242"/>
        <v>0</v>
      </c>
      <c r="P170" s="39">
        <f t="shared" ca="1" si="242"/>
        <v>0</v>
      </c>
      <c r="Q170" s="39">
        <f t="shared" ca="1" si="242"/>
        <v>0</v>
      </c>
      <c r="R170" s="39">
        <f t="shared" ca="1" si="242"/>
        <v>0</v>
      </c>
      <c r="S170" s="39">
        <f t="shared" ca="1" si="242"/>
        <v>0</v>
      </c>
      <c r="T170" s="39">
        <f t="shared" ca="1" si="242"/>
        <v>0</v>
      </c>
      <c r="U170" s="39">
        <f t="shared" ca="1" si="242"/>
        <v>0</v>
      </c>
      <c r="V170" s="39">
        <f t="shared" ca="1" si="242"/>
        <v>0</v>
      </c>
      <c r="W170" s="39">
        <f t="shared" ca="1" si="242"/>
        <v>0</v>
      </c>
      <c r="X170" s="39">
        <f t="shared" ca="1" si="242"/>
        <v>0</v>
      </c>
      <c r="Y170" s="39">
        <f t="shared" ca="1" si="242"/>
        <v>0</v>
      </c>
      <c r="Z170" s="39">
        <f t="shared" ca="1" si="242"/>
        <v>0</v>
      </c>
      <c r="AA170" s="39">
        <f t="shared" ca="1" si="242"/>
        <v>0</v>
      </c>
      <c r="AB170" s="39">
        <f t="shared" ca="1" si="242"/>
        <v>0</v>
      </c>
      <c r="AC170" s="39">
        <f t="shared" ca="1" si="242"/>
        <v>0</v>
      </c>
      <c r="AD170" s="39">
        <f t="shared" ca="1" si="242"/>
        <v>0</v>
      </c>
      <c r="AE170" s="39">
        <f t="shared" ca="1" si="242"/>
        <v>0</v>
      </c>
      <c r="AF170" s="39">
        <f t="shared" ca="1" si="242"/>
        <v>0</v>
      </c>
      <c r="AG170" s="39">
        <f t="shared" ca="1" si="242"/>
        <v>0</v>
      </c>
    </row>
    <row r="171" spans="1:33">
      <c r="A171" s="20" t="s">
        <v>268</v>
      </c>
      <c r="B171" s="39">
        <f t="shared" ref="B171:F171" ca="1" si="243">B$22*B54/SUM(B$31:B$55)</f>
        <v>0</v>
      </c>
      <c r="C171" s="39">
        <f t="shared" ca="1" si="243"/>
        <v>0</v>
      </c>
      <c r="D171" s="39">
        <f t="shared" ca="1" si="243"/>
        <v>0</v>
      </c>
      <c r="E171" s="39">
        <f t="shared" ca="1" si="243"/>
        <v>0</v>
      </c>
      <c r="F171" s="39">
        <f t="shared" ca="1" si="243"/>
        <v>0</v>
      </c>
      <c r="G171" s="39">
        <f t="shared" ref="G171:AG171" ca="1" si="244">IFERROR($F171*G54/$F54,0)</f>
        <v>0</v>
      </c>
      <c r="H171" s="39">
        <f t="shared" ca="1" si="244"/>
        <v>0</v>
      </c>
      <c r="I171" s="39">
        <f t="shared" ca="1" si="244"/>
        <v>0</v>
      </c>
      <c r="J171" s="39">
        <f t="shared" ca="1" si="244"/>
        <v>0</v>
      </c>
      <c r="K171" s="39">
        <f t="shared" ca="1" si="244"/>
        <v>0</v>
      </c>
      <c r="L171" s="39">
        <f t="shared" ca="1" si="244"/>
        <v>0</v>
      </c>
      <c r="M171" s="39">
        <f t="shared" ca="1" si="244"/>
        <v>0</v>
      </c>
      <c r="N171" s="39">
        <f t="shared" ca="1" si="244"/>
        <v>0</v>
      </c>
      <c r="O171" s="39">
        <f t="shared" ca="1" si="244"/>
        <v>0</v>
      </c>
      <c r="P171" s="39">
        <f t="shared" ca="1" si="244"/>
        <v>0</v>
      </c>
      <c r="Q171" s="39">
        <f t="shared" ca="1" si="244"/>
        <v>0</v>
      </c>
      <c r="R171" s="39">
        <f t="shared" ca="1" si="244"/>
        <v>0</v>
      </c>
      <c r="S171" s="39">
        <f t="shared" ca="1" si="244"/>
        <v>0</v>
      </c>
      <c r="T171" s="39">
        <f t="shared" ca="1" si="244"/>
        <v>0</v>
      </c>
      <c r="U171" s="39">
        <f t="shared" ca="1" si="244"/>
        <v>0</v>
      </c>
      <c r="V171" s="39">
        <f t="shared" ca="1" si="244"/>
        <v>0</v>
      </c>
      <c r="W171" s="39">
        <f t="shared" ca="1" si="244"/>
        <v>0</v>
      </c>
      <c r="X171" s="39">
        <f t="shared" ca="1" si="244"/>
        <v>0</v>
      </c>
      <c r="Y171" s="39">
        <f t="shared" ca="1" si="244"/>
        <v>0</v>
      </c>
      <c r="Z171" s="39">
        <f t="shared" ca="1" si="244"/>
        <v>0</v>
      </c>
      <c r="AA171" s="39">
        <f t="shared" ca="1" si="244"/>
        <v>0</v>
      </c>
      <c r="AB171" s="39">
        <f t="shared" ca="1" si="244"/>
        <v>0</v>
      </c>
      <c r="AC171" s="39">
        <f t="shared" ca="1" si="244"/>
        <v>0</v>
      </c>
      <c r="AD171" s="39">
        <f t="shared" ca="1" si="244"/>
        <v>0</v>
      </c>
      <c r="AE171" s="39">
        <f t="shared" ca="1" si="244"/>
        <v>0</v>
      </c>
      <c r="AF171" s="39">
        <f t="shared" ca="1" si="244"/>
        <v>0</v>
      </c>
      <c r="AG171" s="39">
        <f t="shared" ca="1" si="244"/>
        <v>0</v>
      </c>
    </row>
    <row r="172" spans="1:33">
      <c r="A172" s="20" t="s">
        <v>269</v>
      </c>
      <c r="B172" s="39">
        <f t="shared" ref="B172:F172" ca="1" si="245">B$22*B55/SUM(B$31:B$55)</f>
        <v>0</v>
      </c>
      <c r="C172" s="39">
        <f t="shared" ca="1" si="245"/>
        <v>0</v>
      </c>
      <c r="D172" s="39">
        <f t="shared" ca="1" si="245"/>
        <v>0</v>
      </c>
      <c r="E172" s="39">
        <f t="shared" ca="1" si="245"/>
        <v>0</v>
      </c>
      <c r="F172" s="39">
        <f t="shared" ca="1" si="245"/>
        <v>0</v>
      </c>
      <c r="G172" s="39">
        <f t="shared" ref="G172:AG172" ca="1" si="246">IFERROR($F172*G55/$F55,0)</f>
        <v>0</v>
      </c>
      <c r="H172" s="39">
        <f t="shared" ca="1" si="246"/>
        <v>0</v>
      </c>
      <c r="I172" s="39">
        <f t="shared" ca="1" si="246"/>
        <v>0</v>
      </c>
      <c r="J172" s="39">
        <f t="shared" ca="1" si="246"/>
        <v>0</v>
      </c>
      <c r="K172" s="39">
        <f t="shared" ca="1" si="246"/>
        <v>0</v>
      </c>
      <c r="L172" s="39">
        <f t="shared" ca="1" si="246"/>
        <v>0</v>
      </c>
      <c r="M172" s="39">
        <f t="shared" ca="1" si="246"/>
        <v>0</v>
      </c>
      <c r="N172" s="39">
        <f t="shared" ca="1" si="246"/>
        <v>0</v>
      </c>
      <c r="O172" s="39">
        <f t="shared" ca="1" si="246"/>
        <v>0</v>
      </c>
      <c r="P172" s="39">
        <f t="shared" ca="1" si="246"/>
        <v>0</v>
      </c>
      <c r="Q172" s="39">
        <f t="shared" ca="1" si="246"/>
        <v>0</v>
      </c>
      <c r="R172" s="39">
        <f t="shared" ca="1" si="246"/>
        <v>0</v>
      </c>
      <c r="S172" s="39">
        <f t="shared" ca="1" si="246"/>
        <v>0</v>
      </c>
      <c r="T172" s="39">
        <f t="shared" ca="1" si="246"/>
        <v>0</v>
      </c>
      <c r="U172" s="39">
        <f t="shared" ca="1" si="246"/>
        <v>0</v>
      </c>
      <c r="V172" s="39">
        <f t="shared" ca="1" si="246"/>
        <v>0</v>
      </c>
      <c r="W172" s="39">
        <f t="shared" ca="1" si="246"/>
        <v>0</v>
      </c>
      <c r="X172" s="39">
        <f t="shared" ca="1" si="246"/>
        <v>0</v>
      </c>
      <c r="Y172" s="39">
        <f t="shared" ca="1" si="246"/>
        <v>0</v>
      </c>
      <c r="Z172" s="39">
        <f t="shared" ca="1" si="246"/>
        <v>0</v>
      </c>
      <c r="AA172" s="39">
        <f t="shared" ca="1" si="246"/>
        <v>0</v>
      </c>
      <c r="AB172" s="39">
        <f t="shared" ca="1" si="246"/>
        <v>0</v>
      </c>
      <c r="AC172" s="39">
        <f t="shared" ca="1" si="246"/>
        <v>0</v>
      </c>
      <c r="AD172" s="39">
        <f t="shared" ca="1" si="246"/>
        <v>0</v>
      </c>
      <c r="AE172" s="39">
        <f t="shared" ca="1" si="246"/>
        <v>0</v>
      </c>
      <c r="AF172" s="39">
        <f t="shared" ca="1" si="246"/>
        <v>0</v>
      </c>
      <c r="AG172" s="39">
        <f t="shared" ca="1" si="246"/>
        <v>0</v>
      </c>
    </row>
    <row r="173" spans="1:33" s="728" customFormat="1" ht="13.5">
      <c r="A173" s="728" t="s">
        <v>836</v>
      </c>
      <c r="B173" s="729">
        <f ca="1">SUM(B148:B172)</f>
        <v>7023680597143.4805</v>
      </c>
      <c r="C173" s="729">
        <f t="shared" ref="C173" ca="1" si="247">SUM(C148:C172)</f>
        <v>8253067446235.3662</v>
      </c>
      <c r="D173" s="729">
        <f t="shared" ref="D173" ca="1" si="248">SUM(D148:D172)</f>
        <v>0</v>
      </c>
      <c r="E173" s="729">
        <f t="shared" ref="E173" ca="1" si="249">SUM(E148:E172)</f>
        <v>0</v>
      </c>
      <c r="F173" s="729">
        <f t="shared" ref="F173" ca="1" si="250">SUM(F148:F172)</f>
        <v>6961633342383.2393</v>
      </c>
      <c r="G173" s="729">
        <f t="shared" ref="G173" ca="1" si="251">SUM(G148:G172)</f>
        <v>6657613441293.6768</v>
      </c>
      <c r="H173" s="729">
        <f t="shared" ref="H173" ca="1" si="252">SUM(H148:H172)</f>
        <v>6767628287158.9805</v>
      </c>
      <c r="I173" s="729">
        <f t="shared" ref="I173" ca="1" si="253">SUM(I148:I172)</f>
        <v>6880565951985.126</v>
      </c>
      <c r="J173" s="729">
        <f t="shared" ref="J173" ca="1" si="254">SUM(J148:J172)</f>
        <v>6996514498846.0791</v>
      </c>
      <c r="K173" s="729">
        <f t="shared" ref="K173" ca="1" si="255">SUM(K148:K172)</f>
        <v>7115564821486.2461</v>
      </c>
      <c r="L173" s="729">
        <f t="shared" ref="L173" ca="1" si="256">SUM(L148:L172)</f>
        <v>7237810737604.9727</v>
      </c>
      <c r="M173" s="729">
        <f t="shared" ref="M173" ca="1" si="257">SUM(M148:M172)</f>
        <v>7363349085245.6455</v>
      </c>
      <c r="N173" s="729">
        <f t="shared" ref="N173" ca="1" si="258">SUM(N148:N172)</f>
        <v>7434907927425.8096</v>
      </c>
      <c r="O173" s="729">
        <f t="shared" ref="O173" ca="1" si="259">SUM(O148:O172)</f>
        <v>7507439885942.0732</v>
      </c>
      <c r="P173" s="729">
        <f t="shared" ref="P173" ca="1" si="260">SUM(P148:P172)</f>
        <v>7580961302903.5371</v>
      </c>
      <c r="Q173" s="729">
        <f t="shared" ref="Q173" ca="1" si="261">SUM(Q148:Q172)</f>
        <v>7655488880213.9736</v>
      </c>
      <c r="R173" s="729">
        <f t="shared" ref="R173" ca="1" si="262">SUM(R148:R172)</f>
        <v>7731039688959.6074</v>
      </c>
      <c r="S173" s="729">
        <f t="shared" ref="S173" ca="1" si="263">SUM(S148:S172)</f>
        <v>7807631179061.2021</v>
      </c>
      <c r="T173" s="729">
        <f t="shared" ref="T173" ca="1" si="264">SUM(T148:T172)</f>
        <v>7885281189198.1553</v>
      </c>
      <c r="U173" s="729">
        <f t="shared" ref="U173" ca="1" si="265">SUM(U148:U172)</f>
        <v>7964007957012.4395</v>
      </c>
      <c r="V173" s="729">
        <f t="shared" ref="V173" ca="1" si="266">SUM(V148:V172)</f>
        <v>8043830129600.5225</v>
      </c>
      <c r="W173" s="729">
        <f t="shared" ref="W173" ca="1" si="267">SUM(W148:W172)</f>
        <v>8124766774301.6455</v>
      </c>
      <c r="X173" s="729">
        <f t="shared" ref="X173" ca="1" si="268">SUM(X148:X172)</f>
        <v>8138624124157.8047</v>
      </c>
      <c r="Y173" s="729">
        <f t="shared" ref="Y173" ca="1" si="269">SUM(Y148:Y172)</f>
        <v>8152630340415.5342</v>
      </c>
      <c r="Z173" s="729">
        <f t="shared" ref="Z173" ca="1" si="270">SUM(Z148:Z172)</f>
        <v>8166786478242.9053</v>
      </c>
      <c r="AA173" s="729">
        <f t="shared" ref="AA173" ca="1" si="271">SUM(AA148:AA172)</f>
        <v>8181093600779.999</v>
      </c>
      <c r="AB173" s="729">
        <f t="shared" ref="AB173" ca="1" si="272">SUM(AB148:AB172)</f>
        <v>8195552779199.3555</v>
      </c>
      <c r="AC173" s="729">
        <f t="shared" ref="AC173" ca="1" si="273">SUM(AC148:AC172)</f>
        <v>8210165092766.8584</v>
      </c>
      <c r="AD173" s="729">
        <f t="shared" ref="AD173" ca="1" si="274">SUM(AD148:AD172)</f>
        <v>8224931628903.1045</v>
      </c>
      <c r="AE173" s="729">
        <f t="shared" ref="AE173" ca="1" si="275">SUM(AE148:AE172)</f>
        <v>8239853483245.2451</v>
      </c>
      <c r="AF173" s="729">
        <f t="shared" ref="AF173" ca="1" si="276">SUM(AF148:AF172)</f>
        <v>8254931759709.2646</v>
      </c>
      <c r="AG173" s="729">
        <f t="shared" ref="AG173" ca="1" si="277">SUM(AG148:AG172)</f>
        <v>8270167570552.793</v>
      </c>
    </row>
    <row r="174" spans="1:33" s="728" customFormat="1" ht="13.5">
      <c r="A174" s="728" t="s">
        <v>999</v>
      </c>
      <c r="B174" s="730">
        <f ca="1">B22-B173</f>
        <v>0</v>
      </c>
      <c r="C174" s="730">
        <f t="shared" ref="C174:F174" ca="1" si="278">C22-C173</f>
        <v>0</v>
      </c>
      <c r="D174" s="730">
        <f t="shared" ca="1" si="278"/>
        <v>0</v>
      </c>
      <c r="E174" s="730">
        <f t="shared" ca="1" si="278"/>
        <v>0</v>
      </c>
      <c r="F174" s="730">
        <f t="shared" ca="1" si="278"/>
        <v>0</v>
      </c>
      <c r="G174" s="729"/>
      <c r="H174" s="729"/>
      <c r="I174" s="729"/>
      <c r="J174" s="729"/>
      <c r="K174" s="729"/>
      <c r="L174" s="729"/>
      <c r="M174" s="729"/>
      <c r="N174" s="729"/>
      <c r="O174" s="729"/>
      <c r="P174" s="729"/>
      <c r="Q174" s="729"/>
      <c r="R174" s="729"/>
      <c r="S174" s="729"/>
      <c r="T174" s="729"/>
      <c r="U174" s="729"/>
      <c r="V174" s="729"/>
      <c r="W174" s="729"/>
      <c r="X174" s="729"/>
      <c r="Y174" s="729"/>
      <c r="Z174" s="729"/>
      <c r="AA174" s="729"/>
      <c r="AB174" s="729"/>
      <c r="AC174" s="729"/>
      <c r="AD174" s="729"/>
      <c r="AE174" s="729"/>
      <c r="AF174" s="729"/>
      <c r="AG174" s="729"/>
    </row>
    <row r="175" spans="1:33">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row>
    <row r="176" spans="1:33">
      <c r="A176" s="19" t="s">
        <v>997</v>
      </c>
      <c r="B176" s="19"/>
    </row>
    <row r="177" spans="1:33">
      <c r="B177" s="20">
        <v>2019</v>
      </c>
      <c r="C177" s="20">
        <v>2020</v>
      </c>
      <c r="D177" s="20">
        <v>2021</v>
      </c>
      <c r="E177" s="20">
        <v>2022</v>
      </c>
      <c r="F177" s="20">
        <v>2023</v>
      </c>
      <c r="G177" s="20">
        <v>2024</v>
      </c>
      <c r="H177" s="20">
        <v>2025</v>
      </c>
      <c r="I177" s="20">
        <v>2026</v>
      </c>
      <c r="J177" s="20">
        <v>2027</v>
      </c>
      <c r="K177" s="20">
        <v>2028</v>
      </c>
      <c r="L177" s="20">
        <v>2029</v>
      </c>
      <c r="M177" s="20">
        <v>2030</v>
      </c>
      <c r="N177" s="20">
        <v>2031</v>
      </c>
      <c r="O177" s="20">
        <v>2032</v>
      </c>
      <c r="P177" s="20">
        <v>2033</v>
      </c>
      <c r="Q177" s="20">
        <v>2034</v>
      </c>
      <c r="R177" s="20">
        <v>2035</v>
      </c>
      <c r="S177" s="20">
        <v>2036</v>
      </c>
      <c r="T177" s="20">
        <v>2037</v>
      </c>
      <c r="U177" s="20">
        <v>2038</v>
      </c>
      <c r="V177" s="20">
        <v>2039</v>
      </c>
      <c r="W177" s="20">
        <v>2040</v>
      </c>
      <c r="X177" s="20">
        <v>2041</v>
      </c>
      <c r="Y177" s="20">
        <v>2042</v>
      </c>
      <c r="Z177" s="20">
        <v>2043</v>
      </c>
      <c r="AA177" s="20">
        <v>2044</v>
      </c>
      <c r="AB177" s="20">
        <v>2045</v>
      </c>
      <c r="AC177" s="20">
        <v>2046</v>
      </c>
      <c r="AD177" s="20">
        <v>2047</v>
      </c>
      <c r="AE177" s="20">
        <v>2048</v>
      </c>
      <c r="AF177" s="20">
        <v>2049</v>
      </c>
      <c r="AG177" s="20">
        <v>2050</v>
      </c>
    </row>
    <row r="178" spans="1:33">
      <c r="A178" s="20" t="s">
        <v>246</v>
      </c>
      <c r="B178" s="39">
        <f ca="1">B$23*B31/SUM(B$31:B$55)</f>
        <v>1.1277621757913845E-3</v>
      </c>
      <c r="C178" s="39">
        <f t="shared" ref="C178:F178" ca="1" si="279">C$23*C31/SUM(C$31:C$55)</f>
        <v>8.8777421117931549E-4</v>
      </c>
      <c r="D178" s="39">
        <f t="shared" ca="1" si="279"/>
        <v>8.8991281289117416E-4</v>
      </c>
      <c r="E178" s="39">
        <f t="shared" ca="1" si="279"/>
        <v>1.7181047929270708E-3</v>
      </c>
      <c r="F178" s="39">
        <f t="shared" ca="1" si="279"/>
        <v>2.0720700802741611E-3</v>
      </c>
      <c r="G178" s="39">
        <f t="shared" ref="G178:AG178" ca="1" si="280">IFERROR($F178*G31/$F31,0)</f>
        <v>2.0744370288957037E-3</v>
      </c>
      <c r="H178" s="39">
        <f t="shared" ca="1" si="280"/>
        <v>2.1081800150157554E-3</v>
      </c>
      <c r="I178" s="39">
        <f t="shared" ca="1" si="280"/>
        <v>2.1424718676940286E-3</v>
      </c>
      <c r="J178" s="39">
        <f t="shared" ca="1" si="280"/>
        <v>2.1773215148451334E-3</v>
      </c>
      <c r="K178" s="39">
        <f t="shared" ca="1" si="280"/>
        <v>2.2127380296059693E-3</v>
      </c>
      <c r="L178" s="39">
        <f t="shared" ca="1" si="280"/>
        <v>2.2487306326979279E-3</v>
      </c>
      <c r="M178" s="39">
        <f t="shared" ca="1" si="280"/>
        <v>2.2853086948275143E-3</v>
      </c>
      <c r="N178" s="39">
        <f t="shared" ca="1" si="280"/>
        <v>2.3525792787906417E-3</v>
      </c>
      <c r="O178" s="39">
        <f t="shared" ca="1" si="280"/>
        <v>2.4218300466462049E-3</v>
      </c>
      <c r="P178" s="39">
        <f t="shared" ca="1" si="280"/>
        <v>2.4931192872928113E-3</v>
      </c>
      <c r="Q178" s="39">
        <f t="shared" ca="1" si="280"/>
        <v>2.5665070054271362E-3</v>
      </c>
      <c r="R178" s="39">
        <f t="shared" ca="1" si="280"/>
        <v>2.6420549720503382E-3</v>
      </c>
      <c r="S178" s="39">
        <f t="shared" ca="1" si="280"/>
        <v>2.7198267764611756E-3</v>
      </c>
      <c r="T178" s="39">
        <f t="shared" ca="1" si="280"/>
        <v>2.7998878797796068E-3</v>
      </c>
      <c r="U178" s="39">
        <f t="shared" ca="1" si="280"/>
        <v>2.8823056700459124E-3</v>
      </c>
      <c r="V178" s="39">
        <f t="shared" ca="1" si="280"/>
        <v>2.9671495189417208E-3</v>
      </c>
      <c r="W178" s="39">
        <f t="shared" ca="1" si="280"/>
        <v>3.0544908401806828E-3</v>
      </c>
      <c r="X178" s="39">
        <f t="shared" ca="1" si="280"/>
        <v>3.0498595061540291E-3</v>
      </c>
      <c r="Y178" s="39">
        <f t="shared" ca="1" si="280"/>
        <v>3.0452351943304166E-3</v>
      </c>
      <c r="Z178" s="39">
        <f t="shared" ca="1" si="280"/>
        <v>3.0406178940625161E-3</v>
      </c>
      <c r="AA178" s="39">
        <f t="shared" ca="1" si="280"/>
        <v>3.0360075947191431E-3</v>
      </c>
      <c r="AB178" s="39">
        <f t="shared" ca="1" si="280"/>
        <v>3.0314042856852317E-3</v>
      </c>
      <c r="AC178" s="39">
        <f t="shared" ca="1" si="280"/>
        <v>3.0268079563618125E-3</v>
      </c>
      <c r="AD178" s="39">
        <f t="shared" ca="1" si="280"/>
        <v>3.0222185961659848E-3</v>
      </c>
      <c r="AE178" s="39">
        <f t="shared" ca="1" si="280"/>
        <v>3.0176361945308955E-3</v>
      </c>
      <c r="AF178" s="39">
        <f t="shared" ca="1" si="280"/>
        <v>3.0130607409057128E-3</v>
      </c>
      <c r="AG178" s="39">
        <f t="shared" ca="1" si="280"/>
        <v>3.0084922247556023E-3</v>
      </c>
    </row>
    <row r="179" spans="1:33">
      <c r="A179" s="20" t="s">
        <v>247</v>
      </c>
      <c r="B179" s="39">
        <f t="shared" ref="B179:F202" ca="1" si="281">B$23*B32/SUM(B$31:B$55)</f>
        <v>0</v>
      </c>
      <c r="C179" s="39">
        <f t="shared" ca="1" si="281"/>
        <v>0</v>
      </c>
      <c r="D179" s="39">
        <f t="shared" ca="1" si="281"/>
        <v>0</v>
      </c>
      <c r="E179" s="39">
        <f t="shared" ca="1" si="281"/>
        <v>0</v>
      </c>
      <c r="F179" s="39">
        <f t="shared" ca="1" si="281"/>
        <v>0</v>
      </c>
      <c r="G179" s="39">
        <f t="shared" ref="G179:AG179" ca="1" si="282">IFERROR($F179*G32/$F32,0)</f>
        <v>0</v>
      </c>
      <c r="H179" s="39">
        <f t="shared" ca="1" si="282"/>
        <v>0</v>
      </c>
      <c r="I179" s="39">
        <f t="shared" ca="1" si="282"/>
        <v>0</v>
      </c>
      <c r="J179" s="39">
        <f t="shared" ca="1" si="282"/>
        <v>0</v>
      </c>
      <c r="K179" s="39">
        <f t="shared" ca="1" si="282"/>
        <v>0</v>
      </c>
      <c r="L179" s="39">
        <f t="shared" ca="1" si="282"/>
        <v>0</v>
      </c>
      <c r="M179" s="39">
        <f t="shared" ca="1" si="282"/>
        <v>0</v>
      </c>
      <c r="N179" s="39">
        <f t="shared" ca="1" si="282"/>
        <v>0</v>
      </c>
      <c r="O179" s="39">
        <f t="shared" ca="1" si="282"/>
        <v>0</v>
      </c>
      <c r="P179" s="39">
        <f t="shared" ca="1" si="282"/>
        <v>0</v>
      </c>
      <c r="Q179" s="39">
        <f t="shared" ca="1" si="282"/>
        <v>0</v>
      </c>
      <c r="R179" s="39">
        <f t="shared" ca="1" si="282"/>
        <v>0</v>
      </c>
      <c r="S179" s="39">
        <f t="shared" ca="1" si="282"/>
        <v>0</v>
      </c>
      <c r="T179" s="39">
        <f t="shared" ca="1" si="282"/>
        <v>0</v>
      </c>
      <c r="U179" s="39">
        <f t="shared" ca="1" si="282"/>
        <v>0</v>
      </c>
      <c r="V179" s="39">
        <f t="shared" ca="1" si="282"/>
        <v>0</v>
      </c>
      <c r="W179" s="39">
        <f t="shared" ca="1" si="282"/>
        <v>0</v>
      </c>
      <c r="X179" s="39">
        <f t="shared" ca="1" si="282"/>
        <v>0</v>
      </c>
      <c r="Y179" s="39">
        <f t="shared" ca="1" si="282"/>
        <v>0</v>
      </c>
      <c r="Z179" s="39">
        <f t="shared" ca="1" si="282"/>
        <v>0</v>
      </c>
      <c r="AA179" s="39">
        <f t="shared" ca="1" si="282"/>
        <v>0</v>
      </c>
      <c r="AB179" s="39">
        <f t="shared" ca="1" si="282"/>
        <v>0</v>
      </c>
      <c r="AC179" s="39">
        <f t="shared" ca="1" si="282"/>
        <v>0</v>
      </c>
      <c r="AD179" s="39">
        <f t="shared" ca="1" si="282"/>
        <v>0</v>
      </c>
      <c r="AE179" s="39">
        <f t="shared" ca="1" si="282"/>
        <v>0</v>
      </c>
      <c r="AF179" s="39">
        <f t="shared" ca="1" si="282"/>
        <v>0</v>
      </c>
      <c r="AG179" s="39">
        <f t="shared" ca="1" si="282"/>
        <v>0</v>
      </c>
    </row>
    <row r="180" spans="1:33">
      <c r="A180" s="20" t="s">
        <v>248</v>
      </c>
      <c r="B180" s="39">
        <f t="shared" ca="1" si="281"/>
        <v>0</v>
      </c>
      <c r="C180" s="39">
        <f t="shared" ca="1" si="281"/>
        <v>0</v>
      </c>
      <c r="D180" s="39">
        <f t="shared" ca="1" si="281"/>
        <v>0</v>
      </c>
      <c r="E180" s="39">
        <f t="shared" ca="1" si="281"/>
        <v>0</v>
      </c>
      <c r="F180" s="39">
        <f t="shared" ca="1" si="281"/>
        <v>0</v>
      </c>
      <c r="G180" s="39">
        <f t="shared" ref="G180:AG180" ca="1" si="283">IFERROR($F180*G33/$F33,0)</f>
        <v>0</v>
      </c>
      <c r="H180" s="39">
        <f t="shared" ca="1" si="283"/>
        <v>0</v>
      </c>
      <c r="I180" s="39">
        <f t="shared" ca="1" si="283"/>
        <v>0</v>
      </c>
      <c r="J180" s="39">
        <f t="shared" ca="1" si="283"/>
        <v>0</v>
      </c>
      <c r="K180" s="39">
        <f t="shared" ca="1" si="283"/>
        <v>0</v>
      </c>
      <c r="L180" s="39">
        <f t="shared" ca="1" si="283"/>
        <v>0</v>
      </c>
      <c r="M180" s="39">
        <f t="shared" ca="1" si="283"/>
        <v>0</v>
      </c>
      <c r="N180" s="39">
        <f t="shared" ca="1" si="283"/>
        <v>0</v>
      </c>
      <c r="O180" s="39">
        <f t="shared" ca="1" si="283"/>
        <v>0</v>
      </c>
      <c r="P180" s="39">
        <f t="shared" ca="1" si="283"/>
        <v>0</v>
      </c>
      <c r="Q180" s="39">
        <f t="shared" ca="1" si="283"/>
        <v>0</v>
      </c>
      <c r="R180" s="39">
        <f t="shared" ca="1" si="283"/>
        <v>0</v>
      </c>
      <c r="S180" s="39">
        <f t="shared" ca="1" si="283"/>
        <v>0</v>
      </c>
      <c r="T180" s="39">
        <f t="shared" ca="1" si="283"/>
        <v>0</v>
      </c>
      <c r="U180" s="39">
        <f t="shared" ca="1" si="283"/>
        <v>0</v>
      </c>
      <c r="V180" s="39">
        <f t="shared" ca="1" si="283"/>
        <v>0</v>
      </c>
      <c r="W180" s="39">
        <f t="shared" ca="1" si="283"/>
        <v>0</v>
      </c>
      <c r="X180" s="39">
        <f t="shared" ca="1" si="283"/>
        <v>0</v>
      </c>
      <c r="Y180" s="39">
        <f t="shared" ca="1" si="283"/>
        <v>0</v>
      </c>
      <c r="Z180" s="39">
        <f t="shared" ca="1" si="283"/>
        <v>0</v>
      </c>
      <c r="AA180" s="39">
        <f t="shared" ca="1" si="283"/>
        <v>0</v>
      </c>
      <c r="AB180" s="39">
        <f t="shared" ca="1" si="283"/>
        <v>0</v>
      </c>
      <c r="AC180" s="39">
        <f t="shared" ca="1" si="283"/>
        <v>0</v>
      </c>
      <c r="AD180" s="39">
        <f t="shared" ca="1" si="283"/>
        <v>0</v>
      </c>
      <c r="AE180" s="39">
        <f t="shared" ca="1" si="283"/>
        <v>0</v>
      </c>
      <c r="AF180" s="39">
        <f t="shared" ca="1" si="283"/>
        <v>0</v>
      </c>
      <c r="AG180" s="39">
        <f t="shared" ca="1" si="283"/>
        <v>0</v>
      </c>
    </row>
    <row r="181" spans="1:33">
      <c r="A181" s="20" t="s">
        <v>249</v>
      </c>
      <c r="B181" s="39">
        <f t="shared" ca="1" si="281"/>
        <v>47479249535.621025</v>
      </c>
      <c r="C181" s="39">
        <f t="shared" ca="1" si="281"/>
        <v>39472907794.25518</v>
      </c>
      <c r="D181" s="39">
        <f t="shared" ca="1" si="281"/>
        <v>42422161287.493088</v>
      </c>
      <c r="E181" s="39">
        <f t="shared" ca="1" si="281"/>
        <v>76476765914.223679</v>
      </c>
      <c r="F181" s="39">
        <f t="shared" ca="1" si="281"/>
        <v>92041911931.858841</v>
      </c>
      <c r="G181" s="39">
        <f t="shared" ref="G181:AG181" ca="1" si="284">IFERROR($F181*G34/$F34,0)</f>
        <v>92147052428.1409</v>
      </c>
      <c r="H181" s="39">
        <f t="shared" ca="1" si="284"/>
        <v>93645924974.174088</v>
      </c>
      <c r="I181" s="39">
        <f t="shared" ca="1" si="284"/>
        <v>95169178320.786926</v>
      </c>
      <c r="J181" s="39">
        <f t="shared" ca="1" si="284"/>
        <v>96717209048.354752</v>
      </c>
      <c r="K181" s="39">
        <f t="shared" ca="1" si="284"/>
        <v>98290420188.066269</v>
      </c>
      <c r="L181" s="39">
        <f t="shared" ca="1" si="284"/>
        <v>99889221326.853073</v>
      </c>
      <c r="M181" s="39">
        <f t="shared" ca="1" si="284"/>
        <v>101514028714.026</v>
      </c>
      <c r="N181" s="39">
        <f t="shared" ca="1" si="284"/>
        <v>104502206200.72554</v>
      </c>
      <c r="O181" s="39">
        <f t="shared" ca="1" si="284"/>
        <v>107578343990.10573</v>
      </c>
      <c r="P181" s="39">
        <f t="shared" ca="1" si="284"/>
        <v>110745031290.7668</v>
      </c>
      <c r="Q181" s="39">
        <f t="shared" ca="1" si="284"/>
        <v>114004933527.52219</v>
      </c>
      <c r="R181" s="39">
        <f t="shared" ca="1" si="284"/>
        <v>117360794584.90674</v>
      </c>
      <c r="S181" s="39">
        <f t="shared" ca="1" si="284"/>
        <v>120815439116.72533</v>
      </c>
      <c r="T181" s="39">
        <f t="shared" ca="1" si="284"/>
        <v>124371774923.58545</v>
      </c>
      <c r="U181" s="39">
        <f t="shared" ca="1" si="284"/>
        <v>128032795400.41505</v>
      </c>
      <c r="V181" s="39">
        <f t="shared" ca="1" si="284"/>
        <v>131801582056.02603</v>
      </c>
      <c r="W181" s="39">
        <f t="shared" ca="1" si="284"/>
        <v>135681307106.84337</v>
      </c>
      <c r="X181" s="39">
        <f t="shared" ca="1" si="284"/>
        <v>135475582000.02077</v>
      </c>
      <c r="Y181" s="39">
        <f t="shared" ca="1" si="284"/>
        <v>135270168821.35159</v>
      </c>
      <c r="Z181" s="39">
        <f t="shared" ca="1" si="284"/>
        <v>135065067097.8786</v>
      </c>
      <c r="AA181" s="39">
        <f t="shared" ca="1" si="284"/>
        <v>134860276357.36172</v>
      </c>
      <c r="AB181" s="39">
        <f t="shared" ca="1" si="284"/>
        <v>134655796128.27684</v>
      </c>
      <c r="AC181" s="39">
        <f t="shared" ca="1" si="284"/>
        <v>134451625939.81488</v>
      </c>
      <c r="AD181" s="39">
        <f t="shared" ca="1" si="284"/>
        <v>134247765321.88058</v>
      </c>
      <c r="AE181" s="39">
        <f t="shared" ca="1" si="284"/>
        <v>134044213805.09138</v>
      </c>
      <c r="AF181" s="39">
        <f t="shared" ca="1" si="284"/>
        <v>133840970920.77655</v>
      </c>
      <c r="AG181" s="39">
        <f t="shared" ca="1" si="284"/>
        <v>133638036200.97586</v>
      </c>
    </row>
    <row r="182" spans="1:33">
      <c r="A182" s="20" t="s">
        <v>250</v>
      </c>
      <c r="B182" s="39">
        <f t="shared" ca="1" si="281"/>
        <v>295310781113.8382</v>
      </c>
      <c r="C182" s="39">
        <f t="shared" ca="1" si="281"/>
        <v>222875149026.59109</v>
      </c>
      <c r="D182" s="39">
        <f t="shared" ca="1" si="281"/>
        <v>215867936695.92819</v>
      </c>
      <c r="E182" s="39">
        <f t="shared" ca="1" si="281"/>
        <v>411617646133.242</v>
      </c>
      <c r="F182" s="39">
        <f t="shared" ca="1" si="281"/>
        <v>513065311065.70795</v>
      </c>
      <c r="G182" s="39">
        <f t="shared" ref="G182:AG182" ca="1" si="285">IFERROR($F182*G35/$F35,0)</f>
        <v>513651391257.85449</v>
      </c>
      <c r="H182" s="39">
        <f t="shared" ca="1" si="285"/>
        <v>522006492677.82172</v>
      </c>
      <c r="I182" s="39">
        <f t="shared" ca="1" si="285"/>
        <v>530497498956.46558</v>
      </c>
      <c r="J182" s="39">
        <f t="shared" ca="1" si="285"/>
        <v>539126620734.88812</v>
      </c>
      <c r="K182" s="39">
        <f t="shared" ca="1" si="285"/>
        <v>547896104612.68597</v>
      </c>
      <c r="L182" s="39">
        <f t="shared" ca="1" si="285"/>
        <v>556808233732.85413</v>
      </c>
      <c r="M182" s="39">
        <f t="shared" ca="1" si="285"/>
        <v>565865328376.2041</v>
      </c>
      <c r="N182" s="39">
        <f t="shared" ca="1" si="285"/>
        <v>582522198920.87573</v>
      </c>
      <c r="O182" s="39">
        <f t="shared" ca="1" si="285"/>
        <v>599669382835.93555</v>
      </c>
      <c r="P182" s="39">
        <f t="shared" ca="1" si="285"/>
        <v>617321313036.65027</v>
      </c>
      <c r="Q182" s="39">
        <f t="shared" ca="1" si="285"/>
        <v>635492847287.07898</v>
      </c>
      <c r="R182" s="39">
        <f t="shared" ca="1" si="285"/>
        <v>654199280705.96509</v>
      </c>
      <c r="S182" s="39">
        <f t="shared" ca="1" si="285"/>
        <v>673456358640.75586</v>
      </c>
      <c r="T182" s="39">
        <f t="shared" ca="1" si="285"/>
        <v>693280289920.58008</v>
      </c>
      <c r="U182" s="39">
        <f t="shared" ca="1" si="285"/>
        <v>713687760499.34314</v>
      </c>
      <c r="V182" s="39">
        <f t="shared" ca="1" si="285"/>
        <v>734695947500.422</v>
      </c>
      <c r="W182" s="39">
        <f t="shared" ca="1" si="285"/>
        <v>756322533674.77991</v>
      </c>
      <c r="X182" s="39">
        <f t="shared" ca="1" si="285"/>
        <v>755175768970.4126</v>
      </c>
      <c r="Y182" s="39">
        <f t="shared" ca="1" si="285"/>
        <v>754030743033.87036</v>
      </c>
      <c r="Z182" s="39">
        <f t="shared" ca="1" si="285"/>
        <v>752887453228.76855</v>
      </c>
      <c r="AA182" s="39">
        <f t="shared" ca="1" si="285"/>
        <v>751745896922.71912</v>
      </c>
      <c r="AB182" s="39">
        <f t="shared" ca="1" si="285"/>
        <v>750606071487.3252</v>
      </c>
      <c r="AC182" s="39">
        <f t="shared" ca="1" si="285"/>
        <v>749467974298.17578</v>
      </c>
      <c r="AD182" s="39">
        <f t="shared" ca="1" si="285"/>
        <v>748331602734.83899</v>
      </c>
      <c r="AE182" s="39">
        <f t="shared" ca="1" si="285"/>
        <v>747196954180.85571</v>
      </c>
      <c r="AF182" s="39">
        <f t="shared" ca="1" si="285"/>
        <v>746064026023.7345</v>
      </c>
      <c r="AG182" s="39">
        <f t="shared" ca="1" si="285"/>
        <v>744932815654.9447</v>
      </c>
    </row>
    <row r="183" spans="1:33">
      <c r="A183" s="20" t="s">
        <v>251</v>
      </c>
      <c r="B183" s="39">
        <f t="shared" ca="1" si="281"/>
        <v>338423967148.03864</v>
      </c>
      <c r="C183" s="39">
        <f t="shared" ca="1" si="281"/>
        <v>244377548239.22025</v>
      </c>
      <c r="D183" s="39">
        <f t="shared" ca="1" si="281"/>
        <v>239577707842.36099</v>
      </c>
      <c r="E183" s="39">
        <f t="shared" ca="1" si="281"/>
        <v>427001979304.51575</v>
      </c>
      <c r="F183" s="39">
        <f t="shared" ca="1" si="281"/>
        <v>479346986892.65131</v>
      </c>
      <c r="G183" s="39">
        <f t="shared" ref="G183:AG183" ca="1" si="286">IFERROR($F183*G36/$F36,0)</f>
        <v>479894550269.32819</v>
      </c>
      <c r="H183" s="39">
        <f t="shared" ca="1" si="286"/>
        <v>487700559766.49121</v>
      </c>
      <c r="I183" s="39">
        <f t="shared" ca="1" si="286"/>
        <v>495633542541.92047</v>
      </c>
      <c r="J183" s="39">
        <f t="shared" ca="1" si="286"/>
        <v>503695563954.7984</v>
      </c>
      <c r="K183" s="39">
        <f t="shared" ca="1" si="286"/>
        <v>511888722959.63263</v>
      </c>
      <c r="L183" s="39">
        <f t="shared" ca="1" si="286"/>
        <v>520215152652.7204</v>
      </c>
      <c r="M183" s="39">
        <f t="shared" ca="1" si="286"/>
        <v>528677020827.50214</v>
      </c>
      <c r="N183" s="39">
        <f t="shared" ca="1" si="286"/>
        <v>544239212490.90753</v>
      </c>
      <c r="O183" s="39">
        <f t="shared" ca="1" si="286"/>
        <v>560259494443.52124</v>
      </c>
      <c r="P183" s="39">
        <f t="shared" ca="1" si="286"/>
        <v>576751351078.64722</v>
      </c>
      <c r="Q183" s="39">
        <f t="shared" ca="1" si="286"/>
        <v>593728663717.59119</v>
      </c>
      <c r="R183" s="39">
        <f t="shared" ca="1" si="286"/>
        <v>611205722293.6731</v>
      </c>
      <c r="S183" s="39">
        <f t="shared" ca="1" si="286"/>
        <v>629197237380.17395</v>
      </c>
      <c r="T183" s="39">
        <f t="shared" ca="1" si="286"/>
        <v>647718352572.33655</v>
      </c>
      <c r="U183" s="39">
        <f t="shared" ca="1" si="286"/>
        <v>666784657233.84534</v>
      </c>
      <c r="V183" s="39">
        <f t="shared" ca="1" si="286"/>
        <v>686412199618.51221</v>
      </c>
      <c r="W183" s="39">
        <f t="shared" ca="1" si="286"/>
        <v>706617500378.21436</v>
      </c>
      <c r="X183" s="39">
        <f t="shared" ca="1" si="286"/>
        <v>705546100316.94043</v>
      </c>
      <c r="Y183" s="39">
        <f t="shared" ca="1" si="286"/>
        <v>704476324752.78223</v>
      </c>
      <c r="Z183" s="39">
        <f t="shared" ca="1" si="286"/>
        <v>703408171222.61597</v>
      </c>
      <c r="AA183" s="39">
        <f t="shared" ca="1" si="286"/>
        <v>702341637267.05261</v>
      </c>
      <c r="AB183" s="39">
        <f t="shared" ca="1" si="286"/>
        <v>701276720430.43237</v>
      </c>
      <c r="AC183" s="39">
        <f t="shared" ca="1" si="286"/>
        <v>700213418260.81848</v>
      </c>
      <c r="AD183" s="39">
        <f t="shared" ca="1" si="286"/>
        <v>699151728309.99231</v>
      </c>
      <c r="AE183" s="39">
        <f t="shared" ca="1" si="286"/>
        <v>698091648133.44666</v>
      </c>
      <c r="AF183" s="39">
        <f t="shared" ca="1" si="286"/>
        <v>697033175290.38123</v>
      </c>
      <c r="AG183" s="39">
        <f t="shared" ca="1" si="286"/>
        <v>695976307343.69666</v>
      </c>
    </row>
    <row r="184" spans="1:33">
      <c r="A184" s="20" t="s">
        <v>252</v>
      </c>
      <c r="B184" s="39">
        <f t="shared" ca="1" si="281"/>
        <v>3400047671.9787431</v>
      </c>
      <c r="C184" s="39">
        <f t="shared" ca="1" si="281"/>
        <v>2667695721.4423347</v>
      </c>
      <c r="D184" s="39">
        <f t="shared" ca="1" si="281"/>
        <v>2547094233.3791599</v>
      </c>
      <c r="E184" s="39">
        <f t="shared" ca="1" si="281"/>
        <v>4700642110.3648214</v>
      </c>
      <c r="F184" s="39">
        <f t="shared" ca="1" si="281"/>
        <v>5467836352.3876047</v>
      </c>
      <c r="G184" s="39">
        <f t="shared" ref="G184:AG184" ca="1" si="287">IFERROR($F184*G37/$F37,0)</f>
        <v>5474082322.4637661</v>
      </c>
      <c r="H184" s="39">
        <f t="shared" ca="1" si="287"/>
        <v>5563124255.8914804</v>
      </c>
      <c r="I184" s="39">
        <f t="shared" ca="1" si="287"/>
        <v>5653614553.710063</v>
      </c>
      <c r="J184" s="39">
        <f t="shared" ca="1" si="287"/>
        <v>5745576775.1497355</v>
      </c>
      <c r="K184" s="39">
        <f t="shared" ca="1" si="287"/>
        <v>5839034862.6573486</v>
      </c>
      <c r="L184" s="39">
        <f t="shared" ca="1" si="287"/>
        <v>5934013148.1298313</v>
      </c>
      <c r="M184" s="39">
        <f t="shared" ca="1" si="287"/>
        <v>6030536359.2490149</v>
      </c>
      <c r="N184" s="39">
        <f t="shared" ca="1" si="287"/>
        <v>6208051853.5083914</v>
      </c>
      <c r="O184" s="39">
        <f t="shared" ca="1" si="287"/>
        <v>6390792712.2834492</v>
      </c>
      <c r="P184" s="39">
        <f t="shared" ca="1" si="287"/>
        <v>6578912749.9464827</v>
      </c>
      <c r="Q184" s="39">
        <f t="shared" ca="1" si="287"/>
        <v>6772570308.5656118</v>
      </c>
      <c r="R184" s="39">
        <f t="shared" ca="1" si="287"/>
        <v>6971928391.1825151</v>
      </c>
      <c r="S184" s="39">
        <f t="shared" ca="1" si="287"/>
        <v>7177154799.0133209</v>
      </c>
      <c r="T184" s="39">
        <f t="shared" ca="1" si="287"/>
        <v>7388422272.6881781</v>
      </c>
      <c r="U184" s="39">
        <f t="shared" ca="1" si="287"/>
        <v>7605908637.6483488</v>
      </c>
      <c r="V184" s="39">
        <f t="shared" ca="1" si="287"/>
        <v>7829796953.8232546</v>
      </c>
      <c r="W184" s="39">
        <f t="shared" ca="1" si="287"/>
        <v>8060275669.7133904</v>
      </c>
      <c r="X184" s="39">
        <f t="shared" ca="1" si="287"/>
        <v>8048054376.2387838</v>
      </c>
      <c r="Y184" s="39">
        <f t="shared" ca="1" si="287"/>
        <v>8035851613.1495247</v>
      </c>
      <c r="Z184" s="39">
        <f t="shared" ca="1" si="287"/>
        <v>8023667352.3491497</v>
      </c>
      <c r="AA184" s="39">
        <f t="shared" ca="1" si="287"/>
        <v>8011501565.7837906</v>
      </c>
      <c r="AB184" s="39">
        <f t="shared" ca="1" si="287"/>
        <v>7999354225.4421158</v>
      </c>
      <c r="AC184" s="39">
        <f t="shared" ca="1" si="287"/>
        <v>7987225303.3552675</v>
      </c>
      <c r="AD184" s="39">
        <f t="shared" ca="1" si="287"/>
        <v>7975114771.5967922</v>
      </c>
      <c r="AE184" s="39">
        <f t="shared" ca="1" si="287"/>
        <v>7963022602.2825823</v>
      </c>
      <c r="AF184" s="39">
        <f t="shared" ca="1" si="287"/>
        <v>7950948767.5708094</v>
      </c>
      <c r="AG184" s="39">
        <f t="shared" ca="1" si="287"/>
        <v>7938893239.6618614</v>
      </c>
    </row>
    <row r="185" spans="1:33">
      <c r="A185" s="20" t="s">
        <v>253</v>
      </c>
      <c r="B185" s="39">
        <f t="shared" ca="1" si="281"/>
        <v>119592514982.18306</v>
      </c>
      <c r="C185" s="39">
        <f t="shared" ca="1" si="281"/>
        <v>91304444737.842148</v>
      </c>
      <c r="D185" s="39">
        <f t="shared" ca="1" si="281"/>
        <v>85902599460.708008</v>
      </c>
      <c r="E185" s="39">
        <f t="shared" ca="1" si="281"/>
        <v>158421081194.68475</v>
      </c>
      <c r="F185" s="39">
        <f t="shared" ca="1" si="281"/>
        <v>188640354157.37451</v>
      </c>
      <c r="G185" s="39">
        <f t="shared" ref="G185:AG185" ca="1" si="288">IFERROR($F185*G38/$F38,0)</f>
        <v>188855840125.00214</v>
      </c>
      <c r="H185" s="39">
        <f t="shared" ca="1" si="288"/>
        <v>191927786828.25833</v>
      </c>
      <c r="I185" s="39">
        <f t="shared" ca="1" si="288"/>
        <v>195049702102.99948</v>
      </c>
      <c r="J185" s="39">
        <f t="shared" ca="1" si="288"/>
        <v>198222398742.66818</v>
      </c>
      <c r="K185" s="39">
        <f t="shared" ca="1" si="288"/>
        <v>201446702761.68088</v>
      </c>
      <c r="L185" s="39">
        <f t="shared" ca="1" si="288"/>
        <v>204723453610.4816</v>
      </c>
      <c r="M185" s="39">
        <f t="shared" ca="1" si="288"/>
        <v>208053504394.09344</v>
      </c>
      <c r="N185" s="39">
        <f t="shared" ca="1" si="288"/>
        <v>214177788946.04196</v>
      </c>
      <c r="O185" s="39">
        <f t="shared" ca="1" si="288"/>
        <v>220482348573.78152</v>
      </c>
      <c r="P185" s="39">
        <f t="shared" ca="1" si="288"/>
        <v>226972489873.15622</v>
      </c>
      <c r="Q185" s="39">
        <f t="shared" ca="1" si="288"/>
        <v>233653675645.51627</v>
      </c>
      <c r="R185" s="39">
        <f t="shared" ca="1" si="288"/>
        <v>240531529495.79947</v>
      </c>
      <c r="S185" s="39">
        <f t="shared" ca="1" si="288"/>
        <v>247611840565.9624</v>
      </c>
      <c r="T185" s="39">
        <f t="shared" ca="1" si="288"/>
        <v>254900568407.745</v>
      </c>
      <c r="U185" s="39">
        <f t="shared" ca="1" si="288"/>
        <v>262403847998.87106</v>
      </c>
      <c r="V185" s="39">
        <f t="shared" ca="1" si="288"/>
        <v>270127994906.9054</v>
      </c>
      <c r="W185" s="39">
        <f t="shared" ca="1" si="288"/>
        <v>278079510605.11517</v>
      </c>
      <c r="X185" s="39">
        <f t="shared" ca="1" si="288"/>
        <v>277657875980.24121</v>
      </c>
      <c r="Y185" s="39">
        <f t="shared" ca="1" si="288"/>
        <v>277236880653.6618</v>
      </c>
      <c r="Z185" s="39">
        <f t="shared" ca="1" si="288"/>
        <v>276816523656.04883</v>
      </c>
      <c r="AA185" s="39">
        <f t="shared" ca="1" si="288"/>
        <v>276396804019.54395</v>
      </c>
      <c r="AB185" s="39">
        <f t="shared" ca="1" si="288"/>
        <v>275977720777.7561</v>
      </c>
      <c r="AC185" s="39">
        <f t="shared" ca="1" si="288"/>
        <v>275559272965.75983</v>
      </c>
      <c r="AD185" s="39">
        <f t="shared" ca="1" si="288"/>
        <v>275141459620.09247</v>
      </c>
      <c r="AE185" s="39">
        <f t="shared" ca="1" si="288"/>
        <v>274724279778.75226</v>
      </c>
      <c r="AF185" s="39">
        <f t="shared" ca="1" si="288"/>
        <v>274307732481.19608</v>
      </c>
      <c r="AG185" s="39">
        <f t="shared" ca="1" si="288"/>
        <v>273891816768.33734</v>
      </c>
    </row>
    <row r="186" spans="1:33">
      <c r="A186" s="20" t="s">
        <v>392</v>
      </c>
      <c r="B186" s="39">
        <f t="shared" ca="1" si="281"/>
        <v>1087705580616.1208</v>
      </c>
      <c r="C186" s="39">
        <f t="shared" ca="1" si="281"/>
        <v>835473102461.28394</v>
      </c>
      <c r="D186" s="39">
        <f t="shared" ca="1" si="281"/>
        <v>767119096421.52368</v>
      </c>
      <c r="E186" s="39">
        <f t="shared" ca="1" si="281"/>
        <v>1486367516692.3772</v>
      </c>
      <c r="F186" s="39">
        <f t="shared" ca="1" si="281"/>
        <v>1845711765076.9556</v>
      </c>
      <c r="G186" s="39">
        <f t="shared" ref="G186:AG186" ca="1" si="289">IFERROR($F186*G39/$F39,0)</f>
        <v>1909606639421.4226</v>
      </c>
      <c r="H186" s="39">
        <f t="shared" ca="1" si="289"/>
        <v>1890864752340.2192</v>
      </c>
      <c r="I186" s="39">
        <f t="shared" ca="1" si="289"/>
        <v>1872122865259.0161</v>
      </c>
      <c r="J186" s="39">
        <f t="shared" ca="1" si="289"/>
        <v>1853380978177.8132</v>
      </c>
      <c r="K186" s="39">
        <f t="shared" ca="1" si="289"/>
        <v>1834639091096.6025</v>
      </c>
      <c r="L186" s="39">
        <f t="shared" ca="1" si="289"/>
        <v>1815897204015.3994</v>
      </c>
      <c r="M186" s="39">
        <f t="shared" ca="1" si="289"/>
        <v>1797155316934.2007</v>
      </c>
      <c r="N186" s="39">
        <f t="shared" ca="1" si="289"/>
        <v>1778144078069.8704</v>
      </c>
      <c r="O186" s="39">
        <f t="shared" ca="1" si="289"/>
        <v>1759132839205.5444</v>
      </c>
      <c r="P186" s="39">
        <f t="shared" ca="1" si="289"/>
        <v>1740121600341.2185</v>
      </c>
      <c r="Q186" s="39">
        <f t="shared" ca="1" si="289"/>
        <v>1721110361476.8926</v>
      </c>
      <c r="R186" s="39">
        <f t="shared" ca="1" si="289"/>
        <v>1702099122612.5669</v>
      </c>
      <c r="S186" s="39">
        <f t="shared" ca="1" si="289"/>
        <v>1683087883748.2407</v>
      </c>
      <c r="T186" s="39">
        <f t="shared" ca="1" si="289"/>
        <v>1664076644883.9148</v>
      </c>
      <c r="U186" s="39">
        <f t="shared" ca="1" si="289"/>
        <v>1645065406019.5891</v>
      </c>
      <c r="V186" s="39">
        <f t="shared" ca="1" si="289"/>
        <v>1626054167155.2632</v>
      </c>
      <c r="W186" s="39">
        <f t="shared" ca="1" si="289"/>
        <v>1607042928290.9375</v>
      </c>
      <c r="X186" s="39">
        <f t="shared" ca="1" si="289"/>
        <v>1589033531805.4551</v>
      </c>
      <c r="Y186" s="39">
        <f t="shared" ca="1" si="289"/>
        <v>1571024135319.98</v>
      </c>
      <c r="Z186" s="39">
        <f t="shared" ca="1" si="289"/>
        <v>1553014738834.5046</v>
      </c>
      <c r="AA186" s="39">
        <f t="shared" ca="1" si="289"/>
        <v>1535005342349.0222</v>
      </c>
      <c r="AB186" s="39">
        <f t="shared" ca="1" si="289"/>
        <v>1516995945863.5469</v>
      </c>
      <c r="AC186" s="39">
        <f t="shared" ca="1" si="289"/>
        <v>1498986549378.072</v>
      </c>
      <c r="AD186" s="39">
        <f t="shared" ca="1" si="289"/>
        <v>1480977152892.5896</v>
      </c>
      <c r="AE186" s="39">
        <f t="shared" ca="1" si="289"/>
        <v>1462967756407.1145</v>
      </c>
      <c r="AF186" s="39">
        <f t="shared" ca="1" si="289"/>
        <v>1444958359921.6396</v>
      </c>
      <c r="AG186" s="39">
        <f t="shared" ca="1" si="289"/>
        <v>1426948963436.1633</v>
      </c>
    </row>
    <row r="187" spans="1:33">
      <c r="A187" s="20" t="s">
        <v>368</v>
      </c>
      <c r="B187" s="39">
        <f t="shared" ca="1" si="281"/>
        <v>3069565770656.5322</v>
      </c>
      <c r="C187" s="39">
        <f t="shared" ca="1" si="281"/>
        <v>2565263498128.4834</v>
      </c>
      <c r="D187" s="39">
        <f t="shared" ca="1" si="281"/>
        <v>2540562718051.333</v>
      </c>
      <c r="E187" s="39">
        <f t="shared" ca="1" si="281"/>
        <v>4681418295503.7188</v>
      </c>
      <c r="F187" s="39">
        <f t="shared" ca="1" si="281"/>
        <v>5785850282392.7617</v>
      </c>
      <c r="G187" s="39">
        <f t="shared" ref="G187:AG187" ca="1" si="290">IFERROR($F187*G40/$F40,0)</f>
        <v>5861449371448.416</v>
      </c>
      <c r="H187" s="39">
        <f t="shared" ca="1" si="290"/>
        <v>5897432154430.9492</v>
      </c>
      <c r="I187" s="39">
        <f t="shared" ca="1" si="290"/>
        <v>5933635831699.0293</v>
      </c>
      <c r="J187" s="39">
        <f t="shared" ca="1" si="290"/>
        <v>5970061759297.999</v>
      </c>
      <c r="K187" s="39">
        <f t="shared" ca="1" si="290"/>
        <v>6006711301597.8174</v>
      </c>
      <c r="L187" s="39">
        <f t="shared" ca="1" si="290"/>
        <v>6043585831344.1553</v>
      </c>
      <c r="M187" s="39">
        <f t="shared" ca="1" si="290"/>
        <v>6080686729709.8145</v>
      </c>
      <c r="N187" s="39">
        <f t="shared" ca="1" si="290"/>
        <v>6134789632842.8359</v>
      </c>
      <c r="O187" s="39">
        <f t="shared" ca="1" si="290"/>
        <v>6189373916493.8027</v>
      </c>
      <c r="P187" s="39">
        <f t="shared" ca="1" si="290"/>
        <v>6244443863745.3193</v>
      </c>
      <c r="Q187" s="39">
        <f t="shared" ca="1" si="290"/>
        <v>6300003795788.7031</v>
      </c>
      <c r="R187" s="39">
        <f t="shared" ca="1" si="290"/>
        <v>6356058072263.0801</v>
      </c>
      <c r="S187" s="39">
        <f t="shared" ca="1" si="290"/>
        <v>6412611091597.4463</v>
      </c>
      <c r="T187" s="39">
        <f t="shared" ca="1" si="290"/>
        <v>6469667291355.8203</v>
      </c>
      <c r="U187" s="39">
        <f t="shared" ca="1" si="290"/>
        <v>6527231148585.4463</v>
      </c>
      <c r="V187" s="39">
        <f t="shared" ca="1" si="290"/>
        <v>6585307180168.084</v>
      </c>
      <c r="W187" s="39">
        <f t="shared" ca="1" si="290"/>
        <v>6643899943174.4463</v>
      </c>
      <c r="X187" s="39">
        <f t="shared" ca="1" si="290"/>
        <v>6695600771448.0322</v>
      </c>
      <c r="Y187" s="39">
        <f t="shared" ca="1" si="290"/>
        <v>6747703919995.4082</v>
      </c>
      <c r="Z187" s="39">
        <f t="shared" ca="1" si="290"/>
        <v>6800212519551.7695</v>
      </c>
      <c r="AA187" s="39">
        <f t="shared" ca="1" si="290"/>
        <v>6853129725214.75</v>
      </c>
      <c r="AB187" s="39">
        <f t="shared" ca="1" si="290"/>
        <v>6906458716634.0049</v>
      </c>
      <c r="AC187" s="39">
        <f t="shared" ca="1" si="290"/>
        <v>6960202698202.2598</v>
      </c>
      <c r="AD187" s="39">
        <f t="shared" ca="1" si="290"/>
        <v>7014364899247.8662</v>
      </c>
      <c r="AE187" s="39">
        <f t="shared" ca="1" si="290"/>
        <v>7068948574228.8301</v>
      </c>
      <c r="AF187" s="39">
        <f t="shared" ca="1" si="290"/>
        <v>7123957002928.373</v>
      </c>
      <c r="AG187" s="39">
        <f t="shared" ca="1" si="290"/>
        <v>7179393490652.002</v>
      </c>
    </row>
    <row r="188" spans="1:33">
      <c r="A188" s="20" t="s">
        <v>305</v>
      </c>
      <c r="B188" s="39">
        <f t="shared" ca="1" si="281"/>
        <v>953744887226.84888</v>
      </c>
      <c r="C188" s="39">
        <f t="shared" ca="1" si="281"/>
        <v>797053110611.93225</v>
      </c>
      <c r="D188" s="39">
        <f t="shared" ca="1" si="281"/>
        <v>789378330376.14087</v>
      </c>
      <c r="E188" s="39">
        <f t="shared" ca="1" si="281"/>
        <v>1454563641212.3311</v>
      </c>
      <c r="F188" s="39">
        <f t="shared" ca="1" si="281"/>
        <v>1797721742222.7944</v>
      </c>
      <c r="G188" s="39">
        <f t="shared" ref="G188:AG188" ca="1" si="291">IFERROR($F188*G41/$F41,0)</f>
        <v>1821211137809.3296</v>
      </c>
      <c r="H188" s="39">
        <f t="shared" ca="1" si="291"/>
        <v>1832391349559.7505</v>
      </c>
      <c r="I188" s="39">
        <f t="shared" ca="1" si="291"/>
        <v>1843640195381.3062</v>
      </c>
      <c r="J188" s="39">
        <f t="shared" ca="1" si="291"/>
        <v>1854958096610.894</v>
      </c>
      <c r="K188" s="39">
        <f t="shared" ca="1" si="291"/>
        <v>1866345477171.9495</v>
      </c>
      <c r="L188" s="39">
        <f t="shared" ca="1" si="291"/>
        <v>1877802763590.3281</v>
      </c>
      <c r="M188" s="39">
        <f t="shared" ca="1" si="291"/>
        <v>1889330385010.28</v>
      </c>
      <c r="N188" s="39">
        <f t="shared" ca="1" si="291"/>
        <v>1906140699922.0896</v>
      </c>
      <c r="O188" s="39">
        <f t="shared" ca="1" si="291"/>
        <v>1923100584591.3518</v>
      </c>
      <c r="P188" s="39">
        <f t="shared" ca="1" si="291"/>
        <v>1940211369814.8108</v>
      </c>
      <c r="Q188" s="39">
        <f t="shared" ca="1" si="291"/>
        <v>1957474398229.9727</v>
      </c>
      <c r="R188" s="39">
        <f t="shared" ca="1" si="291"/>
        <v>1974891024420.458</v>
      </c>
      <c r="S188" s="39">
        <f t="shared" ca="1" si="291"/>
        <v>1992462615022.2961</v>
      </c>
      <c r="T188" s="39">
        <f t="shared" ca="1" si="291"/>
        <v>2010190548831.1577</v>
      </c>
      <c r="U188" s="39">
        <f t="shared" ca="1" si="291"/>
        <v>2028076216910.5452</v>
      </c>
      <c r="V188" s="39">
        <f t="shared" ca="1" si="291"/>
        <v>2046121022700.9478</v>
      </c>
      <c r="W188" s="39">
        <f t="shared" ca="1" si="291"/>
        <v>2064326382129.9661</v>
      </c>
      <c r="X188" s="39">
        <f t="shared" ca="1" si="291"/>
        <v>2080390348278.7603</v>
      </c>
      <c r="Y188" s="39">
        <f t="shared" ca="1" si="291"/>
        <v>2096579319373.7993</v>
      </c>
      <c r="Z188" s="39">
        <f t="shared" ca="1" si="291"/>
        <v>2112894268165.925</v>
      </c>
      <c r="AA188" s="39">
        <f t="shared" ca="1" si="291"/>
        <v>2129336174975.6316</v>
      </c>
      <c r="AB188" s="39">
        <f t="shared" ca="1" si="291"/>
        <v>2145906027751.9739</v>
      </c>
      <c r="AC188" s="39">
        <f t="shared" ca="1" si="291"/>
        <v>2162604822131.9275</v>
      </c>
      <c r="AD188" s="39">
        <f t="shared" ca="1" si="291"/>
        <v>2179433561500.2168</v>
      </c>
      <c r="AE188" s="39">
        <f t="shared" ca="1" si="291"/>
        <v>2196393257049.6008</v>
      </c>
      <c r="AF188" s="39">
        <f t="shared" ca="1" si="291"/>
        <v>2213484927841.6396</v>
      </c>
      <c r="AG188" s="39">
        <f t="shared" ca="1" si="291"/>
        <v>2230709600867.9214</v>
      </c>
    </row>
    <row r="189" spans="1:33">
      <c r="A189" s="20" t="s">
        <v>258</v>
      </c>
      <c r="B189" s="39">
        <f t="shared" ca="1" si="281"/>
        <v>60488320942.922806</v>
      </c>
      <c r="C189" s="39">
        <f t="shared" ca="1" si="281"/>
        <v>44180740658.577751</v>
      </c>
      <c r="D189" s="39">
        <f t="shared" ca="1" si="281"/>
        <v>42784531690.693779</v>
      </c>
      <c r="E189" s="39">
        <f t="shared" ca="1" si="281"/>
        <v>82692218746.324448</v>
      </c>
      <c r="F189" s="39">
        <f t="shared" ca="1" si="281"/>
        <v>99410215266.236206</v>
      </c>
      <c r="G189" s="39">
        <f t="shared" ref="G189:AG189" ca="1" si="292">IFERROR($F189*G42/$F42,0)</f>
        <v>99523772657.094589</v>
      </c>
      <c r="H189" s="39">
        <f t="shared" ca="1" si="292"/>
        <v>101142635622.13298</v>
      </c>
      <c r="I189" s="39">
        <f t="shared" ca="1" si="292"/>
        <v>102787831163.09373</v>
      </c>
      <c r="J189" s="39">
        <f t="shared" ca="1" si="292"/>
        <v>104459787608.11191</v>
      </c>
      <c r="K189" s="39">
        <f t="shared" ca="1" si="292"/>
        <v>106158940252.54788</v>
      </c>
      <c r="L189" s="39">
        <f t="shared" ca="1" si="292"/>
        <v>107885731472.31702</v>
      </c>
      <c r="M189" s="39">
        <f t="shared" ca="1" si="292"/>
        <v>109640610839.06259</v>
      </c>
      <c r="N189" s="39">
        <f t="shared" ca="1" si="292"/>
        <v>112868003240.75934</v>
      </c>
      <c r="O189" s="39">
        <f t="shared" ca="1" si="292"/>
        <v>116190397500.2058</v>
      </c>
      <c r="P189" s="39">
        <f t="shared" ca="1" si="292"/>
        <v>119610590101.94829</v>
      </c>
      <c r="Q189" s="39">
        <f t="shared" ca="1" si="292"/>
        <v>123131459848.14232</v>
      </c>
      <c r="R189" s="39">
        <f t="shared" ca="1" si="292"/>
        <v>126755970281.66261</v>
      </c>
      <c r="S189" s="39">
        <f t="shared" ca="1" si="292"/>
        <v>130487172180.53952</v>
      </c>
      <c r="T189" s="39">
        <f t="shared" ca="1" si="292"/>
        <v>134328206125.82219</v>
      </c>
      <c r="U189" s="39">
        <f t="shared" ca="1" si="292"/>
        <v>138282305145.02951</v>
      </c>
      <c r="V189" s="39">
        <f t="shared" ca="1" si="292"/>
        <v>142352797433.41409</v>
      </c>
      <c r="W189" s="39">
        <f t="shared" ca="1" si="292"/>
        <v>146543109155.32938</v>
      </c>
      <c r="X189" s="39">
        <f t="shared" ca="1" si="292"/>
        <v>146320914975.24707</v>
      </c>
      <c r="Y189" s="39">
        <f t="shared" ca="1" si="292"/>
        <v>146099057694.34726</v>
      </c>
      <c r="Z189" s="39">
        <f t="shared" ca="1" si="292"/>
        <v>145877536801.81061</v>
      </c>
      <c r="AA189" s="39">
        <f t="shared" ca="1" si="292"/>
        <v>145656351787.59247</v>
      </c>
      <c r="AB189" s="39">
        <f t="shared" ca="1" si="292"/>
        <v>145435502142.42139</v>
      </c>
      <c r="AC189" s="39">
        <f t="shared" ca="1" si="292"/>
        <v>145214987357.79828</v>
      </c>
      <c r="AD189" s="39">
        <f t="shared" ca="1" si="292"/>
        <v>144994806925.995</v>
      </c>
      <c r="AE189" s="39">
        <f t="shared" ca="1" si="292"/>
        <v>144774960340.05313</v>
      </c>
      <c r="AF189" s="39">
        <f t="shared" ca="1" si="292"/>
        <v>144555447093.78302</v>
      </c>
      <c r="AG189" s="39">
        <f t="shared" ca="1" si="292"/>
        <v>144336266681.76254</v>
      </c>
    </row>
    <row r="190" spans="1:33">
      <c r="A190" s="20" t="s">
        <v>306</v>
      </c>
      <c r="B190" s="39">
        <f t="shared" ca="1" si="281"/>
        <v>152441258906.52362</v>
      </c>
      <c r="C190" s="39">
        <f t="shared" ca="1" si="281"/>
        <v>111343274543.38478</v>
      </c>
      <c r="D190" s="39">
        <f t="shared" ca="1" si="281"/>
        <v>107824581191.6277</v>
      </c>
      <c r="E190" s="39">
        <f t="shared" ca="1" si="281"/>
        <v>208399005476.74585</v>
      </c>
      <c r="F190" s="39">
        <f t="shared" ca="1" si="281"/>
        <v>250531311286.57355</v>
      </c>
      <c r="G190" s="39">
        <f t="shared" ref="G190:AG190" ca="1" si="293">IFERROR($F190*G43/$F43,0)</f>
        <v>250817495980.58954</v>
      </c>
      <c r="H190" s="39">
        <f t="shared" ca="1" si="293"/>
        <v>254897316754.92493</v>
      </c>
      <c r="I190" s="39">
        <f t="shared" ca="1" si="293"/>
        <v>259043500274.35355</v>
      </c>
      <c r="J190" s="39">
        <f t="shared" ca="1" si="293"/>
        <v>263257126001.4744</v>
      </c>
      <c r="K190" s="39">
        <f t="shared" ca="1" si="293"/>
        <v>267539290957.52573</v>
      </c>
      <c r="L190" s="39">
        <f t="shared" ca="1" si="293"/>
        <v>271891110007.99551</v>
      </c>
      <c r="M190" s="39">
        <f t="shared" ca="1" si="293"/>
        <v>276313716152.87769</v>
      </c>
      <c r="N190" s="39">
        <f t="shared" ca="1" si="293"/>
        <v>284447315383.78119</v>
      </c>
      <c r="O190" s="39">
        <f t="shared" ca="1" si="293"/>
        <v>292820336085.93848</v>
      </c>
      <c r="P190" s="39">
        <f t="shared" ca="1" si="293"/>
        <v>301439825894.63025</v>
      </c>
      <c r="Q190" s="39">
        <f t="shared" ca="1" si="293"/>
        <v>310313039900.06067</v>
      </c>
      <c r="R190" s="39">
        <f t="shared" ca="1" si="293"/>
        <v>319447446754.02216</v>
      </c>
      <c r="S190" s="39">
        <f t="shared" ca="1" si="293"/>
        <v>328850734956.31702</v>
      </c>
      <c r="T190" s="39">
        <f t="shared" ca="1" si="293"/>
        <v>338530819326.22534</v>
      </c>
      <c r="U190" s="39">
        <f t="shared" ca="1" si="293"/>
        <v>348495847664.46918</v>
      </c>
      <c r="V190" s="39">
        <f t="shared" ca="1" si="293"/>
        <v>358754207611.27869</v>
      </c>
      <c r="W190" s="39">
        <f t="shared" ca="1" si="293"/>
        <v>369314533706.33234</v>
      </c>
      <c r="X190" s="39">
        <f t="shared" ca="1" si="293"/>
        <v>368754565104.03961</v>
      </c>
      <c r="Y190" s="39">
        <f t="shared" ca="1" si="293"/>
        <v>368195445547.22693</v>
      </c>
      <c r="Z190" s="39">
        <f t="shared" ca="1" si="293"/>
        <v>367637173748.53961</v>
      </c>
      <c r="AA190" s="39">
        <f t="shared" ca="1" si="293"/>
        <v>367079748422.57471</v>
      </c>
      <c r="AB190" s="39">
        <f t="shared" ca="1" si="293"/>
        <v>366523168285.87854</v>
      </c>
      <c r="AC190" s="39">
        <f t="shared" ca="1" si="293"/>
        <v>365967432056.94324</v>
      </c>
      <c r="AD190" s="39">
        <f t="shared" ca="1" si="293"/>
        <v>365412538456.20428</v>
      </c>
      <c r="AE190" s="39">
        <f t="shared" ca="1" si="293"/>
        <v>364858486206.0368</v>
      </c>
      <c r="AF190" s="39">
        <f t="shared" ca="1" si="293"/>
        <v>364305274030.75336</v>
      </c>
      <c r="AG190" s="39">
        <f t="shared" ca="1" si="293"/>
        <v>363752900656.60101</v>
      </c>
    </row>
    <row r="191" spans="1:33">
      <c r="A191" s="20" t="s">
        <v>259</v>
      </c>
      <c r="B191" s="39">
        <f t="shared" ca="1" si="281"/>
        <v>6898700672358.2988</v>
      </c>
      <c r="C191" s="39">
        <f t="shared" ca="1" si="281"/>
        <v>5201984450398.3213</v>
      </c>
      <c r="D191" s="39">
        <f t="shared" ca="1" si="281"/>
        <v>5418219560237.0869</v>
      </c>
      <c r="E191" s="39">
        <f t="shared" ca="1" si="281"/>
        <v>9330628688776.3984</v>
      </c>
      <c r="F191" s="39">
        <f t="shared" ca="1" si="281"/>
        <v>11126632832044.064</v>
      </c>
      <c r="G191" s="39">
        <f t="shared" ref="G191:AG191" ca="1" si="294">IFERROR($F191*G44/$F44,0)</f>
        <v>9872982487535.5879</v>
      </c>
      <c r="H191" s="39">
        <f t="shared" ca="1" si="294"/>
        <v>10203846033359.434</v>
      </c>
      <c r="I191" s="39">
        <f t="shared" ca="1" si="294"/>
        <v>10545797483582.311</v>
      </c>
      <c r="J191" s="39">
        <f t="shared" ca="1" si="294"/>
        <v>10899208416232.428</v>
      </c>
      <c r="K191" s="39">
        <f t="shared" ca="1" si="294"/>
        <v>11264462861666.768</v>
      </c>
      <c r="L191" s="39">
        <f t="shared" ca="1" si="294"/>
        <v>11641957719873.734</v>
      </c>
      <c r="M191" s="39">
        <f t="shared" ca="1" si="294"/>
        <v>12032103191760.438</v>
      </c>
      <c r="N191" s="39">
        <f t="shared" ca="1" si="294"/>
        <v>12151283478756.684</v>
      </c>
      <c r="O191" s="39">
        <f t="shared" ca="1" si="294"/>
        <v>12271644269325.924</v>
      </c>
      <c r="P191" s="39">
        <f t="shared" ca="1" si="294"/>
        <v>12393197256582.186</v>
      </c>
      <c r="Q191" s="39">
        <f t="shared" ca="1" si="294"/>
        <v>12515954249462.037</v>
      </c>
      <c r="R191" s="39">
        <f t="shared" ca="1" si="294"/>
        <v>12639927173871.813</v>
      </c>
      <c r="S191" s="39">
        <f t="shared" ca="1" si="294"/>
        <v>12765128073846.25</v>
      </c>
      <c r="T191" s="39">
        <f t="shared" ca="1" si="294"/>
        <v>12891569112718.541</v>
      </c>
      <c r="U191" s="39">
        <f t="shared" ca="1" si="294"/>
        <v>13019262574302.037</v>
      </c>
      <c r="V191" s="39">
        <f t="shared" ca="1" si="294"/>
        <v>13148220864083.607</v>
      </c>
      <c r="W191" s="39">
        <f t="shared" ca="1" si="294"/>
        <v>13278456510428.844</v>
      </c>
      <c r="X191" s="39">
        <f t="shared" ca="1" si="294"/>
        <v>13265080296333.475</v>
      </c>
      <c r="Y191" s="39">
        <f t="shared" ca="1" si="294"/>
        <v>13251717556929.488</v>
      </c>
      <c r="Z191" s="39">
        <f t="shared" ca="1" si="294"/>
        <v>13238368278642.994</v>
      </c>
      <c r="AA191" s="39">
        <f t="shared" ca="1" si="294"/>
        <v>13225032447913.768</v>
      </c>
      <c r="AB191" s="39">
        <f t="shared" ca="1" si="294"/>
        <v>13211710051195.252</v>
      </c>
      <c r="AC191" s="39">
        <f t="shared" ca="1" si="294"/>
        <v>13198401074954.533</v>
      </c>
      <c r="AD191" s="39">
        <f t="shared" ca="1" si="294"/>
        <v>13185105505672.326</v>
      </c>
      <c r="AE191" s="39">
        <f t="shared" ca="1" si="294"/>
        <v>13171823329842.975</v>
      </c>
      <c r="AF191" s="39">
        <f t="shared" ca="1" si="294"/>
        <v>13158554533974.422</v>
      </c>
      <c r="AG191" s="39">
        <f t="shared" ca="1" si="294"/>
        <v>13145299104588.199</v>
      </c>
    </row>
    <row r="192" spans="1:33">
      <c r="A192" s="20" t="s">
        <v>260</v>
      </c>
      <c r="B192" s="39">
        <f t="shared" ca="1" si="281"/>
        <v>610746524652.30444</v>
      </c>
      <c r="C192" s="39">
        <f t="shared" ca="1" si="281"/>
        <v>514602918196.86298</v>
      </c>
      <c r="D192" s="39">
        <f t="shared" ca="1" si="281"/>
        <v>438662756769.65112</v>
      </c>
      <c r="E192" s="39">
        <f t="shared" ca="1" si="281"/>
        <v>902054448957.39185</v>
      </c>
      <c r="F192" s="39">
        <f t="shared" ca="1" si="281"/>
        <v>1202948140345.6768</v>
      </c>
      <c r="G192" s="39">
        <f t="shared" ref="G192:AG192" ca="1" si="295">IFERROR($F192*G45/$F45,0)</f>
        <v>1107592495074.3728</v>
      </c>
      <c r="H192" s="39">
        <f t="shared" ca="1" si="295"/>
        <v>1118331377475.8325</v>
      </c>
      <c r="I192" s="39">
        <f t="shared" ca="1" si="295"/>
        <v>1129174380838.5164</v>
      </c>
      <c r="J192" s="39">
        <f t="shared" ca="1" si="295"/>
        <v>1140122514687.8264</v>
      </c>
      <c r="K192" s="39">
        <f t="shared" ca="1" si="295"/>
        <v>1151176798337.2173</v>
      </c>
      <c r="L192" s="39">
        <f t="shared" ca="1" si="295"/>
        <v>1162338260983.0996</v>
      </c>
      <c r="M192" s="39">
        <f t="shared" ca="1" si="295"/>
        <v>1173607941800.6604</v>
      </c>
      <c r="N192" s="39">
        <f t="shared" ca="1" si="295"/>
        <v>1183607055834.2559</v>
      </c>
      <c r="O192" s="39">
        <f t="shared" ca="1" si="295"/>
        <v>1193691362101.0459</v>
      </c>
      <c r="P192" s="39">
        <f t="shared" ca="1" si="295"/>
        <v>1203861586436.9968</v>
      </c>
      <c r="Q192" s="39">
        <f t="shared" ca="1" si="295"/>
        <v>1214118460862.1814</v>
      </c>
      <c r="R192" s="39">
        <f t="shared" ca="1" si="295"/>
        <v>1224462723633.4675</v>
      </c>
      <c r="S192" s="39">
        <f t="shared" ca="1" si="295"/>
        <v>1234895119297.6555</v>
      </c>
      <c r="T192" s="39">
        <f t="shared" ca="1" si="295"/>
        <v>1245416398745.0686</v>
      </c>
      <c r="U192" s="39">
        <f t="shared" ca="1" si="295"/>
        <v>1256027319263.5979</v>
      </c>
      <c r="V192" s="39">
        <f t="shared" ca="1" si="295"/>
        <v>1266728644593.2124</v>
      </c>
      <c r="W192" s="39">
        <f t="shared" ca="1" si="295"/>
        <v>1277521144980.9275</v>
      </c>
      <c r="X192" s="39">
        <f t="shared" ca="1" si="295"/>
        <v>1285369155104.3743</v>
      </c>
      <c r="Y192" s="39">
        <f t="shared" ca="1" si="295"/>
        <v>1293265376768.6941</v>
      </c>
      <c r="Z192" s="39">
        <f t="shared" ca="1" si="295"/>
        <v>1301210106144.8452</v>
      </c>
      <c r="AA192" s="39">
        <f t="shared" ca="1" si="295"/>
        <v>1309203641223.2085</v>
      </c>
      <c r="AB192" s="39">
        <f t="shared" ca="1" si="295"/>
        <v>1317246281824.7668</v>
      </c>
      <c r="AC192" s="39">
        <f t="shared" ca="1" si="295"/>
        <v>1325338329612.3499</v>
      </c>
      <c r="AD192" s="39">
        <f t="shared" ca="1" si="295"/>
        <v>1333480088101.9482</v>
      </c>
      <c r="AE192" s="39">
        <f t="shared" ca="1" si="295"/>
        <v>1341671862674.0984</v>
      </c>
      <c r="AF192" s="39">
        <f t="shared" ca="1" si="295"/>
        <v>1349913960585.3364</v>
      </c>
      <c r="AG192" s="39">
        <f t="shared" ca="1" si="295"/>
        <v>1358206690979.7239</v>
      </c>
    </row>
    <row r="193" spans="1:33">
      <c r="A193" s="20" t="s">
        <v>307</v>
      </c>
      <c r="B193" s="39">
        <f t="shared" ca="1" si="281"/>
        <v>762227808809.68713</v>
      </c>
      <c r="C193" s="39">
        <f t="shared" ca="1" si="281"/>
        <v>642238046246.05713</v>
      </c>
      <c r="D193" s="39">
        <f t="shared" ca="1" si="281"/>
        <v>547462717187.4588</v>
      </c>
      <c r="E193" s="39">
        <f t="shared" ca="1" si="281"/>
        <v>1125787799524.9402</v>
      </c>
      <c r="F193" s="39">
        <f t="shared" ca="1" si="281"/>
        <v>1501311080974.8315</v>
      </c>
      <c r="G193" s="39">
        <f t="shared" ref="G193:AG193" ca="1" si="296">IFERROR($F193*G46/$F46,0)</f>
        <v>1382304714799.9973</v>
      </c>
      <c r="H193" s="39">
        <f t="shared" ca="1" si="296"/>
        <v>1395707123936.2415</v>
      </c>
      <c r="I193" s="39">
        <f t="shared" ca="1" si="296"/>
        <v>1409239478784.6948</v>
      </c>
      <c r="J193" s="39">
        <f t="shared" ca="1" si="296"/>
        <v>1422903039259.7471</v>
      </c>
      <c r="K193" s="39">
        <f t="shared" ca="1" si="296"/>
        <v>1436699077491.5369</v>
      </c>
      <c r="L193" s="39">
        <f t="shared" ca="1" si="296"/>
        <v>1450628877944.3928</v>
      </c>
      <c r="M193" s="39">
        <f t="shared" ca="1" si="296"/>
        <v>1464693737536.4216</v>
      </c>
      <c r="N193" s="39">
        <f t="shared" ca="1" si="296"/>
        <v>1477172896192.6326</v>
      </c>
      <c r="O193" s="39">
        <f t="shared" ca="1" si="296"/>
        <v>1489758377008.061</v>
      </c>
      <c r="P193" s="39">
        <f t="shared" ca="1" si="296"/>
        <v>1502451085845.1814</v>
      </c>
      <c r="Q193" s="39">
        <f t="shared" ca="1" si="296"/>
        <v>1515251936284.3962</v>
      </c>
      <c r="R193" s="39">
        <f t="shared" ca="1" si="296"/>
        <v>1528161849689.7944</v>
      </c>
      <c r="S193" s="39">
        <f t="shared" ca="1" si="296"/>
        <v>1541181755275.4656</v>
      </c>
      <c r="T193" s="39">
        <f t="shared" ca="1" si="296"/>
        <v>1554312590172.3838</v>
      </c>
      <c r="U193" s="39">
        <f t="shared" ca="1" si="296"/>
        <v>1567555299495.8574</v>
      </c>
      <c r="V193" s="39">
        <f t="shared" ca="1" si="296"/>
        <v>1580910836413.5588</v>
      </c>
      <c r="W193" s="39">
        <f t="shared" ca="1" si="296"/>
        <v>1594380162214.1257</v>
      </c>
      <c r="X193" s="39">
        <f t="shared" ca="1" si="296"/>
        <v>1604174686322.6611</v>
      </c>
      <c r="Y193" s="39">
        <f t="shared" ca="1" si="296"/>
        <v>1614029379708.7537</v>
      </c>
      <c r="Z193" s="39">
        <f t="shared" ca="1" si="296"/>
        <v>1623944612001.5886</v>
      </c>
      <c r="AA193" s="39">
        <f t="shared" ca="1" si="296"/>
        <v>1633920755101.041</v>
      </c>
      <c r="AB193" s="39">
        <f t="shared" ca="1" si="296"/>
        <v>1643958183191.6216</v>
      </c>
      <c r="AC193" s="39">
        <f t="shared" ca="1" si="296"/>
        <v>1654057272756.5181</v>
      </c>
      <c r="AD193" s="39">
        <f t="shared" ca="1" si="296"/>
        <v>1664218402591.7095</v>
      </c>
      <c r="AE193" s="39">
        <f t="shared" ca="1" si="296"/>
        <v>1674441953820.1794</v>
      </c>
      <c r="AF193" s="39">
        <f t="shared" ca="1" si="296"/>
        <v>1684728309906.2083</v>
      </c>
      <c r="AG193" s="39">
        <f t="shared" ca="1" si="296"/>
        <v>1695077856669.7559</v>
      </c>
    </row>
    <row r="194" spans="1:33">
      <c r="A194" s="20" t="s">
        <v>308</v>
      </c>
      <c r="B194" s="39">
        <f t="shared" ca="1" si="281"/>
        <v>2555806161313.6328</v>
      </c>
      <c r="C194" s="39">
        <f t="shared" ca="1" si="281"/>
        <v>1991332992285.0723</v>
      </c>
      <c r="D194" s="39">
        <f t="shared" ca="1" si="281"/>
        <v>1992167827218.4548</v>
      </c>
      <c r="E194" s="39">
        <f t="shared" ca="1" si="281"/>
        <v>3755958972137.7769</v>
      </c>
      <c r="F194" s="39">
        <f t="shared" ca="1" si="281"/>
        <v>4755145844735.1953</v>
      </c>
      <c r="G194" s="39">
        <f t="shared" ref="G194:AG194" ca="1" si="297">IFERROR($F194*G47/$F47,0)</f>
        <v>4702198597155.9893</v>
      </c>
      <c r="H194" s="39">
        <f t="shared" ca="1" si="297"/>
        <v>4765730038952.1709</v>
      </c>
      <c r="I194" s="39">
        <f t="shared" ca="1" si="297"/>
        <v>4830119854552.2871</v>
      </c>
      <c r="J194" s="39">
        <f t="shared" ca="1" si="297"/>
        <v>4895379641451.4766</v>
      </c>
      <c r="K194" s="39">
        <f t="shared" ca="1" si="297"/>
        <v>4961521153838.7217</v>
      </c>
      <c r="L194" s="39">
        <f t="shared" ca="1" si="297"/>
        <v>5028556304713.9473</v>
      </c>
      <c r="M194" s="39">
        <f t="shared" ca="1" si="297"/>
        <v>5096497168033.71</v>
      </c>
      <c r="N194" s="39">
        <f t="shared" ca="1" si="297"/>
        <v>5152138818946.1934</v>
      </c>
      <c r="O194" s="39">
        <f t="shared" ca="1" si="297"/>
        <v>5208387944603.4277</v>
      </c>
      <c r="P194" s="39">
        <f t="shared" ca="1" si="297"/>
        <v>5265251177187.5879</v>
      </c>
      <c r="Q194" s="39">
        <f t="shared" ca="1" si="297"/>
        <v>5322735221288.5391</v>
      </c>
      <c r="R194" s="39">
        <f t="shared" ca="1" si="297"/>
        <v>5380846854694.3486</v>
      </c>
      <c r="S194" s="39">
        <f t="shared" ca="1" si="297"/>
        <v>5439592929190.4434</v>
      </c>
      <c r="T194" s="39">
        <f t="shared" ca="1" si="297"/>
        <v>5498980371367.4805</v>
      </c>
      <c r="U194" s="39">
        <f t="shared" ca="1" si="297"/>
        <v>5559016183438.0449</v>
      </c>
      <c r="V194" s="39">
        <f t="shared" ca="1" si="297"/>
        <v>5619707444062.2617</v>
      </c>
      <c r="W194" s="39">
        <f t="shared" ca="1" si="297"/>
        <v>5681061309182.4189</v>
      </c>
      <c r="X194" s="39">
        <f t="shared" ca="1" si="297"/>
        <v>5689958811340.6182</v>
      </c>
      <c r="Y194" s="39">
        <f t="shared" ca="1" si="297"/>
        <v>5698870248490.9512</v>
      </c>
      <c r="Z194" s="39">
        <f t="shared" ca="1" si="297"/>
        <v>5707795642457.9717</v>
      </c>
      <c r="AA194" s="39">
        <f t="shared" ca="1" si="297"/>
        <v>5716735015100.4111</v>
      </c>
      <c r="AB194" s="39">
        <f t="shared" ca="1" si="297"/>
        <v>5725688388311.2402</v>
      </c>
      <c r="AC194" s="39">
        <f t="shared" ca="1" si="297"/>
        <v>5734655784017.7148</v>
      </c>
      <c r="AD194" s="39">
        <f t="shared" ca="1" si="297"/>
        <v>5743637224181.4316</v>
      </c>
      <c r="AE194" s="39">
        <f t="shared" ca="1" si="297"/>
        <v>5752632730798.3857</v>
      </c>
      <c r="AF194" s="39">
        <f t="shared" ca="1" si="297"/>
        <v>5761642325899.0195</v>
      </c>
      <c r="AG194" s="39">
        <f t="shared" ca="1" si="297"/>
        <v>5770666031548.2793</v>
      </c>
    </row>
    <row r="195" spans="1:33">
      <c r="A195" s="20" t="s">
        <v>309</v>
      </c>
      <c r="B195" s="39">
        <f t="shared" ca="1" si="281"/>
        <v>427128677095.15875</v>
      </c>
      <c r="C195" s="39">
        <f t="shared" ca="1" si="281"/>
        <v>332793401755.2796</v>
      </c>
      <c r="D195" s="39">
        <f t="shared" ca="1" si="281"/>
        <v>332932920137.41907</v>
      </c>
      <c r="E195" s="39">
        <f t="shared" ca="1" si="281"/>
        <v>627699319015.77942</v>
      </c>
      <c r="F195" s="39">
        <f t="shared" ca="1" si="281"/>
        <v>794684348445.40857</v>
      </c>
      <c r="G195" s="39">
        <f t="shared" ref="G195:AG195" ca="1" si="298">IFERROR($F195*G48/$F48,0)</f>
        <v>785835755716.95508</v>
      </c>
      <c r="H195" s="39">
        <f t="shared" ca="1" si="298"/>
        <v>796453188720.71777</v>
      </c>
      <c r="I195" s="39">
        <f t="shared" ca="1" si="298"/>
        <v>807214073944.323</v>
      </c>
      <c r="J195" s="39">
        <f t="shared" ca="1" si="298"/>
        <v>818120349571.828</v>
      </c>
      <c r="K195" s="39">
        <f t="shared" ca="1" si="298"/>
        <v>829173979974.11072</v>
      </c>
      <c r="L195" s="39">
        <f t="shared" ca="1" si="298"/>
        <v>840376956062.67786</v>
      </c>
      <c r="M195" s="39">
        <f t="shared" ca="1" si="298"/>
        <v>851731295648.25818</v>
      </c>
      <c r="N195" s="39">
        <f t="shared" ca="1" si="298"/>
        <v>861030179540.69873</v>
      </c>
      <c r="O195" s="39">
        <f t="shared" ca="1" si="298"/>
        <v>870430585171.37659</v>
      </c>
      <c r="P195" s="39">
        <f t="shared" ca="1" si="298"/>
        <v>879933620916.67871</v>
      </c>
      <c r="Q195" s="39">
        <f t="shared" ca="1" si="298"/>
        <v>889540407253.83154</v>
      </c>
      <c r="R195" s="39">
        <f t="shared" ca="1" si="298"/>
        <v>899252076893.01306</v>
      </c>
      <c r="S195" s="39">
        <f t="shared" ca="1" si="298"/>
        <v>909069774910.9071</v>
      </c>
      <c r="T195" s="39">
        <f t="shared" ca="1" si="298"/>
        <v>918994658885.71753</v>
      </c>
      <c r="U195" s="39">
        <f t="shared" ca="1" si="298"/>
        <v>929027899033.6532</v>
      </c>
      <c r="V195" s="39">
        <f t="shared" ca="1" si="298"/>
        <v>939170678346.90735</v>
      </c>
      <c r="W195" s="39">
        <f t="shared" ca="1" si="298"/>
        <v>949424192733.13843</v>
      </c>
      <c r="X195" s="39">
        <f t="shared" ca="1" si="298"/>
        <v>950911151479.77905</v>
      </c>
      <c r="Y195" s="39">
        <f t="shared" ca="1" si="298"/>
        <v>952400439055.12537</v>
      </c>
      <c r="Z195" s="39">
        <f t="shared" ca="1" si="298"/>
        <v>953892059106.51721</v>
      </c>
      <c r="AA195" s="39">
        <f t="shared" ca="1" si="298"/>
        <v>955386015287.00635</v>
      </c>
      <c r="AB195" s="39">
        <f t="shared" ca="1" si="298"/>
        <v>956882311255.36523</v>
      </c>
      <c r="AC195" s="39">
        <f t="shared" ca="1" si="298"/>
        <v>958380950676.09778</v>
      </c>
      <c r="AD195" s="39">
        <f t="shared" ca="1" si="298"/>
        <v>959881937219.4458</v>
      </c>
      <c r="AE195" s="39">
        <f t="shared" ca="1" si="298"/>
        <v>961385274561.40015</v>
      </c>
      <c r="AF195" s="39">
        <f t="shared" ca="1" si="298"/>
        <v>962890966383.70886</v>
      </c>
      <c r="AG195" s="39">
        <f t="shared" ca="1" si="298"/>
        <v>964399016373.88647</v>
      </c>
    </row>
    <row r="196" spans="1:33">
      <c r="A196" s="20" t="s">
        <v>310</v>
      </c>
      <c r="B196" s="39">
        <f t="shared" ca="1" si="281"/>
        <v>563784935094.44519</v>
      </c>
      <c r="C196" s="39">
        <f t="shared" ca="1" si="281"/>
        <v>439267875162.26587</v>
      </c>
      <c r="D196" s="39">
        <f t="shared" ca="1" si="281"/>
        <v>439452031287.19269</v>
      </c>
      <c r="E196" s="39">
        <f t="shared" ca="1" si="281"/>
        <v>828526481145.86121</v>
      </c>
      <c r="F196" s="39">
        <f t="shared" ca="1" si="281"/>
        <v>1048936978092.5541</v>
      </c>
      <c r="G196" s="39">
        <f t="shared" ref="G196:AG196" ca="1" si="299">IFERROR($F196*G49/$F49,0)</f>
        <v>1037257351917.5668</v>
      </c>
      <c r="H196" s="39">
        <f t="shared" ca="1" si="299"/>
        <v>1051271744061.8857</v>
      </c>
      <c r="I196" s="39">
        <f t="shared" ca="1" si="299"/>
        <v>1065475484767.4005</v>
      </c>
      <c r="J196" s="39">
        <f t="shared" ca="1" si="299"/>
        <v>1079871132323.9922</v>
      </c>
      <c r="K196" s="39">
        <f t="shared" ca="1" si="299"/>
        <v>1094461279586.6179</v>
      </c>
      <c r="L196" s="39">
        <f t="shared" ca="1" si="299"/>
        <v>1109248554442.3176</v>
      </c>
      <c r="M196" s="39">
        <f t="shared" ca="1" si="299"/>
        <v>1124235620283.5334</v>
      </c>
      <c r="N196" s="39">
        <f t="shared" ca="1" si="299"/>
        <v>1136509604525.0139</v>
      </c>
      <c r="O196" s="39">
        <f t="shared" ca="1" si="299"/>
        <v>1148917591538.1934</v>
      </c>
      <c r="P196" s="39">
        <f t="shared" ca="1" si="299"/>
        <v>1161461044315.2395</v>
      </c>
      <c r="Q196" s="39">
        <f t="shared" ca="1" si="299"/>
        <v>1174141441820.7229</v>
      </c>
      <c r="R196" s="39">
        <f t="shared" ca="1" si="299"/>
        <v>1186960279165.9958</v>
      </c>
      <c r="S196" s="39">
        <f t="shared" ca="1" si="299"/>
        <v>1199919067785.4788</v>
      </c>
      <c r="T196" s="39">
        <f t="shared" ca="1" si="299"/>
        <v>1213019335614.8655</v>
      </c>
      <c r="U196" s="39">
        <f t="shared" ca="1" si="299"/>
        <v>1226262627271.2832</v>
      </c>
      <c r="V196" s="39">
        <f t="shared" ca="1" si="299"/>
        <v>1239650504235.4097</v>
      </c>
      <c r="W196" s="39">
        <f t="shared" ca="1" si="299"/>
        <v>1253184545035.5867</v>
      </c>
      <c r="X196" s="39">
        <f t="shared" ca="1" si="299"/>
        <v>1255147243832.0339</v>
      </c>
      <c r="Y196" s="39">
        <f t="shared" ca="1" si="299"/>
        <v>1257113016546.5095</v>
      </c>
      <c r="Z196" s="39">
        <f t="shared" ca="1" si="299"/>
        <v>1259081867993.2881</v>
      </c>
      <c r="AA196" s="39">
        <f t="shared" ca="1" si="299"/>
        <v>1261053802994.1855</v>
      </c>
      <c r="AB196" s="39">
        <f t="shared" ca="1" si="299"/>
        <v>1263028826378.5681</v>
      </c>
      <c r="AC196" s="39">
        <f t="shared" ca="1" si="299"/>
        <v>1265006942983.3667</v>
      </c>
      <c r="AD196" s="39">
        <f t="shared" ca="1" si="299"/>
        <v>1266988157653.0869</v>
      </c>
      <c r="AE196" s="39">
        <f t="shared" ca="1" si="299"/>
        <v>1268972475239.822</v>
      </c>
      <c r="AF196" s="39">
        <f t="shared" ca="1" si="299"/>
        <v>1270959900603.2646</v>
      </c>
      <c r="AG196" s="39">
        <f t="shared" ca="1" si="299"/>
        <v>1272950438610.7188</v>
      </c>
    </row>
    <row r="197" spans="1:33">
      <c r="A197" s="20" t="s">
        <v>263</v>
      </c>
      <c r="B197" s="39">
        <f t="shared" ca="1" si="281"/>
        <v>14659505712.723518</v>
      </c>
      <c r="C197" s="39">
        <f t="shared" ca="1" si="281"/>
        <v>11079519082.731115</v>
      </c>
      <c r="D197" s="39">
        <f t="shared" ca="1" si="281"/>
        <v>10941446431.787899</v>
      </c>
      <c r="E197" s="39">
        <f t="shared" ca="1" si="281"/>
        <v>20837638066.506424</v>
      </c>
      <c r="F197" s="39">
        <f t="shared" ca="1" si="281"/>
        <v>26844074804.703243</v>
      </c>
      <c r="G197" s="39">
        <f t="shared" ref="G197:AG197" ca="1" si="300">IFERROR($F197*G50/$F50,0)</f>
        <v>26916195973.706341</v>
      </c>
      <c r="H197" s="39">
        <f t="shared" ca="1" si="300"/>
        <v>26932759308.647507</v>
      </c>
      <c r="I197" s="39">
        <f t="shared" ca="1" si="300"/>
        <v>26949332836.116051</v>
      </c>
      <c r="J197" s="39">
        <f t="shared" ca="1" si="300"/>
        <v>26965916562.384121</v>
      </c>
      <c r="K197" s="39">
        <f t="shared" ca="1" si="300"/>
        <v>26982510493.727722</v>
      </c>
      <c r="L197" s="39">
        <f t="shared" ca="1" si="300"/>
        <v>26999114636.426697</v>
      </c>
      <c r="M197" s="39">
        <f t="shared" ca="1" si="300"/>
        <v>27015728996.764805</v>
      </c>
      <c r="N197" s="39">
        <f t="shared" ca="1" si="300"/>
        <v>27303873820.410793</v>
      </c>
      <c r="O197" s="39">
        <f t="shared" ca="1" si="300"/>
        <v>27595091944.037094</v>
      </c>
      <c r="P197" s="39">
        <f t="shared" ca="1" si="300"/>
        <v>27889416146.899124</v>
      </c>
      <c r="Q197" s="39">
        <f t="shared" ca="1" si="300"/>
        <v>28186879557.869831</v>
      </c>
      <c r="R197" s="39">
        <f t="shared" ca="1" si="300"/>
        <v>28487515659.168663</v>
      </c>
      <c r="S197" s="39">
        <f t="shared" ca="1" si="300"/>
        <v>28791358290.130299</v>
      </c>
      <c r="T197" s="39">
        <f t="shared" ca="1" si="300"/>
        <v>29098441651.013565</v>
      </c>
      <c r="U197" s="39">
        <f t="shared" ca="1" si="300"/>
        <v>29408800306.851009</v>
      </c>
      <c r="V197" s="39">
        <f t="shared" ca="1" si="300"/>
        <v>29722469191.339458</v>
      </c>
      <c r="W197" s="39">
        <f t="shared" ca="1" si="300"/>
        <v>30039483610.772209</v>
      </c>
      <c r="X197" s="39">
        <f t="shared" ca="1" si="300"/>
        <v>30051346259.694267</v>
      </c>
      <c r="Y197" s="39">
        <f t="shared" ca="1" si="300"/>
        <v>30063213593.198845</v>
      </c>
      <c r="Z197" s="39">
        <f t="shared" ca="1" si="300"/>
        <v>30075085613.135883</v>
      </c>
      <c r="AA197" s="39">
        <f t="shared" ca="1" si="300"/>
        <v>30086962321.356049</v>
      </c>
      <c r="AB197" s="39">
        <f t="shared" ca="1" si="300"/>
        <v>30098843719.710773</v>
      </c>
      <c r="AC197" s="39">
        <f t="shared" ca="1" si="300"/>
        <v>30110729810.052189</v>
      </c>
      <c r="AD197" s="39">
        <f t="shared" ca="1" si="300"/>
        <v>30122620594.23317</v>
      </c>
      <c r="AE197" s="39">
        <f t="shared" ca="1" si="300"/>
        <v>30134516074.10733</v>
      </c>
      <c r="AF197" s="39">
        <f t="shared" ca="1" si="300"/>
        <v>30146416251.528999</v>
      </c>
      <c r="AG197" s="39">
        <f t="shared" ca="1" si="300"/>
        <v>30158321128.353256</v>
      </c>
    </row>
    <row r="198" spans="1:33">
      <c r="A198" s="20" t="s">
        <v>311</v>
      </c>
      <c r="B198" s="39">
        <f t="shared" ca="1" si="281"/>
        <v>3754016430.7861094</v>
      </c>
      <c r="C198" s="39">
        <f t="shared" ca="1" si="281"/>
        <v>2837250961.7211061</v>
      </c>
      <c r="D198" s="39">
        <f t="shared" ca="1" si="281"/>
        <v>2801893221.1232657</v>
      </c>
      <c r="E198" s="39">
        <f t="shared" ca="1" si="281"/>
        <v>5336116865.9694319</v>
      </c>
      <c r="F198" s="39">
        <f t="shared" ca="1" si="281"/>
        <v>6874249368.3564491</v>
      </c>
      <c r="G198" s="39">
        <f t="shared" ref="G198:AG198" ca="1" si="301">IFERROR($F198*G51/$F51,0)</f>
        <v>6892718207.5349846</v>
      </c>
      <c r="H198" s="39">
        <f t="shared" ca="1" si="301"/>
        <v>6896959757.8802872</v>
      </c>
      <c r="I198" s="39">
        <f t="shared" ca="1" si="301"/>
        <v>6901203918.3350983</v>
      </c>
      <c r="J198" s="39">
        <f t="shared" ca="1" si="301"/>
        <v>6905450690.5055923</v>
      </c>
      <c r="K198" s="39">
        <f t="shared" ca="1" si="301"/>
        <v>6909700075.9989328</v>
      </c>
      <c r="L198" s="39">
        <f t="shared" ca="1" si="301"/>
        <v>6913952076.4232712</v>
      </c>
      <c r="M198" s="39">
        <f t="shared" ca="1" si="301"/>
        <v>6918206693.3877516</v>
      </c>
      <c r="N198" s="39">
        <f t="shared" ca="1" si="301"/>
        <v>6991995020.4712591</v>
      </c>
      <c r="O198" s="39">
        <f t="shared" ca="1" si="301"/>
        <v>7066570360.3537617</v>
      </c>
      <c r="P198" s="39">
        <f t="shared" ca="1" si="301"/>
        <v>7141941107.1698103</v>
      </c>
      <c r="Q198" s="39">
        <f t="shared" ca="1" si="301"/>
        <v>7218115744.5842543</v>
      </c>
      <c r="R198" s="39">
        <f t="shared" ca="1" si="301"/>
        <v>7295102846.7471714</v>
      </c>
      <c r="S198" s="39">
        <f t="shared" ca="1" si="301"/>
        <v>7372911079.2589426</v>
      </c>
      <c r="T198" s="39">
        <f t="shared" ca="1" si="301"/>
        <v>7451549200.1456709</v>
      </c>
      <c r="U198" s="39">
        <f t="shared" ca="1" si="301"/>
        <v>7531026060.8449516</v>
      </c>
      <c r="V198" s="39">
        <f t="shared" ca="1" si="301"/>
        <v>7611350607.2021999</v>
      </c>
      <c r="W198" s="39">
        <f t="shared" ca="1" si="301"/>
        <v>7692531880.4775829</v>
      </c>
      <c r="X198" s="39">
        <f t="shared" ca="1" si="301"/>
        <v>7695569675.8738785</v>
      </c>
      <c r="Y198" s="39">
        <f t="shared" ca="1" si="301"/>
        <v>7698608670.9013262</v>
      </c>
      <c r="Z198" s="39">
        <f t="shared" ca="1" si="301"/>
        <v>7701648866.033658</v>
      </c>
      <c r="AA198" s="39">
        <f t="shared" ca="1" si="301"/>
        <v>7704690261.7448025</v>
      </c>
      <c r="AB198" s="39">
        <f t="shared" ca="1" si="301"/>
        <v>7707732858.5088701</v>
      </c>
      <c r="AC198" s="39">
        <f t="shared" ca="1" si="301"/>
        <v>7710776656.8001556</v>
      </c>
      <c r="AD198" s="39">
        <f t="shared" ca="1" si="301"/>
        <v>7713821657.0931463</v>
      </c>
      <c r="AE198" s="39">
        <f t="shared" ca="1" si="301"/>
        <v>7716867859.8625164</v>
      </c>
      <c r="AF198" s="39">
        <f t="shared" ca="1" si="301"/>
        <v>7719915265.5831213</v>
      </c>
      <c r="AG198" s="39">
        <f t="shared" ca="1" si="301"/>
        <v>7722963874.7300138</v>
      </c>
    </row>
    <row r="199" spans="1:33">
      <c r="A199" s="20" t="s">
        <v>266</v>
      </c>
      <c r="B199" s="39">
        <f t="shared" ca="1" si="281"/>
        <v>0</v>
      </c>
      <c r="C199" s="39">
        <f t="shared" ca="1" si="281"/>
        <v>0</v>
      </c>
      <c r="D199" s="39">
        <f t="shared" ca="1" si="281"/>
        <v>0</v>
      </c>
      <c r="E199" s="39">
        <f t="shared" ca="1" si="281"/>
        <v>0</v>
      </c>
      <c r="F199" s="39">
        <f t="shared" ca="1" si="281"/>
        <v>0</v>
      </c>
      <c r="G199" s="39">
        <f t="shared" ref="G199:AG199" ca="1" si="302">IFERROR($F199*G52/$F52,0)</f>
        <v>0</v>
      </c>
      <c r="H199" s="39">
        <f t="shared" ca="1" si="302"/>
        <v>0</v>
      </c>
      <c r="I199" s="39">
        <f t="shared" ca="1" si="302"/>
        <v>0</v>
      </c>
      <c r="J199" s="39">
        <f t="shared" ca="1" si="302"/>
        <v>0</v>
      </c>
      <c r="K199" s="39">
        <f t="shared" ca="1" si="302"/>
        <v>0</v>
      </c>
      <c r="L199" s="39">
        <f t="shared" ca="1" si="302"/>
        <v>0</v>
      </c>
      <c r="M199" s="39">
        <f t="shared" ca="1" si="302"/>
        <v>0</v>
      </c>
      <c r="N199" s="39">
        <f t="shared" ca="1" si="302"/>
        <v>0</v>
      </c>
      <c r="O199" s="39">
        <f t="shared" ca="1" si="302"/>
        <v>0</v>
      </c>
      <c r="P199" s="39">
        <f t="shared" ca="1" si="302"/>
        <v>0</v>
      </c>
      <c r="Q199" s="39">
        <f t="shared" ca="1" si="302"/>
        <v>0</v>
      </c>
      <c r="R199" s="39">
        <f t="shared" ca="1" si="302"/>
        <v>0</v>
      </c>
      <c r="S199" s="39">
        <f t="shared" ca="1" si="302"/>
        <v>0</v>
      </c>
      <c r="T199" s="39">
        <f t="shared" ca="1" si="302"/>
        <v>0</v>
      </c>
      <c r="U199" s="39">
        <f t="shared" ca="1" si="302"/>
        <v>0</v>
      </c>
      <c r="V199" s="39">
        <f t="shared" ca="1" si="302"/>
        <v>0</v>
      </c>
      <c r="W199" s="39">
        <f t="shared" ca="1" si="302"/>
        <v>0</v>
      </c>
      <c r="X199" s="39">
        <f t="shared" ca="1" si="302"/>
        <v>0</v>
      </c>
      <c r="Y199" s="39">
        <f t="shared" ca="1" si="302"/>
        <v>0</v>
      </c>
      <c r="Z199" s="39">
        <f t="shared" ca="1" si="302"/>
        <v>0</v>
      </c>
      <c r="AA199" s="39">
        <f t="shared" ca="1" si="302"/>
        <v>0</v>
      </c>
      <c r="AB199" s="39">
        <f t="shared" ca="1" si="302"/>
        <v>0</v>
      </c>
      <c r="AC199" s="39">
        <f t="shared" ca="1" si="302"/>
        <v>0</v>
      </c>
      <c r="AD199" s="39">
        <f t="shared" ca="1" si="302"/>
        <v>0</v>
      </c>
      <c r="AE199" s="39">
        <f t="shared" ca="1" si="302"/>
        <v>0</v>
      </c>
      <c r="AF199" s="39">
        <f t="shared" ca="1" si="302"/>
        <v>0</v>
      </c>
      <c r="AG199" s="39">
        <f t="shared" ca="1" si="302"/>
        <v>0</v>
      </c>
    </row>
    <row r="200" spans="1:33">
      <c r="A200" s="20" t="s">
        <v>267</v>
      </c>
      <c r="B200" s="39">
        <f t="shared" ca="1" si="281"/>
        <v>0</v>
      </c>
      <c r="C200" s="39">
        <f t="shared" ca="1" si="281"/>
        <v>0</v>
      </c>
      <c r="D200" s="39">
        <f t="shared" ca="1" si="281"/>
        <v>0</v>
      </c>
      <c r="E200" s="39">
        <f t="shared" ca="1" si="281"/>
        <v>0</v>
      </c>
      <c r="F200" s="39">
        <f t="shared" ca="1" si="281"/>
        <v>0</v>
      </c>
      <c r="G200" s="39">
        <f t="shared" ref="G200:AG200" ca="1" si="303">IFERROR($F200*G53/$F53,0)</f>
        <v>0</v>
      </c>
      <c r="H200" s="39">
        <f t="shared" ca="1" si="303"/>
        <v>0</v>
      </c>
      <c r="I200" s="39">
        <f t="shared" ca="1" si="303"/>
        <v>0</v>
      </c>
      <c r="J200" s="39">
        <f t="shared" ca="1" si="303"/>
        <v>0</v>
      </c>
      <c r="K200" s="39">
        <f t="shared" ca="1" si="303"/>
        <v>0</v>
      </c>
      <c r="L200" s="39">
        <f t="shared" ca="1" si="303"/>
        <v>0</v>
      </c>
      <c r="M200" s="39">
        <f t="shared" ca="1" si="303"/>
        <v>0</v>
      </c>
      <c r="N200" s="39">
        <f t="shared" ca="1" si="303"/>
        <v>0</v>
      </c>
      <c r="O200" s="39">
        <f t="shared" ca="1" si="303"/>
        <v>0</v>
      </c>
      <c r="P200" s="39">
        <f t="shared" ca="1" si="303"/>
        <v>0</v>
      </c>
      <c r="Q200" s="39">
        <f t="shared" ca="1" si="303"/>
        <v>0</v>
      </c>
      <c r="R200" s="39">
        <f t="shared" ca="1" si="303"/>
        <v>0</v>
      </c>
      <c r="S200" s="39">
        <f t="shared" ca="1" si="303"/>
        <v>0</v>
      </c>
      <c r="T200" s="39">
        <f t="shared" ca="1" si="303"/>
        <v>0</v>
      </c>
      <c r="U200" s="39">
        <f t="shared" ca="1" si="303"/>
        <v>0</v>
      </c>
      <c r="V200" s="39">
        <f t="shared" ca="1" si="303"/>
        <v>0</v>
      </c>
      <c r="W200" s="39">
        <f t="shared" ca="1" si="303"/>
        <v>0</v>
      </c>
      <c r="X200" s="39">
        <f t="shared" ca="1" si="303"/>
        <v>0</v>
      </c>
      <c r="Y200" s="39">
        <f t="shared" ca="1" si="303"/>
        <v>0</v>
      </c>
      <c r="Z200" s="39">
        <f t="shared" ca="1" si="303"/>
        <v>0</v>
      </c>
      <c r="AA200" s="39">
        <f t="shared" ca="1" si="303"/>
        <v>0</v>
      </c>
      <c r="AB200" s="39">
        <f t="shared" ca="1" si="303"/>
        <v>0</v>
      </c>
      <c r="AC200" s="39">
        <f t="shared" ca="1" si="303"/>
        <v>0</v>
      </c>
      <c r="AD200" s="39">
        <f t="shared" ca="1" si="303"/>
        <v>0</v>
      </c>
      <c r="AE200" s="39">
        <f t="shared" ca="1" si="303"/>
        <v>0</v>
      </c>
      <c r="AF200" s="39">
        <f t="shared" ca="1" si="303"/>
        <v>0</v>
      </c>
      <c r="AG200" s="39">
        <f t="shared" ca="1" si="303"/>
        <v>0</v>
      </c>
    </row>
    <row r="201" spans="1:33">
      <c r="A201" s="20" t="s">
        <v>268</v>
      </c>
      <c r="B201" s="39">
        <f t="shared" ca="1" si="281"/>
        <v>0</v>
      </c>
      <c r="C201" s="39">
        <f t="shared" ca="1" si="281"/>
        <v>0</v>
      </c>
      <c r="D201" s="39">
        <f t="shared" ca="1" si="281"/>
        <v>0</v>
      </c>
      <c r="E201" s="39">
        <f t="shared" ca="1" si="281"/>
        <v>0</v>
      </c>
      <c r="F201" s="39">
        <f t="shared" ca="1" si="281"/>
        <v>0</v>
      </c>
      <c r="G201" s="39">
        <f t="shared" ref="G201:AG201" ca="1" si="304">IFERROR($F201*G54/$F54,0)</f>
        <v>0</v>
      </c>
      <c r="H201" s="39">
        <f t="shared" ca="1" si="304"/>
        <v>0</v>
      </c>
      <c r="I201" s="39">
        <f t="shared" ca="1" si="304"/>
        <v>0</v>
      </c>
      <c r="J201" s="39">
        <f t="shared" ca="1" si="304"/>
        <v>0</v>
      </c>
      <c r="K201" s="39">
        <f t="shared" ca="1" si="304"/>
        <v>0</v>
      </c>
      <c r="L201" s="39">
        <f t="shared" ca="1" si="304"/>
        <v>0</v>
      </c>
      <c r="M201" s="39">
        <f t="shared" ca="1" si="304"/>
        <v>0</v>
      </c>
      <c r="N201" s="39">
        <f t="shared" ca="1" si="304"/>
        <v>0</v>
      </c>
      <c r="O201" s="39">
        <f t="shared" ca="1" si="304"/>
        <v>0</v>
      </c>
      <c r="P201" s="39">
        <f t="shared" ca="1" si="304"/>
        <v>0</v>
      </c>
      <c r="Q201" s="39">
        <f t="shared" ca="1" si="304"/>
        <v>0</v>
      </c>
      <c r="R201" s="39">
        <f t="shared" ca="1" si="304"/>
        <v>0</v>
      </c>
      <c r="S201" s="39">
        <f t="shared" ca="1" si="304"/>
        <v>0</v>
      </c>
      <c r="T201" s="39">
        <f t="shared" ca="1" si="304"/>
        <v>0</v>
      </c>
      <c r="U201" s="39">
        <f t="shared" ca="1" si="304"/>
        <v>0</v>
      </c>
      <c r="V201" s="39">
        <f t="shared" ca="1" si="304"/>
        <v>0</v>
      </c>
      <c r="W201" s="39">
        <f t="shared" ca="1" si="304"/>
        <v>0</v>
      </c>
      <c r="X201" s="39">
        <f t="shared" ca="1" si="304"/>
        <v>0</v>
      </c>
      <c r="Y201" s="39">
        <f t="shared" ca="1" si="304"/>
        <v>0</v>
      </c>
      <c r="Z201" s="39">
        <f t="shared" ca="1" si="304"/>
        <v>0</v>
      </c>
      <c r="AA201" s="39">
        <f t="shared" ca="1" si="304"/>
        <v>0</v>
      </c>
      <c r="AB201" s="39">
        <f t="shared" ca="1" si="304"/>
        <v>0</v>
      </c>
      <c r="AC201" s="39">
        <f t="shared" ca="1" si="304"/>
        <v>0</v>
      </c>
      <c r="AD201" s="39">
        <f t="shared" ca="1" si="304"/>
        <v>0</v>
      </c>
      <c r="AE201" s="39">
        <f t="shared" ca="1" si="304"/>
        <v>0</v>
      </c>
      <c r="AF201" s="39">
        <f t="shared" ca="1" si="304"/>
        <v>0</v>
      </c>
      <c r="AG201" s="39">
        <f t="shared" ca="1" si="304"/>
        <v>0</v>
      </c>
    </row>
    <row r="202" spans="1:33">
      <c r="A202" s="20" t="s">
        <v>269</v>
      </c>
      <c r="B202" s="39">
        <f t="shared" ca="1" si="281"/>
        <v>0</v>
      </c>
      <c r="C202" s="39">
        <f t="shared" ca="1" si="281"/>
        <v>0</v>
      </c>
      <c r="D202" s="39">
        <f t="shared" ca="1" si="281"/>
        <v>0</v>
      </c>
      <c r="E202" s="39">
        <f t="shared" ca="1" si="281"/>
        <v>0</v>
      </c>
      <c r="F202" s="39">
        <f t="shared" ca="1" si="281"/>
        <v>0</v>
      </c>
      <c r="G202" s="39">
        <f t="shared" ref="G202:AG202" ca="1" si="305">IFERROR($F202*G55/$F55,0)</f>
        <v>0</v>
      </c>
      <c r="H202" s="39">
        <f t="shared" ca="1" si="305"/>
        <v>0</v>
      </c>
      <c r="I202" s="39">
        <f t="shared" ca="1" si="305"/>
        <v>0</v>
      </c>
      <c r="J202" s="39">
        <f t="shared" ca="1" si="305"/>
        <v>0</v>
      </c>
      <c r="K202" s="39">
        <f t="shared" ca="1" si="305"/>
        <v>0</v>
      </c>
      <c r="L202" s="39">
        <f t="shared" ca="1" si="305"/>
        <v>0</v>
      </c>
      <c r="M202" s="39">
        <f t="shared" ca="1" si="305"/>
        <v>0</v>
      </c>
      <c r="N202" s="39">
        <f t="shared" ca="1" si="305"/>
        <v>0</v>
      </c>
      <c r="O202" s="39">
        <f t="shared" ca="1" si="305"/>
        <v>0</v>
      </c>
      <c r="P202" s="39">
        <f t="shared" ca="1" si="305"/>
        <v>0</v>
      </c>
      <c r="Q202" s="39">
        <f t="shared" ca="1" si="305"/>
        <v>0</v>
      </c>
      <c r="R202" s="39">
        <f t="shared" ca="1" si="305"/>
        <v>0</v>
      </c>
      <c r="S202" s="39">
        <f t="shared" ca="1" si="305"/>
        <v>0</v>
      </c>
      <c r="T202" s="39">
        <f t="shared" ca="1" si="305"/>
        <v>0</v>
      </c>
      <c r="U202" s="39">
        <f t="shared" ca="1" si="305"/>
        <v>0</v>
      </c>
      <c r="V202" s="39">
        <f t="shared" ca="1" si="305"/>
        <v>0</v>
      </c>
      <c r="W202" s="39">
        <f t="shared" ca="1" si="305"/>
        <v>0</v>
      </c>
      <c r="X202" s="39">
        <f t="shared" ca="1" si="305"/>
        <v>0</v>
      </c>
      <c r="Y202" s="39">
        <f t="shared" ca="1" si="305"/>
        <v>0</v>
      </c>
      <c r="Z202" s="39">
        <f t="shared" ca="1" si="305"/>
        <v>0</v>
      </c>
      <c r="AA202" s="39">
        <f t="shared" ca="1" si="305"/>
        <v>0</v>
      </c>
      <c r="AB202" s="39">
        <f t="shared" ca="1" si="305"/>
        <v>0</v>
      </c>
      <c r="AC202" s="39">
        <f t="shared" ca="1" si="305"/>
        <v>0</v>
      </c>
      <c r="AD202" s="39">
        <f t="shared" ca="1" si="305"/>
        <v>0</v>
      </c>
      <c r="AE202" s="39">
        <f t="shared" ca="1" si="305"/>
        <v>0</v>
      </c>
      <c r="AF202" s="39">
        <f t="shared" ca="1" si="305"/>
        <v>0</v>
      </c>
      <c r="AG202" s="39">
        <f t="shared" ca="1" si="305"/>
        <v>0</v>
      </c>
    </row>
    <row r="203" spans="1:33" s="728" customFormat="1" ht="13.5">
      <c r="A203" s="728" t="s">
        <v>836</v>
      </c>
      <c r="B203" s="729">
        <f ca="1">SUM(B178:B202)</f>
        <v>17964960680267.645</v>
      </c>
      <c r="C203" s="729">
        <f t="shared" ref="C203" ca="1" si="306">SUM(C178:C202)</f>
        <v>14090147926011.324</v>
      </c>
      <c r="D203" s="729">
        <f t="shared" ref="D203" ca="1" si="307">SUM(D178:D202)</f>
        <v>14016627909741.365</v>
      </c>
      <c r="E203" s="729">
        <f t="shared" ref="E203" ca="1" si="308">SUM(E178:E202)</f>
        <v>25588488256779.156</v>
      </c>
      <c r="F203" s="729">
        <f t="shared" ref="F203" ca="1" si="309">SUM(F178:F202)</f>
        <v>31521165265456.094</v>
      </c>
      <c r="G203" s="729">
        <f t="shared" ref="G203" ca="1" si="310">SUM(G178:G202)</f>
        <v>30144611650101.348</v>
      </c>
      <c r="H203" s="729">
        <f t="shared" ref="H203" ca="1" si="311">SUM(H178:H202)</f>
        <v>30642741322783.43</v>
      </c>
      <c r="I203" s="729">
        <f t="shared" ref="I203" ca="1" si="312">SUM(I178:I202)</f>
        <v>31154105053476.672</v>
      </c>
      <c r="J203" s="729">
        <f t="shared" ref="J203" ca="1" si="313">SUM(J178:J202)</f>
        <v>31679101577732.34</v>
      </c>
      <c r="K203" s="729">
        <f t="shared" ref="K203" ca="1" si="314">SUM(K178:K202)</f>
        <v>32218142447925.867</v>
      </c>
      <c r="L203" s="729">
        <f t="shared" ref="L203" ca="1" si="315">SUM(L178:L202)</f>
        <v>32771652455634.258</v>
      </c>
      <c r="M203" s="729">
        <f t="shared" ref="M203" ca="1" si="316">SUM(M178:M202)</f>
        <v>33340070068070.488</v>
      </c>
      <c r="N203" s="729">
        <f t="shared" ref="N203" ca="1" si="317">SUM(N178:N202)</f>
        <v>33664077090507.762</v>
      </c>
      <c r="O203" s="729">
        <f t="shared" ref="O203" ca="1" si="318">SUM(O178:O202)</f>
        <v>33992490228484.898</v>
      </c>
      <c r="P203" s="729">
        <f t="shared" ref="P203" ca="1" si="319">SUM(P178:P202)</f>
        <v>34325383476465.031</v>
      </c>
      <c r="Q203" s="729">
        <f t="shared" ref="Q203" ca="1" si="320">SUM(Q178:Q202)</f>
        <v>34662832458004.211</v>
      </c>
      <c r="R203" s="729">
        <f t="shared" ref="R203" ca="1" si="321">SUM(R178:R202)</f>
        <v>35004914468257.66</v>
      </c>
      <c r="S203" s="729">
        <f t="shared" ref="S203" ca="1" si="322">SUM(S178:S202)</f>
        <v>35351708517683.063</v>
      </c>
      <c r="T203" s="729">
        <f t="shared" ref="T203" ca="1" si="323">SUM(T178:T202)</f>
        <v>35703295376975.102</v>
      </c>
      <c r="U203" s="729">
        <f t="shared" ref="U203" ca="1" si="324">SUM(U178:U202)</f>
        <v>36059757623267.375</v>
      </c>
      <c r="V203" s="729">
        <f t="shared" ref="V203" ca="1" si="325">SUM(V178:V202)</f>
        <v>36421179687638.172</v>
      </c>
      <c r="W203" s="729">
        <f t="shared" ref="W203" ca="1" si="326">SUM(W178:W202)</f>
        <v>36787647903957.969</v>
      </c>
      <c r="X203" s="729">
        <f t="shared" ref="X203" ca="1" si="327">SUM(X178:X202)</f>
        <v>36850391773603.898</v>
      </c>
      <c r="Y203" s="729">
        <f t="shared" ref="Y203" ca="1" si="328">SUM(Y178:Y202)</f>
        <v>36913809686569.195</v>
      </c>
      <c r="Z203" s="729">
        <f t="shared" ref="Z203" ca="1" si="329">SUM(Z178:Z202)</f>
        <v>36977906420486.586</v>
      </c>
      <c r="AA203" s="729">
        <f t="shared" ref="AA203" ca="1" si="330">SUM(AA178:AA202)</f>
        <v>37042686789084.75</v>
      </c>
      <c r="AB203" s="729">
        <f t="shared" ref="AB203" ca="1" si="331">SUM(AB178:AB202)</f>
        <v>37108155642462.094</v>
      </c>
      <c r="AC203" s="729">
        <f t="shared" ref="AC203" ca="1" si="332">SUM(AC178:AC202)</f>
        <v>37174317867362.367</v>
      </c>
      <c r="AD203" s="729">
        <f t="shared" ref="AD203" ca="1" si="333">SUM(AD178:AD202)</f>
        <v>37241178387452.555</v>
      </c>
      <c r="AE203" s="729">
        <f t="shared" ref="AE203" ca="1" si="334">SUM(AE178:AE202)</f>
        <v>37308742163602.891</v>
      </c>
      <c r="AF203" s="729">
        <f t="shared" ref="AF203" ca="1" si="335">SUM(AF178:AF202)</f>
        <v>37377014194168.93</v>
      </c>
      <c r="AG203" s="729">
        <f t="shared" ref="AG203" ca="1" si="336">SUM(AG178:AG202)</f>
        <v>37445999515275.711</v>
      </c>
    </row>
    <row r="204" spans="1:33" s="728" customFormat="1" ht="13.5">
      <c r="A204" s="728" t="s">
        <v>999</v>
      </c>
      <c r="B204" s="730">
        <f ca="1">B23-B203</f>
        <v>0</v>
      </c>
      <c r="C204" s="730">
        <f t="shared" ref="C204:F204" ca="1" si="337">C23-C203</f>
        <v>0</v>
      </c>
      <c r="D204" s="730">
        <f t="shared" ca="1" si="337"/>
        <v>0</v>
      </c>
      <c r="E204" s="730">
        <f t="shared" ca="1" si="337"/>
        <v>0</v>
      </c>
      <c r="F204" s="730">
        <f t="shared" ca="1" si="337"/>
        <v>0</v>
      </c>
      <c r="G204" s="729"/>
      <c r="H204" s="729"/>
      <c r="I204" s="729"/>
      <c r="J204" s="729"/>
      <c r="K204" s="729"/>
      <c r="L204" s="729"/>
      <c r="M204" s="729"/>
      <c r="N204" s="729"/>
      <c r="O204" s="729"/>
      <c r="P204" s="729"/>
      <c r="Q204" s="729"/>
      <c r="R204" s="729"/>
      <c r="S204" s="729"/>
      <c r="T204" s="729"/>
      <c r="U204" s="729"/>
      <c r="V204" s="729"/>
      <c r="W204" s="729"/>
      <c r="X204" s="729"/>
      <c r="Y204" s="729"/>
      <c r="Z204" s="729"/>
      <c r="AA204" s="729"/>
      <c r="AB204" s="729"/>
      <c r="AC204" s="729"/>
      <c r="AD204" s="729"/>
      <c r="AE204" s="729"/>
      <c r="AF204" s="729"/>
      <c r="AG204" s="729"/>
    </row>
    <row r="206" spans="1:33">
      <c r="A206" s="19" t="s">
        <v>985</v>
      </c>
      <c r="B206" s="19"/>
    </row>
    <row r="207" spans="1:33">
      <c r="B207" s="20">
        <v>2019</v>
      </c>
      <c r="C207" s="20">
        <v>2020</v>
      </c>
      <c r="D207" s="20">
        <v>2021</v>
      </c>
      <c r="E207" s="20">
        <v>2022</v>
      </c>
      <c r="F207" s="20">
        <v>2023</v>
      </c>
      <c r="G207" s="20">
        <v>2024</v>
      </c>
      <c r="H207" s="20">
        <v>2025</v>
      </c>
      <c r="I207" s="20">
        <v>2026</v>
      </c>
      <c r="J207" s="20">
        <v>2027</v>
      </c>
      <c r="K207" s="20">
        <v>2028</v>
      </c>
      <c r="L207" s="20">
        <v>2029</v>
      </c>
      <c r="M207" s="20">
        <v>2030</v>
      </c>
      <c r="N207" s="20">
        <v>2031</v>
      </c>
      <c r="O207" s="20">
        <v>2032</v>
      </c>
      <c r="P207" s="20">
        <v>2033</v>
      </c>
      <c r="Q207" s="20">
        <v>2034</v>
      </c>
      <c r="R207" s="20">
        <v>2035</v>
      </c>
      <c r="S207" s="20">
        <v>2036</v>
      </c>
      <c r="T207" s="20">
        <v>2037</v>
      </c>
      <c r="U207" s="20">
        <v>2038</v>
      </c>
      <c r="V207" s="20">
        <v>2039</v>
      </c>
      <c r="W207" s="20">
        <v>2040</v>
      </c>
      <c r="X207" s="20">
        <v>2041</v>
      </c>
      <c r="Y207" s="20">
        <v>2042</v>
      </c>
      <c r="Z207" s="20">
        <v>2043</v>
      </c>
      <c r="AA207" s="20">
        <v>2044</v>
      </c>
      <c r="AB207" s="20">
        <v>2045</v>
      </c>
      <c r="AC207" s="20">
        <v>2046</v>
      </c>
      <c r="AD207" s="20">
        <v>2047</v>
      </c>
      <c r="AE207" s="20">
        <v>2048</v>
      </c>
      <c r="AF207" s="20">
        <v>2049</v>
      </c>
      <c r="AG207" s="20">
        <v>2050</v>
      </c>
    </row>
    <row r="208" spans="1:33">
      <c r="A208" s="20" t="s">
        <v>246</v>
      </c>
      <c r="B208" s="39">
        <f ca="1">B$24*B31/SUM(B$31:B$55)</f>
        <v>1.6323921521743555E-3</v>
      </c>
      <c r="C208" s="39">
        <f t="shared" ref="C208:F208" ca="1" si="338">C$24*C31/SUM(C$31:C$55)</f>
        <v>1.7067833891193194E-3</v>
      </c>
      <c r="D208" s="39">
        <f t="shared" ca="1" si="338"/>
        <v>1.7208978091058202E-3</v>
      </c>
      <c r="E208" s="39">
        <f t="shared" ca="1" si="338"/>
        <v>1.6217545830703281E-3</v>
      </c>
      <c r="F208" s="39">
        <f t="shared" ca="1" si="338"/>
        <v>1.0335385701608463E-3</v>
      </c>
      <c r="G208" s="39">
        <f ca="1">IFERROR($F208*G31/$F31,0)</f>
        <v>1.0347191927262906E-3</v>
      </c>
      <c r="H208" s="39">
        <f t="shared" ref="H208:AG218" ca="1" si="339">IFERROR($F208*H31/$F31,0)</f>
        <v>1.0515500315861717E-3</v>
      </c>
      <c r="I208" s="39">
        <f t="shared" ca="1" si="339"/>
        <v>1.0686546424401539E-3</v>
      </c>
      <c r="J208" s="39">
        <f t="shared" ca="1" si="339"/>
        <v>1.0860374784890181E-3</v>
      </c>
      <c r="K208" s="39">
        <f t="shared" ca="1" si="339"/>
        <v>1.1037030653697241E-3</v>
      </c>
      <c r="L208" s="39">
        <f t="shared" ca="1" si="339"/>
        <v>1.1216560023336649E-3</v>
      </c>
      <c r="M208" s="39">
        <f t="shared" ca="1" si="339"/>
        <v>1.139900963444085E-3</v>
      </c>
      <c r="N208" s="39">
        <f t="shared" ca="1" si="339"/>
        <v>1.1734552065293077E-3</v>
      </c>
      <c r="O208" s="39">
        <f t="shared" ca="1" si="339"/>
        <v>1.2079971557970226E-3</v>
      </c>
      <c r="P208" s="39">
        <f t="shared" ca="1" si="339"/>
        <v>1.243555885468944E-3</v>
      </c>
      <c r="Q208" s="39">
        <f t="shared" ca="1" si="339"/>
        <v>1.2801613255985953E-3</v>
      </c>
      <c r="R208" s="39">
        <f t="shared" ca="1" si="339"/>
        <v>1.3178442872636622E-3</v>
      </c>
      <c r="S208" s="39">
        <f t="shared" ca="1" si="339"/>
        <v>1.3566364884999111E-3</v>
      </c>
      <c r="T208" s="39">
        <f t="shared" ca="1" si="339"/>
        <v>1.3965705809985023E-3</v>
      </c>
      <c r="U208" s="39">
        <f t="shared" ca="1" si="339"/>
        <v>1.4376801775891658E-3</v>
      </c>
      <c r="V208" s="39">
        <f t="shared" ca="1" si="339"/>
        <v>1.479999880532376E-3</v>
      </c>
      <c r="W208" s="39">
        <f t="shared" ca="1" si="339"/>
        <v>1.5235653106443403E-3</v>
      </c>
      <c r="X208" s="39">
        <f t="shared" ca="1" si="339"/>
        <v>1.5212552235515276E-3</v>
      </c>
      <c r="Y208" s="39">
        <f t="shared" ca="1" si="339"/>
        <v>1.5189486390997495E-3</v>
      </c>
      <c r="Z208" s="39">
        <f t="shared" ca="1" si="339"/>
        <v>1.5166455519781703E-3</v>
      </c>
      <c r="AA208" s="39">
        <f t="shared" ca="1" si="339"/>
        <v>1.5143459568840059E-3</v>
      </c>
      <c r="AB208" s="39">
        <f t="shared" ca="1" si="339"/>
        <v>1.512049848522513E-3</v>
      </c>
      <c r="AC208" s="39">
        <f t="shared" ca="1" si="339"/>
        <v>1.5097572216069759E-3</v>
      </c>
      <c r="AD208" s="39">
        <f t="shared" ca="1" si="339"/>
        <v>1.5074680708586957E-3</v>
      </c>
      <c r="AE208" s="39">
        <f t="shared" ca="1" si="339"/>
        <v>1.5051823910069765E-3</v>
      </c>
      <c r="AF208" s="39">
        <f t="shared" ca="1" si="339"/>
        <v>1.5029001767891143E-3</v>
      </c>
      <c r="AG208" s="39">
        <f t="shared" ca="1" si="339"/>
        <v>1.5006214229503843E-3</v>
      </c>
    </row>
    <row r="209" spans="1:33">
      <c r="A209" s="20" t="s">
        <v>247</v>
      </c>
      <c r="B209" s="39">
        <f t="shared" ref="B209:B232" ca="1" si="340">B$24*B32/SUM(B$31:B$55)</f>
        <v>0</v>
      </c>
      <c r="C209" s="39">
        <f t="shared" ref="C209:F209" ca="1" si="341">C$24*C32/SUM(C$31:C$55)</f>
        <v>0</v>
      </c>
      <c r="D209" s="39">
        <f t="shared" ca="1" si="341"/>
        <v>0</v>
      </c>
      <c r="E209" s="39">
        <f t="shared" ca="1" si="341"/>
        <v>0</v>
      </c>
      <c r="F209" s="39">
        <f t="shared" ca="1" si="341"/>
        <v>0</v>
      </c>
      <c r="G209" s="39">
        <f t="shared" ref="G209:V232" ca="1" si="342">IFERROR($F209*G32/$F32,0)</f>
        <v>0</v>
      </c>
      <c r="H209" s="39">
        <f t="shared" ca="1" si="342"/>
        <v>0</v>
      </c>
      <c r="I209" s="39">
        <f t="shared" ca="1" si="342"/>
        <v>0</v>
      </c>
      <c r="J209" s="39">
        <f t="shared" ca="1" si="342"/>
        <v>0</v>
      </c>
      <c r="K209" s="39">
        <f t="shared" ca="1" si="342"/>
        <v>0</v>
      </c>
      <c r="L209" s="39">
        <f t="shared" ca="1" si="342"/>
        <v>0</v>
      </c>
      <c r="M209" s="39">
        <f t="shared" ca="1" si="342"/>
        <v>0</v>
      </c>
      <c r="N209" s="39">
        <f t="shared" ca="1" si="342"/>
        <v>0</v>
      </c>
      <c r="O209" s="39">
        <f t="shared" ca="1" si="342"/>
        <v>0</v>
      </c>
      <c r="P209" s="39">
        <f t="shared" ca="1" si="342"/>
        <v>0</v>
      </c>
      <c r="Q209" s="39">
        <f t="shared" ca="1" si="342"/>
        <v>0</v>
      </c>
      <c r="R209" s="39">
        <f t="shared" ca="1" si="342"/>
        <v>0</v>
      </c>
      <c r="S209" s="39">
        <f t="shared" ca="1" si="342"/>
        <v>0</v>
      </c>
      <c r="T209" s="39">
        <f t="shared" ca="1" si="342"/>
        <v>0</v>
      </c>
      <c r="U209" s="39">
        <f t="shared" ca="1" si="342"/>
        <v>0</v>
      </c>
      <c r="V209" s="39">
        <f t="shared" ca="1" si="342"/>
        <v>0</v>
      </c>
      <c r="W209" s="39">
        <f t="shared" ca="1" si="339"/>
        <v>0</v>
      </c>
      <c r="X209" s="39">
        <f t="shared" ca="1" si="339"/>
        <v>0</v>
      </c>
      <c r="Y209" s="39">
        <f t="shared" ca="1" si="339"/>
        <v>0</v>
      </c>
      <c r="Z209" s="39">
        <f t="shared" ca="1" si="339"/>
        <v>0</v>
      </c>
      <c r="AA209" s="39">
        <f t="shared" ca="1" si="339"/>
        <v>0</v>
      </c>
      <c r="AB209" s="39">
        <f t="shared" ca="1" si="339"/>
        <v>0</v>
      </c>
      <c r="AC209" s="39">
        <f t="shared" ca="1" si="339"/>
        <v>0</v>
      </c>
      <c r="AD209" s="39">
        <f t="shared" ca="1" si="339"/>
        <v>0</v>
      </c>
      <c r="AE209" s="39">
        <f t="shared" ca="1" si="339"/>
        <v>0</v>
      </c>
      <c r="AF209" s="39">
        <f t="shared" ca="1" si="339"/>
        <v>0</v>
      </c>
      <c r="AG209" s="39">
        <f t="shared" ca="1" si="339"/>
        <v>0</v>
      </c>
    </row>
    <row r="210" spans="1:33">
      <c r="A210" s="20" t="s">
        <v>248</v>
      </c>
      <c r="B210" s="39">
        <f t="shared" ca="1" si="340"/>
        <v>0</v>
      </c>
      <c r="C210" s="39">
        <f t="shared" ref="C210:F210" ca="1" si="343">C$24*C33/SUM(C$31:C$55)</f>
        <v>0</v>
      </c>
      <c r="D210" s="39">
        <f t="shared" ca="1" si="343"/>
        <v>0</v>
      </c>
      <c r="E210" s="39">
        <f t="shared" ca="1" si="343"/>
        <v>0</v>
      </c>
      <c r="F210" s="39">
        <f t="shared" ca="1" si="343"/>
        <v>0</v>
      </c>
      <c r="G210" s="39">
        <f t="shared" ca="1" si="342"/>
        <v>0</v>
      </c>
      <c r="H210" s="39">
        <f t="shared" ca="1" si="339"/>
        <v>0</v>
      </c>
      <c r="I210" s="39">
        <f t="shared" ca="1" si="339"/>
        <v>0</v>
      </c>
      <c r="J210" s="39">
        <f t="shared" ca="1" si="339"/>
        <v>0</v>
      </c>
      <c r="K210" s="39">
        <f t="shared" ca="1" si="339"/>
        <v>0</v>
      </c>
      <c r="L210" s="39">
        <f t="shared" ca="1" si="339"/>
        <v>0</v>
      </c>
      <c r="M210" s="39">
        <f t="shared" ca="1" si="339"/>
        <v>0</v>
      </c>
      <c r="N210" s="39">
        <f t="shared" ca="1" si="339"/>
        <v>0</v>
      </c>
      <c r="O210" s="39">
        <f t="shared" ca="1" si="339"/>
        <v>0</v>
      </c>
      <c r="P210" s="39">
        <f t="shared" ca="1" si="339"/>
        <v>0</v>
      </c>
      <c r="Q210" s="39">
        <f t="shared" ca="1" si="339"/>
        <v>0</v>
      </c>
      <c r="R210" s="39">
        <f t="shared" ca="1" si="339"/>
        <v>0</v>
      </c>
      <c r="S210" s="39">
        <f t="shared" ca="1" si="339"/>
        <v>0</v>
      </c>
      <c r="T210" s="39">
        <f t="shared" ca="1" si="339"/>
        <v>0</v>
      </c>
      <c r="U210" s="39">
        <f t="shared" ca="1" si="339"/>
        <v>0</v>
      </c>
      <c r="V210" s="39">
        <f t="shared" ca="1" si="339"/>
        <v>0</v>
      </c>
      <c r="W210" s="39">
        <f t="shared" ca="1" si="339"/>
        <v>0</v>
      </c>
      <c r="X210" s="39">
        <f t="shared" ca="1" si="339"/>
        <v>0</v>
      </c>
      <c r="Y210" s="39">
        <f t="shared" ca="1" si="339"/>
        <v>0</v>
      </c>
      <c r="Z210" s="39">
        <f t="shared" ca="1" si="339"/>
        <v>0</v>
      </c>
      <c r="AA210" s="39">
        <f t="shared" ca="1" si="339"/>
        <v>0</v>
      </c>
      <c r="AB210" s="39">
        <f t="shared" ca="1" si="339"/>
        <v>0</v>
      </c>
      <c r="AC210" s="39">
        <f t="shared" ca="1" si="339"/>
        <v>0</v>
      </c>
      <c r="AD210" s="39">
        <f t="shared" ca="1" si="339"/>
        <v>0</v>
      </c>
      <c r="AE210" s="39">
        <f t="shared" ca="1" si="339"/>
        <v>0</v>
      </c>
      <c r="AF210" s="39">
        <f t="shared" ca="1" si="339"/>
        <v>0</v>
      </c>
      <c r="AG210" s="39">
        <f t="shared" ca="1" si="339"/>
        <v>0</v>
      </c>
    </row>
    <row r="211" spans="1:33">
      <c r="A211" s="20" t="s">
        <v>249</v>
      </c>
      <c r="B211" s="39">
        <f t="shared" ca="1" si="340"/>
        <v>68724378239.311172</v>
      </c>
      <c r="C211" s="39">
        <f t="shared" ref="C211:F211" ca="1" si="344">C$24*C34/SUM(C$31:C$55)</f>
        <v>75888331171.477661</v>
      </c>
      <c r="D211" s="39">
        <f t="shared" ca="1" si="344"/>
        <v>82035232395.41011</v>
      </c>
      <c r="E211" s="39">
        <f t="shared" ca="1" si="344"/>
        <v>72187998153.761917</v>
      </c>
      <c r="F211" s="39">
        <f t="shared" ca="1" si="344"/>
        <v>45910062096.131989</v>
      </c>
      <c r="G211" s="39">
        <f t="shared" ca="1" si="342"/>
        <v>45962505668.976295</v>
      </c>
      <c r="H211" s="39">
        <f t="shared" ca="1" si="339"/>
        <v>46710136071.455498</v>
      </c>
      <c r="I211" s="39">
        <f t="shared" ca="1" si="339"/>
        <v>47469927499.765999</v>
      </c>
      <c r="J211" s="39">
        <f t="shared" ca="1" si="339"/>
        <v>48242077766.287781</v>
      </c>
      <c r="K211" s="39">
        <f t="shared" ca="1" si="339"/>
        <v>49026787901.035454</v>
      </c>
      <c r="L211" s="39">
        <f t="shared" ca="1" si="339"/>
        <v>49824262203.99659</v>
      </c>
      <c r="M211" s="39">
        <f t="shared" ca="1" si="339"/>
        <v>50634708298.321388</v>
      </c>
      <c r="N211" s="39">
        <f t="shared" ca="1" si="339"/>
        <v>52125196827.831764</v>
      </c>
      <c r="O211" s="39">
        <f t="shared" ca="1" si="339"/>
        <v>53659559532.414169</v>
      </c>
      <c r="P211" s="39">
        <f t="shared" ca="1" si="339"/>
        <v>55239087896.840286</v>
      </c>
      <c r="Q211" s="39">
        <f t="shared" ca="1" si="339"/>
        <v>56865111422.161659</v>
      </c>
      <c r="R211" s="39">
        <f t="shared" ca="1" si="339"/>
        <v>58538998744.760696</v>
      </c>
      <c r="S211" s="39">
        <f t="shared" ca="1" si="339"/>
        <v>60262158788.342506</v>
      </c>
      <c r="T211" s="39">
        <f t="shared" ca="1" si="339"/>
        <v>62036041949.836586</v>
      </c>
      <c r="U211" s="39">
        <f t="shared" ca="1" si="339"/>
        <v>63862141320.207024</v>
      </c>
      <c r="V211" s="39">
        <f t="shared" ca="1" si="339"/>
        <v>65741993941.198502</v>
      </c>
      <c r="W211" s="39">
        <f t="shared" ca="1" si="339"/>
        <v>67677182099.076065</v>
      </c>
      <c r="X211" s="39">
        <f t="shared" ca="1" si="339"/>
        <v>67574567407.239258</v>
      </c>
      <c r="Y211" s="39">
        <f t="shared" ca="1" si="339"/>
        <v>67472108303.662102</v>
      </c>
      <c r="Z211" s="39">
        <f t="shared" ca="1" si="339"/>
        <v>67369804552.435814</v>
      </c>
      <c r="AA211" s="39">
        <f t="shared" ca="1" si="339"/>
        <v>67267655918.009331</v>
      </c>
      <c r="AB211" s="39">
        <f t="shared" ca="1" si="339"/>
        <v>67165662165.188683</v>
      </c>
      <c r="AC211" s="39">
        <f t="shared" ca="1" si="339"/>
        <v>67063823059.136566</v>
      </c>
      <c r="AD211" s="39">
        <f t="shared" ca="1" si="339"/>
        <v>66962138365.371735</v>
      </c>
      <c r="AE211" s="39">
        <f t="shared" ca="1" si="339"/>
        <v>66860607849.768448</v>
      </c>
      <c r="AF211" s="39">
        <f t="shared" ca="1" si="339"/>
        <v>66759231278.555992</v>
      </c>
      <c r="AG211" s="39">
        <f t="shared" ca="1" si="339"/>
        <v>66658008418.318069</v>
      </c>
    </row>
    <row r="212" spans="1:33">
      <c r="A212" s="20" t="s">
        <v>250</v>
      </c>
      <c r="B212" s="39">
        <f t="shared" ca="1" si="340"/>
        <v>427450939471.72882</v>
      </c>
      <c r="C212" s="39">
        <f t="shared" ref="C212:F212" ca="1" si="345">C$24*C35/SUM(C$31:C$55)</f>
        <v>428486880353.00916</v>
      </c>
      <c r="D212" s="39">
        <f t="shared" ca="1" si="345"/>
        <v>417441634657.8045</v>
      </c>
      <c r="E212" s="39">
        <f t="shared" ca="1" si="345"/>
        <v>388534393732.72339</v>
      </c>
      <c r="F212" s="39">
        <f t="shared" ca="1" si="345"/>
        <v>255914504555.66632</v>
      </c>
      <c r="G212" s="39">
        <f t="shared" ca="1" si="342"/>
        <v>256206838531.02615</v>
      </c>
      <c r="H212" s="39">
        <f t="shared" ca="1" si="339"/>
        <v>260374322853.75677</v>
      </c>
      <c r="I212" s="39">
        <f t="shared" ca="1" si="339"/>
        <v>264609595865.03214</v>
      </c>
      <c r="J212" s="39">
        <f t="shared" ca="1" si="339"/>
        <v>268913760221.98029</v>
      </c>
      <c r="K212" s="39">
        <f t="shared" ca="1" si="339"/>
        <v>273287936517.65292</v>
      </c>
      <c r="L212" s="39">
        <f t="shared" ca="1" si="339"/>
        <v>277733263572.77295</v>
      </c>
      <c r="M212" s="39">
        <f t="shared" ca="1" si="339"/>
        <v>282250898732.22711</v>
      </c>
      <c r="N212" s="39">
        <f t="shared" ca="1" si="339"/>
        <v>290559265485.83441</v>
      </c>
      <c r="O212" s="39">
        <f t="shared" ca="1" si="339"/>
        <v>299112198185.63531</v>
      </c>
      <c r="P212" s="39">
        <f t="shared" ca="1" si="339"/>
        <v>307916895900.20868</v>
      </c>
      <c r="Q212" s="39">
        <f t="shared" ca="1" si="339"/>
        <v>316980769610.66339</v>
      </c>
      <c r="R212" s="39">
        <f t="shared" ca="1" si="339"/>
        <v>326311448448.51746</v>
      </c>
      <c r="S212" s="39">
        <f t="shared" ca="1" si="339"/>
        <v>335916786117.19623</v>
      </c>
      <c r="T212" s="39">
        <f t="shared" ca="1" si="339"/>
        <v>345804867502.55432</v>
      </c>
      <c r="U212" s="39">
        <f t="shared" ca="1" si="339"/>
        <v>355984015477.98553</v>
      </c>
      <c r="V212" s="39">
        <f t="shared" ca="1" si="339"/>
        <v>366462797909.849</v>
      </c>
      <c r="W212" s="39">
        <f t="shared" ca="1" si="339"/>
        <v>377250034869.10706</v>
      </c>
      <c r="X212" s="39">
        <f t="shared" ca="1" si="339"/>
        <v>376678034161.14545</v>
      </c>
      <c r="Y212" s="39">
        <f t="shared" ca="1" si="339"/>
        <v>376106900742.19556</v>
      </c>
      <c r="Z212" s="39">
        <f t="shared" ca="1" si="339"/>
        <v>375536633297.24115</v>
      </c>
      <c r="AA212" s="39">
        <f t="shared" ca="1" si="339"/>
        <v>374967230513.25977</v>
      </c>
      <c r="AB212" s="39">
        <f t="shared" ca="1" si="339"/>
        <v>374398691079.21991</v>
      </c>
      <c r="AC212" s="39">
        <f t="shared" ca="1" si="339"/>
        <v>373831013686.078</v>
      </c>
      <c r="AD212" s="39">
        <f t="shared" ca="1" si="339"/>
        <v>373264197026.77502</v>
      </c>
      <c r="AE212" s="39">
        <f t="shared" ca="1" si="339"/>
        <v>372698239796.23407</v>
      </c>
      <c r="AF212" s="39">
        <f t="shared" ca="1" si="339"/>
        <v>372133140691.35663</v>
      </c>
      <c r="AG212" s="39">
        <f t="shared" ca="1" si="339"/>
        <v>371568898411.02051</v>
      </c>
    </row>
    <row r="213" spans="1:33">
      <c r="A213" s="20" t="s">
        <v>251</v>
      </c>
      <c r="B213" s="39">
        <f t="shared" ca="1" si="340"/>
        <v>489855609576.99799</v>
      </c>
      <c r="C213" s="39">
        <f t="shared" ref="C213:F213" ca="1" si="346">C$24*C36/SUM(C$31:C$55)</f>
        <v>469826150338.75897</v>
      </c>
      <c r="D213" s="39">
        <f t="shared" ca="1" si="346"/>
        <v>463291174780.43469</v>
      </c>
      <c r="E213" s="39">
        <f t="shared" ca="1" si="346"/>
        <v>403055983411.4812</v>
      </c>
      <c r="F213" s="39">
        <f t="shared" ca="1" si="346"/>
        <v>239095966956.09351</v>
      </c>
      <c r="G213" s="39">
        <f t="shared" ca="1" si="342"/>
        <v>239369088929.52029</v>
      </c>
      <c r="H213" s="39">
        <f t="shared" ca="1" si="339"/>
        <v>243262688847.38232</v>
      </c>
      <c r="I213" s="39">
        <f t="shared" ca="1" si="339"/>
        <v>247219622424.52417</v>
      </c>
      <c r="J213" s="39">
        <f t="shared" ca="1" si="339"/>
        <v>251240919852.15244</v>
      </c>
      <c r="K213" s="39">
        <f t="shared" ca="1" si="339"/>
        <v>255327628078.66013</v>
      </c>
      <c r="L213" s="39">
        <f t="shared" ca="1" si="339"/>
        <v>259480811082.20026</v>
      </c>
      <c r="M213" s="39">
        <f t="shared" ca="1" si="339"/>
        <v>263701550147.69379</v>
      </c>
      <c r="N213" s="39">
        <f t="shared" ca="1" si="339"/>
        <v>271463896350.88635</v>
      </c>
      <c r="O213" s="39">
        <f t="shared" ca="1" si="339"/>
        <v>279454735782.672</v>
      </c>
      <c r="P213" s="39">
        <f t="shared" ca="1" si="339"/>
        <v>287680794393.44568</v>
      </c>
      <c r="Q213" s="39">
        <f t="shared" ca="1" si="339"/>
        <v>296148996119.37671</v>
      </c>
      <c r="R213" s="39">
        <f t="shared" ca="1" si="339"/>
        <v>304866468710.33807</v>
      </c>
      <c r="S213" s="39">
        <f t="shared" ca="1" si="339"/>
        <v>313840549729.38794</v>
      </c>
      <c r="T213" s="39">
        <f t="shared" ca="1" si="339"/>
        <v>323078792728.85217</v>
      </c>
      <c r="U213" s="39">
        <f t="shared" ca="1" si="339"/>
        <v>332588973608.20709</v>
      </c>
      <c r="V213" s="39">
        <f t="shared" ca="1" si="339"/>
        <v>342379097159.11334</v>
      </c>
      <c r="W213" s="39">
        <f t="shared" ca="1" si="339"/>
        <v>352457403803.10931</v>
      </c>
      <c r="X213" s="39">
        <f t="shared" ca="1" si="339"/>
        <v>351922994615.91962</v>
      </c>
      <c r="Y213" s="39">
        <f t="shared" ca="1" si="339"/>
        <v>351389395720.06238</v>
      </c>
      <c r="Z213" s="39">
        <f t="shared" ca="1" si="339"/>
        <v>350856605886.9433</v>
      </c>
      <c r="AA213" s="39">
        <f t="shared" ca="1" si="339"/>
        <v>350324623889.83099</v>
      </c>
      <c r="AB213" s="39">
        <f t="shared" ca="1" si="339"/>
        <v>349793448503.85419</v>
      </c>
      <c r="AC213" s="39">
        <f t="shared" ca="1" si="339"/>
        <v>349263078505.9986</v>
      </c>
      <c r="AD213" s="39">
        <f t="shared" ca="1" si="339"/>
        <v>348733512675.10455</v>
      </c>
      <c r="AE213" s="39">
        <f t="shared" ca="1" si="339"/>
        <v>348204749791.86365</v>
      </c>
      <c r="AF213" s="39">
        <f t="shared" ca="1" si="339"/>
        <v>347676788638.81659</v>
      </c>
      <c r="AG213" s="39">
        <f t="shared" ca="1" si="339"/>
        <v>347149628000.34979</v>
      </c>
    </row>
    <row r="214" spans="1:33">
      <c r="A214" s="20" t="s">
        <v>252</v>
      </c>
      <c r="B214" s="39">
        <f t="shared" ca="1" si="340"/>
        <v>4921437565.3821144</v>
      </c>
      <c r="C214" s="39">
        <f t="shared" ref="C214:F214" ca="1" si="347">C$24*C37/SUM(C$31:C$55)</f>
        <v>5128757613.4184294</v>
      </c>
      <c r="D214" s="39">
        <f t="shared" ca="1" si="347"/>
        <v>4925526211.4585247</v>
      </c>
      <c r="E214" s="39">
        <f t="shared" ca="1" si="347"/>
        <v>4437033129.3180418</v>
      </c>
      <c r="F214" s="39">
        <f t="shared" ca="1" si="347"/>
        <v>2727330421.552371</v>
      </c>
      <c r="G214" s="39">
        <f t="shared" ca="1" si="342"/>
        <v>2730445881.3253002</v>
      </c>
      <c r="H214" s="39">
        <f t="shared" ca="1" si="339"/>
        <v>2774859568.6012921</v>
      </c>
      <c r="I214" s="39">
        <f t="shared" ca="1" si="339"/>
        <v>2819995693.0553803</v>
      </c>
      <c r="J214" s="39">
        <f t="shared" ca="1" si="339"/>
        <v>2865866005.9180603</v>
      </c>
      <c r="K214" s="39">
        <f t="shared" ca="1" si="339"/>
        <v>2912482449.5664358</v>
      </c>
      <c r="L214" s="39">
        <f t="shared" ca="1" si="339"/>
        <v>2959857160.6334338</v>
      </c>
      <c r="M214" s="39">
        <f t="shared" ca="1" si="339"/>
        <v>3008002473.1675801</v>
      </c>
      <c r="N214" s="39">
        <f t="shared" ca="1" si="339"/>
        <v>3096546346.207799</v>
      </c>
      <c r="O214" s="39">
        <f t="shared" ca="1" si="339"/>
        <v>3187696605.8859606</v>
      </c>
      <c r="P214" s="39">
        <f t="shared" ca="1" si="339"/>
        <v>3281529974.0696907</v>
      </c>
      <c r="Q214" s="39">
        <f t="shared" ca="1" si="339"/>
        <v>3378125431.0194731</v>
      </c>
      <c r="R214" s="39">
        <f t="shared" ca="1" si="339"/>
        <v>3477564281.866941</v>
      </c>
      <c r="S214" s="39">
        <f t="shared" ca="1" si="339"/>
        <v>3579930225.0500174</v>
      </c>
      <c r="T214" s="39">
        <f t="shared" ca="1" si="339"/>
        <v>3685309422.762536</v>
      </c>
      <c r="U214" s="39">
        <f t="shared" ca="1" si="339"/>
        <v>3793790573.4776101</v>
      </c>
      <c r="V214" s="39">
        <f t="shared" ca="1" si="339"/>
        <v>3905464986.6058154</v>
      </c>
      <c r="W214" s="39">
        <f t="shared" ca="1" si="339"/>
        <v>4020426659.351016</v>
      </c>
      <c r="X214" s="39">
        <f t="shared" ca="1" si="339"/>
        <v>4014330737.0636821</v>
      </c>
      <c r="Y214" s="39">
        <f t="shared" ca="1" si="339"/>
        <v>4008244057.6432567</v>
      </c>
      <c r="Z214" s="39">
        <f t="shared" ca="1" si="339"/>
        <v>4002166607.0753584</v>
      </c>
      <c r="AA214" s="39">
        <f t="shared" ca="1" si="339"/>
        <v>3996098371.3668542</v>
      </c>
      <c r="AB214" s="39">
        <f t="shared" ca="1" si="339"/>
        <v>3990039336.545825</v>
      </c>
      <c r="AC214" s="39">
        <f t="shared" ca="1" si="339"/>
        <v>3983989488.6615419</v>
      </c>
      <c r="AD214" s="39">
        <f t="shared" ca="1" si="339"/>
        <v>3977948813.7844234</v>
      </c>
      <c r="AE214" s="39">
        <f t="shared" ca="1" si="339"/>
        <v>3971917298.0060105</v>
      </c>
      <c r="AF214" s="39">
        <f t="shared" ca="1" si="339"/>
        <v>3965894927.4389329</v>
      </c>
      <c r="AG214" s="39">
        <f t="shared" ca="1" si="339"/>
        <v>3959881688.2168794</v>
      </c>
    </row>
    <row r="215" spans="1:33">
      <c r="A215" s="20" t="s">
        <v>253</v>
      </c>
      <c r="B215" s="39">
        <f t="shared" ca="1" si="340"/>
        <v>173105542202.38556</v>
      </c>
      <c r="C215" s="39">
        <f t="shared" ref="C215:F215" ca="1" si="348">C$24*C38/SUM(C$31:C$55)</f>
        <v>175536648473.15033</v>
      </c>
      <c r="D215" s="39">
        <f t="shared" ca="1" si="348"/>
        <v>166116942094.75894</v>
      </c>
      <c r="E215" s="39">
        <f t="shared" ca="1" si="348"/>
        <v>149536929027.90369</v>
      </c>
      <c r="F215" s="39">
        <f t="shared" ca="1" si="348"/>
        <v>94092899543.557877</v>
      </c>
      <c r="G215" s="39">
        <f t="shared" ca="1" si="342"/>
        <v>94200382905.723938</v>
      </c>
      <c r="H215" s="39">
        <f t="shared" ca="1" si="339"/>
        <v>95732655116.745697</v>
      </c>
      <c r="I215" s="39">
        <f t="shared" ca="1" si="339"/>
        <v>97289851410.411774</v>
      </c>
      <c r="J215" s="39">
        <f t="shared" ca="1" si="339"/>
        <v>98872377204.17424</v>
      </c>
      <c r="K215" s="39">
        <f t="shared" ca="1" si="339"/>
        <v>100480644510.04323</v>
      </c>
      <c r="L215" s="39">
        <f t="shared" ca="1" si="339"/>
        <v>102115072041.85468</v>
      </c>
      <c r="M215" s="39">
        <f t="shared" ca="1" si="339"/>
        <v>103776085324.28275</v>
      </c>
      <c r="N215" s="39">
        <f t="shared" ca="1" si="339"/>
        <v>106830848944.1703</v>
      </c>
      <c r="O215" s="39">
        <f t="shared" ca="1" si="339"/>
        <v>109975532903.06693</v>
      </c>
      <c r="P215" s="39">
        <f t="shared" ca="1" si="339"/>
        <v>113212784105.40561</v>
      </c>
      <c r="Q215" s="39">
        <f t="shared" ca="1" si="339"/>
        <v>116545327370.17316</v>
      </c>
      <c r="R215" s="39">
        <f t="shared" ca="1" si="339"/>
        <v>119975967724.41081</v>
      </c>
      <c r="S215" s="39">
        <f t="shared" ca="1" si="339"/>
        <v>123507592764.22701</v>
      </c>
      <c r="T215" s="39">
        <f t="shared" ca="1" si="339"/>
        <v>127143175085.30893</v>
      </c>
      <c r="U215" s="39">
        <f t="shared" ca="1" si="339"/>
        <v>130885774784.97903</v>
      </c>
      <c r="V215" s="39">
        <f t="shared" ca="1" si="339"/>
        <v>134738542037.90221</v>
      </c>
      <c r="W215" s="39">
        <f t="shared" ca="1" si="339"/>
        <v>138704719747.61166</v>
      </c>
      <c r="X215" s="39">
        <f t="shared" ca="1" si="339"/>
        <v>138494410428.69864</v>
      </c>
      <c r="Y215" s="39">
        <f t="shared" ca="1" si="339"/>
        <v>138284419988.69397</v>
      </c>
      <c r="Z215" s="39">
        <f t="shared" ca="1" si="339"/>
        <v>138074747944.10147</v>
      </c>
      <c r="AA215" s="39">
        <f t="shared" ca="1" si="339"/>
        <v>137865393812.15802</v>
      </c>
      <c r="AB215" s="39">
        <f t="shared" ca="1" si="339"/>
        <v>137656357110.83255</v>
      </c>
      <c r="AC215" s="39">
        <f t="shared" ca="1" si="339"/>
        <v>137447637358.82477</v>
      </c>
      <c r="AD215" s="39">
        <f t="shared" ca="1" si="339"/>
        <v>137239234075.56416</v>
      </c>
      <c r="AE215" s="39">
        <f t="shared" ca="1" si="339"/>
        <v>137031146781.20892</v>
      </c>
      <c r="AF215" s="39">
        <f t="shared" ca="1" si="339"/>
        <v>136823374996.64476</v>
      </c>
      <c r="AG215" s="39">
        <f t="shared" ca="1" si="339"/>
        <v>136615918243.4839</v>
      </c>
    </row>
    <row r="216" spans="1:33">
      <c r="A216" s="20" t="s">
        <v>392</v>
      </c>
      <c r="B216" s="39">
        <f t="shared" ca="1" si="340"/>
        <v>1574411779175.0208</v>
      </c>
      <c r="C216" s="39">
        <f t="shared" ref="C216:F216" ca="1" si="349">C$24*C39/SUM(C$31:C$55)</f>
        <v>1606232300263.2026</v>
      </c>
      <c r="D216" s="39">
        <f t="shared" ca="1" si="349"/>
        <v>1483441471155.0774</v>
      </c>
      <c r="E216" s="39">
        <f t="shared" ca="1" si="349"/>
        <v>1403012983984.5256</v>
      </c>
      <c r="F216" s="39">
        <f t="shared" ca="1" si="349"/>
        <v>920632133423.92725</v>
      </c>
      <c r="G216" s="39">
        <f t="shared" ca="1" si="342"/>
        <v>952502588819.84204</v>
      </c>
      <c r="H216" s="39">
        <f t="shared" ca="1" si="339"/>
        <v>943154225866.08533</v>
      </c>
      <c r="I216" s="39">
        <f t="shared" ca="1" si="339"/>
        <v>933805862912.32861</v>
      </c>
      <c r="J216" s="39">
        <f t="shared" ca="1" si="339"/>
        <v>924457499958.5719</v>
      </c>
      <c r="K216" s="39">
        <f t="shared" ca="1" si="339"/>
        <v>915109137004.8114</v>
      </c>
      <c r="L216" s="39">
        <f t="shared" ca="1" si="339"/>
        <v>905760774051.05469</v>
      </c>
      <c r="M216" s="39">
        <f t="shared" ca="1" si="339"/>
        <v>896412411097.30017</v>
      </c>
      <c r="N216" s="39">
        <f t="shared" ca="1" si="339"/>
        <v>886929696772.20044</v>
      </c>
      <c r="O216" s="39">
        <f t="shared" ca="1" si="339"/>
        <v>877446982447.10291</v>
      </c>
      <c r="P216" s="39">
        <f t="shared" ca="1" si="339"/>
        <v>867964268122.00549</v>
      </c>
      <c r="Q216" s="39">
        <f t="shared" ca="1" si="339"/>
        <v>858481553796.90784</v>
      </c>
      <c r="R216" s="39">
        <f t="shared" ca="1" si="339"/>
        <v>848998839471.81042</v>
      </c>
      <c r="S216" s="39">
        <f t="shared" ca="1" si="339"/>
        <v>839516125146.71289</v>
      </c>
      <c r="T216" s="39">
        <f t="shared" ca="1" si="339"/>
        <v>830033410821.61536</v>
      </c>
      <c r="U216" s="39">
        <f t="shared" ca="1" si="339"/>
        <v>820550696496.51794</v>
      </c>
      <c r="V216" s="39">
        <f t="shared" ca="1" si="339"/>
        <v>811067982171.42041</v>
      </c>
      <c r="W216" s="39">
        <f t="shared" ca="1" si="339"/>
        <v>801585267846.323</v>
      </c>
      <c r="X216" s="39">
        <f t="shared" ca="1" si="339"/>
        <v>792602267671.63647</v>
      </c>
      <c r="Y216" s="39">
        <f t="shared" ca="1" si="339"/>
        <v>783619267496.95386</v>
      </c>
      <c r="Z216" s="39">
        <f t="shared" ca="1" si="339"/>
        <v>774636267322.27087</v>
      </c>
      <c r="AA216" s="39">
        <f t="shared" ca="1" si="339"/>
        <v>765653267147.58447</v>
      </c>
      <c r="AB216" s="39">
        <f t="shared" ca="1" si="339"/>
        <v>756670266972.90186</v>
      </c>
      <c r="AC216" s="39">
        <f t="shared" ca="1" si="339"/>
        <v>747687266798.21912</v>
      </c>
      <c r="AD216" s="39">
        <f t="shared" ca="1" si="339"/>
        <v>738704266623.53271</v>
      </c>
      <c r="AE216" s="39">
        <f t="shared" ca="1" si="339"/>
        <v>729721266448.84985</v>
      </c>
      <c r="AF216" s="39">
        <f t="shared" ca="1" si="339"/>
        <v>720738266274.16724</v>
      </c>
      <c r="AG216" s="39">
        <f t="shared" ca="1" si="339"/>
        <v>711755266099.48401</v>
      </c>
    </row>
    <row r="217" spans="1:33">
      <c r="A217" s="20" t="s">
        <v>368</v>
      </c>
      <c r="B217" s="39">
        <f t="shared" ca="1" si="340"/>
        <v>4443077789061.8359</v>
      </c>
      <c r="C217" s="39">
        <f t="shared" ref="C217:F217" ca="1" si="350">C$24*C40/SUM(C$31:C$55)</f>
        <v>4931827340989.8135</v>
      </c>
      <c r="D217" s="39">
        <f t="shared" ca="1" si="350"/>
        <v>4912895681529.1025</v>
      </c>
      <c r="E217" s="39">
        <f t="shared" ca="1" si="350"/>
        <v>4418887373608.9424</v>
      </c>
      <c r="F217" s="39">
        <f t="shared" ca="1" si="350"/>
        <v>2885954237241.6904</v>
      </c>
      <c r="G217" s="39">
        <f t="shared" ca="1" si="342"/>
        <v>2923662698529.6914</v>
      </c>
      <c r="H217" s="39">
        <f t="shared" ca="1" si="339"/>
        <v>2941610737270.3765</v>
      </c>
      <c r="I217" s="39">
        <f t="shared" ca="1" si="339"/>
        <v>2959668957016.1421</v>
      </c>
      <c r="J217" s="39">
        <f t="shared" ca="1" si="339"/>
        <v>2977838034155.8691</v>
      </c>
      <c r="K217" s="39">
        <f t="shared" ca="1" si="339"/>
        <v>2996118649230.7183</v>
      </c>
      <c r="L217" s="39">
        <f t="shared" ca="1" si="339"/>
        <v>3014511486959.6143</v>
      </c>
      <c r="M217" s="39">
        <f t="shared" ca="1" si="339"/>
        <v>3033017236264.895</v>
      </c>
      <c r="N217" s="39">
        <f t="shared" ca="1" si="339"/>
        <v>3060003503610.7637</v>
      </c>
      <c r="O217" s="39">
        <f t="shared" ca="1" si="339"/>
        <v>3087229881239.0767</v>
      </c>
      <c r="P217" s="39">
        <f t="shared" ca="1" si="339"/>
        <v>3114698505530.7969</v>
      </c>
      <c r="Q217" s="39">
        <f t="shared" ca="1" si="339"/>
        <v>3142411531875.3286</v>
      </c>
      <c r="R217" s="39">
        <f t="shared" ca="1" si="339"/>
        <v>3170371134839.6558</v>
      </c>
      <c r="S217" s="39">
        <f t="shared" ca="1" si="339"/>
        <v>3198579508338.9663</v>
      </c>
      <c r="T217" s="39">
        <f t="shared" ca="1" si="339"/>
        <v>3227038865808.8066</v>
      </c>
      <c r="U217" s="39">
        <f t="shared" ca="1" si="339"/>
        <v>3255751440378.7646</v>
      </c>
      <c r="V217" s="39">
        <f t="shared" ca="1" si="339"/>
        <v>3284719485047.6943</v>
      </c>
      <c r="W217" s="39">
        <f t="shared" ca="1" si="339"/>
        <v>3313945272860.5059</v>
      </c>
      <c r="X217" s="39">
        <f t="shared" ca="1" si="339"/>
        <v>3339733396842.7529</v>
      </c>
      <c r="Y217" s="39">
        <f t="shared" ca="1" si="339"/>
        <v>3365722196238.6729</v>
      </c>
      <c r="Z217" s="39">
        <f t="shared" ca="1" si="339"/>
        <v>3391913232643.8945</v>
      </c>
      <c r="AA217" s="39">
        <f t="shared" ca="1" si="339"/>
        <v>3418308079805.9116</v>
      </c>
      <c r="AB217" s="39">
        <f t="shared" ca="1" si="339"/>
        <v>3444908323718.6479</v>
      </c>
      <c r="AC217" s="39">
        <f t="shared" ca="1" si="339"/>
        <v>3471715562717.7529</v>
      </c>
      <c r="AD217" s="39">
        <f t="shared" ca="1" si="339"/>
        <v>3498731407576.6455</v>
      </c>
      <c r="AE217" s="39">
        <f t="shared" ca="1" si="339"/>
        <v>3525957481603.2954</v>
      </c>
      <c r="AF217" s="39">
        <f t="shared" ca="1" si="339"/>
        <v>3553395420737.7666</v>
      </c>
      <c r="AG217" s="39">
        <f t="shared" ca="1" si="339"/>
        <v>3581046873650.5156</v>
      </c>
    </row>
    <row r="218" spans="1:33">
      <c r="A218" s="20" t="s">
        <v>305</v>
      </c>
      <c r="B218" s="39">
        <f t="shared" ca="1" si="340"/>
        <v>1380508854176.6443</v>
      </c>
      <c r="C218" s="39">
        <f t="shared" ref="C218:F218" ca="1" si="351">C$24*C41/SUM(C$31:C$55)</f>
        <v>1532368244433.6648</v>
      </c>
      <c r="D218" s="39">
        <f t="shared" ca="1" si="351"/>
        <v>1526485987865.0066</v>
      </c>
      <c r="E218" s="39">
        <f t="shared" ca="1" si="351"/>
        <v>1372992649350.9836</v>
      </c>
      <c r="F218" s="39">
        <f t="shared" ca="1" si="351"/>
        <v>896694941301.49011</v>
      </c>
      <c r="G218" s="39">
        <f t="shared" ca="1" si="342"/>
        <v>908411338618.14746</v>
      </c>
      <c r="H218" s="39">
        <f t="shared" ca="1" si="339"/>
        <v>913987974358.71875</v>
      </c>
      <c r="I218" s="39">
        <f t="shared" ca="1" si="339"/>
        <v>919598844443.20569</v>
      </c>
      <c r="J218" s="39">
        <f t="shared" ca="1" si="339"/>
        <v>925244159032.42175</v>
      </c>
      <c r="K218" s="39">
        <f t="shared" ca="1" si="339"/>
        <v>930924129577.33374</v>
      </c>
      <c r="L218" s="39">
        <f t="shared" ca="1" si="339"/>
        <v>936638968826.98279</v>
      </c>
      <c r="M218" s="39">
        <f t="shared" ca="1" si="339"/>
        <v>942388890836.45276</v>
      </c>
      <c r="N218" s="39">
        <f t="shared" ca="1" si="339"/>
        <v>950773794900.89771</v>
      </c>
      <c r="O218" s="39">
        <f t="shared" ca="1" si="339"/>
        <v>959233303639.54163</v>
      </c>
      <c r="P218" s="39">
        <f t="shared" ca="1" si="339"/>
        <v>967768080847.38745</v>
      </c>
      <c r="Q218" s="39">
        <f t="shared" ca="1" si="339"/>
        <v>976378796225.55237</v>
      </c>
      <c r="R218" s="39">
        <f t="shared" ref="H218:AG228" ca="1" si="352">IFERROR($F218*R41/$F41,0)</f>
        <v>985066125433.81873</v>
      </c>
      <c r="S218" s="39">
        <f t="shared" ca="1" si="352"/>
        <v>993830750143.65125</v>
      </c>
      <c r="T218" s="39">
        <f t="shared" ca="1" si="352"/>
        <v>1002673358091.6858</v>
      </c>
      <c r="U218" s="39">
        <f t="shared" ca="1" si="352"/>
        <v>1011594643133.6935</v>
      </c>
      <c r="V218" s="39">
        <f t="shared" ca="1" si="352"/>
        <v>1020595305299.0267</v>
      </c>
      <c r="W218" s="39">
        <f t="shared" ca="1" si="352"/>
        <v>1029676050845.5492</v>
      </c>
      <c r="X218" s="39">
        <f t="shared" ca="1" si="352"/>
        <v>1037688679743.8634</v>
      </c>
      <c r="Y218" s="39">
        <f t="shared" ca="1" si="352"/>
        <v>1045763660506.9312</v>
      </c>
      <c r="Z218" s="39">
        <f t="shared" ca="1" si="352"/>
        <v>1053901478338.1842</v>
      </c>
      <c r="AA218" s="39">
        <f t="shared" ca="1" si="352"/>
        <v>1062102622216.7607</v>
      </c>
      <c r="AB218" s="39">
        <f t="shared" ca="1" si="352"/>
        <v>1070367584926.8879</v>
      </c>
      <c r="AC218" s="39">
        <f t="shared" ca="1" si="352"/>
        <v>1078696863087.4915</v>
      </c>
      <c r="AD218" s="39">
        <f t="shared" ca="1" si="352"/>
        <v>1087090957182.0356</v>
      </c>
      <c r="AE218" s="39">
        <f t="shared" ca="1" si="352"/>
        <v>1095550371588.5958</v>
      </c>
      <c r="AF218" s="39">
        <f t="shared" ca="1" si="352"/>
        <v>1104075614610.1672</v>
      </c>
      <c r="AG218" s="39">
        <f t="shared" ca="1" si="352"/>
        <v>1112667198505.2039</v>
      </c>
    </row>
    <row r="219" spans="1:33">
      <c r="A219" s="20" t="s">
        <v>258</v>
      </c>
      <c r="B219" s="39">
        <f t="shared" ca="1" si="340"/>
        <v>87554506193.774063</v>
      </c>
      <c r="C219" s="39">
        <f t="shared" ref="C219:F219" ca="1" si="353">C$24*C42/SUM(C$31:C$55)</f>
        <v>84939338545.19017</v>
      </c>
      <c r="D219" s="39">
        <f t="shared" ca="1" si="353"/>
        <v>82735977933.534103</v>
      </c>
      <c r="E219" s="39">
        <f t="shared" ca="1" si="353"/>
        <v>78054892395.494446</v>
      </c>
      <c r="F219" s="39">
        <f t="shared" ca="1" si="353"/>
        <v>49585336289.423836</v>
      </c>
      <c r="G219" s="39">
        <f t="shared" ca="1" si="342"/>
        <v>49641978168.719467</v>
      </c>
      <c r="H219" s="39">
        <f t="shared" ca="1" si="352"/>
        <v>50449459213.931389</v>
      </c>
      <c r="I219" s="39">
        <f t="shared" ca="1" si="352"/>
        <v>51270074821.109398</v>
      </c>
      <c r="J219" s="39">
        <f t="shared" ca="1" si="352"/>
        <v>52104038638.263031</v>
      </c>
      <c r="K219" s="39">
        <f t="shared" ca="1" si="352"/>
        <v>52951567788.620255</v>
      </c>
      <c r="L219" s="39">
        <f t="shared" ca="1" si="352"/>
        <v>53812882927.155716</v>
      </c>
      <c r="M219" s="39">
        <f t="shared" ca="1" si="352"/>
        <v>54688208298.038445</v>
      </c>
      <c r="N219" s="39">
        <f t="shared" ca="1" si="352"/>
        <v>56298016074.30645</v>
      </c>
      <c r="O219" s="39">
        <f t="shared" ca="1" si="352"/>
        <v>57955210319.379753</v>
      </c>
      <c r="P219" s="39">
        <f t="shared" ca="1" si="352"/>
        <v>59661185906.272995</v>
      </c>
      <c r="Q219" s="39">
        <f t="shared" ca="1" si="352"/>
        <v>61417378767.627609</v>
      </c>
      <c r="R219" s="39">
        <f t="shared" ca="1" si="352"/>
        <v>63225267104.347366</v>
      </c>
      <c r="S219" s="39">
        <f t="shared" ca="1" si="352"/>
        <v>65086372629.811272</v>
      </c>
      <c r="T219" s="39">
        <f t="shared" ca="1" si="352"/>
        <v>67002261850.711296</v>
      </c>
      <c r="U219" s="39">
        <f t="shared" ca="1" si="352"/>
        <v>68974547385.593033</v>
      </c>
      <c r="V219" s="39">
        <f t="shared" ca="1" si="352"/>
        <v>71004889322.208954</v>
      </c>
      <c r="W219" s="39">
        <f t="shared" ca="1" si="352"/>
        <v>73094996614.826935</v>
      </c>
      <c r="X219" s="39">
        <f t="shared" ca="1" si="352"/>
        <v>72984167228.617203</v>
      </c>
      <c r="Y219" s="39">
        <f t="shared" ca="1" si="352"/>
        <v>72873505886.0961</v>
      </c>
      <c r="Z219" s="39">
        <f t="shared" ca="1" si="352"/>
        <v>72763012332.469376</v>
      </c>
      <c r="AA219" s="39">
        <f t="shared" ca="1" si="352"/>
        <v>72652686313.329239</v>
      </c>
      <c r="AB219" s="39">
        <f t="shared" ca="1" si="352"/>
        <v>72542527574.653549</v>
      </c>
      <c r="AC219" s="39">
        <f t="shared" ca="1" si="352"/>
        <v>72432535862.805405</v>
      </c>
      <c r="AD219" s="39">
        <f t="shared" ca="1" si="352"/>
        <v>72322710924.532425</v>
      </c>
      <c r="AE219" s="39">
        <f t="shared" ca="1" si="352"/>
        <v>72213052506.966248</v>
      </c>
      <c r="AF219" s="39">
        <f t="shared" ca="1" si="352"/>
        <v>72103560357.621887</v>
      </c>
      <c r="AG219" s="39">
        <f t="shared" ca="1" si="352"/>
        <v>71994234224.397202</v>
      </c>
    </row>
    <row r="220" spans="1:33">
      <c r="A220" s="20" t="s">
        <v>306</v>
      </c>
      <c r="B220" s="39">
        <f t="shared" ca="1" si="340"/>
        <v>220652829158.74261</v>
      </c>
      <c r="C220" s="39">
        <f t="shared" ref="C220:F220" ca="1" si="354">C$24*C43/SUM(C$31:C$55)</f>
        <v>214062144504.46167</v>
      </c>
      <c r="D220" s="39">
        <f t="shared" ca="1" si="354"/>
        <v>208509286362.09659</v>
      </c>
      <c r="E220" s="39">
        <f t="shared" ca="1" si="354"/>
        <v>196712123515.71448</v>
      </c>
      <c r="F220" s="39">
        <f t="shared" ca="1" si="354"/>
        <v>124963810689.92943</v>
      </c>
      <c r="G220" s="39">
        <f t="shared" ca="1" si="342"/>
        <v>125106558236.10127</v>
      </c>
      <c r="H220" s="39">
        <f t="shared" ca="1" si="352"/>
        <v>127141553176.55289</v>
      </c>
      <c r="I220" s="39">
        <f t="shared" ca="1" si="352"/>
        <v>129209649534.43655</v>
      </c>
      <c r="J220" s="39">
        <f t="shared" ca="1" si="352"/>
        <v>131311385740.49443</v>
      </c>
      <c r="K220" s="39">
        <f t="shared" ca="1" si="352"/>
        <v>133447308983.63329</v>
      </c>
      <c r="L220" s="39">
        <f t="shared" ca="1" si="352"/>
        <v>135617975353.38568</v>
      </c>
      <c r="M220" s="39">
        <f t="shared" ca="1" si="352"/>
        <v>137823949984.68835</v>
      </c>
      <c r="N220" s="39">
        <f t="shared" ca="1" si="352"/>
        <v>141880950082.99442</v>
      </c>
      <c r="O220" s="39">
        <f t="shared" ca="1" si="352"/>
        <v>146057372457.32352</v>
      </c>
      <c r="P220" s="39">
        <f t="shared" ca="1" si="352"/>
        <v>150356732434.18906</v>
      </c>
      <c r="Q220" s="39">
        <f t="shared" ca="1" si="352"/>
        <v>154782648817.62061</v>
      </c>
      <c r="R220" s="39">
        <f t="shared" ca="1" si="352"/>
        <v>159338846935.13873</v>
      </c>
      <c r="S220" s="39">
        <f t="shared" ca="1" si="352"/>
        <v>164029161773.39182</v>
      </c>
      <c r="T220" s="39">
        <f t="shared" ca="1" si="352"/>
        <v>168857541206.09308</v>
      </c>
      <c r="U220" s="39">
        <f t="shared" ca="1" si="352"/>
        <v>173828049316.97614</v>
      </c>
      <c r="V220" s="39">
        <f t="shared" ca="1" si="352"/>
        <v>178944869820.56549</v>
      </c>
      <c r="W220" s="39">
        <f t="shared" ca="1" si="352"/>
        <v>184212309583.64041</v>
      </c>
      <c r="X220" s="39">
        <f t="shared" ca="1" si="352"/>
        <v>183932999943.46069</v>
      </c>
      <c r="Y220" s="39">
        <f t="shared" ca="1" si="352"/>
        <v>183654113803.07458</v>
      </c>
      <c r="Z220" s="39">
        <f t="shared" ca="1" si="352"/>
        <v>183375650520.35587</v>
      </c>
      <c r="AA220" s="39">
        <f t="shared" ca="1" si="352"/>
        <v>183097609454.15167</v>
      </c>
      <c r="AB220" s="39">
        <f t="shared" ca="1" si="352"/>
        <v>182819989964.28156</v>
      </c>
      <c r="AC220" s="39">
        <f t="shared" ca="1" si="352"/>
        <v>182542791411.53552</v>
      </c>
      <c r="AD220" s="39">
        <f t="shared" ca="1" si="352"/>
        <v>182266013157.67291</v>
      </c>
      <c r="AE220" s="39">
        <f t="shared" ca="1" si="352"/>
        <v>181989654565.42072</v>
      </c>
      <c r="AF220" s="39">
        <f t="shared" ca="1" si="352"/>
        <v>181713714998.47214</v>
      </c>
      <c r="AG220" s="39">
        <f t="shared" ca="1" si="352"/>
        <v>181438193821.48529</v>
      </c>
    </row>
    <row r="221" spans="1:33">
      <c r="A221" s="20" t="s">
        <v>259</v>
      </c>
      <c r="B221" s="39">
        <f t="shared" ca="1" si="340"/>
        <v>9985602531717.457</v>
      </c>
      <c r="C221" s="39">
        <f t="shared" ref="C221:F221" ca="1" si="355">C$24*C44/SUM(C$31:C$55)</f>
        <v>10001034653397.367</v>
      </c>
      <c r="D221" s="39">
        <f t="shared" ca="1" si="355"/>
        <v>10477658075484.461</v>
      </c>
      <c r="E221" s="39">
        <f t="shared" ca="1" si="355"/>
        <v>8807373043393.2422</v>
      </c>
      <c r="F221" s="39">
        <f t="shared" ca="1" si="355"/>
        <v>5549910834296.6768</v>
      </c>
      <c r="G221" s="39">
        <f t="shared" ca="1" si="342"/>
        <v>4924596084144.2559</v>
      </c>
      <c r="H221" s="39">
        <f t="shared" ca="1" si="352"/>
        <v>5089629226278.0781</v>
      </c>
      <c r="I221" s="39">
        <f t="shared" ca="1" si="352"/>
        <v>5260192961690.4521</v>
      </c>
      <c r="J221" s="39">
        <f t="shared" ca="1" si="352"/>
        <v>5436472631711.1133</v>
      </c>
      <c r="K221" s="39">
        <f t="shared" ca="1" si="352"/>
        <v>5618659788831.375</v>
      </c>
      <c r="L221" s="39">
        <f t="shared" ca="1" si="352"/>
        <v>5806952404852.6807</v>
      </c>
      <c r="M221" s="39">
        <f t="shared" ca="1" si="352"/>
        <v>6001555086010.626</v>
      </c>
      <c r="N221" s="39">
        <f t="shared" ca="1" si="352"/>
        <v>6061001638801.5254</v>
      </c>
      <c r="O221" s="39">
        <f t="shared" ca="1" si="352"/>
        <v>6121037021085.459</v>
      </c>
      <c r="P221" s="39">
        <f t="shared" ca="1" si="352"/>
        <v>6181667065331.3545</v>
      </c>
      <c r="Q221" s="39">
        <f t="shared" ca="1" si="352"/>
        <v>6242897661779.8574</v>
      </c>
      <c r="R221" s="39">
        <f t="shared" ca="1" si="352"/>
        <v>6304734759015.5771</v>
      </c>
      <c r="S221" s="39">
        <f t="shared" ca="1" si="352"/>
        <v>6367184364544.9951</v>
      </c>
      <c r="T221" s="39">
        <f t="shared" ca="1" si="352"/>
        <v>6430252545380.0898</v>
      </c>
      <c r="U221" s="39">
        <f t="shared" ca="1" si="352"/>
        <v>6493945428627.7607</v>
      </c>
      <c r="V221" s="39">
        <f t="shared" ca="1" si="352"/>
        <v>6558269202085.0752</v>
      </c>
      <c r="W221" s="39">
        <f t="shared" ca="1" si="352"/>
        <v>6623230114840.4102</v>
      </c>
      <c r="X221" s="39">
        <f t="shared" ca="1" si="352"/>
        <v>6616558123713.3232</v>
      </c>
      <c r="Y221" s="39">
        <f t="shared" ca="1" si="352"/>
        <v>6609892853697.3584</v>
      </c>
      <c r="Z221" s="39">
        <f t="shared" ca="1" si="352"/>
        <v>6603234298021.9258</v>
      </c>
      <c r="AA221" s="39">
        <f t="shared" ca="1" si="352"/>
        <v>6596582449923.251</v>
      </c>
      <c r="AB221" s="39">
        <f t="shared" ca="1" si="352"/>
        <v>6589937302644.377</v>
      </c>
      <c r="AC221" s="39">
        <f t="shared" ca="1" si="352"/>
        <v>6583298849435.1504</v>
      </c>
      <c r="AD221" s="39">
        <f t="shared" ca="1" si="352"/>
        <v>6576667083552.2188</v>
      </c>
      <c r="AE221" s="39">
        <f t="shared" ca="1" si="352"/>
        <v>6570041998259.0254</v>
      </c>
      <c r="AF221" s="39">
        <f t="shared" ca="1" si="352"/>
        <v>6563423586825.7949</v>
      </c>
      <c r="AG221" s="39">
        <f t="shared" ca="1" si="352"/>
        <v>6556811842529.5342</v>
      </c>
    </row>
    <row r="222" spans="1:33">
      <c r="A222" s="20" t="s">
        <v>260</v>
      </c>
      <c r="B222" s="39">
        <f t="shared" ca="1" si="340"/>
        <v>884031984057.78589</v>
      </c>
      <c r="C222" s="39">
        <f t="shared" ref="C222:F222" ca="1" si="356">C$24*C45/SUM(C$31:C$55)</f>
        <v>989345828827.33521</v>
      </c>
      <c r="D222" s="39">
        <f t="shared" ca="1" si="356"/>
        <v>848278355054.45911</v>
      </c>
      <c r="E222" s="39">
        <f t="shared" ca="1" si="356"/>
        <v>851467816630.27844</v>
      </c>
      <c r="F222" s="39">
        <f t="shared" ca="1" si="356"/>
        <v>600024735063.98804</v>
      </c>
      <c r="G222" s="39">
        <f t="shared" ca="1" si="342"/>
        <v>552461798747.94006</v>
      </c>
      <c r="H222" s="39">
        <f t="shared" ca="1" si="352"/>
        <v>557818301536.13806</v>
      </c>
      <c r="I222" s="39">
        <f t="shared" ca="1" si="352"/>
        <v>563226739358.00684</v>
      </c>
      <c r="J222" s="39">
        <f t="shared" ca="1" si="352"/>
        <v>568687615759.95178</v>
      </c>
      <c r="K222" s="39">
        <f t="shared" ca="1" si="352"/>
        <v>574201439170.61194</v>
      </c>
      <c r="L222" s="39">
        <f t="shared" ca="1" si="352"/>
        <v>579768722948.19641</v>
      </c>
      <c r="M222" s="39">
        <f t="shared" ca="1" si="352"/>
        <v>585389985428.28101</v>
      </c>
      <c r="N222" s="39">
        <f t="shared" ca="1" si="352"/>
        <v>590377495319.7373</v>
      </c>
      <c r="O222" s="39">
        <f t="shared" ca="1" si="352"/>
        <v>595407498686.54565</v>
      </c>
      <c r="P222" s="39">
        <f t="shared" ca="1" si="352"/>
        <v>600480357572.1886</v>
      </c>
      <c r="Q222" s="39">
        <f t="shared" ca="1" si="352"/>
        <v>605596437104.75061</v>
      </c>
      <c r="R222" s="39">
        <f t="shared" ca="1" si="352"/>
        <v>610756105523.19934</v>
      </c>
      <c r="S222" s="39">
        <f t="shared" ca="1" si="352"/>
        <v>615959734203.89075</v>
      </c>
      <c r="T222" s="39">
        <f t="shared" ca="1" si="352"/>
        <v>621207697687.29907</v>
      </c>
      <c r="U222" s="39">
        <f t="shared" ca="1" si="352"/>
        <v>626500373704.9751</v>
      </c>
      <c r="V222" s="39">
        <f t="shared" ca="1" si="352"/>
        <v>631838143206.73474</v>
      </c>
      <c r="W222" s="39">
        <f t="shared" ca="1" si="352"/>
        <v>637221390388.0769</v>
      </c>
      <c r="X222" s="39">
        <f t="shared" ca="1" si="352"/>
        <v>641135940015.9165</v>
      </c>
      <c r="Y222" s="39">
        <f t="shared" ca="1" si="352"/>
        <v>645074537327.99915</v>
      </c>
      <c r="Z222" s="39">
        <f t="shared" ca="1" si="352"/>
        <v>649037330052.97083</v>
      </c>
      <c r="AA222" s="39">
        <f t="shared" ca="1" si="352"/>
        <v>653024466826.9978</v>
      </c>
      <c r="AB222" s="39">
        <f t="shared" ca="1" si="352"/>
        <v>657036097199.34143</v>
      </c>
      <c r="AC222" s="39">
        <f t="shared" ca="1" si="352"/>
        <v>661072371637.96704</v>
      </c>
      <c r="AD222" s="39">
        <f t="shared" ca="1" si="352"/>
        <v>665133441535.18848</v>
      </c>
      <c r="AE222" s="39">
        <f t="shared" ca="1" si="352"/>
        <v>669219459213.34534</v>
      </c>
      <c r="AF222" s="39">
        <f t="shared" ca="1" si="352"/>
        <v>673330577930.51709</v>
      </c>
      <c r="AG222" s="39">
        <f t="shared" ca="1" si="352"/>
        <v>677466951886.27173</v>
      </c>
    </row>
    <row r="223" spans="1:33">
      <c r="A223" s="20" t="s">
        <v>307</v>
      </c>
      <c r="B223" s="39">
        <f t="shared" ca="1" si="340"/>
        <v>1103295286878.0667</v>
      </c>
      <c r="C223" s="39">
        <f t="shared" ref="C223:F223" ca="1" si="357">C$24*C46/SUM(C$31:C$55)</f>
        <v>1234729749287.355</v>
      </c>
      <c r="D223" s="39">
        <f t="shared" ca="1" si="357"/>
        <v>1058673812678.5775</v>
      </c>
      <c r="E223" s="39">
        <f t="shared" ca="1" si="357"/>
        <v>1062654345043.6261</v>
      </c>
      <c r="F223" s="39">
        <f t="shared" ca="1" si="357"/>
        <v>748846731956.12085</v>
      </c>
      <c r="G223" s="39">
        <f t="shared" ca="1" si="342"/>
        <v>689486930032.7699</v>
      </c>
      <c r="H223" s="39">
        <f t="shared" ca="1" si="352"/>
        <v>696171987120.00476</v>
      </c>
      <c r="I223" s="39">
        <f t="shared" ca="1" si="352"/>
        <v>702921860502.24548</v>
      </c>
      <c r="J223" s="39">
        <f t="shared" ca="1" si="352"/>
        <v>709737178618.71716</v>
      </c>
      <c r="K223" s="39">
        <f t="shared" ca="1" si="352"/>
        <v>716618576001.80286</v>
      </c>
      <c r="L223" s="39">
        <f t="shared" ca="1" si="352"/>
        <v>723566693336.1189</v>
      </c>
      <c r="M223" s="39">
        <f t="shared" ca="1" si="352"/>
        <v>730582177518.16687</v>
      </c>
      <c r="N223" s="39">
        <f t="shared" ca="1" si="352"/>
        <v>736806721715.36145</v>
      </c>
      <c r="O223" s="39">
        <f t="shared" ca="1" si="352"/>
        <v>743084298893.17737</v>
      </c>
      <c r="P223" s="39">
        <f t="shared" ca="1" si="352"/>
        <v>749415360891.4519</v>
      </c>
      <c r="Q223" s="39">
        <f t="shared" ca="1" si="352"/>
        <v>755800363399.68689</v>
      </c>
      <c r="R223" s="39">
        <f t="shared" ca="1" si="352"/>
        <v>762239765989.84924</v>
      </c>
      <c r="S223" s="39">
        <f t="shared" ca="1" si="352"/>
        <v>768734032149.44922</v>
      </c>
      <c r="T223" s="39">
        <f t="shared" ca="1" si="352"/>
        <v>775283629314.8999</v>
      </c>
      <c r="U223" s="39">
        <f t="shared" ca="1" si="352"/>
        <v>781889028905.16272</v>
      </c>
      <c r="V223" s="39">
        <f t="shared" ca="1" si="352"/>
        <v>788550706355.67871</v>
      </c>
      <c r="W223" s="39">
        <f t="shared" ca="1" si="352"/>
        <v>795269141152.58801</v>
      </c>
      <c r="X223" s="39">
        <f t="shared" ca="1" si="352"/>
        <v>800154602575.39966</v>
      </c>
      <c r="Y223" s="39">
        <f t="shared" ca="1" si="352"/>
        <v>805070076143.88452</v>
      </c>
      <c r="Z223" s="39">
        <f t="shared" ca="1" si="352"/>
        <v>810015746227.29858</v>
      </c>
      <c r="AA223" s="39">
        <f t="shared" ca="1" si="352"/>
        <v>814991798327.50732</v>
      </c>
      <c r="AB223" s="39">
        <f t="shared" ca="1" si="352"/>
        <v>819998419085.94153</v>
      </c>
      <c r="AC223" s="39">
        <f t="shared" ca="1" si="352"/>
        <v>825035796290.60059</v>
      </c>
      <c r="AD223" s="39">
        <f t="shared" ca="1" si="352"/>
        <v>830104118883.09363</v>
      </c>
      <c r="AE223" s="39">
        <f t="shared" ca="1" si="352"/>
        <v>835203576965.72815</v>
      </c>
      <c r="AF223" s="39">
        <f t="shared" ca="1" si="352"/>
        <v>840334361808.63892</v>
      </c>
      <c r="AG223" s="39">
        <f t="shared" ca="1" si="352"/>
        <v>845496665856.96277</v>
      </c>
    </row>
    <row r="224" spans="1:33">
      <c r="A224" s="20" t="s">
        <v>308</v>
      </c>
      <c r="B224" s="39">
        <f t="shared" ca="1" si="340"/>
        <v>3699430615572.4424</v>
      </c>
      <c r="C224" s="39">
        <f t="shared" ref="C224:F224" ca="1" si="358">C$24*C47/SUM(C$31:C$55)</f>
        <v>3828421721016.7817</v>
      </c>
      <c r="D224" s="39">
        <f t="shared" ca="1" si="358"/>
        <v>3852419247783.7529</v>
      </c>
      <c r="E224" s="39">
        <f t="shared" ca="1" si="358"/>
        <v>3545327212847.7886</v>
      </c>
      <c r="F224" s="39">
        <f t="shared" ca="1" si="358"/>
        <v>2371843830988.3984</v>
      </c>
      <c r="G224" s="39">
        <f t="shared" ca="1" si="342"/>
        <v>2345433999063.3486</v>
      </c>
      <c r="H224" s="39">
        <f t="shared" ca="1" si="352"/>
        <v>2377123176055.6606</v>
      </c>
      <c r="I224" s="39">
        <f t="shared" ca="1" si="352"/>
        <v>2409240505764.6343</v>
      </c>
      <c r="J224" s="39">
        <f t="shared" ca="1" si="352"/>
        <v>2441791772964.9531</v>
      </c>
      <c r="K224" s="39">
        <f t="shared" ca="1" si="352"/>
        <v>2474782840589.4346</v>
      </c>
      <c r="L224" s="39">
        <f t="shared" ca="1" si="352"/>
        <v>2508219650785.0293</v>
      </c>
      <c r="M224" s="39">
        <f t="shared" ca="1" si="352"/>
        <v>2542108225983.0791</v>
      </c>
      <c r="N224" s="39">
        <f t="shared" ca="1" si="352"/>
        <v>2569862013305.6914</v>
      </c>
      <c r="O224" s="39">
        <f t="shared" ca="1" si="352"/>
        <v>2597918806103.3965</v>
      </c>
      <c r="P224" s="39">
        <f t="shared" ca="1" si="352"/>
        <v>2626281912476.7002</v>
      </c>
      <c r="Q224" s="39">
        <f t="shared" ca="1" si="352"/>
        <v>2654954676642.7168</v>
      </c>
      <c r="R224" s="39">
        <f t="shared" ca="1" si="352"/>
        <v>2683940479329.4702</v>
      </c>
      <c r="S224" s="39">
        <f t="shared" ca="1" si="352"/>
        <v>2713242738174.5098</v>
      </c>
      <c r="T224" s="39">
        <f t="shared" ca="1" si="352"/>
        <v>2742864908127.8755</v>
      </c>
      <c r="U224" s="39">
        <f t="shared" ca="1" si="352"/>
        <v>2772810481859.458</v>
      </c>
      <c r="V224" s="39">
        <f t="shared" ca="1" si="352"/>
        <v>2803082990170.8145</v>
      </c>
      <c r="W224" s="39">
        <f t="shared" ca="1" si="352"/>
        <v>2833686002411.4717</v>
      </c>
      <c r="X224" s="39">
        <f t="shared" ca="1" si="352"/>
        <v>2838124033608.4526</v>
      </c>
      <c r="Y224" s="39">
        <f t="shared" ca="1" si="352"/>
        <v>2842569015512.354</v>
      </c>
      <c r="Z224" s="39">
        <f t="shared" ca="1" si="352"/>
        <v>2847020959009.1567</v>
      </c>
      <c r="AA224" s="39">
        <f t="shared" ca="1" si="352"/>
        <v>2851479875001.8916</v>
      </c>
      <c r="AB224" s="39">
        <f t="shared" ca="1" si="352"/>
        <v>2855945774410.6665</v>
      </c>
      <c r="AC224" s="39">
        <f t="shared" ca="1" si="352"/>
        <v>2860418668172.6919</v>
      </c>
      <c r="AD224" s="39">
        <f t="shared" ca="1" si="352"/>
        <v>2864898567242.3047</v>
      </c>
      <c r="AE224" s="39">
        <f t="shared" ca="1" si="352"/>
        <v>2869385482591.0024</v>
      </c>
      <c r="AF224" s="39">
        <f t="shared" ca="1" si="352"/>
        <v>2873879425207.4629</v>
      </c>
      <c r="AG224" s="39">
        <f t="shared" ca="1" si="352"/>
        <v>2878380406097.5752</v>
      </c>
    </row>
    <row r="225" spans="1:33">
      <c r="A225" s="20" t="s">
        <v>309</v>
      </c>
      <c r="B225" s="39">
        <f t="shared" ca="1" si="340"/>
        <v>618252248058.83936</v>
      </c>
      <c r="C225" s="39">
        <f t="shared" ref="C225:F225" ca="1" si="359">C$24*C48/SUM(C$31:C$55)</f>
        <v>639809360276.28723</v>
      </c>
      <c r="D225" s="39">
        <f t="shared" ca="1" si="359"/>
        <v>643819849028.01001</v>
      </c>
      <c r="E225" s="39">
        <f t="shared" ca="1" si="359"/>
        <v>592498345615.85718</v>
      </c>
      <c r="F225" s="39">
        <f t="shared" ca="1" si="359"/>
        <v>396384723200.48083</v>
      </c>
      <c r="G225" s="39">
        <f t="shared" ca="1" si="342"/>
        <v>391971087791.34863</v>
      </c>
      <c r="H225" s="39">
        <f t="shared" ca="1" si="352"/>
        <v>397267012205.27362</v>
      </c>
      <c r="I225" s="39">
        <f t="shared" ca="1" si="352"/>
        <v>402634489895.12006</v>
      </c>
      <c r="J225" s="39">
        <f t="shared" ca="1" si="352"/>
        <v>408074487617.75519</v>
      </c>
      <c r="K225" s="39">
        <f t="shared" ca="1" si="352"/>
        <v>413587985191.90582</v>
      </c>
      <c r="L225" s="39">
        <f t="shared" ca="1" si="352"/>
        <v>419175975674.63684</v>
      </c>
      <c r="M225" s="39">
        <f t="shared" ca="1" si="352"/>
        <v>424839465540.21545</v>
      </c>
      <c r="N225" s="39">
        <f t="shared" ca="1" si="352"/>
        <v>429477704011.86658</v>
      </c>
      <c r="O225" s="39">
        <f t="shared" ca="1" si="352"/>
        <v>434166581037.28894</v>
      </c>
      <c r="P225" s="39">
        <f t="shared" ca="1" si="352"/>
        <v>438906649469.28302</v>
      </c>
      <c r="Q225" s="39">
        <f t="shared" ca="1" si="352"/>
        <v>443698468196.48938</v>
      </c>
      <c r="R225" s="39">
        <f t="shared" ca="1" si="352"/>
        <v>448542602209.28595</v>
      </c>
      <c r="S225" s="39">
        <f t="shared" ca="1" si="352"/>
        <v>453439622666.40417</v>
      </c>
      <c r="T225" s="39">
        <f t="shared" ca="1" si="352"/>
        <v>458390106962.2735</v>
      </c>
      <c r="U225" s="39">
        <f t="shared" ca="1" si="352"/>
        <v>463394638795.09924</v>
      </c>
      <c r="V225" s="39">
        <f t="shared" ca="1" si="352"/>
        <v>468453808235.68622</v>
      </c>
      <c r="W225" s="39">
        <f t="shared" ca="1" si="352"/>
        <v>473568211797.01111</v>
      </c>
      <c r="X225" s="39">
        <f t="shared" ca="1" si="352"/>
        <v>474309899653.76923</v>
      </c>
      <c r="Y225" s="39">
        <f t="shared" ca="1" si="352"/>
        <v>475052749119.0625</v>
      </c>
      <c r="Z225" s="39">
        <f t="shared" ca="1" si="352"/>
        <v>475796762012.16638</v>
      </c>
      <c r="AA225" s="39">
        <f t="shared" ca="1" si="352"/>
        <v>476541940155.20551</v>
      </c>
      <c r="AB225" s="39">
        <f t="shared" ca="1" si="352"/>
        <v>477288285373.15802</v>
      </c>
      <c r="AC225" s="39">
        <f t="shared" ca="1" si="352"/>
        <v>478035799493.86072</v>
      </c>
      <c r="AD225" s="39">
        <f t="shared" ca="1" si="352"/>
        <v>478784484348.01263</v>
      </c>
      <c r="AE225" s="39">
        <f t="shared" ca="1" si="352"/>
        <v>479534341769.18024</v>
      </c>
      <c r="AF225" s="39">
        <f t="shared" ca="1" si="352"/>
        <v>480285373593.8017</v>
      </c>
      <c r="AG225" s="39">
        <f t="shared" ca="1" si="352"/>
        <v>481037581661.19147</v>
      </c>
    </row>
    <row r="226" spans="1:33">
      <c r="A226" s="20" t="s">
        <v>310</v>
      </c>
      <c r="B226" s="39">
        <f t="shared" ca="1" si="340"/>
        <v>816056898624.46912</v>
      </c>
      <c r="C226" s="39">
        <f t="shared" ref="C226:F226" ca="1" si="360">C$24*C49/SUM(C$31:C$55)</f>
        <v>844511029110.37402</v>
      </c>
      <c r="D226" s="39">
        <f t="shared" ca="1" si="360"/>
        <v>849804640290.88318</v>
      </c>
      <c r="E226" s="39">
        <f t="shared" ca="1" si="360"/>
        <v>782063249881.44507</v>
      </c>
      <c r="F226" s="39">
        <f t="shared" ca="1" si="360"/>
        <v>523204709554.59924</v>
      </c>
      <c r="G226" s="39">
        <f t="shared" ca="1" si="342"/>
        <v>517378968305.87061</v>
      </c>
      <c r="H226" s="39">
        <f t="shared" ca="1" si="352"/>
        <v>524369279568.21771</v>
      </c>
      <c r="I226" s="39">
        <f t="shared" ca="1" si="352"/>
        <v>531454036980.36597</v>
      </c>
      <c r="J226" s="39">
        <f t="shared" ca="1" si="352"/>
        <v>538634516604.97919</v>
      </c>
      <c r="K226" s="39">
        <f t="shared" ca="1" si="352"/>
        <v>545912011745.61414</v>
      </c>
      <c r="L226" s="39">
        <f t="shared" ca="1" si="352"/>
        <v>553287833179.66187</v>
      </c>
      <c r="M226" s="39">
        <f t="shared" ca="1" si="352"/>
        <v>560763309394.43713</v>
      </c>
      <c r="N226" s="39">
        <f t="shared" ca="1" si="352"/>
        <v>566885513582.35645</v>
      </c>
      <c r="O226" s="39">
        <f t="shared" ca="1" si="352"/>
        <v>573074557707.00244</v>
      </c>
      <c r="P226" s="39">
        <f t="shared" ca="1" si="352"/>
        <v>579331171501.81824</v>
      </c>
      <c r="Q226" s="39">
        <f t="shared" ca="1" si="352"/>
        <v>585656092667.20386</v>
      </c>
      <c r="R226" s="39">
        <f t="shared" ca="1" si="352"/>
        <v>592050066957.49683</v>
      </c>
      <c r="S226" s="39">
        <f t="shared" ca="1" si="352"/>
        <v>598513848268.90149</v>
      </c>
      <c r="T226" s="39">
        <f t="shared" ca="1" si="352"/>
        <v>605048198728.37866</v>
      </c>
      <c r="U226" s="39">
        <f t="shared" ca="1" si="352"/>
        <v>611653888783.50745</v>
      </c>
      <c r="V226" s="39">
        <f t="shared" ca="1" si="352"/>
        <v>618331697293.32483</v>
      </c>
      <c r="W226" s="39">
        <f t="shared" ca="1" si="352"/>
        <v>625082411620.16003</v>
      </c>
      <c r="X226" s="39">
        <f t="shared" ca="1" si="352"/>
        <v>626061396321.03857</v>
      </c>
      <c r="Y226" s="39">
        <f t="shared" ca="1" si="352"/>
        <v>627041914277.41541</v>
      </c>
      <c r="Z226" s="39">
        <f t="shared" ca="1" si="352"/>
        <v>628023967890.62793</v>
      </c>
      <c r="AA226" s="39">
        <f t="shared" ca="1" si="352"/>
        <v>629007559565.77454</v>
      </c>
      <c r="AB226" s="39">
        <f t="shared" ca="1" si="352"/>
        <v>629992691711.71948</v>
      </c>
      <c r="AC226" s="39">
        <f t="shared" ca="1" si="352"/>
        <v>630979366741.10095</v>
      </c>
      <c r="AD226" s="39">
        <f t="shared" ca="1" si="352"/>
        <v>631967587070.33484</v>
      </c>
      <c r="AE226" s="39">
        <f t="shared" ca="1" si="352"/>
        <v>632957355119.62207</v>
      </c>
      <c r="AF226" s="39">
        <f t="shared" ca="1" si="352"/>
        <v>633948673312.95374</v>
      </c>
      <c r="AG226" s="39">
        <f t="shared" ca="1" si="352"/>
        <v>634941544078.11743</v>
      </c>
    </row>
    <row r="227" spans="1:33">
      <c r="A227" s="20" t="s">
        <v>263</v>
      </c>
      <c r="B227" s="39">
        <f t="shared" ca="1" si="340"/>
        <v>21219067808.7005</v>
      </c>
      <c r="C227" s="39">
        <f t="shared" ref="C227:F227" ca="1" si="361">C$24*C50/SUM(C$31:C$55)</f>
        <v>21300843042.867367</v>
      </c>
      <c r="D227" s="39">
        <f t="shared" ca="1" si="361"/>
        <v>21158377450.1908</v>
      </c>
      <c r="E227" s="39">
        <f t="shared" ca="1" si="361"/>
        <v>19669076748.889538</v>
      </c>
      <c r="F227" s="39">
        <f t="shared" ca="1" si="361"/>
        <v>13389695143.550774</v>
      </c>
      <c r="G227" s="39">
        <f t="shared" ca="1" si="342"/>
        <v>13425668835.077618</v>
      </c>
      <c r="H227" s="39">
        <f t="shared" ca="1" si="352"/>
        <v>13433930546.722971</v>
      </c>
      <c r="I227" s="39">
        <f t="shared" ca="1" si="352"/>
        <v>13442197342.351862</v>
      </c>
      <c r="J227" s="39">
        <f t="shared" ca="1" si="352"/>
        <v>13450469225.092804</v>
      </c>
      <c r="K227" s="39">
        <f t="shared" ca="1" si="352"/>
        <v>13458746198.076235</v>
      </c>
      <c r="L227" s="39">
        <f t="shared" ca="1" si="352"/>
        <v>13467028264.434521</v>
      </c>
      <c r="M227" s="39">
        <f t="shared" ca="1" si="352"/>
        <v>13475315427.30196</v>
      </c>
      <c r="N227" s="39">
        <f t="shared" ca="1" si="352"/>
        <v>13619040676.686829</v>
      </c>
      <c r="O227" s="39">
        <f t="shared" ca="1" si="352"/>
        <v>13764298873.290792</v>
      </c>
      <c r="P227" s="39">
        <f t="shared" ca="1" si="352"/>
        <v>13911106367.24848</v>
      </c>
      <c r="Q227" s="39">
        <f t="shared" ca="1" si="352"/>
        <v>14059479683.08206</v>
      </c>
      <c r="R227" s="39">
        <f t="shared" ca="1" si="352"/>
        <v>14209435521.561237</v>
      </c>
      <c r="S227" s="39">
        <f t="shared" ca="1" si="352"/>
        <v>14360990761.583063</v>
      </c>
      <c r="T227" s="39">
        <f t="shared" ca="1" si="352"/>
        <v>14514162462.071825</v>
      </c>
      <c r="U227" s="39">
        <f t="shared" ca="1" si="352"/>
        <v>14668967863.899176</v>
      </c>
      <c r="V227" s="39">
        <f t="shared" ca="1" si="352"/>
        <v>14825424391.824743</v>
      </c>
      <c r="W227" s="39">
        <f t="shared" ca="1" si="352"/>
        <v>14983549656.457462</v>
      </c>
      <c r="X227" s="39">
        <f t="shared" ca="1" si="352"/>
        <v>14989466688.570395</v>
      </c>
      <c r="Y227" s="39">
        <f t="shared" ca="1" si="352"/>
        <v>14995386057.330509</v>
      </c>
      <c r="Z227" s="39">
        <f t="shared" ca="1" si="352"/>
        <v>15001307763.660547</v>
      </c>
      <c r="AA227" s="39">
        <f t="shared" ca="1" si="352"/>
        <v>15007231808.48362</v>
      </c>
      <c r="AB227" s="39">
        <f t="shared" ca="1" si="352"/>
        <v>15013158192.723204</v>
      </c>
      <c r="AC227" s="39">
        <f t="shared" ca="1" si="352"/>
        <v>15019086917.303139</v>
      </c>
      <c r="AD227" s="39">
        <f t="shared" ca="1" si="352"/>
        <v>15025017983.147627</v>
      </c>
      <c r="AE227" s="39">
        <f t="shared" ca="1" si="352"/>
        <v>15030951391.181246</v>
      </c>
      <c r="AF227" s="39">
        <f t="shared" ca="1" si="352"/>
        <v>15036887142.32892</v>
      </c>
      <c r="AG227" s="39">
        <f t="shared" ca="1" si="352"/>
        <v>15042825237.515961</v>
      </c>
    </row>
    <row r="228" spans="1:33">
      <c r="A228" s="20" t="s">
        <v>311</v>
      </c>
      <c r="B228" s="39">
        <f t="shared" ca="1" si="340"/>
        <v>5433793659.9519386</v>
      </c>
      <c r="C228" s="39">
        <f t="shared" ref="C228:F228" ca="1" si="362">C$24*C51/SUM(C$31:C$55)</f>
        <v>5454734718.8600407</v>
      </c>
      <c r="D228" s="39">
        <f t="shared" ca="1" si="362"/>
        <v>5418252030.6841822</v>
      </c>
      <c r="E228" s="39">
        <f t="shared" ca="1" si="362"/>
        <v>5036870870.0483427</v>
      </c>
      <c r="F228" s="39">
        <f t="shared" ca="1" si="362"/>
        <v>3428842456.0235777</v>
      </c>
      <c r="G228" s="39">
        <f t="shared" ca="1" si="342"/>
        <v>3438054623.9993773</v>
      </c>
      <c r="H228" s="39">
        <f t="shared" ca="1" si="352"/>
        <v>3440170288.8704081</v>
      </c>
      <c r="I228" s="39">
        <f t="shared" ca="1" si="352"/>
        <v>3442287255.6514821</v>
      </c>
      <c r="J228" s="39">
        <f t="shared" ca="1" si="352"/>
        <v>3444405525.1437526</v>
      </c>
      <c r="K228" s="39">
        <f t="shared" ca="1" si="352"/>
        <v>3446525098.1488643</v>
      </c>
      <c r="L228" s="39">
        <f t="shared" ca="1" si="352"/>
        <v>3448645975.4689565</v>
      </c>
      <c r="M228" s="39">
        <f t="shared" ref="H228:AG232" ca="1" si="363">IFERROR($F228*M51/$F51,0)</f>
        <v>3450768157.9066606</v>
      </c>
      <c r="N228" s="39">
        <f t="shared" ca="1" si="363"/>
        <v>3487573419.8495193</v>
      </c>
      <c r="O228" s="39">
        <f t="shared" ca="1" si="363"/>
        <v>3524771239.9836831</v>
      </c>
      <c r="P228" s="39">
        <f t="shared" ca="1" si="363"/>
        <v>3562365805.2630129</v>
      </c>
      <c r="Q228" s="39">
        <f t="shared" ca="1" si="363"/>
        <v>3600361347.2986517</v>
      </c>
      <c r="R228" s="39">
        <f t="shared" ca="1" si="363"/>
        <v>3638762142.8353357</v>
      </c>
      <c r="S228" s="39">
        <f t="shared" ca="1" si="363"/>
        <v>3677572514.2327733</v>
      </c>
      <c r="T228" s="39">
        <f t="shared" ca="1" si="363"/>
        <v>3716796829.952177</v>
      </c>
      <c r="U228" s="39">
        <f t="shared" ca="1" si="363"/>
        <v>3756439505.0479631</v>
      </c>
      <c r="V228" s="39">
        <f t="shared" ca="1" si="363"/>
        <v>3796505001.664711</v>
      </c>
      <c r="W228" s="39">
        <f t="shared" ca="1" si="363"/>
        <v>3836997829.5394211</v>
      </c>
      <c r="X228" s="39">
        <f t="shared" ca="1" si="363"/>
        <v>3838513067.2431149</v>
      </c>
      <c r="Y228" s="39">
        <f t="shared" ca="1" si="363"/>
        <v>3840028903.3170466</v>
      </c>
      <c r="Z228" s="39">
        <f t="shared" ca="1" si="363"/>
        <v>3841545337.9975109</v>
      </c>
      <c r="AA228" s="39">
        <f t="shared" ca="1" si="363"/>
        <v>3843062371.5209012</v>
      </c>
      <c r="AB228" s="39">
        <f t="shared" ca="1" si="363"/>
        <v>3844580004.1237011</v>
      </c>
      <c r="AC228" s="39">
        <f t="shared" ca="1" si="363"/>
        <v>3846098236.0424867</v>
      </c>
      <c r="AD228" s="39">
        <f t="shared" ca="1" si="363"/>
        <v>3847617067.5139303</v>
      </c>
      <c r="AE228" s="39">
        <f t="shared" ca="1" si="363"/>
        <v>3849136498.774797</v>
      </c>
      <c r="AF228" s="39">
        <f t="shared" ca="1" si="363"/>
        <v>3850656530.0619416</v>
      </c>
      <c r="AG228" s="39">
        <f t="shared" ca="1" si="363"/>
        <v>3852177161.6123195</v>
      </c>
    </row>
    <row r="229" spans="1:33">
      <c r="A229" s="20" t="s">
        <v>266</v>
      </c>
      <c r="B229" s="39">
        <f t="shared" ca="1" si="340"/>
        <v>0</v>
      </c>
      <c r="C229" s="39">
        <f t="shared" ref="C229:F229" ca="1" si="364">C$24*C52/SUM(C$31:C$55)</f>
        <v>0</v>
      </c>
      <c r="D229" s="39">
        <f t="shared" ca="1" si="364"/>
        <v>0</v>
      </c>
      <c r="E229" s="39">
        <f t="shared" ca="1" si="364"/>
        <v>0</v>
      </c>
      <c r="F229" s="39">
        <f t="shared" ca="1" si="364"/>
        <v>0</v>
      </c>
      <c r="G229" s="39">
        <f t="shared" ca="1" si="342"/>
        <v>0</v>
      </c>
      <c r="H229" s="39">
        <f t="shared" ca="1" si="363"/>
        <v>0</v>
      </c>
      <c r="I229" s="39">
        <f t="shared" ca="1" si="363"/>
        <v>0</v>
      </c>
      <c r="J229" s="39">
        <f t="shared" ca="1" si="363"/>
        <v>0</v>
      </c>
      <c r="K229" s="39">
        <f t="shared" ca="1" si="363"/>
        <v>0</v>
      </c>
      <c r="L229" s="39">
        <f t="shared" ca="1" si="363"/>
        <v>0</v>
      </c>
      <c r="M229" s="39">
        <f t="shared" ca="1" si="363"/>
        <v>0</v>
      </c>
      <c r="N229" s="39">
        <f t="shared" ca="1" si="363"/>
        <v>0</v>
      </c>
      <c r="O229" s="39">
        <f t="shared" ca="1" si="363"/>
        <v>0</v>
      </c>
      <c r="P229" s="39">
        <f t="shared" ca="1" si="363"/>
        <v>0</v>
      </c>
      <c r="Q229" s="39">
        <f t="shared" ca="1" si="363"/>
        <v>0</v>
      </c>
      <c r="R229" s="39">
        <f t="shared" ca="1" si="363"/>
        <v>0</v>
      </c>
      <c r="S229" s="39">
        <f t="shared" ca="1" si="363"/>
        <v>0</v>
      </c>
      <c r="T229" s="39">
        <f t="shared" ca="1" si="363"/>
        <v>0</v>
      </c>
      <c r="U229" s="39">
        <f t="shared" ca="1" si="363"/>
        <v>0</v>
      </c>
      <c r="V229" s="39">
        <f t="shared" ca="1" si="363"/>
        <v>0</v>
      </c>
      <c r="W229" s="39">
        <f t="shared" ca="1" si="363"/>
        <v>0</v>
      </c>
      <c r="X229" s="39">
        <f t="shared" ca="1" si="363"/>
        <v>0</v>
      </c>
      <c r="Y229" s="39">
        <f t="shared" ca="1" si="363"/>
        <v>0</v>
      </c>
      <c r="Z229" s="39">
        <f t="shared" ca="1" si="363"/>
        <v>0</v>
      </c>
      <c r="AA229" s="39">
        <f t="shared" ca="1" si="363"/>
        <v>0</v>
      </c>
      <c r="AB229" s="39">
        <f t="shared" ca="1" si="363"/>
        <v>0</v>
      </c>
      <c r="AC229" s="39">
        <f t="shared" ca="1" si="363"/>
        <v>0</v>
      </c>
      <c r="AD229" s="39">
        <f t="shared" ca="1" si="363"/>
        <v>0</v>
      </c>
      <c r="AE229" s="39">
        <f t="shared" ca="1" si="363"/>
        <v>0</v>
      </c>
      <c r="AF229" s="39">
        <f t="shared" ca="1" si="363"/>
        <v>0</v>
      </c>
      <c r="AG229" s="39">
        <f t="shared" ca="1" si="363"/>
        <v>0</v>
      </c>
    </row>
    <row r="230" spans="1:33">
      <c r="A230" s="20" t="s">
        <v>267</v>
      </c>
      <c r="B230" s="39">
        <f t="shared" ca="1" si="340"/>
        <v>0</v>
      </c>
      <c r="C230" s="39">
        <f t="shared" ref="C230:F230" ca="1" si="365">C$24*C53/SUM(C$31:C$55)</f>
        <v>0</v>
      </c>
      <c r="D230" s="39">
        <f t="shared" ca="1" si="365"/>
        <v>0</v>
      </c>
      <c r="E230" s="39">
        <f t="shared" ca="1" si="365"/>
        <v>0</v>
      </c>
      <c r="F230" s="39">
        <f t="shared" ca="1" si="365"/>
        <v>0</v>
      </c>
      <c r="G230" s="39">
        <f t="shared" ca="1" si="342"/>
        <v>0</v>
      </c>
      <c r="H230" s="39">
        <f t="shared" ca="1" si="363"/>
        <v>0</v>
      </c>
      <c r="I230" s="39">
        <f t="shared" ca="1" si="363"/>
        <v>0</v>
      </c>
      <c r="J230" s="39">
        <f t="shared" ca="1" si="363"/>
        <v>0</v>
      </c>
      <c r="K230" s="39">
        <f t="shared" ca="1" si="363"/>
        <v>0</v>
      </c>
      <c r="L230" s="39">
        <f t="shared" ca="1" si="363"/>
        <v>0</v>
      </c>
      <c r="M230" s="39">
        <f t="shared" ca="1" si="363"/>
        <v>0</v>
      </c>
      <c r="N230" s="39">
        <f t="shared" ca="1" si="363"/>
        <v>0</v>
      </c>
      <c r="O230" s="39">
        <f t="shared" ca="1" si="363"/>
        <v>0</v>
      </c>
      <c r="P230" s="39">
        <f t="shared" ca="1" si="363"/>
        <v>0</v>
      </c>
      <c r="Q230" s="39">
        <f t="shared" ca="1" si="363"/>
        <v>0</v>
      </c>
      <c r="R230" s="39">
        <f t="shared" ca="1" si="363"/>
        <v>0</v>
      </c>
      <c r="S230" s="39">
        <f t="shared" ca="1" si="363"/>
        <v>0</v>
      </c>
      <c r="T230" s="39">
        <f t="shared" ca="1" si="363"/>
        <v>0</v>
      </c>
      <c r="U230" s="39">
        <f t="shared" ca="1" si="363"/>
        <v>0</v>
      </c>
      <c r="V230" s="39">
        <f t="shared" ca="1" si="363"/>
        <v>0</v>
      </c>
      <c r="W230" s="39">
        <f t="shared" ca="1" si="363"/>
        <v>0</v>
      </c>
      <c r="X230" s="39">
        <f t="shared" ca="1" si="363"/>
        <v>0</v>
      </c>
      <c r="Y230" s="39">
        <f t="shared" ca="1" si="363"/>
        <v>0</v>
      </c>
      <c r="Z230" s="39">
        <f t="shared" ca="1" si="363"/>
        <v>0</v>
      </c>
      <c r="AA230" s="39">
        <f t="shared" ca="1" si="363"/>
        <v>0</v>
      </c>
      <c r="AB230" s="39">
        <f t="shared" ca="1" si="363"/>
        <v>0</v>
      </c>
      <c r="AC230" s="39">
        <f t="shared" ca="1" si="363"/>
        <v>0</v>
      </c>
      <c r="AD230" s="39">
        <f t="shared" ca="1" si="363"/>
        <v>0</v>
      </c>
      <c r="AE230" s="39">
        <f t="shared" ca="1" si="363"/>
        <v>0</v>
      </c>
      <c r="AF230" s="39">
        <f t="shared" ca="1" si="363"/>
        <v>0</v>
      </c>
      <c r="AG230" s="39">
        <f t="shared" ca="1" si="363"/>
        <v>0</v>
      </c>
    </row>
    <row r="231" spans="1:33">
      <c r="A231" s="20" t="s">
        <v>268</v>
      </c>
      <c r="B231" s="39">
        <f t="shared" ca="1" si="340"/>
        <v>0</v>
      </c>
      <c r="C231" s="39">
        <f t="shared" ref="C231:F231" ca="1" si="366">C$24*C54/SUM(C$31:C$55)</f>
        <v>0</v>
      </c>
      <c r="D231" s="39">
        <f t="shared" ca="1" si="366"/>
        <v>0</v>
      </c>
      <c r="E231" s="39">
        <f t="shared" ca="1" si="366"/>
        <v>0</v>
      </c>
      <c r="F231" s="39">
        <f t="shared" ca="1" si="366"/>
        <v>0</v>
      </c>
      <c r="G231" s="39">
        <f t="shared" ca="1" si="342"/>
        <v>0</v>
      </c>
      <c r="H231" s="39">
        <f t="shared" ca="1" si="363"/>
        <v>0</v>
      </c>
      <c r="I231" s="39">
        <f t="shared" ca="1" si="363"/>
        <v>0</v>
      </c>
      <c r="J231" s="39">
        <f t="shared" ca="1" si="363"/>
        <v>0</v>
      </c>
      <c r="K231" s="39">
        <f t="shared" ca="1" si="363"/>
        <v>0</v>
      </c>
      <c r="L231" s="39">
        <f t="shared" ca="1" si="363"/>
        <v>0</v>
      </c>
      <c r="M231" s="39">
        <f t="shared" ca="1" si="363"/>
        <v>0</v>
      </c>
      <c r="N231" s="39">
        <f t="shared" ca="1" si="363"/>
        <v>0</v>
      </c>
      <c r="O231" s="39">
        <f t="shared" ca="1" si="363"/>
        <v>0</v>
      </c>
      <c r="P231" s="39">
        <f t="shared" ca="1" si="363"/>
        <v>0</v>
      </c>
      <c r="Q231" s="39">
        <f t="shared" ca="1" si="363"/>
        <v>0</v>
      </c>
      <c r="R231" s="39">
        <f t="shared" ca="1" si="363"/>
        <v>0</v>
      </c>
      <c r="S231" s="39">
        <f t="shared" ca="1" si="363"/>
        <v>0</v>
      </c>
      <c r="T231" s="39">
        <f t="shared" ca="1" si="363"/>
        <v>0</v>
      </c>
      <c r="U231" s="39">
        <f t="shared" ca="1" si="363"/>
        <v>0</v>
      </c>
      <c r="V231" s="39">
        <f t="shared" ca="1" si="363"/>
        <v>0</v>
      </c>
      <c r="W231" s="39">
        <f t="shared" ca="1" si="363"/>
        <v>0</v>
      </c>
      <c r="X231" s="39">
        <f t="shared" ca="1" si="363"/>
        <v>0</v>
      </c>
      <c r="Y231" s="39">
        <f t="shared" ca="1" si="363"/>
        <v>0</v>
      </c>
      <c r="Z231" s="39">
        <f t="shared" ca="1" si="363"/>
        <v>0</v>
      </c>
      <c r="AA231" s="39">
        <f t="shared" ca="1" si="363"/>
        <v>0</v>
      </c>
      <c r="AB231" s="39">
        <f t="shared" ca="1" si="363"/>
        <v>0</v>
      </c>
      <c r="AC231" s="39">
        <f t="shared" ca="1" si="363"/>
        <v>0</v>
      </c>
      <c r="AD231" s="39">
        <f t="shared" ca="1" si="363"/>
        <v>0</v>
      </c>
      <c r="AE231" s="39">
        <f t="shared" ca="1" si="363"/>
        <v>0</v>
      </c>
      <c r="AF231" s="39">
        <f t="shared" ca="1" si="363"/>
        <v>0</v>
      </c>
      <c r="AG231" s="39">
        <f t="shared" ca="1" si="363"/>
        <v>0</v>
      </c>
    </row>
    <row r="232" spans="1:33">
      <c r="A232" s="20" t="s">
        <v>269</v>
      </c>
      <c r="B232" s="39">
        <f t="shared" ca="1" si="340"/>
        <v>0</v>
      </c>
      <c r="C232" s="39">
        <f t="shared" ref="C232:F232" ca="1" si="367">C$24*C55/SUM(C$31:C$55)</f>
        <v>0</v>
      </c>
      <c r="D232" s="39">
        <f t="shared" ca="1" si="367"/>
        <v>0</v>
      </c>
      <c r="E232" s="39">
        <f t="shared" ca="1" si="367"/>
        <v>0</v>
      </c>
      <c r="F232" s="39">
        <f t="shared" ca="1" si="367"/>
        <v>0</v>
      </c>
      <c r="G232" s="39">
        <f t="shared" ca="1" si="342"/>
        <v>0</v>
      </c>
      <c r="H232" s="39">
        <f t="shared" ca="1" si="363"/>
        <v>0</v>
      </c>
      <c r="I232" s="39">
        <f t="shared" ca="1" si="363"/>
        <v>0</v>
      </c>
      <c r="J232" s="39">
        <f t="shared" ca="1" si="363"/>
        <v>0</v>
      </c>
      <c r="K232" s="39">
        <f t="shared" ca="1" si="363"/>
        <v>0</v>
      </c>
      <c r="L232" s="39">
        <f t="shared" ca="1" si="363"/>
        <v>0</v>
      </c>
      <c r="M232" s="39">
        <f t="shared" ca="1" si="363"/>
        <v>0</v>
      </c>
      <c r="N232" s="39">
        <f t="shared" ca="1" si="363"/>
        <v>0</v>
      </c>
      <c r="O232" s="39">
        <f t="shared" ca="1" si="363"/>
        <v>0</v>
      </c>
      <c r="P232" s="39">
        <f t="shared" ca="1" si="363"/>
        <v>0</v>
      </c>
      <c r="Q232" s="39">
        <f t="shared" ca="1" si="363"/>
        <v>0</v>
      </c>
      <c r="R232" s="39">
        <f t="shared" ca="1" si="363"/>
        <v>0</v>
      </c>
      <c r="S232" s="39">
        <f t="shared" ca="1" si="363"/>
        <v>0</v>
      </c>
      <c r="T232" s="39">
        <f t="shared" ca="1" si="363"/>
        <v>0</v>
      </c>
      <c r="U232" s="39">
        <f t="shared" ca="1" si="363"/>
        <v>0</v>
      </c>
      <c r="V232" s="39">
        <f t="shared" ca="1" si="363"/>
        <v>0</v>
      </c>
      <c r="W232" s="39">
        <f t="shared" ca="1" si="363"/>
        <v>0</v>
      </c>
      <c r="X232" s="39">
        <f t="shared" ca="1" si="363"/>
        <v>0</v>
      </c>
      <c r="Y232" s="39">
        <f t="shared" ca="1" si="363"/>
        <v>0</v>
      </c>
      <c r="Z232" s="39">
        <f t="shared" ca="1" si="363"/>
        <v>0</v>
      </c>
      <c r="AA232" s="39">
        <f t="shared" ca="1" si="363"/>
        <v>0</v>
      </c>
      <c r="AB232" s="39">
        <f t="shared" ca="1" si="363"/>
        <v>0</v>
      </c>
      <c r="AC232" s="39">
        <f t="shared" ca="1" si="363"/>
        <v>0</v>
      </c>
      <c r="AD232" s="39">
        <f t="shared" ca="1" si="363"/>
        <v>0</v>
      </c>
      <c r="AE232" s="39">
        <f t="shared" ca="1" si="363"/>
        <v>0</v>
      </c>
      <c r="AF232" s="39">
        <f t="shared" ca="1" si="363"/>
        <v>0</v>
      </c>
      <c r="AG232" s="39">
        <f t="shared" ca="1" si="363"/>
        <v>0</v>
      </c>
    </row>
    <row r="233" spans="1:33" s="728" customFormat="1" ht="13.5">
      <c r="A233" s="728" t="s">
        <v>836</v>
      </c>
      <c r="B233" s="729">
        <f ca="1">SUM(B208:B232)</f>
        <v>26003586091199.535</v>
      </c>
      <c r="C233" s="729">
        <f t="shared" ref="C233" ca="1" si="368">SUM(C208:C232)</f>
        <v>27088904056363.379</v>
      </c>
      <c r="D233" s="729">
        <f t="shared" ref="D233" ca="1" si="369">SUM(D208:D232)</f>
        <v>27105109524785.707</v>
      </c>
      <c r="E233" s="729">
        <f t="shared" ref="E233" ca="1" si="370">SUM(E208:E232)</f>
        <v>24153502321342.023</v>
      </c>
      <c r="F233" s="729">
        <f t="shared" ref="F233" ca="1" si="371">SUM(F208:F232)</f>
        <v>15722605325179.303</v>
      </c>
      <c r="G233" s="729">
        <f t="shared" ref="G233" ca="1" si="372">SUM(G208:G232)</f>
        <v>15035987015833.688</v>
      </c>
      <c r="H233" s="729">
        <f t="shared" ref="H233" ca="1" si="373">SUM(H208:H232)</f>
        <v>15284451695942.572</v>
      </c>
      <c r="I233" s="729">
        <f t="shared" ref="I233" ca="1" si="374">SUM(I208:I232)</f>
        <v>15539517460408.842</v>
      </c>
      <c r="J233" s="729">
        <f t="shared" ref="J233" ca="1" si="375">SUM(J208:J232)</f>
        <v>15801383196603.84</v>
      </c>
      <c r="K233" s="729">
        <f t="shared" ref="K233" ca="1" si="376">SUM(K208:K232)</f>
        <v>16070254184869.041</v>
      </c>
      <c r="L233" s="729">
        <f t="shared" ref="L233" ca="1" si="377">SUM(L208:L232)</f>
        <v>16346342309195.879</v>
      </c>
      <c r="M233" s="729">
        <f t="shared" ref="M233" ca="1" si="378">SUM(M208:M232)</f>
        <v>16629866274917.084</v>
      </c>
      <c r="N233" s="729">
        <f t="shared" ref="N233" ca="1" si="379">SUM(N208:N232)</f>
        <v>16791479416229.174</v>
      </c>
      <c r="O233" s="729">
        <f t="shared" ref="O233" ca="1" si="380">SUM(O208:O232)</f>
        <v>16955290306738.244</v>
      </c>
      <c r="P233" s="729">
        <f t="shared" ref="P233" ca="1" si="381">SUM(P208:P232)</f>
        <v>17121335854525.934</v>
      </c>
      <c r="Q233" s="729">
        <f t="shared" ref="Q233" ca="1" si="382">SUM(Q208:Q232)</f>
        <v>17289653780257.52</v>
      </c>
      <c r="R233" s="729">
        <f t="shared" ref="R233" ca="1" si="383">SUM(R208:R232)</f>
        <v>17460282638383.939</v>
      </c>
      <c r="S233" s="729">
        <f t="shared" ref="S233" ca="1" si="384">SUM(S208:S232)</f>
        <v>17633261838940.707</v>
      </c>
      <c r="T233" s="729">
        <f t="shared" ref="T233" ca="1" si="385">SUM(T208:T232)</f>
        <v>17808631669961.066</v>
      </c>
      <c r="U233" s="729">
        <f t="shared" ref="U233" ca="1" si="386">SUM(U208:U232)</f>
        <v>17986433320521.309</v>
      </c>
      <c r="V233" s="729">
        <f t="shared" ref="V233" ca="1" si="387">SUM(V208:V232)</f>
        <v>18166708904436.387</v>
      </c>
      <c r="W233" s="729">
        <f t="shared" ref="W233" ca="1" si="388">SUM(W208:W232)</f>
        <v>18349501484624.816</v>
      </c>
      <c r="X233" s="729">
        <f t="shared" ref="X233" ca="1" si="389">SUM(X208:X232)</f>
        <v>18380797824424.113</v>
      </c>
      <c r="Y233" s="729">
        <f t="shared" ref="Y233" ca="1" si="390">SUM(Y208:Y232)</f>
        <v>18412430373782.707</v>
      </c>
      <c r="Z233" s="729">
        <f t="shared" ref="Z233" ca="1" si="391">SUM(Z208:Z232)</f>
        <v>18444401515760.777</v>
      </c>
      <c r="AA233" s="729">
        <f t="shared" ref="AA233" ca="1" si="392">SUM(AA208:AA232)</f>
        <v>18476713651422.996</v>
      </c>
      <c r="AB233" s="729">
        <f t="shared" ref="AB233" ca="1" si="393">SUM(AB208:AB232)</f>
        <v>18509369199975.063</v>
      </c>
      <c r="AC233" s="729">
        <f t="shared" ref="AC233" ca="1" si="394">SUM(AC208:AC232)</f>
        <v>18542370598901.223</v>
      </c>
      <c r="AD233" s="729">
        <f t="shared" ref="AD233" ca="1" si="395">SUM(AD208:AD232)</f>
        <v>18575720304102.836</v>
      </c>
      <c r="AE233" s="729">
        <f t="shared" ref="AE233" ca="1" si="396">SUM(AE208:AE232)</f>
        <v>18609420790038.066</v>
      </c>
      <c r="AF233" s="729">
        <f t="shared" ref="AF233" ca="1" si="397">SUM(AF208:AF232)</f>
        <v>18643474549862.57</v>
      </c>
      <c r="AG233" s="729">
        <f t="shared" ref="AG233" ca="1" si="398">SUM(AG208:AG232)</f>
        <v>18677884095571.258</v>
      </c>
    </row>
    <row r="234" spans="1:33" s="728" customFormat="1" ht="13.5">
      <c r="A234" s="728" t="s">
        <v>999</v>
      </c>
      <c r="B234" s="730">
        <f ca="1">B24-B233</f>
        <v>0</v>
      </c>
      <c r="C234" s="730">
        <f t="shared" ref="C234:F234" ca="1" si="399">C24-C233</f>
        <v>0</v>
      </c>
      <c r="D234" s="730">
        <f t="shared" ca="1" si="399"/>
        <v>0</v>
      </c>
      <c r="E234" s="730">
        <f t="shared" ca="1" si="399"/>
        <v>0</v>
      </c>
      <c r="F234" s="730">
        <f t="shared" ca="1" si="399"/>
        <v>0</v>
      </c>
      <c r="G234" s="730"/>
      <c r="H234" s="730"/>
      <c r="I234" s="730"/>
      <c r="J234" s="730"/>
      <c r="K234" s="730"/>
      <c r="L234" s="730"/>
      <c r="M234" s="730"/>
      <c r="N234" s="730"/>
      <c r="O234" s="730"/>
      <c r="P234" s="730"/>
      <c r="Q234" s="730"/>
      <c r="R234" s="730"/>
      <c r="S234" s="730"/>
      <c r="T234" s="730"/>
      <c r="U234" s="730"/>
      <c r="V234" s="730"/>
      <c r="W234" s="730"/>
      <c r="X234" s="730"/>
      <c r="Y234" s="730"/>
      <c r="Z234" s="730"/>
      <c r="AA234" s="730"/>
      <c r="AB234" s="730"/>
      <c r="AC234" s="730"/>
      <c r="AD234" s="730"/>
      <c r="AE234" s="730"/>
      <c r="AF234" s="730"/>
      <c r="AG234" s="730"/>
    </row>
    <row r="236" spans="1:33">
      <c r="A236" s="19" t="s">
        <v>1000</v>
      </c>
      <c r="B236" s="19"/>
    </row>
    <row r="237" spans="1:33">
      <c r="B237" s="20">
        <v>2019</v>
      </c>
      <c r="C237" s="20">
        <v>2020</v>
      </c>
      <c r="D237" s="20">
        <v>2021</v>
      </c>
      <c r="E237" s="20">
        <v>2022</v>
      </c>
      <c r="F237" s="20">
        <v>2023</v>
      </c>
      <c r="G237" s="20">
        <v>2024</v>
      </c>
      <c r="H237" s="20">
        <v>2025</v>
      </c>
      <c r="I237" s="20">
        <v>2026</v>
      </c>
      <c r="J237" s="20">
        <v>2027</v>
      </c>
      <c r="K237" s="20">
        <v>2028</v>
      </c>
      <c r="L237" s="20">
        <v>2029</v>
      </c>
      <c r="M237" s="20">
        <v>2030</v>
      </c>
      <c r="N237" s="20">
        <v>2031</v>
      </c>
      <c r="O237" s="20">
        <v>2032</v>
      </c>
      <c r="P237" s="20">
        <v>2033</v>
      </c>
      <c r="Q237" s="20">
        <v>2034</v>
      </c>
      <c r="R237" s="20">
        <v>2035</v>
      </c>
      <c r="S237" s="20">
        <v>2036</v>
      </c>
      <c r="T237" s="20">
        <v>2037</v>
      </c>
      <c r="U237" s="20">
        <v>2038</v>
      </c>
      <c r="V237" s="20">
        <v>2039</v>
      </c>
      <c r="W237" s="20">
        <v>2040</v>
      </c>
      <c r="X237" s="20">
        <v>2041</v>
      </c>
      <c r="Y237" s="20">
        <v>2042</v>
      </c>
      <c r="Z237" s="20">
        <v>2043</v>
      </c>
      <c r="AA237" s="20">
        <v>2044</v>
      </c>
      <c r="AB237" s="20">
        <v>2045</v>
      </c>
      <c r="AC237" s="20">
        <v>2046</v>
      </c>
      <c r="AD237" s="20">
        <v>2047</v>
      </c>
      <c r="AE237" s="20">
        <v>2048</v>
      </c>
      <c r="AF237" s="20">
        <v>2049</v>
      </c>
      <c r="AG237" s="20">
        <v>2050</v>
      </c>
    </row>
    <row r="238" spans="1:33">
      <c r="A238" s="20" t="s">
        <v>246</v>
      </c>
      <c r="B238" s="39">
        <f ca="1">-B$25*B31/SUM(B$31:B$55)</f>
        <v>2.8020351831485437E-3</v>
      </c>
      <c r="C238" s="39">
        <f t="shared" ref="C238:F238" ca="1" si="400">-C$25*C31/SUM(C$31:C$55)</f>
        <v>2.9442601197635096E-3</v>
      </c>
      <c r="D238" s="39">
        <f t="shared" ca="1" si="400"/>
        <v>3.3448388035636316E-3</v>
      </c>
      <c r="E238" s="39">
        <f t="shared" ca="1" si="400"/>
        <v>3.3153921598341276E-3</v>
      </c>
      <c r="F238" s="39">
        <f t="shared" ca="1" si="400"/>
        <v>4.0893899914143644E-3</v>
      </c>
      <c r="G238" s="39">
        <f ca="1">IFERROR($F238*G31/$F31,0)</f>
        <v>4.0940613469323435E-3</v>
      </c>
      <c r="H238" s="39">
        <f t="shared" ref="H238:AG248" ca="1" si="401">IFERROR($F238*H31/$F31,0)</f>
        <v>4.1606557305072052E-3</v>
      </c>
      <c r="I238" s="39">
        <f t="shared" ca="1" si="401"/>
        <v>4.2283333445341563E-3</v>
      </c>
      <c r="J238" s="39">
        <f t="shared" ca="1" si="401"/>
        <v>4.2971118089407236E-3</v>
      </c>
      <c r="K238" s="39">
        <f t="shared" ca="1" si="401"/>
        <v>4.367009030261818E-3</v>
      </c>
      <c r="L238" s="39">
        <f t="shared" ca="1" si="401"/>
        <v>4.4380432063017188E-3</v>
      </c>
      <c r="M238" s="39">
        <f t="shared" ca="1" si="401"/>
        <v>4.5102328308718829E-3</v>
      </c>
      <c r="N238" s="39">
        <f t="shared" ca="1" si="401"/>
        <v>4.6429965126576914E-3</v>
      </c>
      <c r="O238" s="39">
        <f t="shared" ca="1" si="401"/>
        <v>4.7796682399618325E-3</v>
      </c>
      <c r="P238" s="39">
        <f t="shared" ca="1" si="401"/>
        <v>4.9203630504178518E-3</v>
      </c>
      <c r="Q238" s="39">
        <f t="shared" ca="1" si="401"/>
        <v>5.065199367919015E-3</v>
      </c>
      <c r="R238" s="39">
        <f t="shared" ca="1" si="401"/>
        <v>5.2142991022966038E-3</v>
      </c>
      <c r="S238" s="39">
        <f t="shared" ca="1" si="401"/>
        <v>5.3677877519323503E-3</v>
      </c>
      <c r="T238" s="39">
        <f t="shared" ca="1" si="401"/>
        <v>5.5257945093913768E-3</v>
      </c>
      <c r="U238" s="39">
        <f t="shared" ca="1" si="401"/>
        <v>5.6884523701645623E-3</v>
      </c>
      <c r="V238" s="39">
        <f t="shared" ca="1" si="401"/>
        <v>5.8558982446118612E-3</v>
      </c>
      <c r="W238" s="39">
        <f t="shared" ca="1" si="401"/>
        <v>6.0282730732007968E-3</v>
      </c>
      <c r="X238" s="39">
        <f t="shared" ca="1" si="401"/>
        <v>6.0191327785766935E-3</v>
      </c>
      <c r="Y238" s="39">
        <f t="shared" ca="1" si="401"/>
        <v>6.0100063428114711E-3</v>
      </c>
      <c r="Z238" s="39">
        <f t="shared" ca="1" si="401"/>
        <v>6.0008937448918056E-3</v>
      </c>
      <c r="AA238" s="39">
        <f t="shared" ca="1" si="401"/>
        <v>5.9917949638362347E-3</v>
      </c>
      <c r="AB238" s="39">
        <f t="shared" ca="1" si="401"/>
        <v>5.9827099786951077E-3</v>
      </c>
      <c r="AC238" s="39">
        <f t="shared" ca="1" si="401"/>
        <v>5.9736387685505416E-3</v>
      </c>
      <c r="AD238" s="39">
        <f t="shared" ca="1" si="401"/>
        <v>5.964581312516367E-3</v>
      </c>
      <c r="AE238" s="39">
        <f t="shared" ca="1" si="401"/>
        <v>5.9555375897380834E-3</v>
      </c>
      <c r="AF238" s="39">
        <f t="shared" ca="1" si="401"/>
        <v>5.9465075793928126E-3</v>
      </c>
      <c r="AG238" s="39">
        <f t="shared" ca="1" si="401"/>
        <v>5.937491260689245E-3</v>
      </c>
    </row>
    <row r="239" spans="1:33">
      <c r="A239" s="20" t="s">
        <v>247</v>
      </c>
      <c r="B239" s="39">
        <f t="shared" ref="B239:F262" ca="1" si="402">-B$25*B32/SUM(B$31:B$55)</f>
        <v>0</v>
      </c>
      <c r="C239" s="39">
        <f t="shared" ca="1" si="402"/>
        <v>0</v>
      </c>
      <c r="D239" s="39">
        <f t="shared" ca="1" si="402"/>
        <v>0</v>
      </c>
      <c r="E239" s="39">
        <f t="shared" ca="1" si="402"/>
        <v>0</v>
      </c>
      <c r="F239" s="39">
        <f t="shared" ca="1" si="402"/>
        <v>0</v>
      </c>
      <c r="G239" s="39">
        <f t="shared" ref="G239:V262" ca="1" si="403">IFERROR($F239*G32/$F32,0)</f>
        <v>0</v>
      </c>
      <c r="H239" s="39">
        <f t="shared" ca="1" si="403"/>
        <v>0</v>
      </c>
      <c r="I239" s="39">
        <f t="shared" ca="1" si="403"/>
        <v>0</v>
      </c>
      <c r="J239" s="39">
        <f t="shared" ca="1" si="403"/>
        <v>0</v>
      </c>
      <c r="K239" s="39">
        <f t="shared" ca="1" si="403"/>
        <v>0</v>
      </c>
      <c r="L239" s="39">
        <f t="shared" ca="1" si="403"/>
        <v>0</v>
      </c>
      <c r="M239" s="39">
        <f t="shared" ca="1" si="403"/>
        <v>0</v>
      </c>
      <c r="N239" s="39">
        <f t="shared" ca="1" si="403"/>
        <v>0</v>
      </c>
      <c r="O239" s="39">
        <f t="shared" ca="1" si="403"/>
        <v>0</v>
      </c>
      <c r="P239" s="39">
        <f t="shared" ca="1" si="403"/>
        <v>0</v>
      </c>
      <c r="Q239" s="39">
        <f t="shared" ca="1" si="403"/>
        <v>0</v>
      </c>
      <c r="R239" s="39">
        <f t="shared" ca="1" si="403"/>
        <v>0</v>
      </c>
      <c r="S239" s="39">
        <f t="shared" ca="1" si="403"/>
        <v>0</v>
      </c>
      <c r="T239" s="39">
        <f t="shared" ca="1" si="403"/>
        <v>0</v>
      </c>
      <c r="U239" s="39">
        <f t="shared" ca="1" si="403"/>
        <v>0</v>
      </c>
      <c r="V239" s="39">
        <f t="shared" ca="1" si="403"/>
        <v>0</v>
      </c>
      <c r="W239" s="39">
        <f t="shared" ca="1" si="401"/>
        <v>0</v>
      </c>
      <c r="X239" s="39">
        <f t="shared" ca="1" si="401"/>
        <v>0</v>
      </c>
      <c r="Y239" s="39">
        <f t="shared" ca="1" si="401"/>
        <v>0</v>
      </c>
      <c r="Z239" s="39">
        <f t="shared" ca="1" si="401"/>
        <v>0</v>
      </c>
      <c r="AA239" s="39">
        <f t="shared" ca="1" si="401"/>
        <v>0</v>
      </c>
      <c r="AB239" s="39">
        <f t="shared" ca="1" si="401"/>
        <v>0</v>
      </c>
      <c r="AC239" s="39">
        <f t="shared" ca="1" si="401"/>
        <v>0</v>
      </c>
      <c r="AD239" s="39">
        <f t="shared" ca="1" si="401"/>
        <v>0</v>
      </c>
      <c r="AE239" s="39">
        <f t="shared" ca="1" si="401"/>
        <v>0</v>
      </c>
      <c r="AF239" s="39">
        <f t="shared" ca="1" si="401"/>
        <v>0</v>
      </c>
      <c r="AG239" s="39">
        <f t="shared" ca="1" si="401"/>
        <v>0</v>
      </c>
    </row>
    <row r="240" spans="1:33">
      <c r="A240" s="20" t="s">
        <v>248</v>
      </c>
      <c r="B240" s="39">
        <f t="shared" ca="1" si="402"/>
        <v>0</v>
      </c>
      <c r="C240" s="39">
        <f t="shared" ca="1" si="402"/>
        <v>0</v>
      </c>
      <c r="D240" s="39">
        <f t="shared" ca="1" si="402"/>
        <v>0</v>
      </c>
      <c r="E240" s="39">
        <f t="shared" ca="1" si="402"/>
        <v>0</v>
      </c>
      <c r="F240" s="39">
        <f t="shared" ca="1" si="402"/>
        <v>0</v>
      </c>
      <c r="G240" s="39">
        <f t="shared" ca="1" si="403"/>
        <v>0</v>
      </c>
      <c r="H240" s="39">
        <f t="shared" ca="1" si="401"/>
        <v>0</v>
      </c>
      <c r="I240" s="39">
        <f t="shared" ca="1" si="401"/>
        <v>0</v>
      </c>
      <c r="J240" s="39">
        <f t="shared" ca="1" si="401"/>
        <v>0</v>
      </c>
      <c r="K240" s="39">
        <f t="shared" ca="1" si="401"/>
        <v>0</v>
      </c>
      <c r="L240" s="39">
        <f t="shared" ca="1" si="401"/>
        <v>0</v>
      </c>
      <c r="M240" s="39">
        <f t="shared" ca="1" si="401"/>
        <v>0</v>
      </c>
      <c r="N240" s="39">
        <f t="shared" ca="1" si="401"/>
        <v>0</v>
      </c>
      <c r="O240" s="39">
        <f t="shared" ca="1" si="401"/>
        <v>0</v>
      </c>
      <c r="P240" s="39">
        <f t="shared" ca="1" si="401"/>
        <v>0</v>
      </c>
      <c r="Q240" s="39">
        <f t="shared" ca="1" si="401"/>
        <v>0</v>
      </c>
      <c r="R240" s="39">
        <f t="shared" ca="1" si="401"/>
        <v>0</v>
      </c>
      <c r="S240" s="39">
        <f t="shared" ca="1" si="401"/>
        <v>0</v>
      </c>
      <c r="T240" s="39">
        <f t="shared" ca="1" si="401"/>
        <v>0</v>
      </c>
      <c r="U240" s="39">
        <f t="shared" ca="1" si="401"/>
        <v>0</v>
      </c>
      <c r="V240" s="39">
        <f t="shared" ca="1" si="401"/>
        <v>0</v>
      </c>
      <c r="W240" s="39">
        <f t="shared" ca="1" si="401"/>
        <v>0</v>
      </c>
      <c r="X240" s="39">
        <f t="shared" ca="1" si="401"/>
        <v>0</v>
      </c>
      <c r="Y240" s="39">
        <f t="shared" ca="1" si="401"/>
        <v>0</v>
      </c>
      <c r="Z240" s="39">
        <f t="shared" ca="1" si="401"/>
        <v>0</v>
      </c>
      <c r="AA240" s="39">
        <f t="shared" ca="1" si="401"/>
        <v>0</v>
      </c>
      <c r="AB240" s="39">
        <f t="shared" ca="1" si="401"/>
        <v>0</v>
      </c>
      <c r="AC240" s="39">
        <f t="shared" ca="1" si="401"/>
        <v>0</v>
      </c>
      <c r="AD240" s="39">
        <f t="shared" ca="1" si="401"/>
        <v>0</v>
      </c>
      <c r="AE240" s="39">
        <f t="shared" ca="1" si="401"/>
        <v>0</v>
      </c>
      <c r="AF240" s="39">
        <f t="shared" ca="1" si="401"/>
        <v>0</v>
      </c>
      <c r="AG240" s="39">
        <f t="shared" ca="1" si="401"/>
        <v>0</v>
      </c>
    </row>
    <row r="241" spans="1:33">
      <c r="A241" s="20" t="s">
        <v>249</v>
      </c>
      <c r="B241" s="39">
        <f t="shared" ca="1" si="402"/>
        <v>117966828932.6534</v>
      </c>
      <c r="C241" s="39">
        <f t="shared" ca="1" si="402"/>
        <v>130909984505.34349</v>
      </c>
      <c r="D241" s="39">
        <f t="shared" ca="1" si="402"/>
        <v>159448531530.23871</v>
      </c>
      <c r="E241" s="39">
        <f t="shared" ca="1" si="402"/>
        <v>147575672430.03998</v>
      </c>
      <c r="F241" s="39">
        <f t="shared" ca="1" si="402"/>
        <v>181651806581.26389</v>
      </c>
      <c r="G241" s="39">
        <f t="shared" ca="1" si="403"/>
        <v>181859309453.5274</v>
      </c>
      <c r="H241" s="39">
        <f t="shared" ca="1" si="401"/>
        <v>184817449936.56689</v>
      </c>
      <c r="I241" s="39">
        <f t="shared" ca="1" si="401"/>
        <v>187823707808.50278</v>
      </c>
      <c r="J241" s="39">
        <f t="shared" ca="1" si="401"/>
        <v>190878865751.26895</v>
      </c>
      <c r="K241" s="39">
        <f t="shared" ca="1" si="401"/>
        <v>193983719177.97672</v>
      </c>
      <c r="L241" s="39">
        <f t="shared" ca="1" si="401"/>
        <v>197139076440.00116</v>
      </c>
      <c r="M241" s="39">
        <f t="shared" ca="1" si="401"/>
        <v>200345759037.43625</v>
      </c>
      <c r="N241" s="39">
        <f t="shared" ca="1" si="401"/>
        <v>206243157596.97821</v>
      </c>
      <c r="O241" s="39">
        <f t="shared" ca="1" si="401"/>
        <v>212314152592.68723</v>
      </c>
      <c r="P241" s="39">
        <f t="shared" ca="1" si="401"/>
        <v>218563854027.27814</v>
      </c>
      <c r="Q241" s="39">
        <f t="shared" ca="1" si="401"/>
        <v>224997522322.03625</v>
      </c>
      <c r="R241" s="39">
        <f t="shared" ca="1" si="401"/>
        <v>231620572744.55377</v>
      </c>
      <c r="S241" s="39">
        <f t="shared" ca="1" si="401"/>
        <v>238438579966.80182</v>
      </c>
      <c r="T241" s="39">
        <f t="shared" ca="1" si="401"/>
        <v>245457282757.37442</v>
      </c>
      <c r="U241" s="39">
        <f t="shared" ca="1" si="401"/>
        <v>252682588811.85361</v>
      </c>
      <c r="V241" s="39">
        <f t="shared" ca="1" si="401"/>
        <v>260120579725.36182</v>
      </c>
      <c r="W241" s="39">
        <f t="shared" ca="1" si="401"/>
        <v>267777516111.48672</v>
      </c>
      <c r="X241" s="39">
        <f t="shared" ca="1" si="401"/>
        <v>267371501758.57855</v>
      </c>
      <c r="Y241" s="39">
        <f t="shared" ca="1" si="401"/>
        <v>266966103019.92041</v>
      </c>
      <c r="Z241" s="39">
        <f t="shared" ca="1" si="401"/>
        <v>266561318962.09491</v>
      </c>
      <c r="AA241" s="39">
        <f t="shared" ca="1" si="401"/>
        <v>266157148653.09973</v>
      </c>
      <c r="AB241" s="39">
        <f t="shared" ca="1" si="401"/>
        <v>265753591162.34573</v>
      </c>
      <c r="AC241" s="39">
        <f t="shared" ca="1" si="401"/>
        <v>265350645560.65497</v>
      </c>
      <c r="AD241" s="39">
        <f t="shared" ca="1" si="401"/>
        <v>264948310920.25818</v>
      </c>
      <c r="AE241" s="39">
        <f t="shared" ca="1" si="401"/>
        <v>264546586314.79269</v>
      </c>
      <c r="AF241" s="39">
        <f t="shared" ca="1" si="401"/>
        <v>264145470819.30075</v>
      </c>
      <c r="AG241" s="39">
        <f t="shared" ca="1" si="401"/>
        <v>263744963510.22668</v>
      </c>
    </row>
    <row r="242" spans="1:33">
      <c r="A242" s="20" t="s">
        <v>250</v>
      </c>
      <c r="B242" s="39">
        <f t="shared" ca="1" si="402"/>
        <v>733728454816.62988</v>
      </c>
      <c r="C242" s="39">
        <f t="shared" ca="1" si="402"/>
        <v>739154623666.80444</v>
      </c>
      <c r="D242" s="39">
        <f t="shared" ca="1" si="402"/>
        <v>811364260235.74475</v>
      </c>
      <c r="E242" s="39">
        <f t="shared" ca="1" si="402"/>
        <v>794290268240.61475</v>
      </c>
      <c r="F242" s="39">
        <f t="shared" ca="1" si="402"/>
        <v>1012573931735.1636</v>
      </c>
      <c r="G242" s="39">
        <f t="shared" ca="1" si="403"/>
        <v>1013730606161.7415</v>
      </c>
      <c r="H242" s="39">
        <f t="shared" ca="1" si="401"/>
        <v>1030220042715.7141</v>
      </c>
      <c r="I242" s="39">
        <f t="shared" ca="1" si="401"/>
        <v>1046977697982.0497</v>
      </c>
      <c r="J242" s="39">
        <f t="shared" ca="1" si="401"/>
        <v>1064007934831.3303</v>
      </c>
      <c r="K242" s="39">
        <f t="shared" ca="1" si="401"/>
        <v>1081315187100.9984</v>
      </c>
      <c r="L242" s="39">
        <f t="shared" ca="1" si="401"/>
        <v>1098903960749.709</v>
      </c>
      <c r="M242" s="39">
        <f t="shared" ca="1" si="401"/>
        <v>1116778835030.4612</v>
      </c>
      <c r="N242" s="39">
        <f t="shared" ca="1" si="401"/>
        <v>1149652452743.5513</v>
      </c>
      <c r="O242" s="39">
        <f t="shared" ca="1" si="401"/>
        <v>1183493741680.0283</v>
      </c>
      <c r="P242" s="39">
        <f t="shared" ca="1" si="401"/>
        <v>1218331186310.4709</v>
      </c>
      <c r="Q242" s="39">
        <f t="shared" ca="1" si="401"/>
        <v>1254194109577.291</v>
      </c>
      <c r="R242" s="39">
        <f t="shared" ca="1" si="401"/>
        <v>1291112697576.0764</v>
      </c>
      <c r="S242" s="39">
        <f t="shared" ca="1" si="401"/>
        <v>1329118024963.4592</v>
      </c>
      <c r="T242" s="39">
        <f t="shared" ca="1" si="401"/>
        <v>1368242081112.8887</v>
      </c>
      <c r="U242" s="39">
        <f t="shared" ca="1" si="401"/>
        <v>1408517797040.332</v>
      </c>
      <c r="V242" s="39">
        <f t="shared" ca="1" si="401"/>
        <v>1449979073122.561</v>
      </c>
      <c r="W242" s="39">
        <f t="shared" ca="1" si="401"/>
        <v>1492660807631.3562</v>
      </c>
      <c r="X242" s="39">
        <f t="shared" ca="1" si="401"/>
        <v>1490397579109.6997</v>
      </c>
      <c r="Y242" s="39">
        <f t="shared" ca="1" si="401"/>
        <v>1488137782180.3481</v>
      </c>
      <c r="Z242" s="39">
        <f t="shared" ca="1" si="401"/>
        <v>1485881411640.1919</v>
      </c>
      <c r="AA242" s="39">
        <f t="shared" ca="1" si="401"/>
        <v>1483628462294.011</v>
      </c>
      <c r="AB242" s="39">
        <f t="shared" ca="1" si="401"/>
        <v>1481378928954.4614</v>
      </c>
      <c r="AC242" s="39">
        <f t="shared" ca="1" si="401"/>
        <v>1479132806442.0667</v>
      </c>
      <c r="AD242" s="39">
        <f t="shared" ca="1" si="401"/>
        <v>1476890089585.2009</v>
      </c>
      <c r="AE242" s="39">
        <f t="shared" ca="1" si="401"/>
        <v>1474650773220.0818</v>
      </c>
      <c r="AF242" s="39">
        <f t="shared" ca="1" si="401"/>
        <v>1472414852190.7554</v>
      </c>
      <c r="AG242" s="39">
        <f t="shared" ca="1" si="401"/>
        <v>1470182321349.0854</v>
      </c>
    </row>
    <row r="243" spans="1:33">
      <c r="A243" s="20" t="s">
        <v>251</v>
      </c>
      <c r="B243" s="39">
        <f t="shared" ca="1" si="402"/>
        <v>840847372899.41272</v>
      </c>
      <c r="C243" s="39">
        <f t="shared" ca="1" si="402"/>
        <v>810466287920.80359</v>
      </c>
      <c r="D243" s="39">
        <f t="shared" ca="1" si="402"/>
        <v>900480139235.79211</v>
      </c>
      <c r="E243" s="39">
        <f t="shared" ca="1" si="402"/>
        <v>823977105615.31384</v>
      </c>
      <c r="F243" s="39">
        <f t="shared" ca="1" si="402"/>
        <v>946028220413.31567</v>
      </c>
      <c r="G243" s="39">
        <f t="shared" ca="1" si="403"/>
        <v>947108878936.19312</v>
      </c>
      <c r="H243" s="39">
        <f t="shared" ca="1" si="401"/>
        <v>962514640263.70581</v>
      </c>
      <c r="I243" s="39">
        <f t="shared" ca="1" si="401"/>
        <v>978170993141.3125</v>
      </c>
      <c r="J243" s="39">
        <f t="shared" ca="1" si="401"/>
        <v>994082013714.5304</v>
      </c>
      <c r="K243" s="39">
        <f t="shared" ca="1" si="401"/>
        <v>1010251844431.8401</v>
      </c>
      <c r="L243" s="39">
        <f t="shared" ca="1" si="401"/>
        <v>1026684695123.1754</v>
      </c>
      <c r="M243" s="39">
        <f t="shared" ca="1" si="401"/>
        <v>1043384844095.9561</v>
      </c>
      <c r="N243" s="39">
        <f t="shared" ca="1" si="401"/>
        <v>1074098028673.3723</v>
      </c>
      <c r="O243" s="39">
        <f t="shared" ca="1" si="401"/>
        <v>1105715289740.1343</v>
      </c>
      <c r="P243" s="39">
        <f t="shared" ca="1" si="401"/>
        <v>1138263239785.6277</v>
      </c>
      <c r="Q243" s="39">
        <f t="shared" ca="1" si="401"/>
        <v>1171769274667.2393</v>
      </c>
      <c r="R243" s="39">
        <f t="shared" ca="1" si="401"/>
        <v>1206261596669.657</v>
      </c>
      <c r="S243" s="39">
        <f t="shared" ca="1" si="401"/>
        <v>1241769238242.949</v>
      </c>
      <c r="T243" s="39">
        <f t="shared" ca="1" si="401"/>
        <v>1278322086439.3967</v>
      </c>
      <c r="U243" s="39">
        <f t="shared" ca="1" si="401"/>
        <v>1315950908069.6545</v>
      </c>
      <c r="V243" s="39">
        <f t="shared" ca="1" si="401"/>
        <v>1354687375599.4104</v>
      </c>
      <c r="W243" s="39">
        <f t="shared" ca="1" si="401"/>
        <v>1394564093808.3381</v>
      </c>
      <c r="X243" s="39">
        <f t="shared" ca="1" si="401"/>
        <v>1392449603217.9451</v>
      </c>
      <c r="Y243" s="39">
        <f t="shared" ca="1" si="401"/>
        <v>1390338318697.8049</v>
      </c>
      <c r="Z243" s="39">
        <f t="shared" ca="1" si="401"/>
        <v>1388230235386.7529</v>
      </c>
      <c r="AA243" s="39">
        <f t="shared" ca="1" si="401"/>
        <v>1386125348430.9956</v>
      </c>
      <c r="AB243" s="39">
        <f t="shared" ca="1" si="401"/>
        <v>1384023652984.0986</v>
      </c>
      <c r="AC243" s="39">
        <f t="shared" ca="1" si="401"/>
        <v>1381925144206.9766</v>
      </c>
      <c r="AD243" s="39">
        <f t="shared" ca="1" si="401"/>
        <v>1379829817267.8804</v>
      </c>
      <c r="AE243" s="39">
        <f t="shared" ca="1" si="401"/>
        <v>1377737667342.3867</v>
      </c>
      <c r="AF243" s="39">
        <f t="shared" ca="1" si="401"/>
        <v>1375648689613.3889</v>
      </c>
      <c r="AG243" s="39">
        <f t="shared" ca="1" si="401"/>
        <v>1373562879271.0828</v>
      </c>
    </row>
    <row r="244" spans="1:33">
      <c r="A244" s="20" t="s">
        <v>252</v>
      </c>
      <c r="B244" s="39">
        <f t="shared" ca="1" si="402"/>
        <v>8447750248.922224</v>
      </c>
      <c r="C244" s="39">
        <f t="shared" ca="1" si="402"/>
        <v>8847283493.2574482</v>
      </c>
      <c r="D244" s="39">
        <f t="shared" ca="1" si="402"/>
        <v>9573544177.2784348</v>
      </c>
      <c r="E244" s="39">
        <f t="shared" ca="1" si="402"/>
        <v>9070734255.0037346</v>
      </c>
      <c r="F244" s="39">
        <f t="shared" ca="1" si="402"/>
        <v>10791196430.570038</v>
      </c>
      <c r="G244" s="39">
        <f t="shared" ca="1" si="403"/>
        <v>10803523333.872822</v>
      </c>
      <c r="H244" s="39">
        <f t="shared" ca="1" si="401"/>
        <v>10979254451.677147</v>
      </c>
      <c r="I244" s="39">
        <f t="shared" ca="1" si="401"/>
        <v>11157844028.227789</v>
      </c>
      <c r="J244" s="39">
        <f t="shared" ca="1" si="401"/>
        <v>11339338559.481224</v>
      </c>
      <c r="K244" s="39">
        <f t="shared" ca="1" si="401"/>
        <v>11523785297.701485</v>
      </c>
      <c r="L244" s="39">
        <f t="shared" ca="1" si="401"/>
        <v>11711232263.762341</v>
      </c>
      <c r="M244" s="39">
        <f t="shared" ca="1" si="401"/>
        <v>11901728259.649574</v>
      </c>
      <c r="N244" s="39">
        <f t="shared" ca="1" si="401"/>
        <v>12252068768.137209</v>
      </c>
      <c r="O244" s="39">
        <f t="shared" ca="1" si="401"/>
        <v>12612721936.199127</v>
      </c>
      <c r="P244" s="39">
        <f t="shared" ca="1" si="401"/>
        <v>12983991328.353041</v>
      </c>
      <c r="Q244" s="39">
        <f t="shared" ca="1" si="401"/>
        <v>13366189444.873323</v>
      </c>
      <c r="R244" s="39">
        <f t="shared" ca="1" si="401"/>
        <v>13759637984.824854</v>
      </c>
      <c r="S244" s="39">
        <f t="shared" ca="1" si="401"/>
        <v>14164668116.839586</v>
      </c>
      <c r="T244" s="39">
        <f t="shared" ca="1" si="401"/>
        <v>14581620757.863699</v>
      </c>
      <c r="U244" s="39">
        <f t="shared" ca="1" si="401"/>
        <v>15010846860.109982</v>
      </c>
      <c r="V244" s="39">
        <f t="shared" ca="1" si="401"/>
        <v>15452707706.456999</v>
      </c>
      <c r="W244" s="39">
        <f t="shared" ca="1" si="401"/>
        <v>15907575214.543621</v>
      </c>
      <c r="X244" s="39">
        <f t="shared" ca="1" si="401"/>
        <v>15883455550.014425</v>
      </c>
      <c r="Y244" s="39">
        <f t="shared" ca="1" si="401"/>
        <v>15859372456.628796</v>
      </c>
      <c r="Z244" s="39">
        <f t="shared" ca="1" si="401"/>
        <v>15835325878.93619</v>
      </c>
      <c r="AA244" s="39">
        <f t="shared" ca="1" si="401"/>
        <v>15811315761.570139</v>
      </c>
      <c r="AB244" s="39">
        <f t="shared" ca="1" si="401"/>
        <v>15787342049.248123</v>
      </c>
      <c r="AC244" s="39">
        <f t="shared" ca="1" si="401"/>
        <v>15763404686.771444</v>
      </c>
      <c r="AD244" s="39">
        <f t="shared" ca="1" si="401"/>
        <v>15739503619.025099</v>
      </c>
      <c r="AE244" s="39">
        <f t="shared" ca="1" si="401"/>
        <v>15715638790.977644</v>
      </c>
      <c r="AF244" s="39">
        <f t="shared" ca="1" si="401"/>
        <v>15691810147.681087</v>
      </c>
      <c r="AG244" s="39">
        <f t="shared" ca="1" si="401"/>
        <v>15668017634.270754</v>
      </c>
    </row>
    <row r="245" spans="1:33">
      <c r="A245" s="20" t="s">
        <v>253</v>
      </c>
      <c r="B245" s="39">
        <f t="shared" ca="1" si="402"/>
        <v>297139274409.64661</v>
      </c>
      <c r="C245" s="39">
        <f t="shared" ca="1" si="402"/>
        <v>302806763266.61383</v>
      </c>
      <c r="D245" s="39">
        <f t="shared" ca="1" si="402"/>
        <v>322874717434.02979</v>
      </c>
      <c r="E245" s="39">
        <f t="shared" ca="1" si="402"/>
        <v>305701964576.03284</v>
      </c>
      <c r="F245" s="39">
        <f t="shared" ca="1" si="402"/>
        <v>372296276854.67053</v>
      </c>
      <c r="G245" s="39">
        <f t="shared" ca="1" si="403"/>
        <v>372721555018.61664</v>
      </c>
      <c r="H245" s="39">
        <f t="shared" ca="1" si="401"/>
        <v>378784278582.86591</v>
      </c>
      <c r="I245" s="39">
        <f t="shared" ca="1" si="401"/>
        <v>384945618973.86322</v>
      </c>
      <c r="J245" s="39">
        <f t="shared" ca="1" si="401"/>
        <v>391207180302.10681</v>
      </c>
      <c r="K245" s="39">
        <f t="shared" ca="1" si="401"/>
        <v>397570592770.70587</v>
      </c>
      <c r="L245" s="39">
        <f t="shared" ca="1" si="401"/>
        <v>404037513099.80548</v>
      </c>
      <c r="M245" s="39">
        <f t="shared" ca="1" si="401"/>
        <v>410609624957.91504</v>
      </c>
      <c r="N245" s="39">
        <f t="shared" ca="1" si="401"/>
        <v>422696372500.73865</v>
      </c>
      <c r="O245" s="39">
        <f t="shared" ca="1" si="401"/>
        <v>435138906798.87488</v>
      </c>
      <c r="P245" s="39">
        <f t="shared" ca="1" si="401"/>
        <v>447947700828.18506</v>
      </c>
      <c r="Q245" s="39">
        <f t="shared" ca="1" si="401"/>
        <v>461133535848.13489</v>
      </c>
      <c r="R245" s="39">
        <f t="shared" ca="1" si="401"/>
        <v>474707510476.46289</v>
      </c>
      <c r="S245" s="39">
        <f t="shared" ca="1" si="401"/>
        <v>488681050030.97125</v>
      </c>
      <c r="T245" s="39">
        <f t="shared" ca="1" si="401"/>
        <v>503065916146.30322</v>
      </c>
      <c r="U245" s="39">
        <f t="shared" ca="1" si="401"/>
        <v>517874216673.80023</v>
      </c>
      <c r="V245" s="39">
        <f t="shared" ca="1" si="401"/>
        <v>533118415872.77258</v>
      </c>
      <c r="W245" s="39">
        <f t="shared" ca="1" si="401"/>
        <v>548811344901.76129</v>
      </c>
      <c r="X245" s="39">
        <f t="shared" ca="1" si="401"/>
        <v>547979216475.50397</v>
      </c>
      <c r="Y245" s="39">
        <f t="shared" ca="1" si="401"/>
        <v>547148349753.69971</v>
      </c>
      <c r="Z245" s="39">
        <f t="shared" ca="1" si="401"/>
        <v>546318742823.30475</v>
      </c>
      <c r="AA245" s="39">
        <f t="shared" ca="1" si="401"/>
        <v>545490393774.17596</v>
      </c>
      <c r="AB245" s="39">
        <f t="shared" ca="1" si="401"/>
        <v>544663300699.06641</v>
      </c>
      <c r="AC245" s="39">
        <f t="shared" ca="1" si="401"/>
        <v>543837461693.62103</v>
      </c>
      <c r="AD245" s="39">
        <f t="shared" ca="1" si="401"/>
        <v>543012874856.37195</v>
      </c>
      <c r="AE245" s="39">
        <f t="shared" ca="1" si="401"/>
        <v>542189538288.73486</v>
      </c>
      <c r="AF245" s="39">
        <f t="shared" ca="1" si="401"/>
        <v>541367450095.00372</v>
      </c>
      <c r="AG245" s="39">
        <f t="shared" ca="1" si="401"/>
        <v>540546608382.34729</v>
      </c>
    </row>
    <row r="246" spans="1:33">
      <c r="A246" s="20" t="s">
        <v>392</v>
      </c>
      <c r="B246" s="39">
        <f t="shared" ca="1" si="402"/>
        <v>2702510663345.0093</v>
      </c>
      <c r="C246" s="39">
        <f t="shared" ca="1" si="402"/>
        <v>2770806028983.6489</v>
      </c>
      <c r="D246" s="39">
        <f t="shared" ca="1" si="402"/>
        <v>2883304615346.8086</v>
      </c>
      <c r="E246" s="39">
        <f t="shared" ca="1" si="402"/>
        <v>2868213412686.2925</v>
      </c>
      <c r="F246" s="39">
        <f t="shared" ca="1" si="402"/>
        <v>3642654411641.6992</v>
      </c>
      <c r="G246" s="39">
        <f t="shared" ca="1" si="403"/>
        <v>3768755870339.645</v>
      </c>
      <c r="H246" s="39">
        <f t="shared" ca="1" si="401"/>
        <v>3731767311805.9736</v>
      </c>
      <c r="I246" s="39">
        <f t="shared" ca="1" si="401"/>
        <v>3694778753272.3022</v>
      </c>
      <c r="J246" s="39">
        <f t="shared" ca="1" si="401"/>
        <v>3657790194738.6309</v>
      </c>
      <c r="K246" s="39">
        <f t="shared" ca="1" si="401"/>
        <v>3620801636204.9443</v>
      </c>
      <c r="L246" s="39">
        <f t="shared" ca="1" si="401"/>
        <v>3583813077671.2725</v>
      </c>
      <c r="M246" s="39">
        <f t="shared" ca="1" si="401"/>
        <v>3546824519137.6104</v>
      </c>
      <c r="N246" s="39">
        <f t="shared" ca="1" si="401"/>
        <v>3509304374101.8335</v>
      </c>
      <c r="O246" s="39">
        <f t="shared" ca="1" si="401"/>
        <v>3471784229066.0649</v>
      </c>
      <c r="P246" s="39">
        <f t="shared" ca="1" si="401"/>
        <v>3434264084030.2974</v>
      </c>
      <c r="Q246" s="39">
        <f t="shared" ca="1" si="401"/>
        <v>3396743938994.5293</v>
      </c>
      <c r="R246" s="39">
        <f t="shared" ca="1" si="401"/>
        <v>3359223793958.7607</v>
      </c>
      <c r="S246" s="39">
        <f t="shared" ca="1" si="401"/>
        <v>3321703648922.9932</v>
      </c>
      <c r="T246" s="39">
        <f t="shared" ca="1" si="401"/>
        <v>3284183503887.2246</v>
      </c>
      <c r="U246" s="39">
        <f t="shared" ca="1" si="401"/>
        <v>3246663358851.457</v>
      </c>
      <c r="V246" s="39">
        <f t="shared" ca="1" si="401"/>
        <v>3209143213815.6885</v>
      </c>
      <c r="W246" s="39">
        <f t="shared" ca="1" si="401"/>
        <v>3171623068779.9204</v>
      </c>
      <c r="X246" s="39">
        <f t="shared" ca="1" si="401"/>
        <v>3136080136887.6748</v>
      </c>
      <c r="Y246" s="39">
        <f t="shared" ca="1" si="401"/>
        <v>3100537204995.4438</v>
      </c>
      <c r="Z246" s="39">
        <f t="shared" ca="1" si="401"/>
        <v>3064994273103.2114</v>
      </c>
      <c r="AA246" s="39">
        <f t="shared" ca="1" si="401"/>
        <v>3029451341210.9658</v>
      </c>
      <c r="AB246" s="39">
        <f t="shared" ca="1" si="401"/>
        <v>2993908409318.7344</v>
      </c>
      <c r="AC246" s="39">
        <f t="shared" ca="1" si="401"/>
        <v>2958365477426.5034</v>
      </c>
      <c r="AD246" s="39">
        <f t="shared" ca="1" si="401"/>
        <v>2922822545534.2573</v>
      </c>
      <c r="AE246" s="39">
        <f t="shared" ca="1" si="401"/>
        <v>2887279613642.0264</v>
      </c>
      <c r="AF246" s="39">
        <f t="shared" ca="1" si="401"/>
        <v>2851736681749.7954</v>
      </c>
      <c r="AG246" s="39">
        <f t="shared" ca="1" si="401"/>
        <v>2816193749857.5615</v>
      </c>
    </row>
    <row r="247" spans="1:33">
      <c r="A247" s="20" t="s">
        <v>368</v>
      </c>
      <c r="B247" s="39">
        <f t="shared" ca="1" si="402"/>
        <v>7626635713626.834</v>
      </c>
      <c r="C247" s="39">
        <f t="shared" ca="1" si="402"/>
        <v>8507571991972.6162</v>
      </c>
      <c r="D247" s="39">
        <f t="shared" ca="1" si="402"/>
        <v>9548994731986.5879</v>
      </c>
      <c r="E247" s="39">
        <f t="shared" ca="1" si="402"/>
        <v>9033638447265.4766</v>
      </c>
      <c r="F247" s="39">
        <f t="shared" ca="1" si="402"/>
        <v>11418821429779.217</v>
      </c>
      <c r="G247" s="39">
        <f t="shared" ca="1" si="403"/>
        <v>11568022058217.1</v>
      </c>
      <c r="H247" s="39">
        <f t="shared" ca="1" si="401"/>
        <v>11639036853514.242</v>
      </c>
      <c r="I247" s="39">
        <f t="shared" ca="1" si="401"/>
        <v>11710487600707.547</v>
      </c>
      <c r="J247" s="39">
        <f t="shared" ca="1" si="401"/>
        <v>11782376976057.006</v>
      </c>
      <c r="K247" s="39">
        <f t="shared" ca="1" si="401"/>
        <v>11854707672251.879</v>
      </c>
      <c r="L247" s="39">
        <f t="shared" ca="1" si="401"/>
        <v>11927482398511.537</v>
      </c>
      <c r="M247" s="39">
        <f t="shared" ca="1" si="401"/>
        <v>12000703880686.955</v>
      </c>
      <c r="N247" s="39">
        <f t="shared" ca="1" si="401"/>
        <v>12107480129562.361</v>
      </c>
      <c r="O247" s="39">
        <f t="shared" ca="1" si="401"/>
        <v>12215206419988.434</v>
      </c>
      <c r="P247" s="39">
        <f t="shared" ca="1" si="401"/>
        <v>12323891204958.771</v>
      </c>
      <c r="Q247" s="39">
        <f t="shared" ca="1" si="401"/>
        <v>12433543012677.465</v>
      </c>
      <c r="R247" s="39">
        <f t="shared" ca="1" si="401"/>
        <v>12544170447228.305</v>
      </c>
      <c r="S247" s="39">
        <f t="shared" ca="1" si="401"/>
        <v>12655782189249.896</v>
      </c>
      <c r="T247" s="39">
        <f t="shared" ca="1" si="401"/>
        <v>12768386996616.822</v>
      </c>
      <c r="U247" s="39">
        <f t="shared" ca="1" si="401"/>
        <v>12881993705126.84</v>
      </c>
      <c r="V247" s="39">
        <f t="shared" ca="1" si="401"/>
        <v>12996611229194.211</v>
      </c>
      <c r="W247" s="39">
        <f t="shared" ca="1" si="401"/>
        <v>13112248562549.184</v>
      </c>
      <c r="X247" s="39">
        <f t="shared" ca="1" si="401"/>
        <v>13214284131569.061</v>
      </c>
      <c r="Y247" s="39">
        <f t="shared" ca="1" si="401"/>
        <v>13317113710654.832</v>
      </c>
      <c r="Z247" s="39">
        <f t="shared" ca="1" si="401"/>
        <v>13420743478553.686</v>
      </c>
      <c r="AA247" s="39">
        <f t="shared" ca="1" si="401"/>
        <v>13525179662093.955</v>
      </c>
      <c r="AB247" s="39">
        <f t="shared" ca="1" si="401"/>
        <v>13630428536559.277</v>
      </c>
      <c r="AC247" s="39">
        <f t="shared" ca="1" si="401"/>
        <v>13736496426065.646</v>
      </c>
      <c r="AD247" s="39">
        <f t="shared" ca="1" si="401"/>
        <v>13843389703941.447</v>
      </c>
      <c r="AE247" s="39">
        <f t="shared" ca="1" si="401"/>
        <v>13951114793110.359</v>
      </c>
      <c r="AF247" s="39">
        <f t="shared" ca="1" si="401"/>
        <v>14059678166477.334</v>
      </c>
      <c r="AG247" s="39">
        <f t="shared" ca="1" si="401"/>
        <v>14169086347317.518</v>
      </c>
    </row>
    <row r="248" spans="1:33">
      <c r="A248" s="20" t="s">
        <v>305</v>
      </c>
      <c r="B248" s="39">
        <f t="shared" ca="1" si="402"/>
        <v>2369672247504.0884</v>
      </c>
      <c r="C248" s="39">
        <f t="shared" ca="1" si="402"/>
        <v>2643387989149.6025</v>
      </c>
      <c r="D248" s="39">
        <f t="shared" ca="1" si="402"/>
        <v>2966968484874.7881</v>
      </c>
      <c r="E248" s="39">
        <f t="shared" ca="1" si="402"/>
        <v>2806842115747.3853</v>
      </c>
      <c r="F248" s="39">
        <f t="shared" ca="1" si="402"/>
        <v>3547942403097.2837</v>
      </c>
      <c r="G248" s="39">
        <f t="shared" ca="1" si="403"/>
        <v>3594300535541.9355</v>
      </c>
      <c r="H248" s="39">
        <f t="shared" ca="1" si="401"/>
        <v>3616365545055.5205</v>
      </c>
      <c r="I248" s="39">
        <f t="shared" ca="1" si="401"/>
        <v>3638566009197.9048</v>
      </c>
      <c r="J248" s="39">
        <f t="shared" ca="1" si="401"/>
        <v>3660902759509.9253</v>
      </c>
      <c r="K248" s="39">
        <f t="shared" ca="1" si="401"/>
        <v>3683376632637.1533</v>
      </c>
      <c r="L248" s="39">
        <f t="shared" ca="1" si="401"/>
        <v>3705988470361.2354</v>
      </c>
      <c r="M248" s="39">
        <f t="shared" ca="1" si="401"/>
        <v>3728739119631.4219</v>
      </c>
      <c r="N248" s="39">
        <f t="shared" ca="1" si="401"/>
        <v>3761915571628.5391</v>
      </c>
      <c r="O248" s="39">
        <f t="shared" ca="1" si="401"/>
        <v>3795387211068.8647</v>
      </c>
      <c r="P248" s="39">
        <f t="shared" ca="1" si="401"/>
        <v>3829156664382.3335</v>
      </c>
      <c r="Q248" s="39">
        <f t="shared" ca="1" si="401"/>
        <v>3863226581367.5366</v>
      </c>
      <c r="R248" s="39">
        <f t="shared" ref="H248:AG258" ca="1" si="404">IFERROR($F248*R41/$F41,0)</f>
        <v>3897599635399.644</v>
      </c>
      <c r="S248" s="39">
        <f t="shared" ca="1" si="404"/>
        <v>3932278523640.1812</v>
      </c>
      <c r="T248" s="39">
        <f t="shared" ca="1" si="404"/>
        <v>3967265967248.6626</v>
      </c>
      <c r="U248" s="39">
        <f t="shared" ca="1" si="404"/>
        <v>4002564711596.1167</v>
      </c>
      <c r="V248" s="39">
        <f t="shared" ca="1" si="404"/>
        <v>4038177526480.5073</v>
      </c>
      <c r="W248" s="39">
        <f t="shared" ca="1" si="404"/>
        <v>4074107206344.0757</v>
      </c>
      <c r="X248" s="39">
        <f t="shared" ca="1" si="404"/>
        <v>4105810681538.605</v>
      </c>
      <c r="Y248" s="39">
        <f t="shared" ca="1" si="404"/>
        <v>4137760863628.291</v>
      </c>
      <c r="Z248" s="39">
        <f t="shared" ca="1" si="404"/>
        <v>4169959672411.8857</v>
      </c>
      <c r="AA248" s="39">
        <f t="shared" ca="1" si="404"/>
        <v>4202409042627.4365</v>
      </c>
      <c r="AB248" s="39">
        <f t="shared" ca="1" si="404"/>
        <v>4235110924068.5396</v>
      </c>
      <c r="AC248" s="39">
        <f t="shared" ca="1" si="404"/>
        <v>4268067281701.4985</v>
      </c>
      <c r="AD248" s="39">
        <f t="shared" ca="1" si="404"/>
        <v>4301280095783.394</v>
      </c>
      <c r="AE248" s="39">
        <f t="shared" ca="1" si="404"/>
        <v>4334751361981.0645</v>
      </c>
      <c r="AF248" s="39">
        <f t="shared" ca="1" si="404"/>
        <v>4368483091491.0361</v>
      </c>
      <c r="AG248" s="39">
        <f t="shared" ca="1" si="404"/>
        <v>4402477311160.3535</v>
      </c>
    </row>
    <row r="249" spans="1:33">
      <c r="A249" s="20" t="s">
        <v>258</v>
      </c>
      <c r="B249" s="39">
        <f t="shared" ca="1" si="402"/>
        <v>150289136388.80829</v>
      </c>
      <c r="C249" s="39">
        <f t="shared" ca="1" si="402"/>
        <v>146523283898.80521</v>
      </c>
      <c r="D249" s="39">
        <f t="shared" ca="1" si="402"/>
        <v>160810542019.72797</v>
      </c>
      <c r="E249" s="39">
        <f t="shared" ca="1" si="402"/>
        <v>159569506376.72192</v>
      </c>
      <c r="F249" s="39">
        <f t="shared" ca="1" si="402"/>
        <v>196193721063.86722</v>
      </c>
      <c r="G249" s="39">
        <f t="shared" ca="1" si="403"/>
        <v>196417835326.241</v>
      </c>
      <c r="H249" s="39">
        <f t="shared" ca="1" si="404"/>
        <v>199612786148.47546</v>
      </c>
      <c r="I249" s="39">
        <f t="shared" ca="1" si="404"/>
        <v>202859706338.66238</v>
      </c>
      <c r="J249" s="39">
        <f t="shared" ca="1" si="404"/>
        <v>206159441235.38623</v>
      </c>
      <c r="K249" s="39">
        <f t="shared" ca="1" si="404"/>
        <v>209512849927.58759</v>
      </c>
      <c r="L249" s="39">
        <f t="shared" ca="1" si="404"/>
        <v>212920805478.22797</v>
      </c>
      <c r="M249" s="39">
        <f t="shared" ca="1" si="404"/>
        <v>216384195151.59241</v>
      </c>
      <c r="N249" s="39">
        <f t="shared" ca="1" si="404"/>
        <v>222753702781.43042</v>
      </c>
      <c r="O249" s="39">
        <f t="shared" ca="1" si="404"/>
        <v>229310703899.03513</v>
      </c>
      <c r="P249" s="39">
        <f t="shared" ca="1" si="404"/>
        <v>236060717582.17493</v>
      </c>
      <c r="Q249" s="39">
        <f t="shared" ca="1" si="404"/>
        <v>243009425368.76407</v>
      </c>
      <c r="R249" s="39">
        <f t="shared" ca="1" si="404"/>
        <v>250162676039.05695</v>
      </c>
      <c r="S249" s="39">
        <f t="shared" ca="1" si="404"/>
        <v>257526490538.61023</v>
      </c>
      <c r="T249" s="39">
        <f t="shared" ca="1" si="404"/>
        <v>265107067046.15936</v>
      </c>
      <c r="U249" s="39">
        <f t="shared" ca="1" si="404"/>
        <v>272910786190.67227</v>
      </c>
      <c r="V249" s="39">
        <f t="shared" ca="1" si="404"/>
        <v>280944216421.97351</v>
      </c>
      <c r="W249" s="39">
        <f t="shared" ca="1" si="404"/>
        <v>289214119539.45844</v>
      </c>
      <c r="X249" s="39">
        <f t="shared" ca="1" si="404"/>
        <v>288775602201.25201</v>
      </c>
      <c r="Y249" s="39">
        <f t="shared" ca="1" si="404"/>
        <v>288337749759.54596</v>
      </c>
      <c r="Z249" s="39">
        <f t="shared" ca="1" si="404"/>
        <v>287900561206.19904</v>
      </c>
      <c r="AA249" s="39">
        <f t="shared" ca="1" si="404"/>
        <v>287464035534.59869</v>
      </c>
      <c r="AB249" s="39">
        <f t="shared" ca="1" si="404"/>
        <v>287028171739.65869</v>
      </c>
      <c r="AC249" s="39">
        <f t="shared" ca="1" si="404"/>
        <v>286592968817.81671</v>
      </c>
      <c r="AD249" s="39">
        <f t="shared" ca="1" si="404"/>
        <v>286158425767.03217</v>
      </c>
      <c r="AE249" s="39">
        <f t="shared" ca="1" si="404"/>
        <v>285724541586.78363</v>
      </c>
      <c r="AF249" s="39">
        <f t="shared" ca="1" si="404"/>
        <v>285291315278.06677</v>
      </c>
      <c r="AG249" s="39">
        <f t="shared" ca="1" si="404"/>
        <v>284858745843.39203</v>
      </c>
    </row>
    <row r="250" spans="1:33">
      <c r="A250" s="20" t="s">
        <v>306</v>
      </c>
      <c r="B250" s="39">
        <f t="shared" ca="1" si="402"/>
        <v>378755184371.91296</v>
      </c>
      <c r="C250" s="39">
        <f t="shared" ca="1" si="402"/>
        <v>369264570556.16431</v>
      </c>
      <c r="D250" s="39">
        <f t="shared" ca="1" si="402"/>
        <v>405270986014.961</v>
      </c>
      <c r="E250" s="39">
        <f t="shared" ca="1" si="402"/>
        <v>402143356865.75354</v>
      </c>
      <c r="F250" s="39">
        <f t="shared" ca="1" si="402"/>
        <v>494442850492.62103</v>
      </c>
      <c r="G250" s="39">
        <f t="shared" ca="1" si="403"/>
        <v>495007658041.62543</v>
      </c>
      <c r="H250" s="39">
        <f t="shared" ca="1" si="404"/>
        <v>503059498758.86798</v>
      </c>
      <c r="I250" s="39">
        <f t="shared" ca="1" si="404"/>
        <v>511242311467.9223</v>
      </c>
      <c r="J250" s="39">
        <f t="shared" ca="1" si="404"/>
        <v>519558226571.41827</v>
      </c>
      <c r="K250" s="39">
        <f t="shared" ca="1" si="404"/>
        <v>528009409125.31372</v>
      </c>
      <c r="L250" s="39">
        <f t="shared" ca="1" si="404"/>
        <v>536598059402.56824</v>
      </c>
      <c r="M250" s="39">
        <f t="shared" ca="1" si="404"/>
        <v>545326413465.98669</v>
      </c>
      <c r="N250" s="39">
        <f t="shared" ca="1" si="404"/>
        <v>561378698379.35767</v>
      </c>
      <c r="O250" s="39">
        <f t="shared" ca="1" si="404"/>
        <v>577903500017.71582</v>
      </c>
      <c r="P250" s="39">
        <f t="shared" ca="1" si="404"/>
        <v>594914727432.42688</v>
      </c>
      <c r="Q250" s="39">
        <f t="shared" ca="1" si="404"/>
        <v>612426699103.13586</v>
      </c>
      <c r="R250" s="39">
        <f t="shared" ca="1" si="404"/>
        <v>630454154989.74109</v>
      </c>
      <c r="S250" s="39">
        <f t="shared" ca="1" si="404"/>
        <v>649012268939.13098</v>
      </c>
      <c r="T250" s="39">
        <f t="shared" ca="1" si="404"/>
        <v>668116661457.12537</v>
      </c>
      <c r="U250" s="39">
        <f t="shared" ca="1" si="404"/>
        <v>687783412856.37488</v>
      </c>
      <c r="V250" s="39">
        <f t="shared" ca="1" si="404"/>
        <v>708029076791.28296</v>
      </c>
      <c r="W250" s="39">
        <f t="shared" ca="1" si="404"/>
        <v>728870694191.34229</v>
      </c>
      <c r="X250" s="39">
        <f t="shared" ca="1" si="404"/>
        <v>727765552999.67993</v>
      </c>
      <c r="Y250" s="39">
        <f t="shared" ca="1" si="404"/>
        <v>726662087464.70569</v>
      </c>
      <c r="Z250" s="39">
        <f t="shared" ca="1" si="404"/>
        <v>725560295045.72583</v>
      </c>
      <c r="AA250" s="39">
        <f t="shared" ca="1" si="404"/>
        <v>724460173205.89893</v>
      </c>
      <c r="AB250" s="39">
        <f t="shared" ca="1" si="404"/>
        <v>723361719412.22986</v>
      </c>
      <c r="AC250" s="39">
        <f t="shared" ca="1" si="404"/>
        <v>722264931135.56433</v>
      </c>
      <c r="AD250" s="39">
        <f t="shared" ca="1" si="404"/>
        <v>721169805850.58252</v>
      </c>
      <c r="AE250" s="39">
        <f t="shared" ca="1" si="404"/>
        <v>720076341035.79431</v>
      </c>
      <c r="AF250" s="39">
        <f t="shared" ca="1" si="404"/>
        <v>718984534173.53162</v>
      </c>
      <c r="AG250" s="39">
        <f t="shared" ca="1" si="404"/>
        <v>717894382749.94482</v>
      </c>
    </row>
    <row r="251" spans="1:33">
      <c r="A251" s="20" t="s">
        <v>259</v>
      </c>
      <c r="B251" s="39">
        <f t="shared" ca="1" si="402"/>
        <v>17140495059070.186</v>
      </c>
      <c r="C251" s="39">
        <f t="shared" ca="1" si="402"/>
        <v>17252129165356.104</v>
      </c>
      <c r="D251" s="39">
        <f t="shared" ca="1" si="402"/>
        <v>20364996175782.359</v>
      </c>
      <c r="E251" s="39">
        <f t="shared" ca="1" si="402"/>
        <v>18005125955321.027</v>
      </c>
      <c r="F251" s="39">
        <f t="shared" ca="1" si="402"/>
        <v>21959267389007.941</v>
      </c>
      <c r="G251" s="39">
        <f t="shared" ca="1" si="403"/>
        <v>19485091819189.469</v>
      </c>
      <c r="H251" s="39">
        <f t="shared" ca="1" si="404"/>
        <v>20138076525496.734</v>
      </c>
      <c r="I251" s="39">
        <f t="shared" ca="1" si="404"/>
        <v>20812944065645.785</v>
      </c>
      <c r="J251" s="39">
        <f t="shared" ca="1" si="404"/>
        <v>21510427777511.641</v>
      </c>
      <c r="K251" s="39">
        <f t="shared" ca="1" si="404"/>
        <v>22231285574599.836</v>
      </c>
      <c r="L251" s="39">
        <f t="shared" ca="1" si="404"/>
        <v>22976300769625.332</v>
      </c>
      <c r="M251" s="39">
        <f t="shared" ca="1" si="404"/>
        <v>23746282925691.219</v>
      </c>
      <c r="N251" s="39">
        <f t="shared" ca="1" si="404"/>
        <v>23981494406932.172</v>
      </c>
      <c r="O251" s="39">
        <f t="shared" ca="1" si="404"/>
        <v>24219035702952.164</v>
      </c>
      <c r="P251" s="39">
        <f t="shared" ca="1" si="404"/>
        <v>24458929891012.883</v>
      </c>
      <c r="Q251" s="39">
        <f t="shared" ca="1" si="404"/>
        <v>24701200276960.715</v>
      </c>
      <c r="R251" s="39">
        <f t="shared" ca="1" si="404"/>
        <v>24945870397490.922</v>
      </c>
      <c r="S251" s="39">
        <f t="shared" ca="1" si="404"/>
        <v>25192964022434.238</v>
      </c>
      <c r="T251" s="39">
        <f t="shared" ca="1" si="404"/>
        <v>25442505157066.121</v>
      </c>
      <c r="U251" s="39">
        <f t="shared" ca="1" si="404"/>
        <v>25694518044438.879</v>
      </c>
      <c r="V251" s="39">
        <f t="shared" ca="1" si="404"/>
        <v>25949027167736.914</v>
      </c>
      <c r="W251" s="39">
        <f t="shared" ca="1" si="404"/>
        <v>26206057252655.246</v>
      </c>
      <c r="X251" s="39">
        <f t="shared" ca="1" si="404"/>
        <v>26179658263274.836</v>
      </c>
      <c r="Y251" s="39">
        <f t="shared" ca="1" si="404"/>
        <v>26153285867236.324</v>
      </c>
      <c r="Z251" s="39">
        <f t="shared" ca="1" si="404"/>
        <v>26126940037750.594</v>
      </c>
      <c r="AA251" s="39">
        <f t="shared" ca="1" si="404"/>
        <v>26100620748055.48</v>
      </c>
      <c r="AB251" s="39">
        <f t="shared" ca="1" si="404"/>
        <v>26074327971415.836</v>
      </c>
      <c r="AC251" s="39">
        <f t="shared" ca="1" si="404"/>
        <v>26048061681123.391</v>
      </c>
      <c r="AD251" s="39">
        <f t="shared" ca="1" si="404"/>
        <v>26021821850496.805</v>
      </c>
      <c r="AE251" s="39">
        <f t="shared" ca="1" si="404"/>
        <v>25995608452881.625</v>
      </c>
      <c r="AF251" s="39">
        <f t="shared" ca="1" si="404"/>
        <v>25969421461650.223</v>
      </c>
      <c r="AG251" s="39">
        <f t="shared" ca="1" si="404"/>
        <v>25943260850201.82</v>
      </c>
    </row>
    <row r="252" spans="1:33">
      <c r="A252" s="20" t="s">
        <v>260</v>
      </c>
      <c r="B252" s="39">
        <f t="shared" ca="1" si="402"/>
        <v>1517459342755.9871</v>
      </c>
      <c r="C252" s="39">
        <f t="shared" ca="1" si="402"/>
        <v>1706655623109.689</v>
      </c>
      <c r="D252" s="39">
        <f t="shared" ca="1" si="402"/>
        <v>1648764001671.6472</v>
      </c>
      <c r="E252" s="39">
        <f t="shared" ca="1" si="402"/>
        <v>1740676273140.3296</v>
      </c>
      <c r="F252" s="39">
        <f t="shared" ca="1" si="402"/>
        <v>2374110862442.0869</v>
      </c>
      <c r="G252" s="39">
        <f t="shared" ca="1" si="403"/>
        <v>2185919147736.3115</v>
      </c>
      <c r="H252" s="39">
        <f t="shared" ca="1" si="404"/>
        <v>2207113159767.8418</v>
      </c>
      <c r="I252" s="39">
        <f t="shared" ca="1" si="404"/>
        <v>2228512662540.627</v>
      </c>
      <c r="J252" s="39">
        <f t="shared" ca="1" si="404"/>
        <v>2250119648430.8477</v>
      </c>
      <c r="K252" s="39">
        <f t="shared" ca="1" si="404"/>
        <v>2271936129132.1631</v>
      </c>
      <c r="L252" s="39">
        <f t="shared" ca="1" si="404"/>
        <v>2293964135843.0063</v>
      </c>
      <c r="M252" s="39">
        <f t="shared" ca="1" si="404"/>
        <v>2316205719455.6943</v>
      </c>
      <c r="N252" s="39">
        <f t="shared" ca="1" si="404"/>
        <v>2335939741601.5996</v>
      </c>
      <c r="O252" s="39">
        <f t="shared" ca="1" si="404"/>
        <v>2355841897185.2139</v>
      </c>
      <c r="P252" s="39">
        <f t="shared" ca="1" si="404"/>
        <v>2375913618699.7549</v>
      </c>
      <c r="Q252" s="39">
        <f t="shared" ca="1" si="404"/>
        <v>2396156350843.2515</v>
      </c>
      <c r="R252" s="39">
        <f t="shared" ca="1" si="404"/>
        <v>2416571550622.5278</v>
      </c>
      <c r="S252" s="39">
        <f t="shared" ca="1" si="404"/>
        <v>2437160687458.0737</v>
      </c>
      <c r="T252" s="39">
        <f t="shared" ca="1" si="404"/>
        <v>2457925243289.8105</v>
      </c>
      <c r="U252" s="39">
        <f t="shared" ca="1" si="404"/>
        <v>2478866712683.7539</v>
      </c>
      <c r="V252" s="39">
        <f t="shared" ca="1" si="404"/>
        <v>2499986602939.5913</v>
      </c>
      <c r="W252" s="39">
        <f t="shared" ca="1" si="404"/>
        <v>2521286434199.1685</v>
      </c>
      <c r="X252" s="39">
        <f t="shared" ca="1" si="404"/>
        <v>2536775086999.5098</v>
      </c>
      <c r="Y252" s="39">
        <f t="shared" ca="1" si="404"/>
        <v>2552358888991.2773</v>
      </c>
      <c r="Z252" s="39">
        <f t="shared" ca="1" si="404"/>
        <v>2568038424690.6831</v>
      </c>
      <c r="AA252" s="39">
        <f t="shared" ca="1" si="404"/>
        <v>2583814282204.7065</v>
      </c>
      <c r="AB252" s="39">
        <f t="shared" ca="1" si="404"/>
        <v>2599687053253.167</v>
      </c>
      <c r="AC252" s="39">
        <f t="shared" ca="1" si="404"/>
        <v>2615657333190.9043</v>
      </c>
      <c r="AD252" s="39">
        <f t="shared" ca="1" si="404"/>
        <v>2631725721030.1187</v>
      </c>
      <c r="AE252" s="39">
        <f t="shared" ca="1" si="404"/>
        <v>2647892819462.8325</v>
      </c>
      <c r="AF252" s="39">
        <f t="shared" ca="1" si="404"/>
        <v>2664159234883.499</v>
      </c>
      <c r="AG252" s="39">
        <f t="shared" ca="1" si="404"/>
        <v>2680525577411.749</v>
      </c>
    </row>
    <row r="253" spans="1:33">
      <c r="A253" s="20" t="s">
        <v>307</v>
      </c>
      <c r="B253" s="39">
        <f t="shared" ca="1" si="402"/>
        <v>1893829376180.5034</v>
      </c>
      <c r="C253" s="39">
        <f t="shared" ca="1" si="402"/>
        <v>2129951335762.7432</v>
      </c>
      <c r="D253" s="39">
        <f t="shared" ca="1" si="402"/>
        <v>2057701061752.1306</v>
      </c>
      <c r="E253" s="39">
        <f t="shared" ca="1" si="402"/>
        <v>2172410006390.2988</v>
      </c>
      <c r="F253" s="39">
        <f t="shared" ca="1" si="402"/>
        <v>2962953119677.125</v>
      </c>
      <c r="G253" s="39">
        <f t="shared" ca="1" si="403"/>
        <v>2728084884580.7676</v>
      </c>
      <c r="H253" s="39">
        <f t="shared" ca="1" si="404"/>
        <v>2754535571893.1123</v>
      </c>
      <c r="I253" s="39">
        <f t="shared" ca="1" si="404"/>
        <v>2781242717083.0137</v>
      </c>
      <c r="J253" s="39">
        <f t="shared" ca="1" si="404"/>
        <v>2808208806688.6172</v>
      </c>
      <c r="K253" s="39">
        <f t="shared" ca="1" si="404"/>
        <v>2835436351356.7915</v>
      </c>
      <c r="L253" s="39">
        <f t="shared" ca="1" si="404"/>
        <v>2862927886076.8774</v>
      </c>
      <c r="M253" s="39">
        <f t="shared" ca="1" si="404"/>
        <v>2890685970416.708</v>
      </c>
      <c r="N253" s="39">
        <f t="shared" ca="1" si="404"/>
        <v>2915314551754.6665</v>
      </c>
      <c r="O253" s="39">
        <f t="shared" ca="1" si="404"/>
        <v>2940152968067.7578</v>
      </c>
      <c r="P253" s="39">
        <f t="shared" ca="1" si="404"/>
        <v>2965203007145.3877</v>
      </c>
      <c r="Q253" s="39">
        <f t="shared" ca="1" si="404"/>
        <v>2990466472008.8892</v>
      </c>
      <c r="R253" s="39">
        <f t="shared" ca="1" si="404"/>
        <v>3015945181041.2959</v>
      </c>
      <c r="S253" s="39">
        <f t="shared" ca="1" si="404"/>
        <v>3041640968118.2266</v>
      </c>
      <c r="T253" s="39">
        <f t="shared" ca="1" si="404"/>
        <v>3067555682739.8804</v>
      </c>
      <c r="U253" s="39">
        <f t="shared" ca="1" si="404"/>
        <v>3093691190164.1558</v>
      </c>
      <c r="V253" s="39">
        <f t="shared" ca="1" si="404"/>
        <v>3120049371540.9092</v>
      </c>
      <c r="W253" s="39">
        <f t="shared" ca="1" si="404"/>
        <v>3146632124047.3555</v>
      </c>
      <c r="X253" s="39">
        <f t="shared" ca="1" si="404"/>
        <v>3165962372209.0439</v>
      </c>
      <c r="Y253" s="39">
        <f t="shared" ca="1" si="404"/>
        <v>3185411369077.0522</v>
      </c>
      <c r="Z253" s="39">
        <f t="shared" ca="1" si="404"/>
        <v>3204979844143.061</v>
      </c>
      <c r="AA253" s="39">
        <f t="shared" ca="1" si="404"/>
        <v>3224668531380.1348</v>
      </c>
      <c r="AB253" s="39">
        <f t="shared" ca="1" si="404"/>
        <v>3244478169270.2451</v>
      </c>
      <c r="AC253" s="39">
        <f t="shared" ca="1" si="404"/>
        <v>3264409500831.9746</v>
      </c>
      <c r="AD253" s="39">
        <f t="shared" ca="1" si="404"/>
        <v>3284463273648.3823</v>
      </c>
      <c r="AE253" s="39">
        <f t="shared" ca="1" si="404"/>
        <v>3304640239895.0479</v>
      </c>
      <c r="AF253" s="39">
        <f t="shared" ca="1" si="404"/>
        <v>3324941156368.2813</v>
      </c>
      <c r="AG253" s="39">
        <f t="shared" ca="1" si="404"/>
        <v>3345366784513.5059</v>
      </c>
    </row>
    <row r="254" spans="1:33">
      <c r="A254" s="20" t="s">
        <v>308</v>
      </c>
      <c r="B254" s="39">
        <f t="shared" ca="1" si="402"/>
        <v>6350149826831.3633</v>
      </c>
      <c r="C254" s="39">
        <f t="shared" ca="1" si="402"/>
        <v>6604159301457.8418</v>
      </c>
      <c r="D254" s="39">
        <f t="shared" ca="1" si="402"/>
        <v>7487789989271.9043</v>
      </c>
      <c r="E254" s="39">
        <f t="shared" ca="1" si="402"/>
        <v>7247798260122.082</v>
      </c>
      <c r="F254" s="39">
        <f t="shared" ca="1" si="402"/>
        <v>9384646788878.3008</v>
      </c>
      <c r="G254" s="39">
        <f t="shared" ca="1" si="403"/>
        <v>9280151315301.125</v>
      </c>
      <c r="H254" s="39">
        <f t="shared" ca="1" si="404"/>
        <v>9405535511856.4141</v>
      </c>
      <c r="I254" s="39">
        <f t="shared" ca="1" si="404"/>
        <v>9532613775265.9648</v>
      </c>
      <c r="J254" s="39">
        <f t="shared" ca="1" si="404"/>
        <v>9661408994080.2207</v>
      </c>
      <c r="K254" s="39">
        <f t="shared" ca="1" si="404"/>
        <v>9791944366096.9941</v>
      </c>
      <c r="L254" s="39">
        <f t="shared" ca="1" si="404"/>
        <v>9924243402539.7324</v>
      </c>
      <c r="M254" s="39">
        <f t="shared" ca="1" si="404"/>
        <v>10058329932292.203</v>
      </c>
      <c r="N254" s="39">
        <f t="shared" ca="1" si="404"/>
        <v>10168143018496.883</v>
      </c>
      <c r="O254" s="39">
        <f t="shared" ca="1" si="404"/>
        <v>10279155002926.516</v>
      </c>
      <c r="P254" s="39">
        <f t="shared" ca="1" si="404"/>
        <v>10391378974703.746</v>
      </c>
      <c r="Q254" s="39">
        <f t="shared" ca="1" si="404"/>
        <v>10504828165853.373</v>
      </c>
      <c r="R254" s="39">
        <f t="shared" ca="1" si="404"/>
        <v>10619515952862.498</v>
      </c>
      <c r="S254" s="39">
        <f t="shared" ca="1" si="404"/>
        <v>10735455858257.699</v>
      </c>
      <c r="T254" s="39">
        <f t="shared" ca="1" si="404"/>
        <v>10852661552199.451</v>
      </c>
      <c r="U254" s="39">
        <f t="shared" ca="1" si="404"/>
        <v>10971146854093.93</v>
      </c>
      <c r="V254" s="39">
        <f t="shared" ca="1" si="404"/>
        <v>11090925734222.42</v>
      </c>
      <c r="W254" s="39">
        <f t="shared" ca="1" si="404"/>
        <v>11212012315388.518</v>
      </c>
      <c r="X254" s="39">
        <f t="shared" ca="1" si="404"/>
        <v>11229572221600.529</v>
      </c>
      <c r="Y254" s="39">
        <f t="shared" ca="1" si="404"/>
        <v>11247159629593.441</v>
      </c>
      <c r="Z254" s="39">
        <f t="shared" ca="1" si="404"/>
        <v>11264774582439.695</v>
      </c>
      <c r="AA254" s="39">
        <f t="shared" ca="1" si="404"/>
        <v>11282417123279.184</v>
      </c>
      <c r="AB254" s="39">
        <f t="shared" ca="1" si="404"/>
        <v>11300087295319.367</v>
      </c>
      <c r="AC254" s="39">
        <f t="shared" ca="1" si="404"/>
        <v>11317785141835.379</v>
      </c>
      <c r="AD254" s="39">
        <f t="shared" ca="1" si="404"/>
        <v>11335510706170.117</v>
      </c>
      <c r="AE254" s="39">
        <f t="shared" ca="1" si="404"/>
        <v>11353264031734.379</v>
      </c>
      <c r="AF254" s="39">
        <f t="shared" ca="1" si="404"/>
        <v>11371045162006.939</v>
      </c>
      <c r="AG254" s="39">
        <f t="shared" ca="1" si="404"/>
        <v>11388854140534.666</v>
      </c>
    </row>
    <row r="255" spans="1:33">
      <c r="A255" s="20" t="s">
        <v>309</v>
      </c>
      <c r="B255" s="39">
        <f t="shared" ca="1" si="402"/>
        <v>1061242881383.6366</v>
      </c>
      <c r="C255" s="39">
        <f t="shared" ca="1" si="402"/>
        <v>1103693178479.3601</v>
      </c>
      <c r="D255" s="39">
        <f t="shared" ca="1" si="402"/>
        <v>1251366351992.9248</v>
      </c>
      <c r="E255" s="39">
        <f t="shared" ca="1" si="402"/>
        <v>1211258713417.9961</v>
      </c>
      <c r="F255" s="39">
        <f t="shared" ca="1" si="402"/>
        <v>1568370805506.8835</v>
      </c>
      <c r="G255" s="39">
        <f t="shared" ca="1" si="403"/>
        <v>1550907425823.7739</v>
      </c>
      <c r="H255" s="39">
        <f t="shared" ca="1" si="404"/>
        <v>1571861748109.2219</v>
      </c>
      <c r="I255" s="39">
        <f t="shared" ca="1" si="404"/>
        <v>1593099184405.9458</v>
      </c>
      <c r="J255" s="39">
        <f t="shared" ca="1" si="404"/>
        <v>1614623559869.552</v>
      </c>
      <c r="K255" s="39">
        <f t="shared" ca="1" si="404"/>
        <v>1636438751337.3557</v>
      </c>
      <c r="L255" s="39">
        <f t="shared" ca="1" si="404"/>
        <v>1658548688026.6492</v>
      </c>
      <c r="M255" s="39">
        <f t="shared" ca="1" si="404"/>
        <v>1680957352242.4119</v>
      </c>
      <c r="N255" s="39">
        <f t="shared" ca="1" si="404"/>
        <v>1699309416240.1892</v>
      </c>
      <c r="O255" s="39">
        <f t="shared" ca="1" si="404"/>
        <v>1717861841212.342</v>
      </c>
      <c r="P255" s="39">
        <f t="shared" ca="1" si="404"/>
        <v>1736616814625.0894</v>
      </c>
      <c r="Q255" s="39">
        <f t="shared" ca="1" si="404"/>
        <v>1755576547826.5896</v>
      </c>
      <c r="R255" s="39">
        <f t="shared" ca="1" si="404"/>
        <v>1774743276307.6729</v>
      </c>
      <c r="S255" s="39">
        <f t="shared" ca="1" si="404"/>
        <v>1794119259965.4229</v>
      </c>
      <c r="T255" s="39">
        <f t="shared" ca="1" si="404"/>
        <v>1813706783369.6353</v>
      </c>
      <c r="U255" s="39">
        <f t="shared" ca="1" si="404"/>
        <v>1833508156032.1836</v>
      </c>
      <c r="V255" s="39">
        <f t="shared" ca="1" si="404"/>
        <v>1853525712679.3301</v>
      </c>
      <c r="W255" s="39">
        <f t="shared" ca="1" si="404"/>
        <v>1873761813527.0046</v>
      </c>
      <c r="X255" s="39">
        <f t="shared" ca="1" si="404"/>
        <v>1876696441208.7834</v>
      </c>
      <c r="Y255" s="39">
        <f t="shared" ca="1" si="404"/>
        <v>1879635665013.4888</v>
      </c>
      <c r="Z255" s="39">
        <f t="shared" ca="1" si="404"/>
        <v>1882579492139.4268</v>
      </c>
      <c r="AA255" s="39">
        <f t="shared" ca="1" si="404"/>
        <v>1885527929796.1755</v>
      </c>
      <c r="AB255" s="39">
        <f t="shared" ca="1" si="404"/>
        <v>1888480985204.6062</v>
      </c>
      <c r="AC255" s="39">
        <f t="shared" ca="1" si="404"/>
        <v>1891438665596.8984</v>
      </c>
      <c r="AD255" s="39">
        <f t="shared" ca="1" si="404"/>
        <v>1894400978216.5579</v>
      </c>
      <c r="AE255" s="39">
        <f t="shared" ca="1" si="404"/>
        <v>1897367930318.4355</v>
      </c>
      <c r="AF255" s="39">
        <f t="shared" ca="1" si="404"/>
        <v>1900339529168.7456</v>
      </c>
      <c r="AG255" s="39">
        <f t="shared" ca="1" si="404"/>
        <v>1903315782045.0808</v>
      </c>
    </row>
    <row r="256" spans="1:33">
      <c r="A256" s="20" t="s">
        <v>310</v>
      </c>
      <c r="B256" s="39">
        <f t="shared" ca="1" si="402"/>
        <v>1400778690556.0996</v>
      </c>
      <c r="C256" s="39">
        <f t="shared" ca="1" si="402"/>
        <v>1456810606173.6982</v>
      </c>
      <c r="D256" s="39">
        <f t="shared" ca="1" si="402"/>
        <v>1651730579964.1431</v>
      </c>
      <c r="E256" s="39">
        <f t="shared" ca="1" si="402"/>
        <v>1598790836923.3826</v>
      </c>
      <c r="F256" s="39">
        <f t="shared" ca="1" si="402"/>
        <v>2070157964574.5198</v>
      </c>
      <c r="G256" s="39">
        <f t="shared" ca="1" si="403"/>
        <v>2047107322205.7371</v>
      </c>
      <c r="H256" s="39">
        <f t="shared" ca="1" si="404"/>
        <v>2074765805148.144</v>
      </c>
      <c r="I256" s="39">
        <f t="shared" ca="1" si="404"/>
        <v>2102797982068.5747</v>
      </c>
      <c r="J256" s="39">
        <f t="shared" ca="1" si="404"/>
        <v>2131208901949.2698</v>
      </c>
      <c r="K256" s="39">
        <f t="shared" ca="1" si="404"/>
        <v>2160003681989.3103</v>
      </c>
      <c r="L256" s="39">
        <f t="shared" ca="1" si="404"/>
        <v>2189187508526.2922</v>
      </c>
      <c r="M256" s="39">
        <f t="shared" ca="1" si="404"/>
        <v>2218765637970.46</v>
      </c>
      <c r="N256" s="39">
        <f t="shared" ca="1" si="404"/>
        <v>2242989291788.7939</v>
      </c>
      <c r="O256" s="39">
        <f t="shared" ca="1" si="404"/>
        <v>2267477410404.2515</v>
      </c>
      <c r="P256" s="39">
        <f t="shared" ca="1" si="404"/>
        <v>2292232881144.6255</v>
      </c>
      <c r="Q256" s="39">
        <f t="shared" ca="1" si="404"/>
        <v>2317258622860.4746</v>
      </c>
      <c r="R256" s="39">
        <f t="shared" ca="1" si="404"/>
        <v>2342557586269.2764</v>
      </c>
      <c r="S256" s="39">
        <f t="shared" ca="1" si="404"/>
        <v>2368132754303.3394</v>
      </c>
      <c r="T256" s="39">
        <f t="shared" ca="1" si="404"/>
        <v>2393987142461.5112</v>
      </c>
      <c r="U256" s="39">
        <f t="shared" ca="1" si="404"/>
        <v>2420123799164.7295</v>
      </c>
      <c r="V256" s="39">
        <f t="shared" ca="1" si="404"/>
        <v>2446545806115.4512</v>
      </c>
      <c r="W256" s="39">
        <f t="shared" ca="1" si="404"/>
        <v>2473256278661.0098</v>
      </c>
      <c r="X256" s="39">
        <f t="shared" ca="1" si="404"/>
        <v>2477129815994.8877</v>
      </c>
      <c r="Y256" s="39">
        <f t="shared" ca="1" si="404"/>
        <v>2481009419942.8906</v>
      </c>
      <c r="Z256" s="39">
        <f t="shared" ca="1" si="404"/>
        <v>2484895100006.3633</v>
      </c>
      <c r="AA256" s="39">
        <f t="shared" ca="1" si="404"/>
        <v>2488786865701.5288</v>
      </c>
      <c r="AB256" s="39">
        <f t="shared" ca="1" si="404"/>
        <v>2492684726559.5137</v>
      </c>
      <c r="AC256" s="39">
        <f t="shared" ca="1" si="404"/>
        <v>2496588692126.3755</v>
      </c>
      <c r="AD256" s="39">
        <f t="shared" ca="1" si="404"/>
        <v>2500498771963.1177</v>
      </c>
      <c r="AE256" s="39">
        <f t="shared" ca="1" si="404"/>
        <v>2504414975645.7212</v>
      </c>
      <c r="AF256" s="39">
        <f t="shared" ca="1" si="404"/>
        <v>2508337312765.1641</v>
      </c>
      <c r="AG256" s="39">
        <f t="shared" ca="1" si="404"/>
        <v>2512265792927.4443</v>
      </c>
    </row>
    <row r="257" spans="1:33">
      <c r="A257" s="20" t="s">
        <v>263</v>
      </c>
      <c r="B257" s="39">
        <f t="shared" ca="1" si="402"/>
        <v>36422972552.518707</v>
      </c>
      <c r="C257" s="39">
        <f t="shared" ca="1" si="402"/>
        <v>36744687749.050995</v>
      </c>
      <c r="D257" s="39">
        <f t="shared" ca="1" si="402"/>
        <v>41124674307.428383</v>
      </c>
      <c r="E257" s="39">
        <f t="shared" ca="1" si="402"/>
        <v>40209969822.305855</v>
      </c>
      <c r="F257" s="39">
        <f t="shared" ca="1" si="402"/>
        <v>52978850416.394798</v>
      </c>
      <c r="G257" s="39">
        <f t="shared" ca="1" si="403"/>
        <v>53121187101.576485</v>
      </c>
      <c r="H257" s="39">
        <f t="shared" ca="1" si="404"/>
        <v>53153876119.567551</v>
      </c>
      <c r="I257" s="39">
        <f t="shared" ca="1" si="404"/>
        <v>53186585253.296921</v>
      </c>
      <c r="J257" s="39">
        <f t="shared" ca="1" si="404"/>
        <v>53219314515.143143</v>
      </c>
      <c r="K257" s="39">
        <f t="shared" ca="1" si="404"/>
        <v>53252063917.492378</v>
      </c>
      <c r="L257" s="39">
        <f t="shared" ca="1" si="404"/>
        <v>53284833472.738419</v>
      </c>
      <c r="M257" s="39">
        <f t="shared" ca="1" si="404"/>
        <v>53317623193.282722</v>
      </c>
      <c r="N257" s="39">
        <f t="shared" ca="1" si="404"/>
        <v>53886299209.173004</v>
      </c>
      <c r="O257" s="39">
        <f t="shared" ca="1" si="404"/>
        <v>54461040619.424095</v>
      </c>
      <c r="P257" s="39">
        <f t="shared" ca="1" si="404"/>
        <v>55041912116.422768</v>
      </c>
      <c r="Q257" s="39">
        <f t="shared" ca="1" si="404"/>
        <v>55628979082.552895</v>
      </c>
      <c r="R257" s="39">
        <f t="shared" ca="1" si="404"/>
        <v>56222307597.55497</v>
      </c>
      <c r="S257" s="39">
        <f t="shared" ca="1" si="404"/>
        <v>56821964445.963837</v>
      </c>
      <c r="T257" s="39">
        <f t="shared" ca="1" si="404"/>
        <v>57428017124.626022</v>
      </c>
      <c r="U257" s="39">
        <f t="shared" ca="1" si="404"/>
        <v>58040533850.297058</v>
      </c>
      <c r="V257" s="39">
        <f t="shared" ca="1" si="404"/>
        <v>58659583567.319878</v>
      </c>
      <c r="W257" s="39">
        <f t="shared" ca="1" si="404"/>
        <v>59285235955.385246</v>
      </c>
      <c r="X257" s="39">
        <f t="shared" ca="1" si="404"/>
        <v>59308647807.250381</v>
      </c>
      <c r="Y257" s="39">
        <f t="shared" ca="1" si="404"/>
        <v>59332068904.500122</v>
      </c>
      <c r="Z257" s="39">
        <f t="shared" ca="1" si="404"/>
        <v>59355499250.785492</v>
      </c>
      <c r="AA257" s="39">
        <f t="shared" ca="1" si="404"/>
        <v>59378938849.758942</v>
      </c>
      <c r="AB257" s="39">
        <f t="shared" ca="1" si="404"/>
        <v>59402387705.074387</v>
      </c>
      <c r="AC257" s="39">
        <f t="shared" ca="1" si="404"/>
        <v>59425845820.387169</v>
      </c>
      <c r="AD257" s="39">
        <f t="shared" ca="1" si="404"/>
        <v>59449313199.354065</v>
      </c>
      <c r="AE257" s="39">
        <f t="shared" ca="1" si="404"/>
        <v>59472789845.633339</v>
      </c>
      <c r="AF257" s="39">
        <f t="shared" ca="1" si="404"/>
        <v>59496275762.884644</v>
      </c>
      <c r="AG257" s="39">
        <f t="shared" ca="1" si="404"/>
        <v>59519770954.769127</v>
      </c>
    </row>
    <row r="258" spans="1:33">
      <c r="A258" s="20" t="s">
        <v>311</v>
      </c>
      <c r="B258" s="39">
        <f t="shared" ca="1" si="402"/>
        <v>9327220173.7028313</v>
      </c>
      <c r="C258" s="39">
        <f t="shared" ca="1" si="402"/>
        <v>9409605225.2511616</v>
      </c>
      <c r="D258" s="39">
        <f t="shared" ca="1" si="402"/>
        <v>10531235233.041941</v>
      </c>
      <c r="E258" s="39">
        <f t="shared" ca="1" si="402"/>
        <v>10296997071.554451</v>
      </c>
      <c r="F258" s="39">
        <f t="shared" ca="1" si="402"/>
        <v>13566860905.459274</v>
      </c>
      <c r="G258" s="39">
        <f t="shared" ca="1" si="403"/>
        <v>13603310582.91408</v>
      </c>
      <c r="H258" s="39">
        <f t="shared" ca="1" si="404"/>
        <v>13611681609.40362</v>
      </c>
      <c r="I258" s="39">
        <f t="shared" ca="1" si="404"/>
        <v>13620057787.145428</v>
      </c>
      <c r="J258" s="39">
        <f t="shared" ca="1" si="404"/>
        <v>13628439119.309416</v>
      </c>
      <c r="K258" s="39">
        <f t="shared" ca="1" si="404"/>
        <v>13636825609.067438</v>
      </c>
      <c r="L258" s="39">
        <f t="shared" ca="1" si="404"/>
        <v>13645217259.593313</v>
      </c>
      <c r="M258" s="39">
        <f t="shared" ref="H258:AG262" ca="1" si="405">IFERROR($F258*M51/$F51,0)</f>
        <v>13653614074.062805</v>
      </c>
      <c r="N258" s="39">
        <f t="shared" ca="1" si="405"/>
        <v>13799241024.198866</v>
      </c>
      <c r="O258" s="39">
        <f t="shared" ca="1" si="405"/>
        <v>13946421204.746368</v>
      </c>
      <c r="P258" s="39">
        <f t="shared" ca="1" si="405"/>
        <v>14095171182.17676</v>
      </c>
      <c r="Q258" s="39">
        <f t="shared" ca="1" si="405"/>
        <v>14245507699.656437</v>
      </c>
      <c r="R258" s="39">
        <f t="shared" ca="1" si="405"/>
        <v>14397447678.931351</v>
      </c>
      <c r="S258" s="39">
        <f t="shared" ca="1" si="405"/>
        <v>14551008222.231691</v>
      </c>
      <c r="T258" s="39">
        <f t="shared" ca="1" si="405"/>
        <v>14706206614.196922</v>
      </c>
      <c r="U258" s="39">
        <f t="shared" ca="1" si="405"/>
        <v>14863060323.821295</v>
      </c>
      <c r="V258" s="39">
        <f t="shared" ca="1" si="405"/>
        <v>15021587006.420162</v>
      </c>
      <c r="W258" s="39">
        <f t="shared" ca="1" si="405"/>
        <v>15181804505.617247</v>
      </c>
      <c r="X258" s="39">
        <f t="shared" ca="1" si="405"/>
        <v>15187799828.945272</v>
      </c>
      <c r="Y258" s="39">
        <f t="shared" ca="1" si="405"/>
        <v>15193797519.83783</v>
      </c>
      <c r="Z258" s="39">
        <f t="shared" ca="1" si="405"/>
        <v>15199797579.229864</v>
      </c>
      <c r="AA258" s="39">
        <f t="shared" ca="1" si="405"/>
        <v>15205800008.056715</v>
      </c>
      <c r="AB258" s="39">
        <f t="shared" ca="1" si="405"/>
        <v>15211804807.254063</v>
      </c>
      <c r="AC258" s="39">
        <f t="shared" ca="1" si="405"/>
        <v>15217811977.75798</v>
      </c>
      <c r="AD258" s="39">
        <f t="shared" ca="1" si="405"/>
        <v>15223821520.504892</v>
      </c>
      <c r="AE258" s="39">
        <f t="shared" ca="1" si="405"/>
        <v>15229833436.431614</v>
      </c>
      <c r="AF258" s="39">
        <f t="shared" ca="1" si="405"/>
        <v>15235847726.475304</v>
      </c>
      <c r="AG258" s="39">
        <f t="shared" ca="1" si="405"/>
        <v>15241864391.573519</v>
      </c>
    </row>
    <row r="259" spans="1:33">
      <c r="A259" s="20" t="s">
        <v>266</v>
      </c>
      <c r="B259" s="39">
        <f t="shared" ca="1" si="402"/>
        <v>0</v>
      </c>
      <c r="C259" s="39">
        <f t="shared" ca="1" si="402"/>
        <v>0</v>
      </c>
      <c r="D259" s="39">
        <f t="shared" ca="1" si="402"/>
        <v>0</v>
      </c>
      <c r="E259" s="39">
        <f t="shared" ca="1" si="402"/>
        <v>0</v>
      </c>
      <c r="F259" s="39">
        <f t="shared" ca="1" si="402"/>
        <v>0</v>
      </c>
      <c r="G259" s="39">
        <f t="shared" ca="1" si="403"/>
        <v>0</v>
      </c>
      <c r="H259" s="39">
        <f t="shared" ca="1" si="405"/>
        <v>0</v>
      </c>
      <c r="I259" s="39">
        <f t="shared" ca="1" si="405"/>
        <v>0</v>
      </c>
      <c r="J259" s="39">
        <f t="shared" ca="1" si="405"/>
        <v>0</v>
      </c>
      <c r="K259" s="39">
        <f t="shared" ca="1" si="405"/>
        <v>0</v>
      </c>
      <c r="L259" s="39">
        <f t="shared" ca="1" si="405"/>
        <v>0</v>
      </c>
      <c r="M259" s="39">
        <f t="shared" ca="1" si="405"/>
        <v>0</v>
      </c>
      <c r="N259" s="39">
        <f t="shared" ca="1" si="405"/>
        <v>0</v>
      </c>
      <c r="O259" s="39">
        <f t="shared" ca="1" si="405"/>
        <v>0</v>
      </c>
      <c r="P259" s="39">
        <f t="shared" ca="1" si="405"/>
        <v>0</v>
      </c>
      <c r="Q259" s="39">
        <f t="shared" ca="1" si="405"/>
        <v>0</v>
      </c>
      <c r="R259" s="39">
        <f t="shared" ca="1" si="405"/>
        <v>0</v>
      </c>
      <c r="S259" s="39">
        <f t="shared" ca="1" si="405"/>
        <v>0</v>
      </c>
      <c r="T259" s="39">
        <f t="shared" ca="1" si="405"/>
        <v>0</v>
      </c>
      <c r="U259" s="39">
        <f t="shared" ca="1" si="405"/>
        <v>0</v>
      </c>
      <c r="V259" s="39">
        <f t="shared" ca="1" si="405"/>
        <v>0</v>
      </c>
      <c r="W259" s="39">
        <f t="shared" ca="1" si="405"/>
        <v>0</v>
      </c>
      <c r="X259" s="39">
        <f t="shared" ca="1" si="405"/>
        <v>0</v>
      </c>
      <c r="Y259" s="39">
        <f t="shared" ca="1" si="405"/>
        <v>0</v>
      </c>
      <c r="Z259" s="39">
        <f t="shared" ca="1" si="405"/>
        <v>0</v>
      </c>
      <c r="AA259" s="39">
        <f t="shared" ca="1" si="405"/>
        <v>0</v>
      </c>
      <c r="AB259" s="39">
        <f t="shared" ca="1" si="405"/>
        <v>0</v>
      </c>
      <c r="AC259" s="39">
        <f t="shared" ca="1" si="405"/>
        <v>0</v>
      </c>
      <c r="AD259" s="39">
        <f t="shared" ca="1" si="405"/>
        <v>0</v>
      </c>
      <c r="AE259" s="39">
        <f t="shared" ca="1" si="405"/>
        <v>0</v>
      </c>
      <c r="AF259" s="39">
        <f t="shared" ca="1" si="405"/>
        <v>0</v>
      </c>
      <c r="AG259" s="39">
        <f t="shared" ca="1" si="405"/>
        <v>0</v>
      </c>
    </row>
    <row r="260" spans="1:33">
      <c r="A260" s="20" t="s">
        <v>267</v>
      </c>
      <c r="B260" s="39">
        <f t="shared" ca="1" si="402"/>
        <v>0</v>
      </c>
      <c r="C260" s="39">
        <f t="shared" ca="1" si="402"/>
        <v>0</v>
      </c>
      <c r="D260" s="39">
        <f t="shared" ca="1" si="402"/>
        <v>0</v>
      </c>
      <c r="E260" s="39">
        <f t="shared" ca="1" si="402"/>
        <v>0</v>
      </c>
      <c r="F260" s="39">
        <f t="shared" ca="1" si="402"/>
        <v>0</v>
      </c>
      <c r="G260" s="39">
        <f t="shared" ca="1" si="403"/>
        <v>0</v>
      </c>
      <c r="H260" s="39">
        <f t="shared" ca="1" si="405"/>
        <v>0</v>
      </c>
      <c r="I260" s="39">
        <f t="shared" ca="1" si="405"/>
        <v>0</v>
      </c>
      <c r="J260" s="39">
        <f t="shared" ca="1" si="405"/>
        <v>0</v>
      </c>
      <c r="K260" s="39">
        <f t="shared" ca="1" si="405"/>
        <v>0</v>
      </c>
      <c r="L260" s="39">
        <f t="shared" ca="1" si="405"/>
        <v>0</v>
      </c>
      <c r="M260" s="39">
        <f t="shared" ca="1" si="405"/>
        <v>0</v>
      </c>
      <c r="N260" s="39">
        <f t="shared" ca="1" si="405"/>
        <v>0</v>
      </c>
      <c r="O260" s="39">
        <f t="shared" ca="1" si="405"/>
        <v>0</v>
      </c>
      <c r="P260" s="39">
        <f t="shared" ca="1" si="405"/>
        <v>0</v>
      </c>
      <c r="Q260" s="39">
        <f t="shared" ca="1" si="405"/>
        <v>0</v>
      </c>
      <c r="R260" s="39">
        <f t="shared" ca="1" si="405"/>
        <v>0</v>
      </c>
      <c r="S260" s="39">
        <f t="shared" ca="1" si="405"/>
        <v>0</v>
      </c>
      <c r="T260" s="39">
        <f t="shared" ca="1" si="405"/>
        <v>0</v>
      </c>
      <c r="U260" s="39">
        <f t="shared" ca="1" si="405"/>
        <v>0</v>
      </c>
      <c r="V260" s="39">
        <f t="shared" ca="1" si="405"/>
        <v>0</v>
      </c>
      <c r="W260" s="39">
        <f t="shared" ca="1" si="405"/>
        <v>0</v>
      </c>
      <c r="X260" s="39">
        <f t="shared" ca="1" si="405"/>
        <v>0</v>
      </c>
      <c r="Y260" s="39">
        <f t="shared" ca="1" si="405"/>
        <v>0</v>
      </c>
      <c r="Z260" s="39">
        <f t="shared" ca="1" si="405"/>
        <v>0</v>
      </c>
      <c r="AA260" s="39">
        <f t="shared" ca="1" si="405"/>
        <v>0</v>
      </c>
      <c r="AB260" s="39">
        <f t="shared" ca="1" si="405"/>
        <v>0</v>
      </c>
      <c r="AC260" s="39">
        <f t="shared" ca="1" si="405"/>
        <v>0</v>
      </c>
      <c r="AD260" s="39">
        <f t="shared" ca="1" si="405"/>
        <v>0</v>
      </c>
      <c r="AE260" s="39">
        <f t="shared" ca="1" si="405"/>
        <v>0</v>
      </c>
      <c r="AF260" s="39">
        <f t="shared" ca="1" si="405"/>
        <v>0</v>
      </c>
      <c r="AG260" s="39">
        <f t="shared" ca="1" si="405"/>
        <v>0</v>
      </c>
    </row>
    <row r="261" spans="1:33">
      <c r="A261" s="20" t="s">
        <v>268</v>
      </c>
      <c r="B261" s="39">
        <f t="shared" ca="1" si="402"/>
        <v>0</v>
      </c>
      <c r="C261" s="39">
        <f t="shared" ca="1" si="402"/>
        <v>0</v>
      </c>
      <c r="D261" s="39">
        <f t="shared" ca="1" si="402"/>
        <v>0</v>
      </c>
      <c r="E261" s="39">
        <f t="shared" ca="1" si="402"/>
        <v>0</v>
      </c>
      <c r="F261" s="39">
        <f t="shared" ca="1" si="402"/>
        <v>0</v>
      </c>
      <c r="G261" s="39">
        <f t="shared" ca="1" si="403"/>
        <v>0</v>
      </c>
      <c r="H261" s="39">
        <f t="shared" ca="1" si="405"/>
        <v>0</v>
      </c>
      <c r="I261" s="39">
        <f t="shared" ca="1" si="405"/>
        <v>0</v>
      </c>
      <c r="J261" s="39">
        <f t="shared" ca="1" si="405"/>
        <v>0</v>
      </c>
      <c r="K261" s="39">
        <f t="shared" ca="1" si="405"/>
        <v>0</v>
      </c>
      <c r="L261" s="39">
        <f t="shared" ca="1" si="405"/>
        <v>0</v>
      </c>
      <c r="M261" s="39">
        <f t="shared" ca="1" si="405"/>
        <v>0</v>
      </c>
      <c r="N261" s="39">
        <f t="shared" ca="1" si="405"/>
        <v>0</v>
      </c>
      <c r="O261" s="39">
        <f t="shared" ca="1" si="405"/>
        <v>0</v>
      </c>
      <c r="P261" s="39">
        <f t="shared" ca="1" si="405"/>
        <v>0</v>
      </c>
      <c r="Q261" s="39">
        <f t="shared" ca="1" si="405"/>
        <v>0</v>
      </c>
      <c r="R261" s="39">
        <f t="shared" ca="1" si="405"/>
        <v>0</v>
      </c>
      <c r="S261" s="39">
        <f t="shared" ca="1" si="405"/>
        <v>0</v>
      </c>
      <c r="T261" s="39">
        <f t="shared" ca="1" si="405"/>
        <v>0</v>
      </c>
      <c r="U261" s="39">
        <f t="shared" ca="1" si="405"/>
        <v>0</v>
      </c>
      <c r="V261" s="39">
        <f t="shared" ca="1" si="405"/>
        <v>0</v>
      </c>
      <c r="W261" s="39">
        <f t="shared" ca="1" si="405"/>
        <v>0</v>
      </c>
      <c r="X261" s="39">
        <f t="shared" ca="1" si="405"/>
        <v>0</v>
      </c>
      <c r="Y261" s="39">
        <f t="shared" ca="1" si="405"/>
        <v>0</v>
      </c>
      <c r="Z261" s="39">
        <f t="shared" ca="1" si="405"/>
        <v>0</v>
      </c>
      <c r="AA261" s="39">
        <f t="shared" ca="1" si="405"/>
        <v>0</v>
      </c>
      <c r="AB261" s="39">
        <f t="shared" ca="1" si="405"/>
        <v>0</v>
      </c>
      <c r="AC261" s="39">
        <f t="shared" ca="1" si="405"/>
        <v>0</v>
      </c>
      <c r="AD261" s="39">
        <f t="shared" ca="1" si="405"/>
        <v>0</v>
      </c>
      <c r="AE261" s="39">
        <f t="shared" ca="1" si="405"/>
        <v>0</v>
      </c>
      <c r="AF261" s="39">
        <f t="shared" ca="1" si="405"/>
        <v>0</v>
      </c>
      <c r="AG261" s="39">
        <f t="shared" ca="1" si="405"/>
        <v>0</v>
      </c>
    </row>
    <row r="262" spans="1:33">
      <c r="A262" s="20" t="s">
        <v>269</v>
      </c>
      <c r="B262" s="39">
        <f t="shared" ca="1" si="402"/>
        <v>0</v>
      </c>
      <c r="C262" s="39">
        <f t="shared" ca="1" si="402"/>
        <v>0</v>
      </c>
      <c r="D262" s="39">
        <f t="shared" ca="1" si="402"/>
        <v>0</v>
      </c>
      <c r="E262" s="39">
        <f t="shared" ca="1" si="402"/>
        <v>0</v>
      </c>
      <c r="F262" s="39">
        <f t="shared" ca="1" si="402"/>
        <v>0</v>
      </c>
      <c r="G262" s="39">
        <f t="shared" ca="1" si="403"/>
        <v>0</v>
      </c>
      <c r="H262" s="39">
        <f t="shared" ca="1" si="405"/>
        <v>0</v>
      </c>
      <c r="I262" s="39">
        <f t="shared" ca="1" si="405"/>
        <v>0</v>
      </c>
      <c r="J262" s="39">
        <f t="shared" ca="1" si="405"/>
        <v>0</v>
      </c>
      <c r="K262" s="39">
        <f t="shared" ca="1" si="405"/>
        <v>0</v>
      </c>
      <c r="L262" s="39">
        <f t="shared" ca="1" si="405"/>
        <v>0</v>
      </c>
      <c r="M262" s="39">
        <f t="shared" ca="1" si="405"/>
        <v>0</v>
      </c>
      <c r="N262" s="39">
        <f t="shared" ca="1" si="405"/>
        <v>0</v>
      </c>
      <c r="O262" s="39">
        <f t="shared" ca="1" si="405"/>
        <v>0</v>
      </c>
      <c r="P262" s="39">
        <f t="shared" ca="1" si="405"/>
        <v>0</v>
      </c>
      <c r="Q262" s="39">
        <f t="shared" ca="1" si="405"/>
        <v>0</v>
      </c>
      <c r="R262" s="39">
        <f t="shared" ca="1" si="405"/>
        <v>0</v>
      </c>
      <c r="S262" s="39">
        <f t="shared" ca="1" si="405"/>
        <v>0</v>
      </c>
      <c r="T262" s="39">
        <f t="shared" ca="1" si="405"/>
        <v>0</v>
      </c>
      <c r="U262" s="39">
        <f t="shared" ca="1" si="405"/>
        <v>0</v>
      </c>
      <c r="V262" s="39">
        <f t="shared" ca="1" si="405"/>
        <v>0</v>
      </c>
      <c r="W262" s="39">
        <f t="shared" ca="1" si="405"/>
        <v>0</v>
      </c>
      <c r="X262" s="39">
        <f t="shared" ca="1" si="405"/>
        <v>0</v>
      </c>
      <c r="Y262" s="39">
        <f t="shared" ca="1" si="405"/>
        <v>0</v>
      </c>
      <c r="Z262" s="39">
        <f t="shared" ca="1" si="405"/>
        <v>0</v>
      </c>
      <c r="AA262" s="39">
        <f t="shared" ca="1" si="405"/>
        <v>0</v>
      </c>
      <c r="AB262" s="39">
        <f t="shared" ca="1" si="405"/>
        <v>0</v>
      </c>
      <c r="AC262" s="39">
        <f t="shared" ca="1" si="405"/>
        <v>0</v>
      </c>
      <c r="AD262" s="39">
        <f t="shared" ca="1" si="405"/>
        <v>0</v>
      </c>
      <c r="AE262" s="39">
        <f t="shared" ca="1" si="405"/>
        <v>0</v>
      </c>
      <c r="AF262" s="39">
        <f t="shared" ca="1" si="405"/>
        <v>0</v>
      </c>
      <c r="AG262" s="39">
        <f t="shared" ca="1" si="405"/>
        <v>0</v>
      </c>
    </row>
    <row r="263" spans="1:33" s="728" customFormat="1" ht="13.5">
      <c r="A263" s="728" t="s">
        <v>836</v>
      </c>
      <c r="B263" s="729">
        <f ca="1">SUM(B238:B262)</f>
        <v>44635697996047.906</v>
      </c>
      <c r="C263" s="729">
        <f t="shared" ref="C263" ca="1" si="406">SUM(C238:C262)</f>
        <v>46729292310727.398</v>
      </c>
      <c r="D263" s="729">
        <f t="shared" ref="D263" ca="1" si="407">SUM(D238:D262)</f>
        <v>52683094622831.539</v>
      </c>
      <c r="E263" s="729">
        <f t="shared" ref="E263" ca="1" si="408">SUM(E238:E262)</f>
        <v>49377589596267.617</v>
      </c>
      <c r="F263" s="729">
        <f t="shared" ref="F263" ca="1" si="409">SUM(F238:F262)</f>
        <v>62209448889498.391</v>
      </c>
      <c r="G263" s="729">
        <f t="shared" ref="G263" ca="1" si="410">SUM(G238:G262)</f>
        <v>59492714242892.172</v>
      </c>
      <c r="H263" s="729">
        <f t="shared" ref="H263" ca="1" si="411">SUM(H238:H262)</f>
        <v>60475811541234.047</v>
      </c>
      <c r="I263" s="729">
        <f t="shared" ref="I263" ca="1" si="412">SUM(I238:I262)</f>
        <v>61485027272968.656</v>
      </c>
      <c r="J263" s="729">
        <f t="shared" ref="J263" ca="1" si="413">SUM(J238:J262)</f>
        <v>62521148373435.695</v>
      </c>
      <c r="K263" s="729">
        <f t="shared" ref="K263" ca="1" si="414">SUM(K238:K262)</f>
        <v>63584987072965.117</v>
      </c>
      <c r="L263" s="729">
        <f t="shared" ref="L263" ca="1" si="415">SUM(L238:L262)</f>
        <v>64677381730471.516</v>
      </c>
      <c r="M263" s="729">
        <f t="shared" ref="M263" ca="1" si="416">SUM(M238:M262)</f>
        <v>65799197694791.039</v>
      </c>
      <c r="N263" s="729">
        <f t="shared" ref="N263" ca="1" si="417">SUM(N238:N262)</f>
        <v>66438650523783.977</v>
      </c>
      <c r="O263" s="729">
        <f t="shared" ref="O263" ca="1" si="418">SUM(O238:O262)</f>
        <v>67086799161360.453</v>
      </c>
      <c r="P263" s="729">
        <f t="shared" ref="P263" ca="1" si="419">SUM(P238:P262)</f>
        <v>67743789641296.016</v>
      </c>
      <c r="Q263" s="729">
        <f t="shared" ref="Q263" ca="1" si="420">SUM(Q238:Q262)</f>
        <v>68409771212506.516</v>
      </c>
      <c r="R263" s="729">
        <f t="shared" ref="R263" ca="1" si="421">SUM(R238:R262)</f>
        <v>69084896422937.773</v>
      </c>
      <c r="S263" s="729">
        <f t="shared" ref="S263" ca="1" si="422">SUM(S238:S262)</f>
        <v>69769321205817.031</v>
      </c>
      <c r="T263" s="729">
        <f t="shared" ref="T263" ca="1" si="423">SUM(T238:T262)</f>
        <v>70463204968335.078</v>
      </c>
      <c r="U263" s="729">
        <f t="shared" ref="U263" ca="1" si="424">SUM(U238:U262)</f>
        <v>71166710682828.969</v>
      </c>
      <c r="V263" s="729">
        <f t="shared" ref="V263" ca="1" si="425">SUM(V238:V262)</f>
        <v>71880004980538.578</v>
      </c>
      <c r="W263" s="729">
        <f t="shared" ref="W263" ca="1" si="426">SUM(W238:W262)</f>
        <v>72603258248010.797</v>
      </c>
      <c r="X263" s="729">
        <f t="shared" ref="X263" ca="1" si="427">SUM(X238:X262)</f>
        <v>72727088110231.797</v>
      </c>
      <c r="Y263" s="729">
        <f t="shared" ref="Y263" ca="1" si="428">SUM(Y238:Y262)</f>
        <v>72852248248890.063</v>
      </c>
      <c r="Z263" s="729">
        <f t="shared" ref="Z263" ca="1" si="429">SUM(Z238:Z262)</f>
        <v>72978748093011.828</v>
      </c>
      <c r="AA263" s="729">
        <f t="shared" ref="AA263" ca="1" si="430">SUM(AA238:AA262)</f>
        <v>73106597142861.75</v>
      </c>
      <c r="AB263" s="729">
        <f t="shared" ref="AB263" ca="1" si="431">SUM(AB238:AB262)</f>
        <v>73235804970482.719</v>
      </c>
      <c r="AC263" s="729">
        <f t="shared" ref="AC263" ca="1" si="432">SUM(AC238:AC262)</f>
        <v>73366381220240.219</v>
      </c>
      <c r="AD263" s="729">
        <f t="shared" ref="AD263" ca="1" si="433">SUM(AD238:AD262)</f>
        <v>73498335609370.422</v>
      </c>
      <c r="AE263" s="729">
        <f t="shared" ref="AE263" ca="1" si="434">SUM(AE238:AE262)</f>
        <v>73631677928533.125</v>
      </c>
      <c r="AF263" s="729">
        <f t="shared" ref="AF263" ca="1" si="435">SUM(AF238:AF262)</f>
        <v>73766418042368.109</v>
      </c>
      <c r="AG263" s="729">
        <f t="shared" ref="AG263" ca="1" si="436">SUM(AG238:AG262)</f>
        <v>73902565890056.391</v>
      </c>
    </row>
    <row r="264" spans="1:33" s="728" customFormat="1" ht="13.5">
      <c r="B264" s="730">
        <f ca="1">B263+B25</f>
        <v>0</v>
      </c>
      <c r="C264" s="730">
        <f t="shared" ref="C264:F264" ca="1" si="437">C263+C25</f>
        <v>0</v>
      </c>
      <c r="D264" s="730">
        <f t="shared" ca="1" si="437"/>
        <v>0</v>
      </c>
      <c r="E264" s="730">
        <f t="shared" ca="1" si="437"/>
        <v>0</v>
      </c>
      <c r="F264" s="730">
        <f t="shared" ca="1" si="437"/>
        <v>0</v>
      </c>
      <c r="G264" s="729"/>
      <c r="H264" s="729"/>
      <c r="I264" s="729"/>
      <c r="J264" s="729"/>
      <c r="K264" s="729"/>
      <c r="L264" s="729"/>
      <c r="M264" s="729"/>
      <c r="N264" s="729"/>
      <c r="O264" s="729"/>
      <c r="P264" s="729"/>
      <c r="Q264" s="729"/>
      <c r="R264" s="729"/>
      <c r="S264" s="729"/>
      <c r="T264" s="729"/>
      <c r="U264" s="729"/>
      <c r="V264" s="729"/>
      <c r="W264" s="729"/>
      <c r="X264" s="729"/>
      <c r="Y264" s="729"/>
      <c r="Z264" s="729"/>
      <c r="AA264" s="729"/>
      <c r="AB264" s="729"/>
      <c r="AC264" s="729"/>
      <c r="AD264" s="729"/>
      <c r="AE264" s="729"/>
      <c r="AF264" s="729"/>
      <c r="AG264" s="729"/>
    </row>
  </sheetData>
  <phoneticPr fontId="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7AB5-DB87-4084-A8D4-46F8C790F915}">
  <dimension ref="A1:AH157"/>
  <sheetViews>
    <sheetView topLeftCell="A133" workbookViewId="0">
      <selection activeCell="B165" sqref="B165"/>
    </sheetView>
  </sheetViews>
  <sheetFormatPr defaultColWidth="9" defaultRowHeight="12"/>
  <cols>
    <col min="1" max="1" width="36.125" style="429" customWidth="1"/>
    <col min="2" max="2" width="41.25" style="429" customWidth="1"/>
    <col min="3" max="7" width="7.625" style="429" bestFit="1" customWidth="1"/>
    <col min="8"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379</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-SUMPRODUCT((INDIRECT("'"&amp;C$6&amp;"_KESIS'!$b$4:$b$47")=coal!$B7)*(INDIRECT("'"&amp;C$6&amp;"_KESIS'!$D$1:$BI$1")=coal!$B$3)*((INDIRECT("'"&amp;C$6&amp;"_KESIS'!$D$3:$BI$3")="원료탄")+(INDIRECT("'"&amp;C$6&amp;"_KESIS'!$D$3:$BI$3")="기타유연탄"))*IF(OR(coal!$A7="coal mining 05",coal!$A7="energy pipelines and gas processing 352T353",coal!$A7="oil and gas extraction 06",coal!$A7="refined petroleum and coke 19",coal!$A7="iron and steel 241",coal!$A7="chemicals 20, rubber and plastic products 22"),INDIRECT("'"&amp;C$6&amp;"_KESIS'!$D$4:$BI$47")&lt;0,1),INDIRECT("'"&amp;C$6&amp;"_KESIS'!$D$4:$BI$47"))</f>
        <v>17195.599999999999</v>
      </c>
      <c r="D7" s="610" cm="1">
        <f t="array" aca="1" ref="D7" ca="1">-SUMPRODUCT((INDIRECT("'"&amp;D$6&amp;"_KESIS'!$b$4:$b$47")=coal!$B7)*(INDIRECT("'"&amp;D$6&amp;"_KESIS'!$D$1:$BI$1")=coal!$B$3)*((INDIRECT("'"&amp;D$6&amp;"_KESIS'!$D$3:$BI$3")="원료탄")+(INDIRECT("'"&amp;D$6&amp;"_KESIS'!$D$3:$BI$3")="기타유연탄"))*IF(OR(coal!$A7="coal mining 05",coal!$A7="energy pipelines and gas processing 352T353",coal!$A7="oil and gas extraction 06",coal!$A7="refined petroleum and coke 19",coal!$A7="iron and steel 241",coal!$A7="chemicals 20, rubber and plastic products 22"),INDIRECT("'"&amp;D$6&amp;"_KESIS'!$D$4:$BI$47")&lt;0,1),INDIRECT("'"&amp;D$6&amp;"_KESIS'!$D$4:$BI$47"))</f>
        <v>16286.9</v>
      </c>
      <c r="E7" s="610" cm="1">
        <f t="array" aca="1" ref="E7" ca="1">-SUMPRODUCT((INDIRECT("'"&amp;E$6&amp;"_KESIS'!$b$4:$b$47")=coal!$B7)*(INDIRECT("'"&amp;E$6&amp;"_KESIS'!$D$1:$BI$1")=coal!$B$3)*((INDIRECT("'"&amp;E$6&amp;"_KESIS'!$D$3:$BI$3")="원료탄")+(INDIRECT("'"&amp;E$6&amp;"_KESIS'!$D$3:$BI$3")="기타유연탄"))*IF(OR(coal!$A7="coal mining 05",coal!$A7="energy pipelines and gas processing 352T353",coal!$A7="oil and gas extraction 06",coal!$A7="refined petroleum and coke 19",coal!$A7="iron and steel 241",coal!$A7="chemicals 20, rubber and plastic products 22"),INDIRECT("'"&amp;E$6&amp;"_KESIS'!$D$4:$BI$47")&lt;0,1),INDIRECT("'"&amp;E$6&amp;"_KESIS'!$D$4:$BI$47"))</f>
        <v>16794.099999999999</v>
      </c>
      <c r="F7" s="610" cm="1">
        <f t="array" aca="1" ref="F7" ca="1">-SUMPRODUCT((INDIRECT("'"&amp;F$6&amp;"_KESIS'!$b$4:$b$47")=coal!$B7)*(INDIRECT("'"&amp;F$6&amp;"_KESIS'!$D$1:$BI$1")=coal!$B$3)*((INDIRECT("'"&amp;F$6&amp;"_KESIS'!$D$3:$BI$3")="원료탄")+(INDIRECT("'"&amp;F$6&amp;"_KESIS'!$D$3:$BI$3")="기타유연탄"))*IF(OR(coal!$A7="coal mining 05",coal!$A7="energy pipelines and gas processing 352T353",coal!$A7="oil and gas extraction 06",coal!$A7="refined petroleum and coke 19",coal!$A7="iron and steel 241",coal!$A7="chemicals 20, rubber and plastic products 22"),INDIRECT("'"&amp;F$6&amp;"_KESIS'!$D$4:$BI$47")&lt;0,1),INDIRECT("'"&amp;F$6&amp;"_KESIS'!$D$4:$BI$47"))</f>
        <v>15693.1</v>
      </c>
      <c r="G7" s="610" cm="1">
        <f t="array" aca="1" ref="G7" ca="1">-SUMPRODUCT((INDIRECT("'"&amp;G$6&amp;"_KESIS'!$b$4:$b$47")=coal!$B7)*(INDIRECT("'"&amp;G$6&amp;"_KESIS'!$D$1:$BI$1")=coal!$B$3)*((INDIRECT("'"&amp;G$6&amp;"_KESIS'!$D$3:$BI$3")="원료탄")+(INDIRECT("'"&amp;G$6&amp;"_KESIS'!$D$3:$BI$3")="기타유연탄"))*IF(OR(coal!$A7="coal mining 05",coal!$A7="energy pipelines and gas processing 352T353",coal!$A7="oil and gas extraction 06",coal!$A7="refined petroleum and coke 19",coal!$A7="iron and steel 241",coal!$A7="chemicals 20, rubber and plastic products 22"),INDIRECT("'"&amp;G$6&amp;"_KESIS'!$D$4:$BI$47")&lt;0,1),INDIRECT("'"&amp;G$6&amp;"_KESIS'!$D$4:$BI$47"))</f>
        <v>16024.7</v>
      </c>
      <c r="H7" s="429" t="s">
        <v>907</v>
      </c>
    </row>
    <row r="8" spans="1:8" ht="13.5">
      <c r="A8" s="607" t="s">
        <v>351</v>
      </c>
      <c r="B8" s="595" t="s">
        <v>86</v>
      </c>
      <c r="C8" s="611" cm="1">
        <f t="array" aca="1" ref="C8" ca="1">-SUMPRODUCT((INDIRECT("'"&amp;C$6&amp;"_KESIS'!$b$4:$b$47")=coal!$B8)*(INDIRECT("'"&amp;C$6&amp;"_KESIS'!$D$1:$BI$1")=coal!$B$3)*((INDIRECT("'"&amp;C$6&amp;"_KESIS'!$D$3:$BI$3")="원료탄")+(INDIRECT("'"&amp;C$6&amp;"_KESIS'!$D$3:$BI$3")="기타유연탄"))*IF(OR(coal!$A8="coal mining 05",coal!$A8="energy pipelines and gas processing 352T353",coal!$A8="oil and gas extraction 06",coal!$A8="refined petroleum and coke 19",coal!$A8="iron and steel 241",coal!$A8="chemicals 20, rubber and plastic products 22"),INDIRECT("'"&amp;C$6&amp;"_KESIS'!$D$4:$BI$47")&lt;0,1),INDIRECT("'"&amp;C$6&amp;"_KESIS'!$D$4:$BI$47"))</f>
        <v>5864.5</v>
      </c>
      <c r="D8" s="611" cm="1">
        <f t="array" aca="1" ref="D8" ca="1">-SUMPRODUCT((INDIRECT("'"&amp;D$6&amp;"_KESIS'!$b$4:$b$47")=coal!$B8)*(INDIRECT("'"&amp;D$6&amp;"_KESIS'!$D$1:$BI$1")=coal!$B$3)*((INDIRECT("'"&amp;D$6&amp;"_KESIS'!$D$3:$BI$3")="원료탄")+(INDIRECT("'"&amp;D$6&amp;"_KESIS'!$D$3:$BI$3")="기타유연탄"))*IF(OR(coal!$A8="coal mining 05",coal!$A8="energy pipelines and gas processing 352T353",coal!$A8="oil and gas extraction 06",coal!$A8="refined petroleum and coke 19",coal!$A8="iron and steel 241",coal!$A8="chemicals 20, rubber and plastic products 22"),INDIRECT("'"&amp;D$6&amp;"_KESIS'!$D$4:$BI$47")&lt;0,1),INDIRECT("'"&amp;D$6&amp;"_KESIS'!$D$4:$BI$47"))</f>
        <v>5666.8</v>
      </c>
      <c r="E8" s="611" cm="1">
        <f t="array" aca="1" ref="E8" ca="1">-SUMPRODUCT((INDIRECT("'"&amp;E$6&amp;"_KESIS'!$b$4:$b$47")=coal!$B8)*(INDIRECT("'"&amp;E$6&amp;"_KESIS'!$D$1:$BI$1")=coal!$B$3)*((INDIRECT("'"&amp;E$6&amp;"_KESIS'!$D$3:$BI$3")="원료탄")+(INDIRECT("'"&amp;E$6&amp;"_KESIS'!$D$3:$BI$3")="기타유연탄"))*IF(OR(coal!$A8="coal mining 05",coal!$A8="energy pipelines and gas processing 352T353",coal!$A8="oil and gas extraction 06",coal!$A8="refined petroleum and coke 19",coal!$A8="iron and steel 241",coal!$A8="chemicals 20, rubber and plastic products 22"),INDIRECT("'"&amp;E$6&amp;"_KESIS'!$D$4:$BI$47")&lt;0,1),INDIRECT("'"&amp;E$6&amp;"_KESIS'!$D$4:$BI$47"))</f>
        <v>5789.0999999999995</v>
      </c>
      <c r="F8" s="611" cm="1">
        <f t="array" aca="1" ref="F8" ca="1">-SUMPRODUCT((INDIRECT("'"&amp;F$6&amp;"_KESIS'!$b$4:$b$47")=coal!$B8)*(INDIRECT("'"&amp;F$6&amp;"_KESIS'!$D$1:$BI$1")=coal!$B$3)*((INDIRECT("'"&amp;F$6&amp;"_KESIS'!$D$3:$BI$3")="원료탄")+(INDIRECT("'"&amp;F$6&amp;"_KESIS'!$D$3:$BI$3")="기타유연탄"))*IF(OR(coal!$A8="coal mining 05",coal!$A8="energy pipelines and gas processing 352T353",coal!$A8="oil and gas extraction 06",coal!$A8="refined petroleum and coke 19",coal!$A8="iron and steel 241",coal!$A8="chemicals 20, rubber and plastic products 22"),INDIRECT("'"&amp;F$6&amp;"_KESIS'!$D$4:$BI$47")&lt;0,1),INDIRECT("'"&amp;F$6&amp;"_KESIS'!$D$4:$BI$47"))</f>
        <v>5033.8</v>
      </c>
      <c r="G8" s="611" cm="1">
        <f t="array" aca="1" ref="G8" ca="1">-SUMPRODUCT((INDIRECT("'"&amp;G$6&amp;"_KESIS'!$b$4:$b$47")=coal!$B8)*(INDIRECT("'"&amp;G$6&amp;"_KESIS'!$D$1:$BI$1")=coal!$B$3)*((INDIRECT("'"&amp;G$6&amp;"_KESIS'!$D$3:$BI$3")="원료탄")+(INDIRECT("'"&amp;G$6&amp;"_KESIS'!$D$3:$BI$3")="기타유연탄"))*IF(OR(coal!$A8="coal mining 05",coal!$A8="energy pipelines and gas processing 352T353",coal!$A8="oil and gas extraction 06",coal!$A8="refined petroleum and coke 19",coal!$A8="iron and steel 241",coal!$A8="chemicals 20, rubber and plastic products 22"),INDIRECT("'"&amp;G$6&amp;"_KESIS'!$D$4:$BI$47")&lt;0,1),INDIRECT("'"&amp;G$6&amp;"_KESIS'!$D$4:$BI$47"))</f>
        <v>5270.7</v>
      </c>
      <c r="H8" s="429" t="s">
        <v>907</v>
      </c>
    </row>
    <row r="9" spans="1:8" ht="13.5">
      <c r="A9" s="607" t="s">
        <v>254</v>
      </c>
      <c r="B9" s="596" t="s">
        <v>88</v>
      </c>
      <c r="C9" s="611" cm="1">
        <f t="array" aca="1" ref="C9" ca="1">-SUMPRODUCT(
    (INDIRECT("'"&amp;C$6&amp;"_KESIS'!$b$4:$b$47")=coal!$B9) * (INDIRECT("'"&amp;C$6&amp;"_KESIS'!$D$1:$BI$1")=coal!$B$3) * IF(OR(
        coal!$A9="coal mining 05",
        coal!$A9="energy pipelines and gas processing 352T353",
        coal!$A9="oil and gas extraction 06",
        coal!$A9="refined petroleum and coke 19",
        coal!$A9="iron and steel 241",
        coal!$A9="chemicals 20, rubber and plastic products 22"
    ), INDIRECT("'"&amp;C$6&amp;"_KESIS'!$D$4:$BI$47")&lt;0, 1),
    INDIRECT("'"&amp;C$6&amp;"_KESIS'!$D$4:$BI$47")
)</f>
        <v>0</v>
      </c>
      <c r="D9" s="611" cm="1">
        <f t="array" aca="1" ref="D9" ca="1">-SUMPRODUCT(
    (INDIRECT("'"&amp;D$6&amp;"_KESIS'!$b$4:$b$47")=coal!$B9) * (INDIRECT("'"&amp;D$6&amp;"_KESIS'!$D$1:$BI$1")=coal!$B$3) * IF(OR(
        coal!$A9="coal mining 05",
        coal!$A9="energy pipelines and gas processing 352T353",
        coal!$A9="oil and gas extraction 06",
        coal!$A9="refined petroleum and coke 19",
        coal!$A9="iron and steel 241",
        coal!$A9="chemicals 20, rubber and plastic products 22"
    ), INDIRECT("'"&amp;D$6&amp;"_KESIS'!$D$4:$BI$47")&lt;0, 1),
    INDIRECT("'"&amp;D$6&amp;"_KESIS'!$D$4:$BI$47")
)</f>
        <v>0</v>
      </c>
      <c r="E9" s="611" cm="1">
        <f t="array" aca="1" ref="E9" ca="1">-SUMPRODUCT(
    (INDIRECT("'"&amp;E$6&amp;"_KESIS'!$b$4:$b$47")=coal!$B9) * (INDIRECT("'"&amp;E$6&amp;"_KESIS'!$D$1:$BI$1")=coal!$B$3) * IF(OR(
        coal!$A9="coal mining 05",
        coal!$A9="energy pipelines and gas processing 352T353",
        coal!$A9="oil and gas extraction 06",
        coal!$A9="refined petroleum and coke 19",
        coal!$A9="iron and steel 241",
        coal!$A9="chemicals 20, rubber and plastic products 22"
    ), INDIRECT("'"&amp;E$6&amp;"_KESIS'!$D$4:$BI$47")&lt;0, 1),
    INDIRECT("'"&amp;E$6&amp;"_KESIS'!$D$4:$BI$47")
)</f>
        <v>0</v>
      </c>
      <c r="F9" s="611" cm="1">
        <f t="array" aca="1" ref="F9" ca="1">-SUMPRODUCT(
    (INDIRECT("'"&amp;F$6&amp;"_KESIS'!$b$4:$b$47")=coal!$B9) * (INDIRECT("'"&amp;F$6&amp;"_KESIS'!$D$1:$BI$1")=coal!$B$3) * IF(OR(
        coal!$A9="coal mining 05",
        coal!$A9="energy pipelines and gas processing 352T353",
        coal!$A9="oil and gas extraction 06",
        coal!$A9="refined petroleum and coke 19",
        coal!$A9="iron and steel 241",
        coal!$A9="chemicals 20, rubber and plastic products 22"
    ), INDIRECT("'"&amp;F$6&amp;"_KESIS'!$D$4:$BI$47")&lt;0, 1),
    INDIRECT("'"&amp;F$6&amp;"_KESIS'!$D$4:$BI$47")
)</f>
        <v>0</v>
      </c>
      <c r="G9" s="611" cm="1">
        <f t="array" aca="1" ref="G9" ca="1">-SUMPRODUCT(
    (INDIRECT("'"&amp;G$6&amp;"_KESIS'!$b$4:$b$47")=coal!$B9) * (INDIRECT("'"&amp;G$6&amp;"_KESIS'!$D$1:$BI$1")=coal!$B$3) * IF(OR(
        coal!$A9="coal mining 05",
        coal!$A9="energy pipelines and gas processing 352T353",
        coal!$A9="oil and gas extraction 06",
        coal!$A9="refined petroleum and coke 19",
        coal!$A9="iron and steel 241",
        coal!$A9="chemicals 20, rubber and plastic products 22"
    ), INDIRECT("'"&amp;G$6&amp;"_KESIS'!$D$4:$BI$47")&lt;0, 1),
    INDIRECT("'"&amp;G$6&amp;"_KESIS'!$D$4:$BI$47")
)</f>
        <v>0</v>
      </c>
    </row>
    <row r="10" spans="1:8" ht="13.5">
      <c r="A10" s="607" t="s">
        <v>267</v>
      </c>
      <c r="B10" s="597" t="s">
        <v>90</v>
      </c>
      <c r="C10" s="611" cm="1">
        <f t="array" aca="1" ref="C10" ca="1">-SUMPRODUCT(
    (INDIRECT("'"&amp;C$6&amp;"_KESIS'!$b$4:$b$47")=coal!$B10) * (INDIRECT("'"&amp;C$6&amp;"_KESIS'!$D$1:$BI$1")=coal!$B$3) * IF(OR(
        coal!$A10="coal mining 05",
        coal!$A10="energy pipelines and gas processing 352T353",
        coal!$A10="oil and gas extraction 06",
        coal!$A10="refined petroleum and coke 19",
        coal!$A10="iron and steel 241",
        coal!$A10="chemicals 20, rubber and plastic products 22"
    ), INDIRECT("'"&amp;C$6&amp;"_KESIS'!$D$4:$BI$47")&lt;0, 1),
    INDIRECT("'"&amp;C$6&amp;"_KESIS'!$D$4:$BI$47")
)</f>
        <v>0</v>
      </c>
      <c r="D10" s="611" cm="1">
        <f t="array" aca="1" ref="D10" ca="1">-SUMPRODUCT(
    (INDIRECT("'"&amp;D$6&amp;"_KESIS'!$b$4:$b$47")=coal!$B10) * (INDIRECT("'"&amp;D$6&amp;"_KESIS'!$D$1:$BI$1")=coal!$B$3) * IF(OR(
        coal!$A10="coal mining 05",
        coal!$A10="energy pipelines and gas processing 352T353",
        coal!$A10="oil and gas extraction 06",
        coal!$A10="refined petroleum and coke 19",
        coal!$A10="iron and steel 241",
        coal!$A10="chemicals 20, rubber and plastic products 22"
    ), INDIRECT("'"&amp;D$6&amp;"_KESIS'!$D$4:$BI$47")&lt;0, 1),
    INDIRECT("'"&amp;D$6&amp;"_KESIS'!$D$4:$BI$47")
)</f>
        <v>0</v>
      </c>
      <c r="E10" s="611" cm="1">
        <f t="array" aca="1" ref="E10" ca="1">-SUMPRODUCT(
    (INDIRECT("'"&amp;E$6&amp;"_KESIS'!$b$4:$b$47")=coal!$B10) * (INDIRECT("'"&amp;E$6&amp;"_KESIS'!$D$1:$BI$1")=coal!$B$3) * IF(OR(
        coal!$A10="coal mining 05",
        coal!$A10="energy pipelines and gas processing 352T353",
        coal!$A10="oil and gas extraction 06",
        coal!$A10="refined petroleum and coke 19",
        coal!$A10="iron and steel 241",
        coal!$A10="chemicals 20, rubber and plastic products 22"
    ), INDIRECT("'"&amp;E$6&amp;"_KESIS'!$D$4:$BI$47")&lt;0, 1),
    INDIRECT("'"&amp;E$6&amp;"_KESIS'!$D$4:$BI$47")
)</f>
        <v>0</v>
      </c>
      <c r="F10" s="611" cm="1">
        <f t="array" aca="1" ref="F10" ca="1">-SUMPRODUCT(
    (INDIRECT("'"&amp;F$6&amp;"_KESIS'!$b$4:$b$47")=coal!$B10) * (INDIRECT("'"&amp;F$6&amp;"_KESIS'!$D$1:$BI$1")=coal!$B$3) * IF(OR(
        coal!$A10="coal mining 05",
        coal!$A10="energy pipelines and gas processing 352T353",
        coal!$A10="oil and gas extraction 06",
        coal!$A10="refined petroleum and coke 19",
        coal!$A10="iron and steel 241",
        coal!$A10="chemicals 20, rubber and plastic products 22"
    ), INDIRECT("'"&amp;F$6&amp;"_KESIS'!$D$4:$BI$47")&lt;0, 1),
    INDIRECT("'"&amp;F$6&amp;"_KESIS'!$D$4:$BI$47")
)</f>
        <v>0</v>
      </c>
      <c r="G10" s="611" cm="1">
        <f t="array" aca="1" ref="G10" ca="1">-SUMPRODUCT(
    (INDIRECT("'"&amp;G$6&amp;"_KESIS'!$b$4:$b$47")=coal!$B10) * (INDIRECT("'"&amp;G$6&amp;"_KESIS'!$D$1:$BI$1")=coal!$B$3) * IF(OR(
        coal!$A10="coal mining 05",
        coal!$A10="energy pipelines and gas processing 352T353",
        coal!$A10="oil and gas extraction 06",
        coal!$A10="refined petroleum and coke 19",
        coal!$A10="iron and steel 241",
        coal!$A10="chemicals 20, rubber and plastic products 22"
    ), INDIRECT("'"&amp;G$6&amp;"_KESIS'!$D$4:$BI$47")&lt;0, 1),
    INDIRECT("'"&amp;G$6&amp;"_KESIS'!$D$4:$BI$47")
)</f>
        <v>0</v>
      </c>
    </row>
    <row r="11" spans="1:8" ht="13.5">
      <c r="A11" s="607" t="s">
        <v>247</v>
      </c>
      <c r="B11" s="598" t="s">
        <v>94</v>
      </c>
      <c r="C11" s="611" cm="1">
        <f t="array" aca="1" ref="C11" ca="1">-SUMPRODUCT(
    (INDIRECT("'"&amp;C$6&amp;"_KESIS'!$b$4:$b$47")=coal!$B11) * (INDIRECT("'"&amp;C$6&amp;"_KESIS'!$D$1:$BI$1")=coal!$B$3) * IF(OR(
        coal!$A11="coal mining 05",
        coal!$A11="energy pipelines and gas processing 352T353",
        coal!$A11="oil and gas extraction 06",
        coal!$A11="refined petroleum and coke 19",
        coal!$A11="iron and steel 241",
        coal!$A11="chemicals 20, rubber and plastic products 22"
    ), INDIRECT("'"&amp;C$6&amp;"_KESIS'!$D$4:$BI$47")&lt;0, 1),
    INDIRECT("'"&amp;C$6&amp;"_KESIS'!$D$4:$BI$47")
)</f>
        <v>0</v>
      </c>
      <c r="D11" s="611" cm="1">
        <f t="array" aca="1" ref="D11" ca="1">-SUMPRODUCT(
    (INDIRECT("'"&amp;D$6&amp;"_KESIS'!$b$4:$b$47")=coal!$B11) * (INDIRECT("'"&amp;D$6&amp;"_KESIS'!$D$1:$BI$1")=coal!$B$3) * IF(OR(
        coal!$A11="coal mining 05",
        coal!$A11="energy pipelines and gas processing 352T353",
        coal!$A11="oil and gas extraction 06",
        coal!$A11="refined petroleum and coke 19",
        coal!$A11="iron and steel 241",
        coal!$A11="chemicals 20, rubber and plastic products 22"
    ), INDIRECT("'"&amp;D$6&amp;"_KESIS'!$D$4:$BI$47")&lt;0, 1),
    INDIRECT("'"&amp;D$6&amp;"_KESIS'!$D$4:$BI$47")
)</f>
        <v>0</v>
      </c>
      <c r="E11" s="611" cm="1">
        <f t="array" aca="1" ref="E11" ca="1">-SUMPRODUCT(
    (INDIRECT("'"&amp;E$6&amp;"_KESIS'!$b$4:$b$47")=coal!$B11) * (INDIRECT("'"&amp;E$6&amp;"_KESIS'!$D$1:$BI$1")=coal!$B$3) * IF(OR(
        coal!$A11="coal mining 05",
        coal!$A11="energy pipelines and gas processing 352T353",
        coal!$A11="oil and gas extraction 06",
        coal!$A11="refined petroleum and coke 19",
        coal!$A11="iron and steel 241",
        coal!$A11="chemicals 20, rubber and plastic products 22"
    ), INDIRECT("'"&amp;E$6&amp;"_KESIS'!$D$4:$BI$47")&lt;0, 1),
    INDIRECT("'"&amp;E$6&amp;"_KESIS'!$D$4:$BI$47")
)</f>
        <v>0</v>
      </c>
      <c r="F11" s="611" cm="1">
        <f t="array" aca="1" ref="F11" ca="1">-SUMPRODUCT(
    (INDIRECT("'"&amp;F$6&amp;"_KESIS'!$b$4:$b$47")=coal!$B11) * (INDIRECT("'"&amp;F$6&amp;"_KESIS'!$D$1:$BI$1")=coal!$B$3) * IF(OR(
        coal!$A11="coal mining 05",
        coal!$A11="energy pipelines and gas processing 352T353",
        coal!$A11="oil and gas extraction 06",
        coal!$A11="refined petroleum and coke 19",
        coal!$A11="iron and steel 241",
        coal!$A11="chemicals 20, rubber and plastic products 22"
    ), INDIRECT("'"&amp;F$6&amp;"_KESIS'!$D$4:$BI$47")&lt;0, 1),
    INDIRECT("'"&amp;F$6&amp;"_KESIS'!$D$4:$BI$47")
)</f>
        <v>0</v>
      </c>
      <c r="G11" s="611" cm="1">
        <f t="array" aca="1" ref="G11" ca="1">-SUMPRODUCT(
    (INDIRECT("'"&amp;G$6&amp;"_KESIS'!$b$4:$b$47")=coal!$B11) * (INDIRECT("'"&amp;G$6&amp;"_KESIS'!$D$1:$BI$1")=coal!$B$3) * IF(OR(
        coal!$A11="coal mining 05",
        coal!$A11="energy pipelines and gas processing 352T353",
        coal!$A11="oil and gas extraction 06",
        coal!$A11="refined petroleum and coke 19",
        coal!$A11="iron and steel 241",
        coal!$A11="chemicals 20, rubber and plastic products 22"
    ), INDIRECT("'"&amp;G$6&amp;"_KESIS'!$D$4:$BI$47")&lt;0, 1),
    INDIRECT("'"&amp;G$6&amp;"_KESIS'!$D$4:$BI$47")
)</f>
        <v>0</v>
      </c>
    </row>
    <row r="12" spans="1:8" ht="13.5">
      <c r="A12" s="607" t="s">
        <v>806</v>
      </c>
      <c r="B12" s="599" t="s">
        <v>190</v>
      </c>
      <c r="C12" s="611" cm="1">
        <f t="array" aca="1" ref="C12" ca="1">-SUMPRODUCT(
    (INDIRECT("'"&amp;C$6&amp;"_KESIS'!$b$4:$b$47")=coal!$B12) * (INDIRECT("'"&amp;C$6&amp;"_KESIS'!$D$1:$BI$1")=coal!$B$3) * IF(OR(
        coal!$A12="coal mining 05",
        coal!$A12="energy pipelines and gas processing 352T353",
        coal!$A12="oil and gas extraction 06",
        coal!$A12="refined petroleum and coke 19",
        coal!$A12="iron and steel 241",
        coal!$A12="chemicals 20, rubber and plastic products 22"
    ), INDIRECT("'"&amp;C$6&amp;"_KESIS'!$D$4:$BI$47")&lt;0, 1),
    INDIRECT("'"&amp;C$6&amp;"_KESIS'!$D$4:$BI$47")
)</f>
        <v>0</v>
      </c>
      <c r="D12" s="611" cm="1">
        <f t="array" aca="1" ref="D12" ca="1">-SUMPRODUCT(
    (INDIRECT("'"&amp;D$6&amp;"_KESIS'!$b$4:$b$47")=coal!$B12) * (INDIRECT("'"&amp;D$6&amp;"_KESIS'!$D$1:$BI$1")=coal!$B$3) * IF(OR(
        coal!$A12="coal mining 05",
        coal!$A12="energy pipelines and gas processing 352T353",
        coal!$A12="oil and gas extraction 06",
        coal!$A12="refined petroleum and coke 19",
        coal!$A12="iron and steel 241",
        coal!$A12="chemicals 20, rubber and plastic products 22"
    ), INDIRECT("'"&amp;D$6&amp;"_KESIS'!$D$4:$BI$47")&lt;0, 1),
    INDIRECT("'"&amp;D$6&amp;"_KESIS'!$D$4:$BI$47")
)</f>
        <v>0</v>
      </c>
      <c r="E12" s="611" cm="1">
        <f t="array" aca="1" ref="E12" ca="1">-SUMPRODUCT(
    (INDIRECT("'"&amp;E$6&amp;"_KESIS'!$b$4:$b$47")=coal!$B12) * (INDIRECT("'"&amp;E$6&amp;"_KESIS'!$D$1:$BI$1")=coal!$B$3) * IF(OR(
        coal!$A12="coal mining 05",
        coal!$A12="energy pipelines and gas processing 352T353",
        coal!$A12="oil and gas extraction 06",
        coal!$A12="refined petroleum and coke 19",
        coal!$A12="iron and steel 241",
        coal!$A12="chemicals 20, rubber and plastic products 22"
    ), INDIRECT("'"&amp;E$6&amp;"_KESIS'!$D$4:$BI$47")&lt;0, 1),
    INDIRECT("'"&amp;E$6&amp;"_KESIS'!$D$4:$BI$47")
)</f>
        <v>0</v>
      </c>
      <c r="F12" s="611" cm="1">
        <f t="array" aca="1" ref="F12" ca="1">-SUMPRODUCT(
    (INDIRECT("'"&amp;F$6&amp;"_KESIS'!$b$4:$b$47")=coal!$B12) * (INDIRECT("'"&amp;F$6&amp;"_KESIS'!$D$1:$BI$1")=coal!$B$3) * IF(OR(
        coal!$A12="coal mining 05",
        coal!$A12="energy pipelines and gas processing 352T353",
        coal!$A12="oil and gas extraction 06",
        coal!$A12="refined petroleum and coke 19",
        coal!$A12="iron and steel 241",
        coal!$A12="chemicals 20, rubber and plastic products 22"
    ), INDIRECT("'"&amp;F$6&amp;"_KESIS'!$D$4:$BI$47")&lt;0, 1),
    INDIRECT("'"&amp;F$6&amp;"_KESIS'!$D$4:$BI$47")
)</f>
        <v>0</v>
      </c>
      <c r="G12" s="611" cm="1">
        <f t="array" aca="1" ref="G12" ca="1">-SUMPRODUCT(
    (INDIRECT("'"&amp;G$6&amp;"_KESIS'!$b$4:$b$47")=coal!$B12) * (INDIRECT("'"&amp;G$6&amp;"_KESIS'!$D$1:$BI$1")=coal!$B$3) * IF(OR(
        coal!$A12="coal mining 05",
        coal!$A12="energy pipelines and gas processing 352T353",
        coal!$A12="oil and gas extraction 06",
        coal!$A12="refined petroleum and coke 19",
        coal!$A12="iron and steel 241",
        coal!$A12="chemicals 20, rubber and plastic products 22"
    ), INDIRECT("'"&amp;G$6&amp;"_KESIS'!$D$4:$BI$47")&lt;0, 1),
    INDIRECT("'"&amp;G$6&amp;"_KESIS'!$D$4:$BI$47")
)</f>
        <v>0</v>
      </c>
    </row>
    <row r="13" spans="1:8" ht="13.5">
      <c r="A13" s="608" t="s">
        <v>256</v>
      </c>
      <c r="B13" s="596" t="s">
        <v>101</v>
      </c>
      <c r="C13" s="611" cm="1">
        <f t="array" aca="1" ref="C13" ca="1">-SUMPRODUCT(
    (INDIRECT("'"&amp;C$6&amp;"_KESIS'!$b$4:$b$47")=coal!$B13) * (INDIRECT("'"&amp;C$6&amp;"_KESIS'!$D$1:$BI$1")=coal!$B$3) * IF(OR(
        coal!$A13="coal mining 05",
        coal!$A13="energy pipelines and gas processing 352T353",
        coal!$A13="oil and gas extraction 06",
        coal!$A13="refined petroleum and coke 19",
        coal!$A13="iron and steel 241",
        coal!$A13="chemicals 20, rubber and plastic products 22"
    ), INDIRECT("'"&amp;C$6&amp;"_KESIS'!$D$4:$BI$47")&lt;0, 1),
    INDIRECT("'"&amp;C$6&amp;"_KESIS'!$D$4:$BI$47")
)</f>
        <v>0</v>
      </c>
      <c r="D13" s="611" cm="1">
        <f t="array" aca="1" ref="D13" ca="1">-SUMPRODUCT(
    (INDIRECT("'"&amp;D$6&amp;"_KESIS'!$b$4:$b$47")=coal!$B13) * (INDIRECT("'"&amp;D$6&amp;"_KESIS'!$D$1:$BI$1")=coal!$B$3) * IF(OR(
        coal!$A13="coal mining 05",
        coal!$A13="energy pipelines and gas processing 352T353",
        coal!$A13="oil and gas extraction 06",
        coal!$A13="refined petroleum and coke 19",
        coal!$A13="iron and steel 241",
        coal!$A13="chemicals 20, rubber and plastic products 22"
    ), INDIRECT("'"&amp;D$6&amp;"_KESIS'!$D$4:$BI$47")&lt;0, 1),
    INDIRECT("'"&amp;D$6&amp;"_KESIS'!$D$4:$BI$47")
)</f>
        <v>0</v>
      </c>
      <c r="E13" s="611" cm="1">
        <f t="array" aca="1" ref="E13" ca="1">-SUMPRODUCT(
    (INDIRECT("'"&amp;E$6&amp;"_KESIS'!$b$4:$b$47")=coal!$B13) * (INDIRECT("'"&amp;E$6&amp;"_KESIS'!$D$1:$BI$1")=coal!$B$3) * IF(OR(
        coal!$A13="coal mining 05",
        coal!$A13="energy pipelines and gas processing 352T353",
        coal!$A13="oil and gas extraction 06",
        coal!$A13="refined petroleum and coke 19",
        coal!$A13="iron and steel 241",
        coal!$A13="chemicals 20, rubber and plastic products 22"
    ), INDIRECT("'"&amp;E$6&amp;"_KESIS'!$D$4:$BI$47")&lt;0, 1),
    INDIRECT("'"&amp;E$6&amp;"_KESIS'!$D$4:$BI$47")
)</f>
        <v>0</v>
      </c>
      <c r="F13" s="611" cm="1">
        <f t="array" aca="1" ref="F13" ca="1">-SUMPRODUCT(
    (INDIRECT("'"&amp;F$6&amp;"_KESIS'!$b$4:$b$47")=coal!$B13) * (INDIRECT("'"&amp;F$6&amp;"_KESIS'!$D$1:$BI$1")=coal!$B$3) * IF(OR(
        coal!$A13="coal mining 05",
        coal!$A13="energy pipelines and gas processing 352T353",
        coal!$A13="oil and gas extraction 06",
        coal!$A13="refined petroleum and coke 19",
        coal!$A13="iron and steel 241",
        coal!$A13="chemicals 20, rubber and plastic products 22"
    ), INDIRECT("'"&amp;F$6&amp;"_KESIS'!$D$4:$BI$47")&lt;0, 1),
    INDIRECT("'"&amp;F$6&amp;"_KESIS'!$D$4:$BI$47")
)</f>
        <v>0</v>
      </c>
      <c r="G13" s="611" cm="1">
        <f t="array" aca="1" ref="G13" ca="1">-SUMPRODUCT(
    (INDIRECT("'"&amp;G$6&amp;"_KESIS'!$b$4:$b$47")=coal!$B13) * (INDIRECT("'"&amp;G$6&amp;"_KESIS'!$D$1:$BI$1")=coal!$B$3) * IF(OR(
        coal!$A13="coal mining 05",
        coal!$A13="energy pipelines and gas processing 352T353",
        coal!$A13="oil and gas extraction 06",
        coal!$A13="refined petroleum and coke 19",
        coal!$A13="iron and steel 241",
        coal!$A13="chemicals 20, rubber and plastic products 22"
    ), INDIRECT("'"&amp;G$6&amp;"_KESIS'!$D$4:$BI$47")&lt;0, 1),
    INDIRECT("'"&amp;G$6&amp;"_KESIS'!$D$4:$BI$47")
)</f>
        <v>0</v>
      </c>
      <c r="H13" s="429" t="s">
        <v>906</v>
      </c>
    </row>
    <row r="14" spans="1:8" ht="13.5">
      <c r="A14" s="607" t="s">
        <v>267</v>
      </c>
      <c r="B14" s="597" t="s">
        <v>102</v>
      </c>
      <c r="C14" s="611" cm="1">
        <f t="array" aca="1" ref="C14" ca="1">-SUMPRODUCT(
    (INDIRECT("'"&amp;C$6&amp;"_KESIS'!$b$4:$b$47")=coal!$B14) * (INDIRECT("'"&amp;C$6&amp;"_KESIS'!$D$1:$BI$1")=coal!$B$3) * IF(OR(
        coal!$A14="coal mining 05",
        coal!$A14="energy pipelines and gas processing 352T353",
        coal!$A14="oil and gas extraction 06",
        coal!$A14="refined petroleum and coke 19",
        coal!$A14="iron and steel 241",
        coal!$A14="chemicals 20, rubber and plastic products 22"
    ), INDIRECT("'"&amp;C$6&amp;"_KESIS'!$D$4:$BI$47")&lt;0, 1),
    INDIRECT("'"&amp;C$6&amp;"_KESIS'!$D$4:$BI$47")
)</f>
        <v>0</v>
      </c>
      <c r="D14" s="611" cm="1">
        <f t="array" aca="1" ref="D14" ca="1">-SUMPRODUCT(
    (INDIRECT("'"&amp;D$6&amp;"_KESIS'!$b$4:$b$47")=coal!$B14) * (INDIRECT("'"&amp;D$6&amp;"_KESIS'!$D$1:$BI$1")=coal!$B$3) * IF(OR(
        coal!$A14="coal mining 05",
        coal!$A14="energy pipelines and gas processing 352T353",
        coal!$A14="oil and gas extraction 06",
        coal!$A14="refined petroleum and coke 19",
        coal!$A14="iron and steel 241",
        coal!$A14="chemicals 20, rubber and plastic products 22"
    ), INDIRECT("'"&amp;D$6&amp;"_KESIS'!$D$4:$BI$47")&lt;0, 1),
    INDIRECT("'"&amp;D$6&amp;"_KESIS'!$D$4:$BI$47")
)</f>
        <v>0</v>
      </c>
      <c r="E14" s="611" cm="1">
        <f t="array" aca="1" ref="E14" ca="1">-SUMPRODUCT(
    (INDIRECT("'"&amp;E$6&amp;"_KESIS'!$b$4:$b$47")=coal!$B14) * (INDIRECT("'"&amp;E$6&amp;"_KESIS'!$D$1:$BI$1")=coal!$B$3) * IF(OR(
        coal!$A14="coal mining 05",
        coal!$A14="energy pipelines and gas processing 352T353",
        coal!$A14="oil and gas extraction 06",
        coal!$A14="refined petroleum and coke 19",
        coal!$A14="iron and steel 241",
        coal!$A14="chemicals 20, rubber and plastic products 22"
    ), INDIRECT("'"&amp;E$6&amp;"_KESIS'!$D$4:$BI$47")&lt;0, 1),
    INDIRECT("'"&amp;E$6&amp;"_KESIS'!$D$4:$BI$47")
)</f>
        <v>0</v>
      </c>
      <c r="F14" s="611" cm="1">
        <f t="array" aca="1" ref="F14" ca="1">-SUMPRODUCT(
    (INDIRECT("'"&amp;F$6&amp;"_KESIS'!$b$4:$b$47")=coal!$B14) * (INDIRECT("'"&amp;F$6&amp;"_KESIS'!$D$1:$BI$1")=coal!$B$3) * IF(OR(
        coal!$A14="coal mining 05",
        coal!$A14="energy pipelines and gas processing 352T353",
        coal!$A14="oil and gas extraction 06",
        coal!$A14="refined petroleum and coke 19",
        coal!$A14="iron and steel 241",
        coal!$A14="chemicals 20, rubber and plastic products 22"
    ), INDIRECT("'"&amp;F$6&amp;"_KESIS'!$D$4:$BI$47")&lt;0, 1),
    INDIRECT("'"&amp;F$6&amp;"_KESIS'!$D$4:$BI$47")
)</f>
        <v>0</v>
      </c>
      <c r="G14" s="611" cm="1">
        <f t="array" aca="1" ref="G14" ca="1">-SUMPRODUCT(
    (INDIRECT("'"&amp;G$6&amp;"_KESIS'!$b$4:$b$47")=coal!$B14) * (INDIRECT("'"&amp;G$6&amp;"_KESIS'!$D$1:$BI$1")=coal!$B$3) * IF(OR(
        coal!$A14="coal mining 05",
        coal!$A14="energy pipelines and gas processing 352T353",
        coal!$A14="oil and gas extraction 06",
        coal!$A14="refined petroleum and coke 19",
        coal!$A14="iron and steel 241",
        coal!$A14="chemicals 20, rubber and plastic products 22"
    ), INDIRECT("'"&amp;G$6&amp;"_KESIS'!$D$4:$BI$47")&lt;0, 1),
    INDIRECT("'"&amp;G$6&amp;"_KESIS'!$D$4:$BI$47")
)</f>
        <v>0</v>
      </c>
    </row>
    <row r="15" spans="1:8" ht="13.5">
      <c r="A15" s="107" t="s">
        <v>246</v>
      </c>
      <c r="B15" s="600" t="s">
        <v>109</v>
      </c>
      <c r="C15" s="611" cm="1">
        <f t="array" aca="1" ref="C15" ca="1">SUMPRODUCT(
    (INDIRECT("'"&amp;C$6&amp;"_KESIS'!$b$48:$b$91")=coal!$B15) * (INDIRECT("'"&amp;C$6&amp;"_KESIS'!$D$1:$BI$1")=coal!$B$3),
    INDIRECT("'"&amp;C$6&amp;"_KESIS'!$D$48:$BI$91")
)</f>
        <v>0.7</v>
      </c>
      <c r="D15" s="611" cm="1">
        <f t="array" aca="1" ref="D15" ca="1">SUMPRODUCT(
    (INDIRECT("'"&amp;D$6&amp;"_KESIS'!$b$48:$b$91")=coal!$B15) * (INDIRECT("'"&amp;D$6&amp;"_KESIS'!$D$1:$BI$1")=coal!$B$3),
    INDIRECT("'"&amp;D$6&amp;"_KESIS'!$D$48:$BI$91")
)</f>
        <v>0.6</v>
      </c>
      <c r="E15" s="611" cm="1">
        <f t="array" aca="1" ref="E15" ca="1">SUMPRODUCT(
    (INDIRECT("'"&amp;E$6&amp;"_KESIS'!$b$48:$b$91")=coal!$B15) * (INDIRECT("'"&amp;E$6&amp;"_KESIS'!$D$1:$BI$1")=coal!$B$3),
    INDIRECT("'"&amp;E$6&amp;"_KESIS'!$D$48:$BI$91")
)</f>
        <v>0.5</v>
      </c>
      <c r="F15" s="611" cm="1">
        <f t="array" aca="1" ref="F15" ca="1">SUMPRODUCT(
    (INDIRECT("'"&amp;F$6&amp;"_KESIS'!$b$48:$b$91")=coal!$B15) * (INDIRECT("'"&amp;F$6&amp;"_KESIS'!$D$1:$BI$1")=coal!$B$3),
    INDIRECT("'"&amp;F$6&amp;"_KESIS'!$D$48:$BI$91")
)</f>
        <v>0.5</v>
      </c>
      <c r="G15" s="611" cm="1">
        <f t="array" aca="1" ref="G15" ca="1">SUMPRODUCT(
    (INDIRECT("'"&amp;G$6&amp;"_KESIS'!$b$48:$b$91")=coal!$B15) * (INDIRECT("'"&amp;G$6&amp;"_KESIS'!$D$1:$BI$1")=coal!$B$3),
    INDIRECT("'"&amp;G$6&amp;"_KESIS'!$D$48:$BI$91")
)</f>
        <v>0.4</v>
      </c>
    </row>
    <row r="16" spans="1:8" ht="13.5">
      <c r="A16" s="107" t="s">
        <v>246</v>
      </c>
      <c r="B16" s="600" t="s">
        <v>110</v>
      </c>
      <c r="C16" s="611" cm="1">
        <f t="array" aca="1" ref="C16" ca="1">SUMPRODUCT(
    (INDIRECT("'"&amp;C$6&amp;"_KESIS'!$b$48:$b$91")=coal!$B16) * (INDIRECT("'"&amp;C$6&amp;"_KESIS'!$D$1:$BI$1")=coal!$B$3),
    INDIRECT("'"&amp;C$6&amp;"_KESIS'!$D$48:$BI$91")
)</f>
        <v>0</v>
      </c>
      <c r="D16" s="611" cm="1">
        <f t="array" aca="1" ref="D16" ca="1">SUMPRODUCT(
    (INDIRECT("'"&amp;D$6&amp;"_KESIS'!$b$48:$b$91")=coal!$B16) * (INDIRECT("'"&amp;D$6&amp;"_KESIS'!$D$1:$BI$1")=coal!$B$3),
    INDIRECT("'"&amp;D$6&amp;"_KESIS'!$D$48:$BI$91")
)</f>
        <v>0</v>
      </c>
      <c r="E16" s="611" cm="1">
        <f t="array" aca="1" ref="E16" ca="1">SUMPRODUCT(
    (INDIRECT("'"&amp;E$6&amp;"_KESIS'!$b$48:$b$91")=coal!$B16) * (INDIRECT("'"&amp;E$6&amp;"_KESIS'!$D$1:$BI$1")=coal!$B$3),
    INDIRECT("'"&amp;E$6&amp;"_KESIS'!$D$48:$BI$91")
)</f>
        <v>0</v>
      </c>
      <c r="F16" s="611" cm="1">
        <f t="array" aca="1" ref="F16" ca="1">SUMPRODUCT(
    (INDIRECT("'"&amp;F$6&amp;"_KESIS'!$b$48:$b$91")=coal!$B16) * (INDIRECT("'"&amp;F$6&amp;"_KESIS'!$D$1:$BI$1")=coal!$B$3),
    INDIRECT("'"&amp;F$6&amp;"_KESIS'!$D$48:$BI$91")
)</f>
        <v>0</v>
      </c>
      <c r="G16" s="611" cm="1">
        <f t="array" aca="1" ref="G16" ca="1">SUMPRODUCT(
    (INDIRECT("'"&amp;G$6&amp;"_KESIS'!$b$48:$b$91")=coal!$B16) * (INDIRECT("'"&amp;G$6&amp;"_KESIS'!$D$1:$BI$1")=coal!$B$3),
    INDIRECT("'"&amp;G$6&amp;"_KESIS'!$D$48:$BI$91")
)</f>
        <v>0</v>
      </c>
    </row>
    <row r="17" spans="1:8" ht="13.5">
      <c r="A17" s="107" t="s">
        <v>249</v>
      </c>
      <c r="B17" s="600" t="s">
        <v>111</v>
      </c>
      <c r="C17" s="611" cm="1">
        <f t="array" aca="1" ref="C17" ca="1">SUMPRODUCT(
    (INDIRECT("'"&amp;C$6&amp;"_KESIS'!$b$48:$b$91")=coal!$B17) * (INDIRECT("'"&amp;C$6&amp;"_KESIS'!$D$1:$BI$1")=coal!$B$3),
    INDIRECT("'"&amp;C$6&amp;"_KESIS'!$D$48:$BI$91")
)</f>
        <v>0</v>
      </c>
      <c r="D17" s="611" cm="1">
        <f t="array" aca="1" ref="D17" ca="1">SUMPRODUCT(
    (INDIRECT("'"&amp;D$6&amp;"_KESIS'!$b$48:$b$91")=coal!$B17) * (INDIRECT("'"&amp;D$6&amp;"_KESIS'!$D$1:$BI$1")=coal!$B$3),
    INDIRECT("'"&amp;D$6&amp;"_KESIS'!$D$48:$BI$91")
)</f>
        <v>0</v>
      </c>
      <c r="E17" s="611" cm="1">
        <f t="array" aca="1" ref="E17" ca="1">SUMPRODUCT(
    (INDIRECT("'"&amp;E$6&amp;"_KESIS'!$b$48:$b$91")=coal!$B17) * (INDIRECT("'"&amp;E$6&amp;"_KESIS'!$D$1:$BI$1")=coal!$B$3),
    INDIRECT("'"&amp;E$6&amp;"_KESIS'!$D$48:$BI$91")
)</f>
        <v>0</v>
      </c>
      <c r="F17" s="611" cm="1">
        <f t="array" aca="1" ref="F17" ca="1">SUMPRODUCT(
    (INDIRECT("'"&amp;F$6&amp;"_KESIS'!$b$48:$b$91")=coal!$B17) * (INDIRECT("'"&amp;F$6&amp;"_KESIS'!$D$1:$BI$1")=coal!$B$3),
    INDIRECT("'"&amp;F$6&amp;"_KESIS'!$D$48:$BI$91")
)</f>
        <v>0</v>
      </c>
      <c r="G17" s="611" cm="1">
        <f t="array" aca="1" ref="G17" ca="1">SUMPRODUCT(
    (INDIRECT("'"&amp;G$6&amp;"_KESIS'!$b$48:$b$91")=coal!$B17) * (INDIRECT("'"&amp;G$6&amp;"_KESIS'!$D$1:$BI$1")=coal!$B$3),
    INDIRECT("'"&amp;G$6&amp;"_KESIS'!$D$48:$BI$91")
)</f>
        <v>0</v>
      </c>
    </row>
    <row r="18" spans="1:8" ht="13.5">
      <c r="A18" s="107" t="s">
        <v>250</v>
      </c>
      <c r="B18" s="600" t="s">
        <v>113</v>
      </c>
      <c r="C18" s="611" cm="1">
        <f t="array" aca="1" ref="C18" ca="1">SUMPRODUCT(
    (INDIRECT("'"&amp;C$6&amp;"_KESIS'!$b$48:$b$91")=coal!$B18) * (INDIRECT("'"&amp;C$6&amp;"_KESIS'!$D$1:$BI$1")=coal!$B$3),
    INDIRECT("'"&amp;C$6&amp;"_KESIS'!$D$48:$BI$91")
)</f>
        <v>0</v>
      </c>
      <c r="D18" s="611" cm="1">
        <f t="array" aca="1" ref="D18" ca="1">SUMPRODUCT(
    (INDIRECT("'"&amp;D$6&amp;"_KESIS'!$b$48:$b$91")=coal!$B18) * (INDIRECT("'"&amp;D$6&amp;"_KESIS'!$D$1:$BI$1")=coal!$B$3),
    INDIRECT("'"&amp;D$6&amp;"_KESIS'!$D$48:$BI$91")
)</f>
        <v>0</v>
      </c>
      <c r="E18" s="611" cm="1">
        <f t="array" aca="1" ref="E18" ca="1">SUMPRODUCT(
    (INDIRECT("'"&amp;E$6&amp;"_KESIS'!$b$48:$b$91")=coal!$B18) * (INDIRECT("'"&amp;E$6&amp;"_KESIS'!$D$1:$BI$1")=coal!$B$3),
    INDIRECT("'"&amp;E$6&amp;"_KESIS'!$D$48:$BI$91")
)</f>
        <v>0</v>
      </c>
      <c r="F18" s="611" cm="1">
        <f t="array" aca="1" ref="F18" ca="1">SUMPRODUCT(
    (INDIRECT("'"&amp;F$6&amp;"_KESIS'!$b$48:$b$91")=coal!$B18) * (INDIRECT("'"&amp;F$6&amp;"_KESIS'!$D$1:$BI$1")=coal!$B$3),
    INDIRECT("'"&amp;F$6&amp;"_KESIS'!$D$48:$BI$91")
)</f>
        <v>0</v>
      </c>
      <c r="G18" s="611" cm="1">
        <f t="array" aca="1" ref="G18" ca="1">SUMPRODUCT(
    (INDIRECT("'"&amp;G$6&amp;"_KESIS'!$b$48:$b$91")=coal!$B18) * (INDIRECT("'"&amp;G$6&amp;"_KESIS'!$D$1:$BI$1")=coal!$B$3),
    INDIRECT("'"&amp;G$6&amp;"_KESIS'!$D$48:$BI$91")
)</f>
        <v>0</v>
      </c>
    </row>
    <row r="19" spans="1:8" ht="13.5">
      <c r="A19" s="107" t="s">
        <v>251</v>
      </c>
      <c r="B19" s="600" t="s">
        <v>114</v>
      </c>
      <c r="C19" s="611" cm="1">
        <f t="array" aca="1" ref="C19" ca="1">SUMPRODUCT(
    (INDIRECT("'"&amp;C$6&amp;"_KESIS'!$b$48:$b$91")=coal!$B19) * (INDIRECT("'"&amp;C$6&amp;"_KESIS'!$D$1:$BI$1")=coal!$B$3),
    INDIRECT("'"&amp;C$6&amp;"_KESIS'!$D$48:$BI$91")
)</f>
        <v>466</v>
      </c>
      <c r="D19" s="611" cm="1">
        <f t="array" aca="1" ref="D19" ca="1">SUMPRODUCT(
    (INDIRECT("'"&amp;D$6&amp;"_KESIS'!$b$48:$b$91")=coal!$B19) * (INDIRECT("'"&amp;D$6&amp;"_KESIS'!$D$1:$BI$1")=coal!$B$3),
    INDIRECT("'"&amp;D$6&amp;"_KESIS'!$D$48:$BI$91")
)</f>
        <v>399.4</v>
      </c>
      <c r="E19" s="611" cm="1">
        <f t="array" aca="1" ref="E19" ca="1">SUMPRODUCT(
    (INDIRECT("'"&amp;E$6&amp;"_KESIS'!$b$48:$b$91")=coal!$B19) * (INDIRECT("'"&amp;E$6&amp;"_KESIS'!$D$1:$BI$1")=coal!$B$3),
    INDIRECT("'"&amp;E$6&amp;"_KESIS'!$D$48:$BI$91")
)</f>
        <v>436.2</v>
      </c>
      <c r="F19" s="611" cm="1">
        <f t="array" aca="1" ref="F19" ca="1">SUMPRODUCT(
    (INDIRECT("'"&amp;F$6&amp;"_KESIS'!$b$48:$b$91")=coal!$B19) * (INDIRECT("'"&amp;F$6&amp;"_KESIS'!$D$1:$BI$1")=coal!$B$3),
    INDIRECT("'"&amp;F$6&amp;"_KESIS'!$D$48:$BI$91")
)</f>
        <v>416.7</v>
      </c>
      <c r="G19" s="611" cm="1">
        <f t="array" aca="1" ref="G19" ca="1">SUMPRODUCT(
    (INDIRECT("'"&amp;G$6&amp;"_KESIS'!$b$48:$b$91")=coal!$B19) * (INDIRECT("'"&amp;G$6&amp;"_KESIS'!$D$1:$BI$1")=coal!$B$3),
    INDIRECT("'"&amp;G$6&amp;"_KESIS'!$D$48:$BI$91")
)</f>
        <v>391.3</v>
      </c>
    </row>
    <row r="20" spans="1:8" ht="13.5">
      <c r="A20" s="107" t="s">
        <v>252</v>
      </c>
      <c r="B20" s="600" t="s">
        <v>115</v>
      </c>
      <c r="C20" s="611" cm="1">
        <f t="array" aca="1" ref="C20" ca="1">SUMPRODUCT(
    (INDIRECT("'"&amp;C$6&amp;"_KESIS'!$b$48:$b$91")=coal!$B20) * (INDIRECT("'"&amp;C$6&amp;"_KESIS'!$D$1:$BI$1")=coal!$B$3),
    INDIRECT("'"&amp;C$6&amp;"_KESIS'!$D$48:$BI$91")
)</f>
        <v>0</v>
      </c>
      <c r="D20" s="611" cm="1">
        <f t="array" aca="1" ref="D20" ca="1">SUMPRODUCT(
    (INDIRECT("'"&amp;D$6&amp;"_KESIS'!$b$48:$b$91")=coal!$B20) * (INDIRECT("'"&amp;D$6&amp;"_KESIS'!$D$1:$BI$1")=coal!$B$3),
    INDIRECT("'"&amp;D$6&amp;"_KESIS'!$D$48:$BI$91")
)</f>
        <v>0</v>
      </c>
      <c r="E20" s="611" cm="1">
        <f t="array" aca="1" ref="E20" ca="1">SUMPRODUCT(
    (INDIRECT("'"&amp;E$6&amp;"_KESIS'!$b$48:$b$91")=coal!$B20) * (INDIRECT("'"&amp;E$6&amp;"_KESIS'!$D$1:$BI$1")=coal!$B$3),
    INDIRECT("'"&amp;E$6&amp;"_KESIS'!$D$48:$BI$91")
)</f>
        <v>0</v>
      </c>
      <c r="F20" s="611" cm="1">
        <f t="array" aca="1" ref="F20" ca="1">SUMPRODUCT(
    (INDIRECT("'"&amp;F$6&amp;"_KESIS'!$b$48:$b$91")=coal!$B20) * (INDIRECT("'"&amp;F$6&amp;"_KESIS'!$D$1:$BI$1")=coal!$B$3),
    INDIRECT("'"&amp;F$6&amp;"_KESIS'!$D$48:$BI$91")
)</f>
        <v>0</v>
      </c>
      <c r="G20" s="611" cm="1">
        <f t="array" aca="1" ref="G20" ca="1">SUMPRODUCT(
    (INDIRECT("'"&amp;G$6&amp;"_KESIS'!$b$48:$b$91")=coal!$B20) * (INDIRECT("'"&amp;G$6&amp;"_KESIS'!$D$1:$BI$1")=coal!$B$3),
    INDIRECT("'"&amp;G$6&amp;"_KESIS'!$D$48:$BI$91")
)</f>
        <v>0</v>
      </c>
    </row>
    <row r="21" spans="1:8" ht="13.5">
      <c r="A21" s="107" t="s">
        <v>253</v>
      </c>
      <c r="B21" s="600" t="s">
        <v>116</v>
      </c>
      <c r="C21" s="611" cm="1">
        <f t="array" aca="1" ref="C21" ca="1">SUMPRODUCT(
    (INDIRECT("'"&amp;C$6&amp;"_KESIS'!$b$48:$b$91")=coal!$B21) * (INDIRECT("'"&amp;C$6&amp;"_KESIS'!$D$1:$BI$1")=coal!$B$3),
    INDIRECT("'"&amp;C$6&amp;"_KESIS'!$D$48:$BI$91")
)</f>
        <v>0</v>
      </c>
      <c r="D21" s="611" cm="1">
        <f t="array" aca="1" ref="D21" ca="1">SUMPRODUCT(
    (INDIRECT("'"&amp;D$6&amp;"_KESIS'!$b$48:$b$91")=coal!$B21) * (INDIRECT("'"&amp;D$6&amp;"_KESIS'!$D$1:$BI$1")=coal!$B$3),
    INDIRECT("'"&amp;D$6&amp;"_KESIS'!$D$48:$BI$91")
)</f>
        <v>0</v>
      </c>
      <c r="E21" s="611" cm="1">
        <f t="array" aca="1" ref="E21" ca="1">SUMPRODUCT(
    (INDIRECT("'"&amp;E$6&amp;"_KESIS'!$b$48:$b$91")=coal!$B21) * (INDIRECT("'"&amp;E$6&amp;"_KESIS'!$D$1:$BI$1")=coal!$B$3),
    INDIRECT("'"&amp;E$6&amp;"_KESIS'!$D$48:$BI$91")
)</f>
        <v>0</v>
      </c>
      <c r="F21" s="611" cm="1">
        <f t="array" aca="1" ref="F21" ca="1">SUMPRODUCT(
    (INDIRECT("'"&amp;F$6&amp;"_KESIS'!$b$48:$b$91")=coal!$B21) * (INDIRECT("'"&amp;F$6&amp;"_KESIS'!$D$1:$BI$1")=coal!$B$3),
    INDIRECT("'"&amp;F$6&amp;"_KESIS'!$D$48:$BI$91")
)</f>
        <v>0</v>
      </c>
      <c r="G21" s="611" cm="1">
        <f t="array" aca="1" ref="G21" ca="1">SUMPRODUCT(
    (INDIRECT("'"&amp;G$6&amp;"_KESIS'!$b$48:$b$91")=coal!$B21) * (INDIRECT("'"&amp;G$6&amp;"_KESIS'!$D$1:$BI$1")=coal!$B$3),
    INDIRECT("'"&amp;G$6&amp;"_KESIS'!$D$48:$BI$91")
)</f>
        <v>0</v>
      </c>
    </row>
    <row r="22" spans="1:8" ht="13.5">
      <c r="A22" s="108" t="s">
        <v>256</v>
      </c>
      <c r="B22" s="601" t="s">
        <v>117</v>
      </c>
      <c r="C22" s="611" cm="1">
        <f t="array" aca="1" ref="C22" ca="1">SUMPRODUCT(
    (INDIRECT("'"&amp;C$6&amp;"_KESIS'!$b$48:$b$91")=coal!$B22) * (INDIRECT("'"&amp;C$6&amp;"_KESIS'!$D$1:$BI$1")=coal!$B$3),
    INDIRECT("'"&amp;C$6&amp;"_KESIS'!$D$48:$BI$91")
)</f>
        <v>657.6</v>
      </c>
      <c r="D22" s="611" cm="1">
        <f t="array" aca="1" ref="D22" ca="1">SUMPRODUCT(
    (INDIRECT("'"&amp;D$6&amp;"_KESIS'!$b$48:$b$91")=coal!$B22) * (INDIRECT("'"&amp;D$6&amp;"_KESIS'!$D$1:$BI$1")=coal!$B$3),
    INDIRECT("'"&amp;D$6&amp;"_KESIS'!$D$48:$BI$91")
)</f>
        <v>708.1</v>
      </c>
      <c r="E22" s="611" cm="1">
        <f t="array" aca="1" ref="E22" ca="1">SUMPRODUCT(
    (INDIRECT("'"&amp;E$6&amp;"_KESIS'!$b$48:$b$91")=coal!$B22) * (INDIRECT("'"&amp;E$6&amp;"_KESIS'!$D$1:$BI$1")=coal!$B$3),
    INDIRECT("'"&amp;E$6&amp;"_KESIS'!$D$48:$BI$91")
)</f>
        <v>696.2</v>
      </c>
      <c r="F22" s="611" cm="1">
        <f t="array" aca="1" ref="F22" ca="1">SUMPRODUCT(
    (INDIRECT("'"&amp;F$6&amp;"_KESIS'!$b$48:$b$91")=coal!$B22) * (INDIRECT("'"&amp;F$6&amp;"_KESIS'!$D$1:$BI$1")=coal!$B$3),
    INDIRECT("'"&amp;F$6&amp;"_KESIS'!$D$48:$BI$91")
)</f>
        <v>657.5</v>
      </c>
      <c r="G22" s="611" cm="1">
        <f t="array" aca="1" ref="G22" ca="1">SUMPRODUCT(
    (INDIRECT("'"&amp;G$6&amp;"_KESIS'!$b$48:$b$91")=coal!$B22) * (INDIRECT("'"&amp;G$6&amp;"_KESIS'!$D$1:$BI$1")=coal!$B$3),
    INDIRECT("'"&amp;G$6&amp;"_KESIS'!$D$48:$BI$91")
)</f>
        <v>642.79999999999995</v>
      </c>
    </row>
    <row r="23" spans="1:8" ht="13.5">
      <c r="A23" s="109" t="s">
        <v>398</v>
      </c>
      <c r="B23" s="600" t="s">
        <v>118</v>
      </c>
      <c r="C23" s="611" cm="1">
        <f t="array" aca="1" ref="C23" ca="1">SUMPRODUCT(
    (INDIRECT("'"&amp;C$6&amp;"_KESIS'!$b$48:$b$91")=coal!$B23) * (INDIRECT("'"&amp;C$6&amp;"_KESIS'!$D$1:$BI$1")=coal!$B$3),
    INDIRECT("'"&amp;C$6&amp;"_KESIS'!$D$48:$BI$91")
)</f>
        <v>2250.9</v>
      </c>
      <c r="D23" s="611" cm="1">
        <f t="array" aca="1" ref="D23" ca="1">SUMPRODUCT(
    (INDIRECT("'"&amp;D$6&amp;"_KESIS'!$b$48:$b$91")=coal!$B23) * (INDIRECT("'"&amp;D$6&amp;"_KESIS'!$D$1:$BI$1")=coal!$B$3),
    INDIRECT("'"&amp;D$6&amp;"_KESIS'!$D$48:$BI$91")
)</f>
        <v>2015.2</v>
      </c>
      <c r="E23" s="611" cm="1">
        <f t="array" aca="1" ref="E23" ca="1">SUMPRODUCT(
    (INDIRECT("'"&amp;E$6&amp;"_KESIS'!$b$48:$b$91")=coal!$B23) * (INDIRECT("'"&amp;E$6&amp;"_KESIS'!$D$1:$BI$1")=coal!$B$3),
    INDIRECT("'"&amp;E$6&amp;"_KESIS'!$D$48:$BI$91")
)</f>
        <v>2160.1999999999998</v>
      </c>
      <c r="F23" s="611" cm="1">
        <f t="array" aca="1" ref="F23" ca="1">SUMPRODUCT(
    (INDIRECT("'"&amp;F$6&amp;"_KESIS'!$b$48:$b$91")=coal!$B23) * (INDIRECT("'"&amp;F$6&amp;"_KESIS'!$D$1:$BI$1")=coal!$B$3),
    INDIRECT("'"&amp;F$6&amp;"_KESIS'!$D$48:$BI$91")
)</f>
        <v>2053.6999999999998</v>
      </c>
      <c r="G23" s="611" cm="1">
        <f t="array" aca="1" ref="G23" ca="1">SUMPRODUCT(
    (INDIRECT("'"&amp;G$6&amp;"_KESIS'!$b$48:$b$91")=coal!$B23) * (INDIRECT("'"&amp;G$6&amp;"_KESIS'!$D$1:$BI$1")=coal!$B$3),
    INDIRECT("'"&amp;G$6&amp;"_KESIS'!$D$48:$BI$91")
)</f>
        <v>1951.4</v>
      </c>
    </row>
    <row r="24" spans="1:8" ht="13.5">
      <c r="A24" s="538" t="s">
        <v>351</v>
      </c>
      <c r="B24" s="602" t="s">
        <v>119</v>
      </c>
      <c r="C24" s="611" cm="1">
        <f t="array" aca="1" ref="C24" ca="1">SUMPRODUCT(
    (INDIRECT("'"&amp;C$6&amp;"_KESIS'!$b$48:$b$91")=coal!$B24) * (INDIRECT("'"&amp;C$6&amp;"_KESIS'!$D$1:$BI$1")=coal!$B$3),
    INDIRECT("'"&amp;C$6&amp;"_KESIS'!$D$48:$BI$91")
)</f>
        <v>900.2</v>
      </c>
      <c r="D24" s="611" cm="1">
        <f t="array" aca="1" ref="D24" ca="1">SUMPRODUCT(
    (INDIRECT("'"&amp;D$6&amp;"_KESIS'!$b$48:$b$91")=coal!$B24) * (INDIRECT("'"&amp;D$6&amp;"_KESIS'!$D$1:$BI$1")=coal!$B$3),
    INDIRECT("'"&amp;D$6&amp;"_KESIS'!$D$48:$BI$91")
)</f>
        <v>746.7</v>
      </c>
      <c r="E24" s="611" cm="1">
        <f t="array" aca="1" ref="E24" ca="1">SUMPRODUCT(
    (INDIRECT("'"&amp;E$6&amp;"_KESIS'!$b$48:$b$91")=coal!$B24) * (INDIRECT("'"&amp;E$6&amp;"_KESIS'!$D$1:$BI$1")=coal!$B$3),
    INDIRECT("'"&amp;E$6&amp;"_KESIS'!$D$48:$BI$91")
)</f>
        <v>904.7</v>
      </c>
      <c r="F24" s="611" cm="1">
        <f t="array" aca="1" ref="F24" ca="1">SUMPRODUCT(
    (INDIRECT("'"&amp;F$6&amp;"_KESIS'!$b$48:$b$91")=coal!$B24) * (INDIRECT("'"&amp;F$6&amp;"_KESIS'!$D$1:$BI$1")=coal!$B$3),
    INDIRECT("'"&amp;F$6&amp;"_KESIS'!$D$48:$BI$91")
)</f>
        <v>883.09999999999991</v>
      </c>
      <c r="G24" s="611" cm="1">
        <f t="array" aca="1" ref="G24" ca="1">SUMPRODUCT(
    (INDIRECT("'"&amp;G$6&amp;"_KESIS'!$b$48:$b$91")=coal!$B24) * (INDIRECT("'"&amp;G$6&amp;"_KESIS'!$D$1:$BI$1")=coal!$B$3),
    INDIRECT("'"&amp;G$6&amp;"_KESIS'!$D$48:$BI$91")
)</f>
        <v>617.1</v>
      </c>
    </row>
    <row r="25" spans="1:8" ht="13.5">
      <c r="A25" s="109" t="s">
        <v>261</v>
      </c>
      <c r="B25" s="603" t="s">
        <v>120</v>
      </c>
      <c r="C25" s="611" cm="1">
        <f t="array" aca="1" ref="C25" ca="1">SUMPRODUCT(
    (INDIRECT("'"&amp;C$6&amp;"_KESIS'!$b$48:$b$91")=coal!$B25) * (INDIRECT("'"&amp;C$6&amp;"_KESIS'!$D$1:$BI$1")=coal!$B$3),
    INDIRECT("'"&amp;C$6&amp;"_KESIS'!$D$48:$BI$91")
)</f>
        <v>341.8</v>
      </c>
      <c r="D25" s="611" cm="1">
        <f t="array" aca="1" ref="D25" ca="1">SUMPRODUCT(
    (INDIRECT("'"&amp;D$6&amp;"_KESIS'!$b$48:$b$91")=coal!$B25) * (INDIRECT("'"&amp;D$6&amp;"_KESIS'!$D$1:$BI$1")=coal!$B$3),
    INDIRECT("'"&amp;D$6&amp;"_KESIS'!$D$48:$BI$91")
)</f>
        <v>380.4</v>
      </c>
      <c r="E25" s="611" cm="1">
        <f t="array" aca="1" ref="E25" ca="1">SUMPRODUCT(
    (INDIRECT("'"&amp;E$6&amp;"_KESIS'!$b$48:$b$91")=coal!$B25) * (INDIRECT("'"&amp;E$6&amp;"_KESIS'!$D$1:$BI$1")=coal!$B$3),
    INDIRECT("'"&amp;E$6&amp;"_KESIS'!$D$48:$BI$91")
)</f>
        <v>384.5</v>
      </c>
      <c r="F25" s="611" cm="1">
        <f t="array" aca="1" ref="F25" ca="1">SUMPRODUCT(
    (INDIRECT("'"&amp;F$6&amp;"_KESIS'!$b$48:$b$91")=coal!$B25) * (INDIRECT("'"&amp;F$6&amp;"_KESIS'!$D$1:$BI$1")=coal!$B$3),
    INDIRECT("'"&amp;F$6&amp;"_KESIS'!$D$48:$BI$91")
)</f>
        <v>423.9</v>
      </c>
      <c r="G25" s="611" cm="1">
        <f t="array" aca="1" ref="G25" ca="1">SUMPRODUCT(
    (INDIRECT("'"&amp;G$6&amp;"_KESIS'!$b$48:$b$91")=coal!$B25) * (INDIRECT("'"&amp;G$6&amp;"_KESIS'!$D$1:$BI$1")=coal!$B$3),
    INDIRECT("'"&amp;G$6&amp;"_KESIS'!$D$48:$BI$91")
)</f>
        <v>392.3</v>
      </c>
    </row>
    <row r="26" spans="1:8" ht="13.5">
      <c r="A26" s="108" t="s">
        <v>262</v>
      </c>
      <c r="B26" s="604" t="s">
        <v>121</v>
      </c>
      <c r="C26" s="611" cm="1">
        <f t="array" aca="1" ref="C26" ca="1">SUMPRODUCT(
    (INDIRECT("'"&amp;C$6&amp;"_KESIS'!$b$48:$b$91")=coal!$B26) * (INDIRECT("'"&amp;C$6&amp;"_KESIS'!$D$1:$BI$1")=coal!$B$3),
    INDIRECT("'"&amp;C$6&amp;"_KESIS'!$D$48:$BI$91")
)</f>
        <v>0</v>
      </c>
      <c r="D26" s="611" cm="1">
        <f t="array" aca="1" ref="D26" ca="1">SUMPRODUCT(
    (INDIRECT("'"&amp;D$6&amp;"_KESIS'!$b$48:$b$91")=coal!$B26) * (INDIRECT("'"&amp;D$6&amp;"_KESIS'!$D$1:$BI$1")=coal!$B$3),
    INDIRECT("'"&amp;D$6&amp;"_KESIS'!$D$48:$BI$91")
)</f>
        <v>0</v>
      </c>
      <c r="E26" s="611" cm="1">
        <f t="array" aca="1" ref="E26" ca="1">SUMPRODUCT(
    (INDIRECT("'"&amp;E$6&amp;"_KESIS'!$b$48:$b$91")=coal!$B26) * (INDIRECT("'"&amp;E$6&amp;"_KESIS'!$D$1:$BI$1")=coal!$B$3),
    INDIRECT("'"&amp;E$6&amp;"_KESIS'!$D$48:$BI$91")
)</f>
        <v>0</v>
      </c>
      <c r="F26" s="611" cm="1">
        <f t="array" aca="1" ref="F26" ca="1">SUMPRODUCT(
    (INDIRECT("'"&amp;F$6&amp;"_KESIS'!$b$48:$b$91")=coal!$B26) * (INDIRECT("'"&amp;F$6&amp;"_KESIS'!$D$1:$BI$1")=coal!$B$3),
    INDIRECT("'"&amp;F$6&amp;"_KESIS'!$D$48:$BI$91")
)</f>
        <v>0</v>
      </c>
      <c r="G26" s="611" cm="1">
        <f t="array" aca="1" ref="G26" ca="1">SUMPRODUCT(
    (INDIRECT("'"&amp;G$6&amp;"_KESIS'!$b$48:$b$91")=coal!$B26) * (INDIRECT("'"&amp;G$6&amp;"_KESIS'!$D$1:$BI$1")=coal!$B$3),
    INDIRECT("'"&amp;G$6&amp;"_KESIS'!$D$48:$BI$91")
)</f>
        <v>0</v>
      </c>
    </row>
    <row r="27" spans="1:8" ht="13.5">
      <c r="A27" s="109" t="s">
        <v>265</v>
      </c>
      <c r="B27" s="604" t="s">
        <v>122</v>
      </c>
      <c r="C27" s="611" cm="1">
        <f t="array" aca="1" ref="C27" ca="1">SUMPRODUCT(
    (INDIRECT("'"&amp;C$6&amp;"_KESIS'!$b$48:$b$91")=coal!$B27) * (INDIRECT("'"&amp;C$6&amp;"_KESIS'!$D$1:$BI$1")=coal!$B$3),
    INDIRECT("'"&amp;C$6&amp;"_KESIS'!$D$48:$BI$91")
)</f>
        <v>0</v>
      </c>
      <c r="D27" s="611" cm="1">
        <f t="array" aca="1" ref="D27" ca="1">SUMPRODUCT(
    (INDIRECT("'"&amp;D$6&amp;"_KESIS'!$b$48:$b$91")=coal!$B27) * (INDIRECT("'"&amp;D$6&amp;"_KESIS'!$D$1:$BI$1")=coal!$B$3),
    INDIRECT("'"&amp;D$6&amp;"_KESIS'!$D$48:$BI$91")
)</f>
        <v>0</v>
      </c>
      <c r="E27" s="611" cm="1">
        <f t="array" aca="1" ref="E27" ca="1">SUMPRODUCT(
    (INDIRECT("'"&amp;E$6&amp;"_KESIS'!$b$48:$b$91")=coal!$B27) * (INDIRECT("'"&amp;E$6&amp;"_KESIS'!$D$1:$BI$1")=coal!$B$3),
    INDIRECT("'"&amp;E$6&amp;"_KESIS'!$D$48:$BI$91")
)</f>
        <v>0</v>
      </c>
      <c r="F27" s="611" cm="1">
        <f t="array" aca="1" ref="F27" ca="1">SUMPRODUCT(
    (INDIRECT("'"&amp;F$6&amp;"_KESIS'!$b$48:$b$91")=coal!$B27) * (INDIRECT("'"&amp;F$6&amp;"_KESIS'!$D$1:$BI$1")=coal!$B$3),
    INDIRECT("'"&amp;F$6&amp;"_KESIS'!$D$48:$BI$91")
)</f>
        <v>0</v>
      </c>
      <c r="G27" s="611" cm="1">
        <f t="array" aca="1" ref="G27" ca="1">SUMPRODUCT(
    (INDIRECT("'"&amp;G$6&amp;"_KESIS'!$b$48:$b$91")=coal!$B27) * (INDIRECT("'"&amp;G$6&amp;"_KESIS'!$D$1:$BI$1")=coal!$B$3),
    INDIRECT("'"&amp;G$6&amp;"_KESIS'!$D$48:$BI$91")
)</f>
        <v>0</v>
      </c>
    </row>
    <row r="28" spans="1:8" ht="13.5">
      <c r="A28" s="107" t="s">
        <v>266</v>
      </c>
      <c r="B28" s="600" t="s">
        <v>123</v>
      </c>
      <c r="C28" s="611" cm="1">
        <f t="array" aca="1" ref="C28" ca="1">SUMPRODUCT(
    (INDIRECT("'"&amp;C$6&amp;"_KESIS'!$b$48:$b$91")=coal!$B28) * (INDIRECT("'"&amp;C$6&amp;"_KESIS'!$D$1:$BI$1")=coal!$B$3),
    INDIRECT("'"&amp;C$6&amp;"_KESIS'!$D$48:$BI$91")
)</f>
        <v>2017.3</v>
      </c>
      <c r="D28" s="611" cm="1">
        <f t="array" aca="1" ref="D28" ca="1">SUMPRODUCT(
    (INDIRECT("'"&amp;D$6&amp;"_KESIS'!$b$48:$b$91")=coal!$B28) * (INDIRECT("'"&amp;D$6&amp;"_KESIS'!$D$1:$BI$1")=coal!$B$3),
    INDIRECT("'"&amp;D$6&amp;"_KESIS'!$D$48:$BI$91")
)</f>
        <v>1932.5</v>
      </c>
      <c r="E28" s="611" cm="1">
        <f t="array" aca="1" ref="E28" ca="1">SUMPRODUCT(
    (INDIRECT("'"&amp;E$6&amp;"_KESIS'!$b$48:$b$91")=coal!$B28) * (INDIRECT("'"&amp;E$6&amp;"_KESIS'!$D$1:$BI$1")=coal!$B$3),
    INDIRECT("'"&amp;E$6&amp;"_KESIS'!$D$48:$BI$91")
)</f>
        <v>2152.9</v>
      </c>
      <c r="F28" s="611" cm="1">
        <f t="array" aca="1" ref="F28" ca="1">SUMPRODUCT(
    (INDIRECT("'"&amp;F$6&amp;"_KESIS'!$b$48:$b$91")=coal!$B28) * (INDIRECT("'"&amp;F$6&amp;"_KESIS'!$D$1:$BI$1")=coal!$B$3),
    INDIRECT("'"&amp;F$6&amp;"_KESIS'!$D$48:$BI$91")
)</f>
        <v>1915.7</v>
      </c>
      <c r="G28" s="611" cm="1">
        <f t="array" aca="1" ref="G28" ca="1">SUMPRODUCT(
    (INDIRECT("'"&amp;G$6&amp;"_KESIS'!$b$48:$b$91")=coal!$B28) * (INDIRECT("'"&amp;G$6&amp;"_KESIS'!$D$1:$BI$1")=coal!$B$3),
    INDIRECT("'"&amp;G$6&amp;"_KESIS'!$D$48:$BI$91")
)</f>
        <v>1474</v>
      </c>
    </row>
    <row r="29" spans="1:8" ht="13.5">
      <c r="A29" s="107" t="s">
        <v>269</v>
      </c>
      <c r="B29" s="600" t="s">
        <v>124</v>
      </c>
      <c r="C29" s="611" cm="1">
        <f t="array" aca="1" ref="C29" ca="1">SUMPRODUCT(
    (INDIRECT("'"&amp;C$6&amp;"_KESIS'!$b$48:$b$91")=coal!$B29) * (INDIRECT("'"&amp;C$6&amp;"_KESIS'!$D$1:$BI$1")=coal!$B$3),
    INDIRECT("'"&amp;C$6&amp;"_KESIS'!$D$48:$BI$91")
)</f>
        <v>0</v>
      </c>
      <c r="D29" s="611" cm="1">
        <f t="array" aca="1" ref="D29" ca="1">SUMPRODUCT(
    (INDIRECT("'"&amp;D$6&amp;"_KESIS'!$b$48:$b$91")=coal!$B29) * (INDIRECT("'"&amp;D$6&amp;"_KESIS'!$D$1:$BI$1")=coal!$B$3),
    INDIRECT("'"&amp;D$6&amp;"_KESIS'!$D$48:$BI$91")
)</f>
        <v>0</v>
      </c>
      <c r="E29" s="611" cm="1">
        <f t="array" aca="1" ref="E29" ca="1">SUMPRODUCT(
    (INDIRECT("'"&amp;E$6&amp;"_KESIS'!$b$48:$b$91")=coal!$B29) * (INDIRECT("'"&amp;E$6&amp;"_KESIS'!$D$1:$BI$1")=coal!$B$3),
    INDIRECT("'"&amp;E$6&amp;"_KESIS'!$D$48:$BI$91")
)</f>
        <v>0</v>
      </c>
      <c r="F29" s="611" cm="1">
        <f t="array" aca="1" ref="F29" ca="1">SUMPRODUCT(
    (INDIRECT("'"&amp;F$6&amp;"_KESIS'!$b$48:$b$91")=coal!$B29) * (INDIRECT("'"&amp;F$6&amp;"_KESIS'!$D$1:$BI$1")=coal!$B$3),
    INDIRECT("'"&amp;F$6&amp;"_KESIS'!$D$48:$BI$91")
)</f>
        <v>0</v>
      </c>
      <c r="G29" s="611" cm="1">
        <f t="array" aca="1" ref="G29" ca="1">SUMPRODUCT(
    (INDIRECT("'"&amp;G$6&amp;"_KESIS'!$b$48:$b$91")=coal!$B29) * (INDIRECT("'"&amp;G$6&amp;"_KESIS'!$D$1:$BI$1")=coal!$B$3),
    INDIRECT("'"&amp;G$6&amp;"_KESIS'!$D$48:$BI$91")
)</f>
        <v>0.1</v>
      </c>
    </row>
    <row r="30" spans="1:8" ht="13.5">
      <c r="A30" s="107" t="s">
        <v>268</v>
      </c>
      <c r="B30" s="602" t="s">
        <v>132</v>
      </c>
      <c r="C30" s="611" cm="1">
        <f t="array" aca="1" ref="C30" ca="1">SUMPRODUCT(
    (INDIRECT("'"&amp;C$6&amp;"_KESIS'!$b$48:$b$91")=coal!$B30) * (INDIRECT("'"&amp;C$6&amp;"_KESIS'!$D$1:$BI$1")=coal!$B$3),
    INDIRECT("'"&amp;C$6&amp;"_KESIS'!$D$48:$BI$91")
)</f>
        <v>0.2</v>
      </c>
      <c r="D30" s="611" cm="1">
        <f t="array" aca="1" ref="D30" ca="1">SUMPRODUCT(
    (INDIRECT("'"&amp;D$6&amp;"_KESIS'!$b$48:$b$91")=coal!$B30) * (INDIRECT("'"&amp;D$6&amp;"_KESIS'!$D$1:$BI$1")=coal!$B$3),
    INDIRECT("'"&amp;D$6&amp;"_KESIS'!$D$48:$BI$91")
)</f>
        <v>0.1</v>
      </c>
      <c r="E30" s="611" cm="1">
        <f t="array" aca="1" ref="E30" ca="1">SUMPRODUCT(
    (INDIRECT("'"&amp;E$6&amp;"_KESIS'!$b$48:$b$91")=coal!$B30) * (INDIRECT("'"&amp;E$6&amp;"_KESIS'!$D$1:$BI$1")=coal!$B$3),
    INDIRECT("'"&amp;E$6&amp;"_KESIS'!$D$48:$BI$91")
)</f>
        <v>0.1</v>
      </c>
      <c r="F30" s="611" cm="1">
        <f t="array" aca="1" ref="F30" ca="1">SUMPRODUCT(
    (INDIRECT("'"&amp;F$6&amp;"_KESIS'!$b$48:$b$91")=coal!$B30) * (INDIRECT("'"&amp;F$6&amp;"_KESIS'!$D$1:$BI$1")=coal!$B$3),
    INDIRECT("'"&amp;F$6&amp;"_KESIS'!$D$48:$BI$91")
)</f>
        <v>0</v>
      </c>
      <c r="G30" s="611" cm="1">
        <f t="array" aca="1" ref="G30" ca="1">SUMPRODUCT(
    (INDIRECT("'"&amp;G$6&amp;"_KESIS'!$b$48:$b$91")=coal!$B30) * (INDIRECT("'"&amp;G$6&amp;"_KESIS'!$D$1:$BI$1")=coal!$B$3),
    INDIRECT("'"&amp;G$6&amp;"_KESIS'!$D$48:$BI$91")
)</f>
        <v>0</v>
      </c>
    </row>
    <row r="31" spans="1:8" ht="13.5">
      <c r="A31" s="108" t="s">
        <v>256</v>
      </c>
      <c r="B31" s="601" t="s">
        <v>134</v>
      </c>
      <c r="C31" s="611" cm="1">
        <f t="array" aca="1" ref="C31" ca="1">SUMPRODUCT(
    (INDIRECT("'"&amp;C$6&amp;"_KESIS'!$b$48:$b$91")=coal!$B31) * (INDIRECT("'"&amp;C$6&amp;"_KESIS'!$D$1:$BI$1")=coal!$B$3),
    INDIRECT("'"&amp;C$6&amp;"_KESIS'!$D$48:$BI$91")
)</f>
        <v>15.4</v>
      </c>
      <c r="D31" s="611" cm="1">
        <f t="array" aca="1" ref="D31" ca="1">SUMPRODUCT(
    (INDIRECT("'"&amp;D$6&amp;"_KESIS'!$b$48:$b$91")=coal!$B31) * (INDIRECT("'"&amp;D$6&amp;"_KESIS'!$D$1:$BI$1")=coal!$B$3),
    INDIRECT("'"&amp;D$6&amp;"_KESIS'!$D$48:$BI$91")
)</f>
        <v>24.9</v>
      </c>
      <c r="E31" s="611" cm="1">
        <f t="array" aca="1" ref="E31" ca="1">SUMPRODUCT(
    (INDIRECT("'"&amp;E$6&amp;"_KESIS'!$b$48:$b$91")=coal!$B31) * (INDIRECT("'"&amp;E$6&amp;"_KESIS'!$D$1:$BI$1")=coal!$B$3),
    INDIRECT("'"&amp;E$6&amp;"_KESIS'!$D$48:$BI$91")
)</f>
        <v>35.6</v>
      </c>
      <c r="F31" s="611" cm="1">
        <f t="array" aca="1" ref="F31" ca="1">SUMPRODUCT(
    (INDIRECT("'"&amp;F$6&amp;"_KESIS'!$b$48:$b$91")=coal!$B31) * (INDIRECT("'"&amp;F$6&amp;"_KESIS'!$D$1:$BI$1")=coal!$B$3),
    INDIRECT("'"&amp;F$6&amp;"_KESIS'!$D$48:$BI$91")
)</f>
        <v>27</v>
      </c>
      <c r="G31" s="611" cm="1">
        <f t="array" aca="1" ref="G31" ca="1">SUMPRODUCT(
    (INDIRECT("'"&amp;G$6&amp;"_KESIS'!$b$48:$b$91")=coal!$B31) * (INDIRECT("'"&amp;G$6&amp;"_KESIS'!$D$1:$BI$1")=coal!$B$3),
    INDIRECT("'"&amp;G$6&amp;"_KESIS'!$D$48:$BI$91")
)</f>
        <v>17.600000000000001</v>
      </c>
      <c r="H31" s="429" t="s">
        <v>906</v>
      </c>
    </row>
    <row r="32" spans="1:8" ht="13.5">
      <c r="A32" s="605"/>
      <c r="B32" s="606"/>
      <c r="C32" s="612">
        <f ca="1">SUM(C7:C31)</f>
        <v>29710.2</v>
      </c>
      <c r="D32" s="612">
        <f t="shared" ref="D32:G32" ca="1" si="0">SUM(D7:D31)</f>
        <v>28161.600000000002</v>
      </c>
      <c r="E32" s="612">
        <f t="shared" ca="1" si="0"/>
        <v>29354.1</v>
      </c>
      <c r="F32" s="612">
        <f t="shared" ca="1" si="0"/>
        <v>27105.000000000004</v>
      </c>
      <c r="G32" s="612">
        <f t="shared" ca="1" si="0"/>
        <v>26782.399999999998</v>
      </c>
    </row>
    <row r="33" spans="1:8" ht="13.5">
      <c r="A33" s="609" t="s">
        <v>807</v>
      </c>
      <c r="B33" s="606"/>
      <c r="C33" s="612"/>
    </row>
    <row r="34" spans="1:8">
      <c r="A34" s="614"/>
      <c r="B34" s="615" t="s">
        <v>270</v>
      </c>
      <c r="C34" s="614">
        <v>2019</v>
      </c>
      <c r="D34" s="614">
        <v>2020</v>
      </c>
      <c r="E34" s="614">
        <v>2021</v>
      </c>
      <c r="F34" s="614">
        <v>2022</v>
      </c>
      <c r="G34" s="614">
        <v>2023</v>
      </c>
      <c r="H34" s="614"/>
    </row>
    <row r="35" spans="1:8">
      <c r="A35" s="616" t="s">
        <v>781</v>
      </c>
      <c r="B35" s="617" t="s">
        <v>246</v>
      </c>
      <c r="C35" s="614">
        <f ca="1">SUMIF($A$7:$A$31,$B35,C$7:C$31)</f>
        <v>0.7</v>
      </c>
      <c r="D35" s="614">
        <f t="shared" ref="D35:G50" ca="1" si="1">SUMIF($A$7:$A$31,$B35,D$7:D$31)</f>
        <v>0.6</v>
      </c>
      <c r="E35" s="614">
        <f t="shared" ca="1" si="1"/>
        <v>0.5</v>
      </c>
      <c r="F35" s="614">
        <f t="shared" ca="1" si="1"/>
        <v>0.5</v>
      </c>
      <c r="G35" s="614">
        <f t="shared" ca="1" si="1"/>
        <v>0.4</v>
      </c>
      <c r="H35" s="614" t="s">
        <v>681</v>
      </c>
    </row>
    <row r="36" spans="1:8">
      <c r="A36" s="616" t="s">
        <v>782</v>
      </c>
      <c r="B36" s="586" t="s">
        <v>247</v>
      </c>
      <c r="C36" s="614">
        <f t="shared" ref="C36:G53" ca="1" si="2">SUMIF($A$7:$A$31,$B36,C$7:C$31)</f>
        <v>0</v>
      </c>
      <c r="D36" s="614">
        <f t="shared" ca="1" si="1"/>
        <v>0</v>
      </c>
      <c r="E36" s="614">
        <f t="shared" ca="1" si="1"/>
        <v>0</v>
      </c>
      <c r="F36" s="614">
        <f t="shared" ca="1" si="1"/>
        <v>0</v>
      </c>
      <c r="G36" s="614">
        <f t="shared" ca="1" si="1"/>
        <v>0</v>
      </c>
      <c r="H36" s="614"/>
    </row>
    <row r="37" spans="1:8">
      <c r="A37" s="616" t="s">
        <v>783</v>
      </c>
      <c r="B37" s="586" t="s">
        <v>248</v>
      </c>
      <c r="C37" s="614">
        <f t="shared" ca="1" si="2"/>
        <v>0</v>
      </c>
      <c r="D37" s="614">
        <f t="shared" ca="1" si="1"/>
        <v>0</v>
      </c>
      <c r="E37" s="614">
        <f t="shared" ca="1" si="1"/>
        <v>0</v>
      </c>
      <c r="F37" s="614">
        <f t="shared" ca="1" si="1"/>
        <v>0</v>
      </c>
      <c r="G37" s="614">
        <f t="shared" ca="1" si="1"/>
        <v>0</v>
      </c>
      <c r="H37" s="614"/>
    </row>
    <row r="38" spans="1:8">
      <c r="A38" s="616" t="s">
        <v>784</v>
      </c>
      <c r="B38" s="617" t="s">
        <v>249</v>
      </c>
      <c r="C38" s="614">
        <f t="shared" ca="1" si="2"/>
        <v>0</v>
      </c>
      <c r="D38" s="614">
        <f t="shared" ca="1" si="1"/>
        <v>0</v>
      </c>
      <c r="E38" s="614">
        <f t="shared" ca="1" si="1"/>
        <v>0</v>
      </c>
      <c r="F38" s="614">
        <f t="shared" ca="1" si="1"/>
        <v>0</v>
      </c>
      <c r="G38" s="614">
        <f t="shared" ca="1" si="1"/>
        <v>0</v>
      </c>
      <c r="H38" s="614" t="s">
        <v>681</v>
      </c>
    </row>
    <row r="39" spans="1:8">
      <c r="A39" s="616" t="s">
        <v>785</v>
      </c>
      <c r="B39" s="617" t="s">
        <v>250</v>
      </c>
      <c r="C39" s="614">
        <f t="shared" ca="1" si="2"/>
        <v>0</v>
      </c>
      <c r="D39" s="614">
        <f t="shared" ca="1" si="1"/>
        <v>0</v>
      </c>
      <c r="E39" s="614">
        <f t="shared" ca="1" si="1"/>
        <v>0</v>
      </c>
      <c r="F39" s="614">
        <f t="shared" ca="1" si="1"/>
        <v>0</v>
      </c>
      <c r="G39" s="614">
        <f t="shared" ca="1" si="1"/>
        <v>0</v>
      </c>
      <c r="H39" s="614" t="s">
        <v>681</v>
      </c>
    </row>
    <row r="40" spans="1:8">
      <c r="A40" s="616" t="s">
        <v>786</v>
      </c>
      <c r="B40" s="617" t="s">
        <v>251</v>
      </c>
      <c r="C40" s="614">
        <f t="shared" ca="1" si="2"/>
        <v>466</v>
      </c>
      <c r="D40" s="614">
        <f t="shared" ca="1" si="1"/>
        <v>399.4</v>
      </c>
      <c r="E40" s="614">
        <f t="shared" ca="1" si="1"/>
        <v>436.2</v>
      </c>
      <c r="F40" s="614">
        <f t="shared" ca="1" si="1"/>
        <v>416.7</v>
      </c>
      <c r="G40" s="614">
        <f t="shared" ca="1" si="1"/>
        <v>391.3</v>
      </c>
      <c r="H40" s="614" t="s">
        <v>681</v>
      </c>
    </row>
    <row r="41" spans="1:8">
      <c r="A41" s="616" t="s">
        <v>787</v>
      </c>
      <c r="B41" s="617" t="s">
        <v>252</v>
      </c>
      <c r="C41" s="614">
        <f t="shared" ca="1" si="2"/>
        <v>0</v>
      </c>
      <c r="D41" s="614">
        <f t="shared" ca="1" si="1"/>
        <v>0</v>
      </c>
      <c r="E41" s="614">
        <f t="shared" ca="1" si="1"/>
        <v>0</v>
      </c>
      <c r="F41" s="614">
        <f t="shared" ca="1" si="1"/>
        <v>0</v>
      </c>
      <c r="G41" s="614">
        <f t="shared" ca="1" si="1"/>
        <v>0</v>
      </c>
      <c r="H41" s="614" t="s">
        <v>681</v>
      </c>
    </row>
    <row r="42" spans="1:8">
      <c r="A42" s="616" t="s">
        <v>788</v>
      </c>
      <c r="B42" s="617" t="s">
        <v>253</v>
      </c>
      <c r="C42" s="614">
        <f t="shared" ca="1" si="2"/>
        <v>0</v>
      </c>
      <c r="D42" s="614">
        <f t="shared" ca="1" si="1"/>
        <v>0</v>
      </c>
      <c r="E42" s="614">
        <f t="shared" ca="1" si="1"/>
        <v>0</v>
      </c>
      <c r="F42" s="614">
        <f t="shared" ca="1" si="1"/>
        <v>0</v>
      </c>
      <c r="G42" s="614">
        <f t="shared" ca="1" si="1"/>
        <v>0</v>
      </c>
      <c r="H42" s="614" t="s">
        <v>681</v>
      </c>
    </row>
    <row r="43" spans="1:8">
      <c r="A43" s="616" t="s">
        <v>789</v>
      </c>
      <c r="B43" s="586" t="s">
        <v>254</v>
      </c>
      <c r="C43" s="614">
        <f t="shared" ca="1" si="2"/>
        <v>0</v>
      </c>
      <c r="D43" s="614">
        <f t="shared" ca="1" si="1"/>
        <v>0</v>
      </c>
      <c r="E43" s="614">
        <f t="shared" ca="1" si="1"/>
        <v>0</v>
      </c>
      <c r="F43" s="614">
        <f t="shared" ca="1" si="1"/>
        <v>0</v>
      </c>
      <c r="G43" s="614">
        <f t="shared" ca="1" si="1"/>
        <v>0</v>
      </c>
      <c r="H43" s="614"/>
    </row>
    <row r="44" spans="1:8">
      <c r="A44" s="616" t="s">
        <v>790</v>
      </c>
      <c r="B44" s="618" t="s">
        <v>257</v>
      </c>
      <c r="C44" s="614">
        <f t="shared" ca="1" si="2"/>
        <v>673</v>
      </c>
      <c r="D44" s="614">
        <f t="shared" ca="1" si="1"/>
        <v>733</v>
      </c>
      <c r="E44" s="614">
        <f t="shared" ca="1" si="1"/>
        <v>731.80000000000007</v>
      </c>
      <c r="F44" s="614">
        <f t="shared" ca="1" si="1"/>
        <v>684.5</v>
      </c>
      <c r="G44" s="614">
        <f t="shared" ca="1" si="1"/>
        <v>660.4</v>
      </c>
      <c r="H44" s="614" t="s">
        <v>670</v>
      </c>
    </row>
    <row r="45" spans="1:8">
      <c r="A45" s="616" t="s">
        <v>791</v>
      </c>
      <c r="B45" s="619" t="s">
        <v>398</v>
      </c>
      <c r="C45" s="614">
        <f t="shared" ca="1" si="2"/>
        <v>2250.9</v>
      </c>
      <c r="D45" s="614">
        <f t="shared" ca="1" si="1"/>
        <v>2015.2</v>
      </c>
      <c r="E45" s="614">
        <f t="shared" ca="1" si="1"/>
        <v>2160.1999999999998</v>
      </c>
      <c r="F45" s="614">
        <f t="shared" ca="1" si="1"/>
        <v>2053.6999999999998</v>
      </c>
      <c r="G45" s="614">
        <f t="shared" ca="1" si="1"/>
        <v>1951.4</v>
      </c>
      <c r="H45" s="614" t="s">
        <v>681</v>
      </c>
    </row>
    <row r="46" spans="1:8">
      <c r="A46" s="616" t="s">
        <v>792</v>
      </c>
      <c r="B46" s="620" t="s">
        <v>259</v>
      </c>
      <c r="C46" s="614">
        <f t="shared" ca="1" si="2"/>
        <v>23960.3</v>
      </c>
      <c r="D46" s="614">
        <f t="shared" ca="1" si="1"/>
        <v>22700.400000000001</v>
      </c>
      <c r="E46" s="614">
        <f t="shared" ca="1" si="1"/>
        <v>23487.899999999998</v>
      </c>
      <c r="F46" s="614">
        <f t="shared" ca="1" si="1"/>
        <v>21610</v>
      </c>
      <c r="G46" s="614">
        <f t="shared" ca="1" si="1"/>
        <v>21912.5</v>
      </c>
      <c r="H46" s="614" t="s">
        <v>801</v>
      </c>
    </row>
    <row r="47" spans="1:8">
      <c r="A47" s="616" t="s">
        <v>793</v>
      </c>
      <c r="B47" s="621" t="s">
        <v>261</v>
      </c>
      <c r="C47" s="614">
        <f t="shared" ca="1" si="2"/>
        <v>341.8</v>
      </c>
      <c r="D47" s="614">
        <f t="shared" ca="1" si="1"/>
        <v>380.4</v>
      </c>
      <c r="E47" s="614">
        <f t="shared" ca="1" si="1"/>
        <v>384.5</v>
      </c>
      <c r="F47" s="614">
        <f t="shared" ca="1" si="1"/>
        <v>423.9</v>
      </c>
      <c r="G47" s="614">
        <f t="shared" ca="1" si="1"/>
        <v>392.3</v>
      </c>
      <c r="H47" s="614" t="s">
        <v>216</v>
      </c>
    </row>
    <row r="48" spans="1:8">
      <c r="A48" s="616" t="s">
        <v>794</v>
      </c>
      <c r="B48" s="622" t="s">
        <v>262</v>
      </c>
      <c r="C48" s="614">
        <f t="shared" ca="1" si="2"/>
        <v>0</v>
      </c>
      <c r="D48" s="614">
        <f t="shared" ca="1" si="1"/>
        <v>0</v>
      </c>
      <c r="E48" s="614">
        <f t="shared" ca="1" si="1"/>
        <v>0</v>
      </c>
      <c r="F48" s="614">
        <f t="shared" ca="1" si="1"/>
        <v>0</v>
      </c>
      <c r="G48" s="614">
        <f t="shared" ca="1" si="1"/>
        <v>0</v>
      </c>
      <c r="H48" s="614" t="s">
        <v>217</v>
      </c>
    </row>
    <row r="49" spans="1:18">
      <c r="A49" s="616" t="s">
        <v>795</v>
      </c>
      <c r="B49" s="623" t="s">
        <v>265</v>
      </c>
      <c r="C49" s="614">
        <f t="shared" ca="1" si="2"/>
        <v>0</v>
      </c>
      <c r="D49" s="614">
        <f t="shared" ca="1" si="1"/>
        <v>0</v>
      </c>
      <c r="E49" s="614">
        <f t="shared" ca="1" si="1"/>
        <v>0</v>
      </c>
      <c r="F49" s="614">
        <f t="shared" ca="1" si="1"/>
        <v>0</v>
      </c>
      <c r="G49" s="614">
        <f t="shared" ca="1" si="1"/>
        <v>0</v>
      </c>
      <c r="H49" s="614" t="s">
        <v>680</v>
      </c>
    </row>
    <row r="50" spans="1:18">
      <c r="A50" s="616" t="s">
        <v>796</v>
      </c>
      <c r="B50" s="617" t="s">
        <v>266</v>
      </c>
      <c r="C50" s="614">
        <f t="shared" ca="1" si="2"/>
        <v>2017.3</v>
      </c>
      <c r="D50" s="614">
        <f t="shared" ca="1" si="1"/>
        <v>1932.5</v>
      </c>
      <c r="E50" s="614">
        <f t="shared" ca="1" si="1"/>
        <v>2152.9</v>
      </c>
      <c r="F50" s="614">
        <f t="shared" ca="1" si="1"/>
        <v>1915.7</v>
      </c>
      <c r="G50" s="614">
        <f t="shared" ca="1" si="1"/>
        <v>1474</v>
      </c>
      <c r="H50" s="614" t="s">
        <v>681</v>
      </c>
    </row>
    <row r="51" spans="1:18">
      <c r="A51" s="616" t="s">
        <v>797</v>
      </c>
      <c r="B51" s="586" t="s">
        <v>267</v>
      </c>
      <c r="C51" s="614">
        <f t="shared" ca="1" si="2"/>
        <v>0</v>
      </c>
      <c r="D51" s="614">
        <f t="shared" ca="1" si="2"/>
        <v>0</v>
      </c>
      <c r="E51" s="614">
        <f t="shared" ca="1" si="2"/>
        <v>0</v>
      </c>
      <c r="F51" s="614">
        <f t="shared" ca="1" si="2"/>
        <v>0</v>
      </c>
      <c r="G51" s="614">
        <f t="shared" ca="1" si="2"/>
        <v>0</v>
      </c>
      <c r="H51" s="614"/>
    </row>
    <row r="52" spans="1:18">
      <c r="A52" s="616" t="s">
        <v>798</v>
      </c>
      <c r="B52" s="617" t="s">
        <v>268</v>
      </c>
      <c r="C52" s="614">
        <f t="shared" ca="1" si="2"/>
        <v>0.2</v>
      </c>
      <c r="D52" s="614">
        <f t="shared" ca="1" si="2"/>
        <v>0.1</v>
      </c>
      <c r="E52" s="614">
        <f t="shared" ca="1" si="2"/>
        <v>0.1</v>
      </c>
      <c r="F52" s="614">
        <f t="shared" ca="1" si="2"/>
        <v>0</v>
      </c>
      <c r="G52" s="614">
        <f t="shared" ca="1" si="2"/>
        <v>0</v>
      </c>
      <c r="H52" s="614"/>
    </row>
    <row r="53" spans="1:18">
      <c r="A53" s="616" t="s">
        <v>799</v>
      </c>
      <c r="B53" s="617" t="s">
        <v>269</v>
      </c>
      <c r="C53" s="614">
        <f t="shared" ca="1" si="2"/>
        <v>0</v>
      </c>
      <c r="D53" s="614">
        <f t="shared" ca="1" si="2"/>
        <v>0</v>
      </c>
      <c r="E53" s="614">
        <f t="shared" ca="1" si="2"/>
        <v>0</v>
      </c>
      <c r="F53" s="614">
        <f t="shared" ca="1" si="2"/>
        <v>0</v>
      </c>
      <c r="G53" s="614">
        <f t="shared" ca="1" si="2"/>
        <v>0.1</v>
      </c>
      <c r="H53" s="614" t="s">
        <v>681</v>
      </c>
    </row>
    <row r="54" spans="1:18">
      <c r="C54" s="613">
        <f ca="1">SUM(C35:C53)-SUM(C7:C31)</f>
        <v>0</v>
      </c>
      <c r="D54" s="613">
        <f t="shared" ref="D54:G54" ca="1" si="3">SUM(D35:D53)-SUM(D7:D31)</f>
        <v>0</v>
      </c>
      <c r="E54" s="613">
        <f t="shared" ca="1" si="3"/>
        <v>0</v>
      </c>
      <c r="F54" s="613">
        <f t="shared" ca="1" si="3"/>
        <v>0</v>
      </c>
      <c r="G54" s="613">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467"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448" t="s">
        <v>670</v>
      </c>
      <c r="B61" s="449" t="s">
        <v>559</v>
      </c>
      <c r="C61" s="450">
        <v>0.20499999999999999</v>
      </c>
      <c r="D61" s="450">
        <v>0.20300000000000001</v>
      </c>
      <c r="E61" s="450">
        <v>2.7389999999999999</v>
      </c>
      <c r="F61" s="450">
        <v>2.68</v>
      </c>
      <c r="G61" s="450">
        <v>3.137</v>
      </c>
      <c r="H61" s="451">
        <v>3.3559999999999999</v>
      </c>
      <c r="I61" s="451">
        <v>3.1869999999999998</v>
      </c>
      <c r="J61" s="451">
        <v>2.9830000000000001</v>
      </c>
      <c r="K61" s="452">
        <f>_xlfn.RRI(H$60-G$60,G61,H61)</f>
        <v>1.1310630140383138E-2</v>
      </c>
      <c r="L61" s="452">
        <f t="shared" ref="L61:M61" si="4">_xlfn.RRI(I$60-H$60,H61,I61)</f>
        <v>-5.1536494613476647E-3</v>
      </c>
      <c r="M61" s="452">
        <f t="shared" si="4"/>
        <v>-6.5932216921495979E-3</v>
      </c>
      <c r="N61" s="453">
        <v>3.1779999999999999</v>
      </c>
      <c r="O61" s="453">
        <v>0.98709880427942109</v>
      </c>
      <c r="P61" s="453"/>
      <c r="Q61" s="453"/>
      <c r="R61" s="453"/>
    </row>
    <row r="62" spans="1:18">
      <c r="A62" s="448" t="s">
        <v>675</v>
      </c>
      <c r="B62" s="449" t="s">
        <v>559</v>
      </c>
      <c r="C62" s="450">
        <v>2.3610000000000002</v>
      </c>
      <c r="D62" s="450">
        <v>2.0150000000000001</v>
      </c>
      <c r="E62" s="450">
        <v>2.16</v>
      </c>
      <c r="F62" s="450">
        <v>2.1419999999999999</v>
      </c>
      <c r="G62" s="450">
        <v>1.607</v>
      </c>
      <c r="H62" s="451">
        <v>1.7809999999999999</v>
      </c>
      <c r="I62" s="451">
        <v>1.661</v>
      </c>
      <c r="J62" s="451">
        <v>1.4770000000000001</v>
      </c>
      <c r="K62" s="452">
        <f t="shared" ref="K62:K66" si="5">_xlfn.RRI(H$60-G$60,G62,H62)</f>
        <v>1.7281954045918591E-2</v>
      </c>
      <c r="L62" s="452">
        <f t="shared" ref="L62:L66" si="6">_xlfn.RRI(I$60-H$60,H62,I62)</f>
        <v>-6.9512449167892232E-3</v>
      </c>
      <c r="M62" s="452">
        <f t="shared" ref="M62:M66" si="7">_xlfn.RRI(J$60-I$60,I62,J62)</f>
        <v>-1.1672029832838327E-2</v>
      </c>
      <c r="N62" s="453">
        <v>2.0390000000000001</v>
      </c>
      <c r="O62" s="453">
        <v>0.78813143697891119</v>
      </c>
      <c r="P62" s="453"/>
      <c r="Q62" s="453"/>
      <c r="R62" s="453"/>
    </row>
    <row r="63" spans="1:18">
      <c r="A63" s="448" t="s">
        <v>676</v>
      </c>
      <c r="B63" s="449" t="s">
        <v>559</v>
      </c>
      <c r="C63" s="450">
        <v>25.245999999999999</v>
      </c>
      <c r="D63" s="450">
        <v>24.495173044662923</v>
      </c>
      <c r="E63" s="450">
        <v>23.404857</v>
      </c>
      <c r="F63" s="450">
        <v>21.787008</v>
      </c>
      <c r="G63" s="450">
        <v>21.716943067253062</v>
      </c>
      <c r="H63" s="451">
        <v>24.027000000000001</v>
      </c>
      <c r="I63" s="451">
        <v>24.076000000000001</v>
      </c>
      <c r="J63" s="451">
        <v>23.471</v>
      </c>
      <c r="K63" s="452">
        <f t="shared" si="5"/>
        <v>1.6990296715480468E-2</v>
      </c>
      <c r="L63" s="452">
        <f t="shared" si="6"/>
        <v>2.0375032186459308E-4</v>
      </c>
      <c r="M63" s="452">
        <f t="shared" si="7"/>
        <v>-2.541751978929474E-3</v>
      </c>
      <c r="N63" s="453">
        <v>22.408000000000001</v>
      </c>
      <c r="O63" s="453">
        <v>0.96916025826727337</v>
      </c>
      <c r="P63" s="453"/>
      <c r="Q63" s="453"/>
      <c r="R63" s="453"/>
    </row>
    <row r="64" spans="1:18">
      <c r="A64" s="448" t="s">
        <v>217</v>
      </c>
      <c r="B64" s="449" t="s">
        <v>559</v>
      </c>
      <c r="C64" s="454">
        <v>0</v>
      </c>
      <c r="D64" s="454">
        <v>0</v>
      </c>
      <c r="E64" s="450">
        <v>8.6451E-2</v>
      </c>
      <c r="F64" s="450">
        <v>8.5574999999999998E-2</v>
      </c>
      <c r="G64" s="450">
        <v>0.15989099999999998</v>
      </c>
      <c r="H64" s="451">
        <v>0.17100000000000001</v>
      </c>
      <c r="I64" s="451">
        <v>0.20200000000000001</v>
      </c>
      <c r="J64" s="451">
        <v>0.21099999999999999</v>
      </c>
      <c r="K64" s="452">
        <f t="shared" si="5"/>
        <v>1.1258104709367611E-2</v>
      </c>
      <c r="L64" s="452">
        <f t="shared" si="6"/>
        <v>1.6799972746452951E-2</v>
      </c>
      <c r="M64" s="452">
        <f t="shared" si="7"/>
        <v>4.3685580576833249E-3</v>
      </c>
      <c r="N64" s="453">
        <v>0.17399999999999999</v>
      </c>
      <c r="O64" s="453">
        <v>0.91891379310344823</v>
      </c>
      <c r="P64" s="453"/>
      <c r="Q64" s="453"/>
      <c r="R64" s="453"/>
    </row>
    <row r="65" spans="1:34">
      <c r="A65" s="448" t="s">
        <v>680</v>
      </c>
      <c r="B65" s="449" t="s">
        <v>559</v>
      </c>
      <c r="C65" s="454">
        <v>0</v>
      </c>
      <c r="D65" s="454">
        <v>0</v>
      </c>
      <c r="E65" s="450">
        <v>0</v>
      </c>
      <c r="F65" s="450">
        <v>0</v>
      </c>
      <c r="G65" s="450">
        <v>0</v>
      </c>
      <c r="H65" s="451">
        <v>0</v>
      </c>
      <c r="I65" s="451">
        <v>0</v>
      </c>
      <c r="J65" s="451">
        <v>0</v>
      </c>
      <c r="K65" s="452">
        <f t="shared" si="5"/>
        <v>0</v>
      </c>
      <c r="L65" s="452">
        <f t="shared" si="6"/>
        <v>0</v>
      </c>
      <c r="M65" s="452">
        <f t="shared" si="7"/>
        <v>0</v>
      </c>
      <c r="N65" s="453">
        <v>0</v>
      </c>
      <c r="O65" s="453">
        <v>1</v>
      </c>
      <c r="P65" s="453"/>
      <c r="Q65" s="453" t="s">
        <v>1083</v>
      </c>
      <c r="R65" s="453"/>
    </row>
    <row r="66" spans="1:34">
      <c r="A66" s="448" t="s">
        <v>681</v>
      </c>
      <c r="B66" s="449" t="s">
        <v>559</v>
      </c>
      <c r="C66" s="450">
        <v>4.0100000000000016</v>
      </c>
      <c r="D66" s="450">
        <v>3.5368269553370766</v>
      </c>
      <c r="E66" s="450">
        <v>3.3576920000000001</v>
      </c>
      <c r="F66" s="450">
        <v>3.0944170000000035</v>
      </c>
      <c r="G66" s="450">
        <v>3.0931660000000001</v>
      </c>
      <c r="H66" s="451">
        <v>3.4089999999999998</v>
      </c>
      <c r="I66" s="451">
        <v>1.8360000000000001</v>
      </c>
      <c r="J66" s="451">
        <v>1.0449999999999999</v>
      </c>
      <c r="K66" s="452">
        <f t="shared" si="5"/>
        <v>1.6335968229781228E-2</v>
      </c>
      <c r="L66" s="452">
        <f t="shared" si="6"/>
        <v>-6.0007112368092197E-2</v>
      </c>
      <c r="M66" s="452">
        <f t="shared" si="7"/>
        <v>-5.4798588823634198E-2</v>
      </c>
      <c r="N66" s="453">
        <v>2.8660000000000001</v>
      </c>
      <c r="O66" s="453">
        <v>1.0792623866015352</v>
      </c>
      <c r="P66" s="453"/>
      <c r="Q66" s="453"/>
      <c r="R66" s="453"/>
    </row>
    <row r="67" spans="1:34">
      <c r="A67" s="468" t="s">
        <v>827</v>
      </c>
      <c r="B67" s="469"/>
      <c r="C67" s="470">
        <f>SUM(C61:C66)</f>
        <v>31.821999999999999</v>
      </c>
      <c r="D67" s="470">
        <f t="shared" ref="D67:J67" si="8">SUM(D61:D66)</f>
        <v>30.25</v>
      </c>
      <c r="E67" s="470">
        <f t="shared" si="8"/>
        <v>31.748000000000001</v>
      </c>
      <c r="F67" s="470">
        <f t="shared" si="8"/>
        <v>29.789000000000001</v>
      </c>
      <c r="G67" s="470">
        <f t="shared" si="8"/>
        <v>29.71400006725306</v>
      </c>
      <c r="H67" s="470">
        <f t="shared" si="8"/>
        <v>32.744</v>
      </c>
      <c r="I67" s="470">
        <f t="shared" si="8"/>
        <v>30.962</v>
      </c>
      <c r="J67" s="470">
        <f t="shared" si="8"/>
        <v>29.186999999999998</v>
      </c>
      <c r="K67" s="471"/>
      <c r="L67" s="471"/>
      <c r="M67" s="471"/>
      <c r="N67" s="453"/>
      <c r="O67" s="453"/>
      <c r="P67" s="453"/>
      <c r="Q67" s="453"/>
      <c r="R67" s="453"/>
    </row>
    <row r="68" spans="1:34">
      <c r="A68" s="472" t="s">
        <v>816</v>
      </c>
      <c r="B68" s="473"/>
      <c r="C68" s="471">
        <f>SUM(C61:C66)*$B$56</f>
        <v>1261954498960820</v>
      </c>
      <c r="D68" s="471">
        <f t="shared" ref="D68:J68" si="9">SUM(D61:D66)*$B$56</f>
        <v>1199614216377500</v>
      </c>
      <c r="E68" s="471">
        <f t="shared" si="9"/>
        <v>1259019905505880</v>
      </c>
      <c r="F68" s="471">
        <f t="shared" si="9"/>
        <v>1181332492286590</v>
      </c>
      <c r="G68" s="471">
        <f t="shared" si="9"/>
        <v>1178358244830372.3</v>
      </c>
      <c r="H68" s="471">
        <f t="shared" si="9"/>
        <v>1298517947142640</v>
      </c>
      <c r="I68" s="471">
        <f t="shared" si="9"/>
        <v>1227849764214220</v>
      </c>
      <c r="J68" s="471">
        <f t="shared" si="9"/>
        <v>1157459177963970</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10">C35*$B$57</f>
        <v>27759667817</v>
      </c>
      <c r="D73" s="456">
        <f t="shared" ca="1" si="10"/>
        <v>23794000986</v>
      </c>
      <c r="E73" s="456">
        <f t="shared" ca="1" si="10"/>
        <v>19828334155</v>
      </c>
      <c r="F73" s="456">
        <f t="shared" ca="1" si="10"/>
        <v>19828334155</v>
      </c>
      <c r="G73" s="456">
        <f t="shared" ca="1" si="10"/>
        <v>15862667324</v>
      </c>
      <c r="H73" s="452">
        <f ca="1">G73*$O$66</f>
        <v>17119980193.966427</v>
      </c>
      <c r="I73" s="452">
        <f t="shared" ref="I73:N73" ca="1" si="11">H73*(1+$K$66)</f>
        <v>17399651646.509544</v>
      </c>
      <c r="J73" s="452">
        <f t="shared" ca="1" si="11"/>
        <v>17683891803.016186</v>
      </c>
      <c r="K73" s="452">
        <f t="shared" ca="1" si="11"/>
        <v>17972775297.689148</v>
      </c>
      <c r="L73" s="452">
        <f t="shared" ca="1" si="11"/>
        <v>18266377983.953194</v>
      </c>
      <c r="M73" s="452">
        <f t="shared" ca="1" si="11"/>
        <v>18564776954.372227</v>
      </c>
      <c r="N73" s="452">
        <f t="shared" ca="1" si="11"/>
        <v>18868050560.891827</v>
      </c>
      <c r="O73" s="452">
        <f t="shared" ref="O73:X73" ca="1" si="12">N73*(1+$L$66)</f>
        <v>17735833330.717545</v>
      </c>
      <c r="P73" s="452">
        <f t="shared" ca="1" si="12"/>
        <v>16671557187.099422</v>
      </c>
      <c r="Q73" s="452">
        <f t="shared" ca="1" si="12"/>
        <v>15671145181.622072</v>
      </c>
      <c r="R73" s="452">
        <f t="shared" ca="1" si="12"/>
        <v>14730765011.77179</v>
      </c>
      <c r="S73" s="452">
        <f t="shared" ca="1" si="12"/>
        <v>13846814340.442438</v>
      </c>
      <c r="T73" s="452">
        <f t="shared" ca="1" si="12"/>
        <v>13015906996.375399</v>
      </c>
      <c r="U73" s="452">
        <f t="shared" ca="1" si="12"/>
        <v>12234860002.671263</v>
      </c>
      <c r="V73" s="452">
        <f t="shared" ca="1" si="12"/>
        <v>11500681383.683092</v>
      </c>
      <c r="W73" s="452">
        <f t="shared" ca="1" si="12"/>
        <v>10810558703.582794</v>
      </c>
      <c r="X73" s="452">
        <f t="shared" ca="1" si="12"/>
        <v>10161848292.695044</v>
      </c>
      <c r="Y73" s="452">
        <f t="shared" ref="Y73:AH73" ca="1" si="13">X73*(1+$M$66)</f>
        <v>9604993346.4154987</v>
      </c>
      <c r="Z73" s="452">
        <f t="shared" ca="1" si="13"/>
        <v>9078653265.3715343</v>
      </c>
      <c r="AA73" s="452">
        <f t="shared" ca="1" si="13"/>
        <v>8581155878.0100956</v>
      </c>
      <c r="AB73" s="452">
        <f t="shared" ca="1" si="13"/>
        <v>8110920645.4195089</v>
      </c>
      <c r="AC73" s="452">
        <f t="shared" ca="1" si="13"/>
        <v>7666453639.9900398</v>
      </c>
      <c r="AD73" s="452">
        <f t="shared" ca="1" si="13"/>
        <v>7246342799.2367716</v>
      </c>
      <c r="AE73" s="452">
        <f t="shared" ca="1" si="13"/>
        <v>6849253439.7062931</v>
      </c>
      <c r="AF73" s="452">
        <f t="shared" ca="1" si="13"/>
        <v>6473924016.7149658</v>
      </c>
      <c r="AG73" s="452">
        <f t="shared" ca="1" si="13"/>
        <v>6119162116.4475517</v>
      </c>
      <c r="AH73" s="452">
        <f t="shared" ca="1" si="13"/>
        <v>5783840667.6831827</v>
      </c>
    </row>
    <row r="74" spans="1:34">
      <c r="A74" s="431" t="s">
        <v>813</v>
      </c>
      <c r="B74" s="435" t="s">
        <v>247</v>
      </c>
      <c r="C74" s="456">
        <f t="shared" ca="1" si="10"/>
        <v>0</v>
      </c>
      <c r="D74" s="456">
        <f t="shared" ca="1" si="10"/>
        <v>0</v>
      </c>
      <c r="E74" s="456">
        <f t="shared" ca="1" si="10"/>
        <v>0</v>
      </c>
      <c r="F74" s="456">
        <f t="shared" ca="1" si="10"/>
        <v>0</v>
      </c>
      <c r="G74" s="456">
        <f t="shared" ca="1" si="10"/>
        <v>0</v>
      </c>
      <c r="H74" s="452">
        <f ca="1">G74*(1+'KEEI BAU - Coal Supply'!J$42)</f>
        <v>0</v>
      </c>
      <c r="I74" s="452">
        <f ca="1">H74*(1+'KEEI BAU - Coal Supply'!K$42)</f>
        <v>0</v>
      </c>
      <c r="J74" s="452">
        <f ca="1">I74*(1+'KEEI BAU - Coal Supply'!L$42)</f>
        <v>0</v>
      </c>
      <c r="K74" s="452">
        <f ca="1">J74*(1+'KEEI BAU - Coal Supply'!M$42)</f>
        <v>0</v>
      </c>
      <c r="L74" s="452">
        <f ca="1">K74*(1+'KEEI BAU - Coal Supply'!N$42)</f>
        <v>0</v>
      </c>
      <c r="M74" s="452">
        <f ca="1">L74*(1+'KEEI BAU - Coal Supply'!O$42)</f>
        <v>0</v>
      </c>
      <c r="N74" s="452">
        <f ca="1">M74*(1+'KEEI BAU - Coal Supply'!P$42)</f>
        <v>0</v>
      </c>
      <c r="O74" s="452">
        <f ca="1">N74*(1+'KEEI BAU - Coal Supply'!Q$42)</f>
        <v>0</v>
      </c>
      <c r="P74" s="452">
        <f ca="1">O74*(1+'KEEI BAU - Coal Supply'!R$42)</f>
        <v>0</v>
      </c>
      <c r="Q74" s="452">
        <f ca="1">P74*(1+'KEEI BAU - Coal Supply'!S$42)</f>
        <v>0</v>
      </c>
      <c r="R74" s="452">
        <f ca="1">Q74*(1+'KEEI BAU - Coal Supply'!T$42)</f>
        <v>0</v>
      </c>
      <c r="S74" s="452">
        <f ca="1">R74*(1+'KEEI BAU - Coal Supply'!U$42)</f>
        <v>0</v>
      </c>
      <c r="T74" s="452">
        <f ca="1">S74*(1+'KEEI BAU - Coal Supply'!V$42)</f>
        <v>0</v>
      </c>
      <c r="U74" s="452">
        <f ca="1">T74*(1+'KEEI BAU - Coal Supply'!W$42)</f>
        <v>0</v>
      </c>
      <c r="V74" s="452">
        <f ca="1">U74*(1+'KEEI BAU - Coal Supply'!X$42)</f>
        <v>0</v>
      </c>
      <c r="W74" s="452">
        <f ca="1">V74*(1+'KEEI BAU - Coal Supply'!Y$42)</f>
        <v>0</v>
      </c>
      <c r="X74" s="452">
        <f ca="1">W74*(1+'KEEI BAU - Coal Supply'!Z$42)</f>
        <v>0</v>
      </c>
      <c r="Y74" s="452">
        <f ca="1">X74*(1+'KEEI BAU - Coal Supply'!AA$42)</f>
        <v>0</v>
      </c>
      <c r="Z74" s="452">
        <f ca="1">Y74*(1+'KEEI BAU - Coal Supply'!AB$42)</f>
        <v>0</v>
      </c>
      <c r="AA74" s="452">
        <f ca="1">Z74*(1+'KEEI BAU - Coal Supply'!AC$42)</f>
        <v>0</v>
      </c>
      <c r="AB74" s="452">
        <f ca="1">AA74*(1+'KEEI BAU - Coal Supply'!AD$42)</f>
        <v>0</v>
      </c>
      <c r="AC74" s="452">
        <f ca="1">AB74*(1+'KEEI BAU - Coal Supply'!AE$42)</f>
        <v>0</v>
      </c>
      <c r="AD74" s="452">
        <f ca="1">AC74*(1+'KEEI BAU - Coal Supply'!AF$42)</f>
        <v>0</v>
      </c>
      <c r="AE74" s="452">
        <f ca="1">AD74*(1+'KEEI BAU - Coal Supply'!AG$42)</f>
        <v>0</v>
      </c>
      <c r="AF74" s="452">
        <f ca="1">AE74*(1+'KEEI BAU - Coal Supply'!AH$42)</f>
        <v>0</v>
      </c>
      <c r="AG74" s="452">
        <f ca="1">AF74*(1+'KEEI BAU - Coal Supply'!AI$42)</f>
        <v>0</v>
      </c>
      <c r="AH74" s="452">
        <f ca="1">AG74*(1+'KEEI BAU - Coal Supply'!AJ$42)</f>
        <v>0</v>
      </c>
    </row>
    <row r="75" spans="1:34">
      <c r="A75" s="431" t="s">
        <v>814</v>
      </c>
      <c r="B75" s="435" t="s">
        <v>248</v>
      </c>
      <c r="C75" s="456">
        <f t="shared" ca="1" si="10"/>
        <v>0</v>
      </c>
      <c r="D75" s="456">
        <f t="shared" ca="1" si="10"/>
        <v>0</v>
      </c>
      <c r="E75" s="456">
        <f t="shared" ca="1" si="10"/>
        <v>0</v>
      </c>
      <c r="F75" s="456">
        <f t="shared" ca="1" si="10"/>
        <v>0</v>
      </c>
      <c r="G75" s="456">
        <f t="shared" ca="1" si="10"/>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10"/>
        <v>0</v>
      </c>
      <c r="D76" s="456">
        <f t="shared" ca="1" si="10"/>
        <v>0</v>
      </c>
      <c r="E76" s="456">
        <f t="shared" ca="1" si="10"/>
        <v>0</v>
      </c>
      <c r="F76" s="456">
        <f t="shared" ca="1" si="10"/>
        <v>0</v>
      </c>
      <c r="G76" s="456">
        <f t="shared" ca="1" si="10"/>
        <v>0</v>
      </c>
      <c r="H76" s="452">
        <f ca="1">G76*$O$66</f>
        <v>0</v>
      </c>
      <c r="I76" s="452">
        <f t="shared" ref="I76:N80" ca="1" si="14">H76*(1+$K$66)</f>
        <v>0</v>
      </c>
      <c r="J76" s="452">
        <f t="shared" ca="1" si="14"/>
        <v>0</v>
      </c>
      <c r="K76" s="452">
        <f t="shared" ca="1" si="14"/>
        <v>0</v>
      </c>
      <c r="L76" s="452">
        <f t="shared" ca="1" si="14"/>
        <v>0</v>
      </c>
      <c r="M76" s="452">
        <f t="shared" ca="1" si="14"/>
        <v>0</v>
      </c>
      <c r="N76" s="452">
        <f t="shared" ca="1" si="14"/>
        <v>0</v>
      </c>
      <c r="O76" s="452">
        <f t="shared" ref="O76:X76" ca="1" si="15">N76*(1+$L$66)</f>
        <v>0</v>
      </c>
      <c r="P76" s="452">
        <f t="shared" ca="1" si="15"/>
        <v>0</v>
      </c>
      <c r="Q76" s="452">
        <f t="shared" ca="1" si="15"/>
        <v>0</v>
      </c>
      <c r="R76" s="452">
        <f t="shared" ca="1" si="15"/>
        <v>0</v>
      </c>
      <c r="S76" s="452">
        <f t="shared" ca="1" si="15"/>
        <v>0</v>
      </c>
      <c r="T76" s="452">
        <f t="shared" ca="1" si="15"/>
        <v>0</v>
      </c>
      <c r="U76" s="452">
        <f t="shared" ca="1" si="15"/>
        <v>0</v>
      </c>
      <c r="V76" s="452">
        <f t="shared" ca="1" si="15"/>
        <v>0</v>
      </c>
      <c r="W76" s="452">
        <f t="shared" ca="1" si="15"/>
        <v>0</v>
      </c>
      <c r="X76" s="452">
        <f t="shared" ca="1" si="15"/>
        <v>0</v>
      </c>
      <c r="Y76" s="452">
        <f t="shared" ref="Y76:AH76" ca="1" si="16">X76*(1+$M$66)</f>
        <v>0</v>
      </c>
      <c r="Z76" s="452">
        <f t="shared" ca="1" si="16"/>
        <v>0</v>
      </c>
      <c r="AA76" s="452">
        <f t="shared" ca="1" si="16"/>
        <v>0</v>
      </c>
      <c r="AB76" s="452">
        <f t="shared" ca="1" si="16"/>
        <v>0</v>
      </c>
      <c r="AC76" s="452">
        <f t="shared" ca="1" si="16"/>
        <v>0</v>
      </c>
      <c r="AD76" s="452">
        <f t="shared" ca="1" si="16"/>
        <v>0</v>
      </c>
      <c r="AE76" s="452">
        <f t="shared" ca="1" si="16"/>
        <v>0</v>
      </c>
      <c r="AF76" s="452">
        <f t="shared" ca="1" si="16"/>
        <v>0</v>
      </c>
      <c r="AG76" s="452">
        <f t="shared" ca="1" si="16"/>
        <v>0</v>
      </c>
      <c r="AH76" s="452">
        <f t="shared" ca="1" si="16"/>
        <v>0</v>
      </c>
    </row>
    <row r="77" spans="1:34">
      <c r="A77" s="431" t="s">
        <v>681</v>
      </c>
      <c r="B77" s="434" t="s">
        <v>250</v>
      </c>
      <c r="C77" s="456">
        <f t="shared" ca="1" si="10"/>
        <v>0</v>
      </c>
      <c r="D77" s="456">
        <f t="shared" ca="1" si="10"/>
        <v>0</v>
      </c>
      <c r="E77" s="456">
        <f t="shared" ca="1" si="10"/>
        <v>0</v>
      </c>
      <c r="F77" s="456">
        <f t="shared" ca="1" si="10"/>
        <v>0</v>
      </c>
      <c r="G77" s="456">
        <f t="shared" ca="1" si="10"/>
        <v>0</v>
      </c>
      <c r="H77" s="452">
        <f ca="1">G77*$O$66</f>
        <v>0</v>
      </c>
      <c r="I77" s="452">
        <f t="shared" ca="1" si="14"/>
        <v>0</v>
      </c>
      <c r="J77" s="452">
        <f t="shared" ca="1" si="14"/>
        <v>0</v>
      </c>
      <c r="K77" s="452">
        <f t="shared" ca="1" si="14"/>
        <v>0</v>
      </c>
      <c r="L77" s="452">
        <f t="shared" ca="1" si="14"/>
        <v>0</v>
      </c>
      <c r="M77" s="452">
        <f t="shared" ca="1" si="14"/>
        <v>0</v>
      </c>
      <c r="N77" s="452">
        <f t="shared" ca="1" si="14"/>
        <v>0</v>
      </c>
      <c r="O77" s="452">
        <f t="shared" ref="O77:X77" ca="1" si="17">N77*(1+$L$66)</f>
        <v>0</v>
      </c>
      <c r="P77" s="452">
        <f t="shared" ca="1" si="17"/>
        <v>0</v>
      </c>
      <c r="Q77" s="452">
        <f t="shared" ca="1" si="17"/>
        <v>0</v>
      </c>
      <c r="R77" s="452">
        <f t="shared" ca="1" si="17"/>
        <v>0</v>
      </c>
      <c r="S77" s="452">
        <f t="shared" ca="1" si="17"/>
        <v>0</v>
      </c>
      <c r="T77" s="452">
        <f t="shared" ca="1" si="17"/>
        <v>0</v>
      </c>
      <c r="U77" s="452">
        <f t="shared" ca="1" si="17"/>
        <v>0</v>
      </c>
      <c r="V77" s="452">
        <f t="shared" ca="1" si="17"/>
        <v>0</v>
      </c>
      <c r="W77" s="452">
        <f t="shared" ca="1" si="17"/>
        <v>0</v>
      </c>
      <c r="X77" s="452">
        <f t="shared" ca="1" si="17"/>
        <v>0</v>
      </c>
      <c r="Y77" s="452">
        <f t="shared" ref="Y77:AH77" ca="1" si="18">X77*(1+$M$66)</f>
        <v>0</v>
      </c>
      <c r="Z77" s="452">
        <f t="shared" ca="1" si="18"/>
        <v>0</v>
      </c>
      <c r="AA77" s="452">
        <f t="shared" ca="1" si="18"/>
        <v>0</v>
      </c>
      <c r="AB77" s="452">
        <f t="shared" ca="1" si="18"/>
        <v>0</v>
      </c>
      <c r="AC77" s="452">
        <f t="shared" ca="1" si="18"/>
        <v>0</v>
      </c>
      <c r="AD77" s="452">
        <f t="shared" ca="1" si="18"/>
        <v>0</v>
      </c>
      <c r="AE77" s="452">
        <f t="shared" ca="1" si="18"/>
        <v>0</v>
      </c>
      <c r="AF77" s="452">
        <f t="shared" ca="1" si="18"/>
        <v>0</v>
      </c>
      <c r="AG77" s="452">
        <f t="shared" ca="1" si="18"/>
        <v>0</v>
      </c>
      <c r="AH77" s="452">
        <f t="shared" ca="1" si="18"/>
        <v>0</v>
      </c>
    </row>
    <row r="78" spans="1:34">
      <c r="A78" s="431" t="s">
        <v>681</v>
      </c>
      <c r="B78" s="434" t="s">
        <v>251</v>
      </c>
      <c r="C78" s="456">
        <f t="shared" ca="1" si="10"/>
        <v>18480007432460</v>
      </c>
      <c r="D78" s="456">
        <f t="shared" ca="1" si="10"/>
        <v>15838873323014</v>
      </c>
      <c r="E78" s="456">
        <f t="shared" ca="1" si="10"/>
        <v>17298238716822</v>
      </c>
      <c r="F78" s="456">
        <f t="shared" ca="1" si="10"/>
        <v>16524933684777</v>
      </c>
      <c r="G78" s="456">
        <f t="shared" ca="1" si="10"/>
        <v>15517654309703</v>
      </c>
      <c r="H78" s="452">
        <f ca="1">G78*$O$66</f>
        <v>16747620624747.658</v>
      </c>
      <c r="I78" s="452">
        <f t="shared" ca="1" si="14"/>
        <v>17021209223197.965</v>
      </c>
      <c r="J78" s="452">
        <f t="shared" ca="1" si="14"/>
        <v>17299267156300.586</v>
      </c>
      <c r="K78" s="452">
        <f t="shared" ca="1" si="14"/>
        <v>17581867434964.41</v>
      </c>
      <c r="L78" s="452">
        <f t="shared" ca="1" si="14"/>
        <v>17869084262802.215</v>
      </c>
      <c r="M78" s="452">
        <f t="shared" ca="1" si="14"/>
        <v>18160993055614.637</v>
      </c>
      <c r="N78" s="452">
        <f t="shared" ca="1" si="14"/>
        <v>18457670461192.434</v>
      </c>
      <c r="O78" s="452">
        <f t="shared" ref="O78:X78" ca="1" si="19">N78*(1+$L$66)</f>
        <v>17350078955774.443</v>
      </c>
      <c r="P78" s="452">
        <f t="shared" ca="1" si="19"/>
        <v>16308950818280.014</v>
      </c>
      <c r="Q78" s="452">
        <f t="shared" ca="1" si="19"/>
        <v>15330297773921.795</v>
      </c>
      <c r="R78" s="452">
        <f t="shared" ca="1" si="19"/>
        <v>14410370872765.756</v>
      </c>
      <c r="S78" s="452">
        <f t="shared" ca="1" si="19"/>
        <v>13545646128537.818</v>
      </c>
      <c r="T78" s="452">
        <f t="shared" ca="1" si="19"/>
        <v>12732811019204.236</v>
      </c>
      <c r="U78" s="452">
        <f t="shared" ca="1" si="19"/>
        <v>11968751797613.166</v>
      </c>
      <c r="V78" s="452">
        <f t="shared" ca="1" si="19"/>
        <v>11250541563587.986</v>
      </c>
      <c r="W78" s="452">
        <f t="shared" ca="1" si="19"/>
        <v>10575429051779.871</v>
      </c>
      <c r="X78" s="452">
        <f t="shared" ca="1" si="19"/>
        <v>9940828092328.9297</v>
      </c>
      <c r="Y78" s="452">
        <f t="shared" ref="Y78:AH78" ca="1" si="20">X78*(1+$M$66)</f>
        <v>9396084741130.9648</v>
      </c>
      <c r="Z78" s="452">
        <f t="shared" ca="1" si="20"/>
        <v>8881192556849.7051</v>
      </c>
      <c r="AA78" s="452">
        <f t="shared" ca="1" si="20"/>
        <v>8394515737663.3779</v>
      </c>
      <c r="AB78" s="452">
        <f t="shared" ca="1" si="20"/>
        <v>7934508121381.6357</v>
      </c>
      <c r="AC78" s="452">
        <f t="shared" ca="1" si="20"/>
        <v>7499708273320.2568</v>
      </c>
      <c r="AD78" s="452">
        <f t="shared" ca="1" si="20"/>
        <v>7088734843353.3721</v>
      </c>
      <c r="AE78" s="452">
        <f t="shared" ca="1" si="20"/>
        <v>6700282177392.6816</v>
      </c>
      <c r="AF78" s="452">
        <f t="shared" ca="1" si="20"/>
        <v>6333116169351.416</v>
      </c>
      <c r="AG78" s="452">
        <f t="shared" ca="1" si="20"/>
        <v>5986070340414.8184</v>
      </c>
      <c r="AH78" s="452">
        <f t="shared" ca="1" si="20"/>
        <v>5658042133161.0752</v>
      </c>
    </row>
    <row r="79" spans="1:34">
      <c r="A79" s="431" t="s">
        <v>681</v>
      </c>
      <c r="B79" s="434" t="s">
        <v>252</v>
      </c>
      <c r="C79" s="456">
        <f t="shared" ca="1" si="10"/>
        <v>0</v>
      </c>
      <c r="D79" s="456">
        <f t="shared" ca="1" si="10"/>
        <v>0</v>
      </c>
      <c r="E79" s="456">
        <f t="shared" ca="1" si="10"/>
        <v>0</v>
      </c>
      <c r="F79" s="456">
        <f t="shared" ca="1" si="10"/>
        <v>0</v>
      </c>
      <c r="G79" s="456">
        <f t="shared" ca="1" si="10"/>
        <v>0</v>
      </c>
      <c r="H79" s="452">
        <f ca="1">G79*$O$66</f>
        <v>0</v>
      </c>
      <c r="I79" s="452">
        <f t="shared" ca="1" si="14"/>
        <v>0</v>
      </c>
      <c r="J79" s="452">
        <f t="shared" ca="1" si="14"/>
        <v>0</v>
      </c>
      <c r="K79" s="452">
        <f t="shared" ca="1" si="14"/>
        <v>0</v>
      </c>
      <c r="L79" s="452">
        <f t="shared" ca="1" si="14"/>
        <v>0</v>
      </c>
      <c r="M79" s="452">
        <f t="shared" ca="1" si="14"/>
        <v>0</v>
      </c>
      <c r="N79" s="452">
        <f t="shared" ca="1" si="14"/>
        <v>0</v>
      </c>
      <c r="O79" s="452">
        <f t="shared" ref="O79:X79" ca="1" si="21">N79*(1+$L$66)</f>
        <v>0</v>
      </c>
      <c r="P79" s="452">
        <f t="shared" ca="1" si="21"/>
        <v>0</v>
      </c>
      <c r="Q79" s="452">
        <f t="shared" ca="1" si="21"/>
        <v>0</v>
      </c>
      <c r="R79" s="452">
        <f t="shared" ca="1" si="21"/>
        <v>0</v>
      </c>
      <c r="S79" s="452">
        <f t="shared" ca="1" si="21"/>
        <v>0</v>
      </c>
      <c r="T79" s="452">
        <f t="shared" ca="1" si="21"/>
        <v>0</v>
      </c>
      <c r="U79" s="452">
        <f t="shared" ca="1" si="21"/>
        <v>0</v>
      </c>
      <c r="V79" s="452">
        <f t="shared" ca="1" si="21"/>
        <v>0</v>
      </c>
      <c r="W79" s="452">
        <f t="shared" ca="1" si="21"/>
        <v>0</v>
      </c>
      <c r="X79" s="452">
        <f t="shared" ca="1" si="21"/>
        <v>0</v>
      </c>
      <c r="Y79" s="452">
        <f t="shared" ref="Y79:AH79" ca="1" si="22">X79*(1+$M$66)</f>
        <v>0</v>
      </c>
      <c r="Z79" s="452">
        <f t="shared" ca="1" si="22"/>
        <v>0</v>
      </c>
      <c r="AA79" s="452">
        <f t="shared" ca="1" si="22"/>
        <v>0</v>
      </c>
      <c r="AB79" s="452">
        <f t="shared" ca="1" si="22"/>
        <v>0</v>
      </c>
      <c r="AC79" s="452">
        <f t="shared" ca="1" si="22"/>
        <v>0</v>
      </c>
      <c r="AD79" s="452">
        <f t="shared" ca="1" si="22"/>
        <v>0</v>
      </c>
      <c r="AE79" s="452">
        <f t="shared" ca="1" si="22"/>
        <v>0</v>
      </c>
      <c r="AF79" s="452">
        <f t="shared" ca="1" si="22"/>
        <v>0</v>
      </c>
      <c r="AG79" s="452">
        <f t="shared" ca="1" si="22"/>
        <v>0</v>
      </c>
      <c r="AH79" s="452">
        <f t="shared" ca="1" si="22"/>
        <v>0</v>
      </c>
    </row>
    <row r="80" spans="1:34">
      <c r="A80" s="431" t="s">
        <v>681</v>
      </c>
      <c r="B80" s="434" t="s">
        <v>253</v>
      </c>
      <c r="C80" s="456">
        <f t="shared" ca="1" si="10"/>
        <v>0</v>
      </c>
      <c r="D80" s="456">
        <f t="shared" ca="1" si="10"/>
        <v>0</v>
      </c>
      <c r="E80" s="456">
        <f t="shared" ca="1" si="10"/>
        <v>0</v>
      </c>
      <c r="F80" s="456">
        <f t="shared" ca="1" si="10"/>
        <v>0</v>
      </c>
      <c r="G80" s="456">
        <f t="shared" ca="1" si="10"/>
        <v>0</v>
      </c>
      <c r="H80" s="452">
        <f ca="1">G80*$O$66</f>
        <v>0</v>
      </c>
      <c r="I80" s="452">
        <f t="shared" ca="1" si="14"/>
        <v>0</v>
      </c>
      <c r="J80" s="452">
        <f t="shared" ca="1" si="14"/>
        <v>0</v>
      </c>
      <c r="K80" s="452">
        <f t="shared" ca="1" si="14"/>
        <v>0</v>
      </c>
      <c r="L80" s="452">
        <f t="shared" ca="1" si="14"/>
        <v>0</v>
      </c>
      <c r="M80" s="452">
        <f t="shared" ca="1" si="14"/>
        <v>0</v>
      </c>
      <c r="N80" s="452">
        <f t="shared" ca="1" si="14"/>
        <v>0</v>
      </c>
      <c r="O80" s="452">
        <f t="shared" ref="O80:X80" ca="1" si="23">N80*(1+$L$66)</f>
        <v>0</v>
      </c>
      <c r="P80" s="452">
        <f t="shared" ca="1" si="23"/>
        <v>0</v>
      </c>
      <c r="Q80" s="452">
        <f t="shared" ca="1" si="23"/>
        <v>0</v>
      </c>
      <c r="R80" s="452">
        <f t="shared" ca="1" si="23"/>
        <v>0</v>
      </c>
      <c r="S80" s="452">
        <f t="shared" ca="1" si="23"/>
        <v>0</v>
      </c>
      <c r="T80" s="452">
        <f t="shared" ca="1" si="23"/>
        <v>0</v>
      </c>
      <c r="U80" s="452">
        <f t="shared" ca="1" si="23"/>
        <v>0</v>
      </c>
      <c r="V80" s="452">
        <f t="shared" ca="1" si="23"/>
        <v>0</v>
      </c>
      <c r="W80" s="452">
        <f t="shared" ca="1" si="23"/>
        <v>0</v>
      </c>
      <c r="X80" s="452">
        <f t="shared" ca="1" si="23"/>
        <v>0</v>
      </c>
      <c r="Y80" s="452">
        <f t="shared" ref="Y80:AH80" ca="1" si="24">X80*(1+$M$66)</f>
        <v>0</v>
      </c>
      <c r="Z80" s="452">
        <f t="shared" ca="1" si="24"/>
        <v>0</v>
      </c>
      <c r="AA80" s="452">
        <f t="shared" ca="1" si="24"/>
        <v>0</v>
      </c>
      <c r="AB80" s="452">
        <f t="shared" ca="1" si="24"/>
        <v>0</v>
      </c>
      <c r="AC80" s="452">
        <f t="shared" ca="1" si="24"/>
        <v>0</v>
      </c>
      <c r="AD80" s="452">
        <f t="shared" ca="1" si="24"/>
        <v>0</v>
      </c>
      <c r="AE80" s="452">
        <f t="shared" ca="1" si="24"/>
        <v>0</v>
      </c>
      <c r="AF80" s="452">
        <f t="shared" ca="1" si="24"/>
        <v>0</v>
      </c>
      <c r="AG80" s="452">
        <f t="shared" ca="1" si="24"/>
        <v>0</v>
      </c>
      <c r="AH80" s="452">
        <f t="shared" ca="1" si="24"/>
        <v>0</v>
      </c>
    </row>
    <row r="81" spans="1:34">
      <c r="A81" s="431" t="s">
        <v>814</v>
      </c>
      <c r="B81" s="435" t="s">
        <v>254</v>
      </c>
      <c r="C81" s="456">
        <f t="shared" ca="1" si="10"/>
        <v>0</v>
      </c>
      <c r="D81" s="456">
        <f t="shared" ca="1" si="10"/>
        <v>0</v>
      </c>
      <c r="E81" s="456">
        <f t="shared" ca="1" si="10"/>
        <v>0</v>
      </c>
      <c r="F81" s="456">
        <f t="shared" ca="1" si="10"/>
        <v>0</v>
      </c>
      <c r="G81" s="456">
        <f t="shared" ca="1" si="10"/>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10"/>
        <v>26688937772630</v>
      </c>
      <c r="D82" s="456">
        <f t="shared" ca="1" si="10"/>
        <v>29068337871230</v>
      </c>
      <c r="E82" s="456">
        <f t="shared" ca="1" si="10"/>
        <v>29020749869258.004</v>
      </c>
      <c r="F82" s="456">
        <f t="shared" ca="1" si="10"/>
        <v>27144989458195</v>
      </c>
      <c r="G82" s="456">
        <f t="shared" ca="1" si="10"/>
        <v>26189263751924</v>
      </c>
      <c r="H82" s="452">
        <f ca="1">G82*$O$61</f>
        <v>25851390934482.566</v>
      </c>
      <c r="I82" s="452">
        <f t="shared" ref="I82:N82" ca="1" si="25">H82*(1+$K$61)</f>
        <v>26143786455956.953</v>
      </c>
      <c r="J82" s="452">
        <f t="shared" ca="1" si="25"/>
        <v>26439489155029.441</v>
      </c>
      <c r="K82" s="452">
        <f t="shared" ca="1" si="25"/>
        <v>26738536437962.652</v>
      </c>
      <c r="L82" s="452">
        <f t="shared" ca="1" si="25"/>
        <v>27040966134107.605</v>
      </c>
      <c r="M82" s="452">
        <f t="shared" ca="1" si="25"/>
        <v>27346816500689.121</v>
      </c>
      <c r="N82" s="452">
        <f t="shared" ca="1" si="25"/>
        <v>27656126227645.344</v>
      </c>
      <c r="O82" s="452">
        <f t="shared" ref="O82:X82" ca="1" si="26">N82*(1+$L$61)</f>
        <v>27513596247609.277</v>
      </c>
      <c r="P82" s="452">
        <f t="shared" ca="1" si="26"/>
        <v>27371800817128.047</v>
      </c>
      <c r="Q82" s="452">
        <f t="shared" ca="1" si="26"/>
        <v>27230736150590.738</v>
      </c>
      <c r="R82" s="452">
        <f t="shared" ca="1" si="26"/>
        <v>27090398481896.145</v>
      </c>
      <c r="S82" s="452">
        <f t="shared" ca="1" si="26"/>
        <v>26950784064352.227</v>
      </c>
      <c r="T82" s="452">
        <f t="shared" ca="1" si="26"/>
        <v>26811889170576.082</v>
      </c>
      <c r="U82" s="452">
        <f t="shared" ca="1" si="26"/>
        <v>26673710092394.43</v>
      </c>
      <c r="V82" s="452">
        <f t="shared" ca="1" si="26"/>
        <v>26536243140744.617</v>
      </c>
      <c r="W82" s="452">
        <f t="shared" ca="1" si="26"/>
        <v>26399484645576.129</v>
      </c>
      <c r="X82" s="452">
        <f t="shared" ca="1" si="26"/>
        <v>26263430955752.598</v>
      </c>
      <c r="Y82" s="452">
        <f t="shared" ref="Y82:AH82" ca="1" si="27">X82*(1+$M$61)</f>
        <v>26090270333064.855</v>
      </c>
      <c r="Z82" s="452">
        <f t="shared" ca="1" si="27"/>
        <v>25918251396750.844</v>
      </c>
      <c r="AA82" s="452">
        <f t="shared" ca="1" si="27"/>
        <v>25747366619419.199</v>
      </c>
      <c r="AB82" s="452">
        <f t="shared" ca="1" si="27"/>
        <v>25577608523308.316</v>
      </c>
      <c r="AC82" s="452">
        <f t="shared" ca="1" si="27"/>
        <v>25408969679959.129</v>
      </c>
      <c r="AD82" s="452">
        <f t="shared" ca="1" si="27"/>
        <v>25241442709890.051</v>
      </c>
      <c r="AE82" s="452">
        <f t="shared" ca="1" si="27"/>
        <v>25075020282274.051</v>
      </c>
      <c r="AF82" s="452">
        <f t="shared" ca="1" si="27"/>
        <v>24909695114617.871</v>
      </c>
      <c r="AG82" s="452">
        <f t="shared" ca="1" si="27"/>
        <v>24745459972443.34</v>
      </c>
      <c r="AH82" s="452">
        <f t="shared" ca="1" si="27"/>
        <v>24582307668970.809</v>
      </c>
    </row>
    <row r="83" spans="1:34">
      <c r="A83" s="431" t="s">
        <v>681</v>
      </c>
      <c r="B83" s="437" t="s">
        <v>397</v>
      </c>
      <c r="C83" s="456">
        <f t="shared" ref="C83:G91" ca="1" si="28">C45*$B$57</f>
        <v>89263194698979</v>
      </c>
      <c r="D83" s="456">
        <f t="shared" ca="1" si="28"/>
        <v>79916117978312</v>
      </c>
      <c r="E83" s="456">
        <f t="shared" ca="1" si="28"/>
        <v>85666334883262</v>
      </c>
      <c r="F83" s="456">
        <f t="shared" ca="1" si="28"/>
        <v>81442899708247</v>
      </c>
      <c r="G83" s="456">
        <f t="shared" ca="1" si="28"/>
        <v>77386022540134</v>
      </c>
      <c r="H83" s="452">
        <f ca="1">G83*$O$66</f>
        <v>83519823376265.219</v>
      </c>
      <c r="I83" s="452">
        <f t="shared" ref="I83:N83" ca="1" si="29">H83*(1+$K$66)</f>
        <v>84884200557496.828</v>
      </c>
      <c r="J83" s="452">
        <f t="shared" ca="1" si="29"/>
        <v>86270866161014.469</v>
      </c>
      <c r="K83" s="452">
        <f t="shared" ca="1" si="29"/>
        <v>87680184289776.516</v>
      </c>
      <c r="L83" s="452">
        <f t="shared" ca="1" si="29"/>
        <v>89112524994715.672</v>
      </c>
      <c r="M83" s="452">
        <f t="shared" ca="1" si="29"/>
        <v>90568264371904.938</v>
      </c>
      <c r="N83" s="452">
        <f t="shared" ca="1" si="29"/>
        <v>92047784661310.797</v>
      </c>
      <c r="O83" s="452">
        <f t="shared" ref="O83:X83" ca="1" si="30">N83*(1+$L$66)</f>
        <v>86524262903905.563</v>
      </c>
      <c r="P83" s="452">
        <f t="shared" ca="1" si="30"/>
        <v>81332191737264.547</v>
      </c>
      <c r="Q83" s="452">
        <f t="shared" ca="1" si="30"/>
        <v>76451681768543.297</v>
      </c>
      <c r="R83" s="452">
        <f t="shared" ca="1" si="30"/>
        <v>71864037109928.688</v>
      </c>
      <c r="S83" s="452">
        <f t="shared" ca="1" si="30"/>
        <v>67551683759848.445</v>
      </c>
      <c r="T83" s="452">
        <f t="shared" ca="1" si="30"/>
        <v>63498102281817.391</v>
      </c>
      <c r="U83" s="452">
        <f t="shared" ca="1" si="30"/>
        <v>59687764523031.766</v>
      </c>
      <c r="V83" s="452">
        <f t="shared" ca="1" si="30"/>
        <v>56106074130297.969</v>
      </c>
      <c r="W83" s="452">
        <f t="shared" ca="1" si="30"/>
        <v>52739310635428.664</v>
      </c>
      <c r="X83" s="452">
        <f t="shared" ca="1" si="30"/>
        <v>49574576895912.773</v>
      </c>
      <c r="Y83" s="452">
        <f t="shared" ref="Y83:AH83" ca="1" si="31">X83*(1+$M$66)</f>
        <v>46857960040488.016</v>
      </c>
      <c r="Z83" s="452">
        <f t="shared" ca="1" si="31"/>
        <v>44290209955115.031</v>
      </c>
      <c r="AA83" s="452">
        <f t="shared" ca="1" si="31"/>
        <v>41863168950872.25</v>
      </c>
      <c r="AB83" s="452">
        <f t="shared" ca="1" si="31"/>
        <v>39569126368679.07</v>
      </c>
      <c r="AC83" s="452">
        <f t="shared" ca="1" si="31"/>
        <v>37400794082691.406</v>
      </c>
      <c r="AD83" s="452">
        <f t="shared" ca="1" si="31"/>
        <v>35351283346076.586</v>
      </c>
      <c r="AE83" s="452">
        <f t="shared" ca="1" si="31"/>
        <v>33414082905607.148</v>
      </c>
      <c r="AF83" s="452">
        <f t="shared" ca="1" si="31"/>
        <v>31583038315543.957</v>
      </c>
      <c r="AG83" s="452">
        <f t="shared" ca="1" si="31"/>
        <v>29852332385089.379</v>
      </c>
      <c r="AH83" s="452">
        <f t="shared" ca="1" si="31"/>
        <v>28216466697292.406</v>
      </c>
    </row>
    <row r="84" spans="1:34">
      <c r="A84" s="431" t="s">
        <v>801</v>
      </c>
      <c r="B84" s="434" t="s">
        <v>259</v>
      </c>
      <c r="C84" s="456">
        <f t="shared" ca="1" si="28"/>
        <v>950185669708093</v>
      </c>
      <c r="D84" s="456">
        <f t="shared" ca="1" si="28"/>
        <v>900222233304324</v>
      </c>
      <c r="E84" s="456">
        <f t="shared" ca="1" si="28"/>
        <v>931451859598448.88</v>
      </c>
      <c r="F84" s="456">
        <f t="shared" ca="1" si="28"/>
        <v>856980602179100</v>
      </c>
      <c r="G84" s="456">
        <f t="shared" ca="1" si="28"/>
        <v>868976744342875</v>
      </c>
      <c r="H84" s="452">
        <f ca="1">G84*$O$63</f>
        <v>842177725975595.13</v>
      </c>
      <c r="I84" s="452">
        <f t="shared" ref="I84:N84" ca="1" si="32">H84*(1+$K$63)</f>
        <v>856486575427089.13</v>
      </c>
      <c r="J84" s="452">
        <f t="shared" ca="1" si="32"/>
        <v>871038536476421.13</v>
      </c>
      <c r="K84" s="452">
        <f t="shared" ca="1" si="32"/>
        <v>885837739661773.38</v>
      </c>
      <c r="L84" s="452">
        <f t="shared" ca="1" si="32"/>
        <v>900888385700397.5</v>
      </c>
      <c r="M84" s="452">
        <f t="shared" ca="1" si="32"/>
        <v>916194746680977.5</v>
      </c>
      <c r="N84" s="452">
        <f t="shared" ca="1" si="32"/>
        <v>931761167276251.75</v>
      </c>
      <c r="O84" s="452">
        <f t="shared" ref="O84:X84" ca="1" si="33">N84*(1+$L$63)</f>
        <v>931951013913985.25</v>
      </c>
      <c r="P84" s="452">
        <f t="shared" ca="1" si="33"/>
        <v>932140899233032.25</v>
      </c>
      <c r="Q84" s="452">
        <f t="shared" ca="1" si="33"/>
        <v>932330823241274.13</v>
      </c>
      <c r="R84" s="452">
        <f t="shared" ca="1" si="33"/>
        <v>932520785946593.88</v>
      </c>
      <c r="S84" s="452">
        <f t="shared" ca="1" si="33"/>
        <v>932710787356875.88</v>
      </c>
      <c r="T84" s="452">
        <f t="shared" ca="1" si="33"/>
        <v>932900827480006.38</v>
      </c>
      <c r="U84" s="452">
        <f t="shared" ca="1" si="33"/>
        <v>933090906323873.13</v>
      </c>
      <c r="V84" s="452">
        <f t="shared" ca="1" si="33"/>
        <v>933281023896365.5</v>
      </c>
      <c r="W84" s="452">
        <f t="shared" ca="1" si="33"/>
        <v>933471180205374.5</v>
      </c>
      <c r="X84" s="452">
        <f t="shared" ca="1" si="33"/>
        <v>933661375258792.63</v>
      </c>
      <c r="Y84" s="452">
        <f t="shared" ref="Y84:AH84" ca="1" si="34">X84*(1+$M$63)</f>
        <v>931288239610578.63</v>
      </c>
      <c r="Z84" s="452">
        <f t="shared" ca="1" si="34"/>
        <v>928921135884594.75</v>
      </c>
      <c r="AA84" s="452">
        <f t="shared" ca="1" si="34"/>
        <v>926560048749190.63</v>
      </c>
      <c r="AB84" s="452">
        <f t="shared" ca="1" si="34"/>
        <v>924204962911685.38</v>
      </c>
      <c r="AC84" s="452">
        <f t="shared" ca="1" si="34"/>
        <v>921855863118268.13</v>
      </c>
      <c r="AD84" s="452">
        <f t="shared" ca="1" si="34"/>
        <v>919512734153899.5</v>
      </c>
      <c r="AE84" s="452">
        <f t="shared" ca="1" si="34"/>
        <v>917175560842213</v>
      </c>
      <c r="AF84" s="452">
        <f t="shared" ca="1" si="34"/>
        <v>914844328045416.5</v>
      </c>
      <c r="AG84" s="452">
        <f t="shared" ca="1" si="34"/>
        <v>912519020664194.63</v>
      </c>
      <c r="AH84" s="452">
        <f t="shared" ca="1" si="34"/>
        <v>910199623637610.63</v>
      </c>
    </row>
    <row r="85" spans="1:34">
      <c r="A85" s="431" t="s">
        <v>216</v>
      </c>
      <c r="B85" s="439" t="s">
        <v>261</v>
      </c>
      <c r="C85" s="456">
        <f t="shared" ca="1" si="28"/>
        <v>13554649228358</v>
      </c>
      <c r="D85" s="456">
        <f t="shared" ca="1" si="28"/>
        <v>15085396625124</v>
      </c>
      <c r="E85" s="456">
        <f t="shared" ca="1" si="28"/>
        <v>15247988965195</v>
      </c>
      <c r="F85" s="456">
        <f t="shared" ca="1" si="28"/>
        <v>16810461696609</v>
      </c>
      <c r="G85" s="456">
        <f t="shared" ca="1" si="28"/>
        <v>15557310978013</v>
      </c>
      <c r="H85" s="452">
        <f ca="1">G85*$O$62</f>
        <v>12261205856629.176</v>
      </c>
      <c r="I85" s="452">
        <f t="shared" ref="I85:N85" ca="1" si="35">H85*(1+$K$62)</f>
        <v>12473103452790.988</v>
      </c>
      <c r="J85" s="452">
        <f t="shared" ca="1" si="35"/>
        <v>12688663053472.111</v>
      </c>
      <c r="K85" s="452">
        <f t="shared" ca="1" si="35"/>
        <v>12907947945266.361</v>
      </c>
      <c r="L85" s="452">
        <f t="shared" ca="1" si="35"/>
        <v>13131022508483.564</v>
      </c>
      <c r="M85" s="452">
        <f t="shared" ca="1" si="35"/>
        <v>13357952236051.1</v>
      </c>
      <c r="N85" s="452">
        <f t="shared" ca="1" si="35"/>
        <v>13588803752742.109</v>
      </c>
      <c r="O85" s="452">
        <f t="shared" ref="O85:X85" ca="1" si="36">N85*(1+$L$62)</f>
        <v>13494344649730.615</v>
      </c>
      <c r="P85" s="452">
        <f t="shared" ca="1" si="36"/>
        <v>13400542155078.773</v>
      </c>
      <c r="Q85" s="452">
        <f t="shared" ca="1" si="36"/>
        <v>13307391704541.063</v>
      </c>
      <c r="R85" s="452">
        <f t="shared" ca="1" si="36"/>
        <v>13214888765599.148</v>
      </c>
      <c r="S85" s="452">
        <f t="shared" ca="1" si="36"/>
        <v>13123028837241.342</v>
      </c>
      <c r="T85" s="452">
        <f t="shared" ca="1" si="36"/>
        <v>13031807449743.59</v>
      </c>
      <c r="U85" s="452">
        <f t="shared" ca="1" si="36"/>
        <v>12941220164451.984</v>
      </c>
      <c r="V85" s="452">
        <f t="shared" ca="1" si="36"/>
        <v>12851262573566.787</v>
      </c>
      <c r="W85" s="452">
        <f t="shared" ca="1" si="36"/>
        <v>12761930299927.957</v>
      </c>
      <c r="X85" s="452">
        <f t="shared" ca="1" si="36"/>
        <v>12673218996802.164</v>
      </c>
      <c r="Y85" s="452">
        <f t="shared" ref="Y85:AH85" ca="1" si="37">X85*(1+$M$62)</f>
        <v>12525296806593.396</v>
      </c>
      <c r="Z85" s="452">
        <f t="shared" ca="1" si="37"/>
        <v>12379101168601.684</v>
      </c>
      <c r="AA85" s="452">
        <f t="shared" ca="1" si="37"/>
        <v>12234611930458.041</v>
      </c>
      <c r="AB85" s="452">
        <f t="shared" ca="1" si="37"/>
        <v>12091809175012.535</v>
      </c>
      <c r="AC85" s="452">
        <f t="shared" ca="1" si="37"/>
        <v>11950673217588.801</v>
      </c>
      <c r="AD85" s="452">
        <f t="shared" ca="1" si="37"/>
        <v>11811184603270.602</v>
      </c>
      <c r="AE85" s="452">
        <f t="shared" ca="1" si="37"/>
        <v>11673324104220.066</v>
      </c>
      <c r="AF85" s="452">
        <f t="shared" ca="1" si="37"/>
        <v>11537072717027.219</v>
      </c>
      <c r="AG85" s="452">
        <f t="shared" ca="1" si="37"/>
        <v>11402411660090.451</v>
      </c>
      <c r="AH85" s="452">
        <f t="shared" ca="1" si="37"/>
        <v>11269322371027.572</v>
      </c>
    </row>
    <row r="86" spans="1:34">
      <c r="A86" s="431" t="s">
        <v>217</v>
      </c>
      <c r="B86" s="440" t="s">
        <v>262</v>
      </c>
      <c r="C86" s="456">
        <f t="shared" ca="1" si="28"/>
        <v>0</v>
      </c>
      <c r="D86" s="456">
        <f t="shared" ca="1" si="28"/>
        <v>0</v>
      </c>
      <c r="E86" s="456">
        <f t="shared" ca="1" si="28"/>
        <v>0</v>
      </c>
      <c r="F86" s="456">
        <f t="shared" ca="1" si="28"/>
        <v>0</v>
      </c>
      <c r="G86" s="456">
        <f t="shared" ca="1" si="28"/>
        <v>0</v>
      </c>
      <c r="H86" s="452">
        <f ca="1">G86*$O$64</f>
        <v>0</v>
      </c>
      <c r="I86" s="452">
        <f t="shared" ref="I86:N86" ca="1" si="38">H86*(1+$K$64)</f>
        <v>0</v>
      </c>
      <c r="J86" s="452">
        <f t="shared" ca="1" si="38"/>
        <v>0</v>
      </c>
      <c r="K86" s="452">
        <f t="shared" ca="1" si="38"/>
        <v>0</v>
      </c>
      <c r="L86" s="452">
        <f t="shared" ca="1" si="38"/>
        <v>0</v>
      </c>
      <c r="M86" s="452">
        <f t="shared" ca="1" si="38"/>
        <v>0</v>
      </c>
      <c r="N86" s="452">
        <f t="shared" ca="1" si="38"/>
        <v>0</v>
      </c>
      <c r="O86" s="452">
        <f t="shared" ref="O86:X86" ca="1" si="39">N86*(1+$L$64)</f>
        <v>0</v>
      </c>
      <c r="P86" s="452">
        <f t="shared" ca="1" si="39"/>
        <v>0</v>
      </c>
      <c r="Q86" s="452">
        <f t="shared" ca="1" si="39"/>
        <v>0</v>
      </c>
      <c r="R86" s="452">
        <f t="shared" ca="1" si="39"/>
        <v>0</v>
      </c>
      <c r="S86" s="452">
        <f t="shared" ca="1" si="39"/>
        <v>0</v>
      </c>
      <c r="T86" s="452">
        <f t="shared" ca="1" si="39"/>
        <v>0</v>
      </c>
      <c r="U86" s="452">
        <f t="shared" ca="1" si="39"/>
        <v>0</v>
      </c>
      <c r="V86" s="452">
        <f t="shared" ca="1" si="39"/>
        <v>0</v>
      </c>
      <c r="W86" s="452">
        <f t="shared" ca="1" si="39"/>
        <v>0</v>
      </c>
      <c r="X86" s="452">
        <f t="shared" ca="1" si="39"/>
        <v>0</v>
      </c>
      <c r="Y86" s="452">
        <f t="shared" ref="Y86:AH86" ca="1" si="40">X86*(1+$M$64)</f>
        <v>0</v>
      </c>
      <c r="Z86" s="452">
        <f t="shared" ca="1" si="40"/>
        <v>0</v>
      </c>
      <c r="AA86" s="452">
        <f t="shared" ca="1" si="40"/>
        <v>0</v>
      </c>
      <c r="AB86" s="452">
        <f t="shared" ca="1" si="40"/>
        <v>0</v>
      </c>
      <c r="AC86" s="452">
        <f t="shared" ca="1" si="40"/>
        <v>0</v>
      </c>
      <c r="AD86" s="452">
        <f t="shared" ca="1" si="40"/>
        <v>0</v>
      </c>
      <c r="AE86" s="452">
        <f t="shared" ca="1" si="40"/>
        <v>0</v>
      </c>
      <c r="AF86" s="452">
        <f t="shared" ca="1" si="40"/>
        <v>0</v>
      </c>
      <c r="AG86" s="452">
        <f t="shared" ca="1" si="40"/>
        <v>0</v>
      </c>
      <c r="AH86" s="452">
        <f t="shared" ca="1" si="40"/>
        <v>0</v>
      </c>
    </row>
    <row r="87" spans="1:34">
      <c r="A87" s="431" t="s">
        <v>680</v>
      </c>
      <c r="B87" s="441" t="s">
        <v>265</v>
      </c>
      <c r="C87" s="456">
        <f t="shared" ca="1" si="28"/>
        <v>0</v>
      </c>
      <c r="D87" s="456">
        <f t="shared" ca="1" si="28"/>
        <v>0</v>
      </c>
      <c r="E87" s="456">
        <f t="shared" ca="1" si="28"/>
        <v>0</v>
      </c>
      <c r="F87" s="456">
        <f t="shared" ca="1" si="28"/>
        <v>0</v>
      </c>
      <c r="G87" s="456">
        <f t="shared" ca="1" si="28"/>
        <v>0</v>
      </c>
      <c r="H87" s="452">
        <f ca="1">G87*$O$65</f>
        <v>0</v>
      </c>
      <c r="I87" s="452">
        <f t="shared" ref="I87:N87" ca="1" si="41">H87*(1+$K$65)</f>
        <v>0</v>
      </c>
      <c r="J87" s="452">
        <f t="shared" ca="1" si="41"/>
        <v>0</v>
      </c>
      <c r="K87" s="452">
        <f t="shared" ca="1" si="41"/>
        <v>0</v>
      </c>
      <c r="L87" s="452">
        <f t="shared" ca="1" si="41"/>
        <v>0</v>
      </c>
      <c r="M87" s="452">
        <f t="shared" ca="1" si="41"/>
        <v>0</v>
      </c>
      <c r="N87" s="452">
        <f t="shared" ca="1" si="41"/>
        <v>0</v>
      </c>
      <c r="O87" s="452">
        <f t="shared" ref="O87:X87" ca="1" si="42">N87*(1+$L$65)</f>
        <v>0</v>
      </c>
      <c r="P87" s="452">
        <f t="shared" ca="1" si="42"/>
        <v>0</v>
      </c>
      <c r="Q87" s="452">
        <f t="shared" ca="1" si="42"/>
        <v>0</v>
      </c>
      <c r="R87" s="452">
        <f t="shared" ca="1" si="42"/>
        <v>0</v>
      </c>
      <c r="S87" s="452">
        <f t="shared" ca="1" si="42"/>
        <v>0</v>
      </c>
      <c r="T87" s="452">
        <f t="shared" ca="1" si="42"/>
        <v>0</v>
      </c>
      <c r="U87" s="452">
        <f t="shared" ca="1" si="42"/>
        <v>0</v>
      </c>
      <c r="V87" s="452">
        <f t="shared" ca="1" si="42"/>
        <v>0</v>
      </c>
      <c r="W87" s="452">
        <f t="shared" ca="1" si="42"/>
        <v>0</v>
      </c>
      <c r="X87" s="452">
        <f t="shared" ca="1" si="42"/>
        <v>0</v>
      </c>
      <c r="Y87" s="452">
        <f t="shared" ref="Y87:AH87" ca="1" si="43">X87*(1+$M$65)</f>
        <v>0</v>
      </c>
      <c r="Z87" s="452">
        <f t="shared" ca="1" si="43"/>
        <v>0</v>
      </c>
      <c r="AA87" s="452">
        <f t="shared" ca="1" si="43"/>
        <v>0</v>
      </c>
      <c r="AB87" s="452">
        <f t="shared" ca="1" si="43"/>
        <v>0</v>
      </c>
      <c r="AC87" s="452">
        <f t="shared" ca="1" si="43"/>
        <v>0</v>
      </c>
      <c r="AD87" s="452">
        <f t="shared" ca="1" si="43"/>
        <v>0</v>
      </c>
      <c r="AE87" s="452">
        <f t="shared" ca="1" si="43"/>
        <v>0</v>
      </c>
      <c r="AF87" s="452">
        <f t="shared" ca="1" si="43"/>
        <v>0</v>
      </c>
      <c r="AG87" s="452">
        <f t="shared" ca="1" si="43"/>
        <v>0</v>
      </c>
      <c r="AH87" s="452">
        <f t="shared" ca="1" si="43"/>
        <v>0</v>
      </c>
    </row>
    <row r="88" spans="1:34">
      <c r="A88" s="431" t="s">
        <v>681</v>
      </c>
      <c r="B88" s="434" t="s">
        <v>266</v>
      </c>
      <c r="C88" s="456">
        <f t="shared" ca="1" si="28"/>
        <v>79999396981763</v>
      </c>
      <c r="D88" s="456">
        <f t="shared" ca="1" si="28"/>
        <v>76636511509075</v>
      </c>
      <c r="E88" s="456">
        <f t="shared" ca="1" si="28"/>
        <v>85376841204599</v>
      </c>
      <c r="F88" s="456">
        <f t="shared" ca="1" si="28"/>
        <v>75970279481467</v>
      </c>
      <c r="G88" s="456">
        <f t="shared" ca="1" si="28"/>
        <v>58453929088940</v>
      </c>
      <c r="H88" s="452">
        <f ca="1">G88*$O$66</f>
        <v>63087127014766.281</v>
      </c>
      <c r="I88" s="452">
        <f t="shared" ref="I88:N88" ca="1" si="44">H88*(1+$K$66)</f>
        <v>64117716317387.68</v>
      </c>
      <c r="J88" s="452">
        <f t="shared" ca="1" si="44"/>
        <v>65165141294114.648</v>
      </c>
      <c r="K88" s="452">
        <f t="shared" ca="1" si="44"/>
        <v>66229676971984.508</v>
      </c>
      <c r="L88" s="452">
        <f t="shared" ca="1" si="44"/>
        <v>67311602870867.523</v>
      </c>
      <c r="M88" s="452">
        <f t="shared" ca="1" si="44"/>
        <v>68411203076861.664</v>
      </c>
      <c r="N88" s="452">
        <f t="shared" ca="1" si="44"/>
        <v>69528766316886.391</v>
      </c>
      <c r="O88" s="452">
        <f t="shared" ref="O88:X88" ca="1" si="45">N88*(1+$L$66)</f>
        <v>65356545823694.164</v>
      </c>
      <c r="P88" s="452">
        <f t="shared" ca="1" si="45"/>
        <v>61434688234461.383</v>
      </c>
      <c r="Q88" s="452">
        <f t="shared" ca="1" si="45"/>
        <v>57748169994277.344</v>
      </c>
      <c r="R88" s="452">
        <f t="shared" ca="1" si="45"/>
        <v>54282869068379.055</v>
      </c>
      <c r="S88" s="452">
        <f t="shared" ca="1" si="45"/>
        <v>51025510844530.398</v>
      </c>
      <c r="T88" s="452">
        <f t="shared" ca="1" si="45"/>
        <v>47963617281643.359</v>
      </c>
      <c r="U88" s="452">
        <f t="shared" ca="1" si="45"/>
        <v>45085459109843.617</v>
      </c>
      <c r="V88" s="452">
        <f t="shared" ca="1" si="45"/>
        <v>42380010898872.203</v>
      </c>
      <c r="W88" s="452">
        <f t="shared" ca="1" si="45"/>
        <v>39836908822702.609</v>
      </c>
      <c r="X88" s="452">
        <f t="shared" ca="1" si="45"/>
        <v>37446410958581.25</v>
      </c>
      <c r="Y88" s="452">
        <f t="shared" ref="Y88:AH88" ca="1" si="46">X88*(1+$M$66)</f>
        <v>35394400481541.125</v>
      </c>
      <c r="Z88" s="452">
        <f t="shared" ca="1" si="46"/>
        <v>33454837282894.113</v>
      </c>
      <c r="AA88" s="452">
        <f t="shared" ca="1" si="46"/>
        <v>31621559410467.211</v>
      </c>
      <c r="AB88" s="452">
        <f t="shared" ca="1" si="46"/>
        <v>29888742578370.898</v>
      </c>
      <c r="AC88" s="452">
        <f t="shared" ca="1" si="46"/>
        <v>28250881663363.305</v>
      </c>
      <c r="AD88" s="452">
        <f t="shared" ca="1" si="46"/>
        <v>26702773215187.512</v>
      </c>
      <c r="AE88" s="452">
        <f t="shared" ca="1" si="46"/>
        <v>25239498925317.699</v>
      </c>
      <c r="AF88" s="452">
        <f t="shared" ca="1" si="46"/>
        <v>23856410001594.656</v>
      </c>
      <c r="AG88" s="452">
        <f t="shared" ca="1" si="46"/>
        <v>22549112399109.234</v>
      </c>
      <c r="AH88" s="452">
        <f t="shared" ca="1" si="46"/>
        <v>21313452860412.535</v>
      </c>
    </row>
    <row r="89" spans="1:34">
      <c r="A89" s="431" t="s">
        <v>815</v>
      </c>
      <c r="B89" s="435" t="s">
        <v>267</v>
      </c>
      <c r="C89" s="456">
        <f t="shared" ca="1" si="28"/>
        <v>0</v>
      </c>
      <c r="D89" s="456">
        <f t="shared" ca="1" si="28"/>
        <v>0</v>
      </c>
      <c r="E89" s="456">
        <f t="shared" ca="1" si="28"/>
        <v>0</v>
      </c>
      <c r="F89" s="456">
        <f t="shared" ca="1" si="28"/>
        <v>0</v>
      </c>
      <c r="G89" s="456">
        <f t="shared" ca="1" si="28"/>
        <v>0</v>
      </c>
      <c r="H89" s="452">
        <f ca="1">G89*(1+'KEEI BAU - Gas Supply'!J$42)</f>
        <v>0</v>
      </c>
      <c r="I89" s="452">
        <f ca="1">H89*(1+'KEEI BAU - Gas Supply'!K$42)</f>
        <v>0</v>
      </c>
      <c r="J89" s="452">
        <f ca="1">I89*(1+'KEEI BAU - Gas Supply'!L$42)</f>
        <v>0</v>
      </c>
      <c r="K89" s="452">
        <f ca="1">J89*(1+'KEEI BAU - Gas Supply'!M$42)</f>
        <v>0</v>
      </c>
      <c r="L89" s="452">
        <f ca="1">K89*(1+'KEEI BAU - Gas Supply'!N$42)</f>
        <v>0</v>
      </c>
      <c r="M89" s="452">
        <f ca="1">L89*(1+'KEEI BAU - Gas Supply'!O$42)</f>
        <v>0</v>
      </c>
      <c r="N89" s="452">
        <f ca="1">M89*(1+'KEEI BAU - Gas Supply'!P$42)</f>
        <v>0</v>
      </c>
      <c r="O89" s="452">
        <f ca="1">N89*(1+'KEEI BAU - Gas Supply'!Q$42)</f>
        <v>0</v>
      </c>
      <c r="P89" s="452">
        <f ca="1">O89*(1+'KEEI BAU - Gas Supply'!R$42)</f>
        <v>0</v>
      </c>
      <c r="Q89" s="452">
        <f ca="1">P89*(1+'KEEI BAU - Gas Supply'!S$42)</f>
        <v>0</v>
      </c>
      <c r="R89" s="452">
        <f ca="1">Q89*(1+'KEEI BAU - Gas Supply'!T$42)</f>
        <v>0</v>
      </c>
      <c r="S89" s="452">
        <f ca="1">R89*(1+'KEEI BAU - Gas Supply'!U$42)</f>
        <v>0</v>
      </c>
      <c r="T89" s="452">
        <f ca="1">S89*(1+'KEEI BAU - Gas Supply'!V$42)</f>
        <v>0</v>
      </c>
      <c r="U89" s="452">
        <f ca="1">T89*(1+'KEEI BAU - Gas Supply'!W$42)</f>
        <v>0</v>
      </c>
      <c r="V89" s="452">
        <f ca="1">U89*(1+'KEEI BAU - Gas Supply'!X$42)</f>
        <v>0</v>
      </c>
      <c r="W89" s="452">
        <f ca="1">V89*(1+'KEEI BAU - Gas Supply'!Y$42)</f>
        <v>0</v>
      </c>
      <c r="X89" s="452">
        <f ca="1">W89*(1+'KEEI BAU - Gas Supply'!Z$42)</f>
        <v>0</v>
      </c>
      <c r="Y89" s="452">
        <f ca="1">X89*(1+'KEEI BAU - Gas Supply'!AA$42)</f>
        <v>0</v>
      </c>
      <c r="Z89" s="452">
        <f ca="1">Y89*(1+'KEEI BAU - Gas Supply'!AB$42)</f>
        <v>0</v>
      </c>
      <c r="AA89" s="452">
        <f ca="1">Z89*(1+'KEEI BAU - Gas Supply'!AC$42)</f>
        <v>0</v>
      </c>
      <c r="AB89" s="452">
        <f ca="1">AA89*(1+'KEEI BAU - Gas Supply'!AD$42)</f>
        <v>0</v>
      </c>
      <c r="AC89" s="452">
        <f ca="1">AB89*(1+'KEEI BAU - Gas Supply'!AE$42)</f>
        <v>0</v>
      </c>
      <c r="AD89" s="452">
        <f ca="1">AC89*(1+'KEEI BAU - Gas Supply'!AF$42)</f>
        <v>0</v>
      </c>
      <c r="AE89" s="452">
        <f ca="1">AD89*(1+'KEEI BAU - Gas Supply'!AG$42)</f>
        <v>0</v>
      </c>
      <c r="AF89" s="452">
        <f ca="1">AE89*(1+'KEEI BAU - Gas Supply'!AH$42)</f>
        <v>0</v>
      </c>
      <c r="AG89" s="452">
        <f ca="1">AF89*(1+'KEEI BAU - Gas Supply'!AI$42)</f>
        <v>0</v>
      </c>
      <c r="AH89" s="452">
        <f ca="1">AG89*(1+'KEEI BAU - Gas Supply'!AJ$42)</f>
        <v>0</v>
      </c>
    </row>
    <row r="90" spans="1:34">
      <c r="A90" s="431" t="s">
        <v>811</v>
      </c>
      <c r="B90" s="434" t="s">
        <v>268</v>
      </c>
      <c r="C90" s="456">
        <f t="shared" ca="1" si="28"/>
        <v>7931333662</v>
      </c>
      <c r="D90" s="456">
        <f t="shared" ca="1" si="28"/>
        <v>3965666831</v>
      </c>
      <c r="E90" s="456">
        <f t="shared" ca="1" si="28"/>
        <v>3965666831</v>
      </c>
      <c r="F90" s="456">
        <f t="shared" ca="1" si="28"/>
        <v>0</v>
      </c>
      <c r="G90" s="456">
        <f t="shared" ca="1" si="28"/>
        <v>0</v>
      </c>
      <c r="H90" s="452">
        <f ca="1">G90*(1+'Water and Waste'!I$45)</f>
        <v>0</v>
      </c>
      <c r="I90" s="452">
        <f ca="1">H90*(1+'Water and Waste'!J$45)</f>
        <v>0</v>
      </c>
      <c r="J90" s="452">
        <f ca="1">I90*(1+'Water and Waste'!K$45)</f>
        <v>0</v>
      </c>
      <c r="K90" s="452">
        <f ca="1">J90*(1+'Water and Waste'!L$45)</f>
        <v>0</v>
      </c>
      <c r="L90" s="452">
        <f ca="1">K90*(1+'Water and Waste'!M$45)</f>
        <v>0</v>
      </c>
      <c r="M90" s="452">
        <f ca="1">L90*(1+'Water and Waste'!N$45)</f>
        <v>0</v>
      </c>
      <c r="N90" s="452">
        <f ca="1">M90*(1+'Water and Waste'!O$45)</f>
        <v>0</v>
      </c>
      <c r="O90" s="452">
        <f ca="1">N90*(1+'Water and Waste'!P$45)</f>
        <v>0</v>
      </c>
      <c r="P90" s="452">
        <f ca="1">O90*(1+'Water and Waste'!Q$45)</f>
        <v>0</v>
      </c>
      <c r="Q90" s="452">
        <f ca="1">P90*(1+'Water and Waste'!R$45)</f>
        <v>0</v>
      </c>
      <c r="R90" s="452">
        <f ca="1">Q90*(1+'Water and Waste'!S$45)</f>
        <v>0</v>
      </c>
      <c r="S90" s="452">
        <f ca="1">R90*(1+'Water and Waste'!T$45)</f>
        <v>0</v>
      </c>
      <c r="T90" s="452">
        <f ca="1">S90*(1+'Water and Waste'!U$45)</f>
        <v>0</v>
      </c>
      <c r="U90" s="452">
        <f ca="1">T90*(1+'Water and Waste'!V$45)</f>
        <v>0</v>
      </c>
      <c r="V90" s="452">
        <f ca="1">U90*(1+'Water and Waste'!W$45)</f>
        <v>0</v>
      </c>
      <c r="W90" s="452">
        <f ca="1">V90*(1+'Water and Waste'!X$45)</f>
        <v>0</v>
      </c>
      <c r="X90" s="452">
        <f ca="1">W90*(1+'Water and Waste'!Y$45)</f>
        <v>0</v>
      </c>
      <c r="Y90" s="452">
        <f ca="1">X90*(1+'Water and Waste'!Z$45)</f>
        <v>0</v>
      </c>
      <c r="Z90" s="452">
        <f ca="1">Y90*(1+'Water and Waste'!AA$45)</f>
        <v>0</v>
      </c>
      <c r="AA90" s="452">
        <f ca="1">Z90*(1+'Water and Waste'!AB$45)</f>
        <v>0</v>
      </c>
      <c r="AB90" s="452">
        <f ca="1">AA90*(1+'Water and Waste'!AC$45)</f>
        <v>0</v>
      </c>
      <c r="AC90" s="452">
        <f ca="1">AB90*(1+'Water and Waste'!AD$45)</f>
        <v>0</v>
      </c>
      <c r="AD90" s="452">
        <f ca="1">AC90*(1+'Water and Waste'!AE$45)</f>
        <v>0</v>
      </c>
      <c r="AE90" s="452">
        <f ca="1">AD90*(1+'Water and Waste'!AF$45)</f>
        <v>0</v>
      </c>
      <c r="AF90" s="452">
        <f ca="1">AE90*(1+'Water and Waste'!AG$45)</f>
        <v>0</v>
      </c>
      <c r="AG90" s="452">
        <f ca="1">AF90*(1+'Water and Waste'!AH$45)</f>
        <v>0</v>
      </c>
      <c r="AH90" s="452">
        <f ca="1">AG90*(1+'Water and Waste'!AI$45)</f>
        <v>0</v>
      </c>
    </row>
    <row r="91" spans="1:34">
      <c r="A91" s="431" t="s">
        <v>681</v>
      </c>
      <c r="B91" s="434" t="s">
        <v>269</v>
      </c>
      <c r="C91" s="456">
        <f t="shared" ca="1" si="28"/>
        <v>0</v>
      </c>
      <c r="D91" s="456">
        <f t="shared" ca="1" si="28"/>
        <v>0</v>
      </c>
      <c r="E91" s="456">
        <f t="shared" ca="1" si="28"/>
        <v>0</v>
      </c>
      <c r="F91" s="456">
        <f t="shared" ca="1" si="28"/>
        <v>0</v>
      </c>
      <c r="G91" s="456">
        <f t="shared" ca="1" si="28"/>
        <v>3965666831</v>
      </c>
      <c r="H91" s="452">
        <f ca="1">G91*$O$66</f>
        <v>4279995048.4916067</v>
      </c>
      <c r="I91" s="452">
        <f t="shared" ref="I91:N91" ca="1" si="47">H91*(1+$K$66)</f>
        <v>4349912911.6273861</v>
      </c>
      <c r="J91" s="452">
        <f t="shared" ca="1" si="47"/>
        <v>4420972950.7540464</v>
      </c>
      <c r="K91" s="452">
        <f t="shared" ca="1" si="47"/>
        <v>4493193824.422287</v>
      </c>
      <c r="L91" s="452">
        <f t="shared" ca="1" si="47"/>
        <v>4566594495.9882984</v>
      </c>
      <c r="M91" s="452">
        <f t="shared" ca="1" si="47"/>
        <v>4641194238.5930567</v>
      </c>
      <c r="N91" s="452">
        <f t="shared" ca="1" si="47"/>
        <v>4717012640.2229567</v>
      </c>
      <c r="O91" s="452">
        <f t="shared" ref="O91:X91" ca="1" si="48">N91*(1+$L$66)</f>
        <v>4433958332.6793861</v>
      </c>
      <c r="P91" s="452">
        <f t="shared" ca="1" si="48"/>
        <v>4167889296.7748556</v>
      </c>
      <c r="Q91" s="452">
        <f t="shared" ca="1" si="48"/>
        <v>3917786295.4055181</v>
      </c>
      <c r="R91" s="452">
        <f t="shared" ca="1" si="48"/>
        <v>3682691252.9429474</v>
      </c>
      <c r="S91" s="452">
        <f t="shared" ca="1" si="48"/>
        <v>3461703585.1106095</v>
      </c>
      <c r="T91" s="452">
        <f t="shared" ca="1" si="48"/>
        <v>3253976749.0938497</v>
      </c>
      <c r="U91" s="452">
        <f t="shared" ca="1" si="48"/>
        <v>3058715000.6678157</v>
      </c>
      <c r="V91" s="452">
        <f t="shared" ca="1" si="48"/>
        <v>2875170345.920773</v>
      </c>
      <c r="W91" s="452">
        <f t="shared" ca="1" si="48"/>
        <v>2702639675.8956985</v>
      </c>
      <c r="X91" s="452">
        <f t="shared" ca="1" si="48"/>
        <v>2540462073.1737609</v>
      </c>
      <c r="Y91" s="452">
        <f t="shared" ref="Y91:AH91" ca="1" si="49">X91*(1+$M$66)</f>
        <v>2401248336.6038747</v>
      </c>
      <c r="Z91" s="452">
        <f t="shared" ca="1" si="49"/>
        <v>2269663316.3428836</v>
      </c>
      <c r="AA91" s="452">
        <f t="shared" ca="1" si="49"/>
        <v>2145288969.5025239</v>
      </c>
      <c r="AB91" s="452">
        <f t="shared" ca="1" si="49"/>
        <v>2027730161.3548772</v>
      </c>
      <c r="AC91" s="452">
        <f t="shared" ca="1" si="49"/>
        <v>1916613409.99751</v>
      </c>
      <c r="AD91" s="452">
        <f t="shared" ca="1" si="49"/>
        <v>1811585699.8091929</v>
      </c>
      <c r="AE91" s="452">
        <f t="shared" ca="1" si="49"/>
        <v>1712313359.9265733</v>
      </c>
      <c r="AF91" s="452">
        <f t="shared" ca="1" si="49"/>
        <v>1618481004.1787415</v>
      </c>
      <c r="AG91" s="452">
        <f t="shared" ca="1" si="49"/>
        <v>1529790529.1118879</v>
      </c>
      <c r="AH91" s="452">
        <f t="shared" ca="1" si="49"/>
        <v>1445960166.9207957</v>
      </c>
    </row>
    <row r="92" spans="1:34">
      <c r="A92" s="480" t="s">
        <v>816</v>
      </c>
      <c r="B92" s="480"/>
      <c r="C92" s="481">
        <f ca="1">SUM(C73:C91)</f>
        <v>1178207546823762</v>
      </c>
      <c r="D92" s="481">
        <f t="shared" ref="D92:AH92" ca="1" si="50">SUM(D73:D91)</f>
        <v>1116795230278896</v>
      </c>
      <c r="E92" s="481">
        <f t="shared" ca="1" si="50"/>
        <v>1164085807238571</v>
      </c>
      <c r="F92" s="481">
        <f t="shared" ca="1" si="50"/>
        <v>1074893994542550</v>
      </c>
      <c r="G92" s="481">
        <f t="shared" ca="1" si="50"/>
        <v>1062100753345744</v>
      </c>
      <c r="H92" s="481">
        <f t="shared" ca="1" si="50"/>
        <v>1043666293757728.4</v>
      </c>
      <c r="I92" s="481">
        <f t="shared" ca="1" si="50"/>
        <v>1061148340998477.6</v>
      </c>
      <c r="J92" s="481">
        <f t="shared" ca="1" si="50"/>
        <v>1078924068161106.1</v>
      </c>
      <c r="K92" s="481">
        <f t="shared" ca="1" si="50"/>
        <v>1096998418710849.9</v>
      </c>
      <c r="L92" s="481">
        <f t="shared" ca="1" si="50"/>
        <v>1115376419443854.1</v>
      </c>
      <c r="M92" s="481">
        <f t="shared" ca="1" si="50"/>
        <v>1134063181893291.8</v>
      </c>
      <c r="N92" s="481">
        <f t="shared" ca="1" si="50"/>
        <v>1153063903759230</v>
      </c>
      <c r="O92" s="481">
        <f t="shared" ca="1" si="50"/>
        <v>1142212012286362.8</v>
      </c>
      <c r="P92" s="481">
        <f t="shared" ca="1" si="50"/>
        <v>1132009912441729</v>
      </c>
      <c r="Q92" s="481">
        <f t="shared" ca="1" si="50"/>
        <v>1122418689564625.5</v>
      </c>
      <c r="R92" s="481">
        <f t="shared" ca="1" si="50"/>
        <v>1113401763701427.4</v>
      </c>
      <c r="S92" s="481">
        <f t="shared" ca="1" si="50"/>
        <v>1104924749509311.6</v>
      </c>
      <c r="T92" s="481">
        <f t="shared" ca="1" si="50"/>
        <v>1096955324566736.6</v>
      </c>
      <c r="U92" s="481">
        <f t="shared" ca="1" si="50"/>
        <v>1089463105586211.4</v>
      </c>
      <c r="V92" s="481">
        <f t="shared" ca="1" si="50"/>
        <v>1082419532055164.6</v>
      </c>
      <c r="W92" s="481">
        <f t="shared" ca="1" si="50"/>
        <v>1075797756859169.3</v>
      </c>
      <c r="X92" s="481">
        <f t="shared" ca="1" si="50"/>
        <v>1069572543468536.1</v>
      </c>
      <c r="Y92" s="481">
        <f t="shared" ca="1" si="50"/>
        <v>1061564258255080</v>
      </c>
      <c r="Z92" s="481">
        <f t="shared" ca="1" si="50"/>
        <v>1053856076561387.9</v>
      </c>
      <c r="AA92" s="481">
        <f t="shared" ca="1" si="50"/>
        <v>1046431997842918.3</v>
      </c>
      <c r="AB92" s="481">
        <f t="shared" ca="1" si="50"/>
        <v>1039276896329244.5</v>
      </c>
      <c r="AC92" s="481">
        <f t="shared" ca="1" si="50"/>
        <v>1032376473102240.9</v>
      </c>
      <c r="AD92" s="481">
        <f t="shared" ca="1" si="50"/>
        <v>1025717210800176.6</v>
      </c>
      <c r="AE92" s="481">
        <f t="shared" ca="1" si="50"/>
        <v>1019286330803824.4</v>
      </c>
      <c r="AF92" s="481">
        <f t="shared" ca="1" si="50"/>
        <v>1013071752768572.5</v>
      </c>
      <c r="AG92" s="481">
        <f t="shared" ca="1" si="50"/>
        <v>1007062056373987.5</v>
      </c>
      <c r="AH92" s="481">
        <f t="shared" ca="1" si="50"/>
        <v>1001246445169309.6</v>
      </c>
    </row>
    <row r="95" spans="1:34">
      <c r="A95" s="429" t="s">
        <v>986</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t="s">
        <v>393</v>
      </c>
      <c r="C98" s="483">
        <f t="shared" ref="C98:L106" ca="1" si="51">VLOOKUP($A98,$B$73:$AH$91,C$96,FALSE)</f>
        <v>27759667817</v>
      </c>
      <c r="D98" s="483">
        <f t="shared" ca="1" si="51"/>
        <v>23794000986</v>
      </c>
      <c r="E98" s="483">
        <f t="shared" ca="1" si="51"/>
        <v>19828334155</v>
      </c>
      <c r="F98" s="483">
        <f t="shared" ca="1" si="51"/>
        <v>19828334155</v>
      </c>
      <c r="G98" s="483">
        <f t="shared" ca="1" si="51"/>
        <v>15862667324</v>
      </c>
      <c r="H98" s="483">
        <f t="shared" ca="1" si="51"/>
        <v>17119980193.966427</v>
      </c>
      <c r="I98" s="483">
        <f t="shared" ca="1" si="51"/>
        <v>17399651646.509544</v>
      </c>
      <c r="J98" s="483">
        <f t="shared" ca="1" si="51"/>
        <v>17683891803.016186</v>
      </c>
      <c r="K98" s="483">
        <f t="shared" ca="1" si="51"/>
        <v>17972775297.689148</v>
      </c>
      <c r="L98" s="483">
        <f t="shared" ca="1" si="51"/>
        <v>18266377983.953194</v>
      </c>
      <c r="M98" s="483">
        <f t="shared" ref="M98:V106" ca="1" si="52">VLOOKUP($A98,$B$73:$AH$91,M$96,FALSE)</f>
        <v>18564776954.372227</v>
      </c>
      <c r="N98" s="483">
        <f t="shared" ca="1" si="52"/>
        <v>18868050560.891827</v>
      </c>
      <c r="O98" s="483">
        <f t="shared" ca="1" si="52"/>
        <v>17735833330.717545</v>
      </c>
      <c r="P98" s="483">
        <f t="shared" ca="1" si="52"/>
        <v>16671557187.099422</v>
      </c>
      <c r="Q98" s="483">
        <f t="shared" ca="1" si="52"/>
        <v>15671145181.622072</v>
      </c>
      <c r="R98" s="483">
        <f t="shared" ca="1" si="52"/>
        <v>14730765011.77179</v>
      </c>
      <c r="S98" s="483">
        <f t="shared" ca="1" si="52"/>
        <v>13846814340.442438</v>
      </c>
      <c r="T98" s="483">
        <f t="shared" ca="1" si="52"/>
        <v>13015906996.375399</v>
      </c>
      <c r="U98" s="483">
        <f t="shared" ca="1" si="52"/>
        <v>12234860002.671263</v>
      </c>
      <c r="V98" s="483">
        <f t="shared" ca="1" si="52"/>
        <v>11500681383.683092</v>
      </c>
      <c r="W98" s="483">
        <f t="shared" ref="W98:AH106" ca="1" si="53">VLOOKUP($A98,$B$73:$AH$91,W$96,FALSE)</f>
        <v>10810558703.582794</v>
      </c>
      <c r="X98" s="483">
        <f t="shared" ca="1" si="53"/>
        <v>10161848292.695044</v>
      </c>
      <c r="Y98" s="483">
        <f t="shared" ca="1" si="53"/>
        <v>9604993346.4154987</v>
      </c>
      <c r="Z98" s="483">
        <f t="shared" ca="1" si="53"/>
        <v>9078653265.3715343</v>
      </c>
      <c r="AA98" s="483">
        <f t="shared" ca="1" si="53"/>
        <v>8581155878.0100956</v>
      </c>
      <c r="AB98" s="483">
        <f t="shared" ca="1" si="53"/>
        <v>8110920645.4195089</v>
      </c>
      <c r="AC98" s="483">
        <f t="shared" ca="1" si="53"/>
        <v>7666453639.9900398</v>
      </c>
      <c r="AD98" s="483">
        <f t="shared" ca="1" si="53"/>
        <v>7246342799.2367716</v>
      </c>
      <c r="AE98" s="483">
        <f t="shared" ca="1" si="53"/>
        <v>6849253439.7062931</v>
      </c>
      <c r="AF98" s="483">
        <f t="shared" ca="1" si="53"/>
        <v>6473924016.7149658</v>
      </c>
      <c r="AG98" s="483">
        <f t="shared" ca="1" si="53"/>
        <v>6119162116.4475517</v>
      </c>
      <c r="AH98" s="483">
        <f t="shared" ca="1" si="53"/>
        <v>5783840667.6831827</v>
      </c>
    </row>
    <row r="99" spans="1:34">
      <c r="A99" s="431" t="s">
        <v>247</v>
      </c>
      <c r="B99" s="431"/>
      <c r="C99" s="483">
        <f t="shared" ca="1" si="51"/>
        <v>0</v>
      </c>
      <c r="D99" s="483">
        <f t="shared" ca="1" si="51"/>
        <v>0</v>
      </c>
      <c r="E99" s="483">
        <f t="shared" ca="1" si="51"/>
        <v>0</v>
      </c>
      <c r="F99" s="483">
        <f t="shared" ca="1" si="51"/>
        <v>0</v>
      </c>
      <c r="G99" s="483">
        <f t="shared" ca="1" si="51"/>
        <v>0</v>
      </c>
      <c r="H99" s="483">
        <f t="shared" ca="1" si="51"/>
        <v>0</v>
      </c>
      <c r="I99" s="483">
        <f t="shared" ca="1" si="51"/>
        <v>0</v>
      </c>
      <c r="J99" s="483">
        <f t="shared" ca="1" si="51"/>
        <v>0</v>
      </c>
      <c r="K99" s="483">
        <f t="shared" ca="1" si="51"/>
        <v>0</v>
      </c>
      <c r="L99" s="483">
        <f t="shared" ca="1" si="51"/>
        <v>0</v>
      </c>
      <c r="M99" s="483">
        <f t="shared" ca="1" si="52"/>
        <v>0</v>
      </c>
      <c r="N99" s="483">
        <f t="shared" ca="1" si="52"/>
        <v>0</v>
      </c>
      <c r="O99" s="483">
        <f t="shared" ca="1" si="52"/>
        <v>0</v>
      </c>
      <c r="P99" s="483">
        <f t="shared" ca="1" si="52"/>
        <v>0</v>
      </c>
      <c r="Q99" s="483">
        <f t="shared" ca="1" si="52"/>
        <v>0</v>
      </c>
      <c r="R99" s="483">
        <f t="shared" ca="1" si="52"/>
        <v>0</v>
      </c>
      <c r="S99" s="483">
        <f t="shared" ca="1" si="52"/>
        <v>0</v>
      </c>
      <c r="T99" s="483">
        <f t="shared" ca="1" si="52"/>
        <v>0</v>
      </c>
      <c r="U99" s="483">
        <f t="shared" ca="1" si="52"/>
        <v>0</v>
      </c>
      <c r="V99" s="483">
        <f t="shared" ca="1" si="52"/>
        <v>0</v>
      </c>
      <c r="W99" s="483">
        <f t="shared" ca="1" si="53"/>
        <v>0</v>
      </c>
      <c r="X99" s="483">
        <f t="shared" ca="1" si="53"/>
        <v>0</v>
      </c>
      <c r="Y99" s="483">
        <f t="shared" ca="1" si="53"/>
        <v>0</v>
      </c>
      <c r="Z99" s="483">
        <f t="shared" ca="1" si="53"/>
        <v>0</v>
      </c>
      <c r="AA99" s="483">
        <f t="shared" ca="1" si="53"/>
        <v>0</v>
      </c>
      <c r="AB99" s="483">
        <f t="shared" ca="1" si="53"/>
        <v>0</v>
      </c>
      <c r="AC99" s="483">
        <f t="shared" ca="1" si="53"/>
        <v>0</v>
      </c>
      <c r="AD99" s="483">
        <f t="shared" ca="1" si="53"/>
        <v>0</v>
      </c>
      <c r="AE99" s="483">
        <f t="shared" ca="1" si="53"/>
        <v>0</v>
      </c>
      <c r="AF99" s="483">
        <f t="shared" ca="1" si="53"/>
        <v>0</v>
      </c>
      <c r="AG99" s="483">
        <f t="shared" ca="1" si="53"/>
        <v>0</v>
      </c>
      <c r="AH99" s="483">
        <f t="shared" ca="1" si="53"/>
        <v>0</v>
      </c>
    </row>
    <row r="100" spans="1:34">
      <c r="A100" s="431" t="s">
        <v>248</v>
      </c>
      <c r="B100" s="431"/>
      <c r="C100" s="483">
        <f t="shared" ca="1" si="51"/>
        <v>0</v>
      </c>
      <c r="D100" s="483">
        <f t="shared" ca="1" si="51"/>
        <v>0</v>
      </c>
      <c r="E100" s="483">
        <f t="shared" ca="1" si="51"/>
        <v>0</v>
      </c>
      <c r="F100" s="483">
        <f t="shared" ca="1" si="51"/>
        <v>0</v>
      </c>
      <c r="G100" s="483">
        <f t="shared" ca="1" si="51"/>
        <v>0</v>
      </c>
      <c r="H100" s="483">
        <f t="shared" ca="1" si="51"/>
        <v>0</v>
      </c>
      <c r="I100" s="483">
        <f t="shared" ca="1" si="51"/>
        <v>0</v>
      </c>
      <c r="J100" s="483">
        <f t="shared" ca="1" si="51"/>
        <v>0</v>
      </c>
      <c r="K100" s="483">
        <f t="shared" ca="1" si="51"/>
        <v>0</v>
      </c>
      <c r="L100" s="483">
        <f t="shared" ca="1" si="51"/>
        <v>0</v>
      </c>
      <c r="M100" s="483">
        <f t="shared" ca="1" si="52"/>
        <v>0</v>
      </c>
      <c r="N100" s="483">
        <f t="shared" ca="1" si="52"/>
        <v>0</v>
      </c>
      <c r="O100" s="483">
        <f t="shared" ca="1" si="52"/>
        <v>0</v>
      </c>
      <c r="P100" s="483">
        <f t="shared" ca="1" si="52"/>
        <v>0</v>
      </c>
      <c r="Q100" s="483">
        <f t="shared" ca="1" si="52"/>
        <v>0</v>
      </c>
      <c r="R100" s="483">
        <f t="shared" ca="1" si="52"/>
        <v>0</v>
      </c>
      <c r="S100" s="483">
        <f t="shared" ca="1" si="52"/>
        <v>0</v>
      </c>
      <c r="T100" s="483">
        <f t="shared" ca="1" si="52"/>
        <v>0</v>
      </c>
      <c r="U100" s="483">
        <f t="shared" ca="1" si="52"/>
        <v>0</v>
      </c>
      <c r="V100" s="483">
        <f t="shared" ca="1" si="52"/>
        <v>0</v>
      </c>
      <c r="W100" s="483">
        <f t="shared" ca="1" si="53"/>
        <v>0</v>
      </c>
      <c r="X100" s="483">
        <f t="shared" ca="1" si="53"/>
        <v>0</v>
      </c>
      <c r="Y100" s="483">
        <f t="shared" ca="1" si="53"/>
        <v>0</v>
      </c>
      <c r="Z100" s="483">
        <f t="shared" ca="1" si="53"/>
        <v>0</v>
      </c>
      <c r="AA100" s="483">
        <f t="shared" ca="1" si="53"/>
        <v>0</v>
      </c>
      <c r="AB100" s="483">
        <f t="shared" ca="1" si="53"/>
        <v>0</v>
      </c>
      <c r="AC100" s="483">
        <f t="shared" ca="1" si="53"/>
        <v>0</v>
      </c>
      <c r="AD100" s="483">
        <f t="shared" ca="1" si="53"/>
        <v>0</v>
      </c>
      <c r="AE100" s="483">
        <f t="shared" ca="1" si="53"/>
        <v>0</v>
      </c>
      <c r="AF100" s="483">
        <f t="shared" ca="1" si="53"/>
        <v>0</v>
      </c>
      <c r="AG100" s="483">
        <f t="shared" ca="1" si="53"/>
        <v>0</v>
      </c>
      <c r="AH100" s="483">
        <f t="shared" ca="1" si="53"/>
        <v>0</v>
      </c>
    </row>
    <row r="101" spans="1:34">
      <c r="A101" s="431" t="s">
        <v>249</v>
      </c>
      <c r="B101" s="431" t="s">
        <v>393</v>
      </c>
      <c r="C101" s="483">
        <f t="shared" ca="1" si="51"/>
        <v>0</v>
      </c>
      <c r="D101" s="483">
        <f t="shared" ca="1" si="51"/>
        <v>0</v>
      </c>
      <c r="E101" s="483">
        <f t="shared" ca="1" si="51"/>
        <v>0</v>
      </c>
      <c r="F101" s="483">
        <f t="shared" ca="1" si="51"/>
        <v>0</v>
      </c>
      <c r="G101" s="483">
        <f t="shared" ca="1" si="51"/>
        <v>0</v>
      </c>
      <c r="H101" s="483">
        <f t="shared" ca="1" si="51"/>
        <v>0</v>
      </c>
      <c r="I101" s="483">
        <f t="shared" ca="1" si="51"/>
        <v>0</v>
      </c>
      <c r="J101" s="483">
        <f t="shared" ca="1" si="51"/>
        <v>0</v>
      </c>
      <c r="K101" s="483">
        <f t="shared" ca="1" si="51"/>
        <v>0</v>
      </c>
      <c r="L101" s="483">
        <f t="shared" ca="1" si="51"/>
        <v>0</v>
      </c>
      <c r="M101" s="483">
        <f t="shared" ca="1" si="52"/>
        <v>0</v>
      </c>
      <c r="N101" s="483">
        <f t="shared" ca="1" si="52"/>
        <v>0</v>
      </c>
      <c r="O101" s="483">
        <f t="shared" ca="1" si="52"/>
        <v>0</v>
      </c>
      <c r="P101" s="483">
        <f t="shared" ca="1" si="52"/>
        <v>0</v>
      </c>
      <c r="Q101" s="483">
        <f t="shared" ca="1" si="52"/>
        <v>0</v>
      </c>
      <c r="R101" s="483">
        <f t="shared" ca="1" si="52"/>
        <v>0</v>
      </c>
      <c r="S101" s="483">
        <f t="shared" ca="1" si="52"/>
        <v>0</v>
      </c>
      <c r="T101" s="483">
        <f t="shared" ca="1" si="52"/>
        <v>0</v>
      </c>
      <c r="U101" s="483">
        <f t="shared" ca="1" si="52"/>
        <v>0</v>
      </c>
      <c r="V101" s="483">
        <f t="shared" ca="1" si="52"/>
        <v>0</v>
      </c>
      <c r="W101" s="483">
        <f t="shared" ca="1" si="53"/>
        <v>0</v>
      </c>
      <c r="X101" s="483">
        <f t="shared" ca="1" si="53"/>
        <v>0</v>
      </c>
      <c r="Y101" s="483">
        <f t="shared" ca="1" si="53"/>
        <v>0</v>
      </c>
      <c r="Z101" s="483">
        <f t="shared" ca="1" si="53"/>
        <v>0</v>
      </c>
      <c r="AA101" s="483">
        <f t="shared" ca="1" si="53"/>
        <v>0</v>
      </c>
      <c r="AB101" s="483">
        <f t="shared" ca="1" si="53"/>
        <v>0</v>
      </c>
      <c r="AC101" s="483">
        <f t="shared" ca="1" si="53"/>
        <v>0</v>
      </c>
      <c r="AD101" s="483">
        <f t="shared" ca="1" si="53"/>
        <v>0</v>
      </c>
      <c r="AE101" s="483">
        <f t="shared" ca="1" si="53"/>
        <v>0</v>
      </c>
      <c r="AF101" s="483">
        <f t="shared" ca="1" si="53"/>
        <v>0</v>
      </c>
      <c r="AG101" s="483">
        <f t="shared" ca="1" si="53"/>
        <v>0</v>
      </c>
      <c r="AH101" s="483">
        <f t="shared" ca="1" si="53"/>
        <v>0</v>
      </c>
    </row>
    <row r="102" spans="1:34">
      <c r="A102" s="431" t="s">
        <v>250</v>
      </c>
      <c r="B102" s="431" t="s">
        <v>393</v>
      </c>
      <c r="C102" s="483">
        <f t="shared" ca="1" si="51"/>
        <v>0</v>
      </c>
      <c r="D102" s="483">
        <f t="shared" ca="1" si="51"/>
        <v>0</v>
      </c>
      <c r="E102" s="483">
        <f t="shared" ca="1" si="51"/>
        <v>0</v>
      </c>
      <c r="F102" s="483">
        <f t="shared" ca="1" si="51"/>
        <v>0</v>
      </c>
      <c r="G102" s="483">
        <f t="shared" ca="1" si="51"/>
        <v>0</v>
      </c>
      <c r="H102" s="483">
        <f t="shared" ca="1" si="51"/>
        <v>0</v>
      </c>
      <c r="I102" s="483">
        <f t="shared" ca="1" si="51"/>
        <v>0</v>
      </c>
      <c r="J102" s="483">
        <f t="shared" ca="1" si="51"/>
        <v>0</v>
      </c>
      <c r="K102" s="483">
        <f t="shared" ca="1" si="51"/>
        <v>0</v>
      </c>
      <c r="L102" s="483">
        <f t="shared" ca="1" si="51"/>
        <v>0</v>
      </c>
      <c r="M102" s="483">
        <f t="shared" ca="1" si="52"/>
        <v>0</v>
      </c>
      <c r="N102" s="483">
        <f t="shared" ca="1" si="52"/>
        <v>0</v>
      </c>
      <c r="O102" s="483">
        <f t="shared" ca="1" si="52"/>
        <v>0</v>
      </c>
      <c r="P102" s="483">
        <f t="shared" ca="1" si="52"/>
        <v>0</v>
      </c>
      <c r="Q102" s="483">
        <f t="shared" ca="1" si="52"/>
        <v>0</v>
      </c>
      <c r="R102" s="483">
        <f t="shared" ca="1" si="52"/>
        <v>0</v>
      </c>
      <c r="S102" s="483">
        <f t="shared" ca="1" si="52"/>
        <v>0</v>
      </c>
      <c r="T102" s="483">
        <f t="shared" ca="1" si="52"/>
        <v>0</v>
      </c>
      <c r="U102" s="483">
        <f t="shared" ca="1" si="52"/>
        <v>0</v>
      </c>
      <c r="V102" s="483">
        <f t="shared" ca="1" si="52"/>
        <v>0</v>
      </c>
      <c r="W102" s="483">
        <f t="shared" ca="1" si="53"/>
        <v>0</v>
      </c>
      <c r="X102" s="483">
        <f t="shared" ca="1" si="53"/>
        <v>0</v>
      </c>
      <c r="Y102" s="483">
        <f t="shared" ca="1" si="53"/>
        <v>0</v>
      </c>
      <c r="Z102" s="483">
        <f t="shared" ca="1" si="53"/>
        <v>0</v>
      </c>
      <c r="AA102" s="483">
        <f t="shared" ca="1" si="53"/>
        <v>0</v>
      </c>
      <c r="AB102" s="483">
        <f t="shared" ca="1" si="53"/>
        <v>0</v>
      </c>
      <c r="AC102" s="483">
        <f t="shared" ca="1" si="53"/>
        <v>0</v>
      </c>
      <c r="AD102" s="483">
        <f t="shared" ca="1" si="53"/>
        <v>0</v>
      </c>
      <c r="AE102" s="483">
        <f t="shared" ca="1" si="53"/>
        <v>0</v>
      </c>
      <c r="AF102" s="483">
        <f t="shared" ca="1" si="53"/>
        <v>0</v>
      </c>
      <c r="AG102" s="483">
        <f t="shared" ca="1" si="53"/>
        <v>0</v>
      </c>
      <c r="AH102" s="483">
        <f t="shared" ca="1" si="53"/>
        <v>0</v>
      </c>
    </row>
    <row r="103" spans="1:34">
      <c r="A103" s="431" t="s">
        <v>251</v>
      </c>
      <c r="B103" s="431" t="s">
        <v>393</v>
      </c>
      <c r="C103" s="483">
        <f t="shared" ca="1" si="51"/>
        <v>18480007432460</v>
      </c>
      <c r="D103" s="483">
        <f t="shared" ca="1" si="51"/>
        <v>15838873323014</v>
      </c>
      <c r="E103" s="483">
        <f t="shared" ca="1" si="51"/>
        <v>17298238716822</v>
      </c>
      <c r="F103" s="483">
        <f t="shared" ca="1" si="51"/>
        <v>16524933684777</v>
      </c>
      <c r="G103" s="483">
        <f t="shared" ca="1" si="51"/>
        <v>15517654309703</v>
      </c>
      <c r="H103" s="483">
        <f t="shared" ca="1" si="51"/>
        <v>16747620624747.658</v>
      </c>
      <c r="I103" s="483">
        <f t="shared" ca="1" si="51"/>
        <v>17021209223197.965</v>
      </c>
      <c r="J103" s="483">
        <f t="shared" ca="1" si="51"/>
        <v>17299267156300.586</v>
      </c>
      <c r="K103" s="483">
        <f t="shared" ca="1" si="51"/>
        <v>17581867434964.41</v>
      </c>
      <c r="L103" s="483">
        <f t="shared" ca="1" si="51"/>
        <v>17869084262802.215</v>
      </c>
      <c r="M103" s="483">
        <f t="shared" ca="1" si="52"/>
        <v>18160993055614.637</v>
      </c>
      <c r="N103" s="483">
        <f t="shared" ca="1" si="52"/>
        <v>18457670461192.434</v>
      </c>
      <c r="O103" s="483">
        <f t="shared" ca="1" si="52"/>
        <v>17350078955774.443</v>
      </c>
      <c r="P103" s="483">
        <f t="shared" ca="1" si="52"/>
        <v>16308950818280.014</v>
      </c>
      <c r="Q103" s="483">
        <f t="shared" ca="1" si="52"/>
        <v>15330297773921.795</v>
      </c>
      <c r="R103" s="483">
        <f t="shared" ca="1" si="52"/>
        <v>14410370872765.756</v>
      </c>
      <c r="S103" s="483">
        <f t="shared" ca="1" si="52"/>
        <v>13545646128537.818</v>
      </c>
      <c r="T103" s="483">
        <f t="shared" ca="1" si="52"/>
        <v>12732811019204.236</v>
      </c>
      <c r="U103" s="483">
        <f t="shared" ca="1" si="52"/>
        <v>11968751797613.166</v>
      </c>
      <c r="V103" s="483">
        <f t="shared" ca="1" si="52"/>
        <v>11250541563587.986</v>
      </c>
      <c r="W103" s="483">
        <f t="shared" ca="1" si="53"/>
        <v>10575429051779.871</v>
      </c>
      <c r="X103" s="483">
        <f t="shared" ca="1" si="53"/>
        <v>9940828092328.9297</v>
      </c>
      <c r="Y103" s="483">
        <f t="shared" ca="1" si="53"/>
        <v>9396084741130.9648</v>
      </c>
      <c r="Z103" s="483">
        <f t="shared" ca="1" si="53"/>
        <v>8881192556849.7051</v>
      </c>
      <c r="AA103" s="483">
        <f t="shared" ca="1" si="53"/>
        <v>8394515737663.3779</v>
      </c>
      <c r="AB103" s="483">
        <f t="shared" ca="1" si="53"/>
        <v>7934508121381.6357</v>
      </c>
      <c r="AC103" s="483">
        <f t="shared" ca="1" si="53"/>
        <v>7499708273320.2568</v>
      </c>
      <c r="AD103" s="483">
        <f t="shared" ca="1" si="53"/>
        <v>7088734843353.3721</v>
      </c>
      <c r="AE103" s="483">
        <f t="shared" ca="1" si="53"/>
        <v>6700282177392.6816</v>
      </c>
      <c r="AF103" s="483">
        <f t="shared" ca="1" si="53"/>
        <v>6333116169351.416</v>
      </c>
      <c r="AG103" s="483">
        <f t="shared" ca="1" si="53"/>
        <v>5986070340414.8184</v>
      </c>
      <c r="AH103" s="483">
        <f t="shared" ca="1" si="53"/>
        <v>5658042133161.0752</v>
      </c>
    </row>
    <row r="104" spans="1:34">
      <c r="A104" s="431" t="s">
        <v>252</v>
      </c>
      <c r="B104" s="431" t="s">
        <v>393</v>
      </c>
      <c r="C104" s="483">
        <f t="shared" ca="1" si="51"/>
        <v>0</v>
      </c>
      <c r="D104" s="483">
        <f t="shared" ca="1" si="51"/>
        <v>0</v>
      </c>
      <c r="E104" s="483">
        <f t="shared" ca="1" si="51"/>
        <v>0</v>
      </c>
      <c r="F104" s="483">
        <f t="shared" ca="1" si="51"/>
        <v>0</v>
      </c>
      <c r="G104" s="483">
        <f t="shared" ca="1" si="51"/>
        <v>0</v>
      </c>
      <c r="H104" s="483">
        <f t="shared" ca="1" si="51"/>
        <v>0</v>
      </c>
      <c r="I104" s="483">
        <f t="shared" ca="1" si="51"/>
        <v>0</v>
      </c>
      <c r="J104" s="483">
        <f t="shared" ca="1" si="51"/>
        <v>0</v>
      </c>
      <c r="K104" s="483">
        <f t="shared" ca="1" si="51"/>
        <v>0</v>
      </c>
      <c r="L104" s="483">
        <f t="shared" ca="1" si="51"/>
        <v>0</v>
      </c>
      <c r="M104" s="483">
        <f t="shared" ca="1" si="52"/>
        <v>0</v>
      </c>
      <c r="N104" s="483">
        <f t="shared" ca="1" si="52"/>
        <v>0</v>
      </c>
      <c r="O104" s="483">
        <f t="shared" ca="1" si="52"/>
        <v>0</v>
      </c>
      <c r="P104" s="483">
        <f t="shared" ca="1" si="52"/>
        <v>0</v>
      </c>
      <c r="Q104" s="483">
        <f t="shared" ca="1" si="52"/>
        <v>0</v>
      </c>
      <c r="R104" s="483">
        <f t="shared" ca="1" si="52"/>
        <v>0</v>
      </c>
      <c r="S104" s="483">
        <f t="shared" ca="1" si="52"/>
        <v>0</v>
      </c>
      <c r="T104" s="483">
        <f t="shared" ca="1" si="52"/>
        <v>0</v>
      </c>
      <c r="U104" s="483">
        <f t="shared" ca="1" si="52"/>
        <v>0</v>
      </c>
      <c r="V104" s="483">
        <f t="shared" ca="1" si="52"/>
        <v>0</v>
      </c>
      <c r="W104" s="483">
        <f t="shared" ca="1" si="53"/>
        <v>0</v>
      </c>
      <c r="X104" s="483">
        <f t="shared" ca="1" si="53"/>
        <v>0</v>
      </c>
      <c r="Y104" s="483">
        <f t="shared" ca="1" si="53"/>
        <v>0</v>
      </c>
      <c r="Z104" s="483">
        <f t="shared" ca="1" si="53"/>
        <v>0</v>
      </c>
      <c r="AA104" s="483">
        <f t="shared" ca="1" si="53"/>
        <v>0</v>
      </c>
      <c r="AB104" s="483">
        <f t="shared" ca="1" si="53"/>
        <v>0</v>
      </c>
      <c r="AC104" s="483">
        <f t="shared" ca="1" si="53"/>
        <v>0</v>
      </c>
      <c r="AD104" s="483">
        <f t="shared" ca="1" si="53"/>
        <v>0</v>
      </c>
      <c r="AE104" s="483">
        <f t="shared" ca="1" si="53"/>
        <v>0</v>
      </c>
      <c r="AF104" s="483">
        <f t="shared" ca="1" si="53"/>
        <v>0</v>
      </c>
      <c r="AG104" s="483">
        <f t="shared" ca="1" si="53"/>
        <v>0</v>
      </c>
      <c r="AH104" s="483">
        <f t="shared" ca="1" si="53"/>
        <v>0</v>
      </c>
    </row>
    <row r="105" spans="1:34">
      <c r="A105" s="431" t="s">
        <v>253</v>
      </c>
      <c r="B105" s="431" t="s">
        <v>393</v>
      </c>
      <c r="C105" s="483">
        <f t="shared" ca="1" si="51"/>
        <v>0</v>
      </c>
      <c r="D105" s="483">
        <f t="shared" ca="1" si="51"/>
        <v>0</v>
      </c>
      <c r="E105" s="483">
        <f t="shared" ca="1" si="51"/>
        <v>0</v>
      </c>
      <c r="F105" s="483">
        <f t="shared" ca="1" si="51"/>
        <v>0</v>
      </c>
      <c r="G105" s="483">
        <f t="shared" ca="1" si="51"/>
        <v>0</v>
      </c>
      <c r="H105" s="483">
        <f t="shared" ca="1" si="51"/>
        <v>0</v>
      </c>
      <c r="I105" s="483">
        <f t="shared" ca="1" si="51"/>
        <v>0</v>
      </c>
      <c r="J105" s="483">
        <f t="shared" ca="1" si="51"/>
        <v>0</v>
      </c>
      <c r="K105" s="483">
        <f t="shared" ca="1" si="51"/>
        <v>0</v>
      </c>
      <c r="L105" s="483">
        <f t="shared" ca="1" si="51"/>
        <v>0</v>
      </c>
      <c r="M105" s="483">
        <f t="shared" ca="1" si="52"/>
        <v>0</v>
      </c>
      <c r="N105" s="483">
        <f t="shared" ca="1" si="52"/>
        <v>0</v>
      </c>
      <c r="O105" s="483">
        <f t="shared" ca="1" si="52"/>
        <v>0</v>
      </c>
      <c r="P105" s="483">
        <f t="shared" ca="1" si="52"/>
        <v>0</v>
      </c>
      <c r="Q105" s="483">
        <f t="shared" ca="1" si="52"/>
        <v>0</v>
      </c>
      <c r="R105" s="483">
        <f t="shared" ca="1" si="52"/>
        <v>0</v>
      </c>
      <c r="S105" s="483">
        <f t="shared" ca="1" si="52"/>
        <v>0</v>
      </c>
      <c r="T105" s="483">
        <f t="shared" ca="1" si="52"/>
        <v>0</v>
      </c>
      <c r="U105" s="483">
        <f t="shared" ca="1" si="52"/>
        <v>0</v>
      </c>
      <c r="V105" s="483">
        <f t="shared" ca="1" si="52"/>
        <v>0</v>
      </c>
      <c r="W105" s="483">
        <f t="shared" ca="1" si="53"/>
        <v>0</v>
      </c>
      <c r="X105" s="483">
        <f t="shared" ca="1" si="53"/>
        <v>0</v>
      </c>
      <c r="Y105" s="483">
        <f t="shared" ca="1" si="53"/>
        <v>0</v>
      </c>
      <c r="Z105" s="483">
        <f t="shared" ca="1" si="53"/>
        <v>0</v>
      </c>
      <c r="AA105" s="483">
        <f t="shared" ca="1" si="53"/>
        <v>0</v>
      </c>
      <c r="AB105" s="483">
        <f t="shared" ca="1" si="53"/>
        <v>0</v>
      </c>
      <c r="AC105" s="483">
        <f t="shared" ca="1" si="53"/>
        <v>0</v>
      </c>
      <c r="AD105" s="483">
        <f t="shared" ca="1" si="53"/>
        <v>0</v>
      </c>
      <c r="AE105" s="483">
        <f t="shared" ca="1" si="53"/>
        <v>0</v>
      </c>
      <c r="AF105" s="483">
        <f t="shared" ca="1" si="53"/>
        <v>0</v>
      </c>
      <c r="AG105" s="483">
        <f t="shared" ca="1" si="53"/>
        <v>0</v>
      </c>
      <c r="AH105" s="483">
        <f t="shared" ca="1" si="53"/>
        <v>0</v>
      </c>
    </row>
    <row r="106" spans="1:34">
      <c r="A106" s="431" t="s">
        <v>254</v>
      </c>
      <c r="B106" s="431"/>
      <c r="C106" s="483">
        <f t="shared" ca="1" si="51"/>
        <v>0</v>
      </c>
      <c r="D106" s="483">
        <f t="shared" ca="1" si="51"/>
        <v>0</v>
      </c>
      <c r="E106" s="483">
        <f t="shared" ca="1" si="51"/>
        <v>0</v>
      </c>
      <c r="F106" s="483">
        <f t="shared" ca="1" si="51"/>
        <v>0</v>
      </c>
      <c r="G106" s="483">
        <f t="shared" ca="1" si="51"/>
        <v>0</v>
      </c>
      <c r="H106" s="483">
        <f t="shared" ca="1" si="51"/>
        <v>0</v>
      </c>
      <c r="I106" s="483">
        <f t="shared" ca="1" si="51"/>
        <v>0</v>
      </c>
      <c r="J106" s="483">
        <f t="shared" ca="1" si="51"/>
        <v>0</v>
      </c>
      <c r="K106" s="483">
        <f t="shared" ca="1" si="51"/>
        <v>0</v>
      </c>
      <c r="L106" s="483">
        <f t="shared" ca="1" si="51"/>
        <v>0</v>
      </c>
      <c r="M106" s="483">
        <f t="shared" ca="1" si="52"/>
        <v>0</v>
      </c>
      <c r="N106" s="483">
        <f t="shared" ca="1" si="52"/>
        <v>0</v>
      </c>
      <c r="O106" s="483">
        <f t="shared" ca="1" si="52"/>
        <v>0</v>
      </c>
      <c r="P106" s="483">
        <f t="shared" ca="1" si="52"/>
        <v>0</v>
      </c>
      <c r="Q106" s="483">
        <f t="shared" ca="1" si="52"/>
        <v>0</v>
      </c>
      <c r="R106" s="483">
        <f t="shared" ca="1" si="52"/>
        <v>0</v>
      </c>
      <c r="S106" s="483">
        <f t="shared" ca="1" si="52"/>
        <v>0</v>
      </c>
      <c r="T106" s="483">
        <f t="shared" ca="1" si="52"/>
        <v>0</v>
      </c>
      <c r="U106" s="483">
        <f t="shared" ca="1" si="52"/>
        <v>0</v>
      </c>
      <c r="V106" s="483">
        <f t="shared" ca="1" si="52"/>
        <v>0</v>
      </c>
      <c r="W106" s="483">
        <f t="shared" ca="1" si="53"/>
        <v>0</v>
      </c>
      <c r="X106" s="483">
        <f t="shared" ca="1" si="53"/>
        <v>0</v>
      </c>
      <c r="Y106" s="483">
        <f t="shared" ca="1" si="53"/>
        <v>0</v>
      </c>
      <c r="Z106" s="483">
        <f t="shared" ca="1" si="53"/>
        <v>0</v>
      </c>
      <c r="AA106" s="483">
        <f t="shared" ca="1" si="53"/>
        <v>0</v>
      </c>
      <c r="AB106" s="483">
        <f t="shared" ca="1" si="53"/>
        <v>0</v>
      </c>
      <c r="AC106" s="483">
        <f t="shared" ca="1" si="53"/>
        <v>0</v>
      </c>
      <c r="AD106" s="483">
        <f t="shared" ca="1" si="53"/>
        <v>0</v>
      </c>
      <c r="AE106" s="483">
        <f t="shared" ca="1" si="53"/>
        <v>0</v>
      </c>
      <c r="AF106" s="483">
        <f t="shared" ca="1" si="53"/>
        <v>0</v>
      </c>
      <c r="AG106" s="483">
        <f t="shared" ca="1" si="53"/>
        <v>0</v>
      </c>
      <c r="AH106" s="483">
        <f t="shared" ca="1" si="53"/>
        <v>0</v>
      </c>
    </row>
    <row r="107" spans="1:34">
      <c r="A107" s="455" t="s">
        <v>255</v>
      </c>
      <c r="B107" s="455" t="s">
        <v>396</v>
      </c>
      <c r="C107" s="483">
        <f ca="1">C$82*'Petrochemicals Split'!$F$6</f>
        <v>26688937772630</v>
      </c>
      <c r="D107" s="483">
        <f ca="1">D$82*'Petrochemicals Split'!$F$6</f>
        <v>29068337871230</v>
      </c>
      <c r="E107" s="483">
        <f ca="1">E$82*'Petrochemicals Split'!$F$6</f>
        <v>29020749869258.004</v>
      </c>
      <c r="F107" s="483">
        <f ca="1">F$82*'Petrochemicals Split'!$F$6</f>
        <v>27144989458195</v>
      </c>
      <c r="G107" s="483">
        <f ca="1">G$82*'Petrochemicals Split'!$F$6</f>
        <v>26189263751924</v>
      </c>
      <c r="H107" s="483">
        <f ca="1">H$82*'Petrochemicals Split'!$F$6</f>
        <v>25851390934482.566</v>
      </c>
      <c r="I107" s="483">
        <f ca="1">I$82*'Petrochemicals Split'!$F$6</f>
        <v>26143786455956.953</v>
      </c>
      <c r="J107" s="483">
        <f ca="1">J$82*'Petrochemicals Split'!$F$6</f>
        <v>26439489155029.441</v>
      </c>
      <c r="K107" s="483">
        <f ca="1">K$82*'Petrochemicals Split'!$F$6</f>
        <v>26738536437962.652</v>
      </c>
      <c r="L107" s="483">
        <f ca="1">L$82*'Petrochemicals Split'!$F$6</f>
        <v>27040966134107.605</v>
      </c>
      <c r="M107" s="483">
        <f ca="1">M$82*'Petrochemicals Split'!$F$6</f>
        <v>27346816500689.121</v>
      </c>
      <c r="N107" s="483">
        <f ca="1">N$82*'Petrochemicals Split'!$F$6</f>
        <v>27656126227645.344</v>
      </c>
      <c r="O107" s="483">
        <f ca="1">O$82*'Petrochemicals Split'!$F$6</f>
        <v>27513596247609.277</v>
      </c>
      <c r="P107" s="483">
        <f ca="1">P$82*'Petrochemicals Split'!$F$6</f>
        <v>27371800817128.047</v>
      </c>
      <c r="Q107" s="483">
        <f ca="1">Q$82*'Petrochemicals Split'!$F$6</f>
        <v>27230736150590.738</v>
      </c>
      <c r="R107" s="483">
        <f ca="1">R$82*'Petrochemicals Split'!$F$6</f>
        <v>27090398481896.145</v>
      </c>
      <c r="S107" s="483">
        <f ca="1">S$82*'Petrochemicals Split'!$F$6</f>
        <v>26950784064352.227</v>
      </c>
      <c r="T107" s="483">
        <f ca="1">T$82*'Petrochemicals Split'!$F$6</f>
        <v>26811889170576.082</v>
      </c>
      <c r="U107" s="483">
        <f ca="1">U$82*'Petrochemicals Split'!$F$6</f>
        <v>26673710092394.43</v>
      </c>
      <c r="V107" s="483">
        <f ca="1">V$82*'Petrochemicals Split'!$F$6</f>
        <v>26536243140744.617</v>
      </c>
      <c r="W107" s="483">
        <f ca="1">W$82*'Petrochemicals Split'!$F$6</f>
        <v>26399484645576.129</v>
      </c>
      <c r="X107" s="483">
        <f ca="1">X$82*'Petrochemicals Split'!$F$6</f>
        <v>26263430955752.598</v>
      </c>
      <c r="Y107" s="483">
        <f ca="1">Y$82*'Petrochemicals Split'!$F$6</f>
        <v>26090270333064.855</v>
      </c>
      <c r="Z107" s="483">
        <f ca="1">Z$82*'Petrochemicals Split'!$F$6</f>
        <v>25918251396750.844</v>
      </c>
      <c r="AA107" s="483">
        <f ca="1">AA$82*'Petrochemicals Split'!$F$6</f>
        <v>25747366619419.199</v>
      </c>
      <c r="AB107" s="483">
        <f ca="1">AB$82*'Petrochemicals Split'!$F$6</f>
        <v>25577608523308.316</v>
      </c>
      <c r="AC107" s="483">
        <f ca="1">AC$82*'Petrochemicals Split'!$F$6</f>
        <v>25408969679959.129</v>
      </c>
      <c r="AD107" s="483">
        <f ca="1">AD$82*'Petrochemicals Split'!$F$6</f>
        <v>25241442709890.051</v>
      </c>
      <c r="AE107" s="483">
        <f ca="1">AE$82*'Petrochemicals Split'!$F$6</f>
        <v>25075020282274.051</v>
      </c>
      <c r="AF107" s="483">
        <f ca="1">AF$82*'Petrochemicals Split'!$F$6</f>
        <v>24909695114617.871</v>
      </c>
      <c r="AG107" s="483">
        <f ca="1">AG$82*'Petrochemicals Split'!$F$6</f>
        <v>24745459972443.34</v>
      </c>
      <c r="AH107" s="483">
        <f ca="1">AH$82*'Petrochemicals Split'!$F$6</f>
        <v>24582307668970.809</v>
      </c>
    </row>
    <row r="108" spans="1:34">
      <c r="A108" s="455" t="s">
        <v>305</v>
      </c>
      <c r="B108" s="455" t="s">
        <v>396</v>
      </c>
      <c r="C108" s="483">
        <f ca="1">C$82*'Petrochemicals Split'!$F$7</f>
        <v>0</v>
      </c>
      <c r="D108" s="483">
        <f ca="1">D$82*'Petrochemicals Split'!$F$7</f>
        <v>0</v>
      </c>
      <c r="E108" s="483">
        <f ca="1">E$82*'Petrochemicals Split'!$F$7</f>
        <v>0</v>
      </c>
      <c r="F108" s="483">
        <f ca="1">F$82*'Petrochemicals Split'!$F$7</f>
        <v>0</v>
      </c>
      <c r="G108" s="483">
        <f ca="1">G$82*'Petrochemicals Split'!$F$7</f>
        <v>0</v>
      </c>
      <c r="H108" s="483">
        <f ca="1">H$82*'Petrochemicals Split'!$F$7</f>
        <v>0</v>
      </c>
      <c r="I108" s="483">
        <f ca="1">I$82*'Petrochemicals Split'!$F$7</f>
        <v>0</v>
      </c>
      <c r="J108" s="483">
        <f ca="1">J$82*'Petrochemicals Split'!$F$7</f>
        <v>0</v>
      </c>
      <c r="K108" s="483">
        <f ca="1">K$82*'Petrochemicals Split'!$F$7</f>
        <v>0</v>
      </c>
      <c r="L108" s="483">
        <f ca="1">L$82*'Petrochemicals Split'!$F$7</f>
        <v>0</v>
      </c>
      <c r="M108" s="483">
        <f ca="1">M$82*'Petrochemicals Split'!$F$7</f>
        <v>0</v>
      </c>
      <c r="N108" s="483">
        <f ca="1">N$82*'Petrochemicals Split'!$F$7</f>
        <v>0</v>
      </c>
      <c r="O108" s="483">
        <f ca="1">O$82*'Petrochemicals Split'!$F$7</f>
        <v>0</v>
      </c>
      <c r="P108" s="483">
        <f ca="1">P$82*'Petrochemicals Split'!$F$7</f>
        <v>0</v>
      </c>
      <c r="Q108" s="483">
        <f ca="1">Q$82*'Petrochemicals Split'!$F$7</f>
        <v>0</v>
      </c>
      <c r="R108" s="483">
        <f ca="1">R$82*'Petrochemicals Split'!$F$7</f>
        <v>0</v>
      </c>
      <c r="S108" s="483">
        <f ca="1">S$82*'Petrochemicals Split'!$F$7</f>
        <v>0</v>
      </c>
      <c r="T108" s="483">
        <f ca="1">T$82*'Petrochemicals Split'!$F$7</f>
        <v>0</v>
      </c>
      <c r="U108" s="483">
        <f ca="1">U$82*'Petrochemicals Split'!$F$7</f>
        <v>0</v>
      </c>
      <c r="V108" s="483">
        <f ca="1">V$82*'Petrochemicals Split'!$F$7</f>
        <v>0</v>
      </c>
      <c r="W108" s="483">
        <f ca="1">W$82*'Petrochemicals Split'!$F$7</f>
        <v>0</v>
      </c>
      <c r="X108" s="483">
        <f ca="1">X$82*'Petrochemicals Split'!$F$7</f>
        <v>0</v>
      </c>
      <c r="Y108" s="483">
        <f ca="1">Y$82*'Petrochemicals Split'!$F$7</f>
        <v>0</v>
      </c>
      <c r="Z108" s="483">
        <f ca="1">Z$82*'Petrochemicals Split'!$F$7</f>
        <v>0</v>
      </c>
      <c r="AA108" s="483">
        <f ca="1">AA$82*'Petrochemicals Split'!$F$7</f>
        <v>0</v>
      </c>
      <c r="AB108" s="483">
        <f ca="1">AB$82*'Petrochemicals Split'!$F$7</f>
        <v>0</v>
      </c>
      <c r="AC108" s="483">
        <f ca="1">AC$82*'Petrochemicals Split'!$F$7</f>
        <v>0</v>
      </c>
      <c r="AD108" s="483">
        <f ca="1">AD$82*'Petrochemicals Split'!$F$7</f>
        <v>0</v>
      </c>
      <c r="AE108" s="483">
        <f ca="1">AE$82*'Petrochemicals Split'!$F$7</f>
        <v>0</v>
      </c>
      <c r="AF108" s="483">
        <f ca="1">AF$82*'Petrochemicals Split'!$F$7</f>
        <v>0</v>
      </c>
      <c r="AG108" s="483">
        <f ca="1">AG$82*'Petrochemicals Split'!$F$7</f>
        <v>0</v>
      </c>
      <c r="AH108" s="483">
        <f ca="1">AH$82*'Petrochemicals Split'!$F$7</f>
        <v>0</v>
      </c>
    </row>
    <row r="109" spans="1:34">
      <c r="A109" s="457" t="s">
        <v>258</v>
      </c>
      <c r="B109" s="457" t="s">
        <v>393</v>
      </c>
      <c r="C109" s="483">
        <f ca="1">C$83*'Others Split'!$F$6</f>
        <v>0</v>
      </c>
      <c r="D109" s="483">
        <f ca="1">D$83*'Others Split'!$F$6</f>
        <v>0</v>
      </c>
      <c r="E109" s="483">
        <f ca="1">E$83*'Others Split'!$F$6</f>
        <v>0</v>
      </c>
      <c r="F109" s="483">
        <f ca="1">F$83*'Others Split'!$F$6</f>
        <v>0</v>
      </c>
      <c r="G109" s="483">
        <f ca="1">G$83*'Others Split'!$F$6</f>
        <v>0</v>
      </c>
      <c r="H109" s="483">
        <f ca="1">H$83*'Others Split'!$F$6</f>
        <v>0</v>
      </c>
      <c r="I109" s="483">
        <f ca="1">I$83*'Others Split'!$F$6</f>
        <v>0</v>
      </c>
      <c r="J109" s="483">
        <f ca="1">J$83*'Others Split'!$F$6</f>
        <v>0</v>
      </c>
      <c r="K109" s="483">
        <f ca="1">K$83*'Others Split'!$F$6</f>
        <v>0</v>
      </c>
      <c r="L109" s="483">
        <f ca="1">L$83*'Others Split'!$F$6</f>
        <v>0</v>
      </c>
      <c r="M109" s="483">
        <f ca="1">M$83*'Others Split'!$F$6</f>
        <v>0</v>
      </c>
      <c r="N109" s="483">
        <f ca="1">N$83*'Others Split'!$F$6</f>
        <v>0</v>
      </c>
      <c r="O109" s="483">
        <f ca="1">O$83*'Others Split'!$F$6</f>
        <v>0</v>
      </c>
      <c r="P109" s="483">
        <f ca="1">P$83*'Others Split'!$F$6</f>
        <v>0</v>
      </c>
      <c r="Q109" s="483">
        <f ca="1">Q$83*'Others Split'!$F$6</f>
        <v>0</v>
      </c>
      <c r="R109" s="483">
        <f ca="1">R$83*'Others Split'!$F$6</f>
        <v>0</v>
      </c>
      <c r="S109" s="483">
        <f ca="1">S$83*'Others Split'!$F$6</f>
        <v>0</v>
      </c>
      <c r="T109" s="483">
        <f ca="1">T$83*'Others Split'!$F$6</f>
        <v>0</v>
      </c>
      <c r="U109" s="483">
        <f ca="1">U$83*'Others Split'!$F$6</f>
        <v>0</v>
      </c>
      <c r="V109" s="483">
        <f ca="1">V$83*'Others Split'!$F$6</f>
        <v>0</v>
      </c>
      <c r="W109" s="483">
        <f ca="1">W$83*'Others Split'!$F$6</f>
        <v>0</v>
      </c>
      <c r="X109" s="483">
        <f ca="1">X$83*'Others Split'!$F$6</f>
        <v>0</v>
      </c>
      <c r="Y109" s="483">
        <f ca="1">Y$83*'Others Split'!$F$6</f>
        <v>0</v>
      </c>
      <c r="Z109" s="483">
        <f ca="1">Z$83*'Others Split'!$F$6</f>
        <v>0</v>
      </c>
      <c r="AA109" s="483">
        <f ca="1">AA$83*'Others Split'!$F$6</f>
        <v>0</v>
      </c>
      <c r="AB109" s="483">
        <f ca="1">AB$83*'Others Split'!$F$6</f>
        <v>0</v>
      </c>
      <c r="AC109" s="483">
        <f ca="1">AC$83*'Others Split'!$F$6</f>
        <v>0</v>
      </c>
      <c r="AD109" s="483">
        <f ca="1">AD$83*'Others Split'!$F$6</f>
        <v>0</v>
      </c>
      <c r="AE109" s="483">
        <f ca="1">AE$83*'Others Split'!$F$6</f>
        <v>0</v>
      </c>
      <c r="AF109" s="483">
        <f ca="1">AF$83*'Others Split'!$F$6</f>
        <v>0</v>
      </c>
      <c r="AG109" s="483">
        <f ca="1">AG$83*'Others Split'!$F$6</f>
        <v>0</v>
      </c>
      <c r="AH109" s="483">
        <f ca="1">AH$83*'Others Split'!$F$6</f>
        <v>0</v>
      </c>
    </row>
    <row r="110" spans="1:34">
      <c r="A110" s="457" t="s">
        <v>306</v>
      </c>
      <c r="B110" s="457" t="s">
        <v>393</v>
      </c>
      <c r="C110" s="483">
        <f ca="1">C$83*'Others Split'!$F$7</f>
        <v>89263194698979</v>
      </c>
      <c r="D110" s="483">
        <f ca="1">D$83*'Others Split'!$F$7</f>
        <v>79916117978312</v>
      </c>
      <c r="E110" s="483">
        <f ca="1">E$83*'Others Split'!$F$7</f>
        <v>85666334883262</v>
      </c>
      <c r="F110" s="483">
        <f ca="1">F$83*'Others Split'!$F$7</f>
        <v>81442899708247</v>
      </c>
      <c r="G110" s="483">
        <f ca="1">G$83*'Others Split'!$F$7</f>
        <v>77386022540134</v>
      </c>
      <c r="H110" s="483">
        <f ca="1">H$83*'Others Split'!$F$7</f>
        <v>83519823376265.219</v>
      </c>
      <c r="I110" s="483">
        <f ca="1">I$83*'Others Split'!$F$7</f>
        <v>84884200557496.828</v>
      </c>
      <c r="J110" s="483">
        <f ca="1">J$83*'Others Split'!$F$7</f>
        <v>86270866161014.469</v>
      </c>
      <c r="K110" s="483">
        <f ca="1">K$83*'Others Split'!$F$7</f>
        <v>87680184289776.516</v>
      </c>
      <c r="L110" s="483">
        <f ca="1">L$83*'Others Split'!$F$7</f>
        <v>89112524994715.672</v>
      </c>
      <c r="M110" s="483">
        <f ca="1">M$83*'Others Split'!$F$7</f>
        <v>90568264371904.938</v>
      </c>
      <c r="N110" s="483">
        <f ca="1">N$83*'Others Split'!$F$7</f>
        <v>92047784661310.797</v>
      </c>
      <c r="O110" s="483">
        <f ca="1">O$83*'Others Split'!$F$7</f>
        <v>86524262903905.563</v>
      </c>
      <c r="P110" s="483">
        <f ca="1">P$83*'Others Split'!$F$7</f>
        <v>81332191737264.547</v>
      </c>
      <c r="Q110" s="483">
        <f ca="1">Q$83*'Others Split'!$F$7</f>
        <v>76451681768543.297</v>
      </c>
      <c r="R110" s="483">
        <f ca="1">R$83*'Others Split'!$F$7</f>
        <v>71864037109928.688</v>
      </c>
      <c r="S110" s="483">
        <f ca="1">S$83*'Others Split'!$F$7</f>
        <v>67551683759848.445</v>
      </c>
      <c r="T110" s="483">
        <f ca="1">T$83*'Others Split'!$F$7</f>
        <v>63498102281817.391</v>
      </c>
      <c r="U110" s="483">
        <f ca="1">U$83*'Others Split'!$F$7</f>
        <v>59687764523031.766</v>
      </c>
      <c r="V110" s="483">
        <f ca="1">V$83*'Others Split'!$F$7</f>
        <v>56106074130297.969</v>
      </c>
      <c r="W110" s="483">
        <f ca="1">W$83*'Others Split'!$F$7</f>
        <v>52739310635428.664</v>
      </c>
      <c r="X110" s="483">
        <f ca="1">X$83*'Others Split'!$F$7</f>
        <v>49574576895912.773</v>
      </c>
      <c r="Y110" s="483">
        <f ca="1">Y$83*'Others Split'!$F$7</f>
        <v>46857960040488.016</v>
      </c>
      <c r="Z110" s="483">
        <f ca="1">Z$83*'Others Split'!$F$7</f>
        <v>44290209955115.031</v>
      </c>
      <c r="AA110" s="483">
        <f ca="1">AA$83*'Others Split'!$F$7</f>
        <v>41863168950872.25</v>
      </c>
      <c r="AB110" s="483">
        <f ca="1">AB$83*'Others Split'!$F$7</f>
        <v>39569126368679.07</v>
      </c>
      <c r="AC110" s="483">
        <f ca="1">AC$83*'Others Split'!$F$7</f>
        <v>37400794082691.406</v>
      </c>
      <c r="AD110" s="483">
        <f ca="1">AD$83*'Others Split'!$F$7</f>
        <v>35351283346076.586</v>
      </c>
      <c r="AE110" s="483">
        <f ca="1">AE$83*'Others Split'!$F$7</f>
        <v>33414082905607.148</v>
      </c>
      <c r="AF110" s="483">
        <f ca="1">AF$83*'Others Split'!$F$7</f>
        <v>31583038315543.957</v>
      </c>
      <c r="AG110" s="483">
        <f ca="1">AG$83*'Others Split'!$F$7</f>
        <v>29852332385089.379</v>
      </c>
      <c r="AH110" s="483">
        <f ca="1">AH$83*'Others Split'!$F$7</f>
        <v>28216466697292.406</v>
      </c>
    </row>
    <row r="111" spans="1:34">
      <c r="A111" s="431" t="s">
        <v>259</v>
      </c>
      <c r="B111" s="431"/>
      <c r="C111" s="483">
        <f t="shared" ref="C111:AH111" ca="1" si="54">VLOOKUP($A111,$B$73:$AH$91,C$96,FALSE)</f>
        <v>950185669708093</v>
      </c>
      <c r="D111" s="483">
        <f t="shared" ca="1" si="54"/>
        <v>900222233304324</v>
      </c>
      <c r="E111" s="483">
        <f t="shared" ca="1" si="54"/>
        <v>931451859598448.88</v>
      </c>
      <c r="F111" s="483">
        <f t="shared" ca="1" si="54"/>
        <v>856980602179100</v>
      </c>
      <c r="G111" s="483">
        <f t="shared" ca="1" si="54"/>
        <v>868976744342875</v>
      </c>
      <c r="H111" s="483">
        <f t="shared" ca="1" si="54"/>
        <v>842177725975595.13</v>
      </c>
      <c r="I111" s="483">
        <f t="shared" ca="1" si="54"/>
        <v>856486575427089.13</v>
      </c>
      <c r="J111" s="483">
        <f t="shared" ca="1" si="54"/>
        <v>871038536476421.13</v>
      </c>
      <c r="K111" s="483">
        <f t="shared" ca="1" si="54"/>
        <v>885837739661773.38</v>
      </c>
      <c r="L111" s="483">
        <f t="shared" ca="1" si="54"/>
        <v>900888385700397.5</v>
      </c>
      <c r="M111" s="483">
        <f t="shared" ca="1" si="54"/>
        <v>916194746680977.5</v>
      </c>
      <c r="N111" s="483">
        <f t="shared" ca="1" si="54"/>
        <v>931761167276251.75</v>
      </c>
      <c r="O111" s="483">
        <f t="shared" ca="1" si="54"/>
        <v>931951013913985.25</v>
      </c>
      <c r="P111" s="483">
        <f t="shared" ca="1" si="54"/>
        <v>932140899233032.25</v>
      </c>
      <c r="Q111" s="483">
        <f t="shared" ca="1" si="54"/>
        <v>932330823241274.13</v>
      </c>
      <c r="R111" s="483">
        <f t="shared" ca="1" si="54"/>
        <v>932520785946593.88</v>
      </c>
      <c r="S111" s="483">
        <f t="shared" ca="1" si="54"/>
        <v>932710787356875.88</v>
      </c>
      <c r="T111" s="483">
        <f t="shared" ca="1" si="54"/>
        <v>932900827480006.38</v>
      </c>
      <c r="U111" s="483">
        <f t="shared" ca="1" si="54"/>
        <v>933090906323873.13</v>
      </c>
      <c r="V111" s="483">
        <f t="shared" ca="1" si="54"/>
        <v>933281023896365.5</v>
      </c>
      <c r="W111" s="483">
        <f t="shared" ca="1" si="54"/>
        <v>933471180205374.5</v>
      </c>
      <c r="X111" s="483">
        <f t="shared" ca="1" si="54"/>
        <v>933661375258792.63</v>
      </c>
      <c r="Y111" s="483">
        <f t="shared" ca="1" si="54"/>
        <v>931288239610578.63</v>
      </c>
      <c r="Z111" s="483">
        <f t="shared" ca="1" si="54"/>
        <v>928921135884594.75</v>
      </c>
      <c r="AA111" s="483">
        <f t="shared" ca="1" si="54"/>
        <v>926560048749190.63</v>
      </c>
      <c r="AB111" s="483">
        <f t="shared" ca="1" si="54"/>
        <v>924204962911685.38</v>
      </c>
      <c r="AC111" s="483">
        <f t="shared" ca="1" si="54"/>
        <v>921855863118268.13</v>
      </c>
      <c r="AD111" s="483">
        <f t="shared" ca="1" si="54"/>
        <v>919512734153899.5</v>
      </c>
      <c r="AE111" s="483">
        <f t="shared" ca="1" si="54"/>
        <v>917175560842213</v>
      </c>
      <c r="AF111" s="483">
        <f t="shared" ca="1" si="54"/>
        <v>914844328045416.5</v>
      </c>
      <c r="AG111" s="483">
        <f t="shared" ca="1" si="54"/>
        <v>912519020664194.63</v>
      </c>
      <c r="AH111" s="483">
        <f t="shared" ca="1" si="54"/>
        <v>910199623637610.63</v>
      </c>
    </row>
    <row r="112" spans="1:34">
      <c r="A112" s="458" t="s">
        <v>260</v>
      </c>
      <c r="B112" s="458" t="s">
        <v>395</v>
      </c>
      <c r="C112" s="483">
        <f ca="1">C$85*'Non-ferrous Metals Split'!$F$6</f>
        <v>13434327999290.977</v>
      </c>
      <c r="D112" s="483">
        <f ca="1">D$85*'Non-ferrous Metals Split'!$F$6</f>
        <v>14951487334494.697</v>
      </c>
      <c r="E112" s="483">
        <f ca="1">E$85*'Non-ferrous Metals Split'!$F$6</f>
        <v>15112636383052.605</v>
      </c>
      <c r="F112" s="483">
        <f ca="1">F$85*'Non-ferrous Metals Split'!$F$6</f>
        <v>16661239435048.111</v>
      </c>
      <c r="G112" s="483">
        <f ca="1">G$85*'Non-ferrous Metals Split'!$F$6</f>
        <v>15419212621772.527</v>
      </c>
      <c r="H112" s="483">
        <f ca="1">H$85*'Non-ferrous Metals Split'!$F$6</f>
        <v>12152366200680.947</v>
      </c>
      <c r="I112" s="483">
        <f ca="1">I$85*'Non-ferrous Metals Split'!$F$6</f>
        <v>12362382834910.289</v>
      </c>
      <c r="J112" s="483">
        <f ca="1">J$85*'Non-ferrous Metals Split'!$F$6</f>
        <v>12576028966961.262</v>
      </c>
      <c r="K112" s="483">
        <f ca="1">K$85*'Non-ferrous Metals Split'!$F$6</f>
        <v>12793367321648.428</v>
      </c>
      <c r="L112" s="483">
        <f ca="1">L$85*'Non-ferrous Metals Split'!$F$6</f>
        <v>13014461707793.713</v>
      </c>
      <c r="M112" s="483">
        <f ca="1">M$85*'Non-ferrous Metals Split'!$F$6</f>
        <v>13239377036960.17</v>
      </c>
      <c r="N112" s="483">
        <f ca="1">N$85*'Non-ferrous Metals Split'!$F$6</f>
        <v>13468179342509.504</v>
      </c>
      <c r="O112" s="483">
        <f ca="1">O$85*'Non-ferrous Metals Split'!$F$6</f>
        <v>13374558729316.48</v>
      </c>
      <c r="P112" s="483">
        <f ca="1">P$85*'Non-ferrous Metals Split'!$F$6</f>
        <v>13281588895935.02</v>
      </c>
      <c r="Q112" s="483">
        <f ca="1">Q$85*'Non-ferrous Metals Split'!$F$6</f>
        <v>13189265318635.268</v>
      </c>
      <c r="R112" s="483">
        <f ca="1">R$85*'Non-ferrous Metals Split'!$F$6</f>
        <v>13097583505132.92</v>
      </c>
      <c r="S112" s="483">
        <f ca="1">S$85*'Non-ferrous Metals Split'!$F$6</f>
        <v>13006538994370.643</v>
      </c>
      <c r="T112" s="483">
        <f ca="1">T$85*'Non-ferrous Metals Split'!$F$6</f>
        <v>12916127356301.002</v>
      </c>
      <c r="U112" s="483">
        <f ca="1">U$85*'Non-ferrous Metals Split'!$F$6</f>
        <v>12826344191670.914</v>
      </c>
      <c r="V112" s="483">
        <f ca="1">V$85*'Non-ferrous Metals Split'!$F$6</f>
        <v>12737185131807.572</v>
      </c>
      <c r="W112" s="483">
        <f ca="1">W$85*'Non-ferrous Metals Split'!$F$6</f>
        <v>12648645838405.891</v>
      </c>
      <c r="X112" s="483">
        <f ca="1">X$85*'Non-ferrous Metals Split'!$F$6</f>
        <v>12560722003317.404</v>
      </c>
      <c r="Y112" s="483">
        <f ca="1">Y$85*'Non-ferrous Metals Split'!$F$6</f>
        <v>12414112881372.695</v>
      </c>
      <c r="Z112" s="483">
        <f ca="1">Z$85*'Non-ferrous Metals Split'!$F$6</f>
        <v>12269214985473.09</v>
      </c>
      <c r="AA112" s="483">
        <f ca="1">AA$85*'Non-ferrous Metals Split'!$F$6</f>
        <v>12126008342137.143</v>
      </c>
      <c r="AB112" s="483">
        <f ca="1">AB$85*'Non-ferrous Metals Split'!$F$6</f>
        <v>11984473211014.471</v>
      </c>
      <c r="AC112" s="483">
        <f ca="1">AC$85*'Non-ferrous Metals Split'!$F$6</f>
        <v>11844590082164.658</v>
      </c>
      <c r="AD112" s="483">
        <f ca="1">AD$85*'Non-ferrous Metals Split'!$F$6</f>
        <v>11706339673367.891</v>
      </c>
      <c r="AE112" s="483">
        <f ca="1">AE$85*'Non-ferrous Metals Split'!$F$6</f>
        <v>11569702927467.002</v>
      </c>
      <c r="AF112" s="483">
        <f ca="1">AF$85*'Non-ferrous Metals Split'!$F$6</f>
        <v>11434661009740.529</v>
      </c>
      <c r="AG112" s="483">
        <f ca="1">AG$85*'Non-ferrous Metals Split'!$F$6</f>
        <v>11301195305306.445</v>
      </c>
      <c r="AH112" s="483">
        <f ca="1">AH$85*'Non-ferrous Metals Split'!$F$6</f>
        <v>11169287416556.176</v>
      </c>
    </row>
    <row r="113" spans="1:34">
      <c r="A113" s="458" t="s">
        <v>307</v>
      </c>
      <c r="B113" s="458" t="s">
        <v>395</v>
      </c>
      <c r="C113" s="483">
        <f ca="1">C$85*'Non-ferrous Metals Split'!$F$7</f>
        <v>120321229067.02391</v>
      </c>
      <c r="D113" s="483">
        <f ca="1">D$85*'Non-ferrous Metals Split'!$F$7</f>
        <v>133909290629.30338</v>
      </c>
      <c r="E113" s="483">
        <f ca="1">E$85*'Non-ferrous Metals Split'!$F$7</f>
        <v>135352582142.39523</v>
      </c>
      <c r="F113" s="483">
        <f ca="1">F$85*'Non-ferrous Metals Split'!$F$7</f>
        <v>149222261560.88776</v>
      </c>
      <c r="G113" s="483">
        <f ca="1">G$85*'Non-ferrous Metals Split'!$F$7</f>
        <v>138098356240.47244</v>
      </c>
      <c r="H113" s="483">
        <f ca="1">H$85*'Non-ferrous Metals Split'!$F$7</f>
        <v>108839655948.22913</v>
      </c>
      <c r="I113" s="483">
        <f ca="1">I$85*'Non-ferrous Metals Split'!$F$7</f>
        <v>110720617880.70001</v>
      </c>
      <c r="J113" s="483">
        <f ca="1">J$85*'Non-ferrous Metals Split'!$F$7</f>
        <v>112634086510.84998</v>
      </c>
      <c r="K113" s="483">
        <f ca="1">K$85*'Non-ferrous Metals Split'!$F$7</f>
        <v>114580623617.93451</v>
      </c>
      <c r="L113" s="483">
        <f ca="1">L$85*'Non-ferrous Metals Split'!$F$7</f>
        <v>116560800689.85236</v>
      </c>
      <c r="M113" s="483">
        <f ca="1">M$85*'Non-ferrous Metals Split'!$F$7</f>
        <v>118575199090.92986</v>
      </c>
      <c r="N113" s="483">
        <f ca="1">N$85*'Non-ferrous Metals Split'!$F$7</f>
        <v>120624410232.60495</v>
      </c>
      <c r="O113" s="483">
        <f ca="1">O$85*'Non-ferrous Metals Split'!$F$7</f>
        <v>119785920414.13486</v>
      </c>
      <c r="P113" s="483">
        <f ca="1">P$85*'Non-ferrous Metals Split'!$F$7</f>
        <v>118953259143.75319</v>
      </c>
      <c r="Q113" s="483">
        <f ca="1">Q$85*'Non-ferrous Metals Split'!$F$7</f>
        <v>118126385905.79466</v>
      </c>
      <c r="R113" s="483">
        <f ca="1">R$85*'Non-ferrous Metals Split'!$F$7</f>
        <v>117305260466.22832</v>
      </c>
      <c r="S113" s="483">
        <f ca="1">S$85*'Non-ferrous Metals Split'!$F$7</f>
        <v>116489842870.69981</v>
      </c>
      <c r="T113" s="483">
        <f ca="1">T$85*'Non-ferrous Metals Split'!$F$7</f>
        <v>115680093442.5873</v>
      </c>
      <c r="U113" s="483">
        <f ca="1">U$85*'Non-ferrous Metals Split'!$F$7</f>
        <v>114875972781.0708</v>
      </c>
      <c r="V113" s="483">
        <f ca="1">V$85*'Non-ferrous Metals Split'!$F$7</f>
        <v>114077441759.21516</v>
      </c>
      <c r="W113" s="483">
        <f ca="1">W$85*'Non-ferrous Metals Split'!$F$7</f>
        <v>113284461522.0661</v>
      </c>
      <c r="X113" s="483">
        <f ca="1">X$85*'Non-ferrous Metals Split'!$F$7</f>
        <v>112496993484.75963</v>
      </c>
      <c r="Y113" s="483">
        <f ca="1">Y$85*'Non-ferrous Metals Split'!$F$7</f>
        <v>111183925220.70091</v>
      </c>
      <c r="Z113" s="483">
        <f ca="1">Z$85*'Non-ferrous Metals Split'!$F$7</f>
        <v>109886183128.59282</v>
      </c>
      <c r="AA113" s="483">
        <f ca="1">AA$85*'Non-ferrous Metals Split'!$F$7</f>
        <v>108603588320.89915</v>
      </c>
      <c r="AB113" s="483">
        <f ca="1">AB$85*'Non-ferrous Metals Split'!$F$7</f>
        <v>107335963998.06432</v>
      </c>
      <c r="AC113" s="483">
        <f ca="1">AC$85*'Non-ferrous Metals Split'!$F$7</f>
        <v>106083135424.14246</v>
      </c>
      <c r="AD113" s="483">
        <f ca="1">AD$85*'Non-ferrous Metals Split'!$F$7</f>
        <v>104844929902.71083</v>
      </c>
      <c r="AE113" s="483">
        <f ca="1">AE$85*'Non-ferrous Metals Split'!$F$7</f>
        <v>103621176753.06454</v>
      </c>
      <c r="AF113" s="483">
        <f ca="1">AF$85*'Non-ferrous Metals Split'!$F$7</f>
        <v>102411707286.68896</v>
      </c>
      <c r="AG113" s="483">
        <f ca="1">AG$85*'Non-ferrous Metals Split'!$F$7</f>
        <v>101216354784.00682</v>
      </c>
      <c r="AH113" s="483">
        <f ca="1">AH$85*'Non-ferrous Metals Split'!$F$7</f>
        <v>100034954471.39674</v>
      </c>
    </row>
    <row r="114" spans="1:34">
      <c r="A114" s="459" t="s">
        <v>308</v>
      </c>
      <c r="B114" s="459" t="s">
        <v>394</v>
      </c>
      <c r="C114" s="483">
        <f ca="1">C$86*'Machinery Split'!$F$6</f>
        <v>0</v>
      </c>
      <c r="D114" s="483">
        <f ca="1">D$86*'Machinery Split'!$F$6</f>
        <v>0</v>
      </c>
      <c r="E114" s="483">
        <f ca="1">E$86*'Machinery Split'!$F$6</f>
        <v>0</v>
      </c>
      <c r="F114" s="483">
        <f ca="1">F$86*'Machinery Split'!$F$6</f>
        <v>0</v>
      </c>
      <c r="G114" s="483">
        <f ca="1">G$86*'Machinery Split'!$F$6</f>
        <v>0</v>
      </c>
      <c r="H114" s="483">
        <f ca="1">H$86*'Machinery Split'!$F$6</f>
        <v>0</v>
      </c>
      <c r="I114" s="483">
        <f ca="1">I$86*'Machinery Split'!$F$6</f>
        <v>0</v>
      </c>
      <c r="J114" s="483">
        <f ca="1">J$86*'Machinery Split'!$F$6</f>
        <v>0</v>
      </c>
      <c r="K114" s="483">
        <f ca="1">K$86*'Machinery Split'!$F$6</f>
        <v>0</v>
      </c>
      <c r="L114" s="483">
        <f ca="1">L$86*'Machinery Split'!$F$6</f>
        <v>0</v>
      </c>
      <c r="M114" s="483">
        <f ca="1">M$86*'Machinery Split'!$F$6</f>
        <v>0</v>
      </c>
      <c r="N114" s="483">
        <f ca="1">N$86*'Machinery Split'!$F$6</f>
        <v>0</v>
      </c>
      <c r="O114" s="483">
        <f ca="1">O$86*'Machinery Split'!$F$6</f>
        <v>0</v>
      </c>
      <c r="P114" s="483">
        <f ca="1">P$86*'Machinery Split'!$F$6</f>
        <v>0</v>
      </c>
      <c r="Q114" s="483">
        <f ca="1">Q$86*'Machinery Split'!$F$6</f>
        <v>0</v>
      </c>
      <c r="R114" s="483">
        <f ca="1">R$86*'Machinery Split'!$F$6</f>
        <v>0</v>
      </c>
      <c r="S114" s="483">
        <f ca="1">S$86*'Machinery Split'!$F$6</f>
        <v>0</v>
      </c>
      <c r="T114" s="483">
        <f ca="1">T$86*'Machinery Split'!$F$6</f>
        <v>0</v>
      </c>
      <c r="U114" s="483">
        <f ca="1">U$86*'Machinery Split'!$F$6</f>
        <v>0</v>
      </c>
      <c r="V114" s="483">
        <f ca="1">V$86*'Machinery Split'!$F$6</f>
        <v>0</v>
      </c>
      <c r="W114" s="483">
        <f ca="1">W$86*'Machinery Split'!$F$6</f>
        <v>0</v>
      </c>
      <c r="X114" s="483">
        <f ca="1">X$86*'Machinery Split'!$F$6</f>
        <v>0</v>
      </c>
      <c r="Y114" s="483">
        <f ca="1">Y$86*'Machinery Split'!$F$6</f>
        <v>0</v>
      </c>
      <c r="Z114" s="483">
        <f ca="1">Z$86*'Machinery Split'!$F$6</f>
        <v>0</v>
      </c>
      <c r="AA114" s="483">
        <f ca="1">AA$86*'Machinery Split'!$F$6</f>
        <v>0</v>
      </c>
      <c r="AB114" s="483">
        <f ca="1">AB$86*'Machinery Split'!$F$6</f>
        <v>0</v>
      </c>
      <c r="AC114" s="483">
        <f ca="1">AC$86*'Machinery Split'!$F$6</f>
        <v>0</v>
      </c>
      <c r="AD114" s="483">
        <f ca="1">AD$86*'Machinery Split'!$F$6</f>
        <v>0</v>
      </c>
      <c r="AE114" s="483">
        <f ca="1">AE$86*'Machinery Split'!$F$6</f>
        <v>0</v>
      </c>
      <c r="AF114" s="483">
        <f ca="1">AF$86*'Machinery Split'!$F$6</f>
        <v>0</v>
      </c>
      <c r="AG114" s="483">
        <f ca="1">AG$86*'Machinery Split'!$F$6</f>
        <v>0</v>
      </c>
      <c r="AH114" s="483">
        <f ca="1">AH$86*'Machinery Split'!$F$6</f>
        <v>0</v>
      </c>
    </row>
    <row r="115" spans="1:34">
      <c r="A115" s="459" t="s">
        <v>309</v>
      </c>
      <c r="B115" s="459" t="s">
        <v>394</v>
      </c>
      <c r="C115" s="483">
        <f ca="1">C$86*'Machinery Split'!$F$7</f>
        <v>0</v>
      </c>
      <c r="D115" s="483">
        <f ca="1">D$86*'Machinery Split'!$F$7</f>
        <v>0</v>
      </c>
      <c r="E115" s="483">
        <f ca="1">E$86*'Machinery Split'!$F$7</f>
        <v>0</v>
      </c>
      <c r="F115" s="483">
        <f ca="1">F$86*'Machinery Split'!$F$7</f>
        <v>0</v>
      </c>
      <c r="G115" s="483">
        <f ca="1">G$86*'Machinery Split'!$F$7</f>
        <v>0</v>
      </c>
      <c r="H115" s="483">
        <f ca="1">H$86*'Machinery Split'!$F$7</f>
        <v>0</v>
      </c>
      <c r="I115" s="483">
        <f ca="1">I$86*'Machinery Split'!$F$7</f>
        <v>0</v>
      </c>
      <c r="J115" s="483">
        <f ca="1">J$86*'Machinery Split'!$F$7</f>
        <v>0</v>
      </c>
      <c r="K115" s="483">
        <f ca="1">K$86*'Machinery Split'!$F$7</f>
        <v>0</v>
      </c>
      <c r="L115" s="483">
        <f ca="1">L$86*'Machinery Split'!$F$7</f>
        <v>0</v>
      </c>
      <c r="M115" s="483">
        <f ca="1">M$86*'Machinery Split'!$F$7</f>
        <v>0</v>
      </c>
      <c r="N115" s="483">
        <f ca="1">N$86*'Machinery Split'!$F$7</f>
        <v>0</v>
      </c>
      <c r="O115" s="483">
        <f ca="1">O$86*'Machinery Split'!$F$7</f>
        <v>0</v>
      </c>
      <c r="P115" s="483">
        <f ca="1">P$86*'Machinery Split'!$F$7</f>
        <v>0</v>
      </c>
      <c r="Q115" s="483">
        <f ca="1">Q$86*'Machinery Split'!$F$7</f>
        <v>0</v>
      </c>
      <c r="R115" s="483">
        <f ca="1">R$86*'Machinery Split'!$F$7</f>
        <v>0</v>
      </c>
      <c r="S115" s="483">
        <f ca="1">S$86*'Machinery Split'!$F$7</f>
        <v>0</v>
      </c>
      <c r="T115" s="483">
        <f ca="1">T$86*'Machinery Split'!$F$7</f>
        <v>0</v>
      </c>
      <c r="U115" s="483">
        <f ca="1">U$86*'Machinery Split'!$F$7</f>
        <v>0</v>
      </c>
      <c r="V115" s="483">
        <f ca="1">V$86*'Machinery Split'!$F$7</f>
        <v>0</v>
      </c>
      <c r="W115" s="483">
        <f ca="1">W$86*'Machinery Split'!$F$7</f>
        <v>0</v>
      </c>
      <c r="X115" s="483">
        <f ca="1">X$86*'Machinery Split'!$F$7</f>
        <v>0</v>
      </c>
      <c r="Y115" s="483">
        <f ca="1">Y$86*'Machinery Split'!$F$7</f>
        <v>0</v>
      </c>
      <c r="Z115" s="483">
        <f ca="1">Z$86*'Machinery Split'!$F$7</f>
        <v>0</v>
      </c>
      <c r="AA115" s="483">
        <f ca="1">AA$86*'Machinery Split'!$F$7</f>
        <v>0</v>
      </c>
      <c r="AB115" s="483">
        <f ca="1">AB$86*'Machinery Split'!$F$7</f>
        <v>0</v>
      </c>
      <c r="AC115" s="483">
        <f ca="1">AC$86*'Machinery Split'!$F$7</f>
        <v>0</v>
      </c>
      <c r="AD115" s="483">
        <f ca="1">AD$86*'Machinery Split'!$F$7</f>
        <v>0</v>
      </c>
      <c r="AE115" s="483">
        <f ca="1">AE$86*'Machinery Split'!$F$7</f>
        <v>0</v>
      </c>
      <c r="AF115" s="483">
        <f ca="1">AF$86*'Machinery Split'!$F$7</f>
        <v>0</v>
      </c>
      <c r="AG115" s="483">
        <f ca="1">AG$86*'Machinery Split'!$F$7</f>
        <v>0</v>
      </c>
      <c r="AH115" s="483">
        <f ca="1">AH$86*'Machinery Split'!$F$7</f>
        <v>0</v>
      </c>
    </row>
    <row r="116" spans="1:34">
      <c r="A116" s="459" t="s">
        <v>310</v>
      </c>
      <c r="B116" s="459" t="s">
        <v>394</v>
      </c>
      <c r="C116" s="483">
        <f ca="1">C$86*'Machinery Split'!$F$8</f>
        <v>0</v>
      </c>
      <c r="D116" s="483">
        <f ca="1">D$86*'Machinery Split'!$F$8</f>
        <v>0</v>
      </c>
      <c r="E116" s="483">
        <f ca="1">E$86*'Machinery Split'!$F$8</f>
        <v>0</v>
      </c>
      <c r="F116" s="483">
        <f ca="1">F$86*'Machinery Split'!$F$8</f>
        <v>0</v>
      </c>
      <c r="G116" s="483">
        <f ca="1">G$86*'Machinery Split'!$F$8</f>
        <v>0</v>
      </c>
      <c r="H116" s="483">
        <f ca="1">H$86*'Machinery Split'!$F$8</f>
        <v>0</v>
      </c>
      <c r="I116" s="483">
        <f ca="1">I$86*'Machinery Split'!$F$8</f>
        <v>0</v>
      </c>
      <c r="J116" s="483">
        <f ca="1">J$86*'Machinery Split'!$F$8</f>
        <v>0</v>
      </c>
      <c r="K116" s="483">
        <f ca="1">K$86*'Machinery Split'!$F$8</f>
        <v>0</v>
      </c>
      <c r="L116" s="483">
        <f ca="1">L$86*'Machinery Split'!$F$8</f>
        <v>0</v>
      </c>
      <c r="M116" s="483">
        <f ca="1">M$86*'Machinery Split'!$F$8</f>
        <v>0</v>
      </c>
      <c r="N116" s="483">
        <f ca="1">N$86*'Machinery Split'!$F$8</f>
        <v>0</v>
      </c>
      <c r="O116" s="483">
        <f ca="1">O$86*'Machinery Split'!$F$8</f>
        <v>0</v>
      </c>
      <c r="P116" s="483">
        <f ca="1">P$86*'Machinery Split'!$F$8</f>
        <v>0</v>
      </c>
      <c r="Q116" s="483">
        <f ca="1">Q$86*'Machinery Split'!$F$8</f>
        <v>0</v>
      </c>
      <c r="R116" s="483">
        <f ca="1">R$86*'Machinery Split'!$F$8</f>
        <v>0</v>
      </c>
      <c r="S116" s="483">
        <f ca="1">S$86*'Machinery Split'!$F$8</f>
        <v>0</v>
      </c>
      <c r="T116" s="483">
        <f ca="1">T$86*'Machinery Split'!$F$8</f>
        <v>0</v>
      </c>
      <c r="U116" s="483">
        <f ca="1">U$86*'Machinery Split'!$F$8</f>
        <v>0</v>
      </c>
      <c r="V116" s="483">
        <f ca="1">V$86*'Machinery Split'!$F$8</f>
        <v>0</v>
      </c>
      <c r="W116" s="483">
        <f ca="1">W$86*'Machinery Split'!$F$8</f>
        <v>0</v>
      </c>
      <c r="X116" s="483">
        <f ca="1">X$86*'Machinery Split'!$F$8</f>
        <v>0</v>
      </c>
      <c r="Y116" s="483">
        <f ca="1">Y$86*'Machinery Split'!$F$8</f>
        <v>0</v>
      </c>
      <c r="Z116" s="483">
        <f ca="1">Z$86*'Machinery Split'!$F$8</f>
        <v>0</v>
      </c>
      <c r="AA116" s="483">
        <f ca="1">AA$86*'Machinery Split'!$F$8</f>
        <v>0</v>
      </c>
      <c r="AB116" s="483">
        <f ca="1">AB$86*'Machinery Split'!$F$8</f>
        <v>0</v>
      </c>
      <c r="AC116" s="483">
        <f ca="1">AC$86*'Machinery Split'!$F$8</f>
        <v>0</v>
      </c>
      <c r="AD116" s="483">
        <f ca="1">AD$86*'Machinery Split'!$F$8</f>
        <v>0</v>
      </c>
      <c r="AE116" s="483">
        <f ca="1">AE$86*'Machinery Split'!$F$8</f>
        <v>0</v>
      </c>
      <c r="AF116" s="483">
        <f ca="1">AF$86*'Machinery Split'!$F$8</f>
        <v>0</v>
      </c>
      <c r="AG116" s="483">
        <f ca="1">AG$86*'Machinery Split'!$F$8</f>
        <v>0</v>
      </c>
      <c r="AH116" s="483">
        <f ca="1">AH$86*'Machinery Split'!$F$8</f>
        <v>0</v>
      </c>
    </row>
    <row r="117" spans="1:34">
      <c r="A117" s="455" t="s">
        <v>263</v>
      </c>
      <c r="B117" s="455" t="s">
        <v>819</v>
      </c>
      <c r="C117" s="483">
        <f ca="1">C$87*'Vehicles Split'!$F$6</f>
        <v>0</v>
      </c>
      <c r="D117" s="483">
        <f ca="1">D$87*'Vehicles Split'!$F$6</f>
        <v>0</v>
      </c>
      <c r="E117" s="483">
        <f ca="1">E$87*'Vehicles Split'!$F$6</f>
        <v>0</v>
      </c>
      <c r="F117" s="483">
        <f ca="1">F$87*'Vehicles Split'!$F$6</f>
        <v>0</v>
      </c>
      <c r="G117" s="483">
        <f ca="1">G$87*'Vehicles Split'!$F$6</f>
        <v>0</v>
      </c>
      <c r="H117" s="483">
        <f ca="1">H$87*'Vehicles Split'!$F$6</f>
        <v>0</v>
      </c>
      <c r="I117" s="483">
        <f ca="1">I$87*'Vehicles Split'!$F$6</f>
        <v>0</v>
      </c>
      <c r="J117" s="483">
        <f ca="1">J$87*'Vehicles Split'!$F$6</f>
        <v>0</v>
      </c>
      <c r="K117" s="483">
        <f ca="1">K$87*'Vehicles Split'!$F$6</f>
        <v>0</v>
      </c>
      <c r="L117" s="483">
        <f ca="1">L$87*'Vehicles Split'!$F$6</f>
        <v>0</v>
      </c>
      <c r="M117" s="483">
        <f ca="1">M$87*'Vehicles Split'!$F$6</f>
        <v>0</v>
      </c>
      <c r="N117" s="483">
        <f ca="1">N$87*'Vehicles Split'!$F$6</f>
        <v>0</v>
      </c>
      <c r="O117" s="483">
        <f ca="1">O$87*'Vehicles Split'!$F$6</f>
        <v>0</v>
      </c>
      <c r="P117" s="483">
        <f ca="1">P$87*'Vehicles Split'!$F$6</f>
        <v>0</v>
      </c>
      <c r="Q117" s="483">
        <f ca="1">Q$87*'Vehicles Split'!$F$6</f>
        <v>0</v>
      </c>
      <c r="R117" s="483">
        <f ca="1">R$87*'Vehicles Split'!$F$6</f>
        <v>0</v>
      </c>
      <c r="S117" s="483">
        <f ca="1">S$87*'Vehicles Split'!$F$6</f>
        <v>0</v>
      </c>
      <c r="T117" s="483">
        <f ca="1">T$87*'Vehicles Split'!$F$6</f>
        <v>0</v>
      </c>
      <c r="U117" s="483">
        <f ca="1">U$87*'Vehicles Split'!$F$6</f>
        <v>0</v>
      </c>
      <c r="V117" s="483">
        <f ca="1">V$87*'Vehicles Split'!$F$6</f>
        <v>0</v>
      </c>
      <c r="W117" s="483">
        <f ca="1">W$87*'Vehicles Split'!$F$6</f>
        <v>0</v>
      </c>
      <c r="X117" s="483">
        <f ca="1">X$87*'Vehicles Split'!$F$6</f>
        <v>0</v>
      </c>
      <c r="Y117" s="483">
        <f ca="1">Y$87*'Vehicles Split'!$F$6</f>
        <v>0</v>
      </c>
      <c r="Z117" s="483">
        <f ca="1">Z$87*'Vehicles Split'!$F$6</f>
        <v>0</v>
      </c>
      <c r="AA117" s="483">
        <f ca="1">AA$87*'Vehicles Split'!$F$6</f>
        <v>0</v>
      </c>
      <c r="AB117" s="483">
        <f ca="1">AB$87*'Vehicles Split'!$F$6</f>
        <v>0</v>
      </c>
      <c r="AC117" s="483">
        <f ca="1">AC$87*'Vehicles Split'!$F$6</f>
        <v>0</v>
      </c>
      <c r="AD117" s="483">
        <f ca="1">AD$87*'Vehicles Split'!$F$6</f>
        <v>0</v>
      </c>
      <c r="AE117" s="483">
        <f ca="1">AE$87*'Vehicles Split'!$F$6</f>
        <v>0</v>
      </c>
      <c r="AF117" s="483">
        <f ca="1">AF$87*'Vehicles Split'!$F$6</f>
        <v>0</v>
      </c>
      <c r="AG117" s="483">
        <f ca="1">AG$87*'Vehicles Split'!$F$6</f>
        <v>0</v>
      </c>
      <c r="AH117" s="483">
        <f ca="1">AH$87*'Vehicles Split'!$F$6</f>
        <v>0</v>
      </c>
    </row>
    <row r="118" spans="1:34">
      <c r="A118" s="455" t="s">
        <v>311</v>
      </c>
      <c r="B118" s="455" t="s">
        <v>819</v>
      </c>
      <c r="C118" s="483">
        <f ca="1">C$87*'Vehicles Split'!$F$7</f>
        <v>0</v>
      </c>
      <c r="D118" s="483">
        <f ca="1">D$87*'Vehicles Split'!$F$7</f>
        <v>0</v>
      </c>
      <c r="E118" s="483">
        <f ca="1">E$87*'Vehicles Split'!$F$7</f>
        <v>0</v>
      </c>
      <c r="F118" s="483">
        <f ca="1">F$87*'Vehicles Split'!$F$7</f>
        <v>0</v>
      </c>
      <c r="G118" s="483">
        <f ca="1">G$87*'Vehicles Split'!$F$7</f>
        <v>0</v>
      </c>
      <c r="H118" s="483">
        <f ca="1">H$87*'Vehicles Split'!$F$7</f>
        <v>0</v>
      </c>
      <c r="I118" s="483">
        <f ca="1">I$87*'Vehicles Split'!$F$7</f>
        <v>0</v>
      </c>
      <c r="J118" s="483">
        <f ca="1">J$87*'Vehicles Split'!$F$7</f>
        <v>0</v>
      </c>
      <c r="K118" s="483">
        <f ca="1">K$87*'Vehicles Split'!$F$7</f>
        <v>0</v>
      </c>
      <c r="L118" s="483">
        <f ca="1">L$87*'Vehicles Split'!$F$7</f>
        <v>0</v>
      </c>
      <c r="M118" s="483">
        <f ca="1">M$87*'Vehicles Split'!$F$7</f>
        <v>0</v>
      </c>
      <c r="N118" s="483">
        <f ca="1">N$87*'Vehicles Split'!$F$7</f>
        <v>0</v>
      </c>
      <c r="O118" s="483">
        <f ca="1">O$87*'Vehicles Split'!$F$7</f>
        <v>0</v>
      </c>
      <c r="P118" s="483">
        <f ca="1">P$87*'Vehicles Split'!$F$7</f>
        <v>0</v>
      </c>
      <c r="Q118" s="483">
        <f ca="1">Q$87*'Vehicles Split'!$F$7</f>
        <v>0</v>
      </c>
      <c r="R118" s="483">
        <f ca="1">R$87*'Vehicles Split'!$F$7</f>
        <v>0</v>
      </c>
      <c r="S118" s="483">
        <f ca="1">S$87*'Vehicles Split'!$F$7</f>
        <v>0</v>
      </c>
      <c r="T118" s="483">
        <f ca="1">T$87*'Vehicles Split'!$F$7</f>
        <v>0</v>
      </c>
      <c r="U118" s="483">
        <f ca="1">U$87*'Vehicles Split'!$F$7</f>
        <v>0</v>
      </c>
      <c r="V118" s="483">
        <f ca="1">V$87*'Vehicles Split'!$F$7</f>
        <v>0</v>
      </c>
      <c r="W118" s="483">
        <f ca="1">W$87*'Vehicles Split'!$F$7</f>
        <v>0</v>
      </c>
      <c r="X118" s="483">
        <f ca="1">X$87*'Vehicles Split'!$F$7</f>
        <v>0</v>
      </c>
      <c r="Y118" s="483">
        <f ca="1">Y$87*'Vehicles Split'!$F$7</f>
        <v>0</v>
      </c>
      <c r="Z118" s="483">
        <f ca="1">Z$87*'Vehicles Split'!$F$7</f>
        <v>0</v>
      </c>
      <c r="AA118" s="483">
        <f ca="1">AA$87*'Vehicles Split'!$F$7</f>
        <v>0</v>
      </c>
      <c r="AB118" s="483">
        <f ca="1">AB$87*'Vehicles Split'!$F$7</f>
        <v>0</v>
      </c>
      <c r="AC118" s="483">
        <f ca="1">AC$87*'Vehicles Split'!$F$7</f>
        <v>0</v>
      </c>
      <c r="AD118" s="483">
        <f ca="1">AD$87*'Vehicles Split'!$F$7</f>
        <v>0</v>
      </c>
      <c r="AE118" s="483">
        <f ca="1">AE$87*'Vehicles Split'!$F$7</f>
        <v>0</v>
      </c>
      <c r="AF118" s="483">
        <f ca="1">AF$87*'Vehicles Split'!$F$7</f>
        <v>0</v>
      </c>
      <c r="AG118" s="483">
        <f ca="1">AG$87*'Vehicles Split'!$F$7</f>
        <v>0</v>
      </c>
      <c r="AH118" s="483">
        <f ca="1">AH$87*'Vehicles Split'!$F$7</f>
        <v>0</v>
      </c>
    </row>
    <row r="119" spans="1:34">
      <c r="A119" s="431" t="s">
        <v>266</v>
      </c>
      <c r="B119" s="431" t="s">
        <v>393</v>
      </c>
      <c r="C119" s="483">
        <f t="shared" ref="C119:L122" ca="1" si="55">VLOOKUP($A119,$B$73:$AH$91,C$96,FALSE)</f>
        <v>79999396981763</v>
      </c>
      <c r="D119" s="483">
        <f t="shared" ca="1" si="55"/>
        <v>76636511509075</v>
      </c>
      <c r="E119" s="483">
        <f t="shared" ca="1" si="55"/>
        <v>85376841204599</v>
      </c>
      <c r="F119" s="483">
        <f t="shared" ca="1" si="55"/>
        <v>75970279481467</v>
      </c>
      <c r="G119" s="483">
        <f t="shared" ca="1" si="55"/>
        <v>58453929088940</v>
      </c>
      <c r="H119" s="483">
        <f t="shared" ca="1" si="55"/>
        <v>63087127014766.281</v>
      </c>
      <c r="I119" s="483">
        <f t="shared" ca="1" si="55"/>
        <v>64117716317387.68</v>
      </c>
      <c r="J119" s="483">
        <f t="shared" ca="1" si="55"/>
        <v>65165141294114.648</v>
      </c>
      <c r="K119" s="483">
        <f t="shared" ca="1" si="55"/>
        <v>66229676971984.508</v>
      </c>
      <c r="L119" s="483">
        <f t="shared" ca="1" si="55"/>
        <v>67311602870867.523</v>
      </c>
      <c r="M119" s="483">
        <f t="shared" ref="M119:V122" ca="1" si="56">VLOOKUP($A119,$B$73:$AH$91,M$96,FALSE)</f>
        <v>68411203076861.664</v>
      </c>
      <c r="N119" s="483">
        <f t="shared" ca="1" si="56"/>
        <v>69528766316886.391</v>
      </c>
      <c r="O119" s="483">
        <f t="shared" ca="1" si="56"/>
        <v>65356545823694.164</v>
      </c>
      <c r="P119" s="483">
        <f t="shared" ca="1" si="56"/>
        <v>61434688234461.383</v>
      </c>
      <c r="Q119" s="483">
        <f t="shared" ca="1" si="56"/>
        <v>57748169994277.344</v>
      </c>
      <c r="R119" s="483">
        <f t="shared" ca="1" si="56"/>
        <v>54282869068379.055</v>
      </c>
      <c r="S119" s="483">
        <f t="shared" ca="1" si="56"/>
        <v>51025510844530.398</v>
      </c>
      <c r="T119" s="483">
        <f t="shared" ca="1" si="56"/>
        <v>47963617281643.359</v>
      </c>
      <c r="U119" s="483">
        <f t="shared" ca="1" si="56"/>
        <v>45085459109843.617</v>
      </c>
      <c r="V119" s="483">
        <f t="shared" ca="1" si="56"/>
        <v>42380010898872.203</v>
      </c>
      <c r="W119" s="483">
        <f t="shared" ref="W119:AH122" ca="1" si="57">VLOOKUP($A119,$B$73:$AH$91,W$96,FALSE)</f>
        <v>39836908822702.609</v>
      </c>
      <c r="X119" s="483">
        <f t="shared" ca="1" si="57"/>
        <v>37446410958581.25</v>
      </c>
      <c r="Y119" s="483">
        <f t="shared" ca="1" si="57"/>
        <v>35394400481541.125</v>
      </c>
      <c r="Z119" s="483">
        <f t="shared" ca="1" si="57"/>
        <v>33454837282894.113</v>
      </c>
      <c r="AA119" s="483">
        <f t="shared" ca="1" si="57"/>
        <v>31621559410467.211</v>
      </c>
      <c r="AB119" s="483">
        <f t="shared" ca="1" si="57"/>
        <v>29888742578370.898</v>
      </c>
      <c r="AC119" s="483">
        <f t="shared" ca="1" si="57"/>
        <v>28250881663363.305</v>
      </c>
      <c r="AD119" s="483">
        <f t="shared" ca="1" si="57"/>
        <v>26702773215187.512</v>
      </c>
      <c r="AE119" s="483">
        <f t="shared" ca="1" si="57"/>
        <v>25239498925317.699</v>
      </c>
      <c r="AF119" s="483">
        <f t="shared" ca="1" si="57"/>
        <v>23856410001594.656</v>
      </c>
      <c r="AG119" s="483">
        <f t="shared" ca="1" si="57"/>
        <v>22549112399109.234</v>
      </c>
      <c r="AH119" s="483">
        <f t="shared" ca="1" si="57"/>
        <v>21313452860412.535</v>
      </c>
    </row>
    <row r="120" spans="1:34">
      <c r="A120" s="431" t="s">
        <v>267</v>
      </c>
      <c r="B120" s="431"/>
      <c r="C120" s="483">
        <f t="shared" ca="1" si="55"/>
        <v>0</v>
      </c>
      <c r="D120" s="483">
        <f t="shared" ca="1" si="55"/>
        <v>0</v>
      </c>
      <c r="E120" s="483">
        <f t="shared" ca="1" si="55"/>
        <v>0</v>
      </c>
      <c r="F120" s="483">
        <f t="shared" ca="1" si="55"/>
        <v>0</v>
      </c>
      <c r="G120" s="483">
        <f t="shared" ca="1" si="55"/>
        <v>0</v>
      </c>
      <c r="H120" s="483">
        <f t="shared" ca="1" si="55"/>
        <v>0</v>
      </c>
      <c r="I120" s="483">
        <f t="shared" ca="1" si="55"/>
        <v>0</v>
      </c>
      <c r="J120" s="483">
        <f t="shared" ca="1" si="55"/>
        <v>0</v>
      </c>
      <c r="K120" s="483">
        <f t="shared" ca="1" si="55"/>
        <v>0</v>
      </c>
      <c r="L120" s="483">
        <f t="shared" ca="1" si="55"/>
        <v>0</v>
      </c>
      <c r="M120" s="483">
        <f t="shared" ca="1" si="56"/>
        <v>0</v>
      </c>
      <c r="N120" s="483">
        <f t="shared" ca="1" si="56"/>
        <v>0</v>
      </c>
      <c r="O120" s="483">
        <f t="shared" ca="1" si="56"/>
        <v>0</v>
      </c>
      <c r="P120" s="483">
        <f t="shared" ca="1" si="56"/>
        <v>0</v>
      </c>
      <c r="Q120" s="483">
        <f t="shared" ca="1" si="56"/>
        <v>0</v>
      </c>
      <c r="R120" s="483">
        <f t="shared" ca="1" si="56"/>
        <v>0</v>
      </c>
      <c r="S120" s="483">
        <f t="shared" ca="1" si="56"/>
        <v>0</v>
      </c>
      <c r="T120" s="483">
        <f t="shared" ca="1" si="56"/>
        <v>0</v>
      </c>
      <c r="U120" s="483">
        <f t="shared" ca="1" si="56"/>
        <v>0</v>
      </c>
      <c r="V120" s="483">
        <f t="shared" ca="1" si="56"/>
        <v>0</v>
      </c>
      <c r="W120" s="483">
        <f t="shared" ca="1" si="57"/>
        <v>0</v>
      </c>
      <c r="X120" s="483">
        <f t="shared" ca="1" si="57"/>
        <v>0</v>
      </c>
      <c r="Y120" s="483">
        <f t="shared" ca="1" si="57"/>
        <v>0</v>
      </c>
      <c r="Z120" s="483">
        <f t="shared" ca="1" si="57"/>
        <v>0</v>
      </c>
      <c r="AA120" s="483">
        <f t="shared" ca="1" si="57"/>
        <v>0</v>
      </c>
      <c r="AB120" s="483">
        <f t="shared" ca="1" si="57"/>
        <v>0</v>
      </c>
      <c r="AC120" s="483">
        <f t="shared" ca="1" si="57"/>
        <v>0</v>
      </c>
      <c r="AD120" s="483">
        <f t="shared" ca="1" si="57"/>
        <v>0</v>
      </c>
      <c r="AE120" s="483">
        <f t="shared" ca="1" si="57"/>
        <v>0</v>
      </c>
      <c r="AF120" s="483">
        <f t="shared" ca="1" si="57"/>
        <v>0</v>
      </c>
      <c r="AG120" s="483">
        <f t="shared" ca="1" si="57"/>
        <v>0</v>
      </c>
      <c r="AH120" s="483">
        <f t="shared" ca="1" si="57"/>
        <v>0</v>
      </c>
    </row>
    <row r="121" spans="1:34">
      <c r="A121" s="431" t="s">
        <v>268</v>
      </c>
      <c r="B121" s="431"/>
      <c r="C121" s="483">
        <f t="shared" ca="1" si="55"/>
        <v>7931333662</v>
      </c>
      <c r="D121" s="483">
        <f t="shared" ca="1" si="55"/>
        <v>3965666831</v>
      </c>
      <c r="E121" s="483">
        <f t="shared" ca="1" si="55"/>
        <v>3965666831</v>
      </c>
      <c r="F121" s="483">
        <f t="shared" ca="1" si="55"/>
        <v>0</v>
      </c>
      <c r="G121" s="483">
        <f t="shared" ca="1" si="55"/>
        <v>0</v>
      </c>
      <c r="H121" s="483">
        <f t="shared" ca="1" si="55"/>
        <v>0</v>
      </c>
      <c r="I121" s="483">
        <f t="shared" ca="1" si="55"/>
        <v>0</v>
      </c>
      <c r="J121" s="483">
        <f t="shared" ca="1" si="55"/>
        <v>0</v>
      </c>
      <c r="K121" s="483">
        <f t="shared" ca="1" si="55"/>
        <v>0</v>
      </c>
      <c r="L121" s="483">
        <f t="shared" ca="1" si="55"/>
        <v>0</v>
      </c>
      <c r="M121" s="483">
        <f t="shared" ca="1" si="56"/>
        <v>0</v>
      </c>
      <c r="N121" s="483">
        <f t="shared" ca="1" si="56"/>
        <v>0</v>
      </c>
      <c r="O121" s="483">
        <f t="shared" ca="1" si="56"/>
        <v>0</v>
      </c>
      <c r="P121" s="483">
        <f t="shared" ca="1" si="56"/>
        <v>0</v>
      </c>
      <c r="Q121" s="483">
        <f t="shared" ca="1" si="56"/>
        <v>0</v>
      </c>
      <c r="R121" s="483">
        <f t="shared" ca="1" si="56"/>
        <v>0</v>
      </c>
      <c r="S121" s="483">
        <f t="shared" ca="1" si="56"/>
        <v>0</v>
      </c>
      <c r="T121" s="483">
        <f t="shared" ca="1" si="56"/>
        <v>0</v>
      </c>
      <c r="U121" s="483">
        <f t="shared" ca="1" si="56"/>
        <v>0</v>
      </c>
      <c r="V121" s="483">
        <f t="shared" ca="1" si="56"/>
        <v>0</v>
      </c>
      <c r="W121" s="483">
        <f t="shared" ca="1" si="57"/>
        <v>0</v>
      </c>
      <c r="X121" s="483">
        <f t="shared" ca="1" si="57"/>
        <v>0</v>
      </c>
      <c r="Y121" s="483">
        <f t="shared" ca="1" si="57"/>
        <v>0</v>
      </c>
      <c r="Z121" s="483">
        <f t="shared" ca="1" si="57"/>
        <v>0</v>
      </c>
      <c r="AA121" s="483">
        <f t="shared" ca="1" si="57"/>
        <v>0</v>
      </c>
      <c r="AB121" s="483">
        <f t="shared" ca="1" si="57"/>
        <v>0</v>
      </c>
      <c r="AC121" s="483">
        <f t="shared" ca="1" si="57"/>
        <v>0</v>
      </c>
      <c r="AD121" s="483">
        <f t="shared" ca="1" si="57"/>
        <v>0</v>
      </c>
      <c r="AE121" s="483">
        <f t="shared" ca="1" si="57"/>
        <v>0</v>
      </c>
      <c r="AF121" s="483">
        <f t="shared" ca="1" si="57"/>
        <v>0</v>
      </c>
      <c r="AG121" s="483">
        <f t="shared" ca="1" si="57"/>
        <v>0</v>
      </c>
      <c r="AH121" s="483">
        <f t="shared" ca="1" si="57"/>
        <v>0</v>
      </c>
    </row>
    <row r="122" spans="1:34">
      <c r="A122" s="431" t="s">
        <v>269</v>
      </c>
      <c r="B122" s="431" t="s">
        <v>393</v>
      </c>
      <c r="C122" s="483">
        <f t="shared" ca="1" si="55"/>
        <v>0</v>
      </c>
      <c r="D122" s="483">
        <f t="shared" ca="1" si="55"/>
        <v>0</v>
      </c>
      <c r="E122" s="483">
        <f t="shared" ca="1" si="55"/>
        <v>0</v>
      </c>
      <c r="F122" s="483">
        <f t="shared" ca="1" si="55"/>
        <v>0</v>
      </c>
      <c r="G122" s="483">
        <f t="shared" ca="1" si="55"/>
        <v>3965666831</v>
      </c>
      <c r="H122" s="483">
        <f t="shared" ca="1" si="55"/>
        <v>4279995048.4916067</v>
      </c>
      <c r="I122" s="483">
        <f t="shared" ca="1" si="55"/>
        <v>4349912911.6273861</v>
      </c>
      <c r="J122" s="483">
        <f t="shared" ca="1" si="55"/>
        <v>4420972950.7540464</v>
      </c>
      <c r="K122" s="483">
        <f t="shared" ca="1" si="55"/>
        <v>4493193824.422287</v>
      </c>
      <c r="L122" s="483">
        <f t="shared" ca="1" si="55"/>
        <v>4566594495.9882984</v>
      </c>
      <c r="M122" s="483">
        <f t="shared" ca="1" si="56"/>
        <v>4641194238.5930567</v>
      </c>
      <c r="N122" s="483">
        <f t="shared" ca="1" si="56"/>
        <v>4717012640.2229567</v>
      </c>
      <c r="O122" s="483">
        <f t="shared" ca="1" si="56"/>
        <v>4433958332.6793861</v>
      </c>
      <c r="P122" s="483">
        <f t="shared" ca="1" si="56"/>
        <v>4167889296.7748556</v>
      </c>
      <c r="Q122" s="483">
        <f t="shared" ca="1" si="56"/>
        <v>3917786295.4055181</v>
      </c>
      <c r="R122" s="483">
        <f t="shared" ca="1" si="56"/>
        <v>3682691252.9429474</v>
      </c>
      <c r="S122" s="483">
        <f t="shared" ca="1" si="56"/>
        <v>3461703585.1106095</v>
      </c>
      <c r="T122" s="483">
        <f t="shared" ca="1" si="56"/>
        <v>3253976749.0938497</v>
      </c>
      <c r="U122" s="483">
        <f t="shared" ca="1" si="56"/>
        <v>3058715000.6678157</v>
      </c>
      <c r="V122" s="483">
        <f t="shared" ca="1" si="56"/>
        <v>2875170345.920773</v>
      </c>
      <c r="W122" s="483">
        <f t="shared" ca="1" si="57"/>
        <v>2702639675.8956985</v>
      </c>
      <c r="X122" s="483">
        <f t="shared" ca="1" si="57"/>
        <v>2540462073.1737609</v>
      </c>
      <c r="Y122" s="483">
        <f t="shared" ca="1" si="57"/>
        <v>2401248336.6038747</v>
      </c>
      <c r="Z122" s="483">
        <f t="shared" ca="1" si="57"/>
        <v>2269663316.3428836</v>
      </c>
      <c r="AA122" s="483">
        <f t="shared" ca="1" si="57"/>
        <v>2145288969.5025239</v>
      </c>
      <c r="AB122" s="483">
        <f t="shared" ca="1" si="57"/>
        <v>2027730161.3548772</v>
      </c>
      <c r="AC122" s="483">
        <f t="shared" ca="1" si="57"/>
        <v>1916613409.99751</v>
      </c>
      <c r="AD122" s="483">
        <f t="shared" ca="1" si="57"/>
        <v>1811585699.8091929</v>
      </c>
      <c r="AE122" s="483">
        <f t="shared" ca="1" si="57"/>
        <v>1712313359.9265733</v>
      </c>
      <c r="AF122" s="483">
        <f t="shared" ca="1" si="57"/>
        <v>1618481004.1787415</v>
      </c>
      <c r="AG122" s="483">
        <f t="shared" ca="1" si="57"/>
        <v>1529790529.1118879</v>
      </c>
      <c r="AH122" s="483">
        <f t="shared" ca="1" si="57"/>
        <v>1445960166.9207957</v>
      </c>
    </row>
    <row r="123" spans="1:34">
      <c r="A123" s="480" t="s">
        <v>816</v>
      </c>
      <c r="B123" s="480"/>
      <c r="C123" s="484">
        <f ca="1">SUM(C98:C122)</f>
        <v>1178207546823762</v>
      </c>
      <c r="D123" s="484">
        <f t="shared" ref="D123:AH123" ca="1" si="58">SUM(D98:D122)</f>
        <v>1116795230278896</v>
      </c>
      <c r="E123" s="484">
        <f t="shared" ca="1" si="58"/>
        <v>1164085807238571</v>
      </c>
      <c r="F123" s="484">
        <f t="shared" ca="1" si="58"/>
        <v>1074893994542550</v>
      </c>
      <c r="G123" s="484">
        <f t="shared" ca="1" si="58"/>
        <v>1062100753345744</v>
      </c>
      <c r="H123" s="484">
        <f t="shared" ca="1" si="58"/>
        <v>1043666293757728.5</v>
      </c>
      <c r="I123" s="484">
        <f t="shared" ca="1" si="58"/>
        <v>1061148340998477.6</v>
      </c>
      <c r="J123" s="484">
        <f t="shared" ca="1" si="58"/>
        <v>1078924068161106.1</v>
      </c>
      <c r="K123" s="484">
        <f t="shared" ca="1" si="58"/>
        <v>1096998418710849.8</v>
      </c>
      <c r="L123" s="484">
        <f t="shared" ca="1" si="58"/>
        <v>1115376419443854.1</v>
      </c>
      <c r="M123" s="484">
        <f t="shared" ca="1" si="58"/>
        <v>1134063181893291.8</v>
      </c>
      <c r="N123" s="484">
        <f t="shared" ca="1" si="58"/>
        <v>1153063903759230</v>
      </c>
      <c r="O123" s="484">
        <f t="shared" ca="1" si="58"/>
        <v>1142212012286362.8</v>
      </c>
      <c r="P123" s="484">
        <f t="shared" ca="1" si="58"/>
        <v>1132009912441729</v>
      </c>
      <c r="Q123" s="484">
        <f t="shared" ca="1" si="58"/>
        <v>1122418689564625.4</v>
      </c>
      <c r="R123" s="484">
        <f t="shared" ca="1" si="58"/>
        <v>1113401763701427.4</v>
      </c>
      <c r="S123" s="484">
        <f t="shared" ca="1" si="58"/>
        <v>1104924749509311.6</v>
      </c>
      <c r="T123" s="484">
        <f t="shared" ca="1" si="58"/>
        <v>1096955324566736.6</v>
      </c>
      <c r="U123" s="484">
        <f t="shared" ca="1" si="58"/>
        <v>1089463105586211.4</v>
      </c>
      <c r="V123" s="484">
        <f t="shared" ca="1" si="58"/>
        <v>1082419532055164.8</v>
      </c>
      <c r="W123" s="484">
        <f t="shared" ca="1" si="58"/>
        <v>1075797756859169.3</v>
      </c>
      <c r="X123" s="484">
        <f t="shared" ca="1" si="58"/>
        <v>1069572543468536.1</v>
      </c>
      <c r="Y123" s="484">
        <f t="shared" ca="1" si="58"/>
        <v>1061564258255080.1</v>
      </c>
      <c r="Z123" s="484">
        <f t="shared" ca="1" si="58"/>
        <v>1053856076561388</v>
      </c>
      <c r="AA123" s="484">
        <f t="shared" ca="1" si="58"/>
        <v>1046431997842918.3</v>
      </c>
      <c r="AB123" s="484">
        <f t="shared" ca="1" si="58"/>
        <v>1039276896329244.6</v>
      </c>
      <c r="AC123" s="484">
        <f t="shared" ca="1" si="58"/>
        <v>1032376473102240.9</v>
      </c>
      <c r="AD123" s="484">
        <f t="shared" ca="1" si="58"/>
        <v>1025717210800176.6</v>
      </c>
      <c r="AE123" s="484">
        <f t="shared" ca="1" si="58"/>
        <v>1019286330803824.4</v>
      </c>
      <c r="AF123" s="484">
        <f t="shared" ca="1" si="58"/>
        <v>1013071752768572.5</v>
      </c>
      <c r="AG123" s="484">
        <f t="shared" ca="1" si="58"/>
        <v>1007062056373987.5</v>
      </c>
      <c r="AH123" s="484">
        <f t="shared" ca="1" si="58"/>
        <v>1001246445169309.5</v>
      </c>
    </row>
    <row r="124" spans="1:34" s="485" customFormat="1">
      <c r="A124" s="485" t="s">
        <v>829</v>
      </c>
      <c r="C124" s="486">
        <f ca="1">C123-C92</f>
        <v>0</v>
      </c>
      <c r="D124" s="486">
        <f t="shared" ref="D124:AH124" ca="1" si="59">D123-D92</f>
        <v>0</v>
      </c>
      <c r="E124" s="486">
        <f t="shared" ca="1" si="59"/>
        <v>0</v>
      </c>
      <c r="F124" s="486">
        <f t="shared" ca="1" si="59"/>
        <v>0</v>
      </c>
      <c r="G124" s="486">
        <f t="shared" ca="1" si="59"/>
        <v>0</v>
      </c>
      <c r="H124" s="486">
        <f t="shared" ca="1" si="59"/>
        <v>0</v>
      </c>
      <c r="I124" s="486">
        <f t="shared" ca="1" si="59"/>
        <v>0</v>
      </c>
      <c r="J124" s="486">
        <f t="shared" ca="1" si="59"/>
        <v>0</v>
      </c>
      <c r="K124" s="486">
        <f t="shared" ca="1" si="59"/>
        <v>0</v>
      </c>
      <c r="L124" s="486">
        <f t="shared" ca="1" si="59"/>
        <v>0</v>
      </c>
      <c r="M124" s="486">
        <f t="shared" ca="1" si="59"/>
        <v>0</v>
      </c>
      <c r="N124" s="486">
        <f t="shared" ca="1" si="59"/>
        <v>0</v>
      </c>
      <c r="O124" s="486">
        <f t="shared" ca="1" si="59"/>
        <v>0</v>
      </c>
      <c r="P124" s="486">
        <f t="shared" ca="1" si="59"/>
        <v>0</v>
      </c>
      <c r="Q124" s="486">
        <f t="shared" ca="1" si="59"/>
        <v>0</v>
      </c>
      <c r="R124" s="486">
        <f t="shared" ca="1" si="59"/>
        <v>0</v>
      </c>
      <c r="S124" s="486">
        <f t="shared" ca="1" si="59"/>
        <v>0</v>
      </c>
      <c r="T124" s="486">
        <f t="shared" ca="1" si="59"/>
        <v>0</v>
      </c>
      <c r="U124" s="486">
        <f t="shared" ca="1" si="59"/>
        <v>0</v>
      </c>
      <c r="V124" s="486">
        <f t="shared" ca="1" si="59"/>
        <v>0</v>
      </c>
      <c r="W124" s="486">
        <f t="shared" ca="1" si="59"/>
        <v>0</v>
      </c>
      <c r="X124" s="486">
        <f t="shared" ca="1" si="59"/>
        <v>0</v>
      </c>
      <c r="Y124" s="486">
        <f t="shared" ca="1" si="59"/>
        <v>0</v>
      </c>
      <c r="Z124" s="486">
        <f t="shared" ca="1" si="59"/>
        <v>0</v>
      </c>
      <c r="AA124" s="486">
        <f t="shared" ca="1" si="59"/>
        <v>0</v>
      </c>
      <c r="AB124" s="486">
        <f t="shared" ca="1" si="59"/>
        <v>0</v>
      </c>
      <c r="AC124" s="486">
        <f t="shared" ca="1" si="59"/>
        <v>0</v>
      </c>
      <c r="AD124" s="486">
        <f t="shared" ca="1" si="59"/>
        <v>0</v>
      </c>
      <c r="AE124" s="486">
        <f t="shared" ca="1" si="59"/>
        <v>0</v>
      </c>
      <c r="AF124" s="486">
        <f t="shared" ca="1" si="59"/>
        <v>0</v>
      </c>
      <c r="AG124" s="486">
        <f t="shared" ca="1" si="59"/>
        <v>0</v>
      </c>
      <c r="AH124" s="486">
        <f t="shared" ca="1" si="59"/>
        <v>0</v>
      </c>
    </row>
    <row r="127" spans="1:34">
      <c r="A127" s="429" t="s">
        <v>987</v>
      </c>
    </row>
    <row r="128" spans="1:34">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t="s">
        <v>393</v>
      </c>
      <c r="C129" s="483">
        <f ca="1">C98+CHP!B59+Autoproducer!B59</f>
        <v>27759667817.005238</v>
      </c>
      <c r="D129" s="483">
        <f ca="1">D98+CHP!C59+Autoproducer!C59</f>
        <v>23794000986.005722</v>
      </c>
      <c r="E129" s="483">
        <f ca="1">E98+CHP!D59+Autoproducer!D59</f>
        <v>19828334155.00742</v>
      </c>
      <c r="F129" s="483">
        <f ca="1">F98+CHP!E59+Autoproducer!E59</f>
        <v>19828334155.005657</v>
      </c>
      <c r="G129" s="483">
        <f ca="1">G98+CHP!F59+Autoproducer!F59</f>
        <v>15862667324.006672</v>
      </c>
      <c r="H129" s="483">
        <f ca="1">H98+CHP!G59+Autoproducer!G59</f>
        <v>17119980193.973106</v>
      </c>
      <c r="I129" s="483">
        <f ca="1">I98+CHP!H59+Autoproducer!H59</f>
        <v>17399651646.516335</v>
      </c>
      <c r="J129" s="483">
        <f ca="1">J98+CHP!I59+Autoproducer!I59</f>
        <v>17683891803.023087</v>
      </c>
      <c r="K129" s="483">
        <f ca="1">K98+CHP!J59+Autoproducer!J59</f>
        <v>17972775297.696156</v>
      </c>
      <c r="L129" s="483">
        <f ca="1">L98+CHP!K59+Autoproducer!K59</f>
        <v>18266377983.960316</v>
      </c>
      <c r="M129" s="483">
        <f ca="1">M98+CHP!L59+Autoproducer!L59</f>
        <v>18564776954.379467</v>
      </c>
      <c r="N129" s="483">
        <f ca="1">N98+CHP!M59+Autoproducer!M59</f>
        <v>18868050560.899185</v>
      </c>
      <c r="O129" s="483">
        <f ca="1">O98+CHP!N59+Autoproducer!N59</f>
        <v>17735833330.725117</v>
      </c>
      <c r="P129" s="483">
        <f ca="1">P98+CHP!O59+Autoproducer!O59</f>
        <v>16671557187.10722</v>
      </c>
      <c r="Q129" s="483">
        <f ca="1">Q98+CHP!P59+Autoproducer!P59</f>
        <v>15671145181.630098</v>
      </c>
      <c r="R129" s="483">
        <f ca="1">R98+CHP!Q59+Autoproducer!Q59</f>
        <v>14730765011.780054</v>
      </c>
      <c r="S129" s="483">
        <f ca="1">S98+CHP!R59+Autoproducer!R59</f>
        <v>13846814340.450945</v>
      </c>
      <c r="T129" s="483">
        <f ca="1">T98+CHP!S59+Autoproducer!S59</f>
        <v>13015906996.384155</v>
      </c>
      <c r="U129" s="483">
        <f ca="1">U98+CHP!T59+Autoproducer!T59</f>
        <v>12234860002.680279</v>
      </c>
      <c r="V129" s="483">
        <f ca="1">V98+CHP!U59+Autoproducer!U59</f>
        <v>11500681383.692371</v>
      </c>
      <c r="W129" s="483">
        <f ca="1">W98+CHP!V59+Autoproducer!V59</f>
        <v>10810558703.592346</v>
      </c>
      <c r="X129" s="483">
        <f ca="1">X98+CHP!W59+Autoproducer!W59</f>
        <v>10161848292.704878</v>
      </c>
      <c r="Y129" s="483">
        <f ca="1">Y98+CHP!X59+Autoproducer!X59</f>
        <v>9604993346.4253178</v>
      </c>
      <c r="Z129" s="483">
        <f ca="1">Z98+CHP!Y59+Autoproducer!Y59</f>
        <v>9078653265.3813381</v>
      </c>
      <c r="AA129" s="483">
        <f ca="1">AA98+CHP!Z59+Autoproducer!Z59</f>
        <v>8581155878.0198851</v>
      </c>
      <c r="AB129" s="483">
        <f ca="1">AB98+CHP!AA59+Autoproducer!AA59</f>
        <v>8110920645.4292841</v>
      </c>
      <c r="AC129" s="483">
        <f ca="1">AC98+CHP!AB59+Autoproducer!AB59</f>
        <v>7666453639.9997997</v>
      </c>
      <c r="AD129" s="483">
        <f ca="1">AD98+CHP!AC59+Autoproducer!AC59</f>
        <v>7246342799.2465162</v>
      </c>
      <c r="AE129" s="483">
        <f ca="1">AE98+CHP!AD59+Autoproducer!AD59</f>
        <v>6849253439.7160234</v>
      </c>
      <c r="AF129" s="483">
        <f ca="1">AF98+CHP!AE59+Autoproducer!AE59</f>
        <v>6473924016.7246809</v>
      </c>
      <c r="AG129" s="483">
        <f ca="1">AG98+CHP!AF59+Autoproducer!AF59</f>
        <v>6119162116.4572525</v>
      </c>
      <c r="AH129" s="483">
        <f ca="1">AH98+CHP!AG59+Autoproducer!AG59</f>
        <v>5783840667.6928682</v>
      </c>
    </row>
    <row r="130" spans="1:34">
      <c r="A130" s="431" t="s">
        <v>247</v>
      </c>
      <c r="B130" s="431"/>
      <c r="C130" s="483">
        <f ca="1">C99+CHP!B60+Autoproducer!B60</f>
        <v>0</v>
      </c>
      <c r="D130" s="483">
        <f ca="1">D99+CHP!C60+Autoproducer!C60</f>
        <v>0</v>
      </c>
      <c r="E130" s="483">
        <f ca="1">E99+CHP!D60+Autoproducer!D60</f>
        <v>0</v>
      </c>
      <c r="F130" s="483">
        <f ca="1">F99+CHP!E60+Autoproducer!E60</f>
        <v>0</v>
      </c>
      <c r="G130" s="483">
        <f ca="1">G99+CHP!F60+Autoproducer!F60</f>
        <v>0</v>
      </c>
      <c r="H130" s="483">
        <f ca="1">H99+CHP!G60+Autoproducer!G60</f>
        <v>0</v>
      </c>
      <c r="I130" s="483">
        <f ca="1">I99+CHP!H60+Autoproducer!H60</f>
        <v>0</v>
      </c>
      <c r="J130" s="483">
        <f ca="1">J99+CHP!I60+Autoproducer!I60</f>
        <v>0</v>
      </c>
      <c r="K130" s="483">
        <f ca="1">K99+CHP!J60+Autoproducer!J60</f>
        <v>0</v>
      </c>
      <c r="L130" s="483">
        <f ca="1">L99+CHP!K60+Autoproducer!K60</f>
        <v>0</v>
      </c>
      <c r="M130" s="483">
        <f ca="1">M99+CHP!L60+Autoproducer!L60</f>
        <v>0</v>
      </c>
      <c r="N130" s="483">
        <f ca="1">N99+CHP!M60+Autoproducer!M60</f>
        <v>0</v>
      </c>
      <c r="O130" s="483">
        <f ca="1">O99+CHP!N60+Autoproducer!N60</f>
        <v>0</v>
      </c>
      <c r="P130" s="483">
        <f ca="1">P99+CHP!O60+Autoproducer!O60</f>
        <v>0</v>
      </c>
      <c r="Q130" s="483">
        <f ca="1">Q99+CHP!P60+Autoproducer!P60</f>
        <v>0</v>
      </c>
      <c r="R130" s="483">
        <f ca="1">R99+CHP!Q60+Autoproducer!Q60</f>
        <v>0</v>
      </c>
      <c r="S130" s="483">
        <f ca="1">S99+CHP!R60+Autoproducer!R60</f>
        <v>0</v>
      </c>
      <c r="T130" s="483">
        <f ca="1">T99+CHP!S60+Autoproducer!S60</f>
        <v>0</v>
      </c>
      <c r="U130" s="483">
        <f ca="1">U99+CHP!T60+Autoproducer!T60</f>
        <v>0</v>
      </c>
      <c r="V130" s="483">
        <f ca="1">V99+CHP!U60+Autoproducer!U60</f>
        <v>0</v>
      </c>
      <c r="W130" s="483">
        <f ca="1">W99+CHP!V60+Autoproducer!V60</f>
        <v>0</v>
      </c>
      <c r="X130" s="483">
        <f ca="1">X99+CHP!W60+Autoproducer!W60</f>
        <v>0</v>
      </c>
      <c r="Y130" s="483">
        <f ca="1">Y99+CHP!X60+Autoproducer!X60</f>
        <v>0</v>
      </c>
      <c r="Z130" s="483">
        <f ca="1">Z99+CHP!Y60+Autoproducer!Y60</f>
        <v>0</v>
      </c>
      <c r="AA130" s="483">
        <f ca="1">AA99+CHP!Z60+Autoproducer!Z60</f>
        <v>0</v>
      </c>
      <c r="AB130" s="483">
        <f ca="1">AB99+CHP!AA60+Autoproducer!AA60</f>
        <v>0</v>
      </c>
      <c r="AC130" s="483">
        <f ca="1">AC99+CHP!AB60+Autoproducer!AB60</f>
        <v>0</v>
      </c>
      <c r="AD130" s="483">
        <f ca="1">AD99+CHP!AC60+Autoproducer!AC60</f>
        <v>0</v>
      </c>
      <c r="AE130" s="483">
        <f ca="1">AE99+CHP!AD60+Autoproducer!AD60</f>
        <v>0</v>
      </c>
      <c r="AF130" s="483">
        <f ca="1">AF99+CHP!AE60+Autoproducer!AE60</f>
        <v>0</v>
      </c>
      <c r="AG130" s="483">
        <f ca="1">AG99+CHP!AF60+Autoproducer!AF60</f>
        <v>0</v>
      </c>
      <c r="AH130" s="483">
        <f ca="1">AH99+CHP!AG60+Autoproducer!AG60</f>
        <v>0</v>
      </c>
    </row>
    <row r="131" spans="1:34">
      <c r="A131" s="431" t="s">
        <v>248</v>
      </c>
      <c r="B131" s="431"/>
      <c r="C131" s="483">
        <f ca="1">C100+CHP!B61+Autoproducer!B61</f>
        <v>0</v>
      </c>
      <c r="D131" s="483">
        <f ca="1">D100+CHP!C61+Autoproducer!C61</f>
        <v>0</v>
      </c>
      <c r="E131" s="483">
        <f ca="1">E100+CHP!D61+Autoproducer!D61</f>
        <v>0</v>
      </c>
      <c r="F131" s="483">
        <f ca="1">F100+CHP!E61+Autoproducer!E61</f>
        <v>0</v>
      </c>
      <c r="G131" s="483">
        <f ca="1">G100+CHP!F61+Autoproducer!F61</f>
        <v>0</v>
      </c>
      <c r="H131" s="483">
        <f ca="1">H100+CHP!G61+Autoproducer!G61</f>
        <v>0</v>
      </c>
      <c r="I131" s="483">
        <f ca="1">I100+CHP!H61+Autoproducer!H61</f>
        <v>0</v>
      </c>
      <c r="J131" s="483">
        <f ca="1">J100+CHP!I61+Autoproducer!I61</f>
        <v>0</v>
      </c>
      <c r="K131" s="483">
        <f ca="1">K100+CHP!J61+Autoproducer!J61</f>
        <v>0</v>
      </c>
      <c r="L131" s="483">
        <f ca="1">L100+CHP!K61+Autoproducer!K61</f>
        <v>0</v>
      </c>
      <c r="M131" s="483">
        <f ca="1">M100+CHP!L61+Autoproducer!L61</f>
        <v>0</v>
      </c>
      <c r="N131" s="483">
        <f ca="1">N100+CHP!M61+Autoproducer!M61</f>
        <v>0</v>
      </c>
      <c r="O131" s="483">
        <f ca="1">O100+CHP!N61+Autoproducer!N61</f>
        <v>0</v>
      </c>
      <c r="P131" s="483">
        <f ca="1">P100+CHP!O61+Autoproducer!O61</f>
        <v>0</v>
      </c>
      <c r="Q131" s="483">
        <f ca="1">Q100+CHP!P61+Autoproducer!P61</f>
        <v>0</v>
      </c>
      <c r="R131" s="483">
        <f ca="1">R100+CHP!Q61+Autoproducer!Q61</f>
        <v>0</v>
      </c>
      <c r="S131" s="483">
        <f ca="1">S100+CHP!R61+Autoproducer!R61</f>
        <v>0</v>
      </c>
      <c r="T131" s="483">
        <f ca="1">T100+CHP!S61+Autoproducer!S61</f>
        <v>0</v>
      </c>
      <c r="U131" s="483">
        <f ca="1">U100+CHP!T61+Autoproducer!T61</f>
        <v>0</v>
      </c>
      <c r="V131" s="483">
        <f ca="1">V100+CHP!U61+Autoproducer!U61</f>
        <v>0</v>
      </c>
      <c r="W131" s="483">
        <f ca="1">W100+CHP!V61+Autoproducer!V61</f>
        <v>0</v>
      </c>
      <c r="X131" s="483">
        <f ca="1">X100+CHP!W61+Autoproducer!W61</f>
        <v>0</v>
      </c>
      <c r="Y131" s="483">
        <f ca="1">Y100+CHP!X61+Autoproducer!X61</f>
        <v>0</v>
      </c>
      <c r="Z131" s="483">
        <f ca="1">Z100+CHP!Y61+Autoproducer!Y61</f>
        <v>0</v>
      </c>
      <c r="AA131" s="483">
        <f ca="1">AA100+CHP!Z61+Autoproducer!Z61</f>
        <v>0</v>
      </c>
      <c r="AB131" s="483">
        <f ca="1">AB100+CHP!AA61+Autoproducer!AA61</f>
        <v>0</v>
      </c>
      <c r="AC131" s="483">
        <f ca="1">AC100+CHP!AB61+Autoproducer!AB61</f>
        <v>0</v>
      </c>
      <c r="AD131" s="483">
        <f ca="1">AD100+CHP!AC61+Autoproducer!AC61</f>
        <v>0</v>
      </c>
      <c r="AE131" s="483">
        <f ca="1">AE100+CHP!AD61+Autoproducer!AD61</f>
        <v>0</v>
      </c>
      <c r="AF131" s="483">
        <f ca="1">AF100+CHP!AE61+Autoproducer!AE61</f>
        <v>0</v>
      </c>
      <c r="AG131" s="483">
        <f ca="1">AG100+CHP!AF61+Autoproducer!AF61</f>
        <v>0</v>
      </c>
      <c r="AH131" s="483">
        <f ca="1">AH100+CHP!AG61+Autoproducer!AG61</f>
        <v>0</v>
      </c>
    </row>
    <row r="132" spans="1:34">
      <c r="A132" s="431" t="s">
        <v>249</v>
      </c>
      <c r="B132" s="431" t="s">
        <v>393</v>
      </c>
      <c r="C132" s="483">
        <f ca="1">C101+CHP!B62+Autoproducer!B62</f>
        <v>220475297551.38373</v>
      </c>
      <c r="D132" s="483">
        <f ca="1">D101+CHP!C62+Autoproducer!C62</f>
        <v>254404915990.74661</v>
      </c>
      <c r="E132" s="483">
        <f ca="1">E101+CHP!D62+Autoproducer!D62</f>
        <v>353757545550.62335</v>
      </c>
      <c r="F132" s="483">
        <f ca="1">F101+CHP!E62+Autoproducer!E62</f>
        <v>251752920832.14981</v>
      </c>
      <c r="G132" s="483">
        <f ca="1">G101+CHP!F62+Autoproducer!F62</f>
        <v>296339011511.06488</v>
      </c>
      <c r="H132" s="483">
        <f ca="1">H101+CHP!G62+Autoproducer!G62</f>
        <v>296677522848.82452</v>
      </c>
      <c r="I132" s="483">
        <f ca="1">I101+CHP!H62+Autoproducer!H62</f>
        <v>301503307095.91168</v>
      </c>
      <c r="J132" s="483">
        <f ca="1">J101+CHP!I62+Autoproducer!I62</f>
        <v>306407587999.48914</v>
      </c>
      <c r="K132" s="483">
        <f ca="1">K101+CHP!J62+Autoproducer!J62</f>
        <v>311391642393.48975</v>
      </c>
      <c r="L132" s="483">
        <f ca="1">L101+CHP!K62+Autoproducer!K62</f>
        <v>316456767880.94653</v>
      </c>
      <c r="M132" s="483">
        <f ca="1">M101+CHP!L62+Autoproducer!L62</f>
        <v>321604283171.82404</v>
      </c>
      <c r="N132" s="483">
        <f ca="1">N101+CHP!M62+Autoproducer!M62</f>
        <v>326835528426.34637</v>
      </c>
      <c r="O132" s="483">
        <f ca="1">O101+CHP!N62+Autoproducer!N62</f>
        <v>336456292967.65369</v>
      </c>
      <c r="P132" s="483">
        <f ca="1">P101+CHP!O62+Autoproducer!O62</f>
        <v>346360255332.66437</v>
      </c>
      <c r="Q132" s="483">
        <f ca="1">Q101+CHP!P62+Autoproducer!P62</f>
        <v>356555751761.9137</v>
      </c>
      <c r="R132" s="483">
        <f ca="1">R101+CHP!Q62+Autoproducer!Q62</f>
        <v>367051363882.37885</v>
      </c>
      <c r="S132" s="483">
        <f ca="1">S101+CHP!R62+Autoproducer!R62</f>
        <v>377855925930.69934</v>
      </c>
      <c r="T132" s="483">
        <f ca="1">T101+CHP!S62+Autoproducer!S62</f>
        <v>388978532189.02148</v>
      </c>
      <c r="U132" s="483">
        <f ca="1">U101+CHP!T62+Autoproducer!T62</f>
        <v>400428544639.72485</v>
      </c>
      <c r="V132" s="483">
        <f ca="1">V101+CHP!U62+Autoproducer!U62</f>
        <v>412215600845.47424</v>
      </c>
      <c r="W132" s="483">
        <f ca="1">W101+CHP!V62+Autoproducer!V62</f>
        <v>424349622061.22943</v>
      </c>
      <c r="X132" s="483">
        <f ca="1">X101+CHP!W62+Autoproducer!W62</f>
        <v>436840821585.04083</v>
      </c>
      <c r="Y132" s="483">
        <f ca="1">Y101+CHP!X62+Autoproducer!X62</f>
        <v>436178467082.41003</v>
      </c>
      <c r="Z132" s="483">
        <f ca="1">Z101+CHP!Y62+Autoproducer!Y62</f>
        <v>435517116866.61658</v>
      </c>
      <c r="AA132" s="483">
        <f ca="1">AA101+CHP!Z62+Autoproducer!Z62</f>
        <v>434856769414.92303</v>
      </c>
      <c r="AB132" s="483">
        <f ca="1">AB101+CHP!AA62+Autoproducer!AA62</f>
        <v>434197423206.90088</v>
      </c>
      <c r="AC132" s="483">
        <f ca="1">AC101+CHP!AB62+Autoproducer!AB62</f>
        <v>433539076724.42633</v>
      </c>
      <c r="AD132" s="483">
        <f ca="1">AD101+CHP!AC62+Autoproducer!AC62</f>
        <v>432881728451.67816</v>
      </c>
      <c r="AE132" s="483">
        <f ca="1">AE101+CHP!AD62+Autoproducer!AD62</f>
        <v>432225376875.13318</v>
      </c>
      <c r="AF132" s="483">
        <f ca="1">AF101+CHP!AE62+Autoproducer!AE62</f>
        <v>431570020483.56293</v>
      </c>
      <c r="AG132" s="483">
        <f ca="1">AG101+CHP!AF62+Autoproducer!AF62</f>
        <v>430915657768.0307</v>
      </c>
      <c r="AH132" s="483">
        <f ca="1">AH101+CHP!AG62+Autoproducer!AG62</f>
        <v>430262287221.88715</v>
      </c>
    </row>
    <row r="133" spans="1:34">
      <c r="A133" s="431" t="s">
        <v>250</v>
      </c>
      <c r="B133" s="431" t="s">
        <v>393</v>
      </c>
      <c r="C133" s="483">
        <f ca="1">C102+CHP!B63+Autoproducer!B63</f>
        <v>1371309213456.6616</v>
      </c>
      <c r="D133" s="483">
        <f ca="1">D102+CHP!C63+Autoproducer!C63</f>
        <v>1436441770646.2239</v>
      </c>
      <c r="E133" s="483">
        <f ca="1">E102+CHP!D63+Autoproducer!D63</f>
        <v>1800118361040.2896</v>
      </c>
      <c r="F133" s="483">
        <f ca="1">F102+CHP!E63+Autoproducer!E63</f>
        <v>1354999043713.8093</v>
      </c>
      <c r="G133" s="483">
        <f ca="1">G102+CHP!F63+Autoproducer!F63</f>
        <v>1651869935452.7671</v>
      </c>
      <c r="H133" s="483">
        <f ca="1">H102+CHP!G63+Autoproducer!G63</f>
        <v>1653756884790.9717</v>
      </c>
      <c r="I133" s="483">
        <f ca="1">I102+CHP!H63+Autoproducer!H63</f>
        <v>1680657048465.3291</v>
      </c>
      <c r="J133" s="483">
        <f ca="1">J102+CHP!I63+Autoproducer!I63</f>
        <v>1707994772710.0229</v>
      </c>
      <c r="K133" s="483">
        <f ca="1">K102+CHP!J63+Autoproducer!J63</f>
        <v>1735777174926.0859</v>
      </c>
      <c r="L133" s="483">
        <f ca="1">L102+CHP!K63+Autoproducer!K63</f>
        <v>1764011488286.8596</v>
      </c>
      <c r="M133" s="483">
        <f ca="1">M102+CHP!L63+Autoproducer!L63</f>
        <v>1792705063621.1577</v>
      </c>
      <c r="N133" s="483">
        <f ca="1">N102+CHP!M63+Autoproducer!M63</f>
        <v>1821865371327.0593</v>
      </c>
      <c r="O133" s="483">
        <f ca="1">O102+CHP!N63+Autoproducer!N63</f>
        <v>1875493989512.7622</v>
      </c>
      <c r="P133" s="483">
        <f ca="1">P102+CHP!O63+Autoproducer!O63</f>
        <v>1930701225270.198</v>
      </c>
      <c r="Q133" s="483">
        <f ca="1">Q102+CHP!P63+Autoproducer!P63</f>
        <v>1987533546950.073</v>
      </c>
      <c r="R133" s="483">
        <f ca="1">R102+CHP!Q63+Autoproducer!Q63</f>
        <v>2046038790750.2893</v>
      </c>
      <c r="S133" s="483">
        <f ca="1">S102+CHP!R63+Autoproducer!R63</f>
        <v>2106266200980.0359</v>
      </c>
      <c r="T133" s="483">
        <f ca="1">T102+CHP!S63+Autoproducer!S63</f>
        <v>2168266471509.0991</v>
      </c>
      <c r="U133" s="483">
        <f ca="1">U102+CHP!T63+Autoproducer!T63</f>
        <v>2232091788437.2778</v>
      </c>
      <c r="V133" s="483">
        <f ca="1">V102+CHP!U63+Autoproducer!U63</f>
        <v>2297795874019.8213</v>
      </c>
      <c r="W133" s="483">
        <f ca="1">W102+CHP!V63+Autoproducer!V63</f>
        <v>2365434031885.8623</v>
      </c>
      <c r="X133" s="483">
        <f ca="1">X102+CHP!W63+Autoproducer!W63</f>
        <v>2435063193587.9004</v>
      </c>
      <c r="Y133" s="483">
        <f ca="1">Y102+CHP!X63+Autoproducer!X63</f>
        <v>2431371059083.1367</v>
      </c>
      <c r="Z133" s="483">
        <f ca="1">Z102+CHP!Y63+Autoproducer!Y63</f>
        <v>2427684522731.7334</v>
      </c>
      <c r="AA133" s="483">
        <f ca="1">AA102+CHP!Z63+Autoproducer!Z63</f>
        <v>2424003576045.561</v>
      </c>
      <c r="AB133" s="483">
        <f ca="1">AB102+CHP!AA63+Autoproducer!AA63</f>
        <v>2420328210549.3574</v>
      </c>
      <c r="AC133" s="483">
        <f ca="1">AC102+CHP!AB63+Autoproducer!AB63</f>
        <v>2416658417780.7124</v>
      </c>
      <c r="AD133" s="483">
        <f ca="1">AD102+CHP!AC63+Autoproducer!AC63</f>
        <v>2412994189290.0469</v>
      </c>
      <c r="AE133" s="483">
        <f ca="1">AE102+CHP!AD63+Autoproducer!AD63</f>
        <v>2409335516640.5938</v>
      </c>
      <c r="AF133" s="483">
        <f ca="1">AF102+CHP!AE63+Autoproducer!AE63</f>
        <v>2405682391408.3755</v>
      </c>
      <c r="AG133" s="483">
        <f ca="1">AG102+CHP!AF63+Autoproducer!AF63</f>
        <v>2402034805182.1904</v>
      </c>
      <c r="AH133" s="483">
        <f ca="1">AH102+CHP!AG63+Autoproducer!AG63</f>
        <v>2398392749563.5894</v>
      </c>
    </row>
    <row r="134" spans="1:34">
      <c r="A134" s="431" t="s">
        <v>251</v>
      </c>
      <c r="B134" s="431" t="s">
        <v>393</v>
      </c>
      <c r="C134" s="483">
        <f ca="1">C103+CHP!B64+Autoproducer!B64</f>
        <v>20051517630815.277</v>
      </c>
      <c r="D134" s="483">
        <f ca="1">D103+CHP!C64+Autoproducer!C64</f>
        <v>17413899159820.27</v>
      </c>
      <c r="E134" s="483">
        <f ca="1">E103+CHP!D64+Autoproducer!D64</f>
        <v>19296072380236.617</v>
      </c>
      <c r="F134" s="483">
        <f ca="1">F103+CHP!E64+Autoproducer!E64</f>
        <v>17930576224781.789</v>
      </c>
      <c r="G134" s="483">
        <f ca="1">G103+CHP!F64+Autoproducer!F64</f>
        <v>17060964409255.676</v>
      </c>
      <c r="H134" s="483">
        <f ca="1">H103+CHP!G64+Autoproducer!G64</f>
        <v>18292693664534.609</v>
      </c>
      <c r="I134" s="483">
        <f ca="1">I103+CHP!H64+Autoproducer!H64</f>
        <v>18591414565103.41</v>
      </c>
      <c r="J134" s="483">
        <f ca="1">J103+CHP!I64+Autoproducer!I64</f>
        <v>18895013604693.969</v>
      </c>
      <c r="K134" s="483">
        <f ca="1">K103+CHP!J64+Autoproducer!J64</f>
        <v>19203570443865.16</v>
      </c>
      <c r="L134" s="483">
        <f ca="1">L103+CHP!K64+Autoproducer!K64</f>
        <v>19517166044043.578</v>
      </c>
      <c r="M134" s="483">
        <f ca="1">M103+CHP!L64+Autoproducer!L64</f>
        <v>19835882688766.91</v>
      </c>
      <c r="N134" s="483">
        <f ca="1">N103+CHP!M64+Autoproducer!M64</f>
        <v>20159804005274.199</v>
      </c>
      <c r="O134" s="483">
        <f ca="1">O103+CHP!N64+Autoproducer!N64</f>
        <v>19102316679546.582</v>
      </c>
      <c r="P134" s="483">
        <f ca="1">P103+CHP!O64+Autoproducer!O64</f>
        <v>18112767593576.863</v>
      </c>
      <c r="Q134" s="483">
        <f ca="1">Q103+CHP!P64+Autoproducer!P64</f>
        <v>17187211887058.1</v>
      </c>
      <c r="R134" s="483">
        <f ca="1">R103+CHP!Q64+Autoproducer!Q64</f>
        <v>16321945302489.83</v>
      </c>
      <c r="S134" s="483">
        <f ca="1">S103+CHP!R64+Autoproducer!R64</f>
        <v>15513489861602.648</v>
      </c>
      <c r="T134" s="483">
        <f ca="1">T103+CHP!S64+Autoproducer!S64</f>
        <v>14758580404663.895</v>
      </c>
      <c r="U134" s="483">
        <f ca="1">U103+CHP!T64+Autoproducer!T64</f>
        <v>14054151940984.406</v>
      </c>
      <c r="V134" s="483">
        <f ca="1">V103+CHP!U64+Autoproducer!U64</f>
        <v>13397327762050.557</v>
      </c>
      <c r="W134" s="483">
        <f ca="1">W103+CHP!V64+Autoproducer!V64</f>
        <v>12785408271623.502</v>
      </c>
      <c r="X134" s="483">
        <f ca="1">X103+CHP!W64+Autoproducer!W64</f>
        <v>12215860489890.629</v>
      </c>
      <c r="Y134" s="483">
        <f ca="1">Y103+CHP!X64+Autoproducer!X64</f>
        <v>11667667648906.688</v>
      </c>
      <c r="Z134" s="483">
        <f ca="1">Z103+CHP!Y64+Autoproducer!Y64</f>
        <v>11149331205085.75</v>
      </c>
      <c r="AA134" s="483">
        <f ca="1">AA103+CHP!Z64+Autoproducer!Z64</f>
        <v>10659215348675.752</v>
      </c>
      <c r="AB134" s="483">
        <f ca="1">AB103+CHP!AA64+Autoproducer!AA64</f>
        <v>10195773909568.072</v>
      </c>
      <c r="AC134" s="483">
        <f ca="1">AC103+CHP!AB64+Autoproducer!AB64</f>
        <v>9757545445172.2227</v>
      </c>
      <c r="AD134" s="483">
        <f ca="1">AD103+CHP!AC64+Autoproducer!AC64</f>
        <v>9343148597468.0547</v>
      </c>
      <c r="AE134" s="483">
        <f ca="1">AE103+CHP!AD64+Autoproducer!AD64</f>
        <v>8951277704484.9609</v>
      </c>
      <c r="AF134" s="483">
        <f ca="1">AF103+CHP!AE64+Autoproducer!AE64</f>
        <v>8580698652265.8145</v>
      </c>
      <c r="AG134" s="483">
        <f ca="1">AG103+CHP!AF64+Autoproducer!AF64</f>
        <v>8230244954137.4355</v>
      </c>
      <c r="AH134" s="483">
        <f ca="1">AH103+CHP!AG64+Autoproducer!AG64</f>
        <v>7898814044831.499</v>
      </c>
    </row>
    <row r="135" spans="1:34">
      <c r="A135" s="431" t="s">
        <v>252</v>
      </c>
      <c r="B135" s="431" t="s">
        <v>393</v>
      </c>
      <c r="C135" s="483">
        <f ca="1">C104+CHP!B65+Autoproducer!B65</f>
        <v>15788508232.549046</v>
      </c>
      <c r="D135" s="483">
        <f ca="1">D104+CHP!C65+Autoproducer!C65</f>
        <v>17193435797.531605</v>
      </c>
      <c r="E135" s="483">
        <f ca="1">E104+CHP!D65+Autoproducer!D65</f>
        <v>21240167330.937164</v>
      </c>
      <c r="F135" s="483">
        <f ca="1">F104+CHP!E65+Autoproducer!E65</f>
        <v>15473985686.034971</v>
      </c>
      <c r="G135" s="483">
        <f ca="1">G104+CHP!F65+Autoproducer!F65</f>
        <v>17604297713.528454</v>
      </c>
      <c r="H135" s="483">
        <f ca="1">H104+CHP!G65+Autoproducer!G65</f>
        <v>17624407297.949818</v>
      </c>
      <c r="I135" s="483">
        <f ca="1">I104+CHP!H65+Autoproducer!H65</f>
        <v>17911087550.252018</v>
      </c>
      <c r="J135" s="483">
        <f ca="1">J104+CHP!I65+Autoproducer!I65</f>
        <v>18202430970.266518</v>
      </c>
      <c r="K135" s="483">
        <f ca="1">K104+CHP!J65+Autoproducer!J65</f>
        <v>18498513409.51408</v>
      </c>
      <c r="L135" s="483">
        <f ca="1">L104+CHP!K65+Autoproducer!K65</f>
        <v>18799411953.323387</v>
      </c>
      <c r="M135" s="483">
        <f ca="1">M104+CHP!L65+Autoproducer!L65</f>
        <v>19105204940.900272</v>
      </c>
      <c r="N135" s="483">
        <f ca="1">N104+CHP!M65+Autoproducer!M65</f>
        <v>19415971985.723381</v>
      </c>
      <c r="O135" s="483">
        <f ca="1">O104+CHP!N65+Autoproducer!N65</f>
        <v>19987502552.533703</v>
      </c>
      <c r="P135" s="483">
        <f ca="1">P104+CHP!O65+Autoproducer!O65</f>
        <v>20575856752.435322</v>
      </c>
      <c r="Q135" s="483">
        <f ca="1">Q104+CHP!P65+Autoproducer!P65</f>
        <v>21181529807.638248</v>
      </c>
      <c r="R135" s="483">
        <f ca="1">R104+CHP!Q65+Autoproducer!Q65</f>
        <v>21805031517.764885</v>
      </c>
      <c r="S135" s="483">
        <f ca="1">S104+CHP!R65+Autoproducer!R65</f>
        <v>22446886688.952232</v>
      </c>
      <c r="T135" s="483">
        <f ca="1">T104+CHP!S65+Autoproducer!S65</f>
        <v>23107635575.585224</v>
      </c>
      <c r="U135" s="483">
        <f ca="1">U104+CHP!T65+Autoproducer!T65</f>
        <v>23787834335.032948</v>
      </c>
      <c r="V135" s="483">
        <f ca="1">V104+CHP!U65+Autoproducer!U65</f>
        <v>24488055495.770523</v>
      </c>
      <c r="W135" s="483">
        <f ca="1">W104+CHP!V65+Autoproducer!V65</f>
        <v>25208888439.280724</v>
      </c>
      <c r="X135" s="483">
        <f ca="1">X104+CHP!W65+Autoproducer!W65</f>
        <v>25950939896.1408</v>
      </c>
      <c r="Y135" s="483">
        <f ca="1">Y104+CHP!X65+Autoproducer!X65</f>
        <v>25911592103.905312</v>
      </c>
      <c r="Z135" s="483">
        <f ca="1">Z104+CHP!Y65+Autoproducer!Y65</f>
        <v>25872303972.274025</v>
      </c>
      <c r="AA135" s="483">
        <f ca="1">AA104+CHP!Z65+Autoproducer!Z65</f>
        <v>25833075410.787277</v>
      </c>
      <c r="AB135" s="483">
        <f ca="1">AB104+CHP!AA65+Autoproducer!AA65</f>
        <v>25793906329.122585</v>
      </c>
      <c r="AC135" s="483">
        <f ca="1">AC104+CHP!AB65+Autoproducer!AB65</f>
        <v>25754796637.094398</v>
      </c>
      <c r="AD135" s="483">
        <f ca="1">AD104+CHP!AC65+Autoproducer!AC65</f>
        <v>25715746244.653919</v>
      </c>
      <c r="AE135" s="483">
        <f ca="1">AE104+CHP!AD65+Autoproducer!AD65</f>
        <v>25676755061.888866</v>
      </c>
      <c r="AF135" s="483">
        <f ca="1">AF104+CHP!AE65+Autoproducer!AE65</f>
        <v>25637822999.023308</v>
      </c>
      <c r="AG135" s="483">
        <f ca="1">AG104+CHP!AF65+Autoproducer!AF65</f>
        <v>25598949966.417427</v>
      </c>
      <c r="AH135" s="483">
        <f ca="1">AH104+CHP!AG65+Autoproducer!AG65</f>
        <v>25560135874.567329</v>
      </c>
    </row>
    <row r="136" spans="1:34">
      <c r="A136" s="431" t="s">
        <v>253</v>
      </c>
      <c r="B136" s="431" t="s">
        <v>393</v>
      </c>
      <c r="C136" s="483">
        <f ca="1">C105+CHP!B66+Autoproducer!B66</f>
        <v>555341450918.11731</v>
      </c>
      <c r="D136" s="483">
        <f ca="1">D105+CHP!C66+Autoproducer!C66</f>
        <v>588461830939.47559</v>
      </c>
      <c r="E136" s="483">
        <f ca="1">E105+CHP!D66+Autoproducer!D66</f>
        <v>716340040661.66162</v>
      </c>
      <c r="F136" s="483">
        <f ca="1">F105+CHP!E66+Autoproducer!E66</f>
        <v>521504399870.69763</v>
      </c>
      <c r="G136" s="483">
        <f ca="1">G105+CHP!F66+Autoproducer!F66</f>
        <v>607348271116.73853</v>
      </c>
      <c r="H136" s="483">
        <f ca="1">H105+CHP!G66+Autoproducer!G66</f>
        <v>608042051779.27576</v>
      </c>
      <c r="I136" s="483">
        <f ca="1">I105+CHP!H66+Autoproducer!H66</f>
        <v>617932520483.70203</v>
      </c>
      <c r="J136" s="483">
        <f ca="1">J105+CHP!I66+Autoproducer!I66</f>
        <v>627983868474.20227</v>
      </c>
      <c r="K136" s="483">
        <f ca="1">K105+CHP!J66+Autoproducer!J66</f>
        <v>638198712628.24316</v>
      </c>
      <c r="L136" s="483">
        <f ca="1">L105+CHP!K66+Autoproducer!K66</f>
        <v>648579712389.66455</v>
      </c>
      <c r="M136" s="483">
        <f ca="1">M105+CHP!L66+Autoproducer!L66</f>
        <v>659129570461.06714</v>
      </c>
      <c r="N136" s="483">
        <f ca="1">N105+CHP!M66+Autoproducer!M66</f>
        <v>669851033507.46436</v>
      </c>
      <c r="O136" s="483">
        <f ca="1">O105+CHP!N66+Autoproducer!N66</f>
        <v>689568838062.42078</v>
      </c>
      <c r="P136" s="483">
        <f ca="1">P105+CHP!O66+Autoproducer!O66</f>
        <v>709867057959.02686</v>
      </c>
      <c r="Q136" s="483">
        <f ca="1">Q105+CHP!P66+Autoproducer!P66</f>
        <v>730762778363.52783</v>
      </c>
      <c r="R136" s="483">
        <f ca="1">R105+CHP!Q66+Autoproducer!Q66</f>
        <v>752273587362.89697</v>
      </c>
      <c r="S136" s="483">
        <f ca="1">S105+CHP!R66+Autoproducer!R66</f>
        <v>774417590768.86084</v>
      </c>
      <c r="T136" s="483">
        <f ca="1">T105+CHP!S66+Autoproducer!S66</f>
        <v>797213427357.69934</v>
      </c>
      <c r="U136" s="483">
        <f ca="1">U105+CHP!T66+Autoproducer!T66</f>
        <v>820680284558.64612</v>
      </c>
      <c r="V136" s="483">
        <f ca="1">V105+CHP!U66+Autoproducer!U66</f>
        <v>844837914604.0929</v>
      </c>
      <c r="W136" s="483">
        <f ca="1">W105+CHP!V66+Autoproducer!V66</f>
        <v>869706651155.19495</v>
      </c>
      <c r="X136" s="483">
        <f ca="1">X105+CHP!W66+Autoproducer!W66</f>
        <v>895307426416.86792</v>
      </c>
      <c r="Y136" s="483">
        <f ca="1">Y105+CHP!X66+Autoproducer!X66</f>
        <v>893949927584.74365</v>
      </c>
      <c r="Z136" s="483">
        <f ca="1">Z105+CHP!Y66+Autoproducer!Y66</f>
        <v>892594487043.46399</v>
      </c>
      <c r="AA136" s="483">
        <f ca="1">AA105+CHP!Z66+Autoproducer!Z66</f>
        <v>891241101672.17126</v>
      </c>
      <c r="AB136" s="483">
        <f ca="1">AB105+CHP!AA66+Autoproducer!AA66</f>
        <v>889889768354.7395</v>
      </c>
      <c r="AC136" s="483">
        <f ca="1">AC105+CHP!AB66+Autoproducer!AB66</f>
        <v>888540483979.76697</v>
      </c>
      <c r="AD136" s="483">
        <f ca="1">AD105+CHP!AC66+Autoproducer!AC66</f>
        <v>887193245440.57031</v>
      </c>
      <c r="AE136" s="483">
        <f ca="1">AE105+CHP!AD66+Autoproducer!AD66</f>
        <v>885848049635.17603</v>
      </c>
      <c r="AF136" s="483">
        <f ca="1">AF105+CHP!AE66+Autoproducer!AE66</f>
        <v>884504893466.31445</v>
      </c>
      <c r="AG136" s="483">
        <f ca="1">AG105+CHP!AF66+Autoproducer!AF66</f>
        <v>883163773841.4115</v>
      </c>
      <c r="AH136" s="483">
        <f ca="1">AH105+CHP!AG66+Autoproducer!AG66</f>
        <v>881824687672.58301</v>
      </c>
    </row>
    <row r="137" spans="1:34">
      <c r="A137" s="431" t="s">
        <v>254</v>
      </c>
      <c r="B137" s="431"/>
      <c r="C137" s="483">
        <f ca="1">C106+CHP!B67+Autoproducer!B67</f>
        <v>5050884626024.3057</v>
      </c>
      <c r="D137" s="483">
        <f ca="1">D106+CHP!C67+Autoproducer!C67</f>
        <v>5384667011410.9326</v>
      </c>
      <c r="E137" s="483">
        <f ca="1">E106+CHP!D67+Autoproducer!D67</f>
        <v>6396990640245.7813</v>
      </c>
      <c r="F137" s="483">
        <f ca="1">F106+CHP!E67+Autoproducer!E67</f>
        <v>4892954863926.0557</v>
      </c>
      <c r="G137" s="483">
        <f ca="1">G106+CHP!F67+Autoproducer!F67</f>
        <v>5942471082110.667</v>
      </c>
      <c r="H137" s="483">
        <f ca="1">H106+CHP!G67+Autoproducer!G67</f>
        <v>6148187624786.1484</v>
      </c>
      <c r="I137" s="483">
        <f ca="1">I106+CHP!H67+Autoproducer!H67</f>
        <v>6087846067609.375</v>
      </c>
      <c r="J137" s="483">
        <f ca="1">J106+CHP!I67+Autoproducer!I67</f>
        <v>6027504510432.6025</v>
      </c>
      <c r="K137" s="483">
        <f ca="1">K106+CHP!J67+Autoproducer!J67</f>
        <v>5967162953255.8291</v>
      </c>
      <c r="L137" s="483">
        <f ca="1">L106+CHP!K67+Autoproducer!K67</f>
        <v>5906821396079.0332</v>
      </c>
      <c r="M137" s="483">
        <f ca="1">M106+CHP!L67+Autoproducer!L67</f>
        <v>5846479838902.2598</v>
      </c>
      <c r="N137" s="483">
        <f ca="1">N106+CHP!M67+Autoproducer!M67</f>
        <v>5786138281725.502</v>
      </c>
      <c r="O137" s="483">
        <f ca="1">O106+CHP!N67+Autoproducer!N67</f>
        <v>5724929516996.373</v>
      </c>
      <c r="P137" s="483">
        <f ca="1">P106+CHP!O67+Autoproducer!O67</f>
        <v>5663720752267.2568</v>
      </c>
      <c r="Q137" s="483">
        <f ca="1">Q106+CHP!P67+Autoproducer!P67</f>
        <v>5602511987538.1426</v>
      </c>
      <c r="R137" s="483">
        <f ca="1">R106+CHP!Q67+Autoproducer!Q67</f>
        <v>5541303222809.0273</v>
      </c>
      <c r="S137" s="483">
        <f ca="1">S106+CHP!R67+Autoproducer!R67</f>
        <v>5480094458079.9121</v>
      </c>
      <c r="T137" s="483">
        <f ca="1">T106+CHP!S67+Autoproducer!S67</f>
        <v>5418885693350.7969</v>
      </c>
      <c r="U137" s="483">
        <f ca="1">U106+CHP!T67+Autoproducer!T67</f>
        <v>5357676928621.6816</v>
      </c>
      <c r="V137" s="483">
        <f ca="1">V106+CHP!U67+Autoproducer!U67</f>
        <v>5296468163892.5674</v>
      </c>
      <c r="W137" s="483">
        <f ca="1">W106+CHP!V67+Autoproducer!V67</f>
        <v>5235259399163.4512</v>
      </c>
      <c r="X137" s="483">
        <f ca="1">X106+CHP!W67+Autoproducer!W67</f>
        <v>5174050634434.3369</v>
      </c>
      <c r="Y137" s="483">
        <f ca="1">Y106+CHP!X67+Autoproducer!X67</f>
        <v>5116067410917.9697</v>
      </c>
      <c r="Z137" s="483">
        <f ca="1">Z106+CHP!Y67+Autoproducer!Y67</f>
        <v>5058084187401.6279</v>
      </c>
      <c r="AA137" s="483">
        <f ca="1">AA106+CHP!Z67+Autoproducer!Z67</f>
        <v>5000100963885.2822</v>
      </c>
      <c r="AB137" s="483">
        <f ca="1">AB106+CHP!AA67+Autoproducer!AA67</f>
        <v>4942117740368.916</v>
      </c>
      <c r="AC137" s="483">
        <f ca="1">AC106+CHP!AB67+Autoproducer!AB67</f>
        <v>4884134516852.5732</v>
      </c>
      <c r="AD137" s="483">
        <f ca="1">AD106+CHP!AC67+Autoproducer!AC67</f>
        <v>4826151293336.2314</v>
      </c>
      <c r="AE137" s="483">
        <f ca="1">AE106+CHP!AD67+Autoproducer!AD67</f>
        <v>4768168069819.8652</v>
      </c>
      <c r="AF137" s="483">
        <f ca="1">AF106+CHP!AE67+Autoproducer!AE67</f>
        <v>4710184846303.5215</v>
      </c>
      <c r="AG137" s="483">
        <f ca="1">AG106+CHP!AF67+Autoproducer!AF67</f>
        <v>4652201622787.1787</v>
      </c>
      <c r="AH137" s="483">
        <f ca="1">AH106+CHP!AG67+Autoproducer!AG67</f>
        <v>4594218399270.832</v>
      </c>
    </row>
    <row r="138" spans="1:34">
      <c r="A138" s="455" t="s">
        <v>255</v>
      </c>
      <c r="B138" s="455" t="s">
        <v>396</v>
      </c>
      <c r="C138" s="483">
        <f ca="1">C107+CHP!B68+Autoproducer!B68</f>
        <v>40942815693158.289</v>
      </c>
      <c r="D138" s="483">
        <f ca="1">D107+CHP!C68+Autoproducer!C68</f>
        <v>45601592733961.094</v>
      </c>
      <c r="E138" s="483">
        <f ca="1">E107+CHP!D68+Autoproducer!D68</f>
        <v>50206451025889.727</v>
      </c>
      <c r="F138" s="483">
        <f ca="1">F107+CHP!E68+Autoproducer!E68</f>
        <v>42555692505601.57</v>
      </c>
      <c r="G138" s="483">
        <f ca="1">G107+CHP!F68+Autoproducer!F68</f>
        <v>44817442126843.375</v>
      </c>
      <c r="H138" s="483">
        <f ca="1">H107+CHP!G68+Autoproducer!G68</f>
        <v>44722968852628.242</v>
      </c>
      <c r="I138" s="483">
        <f ca="1">I107+CHP!H68+Autoproducer!H68</f>
        <v>45131214883035.508</v>
      </c>
      <c r="J138" s="483">
        <f ca="1">J107+CHP!I68+Autoproducer!I68</f>
        <v>45543479284375.016</v>
      </c>
      <c r="K138" s="483">
        <f ca="1">K107+CHP!J68+Autoproducer!J68</f>
        <v>45959803828845.813</v>
      </c>
      <c r="L138" s="483">
        <f ca="1">L107+CHP!K68+Autoproducer!K68</f>
        <v>46380230738537.367</v>
      </c>
      <c r="M138" s="483">
        <f ca="1">M107+CHP!L68+Autoproducer!L68</f>
        <v>46804802690379.461</v>
      </c>
      <c r="N138" s="483">
        <f ca="1">N107+CHP!M68+Autoproducer!M68</f>
        <v>47233562821147.281</v>
      </c>
      <c r="O138" s="483">
        <f ca="1">O107+CHP!N68+Autoproducer!N68</f>
        <v>47265223060521.133</v>
      </c>
      <c r="P138" s="483">
        <f ca="1">P107+CHP!O68+Autoproducer!O68</f>
        <v>47299167706725.203</v>
      </c>
      <c r="Q138" s="483">
        <f ca="1">Q107+CHP!P68+Autoproducer!P68</f>
        <v>47335406764001.914</v>
      </c>
      <c r="R138" s="483">
        <f ca="1">R107+CHP!Q68+Autoproducer!Q68</f>
        <v>47373950378798.563</v>
      </c>
      <c r="S138" s="483">
        <f ca="1">S107+CHP!R68+Autoproducer!R68</f>
        <v>47414808840758.523</v>
      </c>
      <c r="T138" s="483">
        <f ca="1">T107+CHP!S68+Autoproducer!S68</f>
        <v>47457992583722.555</v>
      </c>
      <c r="U138" s="483">
        <f ca="1">U107+CHP!T68+Autoproducer!T68</f>
        <v>47503512186740.531</v>
      </c>
      <c r="V138" s="483">
        <f ca="1">V107+CHP!U68+Autoproducer!U68</f>
        <v>47551378375093.508</v>
      </c>
      <c r="W138" s="483">
        <f ca="1">W107+CHP!V68+Autoproducer!V68</f>
        <v>47601602021326.258</v>
      </c>
      <c r="X138" s="483">
        <f ca="1">X107+CHP!W68+Autoproducer!W68</f>
        <v>47654194146290.477</v>
      </c>
      <c r="Y138" s="483">
        <f ca="1">Y107+CHP!X68+Autoproducer!X68</f>
        <v>47647490000041.867</v>
      </c>
      <c r="Z138" s="483">
        <f ca="1">Z107+CHP!Y68+Autoproducer!Y68</f>
        <v>47643222854331.406</v>
      </c>
      <c r="AA138" s="483">
        <f ca="1">AA107+CHP!Z68+Autoproducer!Z68</f>
        <v>47641395261512.422</v>
      </c>
      <c r="AB138" s="483">
        <f ca="1">AB107+CHP!AA68+Autoproducer!AA68</f>
        <v>47642009902005.547</v>
      </c>
      <c r="AC138" s="483">
        <f ca="1">AC107+CHP!AB68+Autoproducer!AB68</f>
        <v>47645069584581.844</v>
      </c>
      <c r="AD138" s="483">
        <f ca="1">AD107+CHP!AC68+Autoproducer!AC68</f>
        <v>47650577246652.914</v>
      </c>
      <c r="AE138" s="483">
        <f ca="1">AE107+CHP!AD68+Autoproducer!AD68</f>
        <v>47658535954567.883</v>
      </c>
      <c r="AF138" s="483">
        <f ca="1">AF107+CHP!AE68+Autoproducer!AE68</f>
        <v>47668948903917.305</v>
      </c>
      <c r="AG138" s="483">
        <f ca="1">AG107+CHP!AF68+Autoproducer!AF68</f>
        <v>47681819419844.133</v>
      </c>
      <c r="AH138" s="483">
        <f ca="1">AH107+CHP!AG68+Autoproducer!AG68</f>
        <v>47697150957361.641</v>
      </c>
    </row>
    <row r="139" spans="1:34">
      <c r="A139" s="455" t="s">
        <v>305</v>
      </c>
      <c r="B139" s="455" t="s">
        <v>396</v>
      </c>
      <c r="C139" s="483">
        <f ca="1">C108+CHP!B69+Autoproducer!B69</f>
        <v>4428822903818.04</v>
      </c>
      <c r="D139" s="483">
        <f ca="1">D108+CHP!C69+Autoproducer!C69</f>
        <v>5137048192707.5889</v>
      </c>
      <c r="E139" s="483">
        <f ca="1">E108+CHP!D69+Autoproducer!D69</f>
        <v>6582609942295.4365</v>
      </c>
      <c r="F139" s="483">
        <f ca="1">F108+CHP!E69+Autoproducer!E69</f>
        <v>4788260079174.5156</v>
      </c>
      <c r="G139" s="483">
        <f ca="1">G108+CHP!F69+Autoproducer!F69</f>
        <v>5787961949950.0479</v>
      </c>
      <c r="H139" s="483">
        <f ca="1">H108+CHP!G69+Autoproducer!G69</f>
        <v>5863588630480.7549</v>
      </c>
      <c r="I139" s="483">
        <f ca="1">I108+CHP!H69+Autoproducer!H69</f>
        <v>5899584546135.5381</v>
      </c>
      <c r="J139" s="483">
        <f ca="1">J108+CHP!I69+Autoproducer!I69</f>
        <v>5935801436695.874</v>
      </c>
      <c r="K139" s="483">
        <f ca="1">K108+CHP!J69+Autoproducer!J69</f>
        <v>5972240658702.0283</v>
      </c>
      <c r="L139" s="483">
        <f ca="1">L108+CHP!K69+Autoproducer!K69</f>
        <v>6008903577021.9092</v>
      </c>
      <c r="M139" s="483">
        <f ca="1">M108+CHP!L69+Autoproducer!L69</f>
        <v>6045791564902.2021</v>
      </c>
      <c r="N139" s="483">
        <f ca="1">N108+CHP!M69+Autoproducer!M69</f>
        <v>6082906004019.8018</v>
      </c>
      <c r="O139" s="483">
        <f ca="1">O108+CHP!N69+Autoproducer!N69</f>
        <v>6137028653143.4248</v>
      </c>
      <c r="P139" s="483">
        <f ca="1">P108+CHP!O69+Autoproducer!O69</f>
        <v>6191632858474.9229</v>
      </c>
      <c r="Q139" s="483">
        <f ca="1">Q108+CHP!P69+Autoproducer!P69</f>
        <v>6246722904660.0967</v>
      </c>
      <c r="R139" s="483">
        <f ca="1">R108+CHP!Q69+Autoproducer!Q69</f>
        <v>6302303114467.3838</v>
      </c>
      <c r="S139" s="483">
        <f ca="1">S108+CHP!R69+Autoproducer!R69</f>
        <v>6358377849127.0371</v>
      </c>
      <c r="T139" s="483">
        <f ca="1">T108+CHP!S69+Autoproducer!S69</f>
        <v>6414951508673.3623</v>
      </c>
      <c r="U139" s="483">
        <f ca="1">U108+CHP!T69+Autoproducer!T69</f>
        <v>6472028532289.9609</v>
      </c>
      <c r="V139" s="483">
        <f ca="1">V108+CHP!U69+Autoproducer!U69</f>
        <v>6529613398658.0635</v>
      </c>
      <c r="W139" s="483">
        <f ca="1">W108+CHP!V69+Autoproducer!V69</f>
        <v>6587710626307.9609</v>
      </c>
      <c r="X139" s="483">
        <f ca="1">X108+CHP!W69+Autoproducer!W69</f>
        <v>6646324773973.5693</v>
      </c>
      <c r="Y139" s="483">
        <f ca="1">Y108+CHP!X69+Autoproducer!X69</f>
        <v>6698044471550.0947</v>
      </c>
      <c r="Z139" s="483">
        <f ca="1">Z108+CHP!Y69+Autoproducer!Y69</f>
        <v>6750166636235.6426</v>
      </c>
      <c r="AA139" s="483">
        <f ca="1">AA108+CHP!Z69+Autoproducer!Z69</f>
        <v>6802694399908.0381</v>
      </c>
      <c r="AB139" s="483">
        <f ca="1">AB108+CHP!AA69+Autoproducer!AA69</f>
        <v>6855630918816.4326</v>
      </c>
      <c r="AC139" s="483">
        <f ca="1">AC108+CHP!AB69+Autoproducer!AB69</f>
        <v>6908979373770.9561</v>
      </c>
      <c r="AD139" s="483">
        <f ca="1">AD108+CHP!AC69+Autoproducer!AC69</f>
        <v>6962742970333.8525</v>
      </c>
      <c r="AE139" s="483">
        <f ca="1">AE108+CHP!AD69+Autoproducer!AD69</f>
        <v>7016924939012.0791</v>
      </c>
      <c r="AF139" s="483">
        <f ca="1">AF108+CHP!AE69+Autoproducer!AE69</f>
        <v>7071528535451.4258</v>
      </c>
      <c r="AG139" s="483">
        <f ca="1">AG108+CHP!AF69+Autoproducer!AF69</f>
        <v>7126557040632.1426</v>
      </c>
      <c r="AH139" s="483">
        <f ca="1">AH108+CHP!AG69+Autoproducer!AG69</f>
        <v>7182013761066.0732</v>
      </c>
    </row>
    <row r="140" spans="1:34">
      <c r="A140" s="457" t="s">
        <v>258</v>
      </c>
      <c r="B140" s="457" t="s">
        <v>393</v>
      </c>
      <c r="C140" s="483">
        <f ca="1">C109+CHP!B70+Autoproducer!B70</f>
        <v>280884400842.71155</v>
      </c>
      <c r="D140" s="483">
        <f ca="1">D109+CHP!C70+Autoproducer!C70</f>
        <v>284747140348.50653</v>
      </c>
      <c r="E140" s="483">
        <f ca="1">E109+CHP!D70+Autoproducer!D70</f>
        <v>356779345018.77673</v>
      </c>
      <c r="F140" s="483">
        <f ca="1">F109+CHP!E70+Autoproducer!E70</f>
        <v>272213493217.37408</v>
      </c>
      <c r="G140" s="483">
        <f ca="1">G109+CHP!F70+Autoproducer!F70</f>
        <v>320062070721.73822</v>
      </c>
      <c r="H140" s="483">
        <f ca="1">H109+CHP!G70+Autoproducer!G70</f>
        <v>320427681173.00372</v>
      </c>
      <c r="I140" s="483">
        <f ca="1">I109+CHP!H70+Autoproducer!H70</f>
        <v>325639787709.71399</v>
      </c>
      <c r="J140" s="483">
        <f ca="1">J109+CHP!I70+Autoproducer!I70</f>
        <v>330936674857.29584</v>
      </c>
      <c r="K140" s="483">
        <f ca="1">K109+CHP!J70+Autoproducer!J70</f>
        <v>336319721665.07013</v>
      </c>
      <c r="L140" s="483">
        <f ca="1">L109+CHP!K70+Autoproducer!K70</f>
        <v>341790329614.10254</v>
      </c>
      <c r="M140" s="483">
        <f ca="1">M109+CHP!L70+Autoproducer!L70</f>
        <v>347349922982.08051</v>
      </c>
      <c r="N140" s="483">
        <f ca="1">N109+CHP!M70+Autoproducer!M70</f>
        <v>352999949214.12512</v>
      </c>
      <c r="O140" s="483">
        <f ca="1">O109+CHP!N70+Autoproducer!N70</f>
        <v>363390892361.69019</v>
      </c>
      <c r="P140" s="483">
        <f ca="1">P109+CHP!O70+Autoproducer!O70</f>
        <v>374087704390.35919</v>
      </c>
      <c r="Q140" s="483">
        <f ca="1">Q109+CHP!P70+Autoproducer!P70</f>
        <v>385099388888.26678</v>
      </c>
      <c r="R140" s="483">
        <f ca="1">R109+CHP!Q70+Autoproducer!Q70</f>
        <v>396435214474.10193</v>
      </c>
      <c r="S140" s="483">
        <f ca="1">S109+CHP!R70+Autoproducer!R70</f>
        <v>408104722598.57599</v>
      </c>
      <c r="T140" s="483">
        <f ca="1">T109+CHP!S70+Autoproducer!S70</f>
        <v>420117735575.53339</v>
      </c>
      <c r="U140" s="483">
        <f ca="1">U109+CHP!T70+Autoproducer!T70</f>
        <v>432484364849.46881</v>
      </c>
      <c r="V140" s="483">
        <f ca="1">V109+CHP!U70+Autoproducer!U70</f>
        <v>445215019506.40656</v>
      </c>
      <c r="W140" s="483">
        <f ca="1">W109+CHP!V70+Autoproducer!V70</f>
        <v>458320415035.30768</v>
      </c>
      <c r="X140" s="483">
        <f ca="1">X109+CHP!W70+Autoproducer!W70</f>
        <v>471811582347.37854</v>
      </c>
      <c r="Y140" s="483">
        <f ca="1">Y109+CHP!X70+Autoproducer!X70</f>
        <v>471096203860.47961</v>
      </c>
      <c r="Z140" s="483">
        <f ca="1">Z109+CHP!Y70+Autoproducer!Y70</f>
        <v>470381910057.37982</v>
      </c>
      <c r="AA140" s="483">
        <f ca="1">AA109+CHP!Z70+Autoproducer!Z70</f>
        <v>469668699293.44049</v>
      </c>
      <c r="AB140" s="483">
        <f ca="1">AB109+CHP!AA70+Autoproducer!AA70</f>
        <v>468956569926.51691</v>
      </c>
      <c r="AC140" s="483">
        <f ca="1">AC109+CHP!AB70+Autoproducer!AB70</f>
        <v>468245520316.9541</v>
      </c>
      <c r="AD140" s="483">
        <f ca="1">AD109+CHP!AC70+Autoproducer!AC70</f>
        <v>467535548827.58344</v>
      </c>
      <c r="AE140" s="483">
        <f ca="1">AE109+CHP!AD70+Autoproducer!AD70</f>
        <v>466826653823.71844</v>
      </c>
      <c r="AF140" s="483">
        <f ca="1">AF109+CHP!AE70+Autoproducer!AE70</f>
        <v>466118833673.15143</v>
      </c>
      <c r="AG140" s="483">
        <f ca="1">AG109+CHP!AF70+Autoproducer!AF70</f>
        <v>465412086746.14899</v>
      </c>
      <c r="AH140" s="483">
        <f ca="1">AH109+CHP!AG70+Autoproducer!AG70</f>
        <v>464706411415.44934</v>
      </c>
    </row>
    <row r="141" spans="1:34">
      <c r="A141" s="457" t="s">
        <v>306</v>
      </c>
      <c r="B141" s="457" t="s">
        <v>393</v>
      </c>
      <c r="C141" s="483">
        <f ca="1">C110+CHP!B71+Autoproducer!B71</f>
        <v>89971073029939.297</v>
      </c>
      <c r="D141" s="483">
        <f ca="1">D110+CHP!C71+Autoproducer!C71</f>
        <v>80633731095490.734</v>
      </c>
      <c r="E141" s="483">
        <f ca="1">E110+CHP!D71+Autoproducer!D71</f>
        <v>86565481886496.359</v>
      </c>
      <c r="F141" s="483">
        <f ca="1">F110+CHP!E71+Autoproducer!E71</f>
        <v>82128925819577.734</v>
      </c>
      <c r="G141" s="483">
        <f ca="1">G110+CHP!F71+Autoproducer!F71</f>
        <v>78192635523078.078</v>
      </c>
      <c r="H141" s="483">
        <f ca="1">H110+CHP!G71+Autoproducer!G71</f>
        <v>84327357762161</v>
      </c>
      <c r="I141" s="483">
        <f ca="1">I110+CHP!H71+Autoproducer!H71</f>
        <v>85704870373003.25</v>
      </c>
      <c r="J141" s="483">
        <f ca="1">J110+CHP!I71+Autoproducer!I71</f>
        <v>87104885068254.234</v>
      </c>
      <c r="K141" s="483">
        <f ca="1">K110+CHP!J71+Autoproducer!J71</f>
        <v>88527769426320.344</v>
      </c>
      <c r="L141" s="483">
        <f ca="1">L110+CHP!K71+Autoproducer!K71</f>
        <v>89973897030114.266</v>
      </c>
      <c r="M141" s="483">
        <f ca="1">M110+CHP!L71+Autoproducer!L71</f>
        <v>91443647565140.484</v>
      </c>
      <c r="N141" s="483">
        <f ca="1">N110+CHP!M71+Autoproducer!M71</f>
        <v>92937406919182.969</v>
      </c>
      <c r="O141" s="483">
        <f ca="1">O110+CHP!N71+Autoproducer!N71</f>
        <v>87440072174906.047</v>
      </c>
      <c r="P141" s="483">
        <f ca="1">P110+CHP!O71+Autoproducer!O71</f>
        <v>82274958865030.063</v>
      </c>
      <c r="Q141" s="483">
        <f ca="1">Q110+CHP!P71+Autoproducer!P71</f>
        <v>77422200287343.875</v>
      </c>
      <c r="R141" s="483">
        <f ca="1">R110+CHP!Q71+Autoproducer!Q71</f>
        <v>72863123912591.563</v>
      </c>
      <c r="S141" s="483">
        <f ca="1">S110+CHP!R71+Autoproducer!R71</f>
        <v>68580179785342.828</v>
      </c>
      <c r="T141" s="483">
        <f ca="1">T110+CHP!S71+Autoproducer!S71</f>
        <v>64556873223079.32</v>
      </c>
      <c r="U141" s="483">
        <f ca="1">U110+CHP!T71+Autoproducer!T71</f>
        <v>60777701555624.422</v>
      </c>
      <c r="V141" s="483">
        <f ca="1">V110+CHP!U71+Autoproducer!U71</f>
        <v>57228094662520.891</v>
      </c>
      <c r="W141" s="483">
        <f ca="1">W110+CHP!V71+Autoproducer!V71</f>
        <v>53894359080507.336</v>
      </c>
      <c r="X141" s="483">
        <f ca="1">X110+CHP!W71+Autoproducer!W71</f>
        <v>50763625466918.422</v>
      </c>
      <c r="Y141" s="483">
        <f ca="1">Y110+CHP!X71+Autoproducer!X71</f>
        <v>48045205731277.492</v>
      </c>
      <c r="Z141" s="483">
        <f ca="1">Z110+CHP!Y71+Autoproducer!Y71</f>
        <v>45475655499283.203</v>
      </c>
      <c r="AA141" s="483">
        <f ca="1">AA110+CHP!Z71+Autoproducer!Z71</f>
        <v>43046817077869.211</v>
      </c>
      <c r="AB141" s="483">
        <f ca="1">AB110+CHP!AA71+Autoproducer!AA71</f>
        <v>40750979803816.414</v>
      </c>
      <c r="AC141" s="483">
        <f ca="1">AC110+CHP!AB71+Autoproducer!AB71</f>
        <v>38580855547148.508</v>
      </c>
      <c r="AD141" s="483">
        <f ca="1">AD110+CHP!AC71+Autoproducer!AC71</f>
        <v>36529555556906.867</v>
      </c>
      <c r="AE141" s="483">
        <f ca="1">AE110+CHP!AD71+Autoproducer!AD71</f>
        <v>34590568575744.332</v>
      </c>
      <c r="AF141" s="483">
        <f ca="1">AF110+CHP!AE71+Autoproducer!AE71</f>
        <v>32757740153808.313</v>
      </c>
      <c r="AG141" s="483">
        <f ca="1">AG110+CHP!AF71+Autoproducer!AF71</f>
        <v>31025253096193.961</v>
      </c>
      <c r="AH141" s="483">
        <f ca="1">AH110+CHP!AG71+Autoproducer!AG71</f>
        <v>29387608981849.281</v>
      </c>
    </row>
    <row r="142" spans="1:34">
      <c r="A142" s="431" t="s">
        <v>259</v>
      </c>
      <c r="B142" s="431"/>
      <c r="C142" s="483">
        <f ca="1">C111+CHP!B72+Autoproducer!B72</f>
        <v>982220571235233</v>
      </c>
      <c r="D142" s="483">
        <f ca="1">D111+CHP!C72+Autoproducer!C72</f>
        <v>933749289988031.63</v>
      </c>
      <c r="E142" s="483">
        <f ca="1">E111+CHP!D72+Autoproducer!D72</f>
        <v>976634282999609.75</v>
      </c>
      <c r="F142" s="483">
        <f ca="1">F111+CHP!E72+Autoproducer!E72</f>
        <v>887695983478491.75</v>
      </c>
      <c r="G142" s="483">
        <f ca="1">G111+CHP!F72+Autoproducer!F72</f>
        <v>904800156804532.13</v>
      </c>
      <c r="H142" s="483">
        <f ca="1">H111+CHP!G72+Autoproducer!G72</f>
        <v>873964873913030</v>
      </c>
      <c r="I142" s="483">
        <f ca="1">I111+CHP!H72+Autoproducer!H72</f>
        <v>889338974770721.13</v>
      </c>
      <c r="J142" s="483">
        <f ca="1">J111+CHP!I72+Autoproducer!I72</f>
        <v>904991885948282.25</v>
      </c>
      <c r="K142" s="483">
        <f ca="1">K111+CHP!J72+Autoproducer!J72</f>
        <v>920928934320034.63</v>
      </c>
      <c r="L142" s="483">
        <f ca="1">L111+CHP!K72+Autoproducer!K72</f>
        <v>937155557031005.13</v>
      </c>
      <c r="M142" s="483">
        <f ca="1">M111+CHP!L72+Autoproducer!L72</f>
        <v>953677304032840.25</v>
      </c>
      <c r="N142" s="483">
        <f ca="1">N111+CHP!M72+Autoproducer!M72</f>
        <v>970499840685004</v>
      </c>
      <c r="O142" s="483">
        <f ca="1">O111+CHP!N72+Autoproducer!N72</f>
        <v>971073401303670.63</v>
      </c>
      <c r="P142" s="483">
        <f ca="1">P111+CHP!O72+Autoproducer!O72</f>
        <v>971650801364136.5</v>
      </c>
      <c r="Q142" s="483">
        <f ca="1">Q111+CHP!P72+Autoproducer!P72</f>
        <v>972232078521543.88</v>
      </c>
      <c r="R142" s="483">
        <f ca="1">R111+CHP!Q72+Autoproducer!Q72</f>
        <v>972817270803939.5</v>
      </c>
      <c r="S142" s="483">
        <f ca="1">S111+CHP!R72+Autoproducer!R72</f>
        <v>973406416615968.88</v>
      </c>
      <c r="T142" s="483">
        <f ca="1">T111+CHP!S72+Autoproducer!S72</f>
        <v>973999554742606.63</v>
      </c>
      <c r="U142" s="483">
        <f ca="1">U111+CHP!T72+Autoproducer!T72</f>
        <v>974596724352923.25</v>
      </c>
      <c r="V142" s="483">
        <f ca="1">V111+CHP!U72+Autoproducer!U72</f>
        <v>975197965003889.75</v>
      </c>
      <c r="W142" s="483">
        <f ca="1">W111+CHP!V72+Autoproducer!V72</f>
        <v>975803316644220.5</v>
      </c>
      <c r="X142" s="483">
        <f ca="1">X111+CHP!W72+Autoproducer!W72</f>
        <v>976412819618252.25</v>
      </c>
      <c r="Y142" s="483">
        <f ca="1">Y111+CHP!X72+Autoproducer!X72</f>
        <v>973996617784432.38</v>
      </c>
      <c r="Z142" s="483">
        <f ca="1">Z111+CHP!Y72+Autoproducer!Y72</f>
        <v>971586491256086.63</v>
      </c>
      <c r="AA142" s="483">
        <f ca="1">AA111+CHP!Z72+Autoproducer!Z72</f>
        <v>969182424657861.88</v>
      </c>
      <c r="AB142" s="483">
        <f ca="1">AB111+CHP!AA72+Autoproducer!AA72</f>
        <v>966784402653418.88</v>
      </c>
      <c r="AC142" s="483">
        <f ca="1">AC111+CHP!AB72+Autoproducer!AB72</f>
        <v>964392409945332</v>
      </c>
      <c r="AD142" s="483">
        <f ca="1">AD111+CHP!AC72+Autoproducer!AC72</f>
        <v>962006431274991.13</v>
      </c>
      <c r="AE142" s="483">
        <f ca="1">AE111+CHP!AD72+Autoproducer!AD72</f>
        <v>959626451422503</v>
      </c>
      <c r="AF142" s="483">
        <f ca="1">AF111+CHP!AE72+Autoproducer!AE72</f>
        <v>957252455206592.75</v>
      </c>
      <c r="AG142" s="483">
        <f ca="1">AG111+CHP!AF72+Autoproducer!AF72</f>
        <v>954884427484505.5</v>
      </c>
      <c r="AH142" s="483">
        <f ca="1">AH111+CHP!AG72+Autoproducer!AG72</f>
        <v>952522353151909.25</v>
      </c>
    </row>
    <row r="143" spans="1:34">
      <c r="A143" s="458" t="s">
        <v>260</v>
      </c>
      <c r="B143" s="458" t="s">
        <v>395</v>
      </c>
      <c r="C143" s="483">
        <f ca="1">C112+CHP!B73+Autoproducer!B73</f>
        <v>16270398979102.199</v>
      </c>
      <c r="D143" s="483">
        <f ca="1">D112+CHP!C73+Autoproducer!C73</f>
        <v>18268129545269.945</v>
      </c>
      <c r="E143" s="483">
        <f ca="1">E112+CHP!D73+Autoproducer!D73</f>
        <v>18770636245616.238</v>
      </c>
      <c r="F143" s="483">
        <f ca="1">F112+CHP!E73+Autoproducer!E73</f>
        <v>19630701330565.09</v>
      </c>
      <c r="G143" s="483">
        <f ca="1">G112+CHP!F73+Autoproducer!F73</f>
        <v>19292235849202.047</v>
      </c>
      <c r="H143" s="483">
        <f ca="1">H112+CHP!G73+Autoproducer!G73</f>
        <v>15718381489350.811</v>
      </c>
      <c r="I143" s="483">
        <f ca="1">I112+CHP!H73+Autoproducer!H73</f>
        <v>15962973131082.582</v>
      </c>
      <c r="J143" s="483">
        <f ca="1">J112+CHP!I73+Autoproducer!I73</f>
        <v>16211529499469.016</v>
      </c>
      <c r="K143" s="483">
        <f ca="1">K112+CHP!J73+Autoproducer!J73</f>
        <v>16464116569602.219</v>
      </c>
      <c r="L143" s="483">
        <f ca="1">L112+CHP!K73+Autoproducer!K73</f>
        <v>16720801432095.373</v>
      </c>
      <c r="M143" s="483">
        <f ca="1">M112+CHP!L73+Autoproducer!L73</f>
        <v>16981652312122.043</v>
      </c>
      <c r="N143" s="483">
        <f ca="1">N112+CHP!M73+Autoproducer!M73</f>
        <v>17246738588782.207</v>
      </c>
      <c r="O143" s="483">
        <f ca="1">O112+CHP!N73+Autoproducer!N73</f>
        <v>17185311217847.078</v>
      </c>
      <c r="P143" s="483">
        <f ca="1">P112+CHP!O73+Autoproducer!O73</f>
        <v>17124808912444.479</v>
      </c>
      <c r="Q143" s="483">
        <f ca="1">Q112+CHP!P73+Autoproducer!P73</f>
        <v>17065229485752.904</v>
      </c>
      <c r="R143" s="483">
        <f ca="1">R112+CHP!Q73+Autoproducer!Q73</f>
        <v>17006570802306.813</v>
      </c>
      <c r="S143" s="483">
        <f ca="1">S112+CHP!R73+Autoproducer!R73</f>
        <v>16948830777947.676</v>
      </c>
      <c r="T143" s="483">
        <f ca="1">T112+CHP!S73+Autoproducer!S73</f>
        <v>16892007379777.99</v>
      </c>
      <c r="U143" s="483">
        <f ca="1">U112+CHP!T73+Autoproducer!T73</f>
        <v>16836098626118.268</v>
      </c>
      <c r="V143" s="483">
        <f ca="1">V112+CHP!U73+Autoproducer!U73</f>
        <v>16781102586466.973</v>
      </c>
      <c r="W143" s="483">
        <f ca="1">W112+CHP!V73+Autoproducer!V73</f>
        <v>16727017381463.455</v>
      </c>
      <c r="X143" s="483">
        <f ca="1">X112+CHP!W73+Autoproducer!W73</f>
        <v>16673841182853.838</v>
      </c>
      <c r="Y143" s="483">
        <f ca="1">Y112+CHP!X73+Autoproducer!X73</f>
        <v>16552499588641.85</v>
      </c>
      <c r="Z143" s="483">
        <f ca="1">Z112+CHP!Y73+Autoproducer!Y73</f>
        <v>16433024442808.641</v>
      </c>
      <c r="AA143" s="483">
        <f ca="1">AA112+CHP!Z73+Autoproducer!Z73</f>
        <v>16315396725427.584</v>
      </c>
      <c r="AB143" s="483">
        <f ca="1">AB112+CHP!AA73+Autoproducer!AA73</f>
        <v>16199597655560.951</v>
      </c>
      <c r="AC143" s="483">
        <f ca="1">AC112+CHP!AB73+Autoproducer!AB73</f>
        <v>16085608688574.799</v>
      </c>
      <c r="AD143" s="483">
        <f ca="1">AD112+CHP!AC73+Autoproducer!AC73</f>
        <v>15973411513485.824</v>
      </c>
      <c r="AE143" s="483">
        <f ca="1">AE112+CHP!AD73+Autoproducer!AD73</f>
        <v>15862988050339.813</v>
      </c>
      <c r="AF143" s="483">
        <f ca="1">AF112+CHP!AE73+Autoproducer!AE73</f>
        <v>15754320447621.373</v>
      </c>
      <c r="AG143" s="483">
        <f ca="1">AG112+CHP!AF73+Autoproducer!AF73</f>
        <v>15647391079694.531</v>
      </c>
      <c r="AH143" s="483">
        <f ca="1">AH112+CHP!AG73+Autoproducer!AG73</f>
        <v>15542182544273.859</v>
      </c>
    </row>
    <row r="144" spans="1:34">
      <c r="A144" s="458" t="s">
        <v>307</v>
      </c>
      <c r="B144" s="458" t="s">
        <v>395</v>
      </c>
      <c r="C144" s="483">
        <f ca="1">C113+CHP!B74+Autoproducer!B74</f>
        <v>3659812787862.0859</v>
      </c>
      <c r="D144" s="483">
        <f ca="1">D113+CHP!C74+Autoproducer!C74</f>
        <v>4273166450322.7349</v>
      </c>
      <c r="E144" s="483">
        <f ca="1">E113+CHP!D74+Autoproducer!D74</f>
        <v>4700633115593.3867</v>
      </c>
      <c r="F144" s="483">
        <f ca="1">F113+CHP!E74+Autoproducer!E74</f>
        <v>3855189209555.0879</v>
      </c>
      <c r="G144" s="483">
        <f ca="1">G113+CHP!F74+Autoproducer!F74</f>
        <v>4971733733524.459</v>
      </c>
      <c r="H144" s="483">
        <f ca="1">H113+CHP!G74+Autoproducer!G74</f>
        <v>4559321009423.1191</v>
      </c>
      <c r="I144" s="483">
        <f ca="1">I113+CHP!H74+Autoproducer!H74</f>
        <v>4604352494763.249</v>
      </c>
      <c r="J144" s="483">
        <f ca="1">J113+CHP!I74+Autoproducer!I74</f>
        <v>4649834861246.9824</v>
      </c>
      <c r="K144" s="483">
        <f ca="1">K113+CHP!J74+Autoproducer!J74</f>
        <v>4695772727085.876</v>
      </c>
      <c r="L144" s="483">
        <f ca="1">L113+CHP!K74+Autoproducer!K74</f>
        <v>4742170759530.0742</v>
      </c>
      <c r="M144" s="483">
        <f ca="1">M113+CHP!L74+Autoproducer!L74</f>
        <v>4789033675417.4219</v>
      </c>
      <c r="N144" s="483">
        <f ca="1">N113+CHP!M74+Autoproducer!M74</f>
        <v>4836366241729.1777</v>
      </c>
      <c r="O144" s="483">
        <f ca="1">O113+CHP!N74+Autoproducer!N74</f>
        <v>4875705769327.4814</v>
      </c>
      <c r="P144" s="483">
        <f ca="1">P113+CHP!O74+Autoproducer!O74</f>
        <v>4915393441304.8125</v>
      </c>
      <c r="Q144" s="483">
        <f ca="1">Q113+CHP!P74+Autoproducer!P74</f>
        <v>4955432133668.9102</v>
      </c>
      <c r="R144" s="483">
        <f ca="1">R113+CHP!Q74+Autoproducer!Q74</f>
        <v>4995824747557.8604</v>
      </c>
      <c r="S144" s="483">
        <f ca="1">S113+CHP!R74+Autoproducer!R74</f>
        <v>5036574209449.8574</v>
      </c>
      <c r="T144" s="483">
        <f ca="1">T113+CHP!S74+Autoproducer!S74</f>
        <v>5077683471374.7637</v>
      </c>
      <c r="U144" s="483">
        <f ca="1">U113+CHP!T74+Autoproducer!T74</f>
        <v>5119155511127.5195</v>
      </c>
      <c r="V144" s="483">
        <f ca="1">V113+CHP!U74+Autoproducer!U74</f>
        <v>5160993332483.3926</v>
      </c>
      <c r="W144" s="483">
        <f ca="1">W113+CHP!V74+Autoproducer!V74</f>
        <v>5203199965415.0928</v>
      </c>
      <c r="X144" s="483">
        <f ca="1">X113+CHP!W74+Autoproducer!W74</f>
        <v>5245778466311.7598</v>
      </c>
      <c r="Y144" s="483">
        <f ca="1">Y113+CHP!X74+Autoproducer!X74</f>
        <v>5275999940644.9189</v>
      </c>
      <c r="Z144" s="483">
        <f ca="1">Z113+CHP!Y74+Autoproducer!Y74</f>
        <v>5306430462726</v>
      </c>
      <c r="AA144" s="483">
        <f ca="1">AA113+CHP!Z74+Autoproducer!Z74</f>
        <v>5337071043729.0889</v>
      </c>
      <c r="AB144" s="483">
        <f ca="1">AB113+CHP!AA74+Autoproducer!AA74</f>
        <v>5367922704226.9922</v>
      </c>
      <c r="AC144" s="483">
        <f ca="1">AC113+CHP!AB74+Autoproducer!AB74</f>
        <v>5398986474211.7588</v>
      </c>
      <c r="AD144" s="483">
        <f ca="1">AD113+CHP!AC74+Autoproducer!AC74</f>
        <v>5430263393115.8027</v>
      </c>
      <c r="AE144" s="483">
        <f ca="1">AE113+CHP!AD74+Autoproducer!AD74</f>
        <v>5461754509833.543</v>
      </c>
      <c r="AF144" s="483">
        <f ca="1">AF113+CHP!AE74+Autoproducer!AE74</f>
        <v>5493460882743.6318</v>
      </c>
      <c r="AG144" s="483">
        <f ca="1">AG113+CHP!AF74+Autoproducer!AF74</f>
        <v>5525383579731.7227</v>
      </c>
      <c r="AH144" s="483">
        <f ca="1">AH113+CHP!AG74+Autoproducer!AG74</f>
        <v>5557523678213.79</v>
      </c>
    </row>
    <row r="145" spans="1:34">
      <c r="A145" s="459" t="s">
        <v>308</v>
      </c>
      <c r="B145" s="459" t="s">
        <v>394</v>
      </c>
      <c r="C145" s="483">
        <f ca="1">C114+CHP!B75+Autoproducer!B75</f>
        <v>11868176717421.08</v>
      </c>
      <c r="D145" s="483">
        <f ca="1">D114+CHP!C75+Autoproducer!C75</f>
        <v>12834243305622.809</v>
      </c>
      <c r="E145" s="483">
        <f ca="1">E114+CHP!D75+Autoproducer!D75</f>
        <v>16612647245992.432</v>
      </c>
      <c r="F145" s="483">
        <f ca="1">F114+CHP!E75+Autoproducer!E75</f>
        <v>12364194934994.502</v>
      </c>
      <c r="G145" s="483">
        <f ca="1">G114+CHP!F75+Autoproducer!F75</f>
        <v>15309712604220.967</v>
      </c>
      <c r="H145" s="483">
        <f ca="1">H114+CHP!G75+Autoproducer!G75</f>
        <v>15139243144378.916</v>
      </c>
      <c r="I145" s="483">
        <f ca="1">I114+CHP!H75+Autoproducer!H75</f>
        <v>15343789576179.367</v>
      </c>
      <c r="J145" s="483">
        <f ca="1">J114+CHP!I75+Autoproducer!I75</f>
        <v>15551099636409.803</v>
      </c>
      <c r="K145" s="483">
        <f ca="1">K114+CHP!J75+Autoproducer!J75</f>
        <v>15761210664475.43</v>
      </c>
      <c r="L145" s="483">
        <f ca="1">L114+CHP!K75+Autoproducer!K75</f>
        <v>15974160504274.434</v>
      </c>
      <c r="M145" s="483">
        <f ca="1">M114+CHP!L75+Autoproducer!L75</f>
        <v>16189987511014.211</v>
      </c>
      <c r="N145" s="483">
        <f ca="1">N114+CHP!M75+Autoproducer!M75</f>
        <v>16408730558119.664</v>
      </c>
      <c r="O145" s="483">
        <f ca="1">O114+CHP!N75+Autoproducer!N75</f>
        <v>16587874944455.928</v>
      </c>
      <c r="P145" s="483">
        <f ca="1">P114+CHP!O75+Autoproducer!O75</f>
        <v>16768975162234.617</v>
      </c>
      <c r="Q145" s="483">
        <f ca="1">Q114+CHP!P75+Autoproducer!P75</f>
        <v>16952052564492.285</v>
      </c>
      <c r="R145" s="483">
        <f ca="1">R114+CHP!Q75+Autoproducer!Q75</f>
        <v>17137128737389.971</v>
      </c>
      <c r="S145" s="483">
        <f ca="1">S114+CHP!R75+Autoproducer!R75</f>
        <v>17324225502758.34</v>
      </c>
      <c r="T145" s="483">
        <f ca="1">T114+CHP!S75+Autoproducer!S75</f>
        <v>17513364920670.65</v>
      </c>
      <c r="U145" s="483">
        <f ca="1">U114+CHP!T75+Autoproducer!T75</f>
        <v>17704569292043.797</v>
      </c>
      <c r="V145" s="483">
        <f ca="1">V114+CHP!U75+Autoproducer!U75</f>
        <v>17897861161267.75</v>
      </c>
      <c r="W145" s="483">
        <f ca="1">W114+CHP!V75+Autoproducer!V75</f>
        <v>18093263318863.688</v>
      </c>
      <c r="X145" s="483">
        <f ca="1">X114+CHP!W75+Autoproducer!W75</f>
        <v>18290798804171.195</v>
      </c>
      <c r="Y145" s="483">
        <f ca="1">Y114+CHP!X75+Autoproducer!X75</f>
        <v>18319445286400.188</v>
      </c>
      <c r="Z145" s="483">
        <f ca="1">Z114+CHP!Y75+Autoproducer!Y75</f>
        <v>18348136633861.852</v>
      </c>
      <c r="AA145" s="483">
        <f ca="1">AA114+CHP!Z75+Autoproducer!Z75</f>
        <v>18376872916822.723</v>
      </c>
      <c r="AB145" s="483">
        <f ca="1">AB114+CHP!AA75+Autoproducer!AA75</f>
        <v>18405654205659.387</v>
      </c>
      <c r="AC145" s="483">
        <f ca="1">AC114+CHP!AB75+Autoproducer!AB75</f>
        <v>18434480570858.656</v>
      </c>
      <c r="AD145" s="483">
        <f ca="1">AD114+CHP!AC75+Autoproducer!AC75</f>
        <v>18463352083017.734</v>
      </c>
      <c r="AE145" s="483">
        <f ca="1">AE114+CHP!AD75+Autoproducer!AD75</f>
        <v>18492268812844.379</v>
      </c>
      <c r="AF145" s="483">
        <f ca="1">AF114+CHP!AE75+Autoproducer!AE75</f>
        <v>18521230831157.117</v>
      </c>
      <c r="AG145" s="483">
        <f ca="1">AG114+CHP!AF75+Autoproducer!AF75</f>
        <v>18550238208885.355</v>
      </c>
      <c r="AH145" s="483">
        <f ca="1">AH114+CHP!AG75+Autoproducer!AG75</f>
        <v>18579291017069.602</v>
      </c>
    </row>
    <row r="146" spans="1:34">
      <c r="A146" s="459" t="s">
        <v>309</v>
      </c>
      <c r="B146" s="459" t="s">
        <v>394</v>
      </c>
      <c r="C146" s="483">
        <f ca="1">C115+CHP!B76+Autoproducer!B76</f>
        <v>1983420612085.1289</v>
      </c>
      <c r="D146" s="483">
        <f ca="1">D115+CHP!C76+Autoproducer!C76</f>
        <v>2144870549114.9197</v>
      </c>
      <c r="E146" s="483">
        <f ca="1">E115+CHP!D76+Autoproducer!D76</f>
        <v>2776320891871.6323</v>
      </c>
      <c r="F146" s="483">
        <f ca="1">F115+CHP!E76+Autoproducer!E76</f>
        <v>2066315632957.2676</v>
      </c>
      <c r="G146" s="483">
        <f ca="1">G115+CHP!F76+Autoproducer!F76</f>
        <v>2558573255800.8052</v>
      </c>
      <c r="H146" s="483">
        <f ca="1">H115+CHP!G76+Autoproducer!G76</f>
        <v>2530084242835.1118</v>
      </c>
      <c r="I146" s="483">
        <f ca="1">I115+CHP!H76+Autoproducer!H76</f>
        <v>2564268230706.3042</v>
      </c>
      <c r="J146" s="483">
        <f ca="1">J115+CHP!I76+Autoproducer!I76</f>
        <v>2598914078703.334</v>
      </c>
      <c r="K146" s="483">
        <f ca="1">K115+CHP!J76+Autoproducer!J76</f>
        <v>2634028027021.9521</v>
      </c>
      <c r="L146" s="483">
        <f ca="1">L115+CHP!K76+Autoproducer!K76</f>
        <v>2669616400169.2427</v>
      </c>
      <c r="M146" s="483">
        <f ca="1">M115+CHP!L76+Autoproducer!L76</f>
        <v>2705685608102.7539</v>
      </c>
      <c r="N146" s="483">
        <f ca="1">N115+CHP!M76+Autoproducer!M76</f>
        <v>2742242147385.0195</v>
      </c>
      <c r="O146" s="483">
        <f ca="1">O115+CHP!N76+Autoproducer!N76</f>
        <v>2772180922047.6113</v>
      </c>
      <c r="P146" s="483">
        <f ca="1">P115+CHP!O76+Autoproducer!O76</f>
        <v>2802446557060.2822</v>
      </c>
      <c r="Q146" s="483">
        <f ca="1">Q115+CHP!P76+Autoproducer!P76</f>
        <v>2833042620962.1494</v>
      </c>
      <c r="R146" s="483">
        <f ca="1">R115+CHP!Q76+Autoproducer!Q76</f>
        <v>2863972721252.3027</v>
      </c>
      <c r="S146" s="483">
        <f ca="1">S115+CHP!R76+Autoproducer!R76</f>
        <v>2895240504815.1616</v>
      </c>
      <c r="T146" s="483">
        <f ca="1">T115+CHP!S76+Autoproducer!S76</f>
        <v>2926849658350.4634</v>
      </c>
      <c r="U146" s="483">
        <f ca="1">U115+CHP!T76+Autoproducer!T76</f>
        <v>2958803908807.958</v>
      </c>
      <c r="V146" s="483">
        <f ca="1">V115+CHP!U76+Autoproducer!U76</f>
        <v>2991107023826.8379</v>
      </c>
      <c r="W146" s="483">
        <f ca="1">W115+CHP!V76+Autoproducer!V76</f>
        <v>3023762812179.9722</v>
      </c>
      <c r="X146" s="483">
        <f ca="1">X115+CHP!W76+Autoproducer!W76</f>
        <v>3056775124222.9868</v>
      </c>
      <c r="Y146" s="483">
        <f ca="1">Y115+CHP!X76+Autoproducer!X76</f>
        <v>3061562550688.6973</v>
      </c>
      <c r="Z146" s="483">
        <f ca="1">Z115+CHP!Y76+Autoproducer!Y76</f>
        <v>3066357475073.3696</v>
      </c>
      <c r="AA146" s="483">
        <f ca="1">AA115+CHP!Z76+Autoproducer!Z76</f>
        <v>3071159909120.0107</v>
      </c>
      <c r="AB146" s="483">
        <f ca="1">AB115+CHP!AA76+Autoproducer!AA76</f>
        <v>3075969864590.0225</v>
      </c>
      <c r="AC146" s="483">
        <f ca="1">AC115+CHP!AB76+Autoproducer!AB76</f>
        <v>3080787353263.2231</v>
      </c>
      <c r="AD146" s="483">
        <f ca="1">AD115+CHP!AC76+Autoproducer!AC76</f>
        <v>3085612386937.8838</v>
      </c>
      <c r="AE146" s="483">
        <f ca="1">AE115+CHP!AD76+Autoproducer!AD76</f>
        <v>3090444977430.7505</v>
      </c>
      <c r="AF146" s="483">
        <f ca="1">AF115+CHP!AE76+Autoproducer!AE76</f>
        <v>3095285136577.0776</v>
      </c>
      <c r="AG146" s="483">
        <f ca="1">AG115+CHP!AF76+Autoproducer!AF76</f>
        <v>3100132876230.6572</v>
      </c>
      <c r="AH146" s="483">
        <f ca="1">AH115+CHP!AG76+Autoproducer!AG76</f>
        <v>3104988208263.8428</v>
      </c>
    </row>
    <row r="147" spans="1:34">
      <c r="A147" s="459" t="s">
        <v>310</v>
      </c>
      <c r="B147" s="459" t="s">
        <v>394</v>
      </c>
      <c r="C147" s="483">
        <f ca="1">C116+CHP!B77+Autoproducer!B77</f>
        <v>2617999495267.4966</v>
      </c>
      <c r="D147" s="483">
        <f ca="1">D116+CHP!C77+Autoproducer!C77</f>
        <v>2831103993163.4883</v>
      </c>
      <c r="E147" s="483">
        <f ca="1">E116+CHP!D77+Autoproducer!D77</f>
        <v>3664581606812.7959</v>
      </c>
      <c r="F147" s="483">
        <f ca="1">F116+CHP!E77+Autoproducer!E77</f>
        <v>2727416086726.2793</v>
      </c>
      <c r="G147" s="483">
        <f ca="1">G116+CHP!F77+Autoproducer!F77</f>
        <v>3377167430588.3081</v>
      </c>
      <c r="H147" s="483">
        <f ca="1">H116+CHP!G77+Autoproducer!G77</f>
        <v>3339563595521.5518</v>
      </c>
      <c r="I147" s="483">
        <f ca="1">I116+CHP!H77+Autoproducer!H77</f>
        <v>3384684465218.9409</v>
      </c>
      <c r="J147" s="483">
        <f ca="1">J116+CHP!I77+Autoproducer!I77</f>
        <v>3430414963337.5352</v>
      </c>
      <c r="K147" s="483">
        <f ca="1">K116+CHP!J77+Autoproducer!J77</f>
        <v>3476763326571.6699</v>
      </c>
      <c r="L147" s="483">
        <f ca="1">L116+CHP!K77+Autoproducer!K77</f>
        <v>3523737902901.7256</v>
      </c>
      <c r="M147" s="483">
        <f ca="1">M116+CHP!L77+Autoproducer!L77</f>
        <v>3571347153097.708</v>
      </c>
      <c r="N147" s="483">
        <f ca="1">N116+CHP!M77+Autoproducer!M77</f>
        <v>3619599652243.1533</v>
      </c>
      <c r="O147" s="483">
        <f ca="1">O116+CHP!N77+Autoproducer!N77</f>
        <v>3659117088170.7725</v>
      </c>
      <c r="P147" s="483">
        <f ca="1">P116+CHP!O77+Autoproducer!O77</f>
        <v>3699065960691.4761</v>
      </c>
      <c r="Q147" s="483">
        <f ca="1">Q116+CHP!P77+Autoproducer!P77</f>
        <v>3739450980068.7075</v>
      </c>
      <c r="R147" s="483">
        <f ca="1">R116+CHP!Q77+Autoproducer!Q77</f>
        <v>3780276907990.8076</v>
      </c>
      <c r="S147" s="483">
        <f ca="1">S116+CHP!R77+Autoproducer!R77</f>
        <v>3821548558132.4487</v>
      </c>
      <c r="T147" s="483">
        <f ca="1">T116+CHP!S77+Autoproducer!S77</f>
        <v>3863270796722.2041</v>
      </c>
      <c r="U147" s="483">
        <f ca="1">U116+CHP!T77+Autoproducer!T77</f>
        <v>3905448543116.3115</v>
      </c>
      <c r="V147" s="483">
        <f ca="1">V116+CHP!U77+Autoproducer!U77</f>
        <v>3948086770378.7021</v>
      </c>
      <c r="W147" s="483">
        <f ca="1">W116+CHP!V77+Autoproducer!V77</f>
        <v>3991190505867.3584</v>
      </c>
      <c r="X147" s="483">
        <f ca="1">X116+CHP!W77+Autoproducer!W77</f>
        <v>4034764831827.0796</v>
      </c>
      <c r="Y147" s="483">
        <f ca="1">Y116+CHP!X77+Autoproducer!X77</f>
        <v>4041083955463.5356</v>
      </c>
      <c r="Z147" s="483">
        <f ca="1">Z116+CHP!Y77+Autoproducer!Y77</f>
        <v>4047412975915.5913</v>
      </c>
      <c r="AA147" s="483">
        <f ca="1">AA116+CHP!Z77+Autoproducer!Z77</f>
        <v>4053751908683.3345</v>
      </c>
      <c r="AB147" s="483">
        <f ca="1">AB116+CHP!AA77+Autoproducer!AA77</f>
        <v>4060100769291.1265</v>
      </c>
      <c r="AC147" s="483">
        <f ca="1">AC116+CHP!AB77+Autoproducer!AB77</f>
        <v>4066459573287.6406</v>
      </c>
      <c r="AD147" s="483">
        <f ca="1">AD116+CHP!AC77+Autoproducer!AC77</f>
        <v>4072828336245.9072</v>
      </c>
      <c r="AE147" s="483">
        <f ca="1">AE116+CHP!AD77+Autoproducer!AD77</f>
        <v>4079207073763.3413</v>
      </c>
      <c r="AF147" s="483">
        <f ca="1">AF116+CHP!AE77+Autoproducer!AE77</f>
        <v>4085595801461.7886</v>
      </c>
      <c r="AG147" s="483">
        <f ca="1">AG116+CHP!AF77+Autoproducer!AF77</f>
        <v>4091994534987.5615</v>
      </c>
      <c r="AH147" s="483">
        <f ca="1">AH116+CHP!AG77+Autoproducer!AG77</f>
        <v>4098403290011.4771</v>
      </c>
    </row>
    <row r="148" spans="1:34">
      <c r="A148" s="455" t="s">
        <v>263</v>
      </c>
      <c r="B148" s="455" t="s">
        <v>819</v>
      </c>
      <c r="C148" s="483">
        <f ca="1">C117+CHP!B78+Autoproducer!B78</f>
        <v>68073082779.964638</v>
      </c>
      <c r="D148" s="483">
        <f ca="1">D117+CHP!C78+Autoproducer!C78</f>
        <v>71408068950.783249</v>
      </c>
      <c r="E148" s="483">
        <f ca="1">E117+CHP!D78+Autoproducer!D78</f>
        <v>91240500648.986237</v>
      </c>
      <c r="F148" s="483">
        <f ca="1">F117+CHP!E78+Autoproducer!E78</f>
        <v>68595163299.269531</v>
      </c>
      <c r="G148" s="483">
        <f ca="1">G117+CHP!F78+Autoproducer!F78</f>
        <v>86427437518.291763</v>
      </c>
      <c r="H148" s="483">
        <f ca="1">H117+CHP!G78+Autoproducer!G78</f>
        <v>86659639517.172699</v>
      </c>
      <c r="I148" s="483">
        <f ca="1">I117+CHP!H78+Autoproducer!H78</f>
        <v>86712966987.243347</v>
      </c>
      <c r="J148" s="483">
        <f ca="1">J117+CHP!I78+Autoproducer!I78</f>
        <v>86766327273.271713</v>
      </c>
      <c r="K148" s="483">
        <f ca="1">K117+CHP!J78+Autoproducer!J78</f>
        <v>86819720395.451614</v>
      </c>
      <c r="L148" s="483">
        <f ca="1">L117+CHP!K78+Autoproducer!K78</f>
        <v>86873146373.989349</v>
      </c>
      <c r="M148" s="483">
        <f ca="1">M117+CHP!L78+Autoproducer!L78</f>
        <v>86926605229.103577</v>
      </c>
      <c r="N148" s="483">
        <f ca="1">N117+CHP!M78+Autoproducer!M78</f>
        <v>86980096981.025558</v>
      </c>
      <c r="O148" s="483">
        <f ca="1">O117+CHP!N78+Autoproducer!N78</f>
        <v>87907810784.65123</v>
      </c>
      <c r="P148" s="483">
        <f ca="1">P117+CHP!O78+Autoproducer!O78</f>
        <v>88845419414.004944</v>
      </c>
      <c r="Q148" s="483">
        <f ca="1">Q117+CHP!P78+Autoproducer!P78</f>
        <v>89793028405.487946</v>
      </c>
      <c r="R148" s="483">
        <f ca="1">R117+CHP!Q78+Autoproducer!Q78</f>
        <v>90750744421.133377</v>
      </c>
      <c r="S148" s="483">
        <f ca="1">S117+CHP!R78+Autoproducer!R78</f>
        <v>91718675260.612183</v>
      </c>
      <c r="T148" s="483">
        <f ca="1">T117+CHP!S78+Autoproducer!S78</f>
        <v>92696929873.366745</v>
      </c>
      <c r="U148" s="483">
        <f ca="1">U117+CHP!T78+Autoproducer!T78</f>
        <v>93685618370.87442</v>
      </c>
      <c r="V148" s="483">
        <f ca="1">V117+CHP!U78+Autoproducer!U78</f>
        <v>94684852039.041367</v>
      </c>
      <c r="W148" s="483">
        <f ca="1">W117+CHP!V78+Autoproducer!V78</f>
        <v>95694743350.728836</v>
      </c>
      <c r="X148" s="483">
        <f ca="1">X117+CHP!W78+Autoproducer!W78</f>
        <v>96715405978.413116</v>
      </c>
      <c r="Y148" s="483">
        <f ca="1">Y117+CHP!X78+Autoproducer!X78</f>
        <v>96753599075.25</v>
      </c>
      <c r="Z148" s="483">
        <f ca="1">Z117+CHP!Y78+Autoproducer!Y78</f>
        <v>96791807254.613113</v>
      </c>
      <c r="AA148" s="483">
        <f ca="1">AA117+CHP!Z78+Autoproducer!Z78</f>
        <v>96830030522.458603</v>
      </c>
      <c r="AB148" s="483">
        <f ca="1">AB117+CHP!AA78+Autoproducer!AA78</f>
        <v>96868268884.744858</v>
      </c>
      <c r="AC148" s="483">
        <f ca="1">AC117+CHP!AB78+Autoproducer!AB78</f>
        <v>96906522347.432739</v>
      </c>
      <c r="AD148" s="483">
        <f ca="1">AD117+CHP!AC78+Autoproducer!AC78</f>
        <v>96944790916.485428</v>
      </c>
      <c r="AE148" s="483">
        <f ca="1">AE117+CHP!AD78+Autoproducer!AD78</f>
        <v>96983074597.868469</v>
      </c>
      <c r="AF148" s="483">
        <f ca="1">AF117+CHP!AE78+Autoproducer!AE78</f>
        <v>97021373397.549728</v>
      </c>
      <c r="AG148" s="483">
        <f ca="1">AG117+CHP!AF78+Autoproducer!AF78</f>
        <v>97059687321.499435</v>
      </c>
      <c r="AH148" s="483">
        <f ca="1">AH117+CHP!AG78+Autoproducer!AG78</f>
        <v>97098016375.690247</v>
      </c>
    </row>
    <row r="149" spans="1:34">
      <c r="A149" s="455" t="s">
        <v>311</v>
      </c>
      <c r="B149" s="455" t="s">
        <v>819</v>
      </c>
      <c r="C149" s="483">
        <f ca="1">C118+CHP!B79+Autoproducer!B79</f>
        <v>17432202439.707859</v>
      </c>
      <c r="D149" s="483">
        <f ca="1">D118+CHP!C79+Autoproducer!C79</f>
        <v>18286228020.586163</v>
      </c>
      <c r="E149" s="483">
        <f ca="1">E118+CHP!D79+Autoproducer!D79</f>
        <v>23364930939.803848</v>
      </c>
      <c r="F149" s="483">
        <f ca="1">F118+CHP!E79+Autoproducer!E79</f>
        <v>17565897182.632435</v>
      </c>
      <c r="G149" s="483">
        <f ca="1">G118+CHP!F79+Autoproducer!F79</f>
        <v>22132398381.809364</v>
      </c>
      <c r="H149" s="483">
        <f ca="1">H118+CHP!G79+Autoproducer!G79</f>
        <v>22191860831.372295</v>
      </c>
      <c r="I149" s="483">
        <f ca="1">I118+CHP!H79+Autoproducer!H79</f>
        <v>22205516967.041576</v>
      </c>
      <c r="J149" s="483">
        <f ca="1">J118+CHP!I79+Autoproducer!I79</f>
        <v>22219181506.244152</v>
      </c>
      <c r="K149" s="483">
        <f ca="1">K118+CHP!J79+Autoproducer!J79</f>
        <v>22232854454.151287</v>
      </c>
      <c r="L149" s="483">
        <f ca="1">L118+CHP!K79+Autoproducer!K79</f>
        <v>22246535815.937405</v>
      </c>
      <c r="M149" s="483">
        <f ca="1">M118+CHP!L79+Autoproducer!L79</f>
        <v>22260225596.780136</v>
      </c>
      <c r="N149" s="483">
        <f ca="1">N118+CHP!M79+Autoproducer!M79</f>
        <v>22273923801.860291</v>
      </c>
      <c r="O149" s="483">
        <f ca="1">O118+CHP!N79+Autoproducer!N79</f>
        <v>22511493398.688858</v>
      </c>
      <c r="P149" s="483">
        <f ca="1">P118+CHP!O79+Autoproducer!O79</f>
        <v>22751596869.37994</v>
      </c>
      <c r="Q149" s="483">
        <f ca="1">Q118+CHP!P79+Autoproducer!P79</f>
        <v>22994261239.768658</v>
      </c>
      <c r="R149" s="483">
        <f ca="1">R118+CHP!Q79+Autoproducer!Q79</f>
        <v>23239513823.942726</v>
      </c>
      <c r="S149" s="483">
        <f ca="1">S118+CHP!R79+Autoproducer!R79</f>
        <v>23487382227.31694</v>
      </c>
      <c r="T149" s="483">
        <f ca="1">T118+CHP!S79+Autoproducer!S79</f>
        <v>23737894349.740383</v>
      </c>
      <c r="U149" s="483">
        <f ca="1">U118+CHP!T79+Autoproducer!T79</f>
        <v>23991078388.636845</v>
      </c>
      <c r="V149" s="483">
        <f ca="1">V118+CHP!U79+Autoproducer!U79</f>
        <v>24246962842.178658</v>
      </c>
      <c r="W149" s="483">
        <f ca="1">W118+CHP!V79+Autoproducer!V79</f>
        <v>24505576512.494465</v>
      </c>
      <c r="X149" s="483">
        <f ca="1">X118+CHP!W79+Autoproducer!W79</f>
        <v>24766948508.911125</v>
      </c>
      <c r="Y149" s="483">
        <f ca="1">Y118+CHP!X79+Autoproducer!X79</f>
        <v>24776729023.744167</v>
      </c>
      <c r="Z149" s="483">
        <f ca="1">Z118+CHP!Y79+Autoproducer!Y79</f>
        <v>24786513400.921032</v>
      </c>
      <c r="AA149" s="483">
        <f ca="1">AA118+CHP!Z79+Autoproducer!Z79</f>
        <v>24796301641.966946</v>
      </c>
      <c r="AB149" s="483">
        <f ca="1">AB118+CHP!AA79+Autoproducer!AA79</f>
        <v>24806093748.407784</v>
      </c>
      <c r="AC149" s="483">
        <f ca="1">AC118+CHP!AB79+Autoproducer!AB79</f>
        <v>24815889721.769981</v>
      </c>
      <c r="AD149" s="483">
        <f ca="1">AD118+CHP!AC79+Autoproducer!AC79</f>
        <v>24825689563.580597</v>
      </c>
      <c r="AE149" s="483">
        <f ca="1">AE118+CHP!AD79+Autoproducer!AD79</f>
        <v>24835493275.367279</v>
      </c>
      <c r="AF149" s="483">
        <f ca="1">AF118+CHP!AE79+Autoproducer!AE79</f>
        <v>24845300858.658314</v>
      </c>
      <c r="AG149" s="483">
        <f ca="1">AG118+CHP!AF79+Autoproducer!AF79</f>
        <v>24855112314.982533</v>
      </c>
      <c r="AH149" s="483">
        <f ca="1">AH118+CHP!AG79+Autoproducer!AG79</f>
        <v>24864927645.869431</v>
      </c>
    </row>
    <row r="150" spans="1:34">
      <c r="A150" s="431" t="s">
        <v>266</v>
      </c>
      <c r="B150" s="431" t="s">
        <v>393</v>
      </c>
      <c r="C150" s="483">
        <f ca="1">C119+CHP!B80+Autoproducer!B80</f>
        <v>79999396981763</v>
      </c>
      <c r="D150" s="483">
        <f ca="1">D119+CHP!C80+Autoproducer!C80</f>
        <v>76636511509075</v>
      </c>
      <c r="E150" s="483">
        <f ca="1">E119+CHP!D80+Autoproducer!D80</f>
        <v>85376841204599</v>
      </c>
      <c r="F150" s="483">
        <f ca="1">F119+CHP!E80+Autoproducer!E80</f>
        <v>75970279481467</v>
      </c>
      <c r="G150" s="483">
        <f ca="1">G119+CHP!F80+Autoproducer!F80</f>
        <v>58453929088940</v>
      </c>
      <c r="H150" s="483">
        <f ca="1">H119+CHP!G80+Autoproducer!G80</f>
        <v>63087127014766.281</v>
      </c>
      <c r="I150" s="483">
        <f ca="1">I119+CHP!H80+Autoproducer!H80</f>
        <v>64117716317387.68</v>
      </c>
      <c r="J150" s="483">
        <f ca="1">J119+CHP!I80+Autoproducer!I80</f>
        <v>65165141294114.648</v>
      </c>
      <c r="K150" s="483">
        <f ca="1">K119+CHP!J80+Autoproducer!J80</f>
        <v>66229676971984.508</v>
      </c>
      <c r="L150" s="483">
        <f ca="1">L119+CHP!K80+Autoproducer!K80</f>
        <v>67311602870867.523</v>
      </c>
      <c r="M150" s="483">
        <f ca="1">M119+CHP!L80+Autoproducer!L80</f>
        <v>68411203076861.664</v>
      </c>
      <c r="N150" s="483">
        <f ca="1">N119+CHP!M80+Autoproducer!M80</f>
        <v>69528766316886.391</v>
      </c>
      <c r="O150" s="483">
        <f ca="1">O119+CHP!N80+Autoproducer!N80</f>
        <v>65356545823694.164</v>
      </c>
      <c r="P150" s="483">
        <f ca="1">P119+CHP!O80+Autoproducer!O80</f>
        <v>61434688234461.383</v>
      </c>
      <c r="Q150" s="483">
        <f ca="1">Q119+CHP!P80+Autoproducer!P80</f>
        <v>57748169994277.344</v>
      </c>
      <c r="R150" s="483">
        <f ca="1">R119+CHP!Q80+Autoproducer!Q80</f>
        <v>54282869068379.055</v>
      </c>
      <c r="S150" s="483">
        <f ca="1">S119+CHP!R80+Autoproducer!R80</f>
        <v>51025510844530.398</v>
      </c>
      <c r="T150" s="483">
        <f ca="1">T119+CHP!S80+Autoproducer!S80</f>
        <v>47963617281643.359</v>
      </c>
      <c r="U150" s="483">
        <f ca="1">U119+CHP!T80+Autoproducer!T80</f>
        <v>45085459109843.617</v>
      </c>
      <c r="V150" s="483">
        <f ca="1">V119+CHP!U80+Autoproducer!U80</f>
        <v>42380010898872.203</v>
      </c>
      <c r="W150" s="483">
        <f ca="1">W119+CHP!V80+Autoproducer!V80</f>
        <v>39836908822702.609</v>
      </c>
      <c r="X150" s="483">
        <f ca="1">X119+CHP!W80+Autoproducer!W80</f>
        <v>37446410958581.25</v>
      </c>
      <c r="Y150" s="483">
        <f ca="1">Y119+CHP!X80+Autoproducer!X80</f>
        <v>35394400481541.125</v>
      </c>
      <c r="Z150" s="483">
        <f ca="1">Z119+CHP!Y80+Autoproducer!Y80</f>
        <v>33454837282894.113</v>
      </c>
      <c r="AA150" s="483">
        <f ca="1">AA119+CHP!Z80+Autoproducer!Z80</f>
        <v>31621559410467.211</v>
      </c>
      <c r="AB150" s="483">
        <f ca="1">AB119+CHP!AA80+Autoproducer!AA80</f>
        <v>29888742578370.898</v>
      </c>
      <c r="AC150" s="483">
        <f ca="1">AC119+CHP!AB80+Autoproducer!AB80</f>
        <v>28250881663363.305</v>
      </c>
      <c r="AD150" s="483">
        <f ca="1">AD119+CHP!AC80+Autoproducer!AC80</f>
        <v>26702773215187.512</v>
      </c>
      <c r="AE150" s="483">
        <f ca="1">AE119+CHP!AD80+Autoproducer!AD80</f>
        <v>25239498925317.699</v>
      </c>
      <c r="AF150" s="483">
        <f ca="1">AF119+CHP!AE80+Autoproducer!AE80</f>
        <v>23856410001594.656</v>
      </c>
      <c r="AG150" s="483">
        <f ca="1">AG119+CHP!AF80+Autoproducer!AF80</f>
        <v>22549112399109.234</v>
      </c>
      <c r="AH150" s="483">
        <f ca="1">AH119+CHP!AG80+Autoproducer!AG80</f>
        <v>21313452860412.535</v>
      </c>
    </row>
    <row r="151" spans="1:34">
      <c r="A151" s="431" t="s">
        <v>267</v>
      </c>
      <c r="B151" s="431"/>
      <c r="C151" s="483">
        <f ca="1">C120+CHP!B81+Autoproducer!B81</f>
        <v>0</v>
      </c>
      <c r="D151" s="483">
        <f ca="1">D120+CHP!C81+Autoproducer!C81</f>
        <v>0</v>
      </c>
      <c r="E151" s="483">
        <f ca="1">E120+CHP!D81+Autoproducer!D81</f>
        <v>0</v>
      </c>
      <c r="F151" s="483">
        <f ca="1">F120+CHP!E81+Autoproducer!E81</f>
        <v>0</v>
      </c>
      <c r="G151" s="483">
        <f ca="1">G120+CHP!F81+Autoproducer!F81</f>
        <v>0</v>
      </c>
      <c r="H151" s="483">
        <f ca="1">H120+CHP!G81+Autoproducer!G81</f>
        <v>0</v>
      </c>
      <c r="I151" s="483">
        <f ca="1">I120+CHP!H81+Autoproducer!H81</f>
        <v>0</v>
      </c>
      <c r="J151" s="483">
        <f ca="1">J120+CHP!I81+Autoproducer!I81</f>
        <v>0</v>
      </c>
      <c r="K151" s="483">
        <f ca="1">K120+CHP!J81+Autoproducer!J81</f>
        <v>0</v>
      </c>
      <c r="L151" s="483">
        <f ca="1">L120+CHP!K81+Autoproducer!K81</f>
        <v>0</v>
      </c>
      <c r="M151" s="483">
        <f ca="1">M120+CHP!L81+Autoproducer!L81</f>
        <v>0</v>
      </c>
      <c r="N151" s="483">
        <f ca="1">N120+CHP!M81+Autoproducer!M81</f>
        <v>0</v>
      </c>
      <c r="O151" s="483">
        <f ca="1">O120+CHP!N81+Autoproducer!N81</f>
        <v>0</v>
      </c>
      <c r="P151" s="483">
        <f ca="1">P120+CHP!O81+Autoproducer!O81</f>
        <v>0</v>
      </c>
      <c r="Q151" s="483">
        <f ca="1">Q120+CHP!P81+Autoproducer!P81</f>
        <v>0</v>
      </c>
      <c r="R151" s="483">
        <f ca="1">R120+CHP!Q81+Autoproducer!Q81</f>
        <v>0</v>
      </c>
      <c r="S151" s="483">
        <f ca="1">S120+CHP!R81+Autoproducer!R81</f>
        <v>0</v>
      </c>
      <c r="T151" s="483">
        <f ca="1">T120+CHP!S81+Autoproducer!S81</f>
        <v>0</v>
      </c>
      <c r="U151" s="483">
        <f ca="1">U120+CHP!T81+Autoproducer!T81</f>
        <v>0</v>
      </c>
      <c r="V151" s="483">
        <f ca="1">V120+CHP!U81+Autoproducer!U81</f>
        <v>0</v>
      </c>
      <c r="W151" s="483">
        <f ca="1">W120+CHP!V81+Autoproducer!V81</f>
        <v>0</v>
      </c>
      <c r="X151" s="483">
        <f ca="1">X120+CHP!W81+Autoproducer!W81</f>
        <v>0</v>
      </c>
      <c r="Y151" s="483">
        <f ca="1">Y120+CHP!X81+Autoproducer!X81</f>
        <v>0</v>
      </c>
      <c r="Z151" s="483">
        <f ca="1">Z120+CHP!Y81+Autoproducer!Y81</f>
        <v>0</v>
      </c>
      <c r="AA151" s="483">
        <f ca="1">AA120+CHP!Z81+Autoproducer!Z81</f>
        <v>0</v>
      </c>
      <c r="AB151" s="483">
        <f ca="1">AB120+CHP!AA81+Autoproducer!AA81</f>
        <v>0</v>
      </c>
      <c r="AC151" s="483">
        <f ca="1">AC120+CHP!AB81+Autoproducer!AB81</f>
        <v>0</v>
      </c>
      <c r="AD151" s="483">
        <f ca="1">AD120+CHP!AC81+Autoproducer!AC81</f>
        <v>0</v>
      </c>
      <c r="AE151" s="483">
        <f ca="1">AE120+CHP!AD81+Autoproducer!AD81</f>
        <v>0</v>
      </c>
      <c r="AF151" s="483">
        <f ca="1">AF120+CHP!AE81+Autoproducer!AE81</f>
        <v>0</v>
      </c>
      <c r="AG151" s="483">
        <f ca="1">AG120+CHP!AF81+Autoproducer!AF81</f>
        <v>0</v>
      </c>
      <c r="AH151" s="483">
        <f ca="1">AH120+CHP!AG81+Autoproducer!AG81</f>
        <v>0</v>
      </c>
    </row>
    <row r="152" spans="1:34">
      <c r="A152" s="431" t="s">
        <v>268</v>
      </c>
      <c r="B152" s="431"/>
      <c r="C152" s="483">
        <f ca="1">C121+CHP!B82+Autoproducer!B82</f>
        <v>7931333662</v>
      </c>
      <c r="D152" s="483">
        <f ca="1">D121+CHP!C82+Autoproducer!C82</f>
        <v>3965666831</v>
      </c>
      <c r="E152" s="483">
        <f ca="1">E121+CHP!D82+Autoproducer!D82</f>
        <v>3965666831</v>
      </c>
      <c r="F152" s="483">
        <f ca="1">F121+CHP!E82+Autoproducer!E82</f>
        <v>0</v>
      </c>
      <c r="G152" s="483">
        <f ca="1">G121+CHP!F82+Autoproducer!F82</f>
        <v>0</v>
      </c>
      <c r="H152" s="483">
        <f ca="1">H121+CHP!G82+Autoproducer!G82</f>
        <v>0</v>
      </c>
      <c r="I152" s="483">
        <f ca="1">I121+CHP!H82+Autoproducer!H82</f>
        <v>0</v>
      </c>
      <c r="J152" s="483">
        <f ca="1">J121+CHP!I82+Autoproducer!I82</f>
        <v>0</v>
      </c>
      <c r="K152" s="483">
        <f ca="1">K121+CHP!J82+Autoproducer!J82</f>
        <v>0</v>
      </c>
      <c r="L152" s="483">
        <f ca="1">L121+CHP!K82+Autoproducer!K82</f>
        <v>0</v>
      </c>
      <c r="M152" s="483">
        <f ca="1">M121+CHP!L82+Autoproducer!L82</f>
        <v>0</v>
      </c>
      <c r="N152" s="483">
        <f ca="1">N121+CHP!M82+Autoproducer!M82</f>
        <v>0</v>
      </c>
      <c r="O152" s="483">
        <f ca="1">O121+CHP!N82+Autoproducer!N82</f>
        <v>0</v>
      </c>
      <c r="P152" s="483">
        <f ca="1">P121+CHP!O82+Autoproducer!O82</f>
        <v>0</v>
      </c>
      <c r="Q152" s="483">
        <f ca="1">Q121+CHP!P82+Autoproducer!P82</f>
        <v>0</v>
      </c>
      <c r="R152" s="483">
        <f ca="1">R121+CHP!Q82+Autoproducer!Q82</f>
        <v>0</v>
      </c>
      <c r="S152" s="483">
        <f ca="1">S121+CHP!R82+Autoproducer!R82</f>
        <v>0</v>
      </c>
      <c r="T152" s="483">
        <f ca="1">T121+CHP!S82+Autoproducer!S82</f>
        <v>0</v>
      </c>
      <c r="U152" s="483">
        <f ca="1">U121+CHP!T82+Autoproducer!T82</f>
        <v>0</v>
      </c>
      <c r="V152" s="483">
        <f ca="1">V121+CHP!U82+Autoproducer!U82</f>
        <v>0</v>
      </c>
      <c r="W152" s="483">
        <f ca="1">W121+CHP!V82+Autoproducer!V82</f>
        <v>0</v>
      </c>
      <c r="X152" s="483">
        <f ca="1">X121+CHP!W82+Autoproducer!W82</f>
        <v>0</v>
      </c>
      <c r="Y152" s="483">
        <f ca="1">Y121+CHP!X82+Autoproducer!X82</f>
        <v>0</v>
      </c>
      <c r="Z152" s="483">
        <f ca="1">Z121+CHP!Y82+Autoproducer!Y82</f>
        <v>0</v>
      </c>
      <c r="AA152" s="483">
        <f ca="1">AA121+CHP!Z82+Autoproducer!Z82</f>
        <v>0</v>
      </c>
      <c r="AB152" s="483">
        <f ca="1">AB121+CHP!AA82+Autoproducer!AA82</f>
        <v>0</v>
      </c>
      <c r="AC152" s="483">
        <f ca="1">AC121+CHP!AB82+Autoproducer!AB82</f>
        <v>0</v>
      </c>
      <c r="AD152" s="483">
        <f ca="1">AD121+CHP!AC82+Autoproducer!AC82</f>
        <v>0</v>
      </c>
      <c r="AE152" s="483">
        <f ca="1">AE121+CHP!AD82+Autoproducer!AD82</f>
        <v>0</v>
      </c>
      <c r="AF152" s="483">
        <f ca="1">AF121+CHP!AE82+Autoproducer!AE82</f>
        <v>0</v>
      </c>
      <c r="AG152" s="483">
        <f ca="1">AG121+CHP!AF82+Autoproducer!AF82</f>
        <v>0</v>
      </c>
      <c r="AH152" s="483">
        <f ca="1">AH121+CHP!AG82+Autoproducer!AG82</f>
        <v>0</v>
      </c>
    </row>
    <row r="153" spans="1:34">
      <c r="A153" s="431" t="s">
        <v>269</v>
      </c>
      <c r="B153" s="431" t="s">
        <v>393</v>
      </c>
      <c r="C153" s="483">
        <f ca="1">C122+CHP!B83+Autoproducer!B83</f>
        <v>0</v>
      </c>
      <c r="D153" s="483">
        <f ca="1">D122+CHP!C83+Autoproducer!C83</f>
        <v>0</v>
      </c>
      <c r="E153" s="483">
        <f ca="1">E122+CHP!D83+Autoproducer!D83</f>
        <v>0</v>
      </c>
      <c r="F153" s="483">
        <f ca="1">F122+CHP!E83+Autoproducer!E83</f>
        <v>0</v>
      </c>
      <c r="G153" s="483">
        <f ca="1">G122+CHP!F83+Autoproducer!F83</f>
        <v>3965666831</v>
      </c>
      <c r="H153" s="483">
        <f ca="1">H122+CHP!G83+Autoproducer!G83</f>
        <v>4279995048.4916067</v>
      </c>
      <c r="I153" s="483">
        <f ca="1">I122+CHP!H83+Autoproducer!H83</f>
        <v>4349912911.6273861</v>
      </c>
      <c r="J153" s="483">
        <f ca="1">J122+CHP!I83+Autoproducer!I83</f>
        <v>4420972950.7540464</v>
      </c>
      <c r="K153" s="483">
        <f ca="1">K122+CHP!J83+Autoproducer!J83</f>
        <v>4493193824.422287</v>
      </c>
      <c r="L153" s="483">
        <f ca="1">L122+CHP!K83+Autoproducer!K83</f>
        <v>4566594495.9882984</v>
      </c>
      <c r="M153" s="483">
        <f ca="1">M122+CHP!L83+Autoproducer!L83</f>
        <v>4641194238.5930567</v>
      </c>
      <c r="N153" s="483">
        <f ca="1">N122+CHP!M83+Autoproducer!M83</f>
        <v>4717012640.2229567</v>
      </c>
      <c r="O153" s="483">
        <f ca="1">O122+CHP!N83+Autoproducer!N83</f>
        <v>4433958332.6793861</v>
      </c>
      <c r="P153" s="483">
        <f ca="1">P122+CHP!O83+Autoproducer!O83</f>
        <v>4167889296.7748556</v>
      </c>
      <c r="Q153" s="483">
        <f ca="1">Q122+CHP!P83+Autoproducer!P83</f>
        <v>3917786295.4055181</v>
      </c>
      <c r="R153" s="483">
        <f ca="1">R122+CHP!Q83+Autoproducer!Q83</f>
        <v>3682691252.9429474</v>
      </c>
      <c r="S153" s="483">
        <f ca="1">S122+CHP!R83+Autoproducer!R83</f>
        <v>3461703585.1106095</v>
      </c>
      <c r="T153" s="483">
        <f ca="1">T122+CHP!S83+Autoproducer!S83</f>
        <v>3253976749.0938497</v>
      </c>
      <c r="U153" s="483">
        <f ca="1">U122+CHP!T83+Autoproducer!T83</f>
        <v>3058715000.6678157</v>
      </c>
      <c r="V153" s="483">
        <f ca="1">V122+CHP!U83+Autoproducer!U83</f>
        <v>2875170345.920773</v>
      </c>
      <c r="W153" s="483">
        <f ca="1">W122+CHP!V83+Autoproducer!V83</f>
        <v>2702639675.8956985</v>
      </c>
      <c r="X153" s="483">
        <f ca="1">X122+CHP!W83+Autoproducer!W83</f>
        <v>2540462073.1737609</v>
      </c>
      <c r="Y153" s="483">
        <f ca="1">Y122+CHP!X83+Autoproducer!X83</f>
        <v>2401248336.6038747</v>
      </c>
      <c r="Z153" s="483">
        <f ca="1">Z122+CHP!Y83+Autoproducer!Y83</f>
        <v>2269663316.3428836</v>
      </c>
      <c r="AA153" s="483">
        <f ca="1">AA122+CHP!Z83+Autoproducer!Z83</f>
        <v>2145288969.5025239</v>
      </c>
      <c r="AB153" s="483">
        <f ca="1">AB122+CHP!AA83+Autoproducer!AA83</f>
        <v>2027730161.3548772</v>
      </c>
      <c r="AC153" s="483">
        <f ca="1">AC122+CHP!AB83+Autoproducer!AB83</f>
        <v>1916613409.99751</v>
      </c>
      <c r="AD153" s="483">
        <f ca="1">AD122+CHP!AC83+Autoproducer!AC83</f>
        <v>1811585699.8091929</v>
      </c>
      <c r="AE153" s="483">
        <f ca="1">AE122+CHP!AD83+Autoproducer!AD83</f>
        <v>1712313359.9265733</v>
      </c>
      <c r="AF153" s="483">
        <f ca="1">AF122+CHP!AE83+Autoproducer!AE83</f>
        <v>1618481004.1787415</v>
      </c>
      <c r="AG153" s="483">
        <f ca="1">AG122+CHP!AF83+Autoproducer!AF83</f>
        <v>1529790529.1118879</v>
      </c>
      <c r="AH153" s="483">
        <f ca="1">AH122+CHP!AG83+Autoproducer!AG83</f>
        <v>1445960166.9207957</v>
      </c>
    </row>
    <row r="154" spans="1:34">
      <c r="C154" s="453">
        <f ca="1">SUM(C129:C153)/$B$56</f>
        <v>31.813814412948336</v>
      </c>
      <c r="D154" s="453">
        <f t="shared" ref="D154:G154" ca="1" si="60">SUM(D129:D153)/$B$56</f>
        <v>30.451548454663968</v>
      </c>
      <c r="E154" s="453">
        <f t="shared" ca="1" si="60"/>
        <v>32.30150788422187</v>
      </c>
      <c r="F154" s="453">
        <f t="shared" ca="1" si="60"/>
        <v>29.229092414540649</v>
      </c>
      <c r="G154" s="453">
        <f t="shared" ca="1" si="60"/>
        <v>29.341511659999995</v>
      </c>
    </row>
    <row r="157" spans="1:34">
      <c r="C157" s="674">
        <f ca="1">1-SUM(C7:C8)*$B$57/C142</f>
        <v>6.8959902005127471E-2</v>
      </c>
      <c r="D157" s="674">
        <f t="shared" ref="D157:G157" ca="1" si="61">1-SUM(D7:D8)*$B$57/D142</f>
        <v>6.7618462030202942E-2</v>
      </c>
      <c r="E157" s="674">
        <f t="shared" ca="1" si="61"/>
        <v>8.2999145772614913E-2</v>
      </c>
      <c r="F157" s="674">
        <f t="shared" ca="1" si="61"/>
        <v>7.4052588169162825E-2</v>
      </c>
      <c r="G157" s="674">
        <f t="shared" ca="1" si="61"/>
        <v>6.6639624255485197E-2</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4498A5F-90B1-4DE8-9538-F38C6EB4C8CD}">
          <x14:formula1>
            <xm:f>'matching keys'!I3:I11</xm:f>
          </x14:formula1>
          <xm:sqref>B30</xm:sqref>
        </x14:dataValidation>
        <x14:dataValidation type="list" allowBlank="1" showInputMessage="1" showErrorMessage="1" xr:uid="{07C9E4C8-CC8A-44F3-BB69-C280F5F1229E}">
          <x14:formula1>
            <xm:f>'matching keys'!I2:I10</xm:f>
          </x14:formula1>
          <xm:sqref>B3</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921D-B34F-4980-883E-FD4733892A06}">
  <dimension ref="A1:AH153"/>
  <sheetViews>
    <sheetView workbookViewId="0"/>
  </sheetViews>
  <sheetFormatPr defaultColWidth="9" defaultRowHeight="12"/>
  <cols>
    <col min="1" max="1" width="23.375" style="429" customWidth="1"/>
    <col min="2" max="2" width="12.75" style="429" customWidth="1"/>
    <col min="3" max="7" width="19.375" style="429" bestFit="1" customWidth="1"/>
    <col min="8" max="8" width="20" style="429" bestFit="1" customWidth="1"/>
    <col min="9" max="34" width="19.375" style="429" bestFit="1" customWidth="1"/>
    <col min="35" max="16384" width="9" style="429"/>
  </cols>
  <sheetData>
    <row r="1" spans="1:8" ht="13.5">
      <c r="A1" s="462" t="s">
        <v>817</v>
      </c>
    </row>
    <row r="2" spans="1:8" ht="12.75" thickBot="1"/>
    <row r="3" spans="1:8" ht="12.75" thickBot="1">
      <c r="A3" s="461" t="s">
        <v>388</v>
      </c>
      <c r="B3" s="460" t="s">
        <v>385</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natural-gas'!$B7)*(INDIRECT("'"&amp;C$6&amp;"_KESIS'!$D$1:$BI$1")='natural-gas'!$B$3)*((INDIRECT("'"&amp;C$6&amp;"_KESIS'!$D$3:$BI$3")="원료탄")+(INDIRECT("'"&amp;C$6&amp;"_KESIS'!$D$3:$BI$3")="기타유연탄"))*IF(OR('natural-gas'!$A7="coal mining 05",'natural-gas'!$A7="energy pipelines and gas processing 352T353",'natural-gas'!$A7="oil and gas extraction 06",'natural-gas'!$A7="refined petroleum and coke 19",'natural-gas'!$A7="iron and steel 241",'natural-gas'!$A7="chemicals 20, rubber and plastic products 22"),INDIRECT("'"&amp;C$6&amp;"_KESIS'!$D$4:$BI$47")&lt;0,1),INDIRECT("'"&amp;C$6&amp;"_KESIS'!$D$4:$BI$47"))</f>
        <v>0</v>
      </c>
      <c r="D7" s="610" cm="1">
        <f t="array" aca="1" ref="D7" ca="1">-SUMPRODUCT((INDIRECT("'"&amp;D$6&amp;"_KESIS'!$b$4:$b$47")='natural-gas'!$B7)*(INDIRECT("'"&amp;D$6&amp;"_KESIS'!$D$1:$BI$1")='natural-gas'!$B$3)*((INDIRECT("'"&amp;D$6&amp;"_KESIS'!$D$3:$BI$3")="원료탄")+(INDIRECT("'"&amp;D$6&amp;"_KESIS'!$D$3:$BI$3")="기타유연탄"))*IF(OR('natural-gas'!$A7="coal mining 05",'natural-gas'!$A7="energy pipelines and gas processing 352T353",'natural-gas'!$A7="oil and gas extraction 06",'natural-gas'!$A7="refined petroleum and coke 19",'natural-gas'!$A7="iron and steel 241",'natural-gas'!$A7="chemicals 20, rubber and plastic products 22"),INDIRECT("'"&amp;D$6&amp;"_KESIS'!$D$4:$BI$47")&lt;0,1),INDIRECT("'"&amp;D$6&amp;"_KESIS'!$D$4:$BI$47"))</f>
        <v>0</v>
      </c>
      <c r="E7" s="610" cm="1">
        <f t="array" aca="1" ref="E7" ca="1">-SUMPRODUCT((INDIRECT("'"&amp;E$6&amp;"_KESIS'!$b$4:$b$47")='natural-gas'!$B7)*(INDIRECT("'"&amp;E$6&amp;"_KESIS'!$D$1:$BI$1")='natural-gas'!$B$3)*((INDIRECT("'"&amp;E$6&amp;"_KESIS'!$D$3:$BI$3")="원료탄")+(INDIRECT("'"&amp;E$6&amp;"_KESIS'!$D$3:$BI$3")="기타유연탄"))*IF(OR('natural-gas'!$A7="coal mining 05",'natural-gas'!$A7="energy pipelines and gas processing 352T353",'natural-gas'!$A7="oil and gas extraction 06",'natural-gas'!$A7="refined petroleum and coke 19",'natural-gas'!$A7="iron and steel 241",'natural-gas'!$A7="chemicals 20, rubber and plastic products 22"),INDIRECT("'"&amp;E$6&amp;"_KESIS'!$D$4:$BI$47")&lt;0,1),INDIRECT("'"&amp;E$6&amp;"_KESIS'!$D$4:$BI$47"))</f>
        <v>0</v>
      </c>
      <c r="F7" s="610" cm="1">
        <f t="array" aca="1" ref="F7" ca="1">-SUMPRODUCT((INDIRECT("'"&amp;F$6&amp;"_KESIS'!$b$4:$b$47")='natural-gas'!$B7)*(INDIRECT("'"&amp;F$6&amp;"_KESIS'!$D$1:$BI$1")='natural-gas'!$B$3)*((INDIRECT("'"&amp;F$6&amp;"_KESIS'!$D$3:$BI$3")="원료탄")+(INDIRECT("'"&amp;F$6&amp;"_KESIS'!$D$3:$BI$3")="기타유연탄"))*IF(OR('natural-gas'!$A7="coal mining 05",'natural-gas'!$A7="energy pipelines and gas processing 352T353",'natural-gas'!$A7="oil and gas extraction 06",'natural-gas'!$A7="refined petroleum and coke 19",'natural-gas'!$A7="iron and steel 241",'natural-gas'!$A7="chemicals 20, rubber and plastic products 22"),INDIRECT("'"&amp;F$6&amp;"_KESIS'!$D$4:$BI$47")&lt;0,1),INDIRECT("'"&amp;F$6&amp;"_KESIS'!$D$4:$BI$47"))</f>
        <v>0</v>
      </c>
      <c r="G7" s="610" cm="1">
        <f t="array" aca="1" ref="G7" ca="1">-SUMPRODUCT((INDIRECT("'"&amp;G$6&amp;"_KESIS'!$b$4:$b$47")='natural-gas'!$B7)*(INDIRECT("'"&amp;G$6&amp;"_KESIS'!$D$1:$BI$1")='natural-gas'!$B$3)*((INDIRECT("'"&amp;G$6&amp;"_KESIS'!$D$3:$BI$3")="원료탄")+(INDIRECT("'"&amp;G$6&amp;"_KESIS'!$D$3:$BI$3")="기타유연탄"))*IF(OR('natural-gas'!$A7="coal mining 05",'natural-gas'!$A7="energy pipelines and gas processing 352T353",'natural-gas'!$A7="oil and gas extraction 06",'natural-gas'!$A7="refined petroleum and coke 19",'natural-gas'!$A7="iron and steel 241",'natural-gas'!$A7="chemicals 20, rubber and plastic products 22"),INDIRECT("'"&amp;G$6&amp;"_KESIS'!$D$4:$BI$47")&lt;0,1),INDIRECT("'"&amp;G$6&amp;"_KESIS'!$D$4:$BI$47"))</f>
        <v>0</v>
      </c>
    </row>
    <row r="8" spans="1:8" ht="13.5">
      <c r="A8" s="607" t="s">
        <v>351</v>
      </c>
      <c r="B8" s="595" t="s">
        <v>86</v>
      </c>
      <c r="C8" s="610" cm="1">
        <f t="array" aca="1" ref="C8" ca="1">-SUMPRODUCT((INDIRECT("'"&amp;C$6&amp;"_KESIS'!$b$4:$b$47")='natural-gas'!$B8)*(INDIRECT("'"&amp;C$6&amp;"_KESIS'!$D$1:$BI$1")='natural-gas'!$B$3)*((INDIRECT("'"&amp;C$6&amp;"_KESIS'!$D$3:$BI$3")="원료탄")+(INDIRECT("'"&amp;C$6&amp;"_KESIS'!$D$3:$BI$3")="기타유연탄"))*IF(OR('natural-gas'!$A8="coal mining 05",'natural-gas'!$A8="energy pipelines and gas processing 352T353",'natural-gas'!$A8="oil and gas extraction 06",'natural-gas'!$A8="refined petroleum and coke 19",'natural-gas'!$A8="iron and steel 241",'natural-gas'!$A8="chemicals 20, rubber and plastic products 22"),INDIRECT("'"&amp;C$6&amp;"_KESIS'!$D$4:$BI$47")&lt;0,1),INDIRECT("'"&amp;C$6&amp;"_KESIS'!$D$4:$BI$47"))</f>
        <v>0</v>
      </c>
      <c r="D8" s="610" cm="1">
        <f t="array" aca="1" ref="D8" ca="1">-SUMPRODUCT((INDIRECT("'"&amp;D$6&amp;"_KESIS'!$b$4:$b$47")='natural-gas'!$B8)*(INDIRECT("'"&amp;D$6&amp;"_KESIS'!$D$1:$BI$1")='natural-gas'!$B$3)*((INDIRECT("'"&amp;D$6&amp;"_KESIS'!$D$3:$BI$3")="원료탄")+(INDIRECT("'"&amp;D$6&amp;"_KESIS'!$D$3:$BI$3")="기타유연탄"))*IF(OR('natural-gas'!$A8="coal mining 05",'natural-gas'!$A8="energy pipelines and gas processing 352T353",'natural-gas'!$A8="oil and gas extraction 06",'natural-gas'!$A8="refined petroleum and coke 19",'natural-gas'!$A8="iron and steel 241",'natural-gas'!$A8="chemicals 20, rubber and plastic products 22"),INDIRECT("'"&amp;D$6&amp;"_KESIS'!$D$4:$BI$47")&lt;0,1),INDIRECT("'"&amp;D$6&amp;"_KESIS'!$D$4:$BI$47"))</f>
        <v>0</v>
      </c>
      <c r="E8" s="610" cm="1">
        <f t="array" aca="1" ref="E8" ca="1">-SUMPRODUCT((INDIRECT("'"&amp;E$6&amp;"_KESIS'!$b$4:$b$47")='natural-gas'!$B8)*(INDIRECT("'"&amp;E$6&amp;"_KESIS'!$D$1:$BI$1")='natural-gas'!$B$3)*((INDIRECT("'"&amp;E$6&amp;"_KESIS'!$D$3:$BI$3")="원료탄")+(INDIRECT("'"&amp;E$6&amp;"_KESIS'!$D$3:$BI$3")="기타유연탄"))*IF(OR('natural-gas'!$A8="coal mining 05",'natural-gas'!$A8="energy pipelines and gas processing 352T353",'natural-gas'!$A8="oil and gas extraction 06",'natural-gas'!$A8="refined petroleum and coke 19",'natural-gas'!$A8="iron and steel 241",'natural-gas'!$A8="chemicals 20, rubber and plastic products 22"),INDIRECT("'"&amp;E$6&amp;"_KESIS'!$D$4:$BI$47")&lt;0,1),INDIRECT("'"&amp;E$6&amp;"_KESIS'!$D$4:$BI$47"))</f>
        <v>0</v>
      </c>
      <c r="F8" s="610" cm="1">
        <f t="array" aca="1" ref="F8" ca="1">-SUMPRODUCT((INDIRECT("'"&amp;F$6&amp;"_KESIS'!$b$4:$b$47")='natural-gas'!$B8)*(INDIRECT("'"&amp;F$6&amp;"_KESIS'!$D$1:$BI$1")='natural-gas'!$B$3)*((INDIRECT("'"&amp;F$6&amp;"_KESIS'!$D$3:$BI$3")="원료탄")+(INDIRECT("'"&amp;F$6&amp;"_KESIS'!$D$3:$BI$3")="기타유연탄"))*IF(OR('natural-gas'!$A8="coal mining 05",'natural-gas'!$A8="energy pipelines and gas processing 352T353",'natural-gas'!$A8="oil and gas extraction 06",'natural-gas'!$A8="refined petroleum and coke 19",'natural-gas'!$A8="iron and steel 241",'natural-gas'!$A8="chemicals 20, rubber and plastic products 22"),INDIRECT("'"&amp;F$6&amp;"_KESIS'!$D$4:$BI$47")&lt;0,1),INDIRECT("'"&amp;F$6&amp;"_KESIS'!$D$4:$BI$47"))</f>
        <v>0</v>
      </c>
      <c r="G8" s="610" cm="1">
        <f t="array" aca="1" ref="G8" ca="1">-SUMPRODUCT((INDIRECT("'"&amp;G$6&amp;"_KESIS'!$b$4:$b$47")='natural-gas'!$B8)*(INDIRECT("'"&amp;G$6&amp;"_KESIS'!$D$1:$BI$1")='natural-gas'!$B$3)*((INDIRECT("'"&amp;G$6&amp;"_KESIS'!$D$3:$BI$3")="원료탄")+(INDIRECT("'"&amp;G$6&amp;"_KESIS'!$D$3:$BI$3")="기타유연탄"))*IF(OR('natural-gas'!$A8="coal mining 05",'natural-gas'!$A8="energy pipelines and gas processing 352T353",'natural-gas'!$A8="oil and gas extraction 06",'natural-gas'!$A8="refined petroleum and coke 19",'natural-gas'!$A8="iron and steel 241",'natural-gas'!$A8="chemicals 20, rubber and plastic products 22"),INDIRECT("'"&amp;G$6&amp;"_KESIS'!$D$4:$BI$47")&lt;0,1),INDIRECT("'"&amp;G$6&amp;"_KESIS'!$D$4:$BI$47"))</f>
        <v>0</v>
      </c>
    </row>
    <row r="9" spans="1:8" ht="13.5">
      <c r="A9" s="607" t="s">
        <v>254</v>
      </c>
      <c r="B9" s="596" t="s">
        <v>88</v>
      </c>
      <c r="C9" s="610" cm="1">
        <f t="array" aca="1" ref="C9" ca="1">-SUMPRODUCT((INDIRECT("'"&amp;C$6&amp;"_KESIS'!$b$4:$b$47")='natural-gas'!$B9)*(INDIRECT("'"&amp;C$6&amp;"_KESIS'!$D$1:$BI$1")='natural-gas'!$B$3)*((INDIRECT("'"&amp;C$6&amp;"_KESIS'!$D$3:$BI$3")="원료탄")+(INDIRECT("'"&amp;C$6&amp;"_KESIS'!$D$3:$BI$3")="기타유연탄"))*IF(OR('natural-gas'!$A9="coal mining 05",'natural-gas'!$A9="energy pipelines and gas processing 352T353",'natural-gas'!$A9="oil and gas extraction 06",'natural-gas'!$A9="refined petroleum and coke 19",'natural-gas'!$A9="iron and steel 241",'natural-gas'!$A9="chemicals 20, rubber and plastic products 22"),INDIRECT("'"&amp;C$6&amp;"_KESIS'!$D$4:$BI$47")&lt;0,1),INDIRECT("'"&amp;C$6&amp;"_KESIS'!$D$4:$BI$47"))</f>
        <v>0</v>
      </c>
      <c r="D9" s="610" cm="1">
        <f t="array" aca="1" ref="D9" ca="1">-SUMPRODUCT((INDIRECT("'"&amp;D$6&amp;"_KESIS'!$b$4:$b$47")='natural-gas'!$B9)*(INDIRECT("'"&amp;D$6&amp;"_KESIS'!$D$1:$BI$1")='natural-gas'!$B$3)*((INDIRECT("'"&amp;D$6&amp;"_KESIS'!$D$3:$BI$3")="원료탄")+(INDIRECT("'"&amp;D$6&amp;"_KESIS'!$D$3:$BI$3")="기타유연탄"))*IF(OR('natural-gas'!$A9="coal mining 05",'natural-gas'!$A9="energy pipelines and gas processing 352T353",'natural-gas'!$A9="oil and gas extraction 06",'natural-gas'!$A9="refined petroleum and coke 19",'natural-gas'!$A9="iron and steel 241",'natural-gas'!$A9="chemicals 20, rubber and plastic products 22"),INDIRECT("'"&amp;D$6&amp;"_KESIS'!$D$4:$BI$47")&lt;0,1),INDIRECT("'"&amp;D$6&amp;"_KESIS'!$D$4:$BI$47"))</f>
        <v>0</v>
      </c>
      <c r="E9" s="610" cm="1">
        <f t="array" aca="1" ref="E9" ca="1">-SUMPRODUCT((INDIRECT("'"&amp;E$6&amp;"_KESIS'!$b$4:$b$47")='natural-gas'!$B9)*(INDIRECT("'"&amp;E$6&amp;"_KESIS'!$D$1:$BI$1")='natural-gas'!$B$3)*((INDIRECT("'"&amp;E$6&amp;"_KESIS'!$D$3:$BI$3")="원료탄")+(INDIRECT("'"&amp;E$6&amp;"_KESIS'!$D$3:$BI$3")="기타유연탄"))*IF(OR('natural-gas'!$A9="coal mining 05",'natural-gas'!$A9="energy pipelines and gas processing 352T353",'natural-gas'!$A9="oil and gas extraction 06",'natural-gas'!$A9="refined petroleum and coke 19",'natural-gas'!$A9="iron and steel 241",'natural-gas'!$A9="chemicals 20, rubber and plastic products 22"),INDIRECT("'"&amp;E$6&amp;"_KESIS'!$D$4:$BI$47")&lt;0,1),INDIRECT("'"&amp;E$6&amp;"_KESIS'!$D$4:$BI$47"))</f>
        <v>0</v>
      </c>
      <c r="F9" s="610" cm="1">
        <f t="array" aca="1" ref="F9" ca="1">-SUMPRODUCT((INDIRECT("'"&amp;F$6&amp;"_KESIS'!$b$4:$b$47")='natural-gas'!$B9)*(INDIRECT("'"&amp;F$6&amp;"_KESIS'!$D$1:$BI$1")='natural-gas'!$B$3)*((INDIRECT("'"&amp;F$6&amp;"_KESIS'!$D$3:$BI$3")="원료탄")+(INDIRECT("'"&amp;F$6&amp;"_KESIS'!$D$3:$BI$3")="기타유연탄"))*IF(OR('natural-gas'!$A9="coal mining 05",'natural-gas'!$A9="energy pipelines and gas processing 352T353",'natural-gas'!$A9="oil and gas extraction 06",'natural-gas'!$A9="refined petroleum and coke 19",'natural-gas'!$A9="iron and steel 241",'natural-gas'!$A9="chemicals 20, rubber and plastic products 22"),INDIRECT("'"&amp;F$6&amp;"_KESIS'!$D$4:$BI$47")&lt;0,1),INDIRECT("'"&amp;F$6&amp;"_KESIS'!$D$4:$BI$47"))</f>
        <v>0</v>
      </c>
      <c r="G9" s="610" cm="1">
        <f t="array" aca="1" ref="G9" ca="1">-SUMPRODUCT((INDIRECT("'"&amp;G$6&amp;"_KESIS'!$b$4:$b$47")='natural-gas'!$B9)*(INDIRECT("'"&amp;G$6&amp;"_KESIS'!$D$1:$BI$1")='natural-gas'!$B$3)*((INDIRECT("'"&amp;G$6&amp;"_KESIS'!$D$3:$BI$3")="원료탄")+(INDIRECT("'"&amp;G$6&amp;"_KESIS'!$D$3:$BI$3")="기타유연탄"))*IF(OR('natural-gas'!$A9="coal mining 05",'natural-gas'!$A9="energy pipelines and gas processing 352T353",'natural-gas'!$A9="oil and gas extraction 06",'natural-gas'!$A9="refined petroleum and coke 19",'natural-gas'!$A9="iron and steel 241",'natural-gas'!$A9="chemicals 20, rubber and plastic products 22"),INDIRECT("'"&amp;G$6&amp;"_KESIS'!$D$4:$BI$47")&lt;0,1),INDIRECT("'"&amp;G$6&amp;"_KESIS'!$D$4:$BI$47"))</f>
        <v>0</v>
      </c>
    </row>
    <row r="10" spans="1:8" ht="13.5">
      <c r="A10" s="607" t="s">
        <v>910</v>
      </c>
      <c r="B10" s="597" t="s">
        <v>90</v>
      </c>
      <c r="C10" s="626">
        <f>'KEEI BAU - Gas Supply'!E48</f>
        <v>1922.7</v>
      </c>
      <c r="D10" s="626">
        <f>'KEEI BAU - Gas Supply'!F48</f>
        <v>2402.4</v>
      </c>
      <c r="E10" s="626">
        <f>'KEEI BAU - Gas Supply'!G48</f>
        <v>2362.1</v>
      </c>
      <c r="F10" s="626">
        <f>'KEEI BAU - Gas Supply'!H48</f>
        <v>1968.2</v>
      </c>
      <c r="G10" s="626">
        <f>'KEEI BAU - Gas Supply'!I48</f>
        <v>2626</v>
      </c>
      <c r="H10" s="485" t="s">
        <v>909</v>
      </c>
    </row>
    <row r="11" spans="1:8" ht="13.5">
      <c r="A11" s="607" t="s">
        <v>247</v>
      </c>
      <c r="B11" s="598" t="s">
        <v>94</v>
      </c>
      <c r="C11" s="610" cm="1">
        <f t="array" aca="1" ref="C11" ca="1">-SUMPRODUCT((INDIRECT("'"&amp;C$6&amp;"_KESIS'!$b$4:$b$47")='natural-gas'!$B11)*(INDIRECT("'"&amp;C$6&amp;"_KESIS'!$D$1:$BI$1")='natural-gas'!$B$3)*((INDIRECT("'"&amp;C$6&amp;"_KESIS'!$D$3:$BI$3")="원료탄")+(INDIRECT("'"&amp;C$6&amp;"_KESIS'!$D$3:$BI$3")="기타유연탄"))*IF(OR('natural-gas'!$A11="coal mining 05",'natural-gas'!$A11="energy pipelines and gas processing 352T353",'natural-gas'!$A11="oil and gas extraction 06",'natural-gas'!$A11="refined petroleum and coke 19",'natural-gas'!$A11="iron and steel 241",'natural-gas'!$A11="chemicals 20, rubber and plastic products 22"),INDIRECT("'"&amp;C$6&amp;"_KESIS'!$D$4:$BI$47")&lt;0,1),INDIRECT("'"&amp;C$6&amp;"_KESIS'!$D$4:$BI$47"))</f>
        <v>0</v>
      </c>
      <c r="D11" s="610" cm="1">
        <f t="array" aca="1" ref="D11" ca="1">-SUMPRODUCT((INDIRECT("'"&amp;D$6&amp;"_KESIS'!$b$4:$b$47")='natural-gas'!$B11)*(INDIRECT("'"&amp;D$6&amp;"_KESIS'!$D$1:$BI$1")='natural-gas'!$B$3)*((INDIRECT("'"&amp;D$6&amp;"_KESIS'!$D$3:$BI$3")="원료탄")+(INDIRECT("'"&amp;D$6&amp;"_KESIS'!$D$3:$BI$3")="기타유연탄"))*IF(OR('natural-gas'!$A11="coal mining 05",'natural-gas'!$A11="energy pipelines and gas processing 352T353",'natural-gas'!$A11="oil and gas extraction 06",'natural-gas'!$A11="refined petroleum and coke 19",'natural-gas'!$A11="iron and steel 241",'natural-gas'!$A11="chemicals 20, rubber and plastic products 22"),INDIRECT("'"&amp;D$6&amp;"_KESIS'!$D$4:$BI$47")&lt;0,1),INDIRECT("'"&amp;D$6&amp;"_KESIS'!$D$4:$BI$47"))</f>
        <v>0</v>
      </c>
      <c r="E11" s="610" cm="1">
        <f t="array" aca="1" ref="E11" ca="1">-SUMPRODUCT((INDIRECT("'"&amp;E$6&amp;"_KESIS'!$b$4:$b$47")='natural-gas'!$B11)*(INDIRECT("'"&amp;E$6&amp;"_KESIS'!$D$1:$BI$1")='natural-gas'!$B$3)*((INDIRECT("'"&amp;E$6&amp;"_KESIS'!$D$3:$BI$3")="원료탄")+(INDIRECT("'"&amp;E$6&amp;"_KESIS'!$D$3:$BI$3")="기타유연탄"))*IF(OR('natural-gas'!$A11="coal mining 05",'natural-gas'!$A11="energy pipelines and gas processing 352T353",'natural-gas'!$A11="oil and gas extraction 06",'natural-gas'!$A11="refined petroleum and coke 19",'natural-gas'!$A11="iron and steel 241",'natural-gas'!$A11="chemicals 20, rubber and plastic products 22"),INDIRECT("'"&amp;E$6&amp;"_KESIS'!$D$4:$BI$47")&lt;0,1),INDIRECT("'"&amp;E$6&amp;"_KESIS'!$D$4:$BI$47"))</f>
        <v>0</v>
      </c>
      <c r="F11" s="610" cm="1">
        <f t="array" aca="1" ref="F11" ca="1">-SUMPRODUCT((INDIRECT("'"&amp;F$6&amp;"_KESIS'!$b$4:$b$47")='natural-gas'!$B11)*(INDIRECT("'"&amp;F$6&amp;"_KESIS'!$D$1:$BI$1")='natural-gas'!$B$3)*((INDIRECT("'"&amp;F$6&amp;"_KESIS'!$D$3:$BI$3")="원료탄")+(INDIRECT("'"&amp;F$6&amp;"_KESIS'!$D$3:$BI$3")="기타유연탄"))*IF(OR('natural-gas'!$A11="coal mining 05",'natural-gas'!$A11="energy pipelines and gas processing 352T353",'natural-gas'!$A11="oil and gas extraction 06",'natural-gas'!$A11="refined petroleum and coke 19",'natural-gas'!$A11="iron and steel 241",'natural-gas'!$A11="chemicals 20, rubber and plastic products 22"),INDIRECT("'"&amp;F$6&amp;"_KESIS'!$D$4:$BI$47")&lt;0,1),INDIRECT("'"&amp;F$6&amp;"_KESIS'!$D$4:$BI$47"))</f>
        <v>0</v>
      </c>
      <c r="G11" s="610" cm="1">
        <f t="array" aca="1" ref="G11" ca="1">-SUMPRODUCT((INDIRECT("'"&amp;G$6&amp;"_KESIS'!$b$4:$b$47")='natural-gas'!$B11)*(INDIRECT("'"&amp;G$6&amp;"_KESIS'!$D$1:$BI$1")='natural-gas'!$B$3)*((INDIRECT("'"&amp;G$6&amp;"_KESIS'!$D$3:$BI$3")="원료탄")+(INDIRECT("'"&amp;G$6&amp;"_KESIS'!$D$3:$BI$3")="기타유연탄"))*IF(OR('natural-gas'!$A11="coal mining 05",'natural-gas'!$A11="energy pipelines and gas processing 352T353",'natural-gas'!$A11="oil and gas extraction 06",'natural-gas'!$A11="refined petroleum and coke 19",'natural-gas'!$A11="iron and steel 241",'natural-gas'!$A11="chemicals 20, rubber and plastic products 22"),INDIRECT("'"&amp;G$6&amp;"_KESIS'!$D$4:$BI$47")&lt;0,1),INDIRECT("'"&amp;G$6&amp;"_KESIS'!$D$4:$BI$47"))</f>
        <v>0</v>
      </c>
    </row>
    <row r="12" spans="1:8" ht="13.5">
      <c r="A12" s="607" t="s">
        <v>806</v>
      </c>
      <c r="B12" s="599" t="s">
        <v>190</v>
      </c>
      <c r="C12" s="610" cm="1">
        <f t="array" aca="1" ref="C12" ca="1">-SUMPRODUCT((INDIRECT("'"&amp;C$6&amp;"_KESIS'!$b$4:$b$47")='natural-gas'!$B12)*(INDIRECT("'"&amp;C$6&amp;"_KESIS'!$D$1:$BI$1")='natural-gas'!$B$3)*((INDIRECT("'"&amp;C$6&amp;"_KESIS'!$D$3:$BI$3")="원료탄")+(INDIRECT("'"&amp;C$6&amp;"_KESIS'!$D$3:$BI$3")="기타유연탄"))*IF(OR('natural-gas'!$A12="coal mining 05",'natural-gas'!$A12="energy pipelines and gas processing 352T353",'natural-gas'!$A12="oil and gas extraction 06",'natural-gas'!$A12="refined petroleum and coke 19",'natural-gas'!$A12="iron and steel 241",'natural-gas'!$A12="chemicals 20, rubber and plastic products 22"),INDIRECT("'"&amp;C$6&amp;"_KESIS'!$D$4:$BI$47")&lt;0,1),INDIRECT("'"&amp;C$6&amp;"_KESIS'!$D$4:$BI$47"))</f>
        <v>0</v>
      </c>
      <c r="D12" s="610" cm="1">
        <f t="array" aca="1" ref="D12" ca="1">-SUMPRODUCT((INDIRECT("'"&amp;D$6&amp;"_KESIS'!$b$4:$b$47")='natural-gas'!$B12)*(INDIRECT("'"&amp;D$6&amp;"_KESIS'!$D$1:$BI$1")='natural-gas'!$B$3)*((INDIRECT("'"&amp;D$6&amp;"_KESIS'!$D$3:$BI$3")="원료탄")+(INDIRECT("'"&amp;D$6&amp;"_KESIS'!$D$3:$BI$3")="기타유연탄"))*IF(OR('natural-gas'!$A12="coal mining 05",'natural-gas'!$A12="energy pipelines and gas processing 352T353",'natural-gas'!$A12="oil and gas extraction 06",'natural-gas'!$A12="refined petroleum and coke 19",'natural-gas'!$A12="iron and steel 241",'natural-gas'!$A12="chemicals 20, rubber and plastic products 22"),INDIRECT("'"&amp;D$6&amp;"_KESIS'!$D$4:$BI$47")&lt;0,1),INDIRECT("'"&amp;D$6&amp;"_KESIS'!$D$4:$BI$47"))</f>
        <v>0</v>
      </c>
      <c r="E12" s="610" cm="1">
        <f t="array" aca="1" ref="E12" ca="1">-SUMPRODUCT((INDIRECT("'"&amp;E$6&amp;"_KESIS'!$b$4:$b$47")='natural-gas'!$B12)*(INDIRECT("'"&amp;E$6&amp;"_KESIS'!$D$1:$BI$1")='natural-gas'!$B$3)*((INDIRECT("'"&amp;E$6&amp;"_KESIS'!$D$3:$BI$3")="원료탄")+(INDIRECT("'"&amp;E$6&amp;"_KESIS'!$D$3:$BI$3")="기타유연탄"))*IF(OR('natural-gas'!$A12="coal mining 05",'natural-gas'!$A12="energy pipelines and gas processing 352T353",'natural-gas'!$A12="oil and gas extraction 06",'natural-gas'!$A12="refined petroleum and coke 19",'natural-gas'!$A12="iron and steel 241",'natural-gas'!$A12="chemicals 20, rubber and plastic products 22"),INDIRECT("'"&amp;E$6&amp;"_KESIS'!$D$4:$BI$47")&lt;0,1),INDIRECT("'"&amp;E$6&amp;"_KESIS'!$D$4:$BI$47"))</f>
        <v>0</v>
      </c>
      <c r="F12" s="610" cm="1">
        <f t="array" aca="1" ref="F12" ca="1">-SUMPRODUCT((INDIRECT("'"&amp;F$6&amp;"_KESIS'!$b$4:$b$47")='natural-gas'!$B12)*(INDIRECT("'"&amp;F$6&amp;"_KESIS'!$D$1:$BI$1")='natural-gas'!$B$3)*((INDIRECT("'"&amp;F$6&amp;"_KESIS'!$D$3:$BI$3")="원료탄")+(INDIRECT("'"&amp;F$6&amp;"_KESIS'!$D$3:$BI$3")="기타유연탄"))*IF(OR('natural-gas'!$A12="coal mining 05",'natural-gas'!$A12="energy pipelines and gas processing 352T353",'natural-gas'!$A12="oil and gas extraction 06",'natural-gas'!$A12="refined petroleum and coke 19",'natural-gas'!$A12="iron and steel 241",'natural-gas'!$A12="chemicals 20, rubber and plastic products 22"),INDIRECT("'"&amp;F$6&amp;"_KESIS'!$D$4:$BI$47")&lt;0,1),INDIRECT("'"&amp;F$6&amp;"_KESIS'!$D$4:$BI$47"))</f>
        <v>0</v>
      </c>
      <c r="G12" s="610" cm="1">
        <f t="array" aca="1" ref="G12" ca="1">-SUMPRODUCT((INDIRECT("'"&amp;G$6&amp;"_KESIS'!$b$4:$b$47")='natural-gas'!$B12)*(INDIRECT("'"&amp;G$6&amp;"_KESIS'!$D$1:$BI$1")='natural-gas'!$B$3)*((INDIRECT("'"&amp;G$6&amp;"_KESIS'!$D$3:$BI$3")="원료탄")+(INDIRECT("'"&amp;G$6&amp;"_KESIS'!$D$3:$BI$3")="기타유연탄"))*IF(OR('natural-gas'!$A12="coal mining 05",'natural-gas'!$A12="energy pipelines and gas processing 352T353",'natural-gas'!$A12="oil and gas extraction 06",'natural-gas'!$A12="refined petroleum and coke 19",'natural-gas'!$A12="iron and steel 241",'natural-gas'!$A12="chemicals 20, rubber and plastic products 22"),INDIRECT("'"&amp;G$6&amp;"_KESIS'!$D$4:$BI$47")&lt;0,1),INDIRECT("'"&amp;G$6&amp;"_KESIS'!$D$4:$BI$47"))</f>
        <v>0</v>
      </c>
    </row>
    <row r="13" spans="1:8" ht="13.5">
      <c r="A13" s="608" t="s">
        <v>256</v>
      </c>
      <c r="B13" s="596" t="s">
        <v>101</v>
      </c>
      <c r="C13" s="610" cm="1">
        <f t="array" aca="1" ref="C13" ca="1">-SUMPRODUCT((INDIRECT("'"&amp;C$6&amp;"_KESIS'!$b$4:$b$47")='natural-gas'!$B13)*(INDIRECT("'"&amp;C$6&amp;"_KESIS'!$D$1:$BI$1")='natural-gas'!$B$3)*((INDIRECT("'"&amp;C$6&amp;"_KESIS'!$D$3:$BI$3")="원료탄")+(INDIRECT("'"&amp;C$6&amp;"_KESIS'!$D$3:$BI$3")="기타유연탄"))*IF(OR('natural-gas'!$A13="coal mining 05",'natural-gas'!$A13="energy pipelines and gas processing 352T353",'natural-gas'!$A13="oil and gas extraction 06",'natural-gas'!$A13="refined petroleum and coke 19",'natural-gas'!$A13="iron and steel 241",'natural-gas'!$A13="chemicals 20, rubber and plastic products 22"),INDIRECT("'"&amp;C$6&amp;"_KESIS'!$D$4:$BI$47")&lt;0,1),INDIRECT("'"&amp;C$6&amp;"_KESIS'!$D$4:$BI$47"))</f>
        <v>0</v>
      </c>
      <c r="D13" s="610" cm="1">
        <f t="array" aca="1" ref="D13" ca="1">-SUMPRODUCT((INDIRECT("'"&amp;D$6&amp;"_KESIS'!$b$4:$b$47")='natural-gas'!$B13)*(INDIRECT("'"&amp;D$6&amp;"_KESIS'!$D$1:$BI$1")='natural-gas'!$B$3)*((INDIRECT("'"&amp;D$6&amp;"_KESIS'!$D$3:$BI$3")="원료탄")+(INDIRECT("'"&amp;D$6&amp;"_KESIS'!$D$3:$BI$3")="기타유연탄"))*IF(OR('natural-gas'!$A13="coal mining 05",'natural-gas'!$A13="energy pipelines and gas processing 352T353",'natural-gas'!$A13="oil and gas extraction 06",'natural-gas'!$A13="refined petroleum and coke 19",'natural-gas'!$A13="iron and steel 241",'natural-gas'!$A13="chemicals 20, rubber and plastic products 22"),INDIRECT("'"&amp;D$6&amp;"_KESIS'!$D$4:$BI$47")&lt;0,1),INDIRECT("'"&amp;D$6&amp;"_KESIS'!$D$4:$BI$47"))</f>
        <v>0</v>
      </c>
      <c r="E13" s="610" cm="1">
        <f t="array" aca="1" ref="E13" ca="1">-SUMPRODUCT((INDIRECT("'"&amp;E$6&amp;"_KESIS'!$b$4:$b$47")='natural-gas'!$B13)*(INDIRECT("'"&amp;E$6&amp;"_KESIS'!$D$1:$BI$1")='natural-gas'!$B$3)*((INDIRECT("'"&amp;E$6&amp;"_KESIS'!$D$3:$BI$3")="원료탄")+(INDIRECT("'"&amp;E$6&amp;"_KESIS'!$D$3:$BI$3")="기타유연탄"))*IF(OR('natural-gas'!$A13="coal mining 05",'natural-gas'!$A13="energy pipelines and gas processing 352T353",'natural-gas'!$A13="oil and gas extraction 06",'natural-gas'!$A13="refined petroleum and coke 19",'natural-gas'!$A13="iron and steel 241",'natural-gas'!$A13="chemicals 20, rubber and plastic products 22"),INDIRECT("'"&amp;E$6&amp;"_KESIS'!$D$4:$BI$47")&lt;0,1),INDIRECT("'"&amp;E$6&amp;"_KESIS'!$D$4:$BI$47"))</f>
        <v>0</v>
      </c>
      <c r="F13" s="610" cm="1">
        <f t="array" aca="1" ref="F13" ca="1">-SUMPRODUCT((INDIRECT("'"&amp;F$6&amp;"_KESIS'!$b$4:$b$47")='natural-gas'!$B13)*(INDIRECT("'"&amp;F$6&amp;"_KESIS'!$D$1:$BI$1")='natural-gas'!$B$3)*((INDIRECT("'"&amp;F$6&amp;"_KESIS'!$D$3:$BI$3")="원료탄")+(INDIRECT("'"&amp;F$6&amp;"_KESIS'!$D$3:$BI$3")="기타유연탄"))*IF(OR('natural-gas'!$A13="coal mining 05",'natural-gas'!$A13="energy pipelines and gas processing 352T353",'natural-gas'!$A13="oil and gas extraction 06",'natural-gas'!$A13="refined petroleum and coke 19",'natural-gas'!$A13="iron and steel 241",'natural-gas'!$A13="chemicals 20, rubber and plastic products 22"),INDIRECT("'"&amp;F$6&amp;"_KESIS'!$D$4:$BI$47")&lt;0,1),INDIRECT("'"&amp;F$6&amp;"_KESIS'!$D$4:$BI$47"))</f>
        <v>0</v>
      </c>
      <c r="G13" s="610" cm="1">
        <f t="array" aca="1" ref="G13" ca="1">-SUMPRODUCT((INDIRECT("'"&amp;G$6&amp;"_KESIS'!$b$4:$b$47")='natural-gas'!$B13)*(INDIRECT("'"&amp;G$6&amp;"_KESIS'!$D$1:$BI$1")='natural-gas'!$B$3)*((INDIRECT("'"&amp;G$6&amp;"_KESIS'!$D$3:$BI$3")="원료탄")+(INDIRECT("'"&amp;G$6&amp;"_KESIS'!$D$3:$BI$3")="기타유연탄"))*IF(OR('natural-gas'!$A13="coal mining 05",'natural-gas'!$A13="energy pipelines and gas processing 352T353",'natural-gas'!$A13="oil and gas extraction 06",'natural-gas'!$A13="refined petroleum and coke 19",'natural-gas'!$A13="iron and steel 241",'natural-gas'!$A13="chemicals 20, rubber and plastic products 22"),INDIRECT("'"&amp;G$6&amp;"_KESIS'!$D$4:$BI$47")&lt;0,1),INDIRECT("'"&amp;G$6&amp;"_KESIS'!$D$4:$BI$47"))</f>
        <v>0</v>
      </c>
    </row>
    <row r="14" spans="1:8" ht="13.5">
      <c r="A14" s="607" t="s">
        <v>267</v>
      </c>
      <c r="B14" s="597" t="s">
        <v>102</v>
      </c>
      <c r="C14" s="610" cm="1">
        <f t="array" aca="1" ref="C14" ca="1">-SUMPRODUCT((INDIRECT("'"&amp;C$6&amp;"_KESIS'!$b$4:$b$47")='natural-gas'!$B14)*(INDIRECT("'"&amp;C$6&amp;"_KESIS'!$D$1:$BI$1")='natural-gas'!$B$3)*((INDIRECT("'"&amp;C$6&amp;"_KESIS'!$D$3:$BI$3")="원료탄")+(INDIRECT("'"&amp;C$6&amp;"_KESIS'!$D$3:$BI$3")="기타유연탄"))*IF(OR('natural-gas'!$A14="coal mining 05",'natural-gas'!$A14="energy pipelines and gas processing 352T353",'natural-gas'!$A14="oil and gas extraction 06",'natural-gas'!$A14="refined petroleum and coke 19",'natural-gas'!$A14="iron and steel 241",'natural-gas'!$A14="chemicals 20, rubber and plastic products 22"),INDIRECT("'"&amp;C$6&amp;"_KESIS'!$D$4:$BI$47")&lt;0,1),INDIRECT("'"&amp;C$6&amp;"_KESIS'!$D$4:$BI$47"))</f>
        <v>0</v>
      </c>
      <c r="D14" s="610" cm="1">
        <f t="array" aca="1" ref="D14" ca="1">-SUMPRODUCT((INDIRECT("'"&amp;D$6&amp;"_KESIS'!$b$4:$b$47")='natural-gas'!$B14)*(INDIRECT("'"&amp;D$6&amp;"_KESIS'!$D$1:$BI$1")='natural-gas'!$B$3)*((INDIRECT("'"&amp;D$6&amp;"_KESIS'!$D$3:$BI$3")="원료탄")+(INDIRECT("'"&amp;D$6&amp;"_KESIS'!$D$3:$BI$3")="기타유연탄"))*IF(OR('natural-gas'!$A14="coal mining 05",'natural-gas'!$A14="energy pipelines and gas processing 352T353",'natural-gas'!$A14="oil and gas extraction 06",'natural-gas'!$A14="refined petroleum and coke 19",'natural-gas'!$A14="iron and steel 241",'natural-gas'!$A14="chemicals 20, rubber and plastic products 22"),INDIRECT("'"&amp;D$6&amp;"_KESIS'!$D$4:$BI$47")&lt;0,1),INDIRECT("'"&amp;D$6&amp;"_KESIS'!$D$4:$BI$47"))</f>
        <v>0</v>
      </c>
      <c r="E14" s="610" cm="1">
        <f t="array" aca="1" ref="E14" ca="1">-SUMPRODUCT((INDIRECT("'"&amp;E$6&amp;"_KESIS'!$b$4:$b$47")='natural-gas'!$B14)*(INDIRECT("'"&amp;E$6&amp;"_KESIS'!$D$1:$BI$1")='natural-gas'!$B$3)*((INDIRECT("'"&amp;E$6&amp;"_KESIS'!$D$3:$BI$3")="원료탄")+(INDIRECT("'"&amp;E$6&amp;"_KESIS'!$D$3:$BI$3")="기타유연탄"))*IF(OR('natural-gas'!$A14="coal mining 05",'natural-gas'!$A14="energy pipelines and gas processing 352T353",'natural-gas'!$A14="oil and gas extraction 06",'natural-gas'!$A14="refined petroleum and coke 19",'natural-gas'!$A14="iron and steel 241",'natural-gas'!$A14="chemicals 20, rubber and plastic products 22"),INDIRECT("'"&amp;E$6&amp;"_KESIS'!$D$4:$BI$47")&lt;0,1),INDIRECT("'"&amp;E$6&amp;"_KESIS'!$D$4:$BI$47"))</f>
        <v>0</v>
      </c>
      <c r="F14" s="610" cm="1">
        <f t="array" aca="1" ref="F14" ca="1">-SUMPRODUCT((INDIRECT("'"&amp;F$6&amp;"_KESIS'!$b$4:$b$47")='natural-gas'!$B14)*(INDIRECT("'"&amp;F$6&amp;"_KESIS'!$D$1:$BI$1")='natural-gas'!$B$3)*((INDIRECT("'"&amp;F$6&amp;"_KESIS'!$D$3:$BI$3")="원료탄")+(INDIRECT("'"&amp;F$6&amp;"_KESIS'!$D$3:$BI$3")="기타유연탄"))*IF(OR('natural-gas'!$A14="coal mining 05",'natural-gas'!$A14="energy pipelines and gas processing 352T353",'natural-gas'!$A14="oil and gas extraction 06",'natural-gas'!$A14="refined petroleum and coke 19",'natural-gas'!$A14="iron and steel 241",'natural-gas'!$A14="chemicals 20, rubber and plastic products 22"),INDIRECT("'"&amp;F$6&amp;"_KESIS'!$D$4:$BI$47")&lt;0,1),INDIRECT("'"&amp;F$6&amp;"_KESIS'!$D$4:$BI$47"))</f>
        <v>0</v>
      </c>
      <c r="G14" s="610" cm="1">
        <f t="array" aca="1" ref="G14" ca="1">-SUMPRODUCT((INDIRECT("'"&amp;G$6&amp;"_KESIS'!$b$4:$b$47")='natural-gas'!$B14)*(INDIRECT("'"&amp;G$6&amp;"_KESIS'!$D$1:$BI$1")='natural-gas'!$B$3)*((INDIRECT("'"&amp;G$6&amp;"_KESIS'!$D$3:$BI$3")="원료탄")+(INDIRECT("'"&amp;G$6&amp;"_KESIS'!$D$3:$BI$3")="기타유연탄"))*IF(OR('natural-gas'!$A14="coal mining 05",'natural-gas'!$A14="energy pipelines and gas processing 352T353",'natural-gas'!$A14="oil and gas extraction 06",'natural-gas'!$A14="refined petroleum and coke 19",'natural-gas'!$A14="iron and steel 241",'natural-gas'!$A14="chemicals 20, rubber and plastic products 22"),INDIRECT("'"&amp;G$6&amp;"_KESIS'!$D$4:$BI$47")&lt;0,1),INDIRECT("'"&amp;G$6&amp;"_KESIS'!$D$4:$BI$47"))</f>
        <v>0</v>
      </c>
    </row>
    <row r="15" spans="1:8" ht="13.5">
      <c r="A15" s="107" t="s">
        <v>246</v>
      </c>
      <c r="B15" s="600" t="s">
        <v>109</v>
      </c>
      <c r="C15" s="611" cm="1">
        <f t="array" aca="1" ref="C15" ca="1">SUMPRODUCT((INDIRECT("'"&amp;C$6&amp;"_KESIS'!$b$48:$b$91")='natural-gas'!$B15)*(INDIRECT("'"&amp;C$6&amp;"_KESIS'!$D$1:$BI$1")='natural-gas'!$B$3),INDIRECT("'"&amp;C$6&amp;"_KESIS'!$D$48:$BI$91"))</f>
        <v>4.5</v>
      </c>
      <c r="D15" s="611" cm="1">
        <f t="array" aca="1" ref="D15" ca="1">SUMPRODUCT((INDIRECT("'"&amp;D$6&amp;"_KESIS'!$b$48:$b$91")='natural-gas'!$B15)*(INDIRECT("'"&amp;D$6&amp;"_KESIS'!$D$1:$BI$1")='natural-gas'!$B$3),INDIRECT("'"&amp;D$6&amp;"_KESIS'!$D$48:$BI$91"))</f>
        <v>1</v>
      </c>
      <c r="E15" s="611" cm="1">
        <f t="array" aca="1" ref="E15" ca="1">SUMPRODUCT((INDIRECT("'"&amp;E$6&amp;"_KESIS'!$b$48:$b$91")='natural-gas'!$B15)*(INDIRECT("'"&amp;E$6&amp;"_KESIS'!$D$1:$BI$1")='natural-gas'!$B$3),INDIRECT("'"&amp;E$6&amp;"_KESIS'!$D$48:$BI$91"))</f>
        <v>2.5</v>
      </c>
      <c r="F15" s="611" cm="1">
        <f t="array" aca="1" ref="F15" ca="1">SUMPRODUCT((INDIRECT("'"&amp;F$6&amp;"_KESIS'!$b$48:$b$91")='natural-gas'!$B15)*(INDIRECT("'"&amp;F$6&amp;"_KESIS'!$D$1:$BI$1")='natural-gas'!$B$3),INDIRECT("'"&amp;F$6&amp;"_KESIS'!$D$48:$BI$91"))</f>
        <v>3.4</v>
      </c>
      <c r="G15" s="611" cm="1">
        <f t="array" aca="1" ref="G15" ca="1">SUMPRODUCT((INDIRECT("'"&amp;G$6&amp;"_KESIS'!$b$48:$b$91")='natural-gas'!$B15)*(INDIRECT("'"&amp;G$6&amp;"_KESIS'!$D$1:$BI$1")='natural-gas'!$B$3),INDIRECT("'"&amp;G$6&amp;"_KESIS'!$D$48:$BI$91"))</f>
        <v>3.7</v>
      </c>
    </row>
    <row r="16" spans="1:8" ht="13.5">
      <c r="A16" s="107" t="s">
        <v>246</v>
      </c>
      <c r="B16" s="600" t="s">
        <v>110</v>
      </c>
      <c r="C16" s="611" cm="1">
        <f t="array" aca="1" ref="C16" ca="1">SUMPRODUCT((INDIRECT("'"&amp;C$6&amp;"_KESIS'!$b$48:$b$91")='natural-gas'!$B16)*(INDIRECT("'"&amp;C$6&amp;"_KESIS'!$D$1:$BI$1")='natural-gas'!$B$3),INDIRECT("'"&amp;C$6&amp;"_KESIS'!$D$48:$BI$91"))</f>
        <v>0</v>
      </c>
      <c r="D16" s="611" cm="1">
        <f t="array" aca="1" ref="D16" ca="1">SUMPRODUCT((INDIRECT("'"&amp;D$6&amp;"_KESIS'!$b$48:$b$91")='natural-gas'!$B16)*(INDIRECT("'"&amp;D$6&amp;"_KESIS'!$D$1:$BI$1")='natural-gas'!$B$3),INDIRECT("'"&amp;D$6&amp;"_KESIS'!$D$48:$BI$91"))</f>
        <v>0</v>
      </c>
      <c r="E16" s="611" cm="1">
        <f t="array" aca="1" ref="E16" ca="1">SUMPRODUCT((INDIRECT("'"&amp;E$6&amp;"_KESIS'!$b$48:$b$91")='natural-gas'!$B16)*(INDIRECT("'"&amp;E$6&amp;"_KESIS'!$D$1:$BI$1")='natural-gas'!$B$3),INDIRECT("'"&amp;E$6&amp;"_KESIS'!$D$48:$BI$91"))</f>
        <v>0</v>
      </c>
      <c r="F16" s="611" cm="1">
        <f t="array" aca="1" ref="F16" ca="1">SUMPRODUCT((INDIRECT("'"&amp;F$6&amp;"_KESIS'!$b$48:$b$91")='natural-gas'!$B16)*(INDIRECT("'"&amp;F$6&amp;"_KESIS'!$D$1:$BI$1")='natural-gas'!$B$3),INDIRECT("'"&amp;F$6&amp;"_KESIS'!$D$48:$BI$91"))</f>
        <v>0</v>
      </c>
      <c r="G16" s="611" cm="1">
        <f t="array" aca="1" ref="G16" ca="1">SUMPRODUCT((INDIRECT("'"&amp;G$6&amp;"_KESIS'!$b$48:$b$91")='natural-gas'!$B16)*(INDIRECT("'"&amp;G$6&amp;"_KESIS'!$D$1:$BI$1")='natural-gas'!$B$3),INDIRECT("'"&amp;G$6&amp;"_KESIS'!$D$48:$BI$91"))</f>
        <v>0</v>
      </c>
    </row>
    <row r="17" spans="1:8" ht="13.5">
      <c r="A17" s="107" t="s">
        <v>249</v>
      </c>
      <c r="B17" s="600" t="s">
        <v>111</v>
      </c>
      <c r="C17" s="611" cm="1">
        <f t="array" aca="1" ref="C17" ca="1">SUMPRODUCT((INDIRECT("'"&amp;C$6&amp;"_KESIS'!$b$48:$b$91")='natural-gas'!$B17)*(INDIRECT("'"&amp;C$6&amp;"_KESIS'!$D$1:$BI$1")='natural-gas'!$B$3),INDIRECT("'"&amp;C$6&amp;"_KESIS'!$D$48:$BI$91"))</f>
        <v>0</v>
      </c>
      <c r="D17" s="611" cm="1">
        <f t="array" aca="1" ref="D17" ca="1">SUMPRODUCT((INDIRECT("'"&amp;D$6&amp;"_KESIS'!$b$48:$b$91")='natural-gas'!$B17)*(INDIRECT("'"&amp;D$6&amp;"_KESIS'!$D$1:$BI$1")='natural-gas'!$B$3),INDIRECT("'"&amp;D$6&amp;"_KESIS'!$D$48:$BI$91"))</f>
        <v>0</v>
      </c>
      <c r="E17" s="611" cm="1">
        <f t="array" aca="1" ref="E17" ca="1">SUMPRODUCT((INDIRECT("'"&amp;E$6&amp;"_KESIS'!$b$48:$b$91")='natural-gas'!$B17)*(INDIRECT("'"&amp;E$6&amp;"_KESIS'!$D$1:$BI$1")='natural-gas'!$B$3),INDIRECT("'"&amp;E$6&amp;"_KESIS'!$D$48:$BI$91"))</f>
        <v>0</v>
      </c>
      <c r="F17" s="611" cm="1">
        <f t="array" aca="1" ref="F17" ca="1">SUMPRODUCT((INDIRECT("'"&amp;F$6&amp;"_KESIS'!$b$48:$b$91")='natural-gas'!$B17)*(INDIRECT("'"&amp;F$6&amp;"_KESIS'!$D$1:$BI$1")='natural-gas'!$B$3),INDIRECT("'"&amp;F$6&amp;"_KESIS'!$D$48:$BI$91"))</f>
        <v>0</v>
      </c>
      <c r="G17" s="611" cm="1">
        <f t="array" aca="1" ref="G17" ca="1">SUMPRODUCT((INDIRECT("'"&amp;G$6&amp;"_KESIS'!$b$48:$b$91")='natural-gas'!$B17)*(INDIRECT("'"&amp;G$6&amp;"_KESIS'!$D$1:$BI$1")='natural-gas'!$B$3),INDIRECT("'"&amp;G$6&amp;"_KESIS'!$D$48:$BI$91"))</f>
        <v>0</v>
      </c>
    </row>
    <row r="18" spans="1:8" ht="13.5">
      <c r="A18" s="107" t="s">
        <v>250</v>
      </c>
      <c r="B18" s="600" t="s">
        <v>113</v>
      </c>
      <c r="C18" s="611" cm="1">
        <f t="array" aca="1" ref="C18" ca="1">SUMPRODUCT((INDIRECT("'"&amp;C$6&amp;"_KESIS'!$b$48:$b$91")='natural-gas'!$B18)*(INDIRECT("'"&amp;C$6&amp;"_KESIS'!$D$1:$BI$1")='natural-gas'!$B$3),INDIRECT("'"&amp;C$6&amp;"_KESIS'!$D$48:$BI$91"))</f>
        <v>802.8</v>
      </c>
      <c r="D18" s="611" cm="1">
        <f t="array" aca="1" ref="D18" ca="1">SUMPRODUCT((INDIRECT("'"&amp;D$6&amp;"_KESIS'!$b$48:$b$91")='natural-gas'!$B18)*(INDIRECT("'"&amp;D$6&amp;"_KESIS'!$D$1:$BI$1")='natural-gas'!$B$3),INDIRECT("'"&amp;D$6&amp;"_KESIS'!$D$48:$BI$91"))</f>
        <v>838.4</v>
      </c>
      <c r="E18" s="611" cm="1">
        <f t="array" aca="1" ref="E18" ca="1">SUMPRODUCT((INDIRECT("'"&amp;E$6&amp;"_KESIS'!$b$48:$b$91")='natural-gas'!$B18)*(INDIRECT("'"&amp;E$6&amp;"_KESIS'!$D$1:$BI$1")='natural-gas'!$B$3),INDIRECT("'"&amp;E$6&amp;"_KESIS'!$D$48:$BI$91"))</f>
        <v>901.4</v>
      </c>
      <c r="F18" s="611" cm="1">
        <f t="array" aca="1" ref="F18" ca="1">SUMPRODUCT((INDIRECT("'"&amp;F$6&amp;"_KESIS'!$b$48:$b$91")='natural-gas'!$B18)*(INDIRECT("'"&amp;F$6&amp;"_KESIS'!$D$1:$BI$1")='natural-gas'!$B$3),INDIRECT("'"&amp;F$6&amp;"_KESIS'!$D$48:$BI$91"))</f>
        <v>912.9</v>
      </c>
      <c r="G18" s="611" cm="1">
        <f t="array" aca="1" ref="G18" ca="1">SUMPRODUCT((INDIRECT("'"&amp;G$6&amp;"_KESIS'!$b$48:$b$91")='natural-gas'!$B18)*(INDIRECT("'"&amp;G$6&amp;"_KESIS'!$D$1:$BI$1")='natural-gas'!$B$3),INDIRECT("'"&amp;G$6&amp;"_KESIS'!$D$48:$BI$91"))</f>
        <v>872.5</v>
      </c>
    </row>
    <row r="19" spans="1:8" ht="13.5">
      <c r="A19" s="107" t="s">
        <v>251</v>
      </c>
      <c r="B19" s="600" t="s">
        <v>114</v>
      </c>
      <c r="C19" s="611" cm="1">
        <f t="array" aca="1" ref="C19" ca="1">SUMPRODUCT((INDIRECT("'"&amp;C$6&amp;"_KESIS'!$b$48:$b$91")='natural-gas'!$B19)*(INDIRECT("'"&amp;C$6&amp;"_KESIS'!$D$1:$BI$1")='natural-gas'!$B$3),INDIRECT("'"&amp;C$6&amp;"_KESIS'!$D$48:$BI$91"))</f>
        <v>244.6</v>
      </c>
      <c r="D19" s="611" cm="1">
        <f t="array" aca="1" ref="D19" ca="1">SUMPRODUCT((INDIRECT("'"&amp;D$6&amp;"_KESIS'!$b$48:$b$91")='natural-gas'!$B19)*(INDIRECT("'"&amp;D$6&amp;"_KESIS'!$D$1:$BI$1")='natural-gas'!$B$3),INDIRECT("'"&amp;D$6&amp;"_KESIS'!$D$48:$BI$91"))</f>
        <v>218.6</v>
      </c>
      <c r="E19" s="611" cm="1">
        <f t="array" aca="1" ref="E19" ca="1">SUMPRODUCT((INDIRECT("'"&amp;E$6&amp;"_KESIS'!$b$48:$b$91")='natural-gas'!$B19)*(INDIRECT("'"&amp;E$6&amp;"_KESIS'!$D$1:$BI$1")='natural-gas'!$B$3),INDIRECT("'"&amp;E$6&amp;"_KESIS'!$D$48:$BI$91"))</f>
        <v>233</v>
      </c>
      <c r="F19" s="611" cm="1">
        <f t="array" aca="1" ref="F19" ca="1">SUMPRODUCT((INDIRECT("'"&amp;F$6&amp;"_KESIS'!$b$48:$b$91")='natural-gas'!$B19)*(INDIRECT("'"&amp;F$6&amp;"_KESIS'!$D$1:$BI$1")='natural-gas'!$B$3),INDIRECT("'"&amp;F$6&amp;"_KESIS'!$D$48:$BI$91"))</f>
        <v>202.1</v>
      </c>
      <c r="G19" s="611" cm="1">
        <f t="array" aca="1" ref="G19" ca="1">SUMPRODUCT((INDIRECT("'"&amp;G$6&amp;"_KESIS'!$b$48:$b$91")='natural-gas'!$B19)*(INDIRECT("'"&amp;G$6&amp;"_KESIS'!$D$1:$BI$1")='natural-gas'!$B$3),INDIRECT("'"&amp;G$6&amp;"_KESIS'!$D$48:$BI$91"))</f>
        <v>172.7</v>
      </c>
    </row>
    <row r="20" spans="1:8" ht="13.5">
      <c r="A20" s="107" t="s">
        <v>252</v>
      </c>
      <c r="B20" s="600" t="s">
        <v>115</v>
      </c>
      <c r="C20" s="611" cm="1">
        <f t="array" aca="1" ref="C20" ca="1">SUMPRODUCT((INDIRECT("'"&amp;C$6&amp;"_KESIS'!$b$48:$b$91")='natural-gas'!$B20)*(INDIRECT("'"&amp;C$6&amp;"_KESIS'!$D$1:$BI$1")='natural-gas'!$B$3),INDIRECT("'"&amp;C$6&amp;"_KESIS'!$D$48:$BI$91"))</f>
        <v>26.8</v>
      </c>
      <c r="D20" s="611" cm="1">
        <f t="array" aca="1" ref="D20" ca="1">SUMPRODUCT((INDIRECT("'"&amp;D$6&amp;"_KESIS'!$b$48:$b$91")='natural-gas'!$B20)*(INDIRECT("'"&amp;D$6&amp;"_KESIS'!$D$1:$BI$1")='natural-gas'!$B$3),INDIRECT("'"&amp;D$6&amp;"_KESIS'!$D$48:$BI$91"))</f>
        <v>24.3</v>
      </c>
      <c r="E20" s="611" cm="1">
        <f t="array" aca="1" ref="E20" ca="1">SUMPRODUCT((INDIRECT("'"&amp;E$6&amp;"_KESIS'!$b$48:$b$91")='natural-gas'!$B20)*(INDIRECT("'"&amp;E$6&amp;"_KESIS'!$D$1:$BI$1")='natural-gas'!$B$3),INDIRECT("'"&amp;E$6&amp;"_KESIS'!$D$48:$BI$91"))</f>
        <v>28</v>
      </c>
      <c r="F20" s="611" cm="1">
        <f t="array" aca="1" ref="F20" ca="1">SUMPRODUCT((INDIRECT("'"&amp;F$6&amp;"_KESIS'!$b$48:$b$91")='natural-gas'!$B20)*(INDIRECT("'"&amp;F$6&amp;"_KESIS'!$D$1:$BI$1")='natural-gas'!$B$3),INDIRECT("'"&amp;F$6&amp;"_KESIS'!$D$48:$BI$91"))</f>
        <v>31.7</v>
      </c>
      <c r="G20" s="611" cm="1">
        <f t="array" aca="1" ref="G20" ca="1">SUMPRODUCT((INDIRECT("'"&amp;G$6&amp;"_KESIS'!$b$48:$b$91")='natural-gas'!$B20)*(INDIRECT("'"&amp;G$6&amp;"_KESIS'!$D$1:$BI$1")='natural-gas'!$B$3),INDIRECT("'"&amp;G$6&amp;"_KESIS'!$D$48:$BI$91"))</f>
        <v>29</v>
      </c>
    </row>
    <row r="21" spans="1:8" ht="13.5">
      <c r="A21" s="107" t="s">
        <v>253</v>
      </c>
      <c r="B21" s="600" t="s">
        <v>116</v>
      </c>
      <c r="C21" s="611" cm="1">
        <f t="array" aca="1" ref="C21" ca="1">SUMPRODUCT((INDIRECT("'"&amp;C$6&amp;"_KESIS'!$b$48:$b$91")='natural-gas'!$B21)*(INDIRECT("'"&amp;C$6&amp;"_KESIS'!$D$1:$BI$1")='natural-gas'!$B$3),INDIRECT("'"&amp;C$6&amp;"_KESIS'!$D$48:$BI$91"))</f>
        <v>298.3</v>
      </c>
      <c r="D21" s="611" cm="1">
        <f t="array" aca="1" ref="D21" ca="1">SUMPRODUCT((INDIRECT("'"&amp;D$6&amp;"_KESIS'!$b$48:$b$91")='natural-gas'!$B21)*(INDIRECT("'"&amp;D$6&amp;"_KESIS'!$D$1:$BI$1")='natural-gas'!$B$3),INDIRECT("'"&amp;D$6&amp;"_KESIS'!$D$48:$BI$91"))</f>
        <v>305.5</v>
      </c>
      <c r="E21" s="611" cm="1">
        <f t="array" aca="1" ref="E21" ca="1">SUMPRODUCT((INDIRECT("'"&amp;E$6&amp;"_KESIS'!$b$48:$b$91")='natural-gas'!$B21)*(INDIRECT("'"&amp;E$6&amp;"_KESIS'!$D$1:$BI$1")='natural-gas'!$B$3),INDIRECT("'"&amp;E$6&amp;"_KESIS'!$D$48:$BI$91"))</f>
        <v>310.8</v>
      </c>
      <c r="F21" s="611" cm="1">
        <f t="array" aca="1" ref="F21" ca="1">SUMPRODUCT((INDIRECT("'"&amp;F$6&amp;"_KESIS'!$b$48:$b$91")='natural-gas'!$B21)*(INDIRECT("'"&amp;F$6&amp;"_KESIS'!$D$1:$BI$1")='natural-gas'!$B$3),INDIRECT("'"&amp;F$6&amp;"_KESIS'!$D$48:$BI$91"))</f>
        <v>305.89999999999998</v>
      </c>
      <c r="G21" s="611" cm="1">
        <f t="array" aca="1" ref="G21" ca="1">SUMPRODUCT((INDIRECT("'"&amp;G$6&amp;"_KESIS'!$b$48:$b$91")='natural-gas'!$B21)*(INDIRECT("'"&amp;G$6&amp;"_KESIS'!$D$1:$BI$1")='natural-gas'!$B$3),INDIRECT("'"&amp;G$6&amp;"_KESIS'!$D$48:$BI$91"))</f>
        <v>282.10000000000002</v>
      </c>
    </row>
    <row r="22" spans="1:8" ht="13.5">
      <c r="A22" s="108" t="s">
        <v>256</v>
      </c>
      <c r="B22" s="601" t="s">
        <v>117</v>
      </c>
      <c r="C22" s="611" cm="1">
        <f t="array" aca="1" ref="C22" ca="1">SUMPRODUCT((INDIRECT("'"&amp;C$6&amp;"_KESIS'!$b$48:$b$91")='natural-gas'!$B22)*(INDIRECT("'"&amp;C$6&amp;"_KESIS'!$D$1:$BI$1")='natural-gas'!$B$3),INDIRECT("'"&amp;C$6&amp;"_KESIS'!$D$48:$BI$91"))</f>
        <v>1721.4</v>
      </c>
      <c r="D22" s="611" cm="1">
        <f t="array" aca="1" ref="D22" ca="1">SUMPRODUCT((INDIRECT("'"&amp;D$6&amp;"_KESIS'!$b$48:$b$91")='natural-gas'!$B22)*(INDIRECT("'"&amp;D$6&amp;"_KESIS'!$D$1:$BI$1")='natural-gas'!$B$3),INDIRECT("'"&amp;D$6&amp;"_KESIS'!$D$48:$BI$91"))</f>
        <v>1686.5</v>
      </c>
      <c r="E22" s="611" cm="1">
        <f t="array" aca="1" ref="E22" ca="1">SUMPRODUCT((INDIRECT("'"&amp;E$6&amp;"_KESIS'!$b$48:$b$91")='natural-gas'!$B22)*(INDIRECT("'"&amp;E$6&amp;"_KESIS'!$D$1:$BI$1")='natural-gas'!$B$3),INDIRECT("'"&amp;E$6&amp;"_KESIS'!$D$48:$BI$91"))</f>
        <v>1943.5</v>
      </c>
      <c r="F22" s="611" cm="1">
        <f t="array" aca="1" ref="F22" ca="1">SUMPRODUCT((INDIRECT("'"&amp;F$6&amp;"_KESIS'!$b$48:$b$91")='natural-gas'!$B22)*(INDIRECT("'"&amp;F$6&amp;"_KESIS'!$D$1:$BI$1")='natural-gas'!$B$3),INDIRECT("'"&amp;F$6&amp;"_KESIS'!$D$48:$BI$91"))</f>
        <v>2083.8000000000002</v>
      </c>
      <c r="G22" s="611" cm="1">
        <f t="array" aca="1" ref="G22" ca="1">SUMPRODUCT((INDIRECT("'"&amp;G$6&amp;"_KESIS'!$b$48:$b$91")='natural-gas'!$B22)*(INDIRECT("'"&amp;G$6&amp;"_KESIS'!$D$1:$BI$1")='natural-gas'!$B$3),INDIRECT("'"&amp;G$6&amp;"_KESIS'!$D$48:$BI$91"))</f>
        <v>1646</v>
      </c>
    </row>
    <row r="23" spans="1:8" ht="13.5">
      <c r="A23" s="109" t="s">
        <v>398</v>
      </c>
      <c r="B23" s="600" t="s">
        <v>118</v>
      </c>
      <c r="C23" s="611" cm="1">
        <f t="array" aca="1" ref="C23" ca="1">SUMPRODUCT((INDIRECT("'"&amp;C$6&amp;"_KESIS'!$b$48:$b$91")='natural-gas'!$B23)*(INDIRECT("'"&amp;C$6&amp;"_KESIS'!$D$1:$BI$1")='natural-gas'!$B$3),INDIRECT("'"&amp;C$6&amp;"_KESIS'!$D$48:$BI$91"))</f>
        <v>577.6</v>
      </c>
      <c r="D23" s="611" cm="1">
        <f t="array" aca="1" ref="D23" ca="1">SUMPRODUCT((INDIRECT("'"&amp;D$6&amp;"_KESIS'!$b$48:$b$91")='natural-gas'!$B23)*(INDIRECT("'"&amp;D$6&amp;"_KESIS'!$D$1:$BI$1")='natural-gas'!$B$3),INDIRECT("'"&amp;D$6&amp;"_KESIS'!$D$48:$BI$91"))</f>
        <v>530.6</v>
      </c>
      <c r="E23" s="611" cm="1">
        <f t="array" aca="1" ref="E23" ca="1">SUMPRODUCT((INDIRECT("'"&amp;E$6&amp;"_KESIS'!$b$48:$b$91")='natural-gas'!$B23)*(INDIRECT("'"&amp;E$6&amp;"_KESIS'!$D$1:$BI$1")='natural-gas'!$B$3),INDIRECT("'"&amp;E$6&amp;"_KESIS'!$D$48:$BI$91"))</f>
        <v>552.9</v>
      </c>
      <c r="F23" s="611" cm="1">
        <f t="array" aca="1" ref="F23" ca="1">SUMPRODUCT((INDIRECT("'"&amp;F$6&amp;"_KESIS'!$b$48:$b$91")='natural-gas'!$B23)*(INDIRECT("'"&amp;F$6&amp;"_KESIS'!$D$1:$BI$1")='natural-gas'!$B$3),INDIRECT("'"&amp;F$6&amp;"_KESIS'!$D$48:$BI$91"))</f>
        <v>532.20000000000005</v>
      </c>
      <c r="G23" s="611" cm="1">
        <f t="array" aca="1" ref="G23" ca="1">SUMPRODUCT((INDIRECT("'"&amp;G$6&amp;"_KESIS'!$b$48:$b$91")='natural-gas'!$B23)*(INDIRECT("'"&amp;G$6&amp;"_KESIS'!$D$1:$BI$1")='natural-gas'!$B$3),INDIRECT("'"&amp;G$6&amp;"_KESIS'!$D$48:$BI$91"))</f>
        <v>491.3</v>
      </c>
    </row>
    <row r="24" spans="1:8" ht="13.5">
      <c r="A24" s="538" t="s">
        <v>351</v>
      </c>
      <c r="B24" s="602" t="s">
        <v>119</v>
      </c>
      <c r="C24" s="611" cm="1">
        <f t="array" aca="1" ref="C24" ca="1">SUMPRODUCT((INDIRECT("'"&amp;C$6&amp;"_KESIS'!$b$48:$b$91")='natural-gas'!$B24)*(INDIRECT("'"&amp;C$6&amp;"_KESIS'!$D$1:$BI$1")='natural-gas'!$B$3),INDIRECT("'"&amp;C$6&amp;"_KESIS'!$D$48:$BI$91"))</f>
        <v>1659.3</v>
      </c>
      <c r="D24" s="611" cm="1">
        <f t="array" aca="1" ref="D24" ca="1">SUMPRODUCT((INDIRECT("'"&amp;D$6&amp;"_KESIS'!$b$48:$b$91")='natural-gas'!$B24)*(INDIRECT("'"&amp;D$6&amp;"_KESIS'!$D$1:$BI$1")='natural-gas'!$B$3),INDIRECT("'"&amp;D$6&amp;"_KESIS'!$D$48:$BI$91"))</f>
        <v>1467.2</v>
      </c>
      <c r="E24" s="611" cm="1">
        <f t="array" aca="1" ref="E24" ca="1">SUMPRODUCT((INDIRECT("'"&amp;E$6&amp;"_KESIS'!$b$48:$b$91")='natural-gas'!$B24)*(INDIRECT("'"&amp;E$6&amp;"_KESIS'!$D$1:$BI$1")='natural-gas'!$B$3),INDIRECT("'"&amp;E$6&amp;"_KESIS'!$D$48:$BI$91"))</f>
        <v>1542.8999999999999</v>
      </c>
      <c r="F24" s="611" cm="1">
        <f t="array" aca="1" ref="F24" ca="1">SUMPRODUCT((INDIRECT("'"&amp;F$6&amp;"_KESIS'!$b$48:$b$91")='natural-gas'!$B24)*(INDIRECT("'"&amp;F$6&amp;"_KESIS'!$D$1:$BI$1")='natural-gas'!$B$3),INDIRECT("'"&amp;F$6&amp;"_KESIS'!$D$48:$BI$91"))</f>
        <v>1533.1</v>
      </c>
      <c r="G24" s="611" cm="1">
        <f t="array" aca="1" ref="G24" ca="1">SUMPRODUCT((INDIRECT("'"&amp;G$6&amp;"_KESIS'!$b$48:$b$91")='natural-gas'!$B24)*(INDIRECT("'"&amp;G$6&amp;"_KESIS'!$D$1:$BI$1")='natural-gas'!$B$3),INDIRECT("'"&amp;G$6&amp;"_KESIS'!$D$48:$BI$91"))</f>
        <v>1639.9</v>
      </c>
    </row>
    <row r="25" spans="1:8" ht="13.5">
      <c r="A25" s="109" t="s">
        <v>261</v>
      </c>
      <c r="B25" s="603" t="s">
        <v>120</v>
      </c>
      <c r="C25" s="611" cm="1">
        <f t="array" aca="1" ref="C25" ca="1">SUMPRODUCT((INDIRECT("'"&amp;C$6&amp;"_KESIS'!$b$48:$b$91")='natural-gas'!$B25)*(INDIRECT("'"&amp;C$6&amp;"_KESIS'!$D$1:$BI$1")='natural-gas'!$B$3),INDIRECT("'"&amp;C$6&amp;"_KESIS'!$D$48:$BI$91"))</f>
        <v>370.3</v>
      </c>
      <c r="D25" s="611" cm="1">
        <f t="array" aca="1" ref="D25" ca="1">SUMPRODUCT((INDIRECT("'"&amp;D$6&amp;"_KESIS'!$b$48:$b$91")='natural-gas'!$B25)*(INDIRECT("'"&amp;D$6&amp;"_KESIS'!$D$1:$BI$1")='natural-gas'!$B$3),INDIRECT("'"&amp;D$6&amp;"_KESIS'!$D$48:$BI$91"))</f>
        <v>461.1</v>
      </c>
      <c r="E25" s="611" cm="1">
        <f t="array" aca="1" ref="E25" ca="1">SUMPRODUCT((INDIRECT("'"&amp;E$6&amp;"_KESIS'!$b$48:$b$91")='natural-gas'!$B25)*(INDIRECT("'"&amp;E$6&amp;"_KESIS'!$D$1:$BI$1")='natural-gas'!$B$3),INDIRECT("'"&amp;E$6&amp;"_KESIS'!$D$48:$BI$91"))</f>
        <v>484.3</v>
      </c>
      <c r="F25" s="611" cm="1">
        <f t="array" aca="1" ref="F25" ca="1">SUMPRODUCT((INDIRECT("'"&amp;F$6&amp;"_KESIS'!$b$48:$b$91")='natural-gas'!$B25)*(INDIRECT("'"&amp;F$6&amp;"_KESIS'!$D$1:$BI$1")='natural-gas'!$B$3),INDIRECT("'"&amp;F$6&amp;"_KESIS'!$D$48:$BI$91"))</f>
        <v>498.8</v>
      </c>
      <c r="G25" s="611" cm="1">
        <f t="array" aca="1" ref="G25" ca="1">SUMPRODUCT((INDIRECT("'"&amp;G$6&amp;"_KESIS'!$b$48:$b$91")='natural-gas'!$B25)*(INDIRECT("'"&amp;G$6&amp;"_KESIS'!$D$1:$BI$1")='natural-gas'!$B$3),INDIRECT("'"&amp;G$6&amp;"_KESIS'!$D$48:$BI$91"))</f>
        <v>668.8</v>
      </c>
    </row>
    <row r="26" spans="1:8" ht="13.5">
      <c r="A26" s="108" t="s">
        <v>262</v>
      </c>
      <c r="B26" s="604" t="s">
        <v>121</v>
      </c>
      <c r="C26" s="611" cm="1">
        <f t="array" aca="1" ref="C26" ca="1">SUMPRODUCT((INDIRECT("'"&amp;C$6&amp;"_KESIS'!$b$48:$b$91")='natural-gas'!$B26)*(INDIRECT("'"&amp;C$6&amp;"_KESIS'!$D$1:$BI$1")='natural-gas'!$B$3),INDIRECT("'"&amp;C$6&amp;"_KESIS'!$D$48:$BI$91"))</f>
        <v>1249.9000000000001</v>
      </c>
      <c r="D26" s="611" cm="1">
        <f t="array" aca="1" ref="D26" ca="1">SUMPRODUCT((INDIRECT("'"&amp;D$6&amp;"_KESIS'!$b$48:$b$91")='natural-gas'!$B26)*(INDIRECT("'"&amp;D$6&amp;"_KESIS'!$D$1:$BI$1")='natural-gas'!$B$3),INDIRECT("'"&amp;D$6&amp;"_KESIS'!$D$48:$BI$91"))</f>
        <v>1287.7</v>
      </c>
      <c r="E26" s="611" cm="1">
        <f t="array" aca="1" ref="E26" ca="1">SUMPRODUCT((INDIRECT("'"&amp;E$6&amp;"_KESIS'!$b$48:$b$91")='natural-gas'!$B26)*(INDIRECT("'"&amp;E$6&amp;"_KESIS'!$D$1:$BI$1")='natural-gas'!$B$3),INDIRECT("'"&amp;E$6&amp;"_KESIS'!$D$48:$BI$91"))</f>
        <v>1393</v>
      </c>
      <c r="F26" s="611" cm="1">
        <f t="array" aca="1" ref="F26" ca="1">SUMPRODUCT((INDIRECT("'"&amp;F$6&amp;"_KESIS'!$b$48:$b$91")='natural-gas'!$B26)*(INDIRECT("'"&amp;F$6&amp;"_KESIS'!$D$1:$BI$1")='natural-gas'!$B$3),INDIRECT("'"&amp;F$6&amp;"_KESIS'!$D$48:$BI$91"))</f>
        <v>1421.7</v>
      </c>
      <c r="G26" s="611" cm="1">
        <f t="array" aca="1" ref="G26" ca="1">SUMPRODUCT((INDIRECT("'"&amp;G$6&amp;"_KESIS'!$b$48:$b$91")='natural-gas'!$B26)*(INDIRECT("'"&amp;G$6&amp;"_KESIS'!$D$1:$BI$1")='natural-gas'!$B$3),INDIRECT("'"&amp;G$6&amp;"_KESIS'!$D$48:$BI$91"))</f>
        <v>1469.7</v>
      </c>
    </row>
    <row r="27" spans="1:8" ht="13.5">
      <c r="A27" s="109" t="s">
        <v>265</v>
      </c>
      <c r="B27" s="604" t="s">
        <v>122</v>
      </c>
      <c r="C27" s="611" cm="1">
        <f t="array" aca="1" ref="C27" ca="1">SUMPRODUCT((INDIRECT("'"&amp;C$6&amp;"_KESIS'!$b$48:$b$91")='natural-gas'!$B27)*(INDIRECT("'"&amp;C$6&amp;"_KESIS'!$D$1:$BI$1")='natural-gas'!$B$3),INDIRECT("'"&amp;C$6&amp;"_KESIS'!$D$48:$BI$91"))</f>
        <v>713.4</v>
      </c>
      <c r="D27" s="611" cm="1">
        <f t="array" aca="1" ref="D27" ca="1">SUMPRODUCT((INDIRECT("'"&amp;D$6&amp;"_KESIS'!$b$48:$b$91")='natural-gas'!$B27)*(INDIRECT("'"&amp;D$6&amp;"_KESIS'!$D$1:$BI$1")='natural-gas'!$B$3),INDIRECT("'"&amp;D$6&amp;"_KESIS'!$D$48:$BI$91"))</f>
        <v>681.4</v>
      </c>
      <c r="E27" s="611" cm="1">
        <f t="array" aca="1" ref="E27" ca="1">SUMPRODUCT((INDIRECT("'"&amp;E$6&amp;"_KESIS'!$b$48:$b$91")='natural-gas'!$B27)*(INDIRECT("'"&amp;E$6&amp;"_KESIS'!$D$1:$BI$1")='natural-gas'!$B$3),INDIRECT("'"&amp;E$6&amp;"_KESIS'!$D$48:$BI$91"))</f>
        <v>732.3</v>
      </c>
      <c r="F27" s="611" cm="1">
        <f t="array" aca="1" ref="F27" ca="1">SUMPRODUCT((INDIRECT("'"&amp;F$6&amp;"_KESIS'!$b$48:$b$91")='natural-gas'!$B27)*(INDIRECT("'"&amp;F$6&amp;"_KESIS'!$D$1:$BI$1")='natural-gas'!$B$3),INDIRECT("'"&amp;F$6&amp;"_KESIS'!$D$48:$BI$91"))</f>
        <v>691</v>
      </c>
      <c r="G27" s="611" cm="1">
        <f t="array" aca="1" ref="G27" ca="1">SUMPRODUCT((INDIRECT("'"&amp;G$6&amp;"_KESIS'!$b$48:$b$91")='natural-gas'!$B27)*(INDIRECT("'"&amp;G$6&amp;"_KESIS'!$D$1:$BI$1")='natural-gas'!$B$3),INDIRECT("'"&amp;G$6&amp;"_KESIS'!$D$48:$BI$91"))</f>
        <v>682.7</v>
      </c>
    </row>
    <row r="28" spans="1:8" ht="13.5">
      <c r="A28" s="107" t="s">
        <v>266</v>
      </c>
      <c r="B28" s="600" t="s">
        <v>123</v>
      </c>
      <c r="C28" s="611" cm="1">
        <f t="array" aca="1" ref="C28" ca="1">SUMPRODUCT((INDIRECT("'"&amp;C$6&amp;"_KESIS'!$b$48:$b$91")='natural-gas'!$B28)*(INDIRECT("'"&amp;C$6&amp;"_KESIS'!$D$1:$BI$1")='natural-gas'!$B$3),INDIRECT("'"&amp;C$6&amp;"_KESIS'!$D$48:$BI$91"))</f>
        <v>551.20000000000005</v>
      </c>
      <c r="D28" s="611" cm="1">
        <f t="array" aca="1" ref="D28" ca="1">SUMPRODUCT((INDIRECT("'"&amp;D$6&amp;"_KESIS'!$b$48:$b$91")='natural-gas'!$B28)*(INDIRECT("'"&amp;D$6&amp;"_KESIS'!$D$1:$BI$1")='natural-gas'!$B$3),INDIRECT("'"&amp;D$6&amp;"_KESIS'!$D$48:$BI$91"))</f>
        <v>340</v>
      </c>
      <c r="E28" s="611" cm="1">
        <f t="array" aca="1" ref="E28" ca="1">SUMPRODUCT((INDIRECT("'"&amp;E$6&amp;"_KESIS'!$b$48:$b$91")='natural-gas'!$B28)*(INDIRECT("'"&amp;E$6&amp;"_KESIS'!$D$1:$BI$1")='natural-gas'!$B$3),INDIRECT("'"&amp;E$6&amp;"_KESIS'!$D$48:$BI$91"))</f>
        <v>393.9</v>
      </c>
      <c r="F28" s="611" cm="1">
        <f t="array" aca="1" ref="F28" ca="1">SUMPRODUCT((INDIRECT("'"&amp;F$6&amp;"_KESIS'!$b$48:$b$91")='natural-gas'!$B28)*(INDIRECT("'"&amp;F$6&amp;"_KESIS'!$D$1:$BI$1")='natural-gas'!$B$3),INDIRECT("'"&amp;F$6&amp;"_KESIS'!$D$48:$BI$91"))</f>
        <v>393.8</v>
      </c>
      <c r="G28" s="611" cm="1">
        <f t="array" aca="1" ref="G28" ca="1">SUMPRODUCT((INDIRECT("'"&amp;G$6&amp;"_KESIS'!$b$48:$b$91")='natural-gas'!$B28)*(INDIRECT("'"&amp;G$6&amp;"_KESIS'!$D$1:$BI$1")='natural-gas'!$B$3),INDIRECT("'"&amp;G$6&amp;"_KESIS'!$D$48:$BI$91"))</f>
        <v>362.3</v>
      </c>
    </row>
    <row r="29" spans="1:8" ht="13.5">
      <c r="A29" s="107" t="s">
        <v>269</v>
      </c>
      <c r="B29" s="600" t="s">
        <v>124</v>
      </c>
      <c r="C29" s="611" cm="1">
        <f t="array" aca="1" ref="C29" ca="1">SUMPRODUCT((INDIRECT("'"&amp;C$6&amp;"_KESIS'!$b$48:$b$91")='natural-gas'!$B29)*(INDIRECT("'"&amp;C$6&amp;"_KESIS'!$D$1:$BI$1")='natural-gas'!$B$3),INDIRECT("'"&amp;C$6&amp;"_KESIS'!$D$48:$BI$91"))</f>
        <v>0.1</v>
      </c>
      <c r="D29" s="611" cm="1">
        <f t="array" aca="1" ref="D29" ca="1">SUMPRODUCT((INDIRECT("'"&amp;D$6&amp;"_KESIS'!$b$48:$b$91")='natural-gas'!$B29)*(INDIRECT("'"&amp;D$6&amp;"_KESIS'!$D$1:$BI$1")='natural-gas'!$B$3),INDIRECT("'"&amp;D$6&amp;"_KESIS'!$D$48:$BI$91"))</f>
        <v>0.1</v>
      </c>
      <c r="E29" s="611" cm="1">
        <f t="array" aca="1" ref="E29" ca="1">SUMPRODUCT((INDIRECT("'"&amp;E$6&amp;"_KESIS'!$b$48:$b$91")='natural-gas'!$B29)*(INDIRECT("'"&amp;E$6&amp;"_KESIS'!$D$1:$BI$1")='natural-gas'!$B$3),INDIRECT("'"&amp;E$6&amp;"_KESIS'!$D$48:$BI$91"))</f>
        <v>0</v>
      </c>
      <c r="F29" s="611" cm="1">
        <f t="array" aca="1" ref="F29" ca="1">SUMPRODUCT((INDIRECT("'"&amp;F$6&amp;"_KESIS'!$b$48:$b$91")='natural-gas'!$B29)*(INDIRECT("'"&amp;F$6&amp;"_KESIS'!$D$1:$BI$1")='natural-gas'!$B$3),INDIRECT("'"&amp;F$6&amp;"_KESIS'!$D$48:$BI$91"))</f>
        <v>0</v>
      </c>
      <c r="G29" s="611" cm="1">
        <f t="array" aca="1" ref="G29" ca="1">SUMPRODUCT((INDIRECT("'"&amp;G$6&amp;"_KESIS'!$b$48:$b$91")='natural-gas'!$B29)*(INDIRECT("'"&amp;G$6&amp;"_KESIS'!$D$1:$BI$1")='natural-gas'!$B$3),INDIRECT("'"&amp;G$6&amp;"_KESIS'!$D$48:$BI$91"))</f>
        <v>0</v>
      </c>
    </row>
    <row r="30" spans="1:8" ht="13.5">
      <c r="A30" s="107" t="s">
        <v>268</v>
      </c>
      <c r="B30" s="602" t="s">
        <v>132</v>
      </c>
      <c r="C30" s="611" cm="1">
        <f t="array" aca="1" ref="C30" ca="1">SUMPRODUCT((INDIRECT("'"&amp;C$6&amp;"_KESIS'!$b$48:$b$91")='natural-gas'!$B30)*(INDIRECT("'"&amp;C$6&amp;"_KESIS'!$D$1:$BI$1")='natural-gas'!$B$3),INDIRECT("'"&amp;C$6&amp;"_KESIS'!$D$48:$BI$91"))</f>
        <v>77.900000000000006</v>
      </c>
      <c r="D30" s="611" cm="1">
        <f t="array" aca="1" ref="D30" ca="1">SUMPRODUCT((INDIRECT("'"&amp;D$6&amp;"_KESIS'!$b$48:$b$91")='natural-gas'!$B30)*(INDIRECT("'"&amp;D$6&amp;"_KESIS'!$D$1:$BI$1")='natural-gas'!$B$3),INDIRECT("'"&amp;D$6&amp;"_KESIS'!$D$48:$BI$91"))</f>
        <v>69.900000000000006</v>
      </c>
      <c r="E30" s="611" cm="1">
        <f t="array" aca="1" ref="E30" ca="1">SUMPRODUCT((INDIRECT("'"&amp;E$6&amp;"_KESIS'!$b$48:$b$91")='natural-gas'!$B30)*(INDIRECT("'"&amp;E$6&amp;"_KESIS'!$D$1:$BI$1")='natural-gas'!$B$3),INDIRECT("'"&amp;E$6&amp;"_KESIS'!$D$48:$BI$91"))</f>
        <v>73.900000000000006</v>
      </c>
      <c r="F30" s="611" cm="1">
        <f t="array" aca="1" ref="F30" ca="1">SUMPRODUCT((INDIRECT("'"&amp;F$6&amp;"_KESIS'!$b$48:$b$91")='natural-gas'!$B30)*(INDIRECT("'"&amp;F$6&amp;"_KESIS'!$D$1:$BI$1")='natural-gas'!$B$3),INDIRECT("'"&amp;F$6&amp;"_KESIS'!$D$48:$BI$91"))</f>
        <v>66.2</v>
      </c>
      <c r="G30" s="611" cm="1">
        <f t="array" aca="1" ref="G30" ca="1">SUMPRODUCT((INDIRECT("'"&amp;G$6&amp;"_KESIS'!$b$48:$b$91")='natural-gas'!$B30)*(INDIRECT("'"&amp;G$6&amp;"_KESIS'!$D$1:$BI$1")='natural-gas'!$B$3),INDIRECT("'"&amp;G$6&amp;"_KESIS'!$D$48:$BI$91"))</f>
        <v>59.8</v>
      </c>
    </row>
    <row r="31" spans="1:8" ht="13.5">
      <c r="A31" s="108" t="s">
        <v>256</v>
      </c>
      <c r="B31" s="601" t="s">
        <v>134</v>
      </c>
      <c r="C31" s="611" cm="1">
        <f t="array" aca="1" ref="C31" ca="1">SUMPRODUCT((INDIRECT("'"&amp;C$6&amp;"_KESIS'!$b$48:$b$91")='natural-gas'!$B31)*(INDIRECT("'"&amp;C$6&amp;"_KESIS'!$D$1:$BI$1")='natural-gas'!$B$3),INDIRECT("'"&amp;C$6&amp;"_KESIS'!$D$48:$BI$91"))</f>
        <v>332.6</v>
      </c>
      <c r="D31" s="611" cm="1">
        <f t="array" aca="1" ref="D31" ca="1">SUMPRODUCT((INDIRECT("'"&amp;D$6&amp;"_KESIS'!$b$48:$b$91")='natural-gas'!$B31)*(INDIRECT("'"&amp;D$6&amp;"_KESIS'!$D$1:$BI$1")='natural-gas'!$B$3),INDIRECT("'"&amp;D$6&amp;"_KESIS'!$D$48:$BI$91"))</f>
        <v>1026.9000000000001</v>
      </c>
      <c r="E31" s="611" cm="1">
        <f t="array" aca="1" ref="E31" ca="1">SUMPRODUCT((INDIRECT("'"&amp;E$6&amp;"_KESIS'!$b$48:$b$91")='natural-gas'!$B31)*(INDIRECT("'"&amp;E$6&amp;"_KESIS'!$D$1:$BI$1")='natural-gas'!$B$3),INDIRECT("'"&amp;E$6&amp;"_KESIS'!$D$48:$BI$91"))</f>
        <v>1054.9000000000001</v>
      </c>
      <c r="F31" s="611" cm="1">
        <f t="array" aca="1" ref="F31" ca="1">SUMPRODUCT((INDIRECT("'"&amp;F$6&amp;"_KESIS'!$b$48:$b$91")='natural-gas'!$B31)*(INDIRECT("'"&amp;F$6&amp;"_KESIS'!$D$1:$BI$1")='natural-gas'!$B$3),INDIRECT("'"&amp;F$6&amp;"_KESIS'!$D$48:$BI$91"))</f>
        <v>750.1</v>
      </c>
      <c r="G31" s="611" cm="1">
        <f t="array" aca="1" ref="G31" ca="1">SUMPRODUCT((INDIRECT("'"&amp;G$6&amp;"_KESIS'!$b$48:$b$91")='natural-gas'!$B31)*(INDIRECT("'"&amp;G$6&amp;"_KESIS'!$D$1:$BI$1")='natural-gas'!$B$3),INDIRECT("'"&amp;G$6&amp;"_KESIS'!$D$48:$BI$91"))</f>
        <v>1001.5</v>
      </c>
      <c r="H31" s="429" t="s">
        <v>906</v>
      </c>
    </row>
    <row r="32" spans="1:8" ht="13.5">
      <c r="A32" s="605"/>
      <c r="B32" s="624"/>
      <c r="C32" s="625">
        <f ca="1">SUM(C7:C31)</f>
        <v>10553.400000000001</v>
      </c>
      <c r="D32" s="625">
        <f t="shared" ref="D32:G32" ca="1" si="0">SUM(D7:D31)</f>
        <v>11341.6</v>
      </c>
      <c r="E32" s="625">
        <f t="shared" ca="1" si="0"/>
        <v>12009.399999999998</v>
      </c>
      <c r="F32" s="625">
        <f t="shared" ca="1" si="0"/>
        <v>11394.9</v>
      </c>
      <c r="G32" s="625">
        <f t="shared" ca="1" si="0"/>
        <v>12008</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4.5</v>
      </c>
      <c r="D35" s="488">
        <f t="shared" ref="D35:G35" ca="1" si="1">SUMIF($A$7:$A$31,$B35,D$7:D$31)</f>
        <v>1</v>
      </c>
      <c r="E35" s="488">
        <f t="shared" ca="1" si="1"/>
        <v>2.5</v>
      </c>
      <c r="F35" s="488">
        <f t="shared" ca="1" si="1"/>
        <v>3.4</v>
      </c>
      <c r="G35" s="488">
        <f t="shared" ca="1" si="1"/>
        <v>3.7</v>
      </c>
      <c r="H35" s="431" t="s">
        <v>681</v>
      </c>
    </row>
    <row r="36" spans="1:8">
      <c r="A36" s="433" t="s">
        <v>782</v>
      </c>
      <c r="B36" s="435" t="s">
        <v>247</v>
      </c>
      <c r="C36" s="488">
        <f t="shared" ref="C36:G53" ca="1" si="2">SUMIF($A$7:$A$31,$B36,C$7:C$31)</f>
        <v>0</v>
      </c>
      <c r="D36" s="488">
        <f t="shared" ca="1" si="2"/>
        <v>0</v>
      </c>
      <c r="E36" s="488">
        <f t="shared" ca="1" si="2"/>
        <v>0</v>
      </c>
      <c r="F36" s="488">
        <f t="shared" ca="1" si="2"/>
        <v>0</v>
      </c>
      <c r="G36" s="488">
        <f t="shared" ca="1" si="2"/>
        <v>0</v>
      </c>
      <c r="H36" s="431"/>
    </row>
    <row r="37" spans="1:8">
      <c r="A37" s="433" t="s">
        <v>783</v>
      </c>
      <c r="B37" s="435" t="s">
        <v>248</v>
      </c>
      <c r="C37" s="488">
        <f t="shared" ca="1" si="2"/>
        <v>0</v>
      </c>
      <c r="D37" s="488">
        <f t="shared" ca="1" si="2"/>
        <v>0</v>
      </c>
      <c r="E37" s="488">
        <f t="shared" ca="1" si="2"/>
        <v>0</v>
      </c>
      <c r="F37" s="488">
        <f t="shared" ca="1" si="2"/>
        <v>0</v>
      </c>
      <c r="G37" s="488">
        <f t="shared" ca="1" si="2"/>
        <v>0</v>
      </c>
      <c r="H37" s="431"/>
    </row>
    <row r="38" spans="1:8">
      <c r="A38" s="433" t="s">
        <v>784</v>
      </c>
      <c r="B38" s="434" t="s">
        <v>249</v>
      </c>
      <c r="C38" s="488">
        <f t="shared" ca="1" si="2"/>
        <v>0</v>
      </c>
      <c r="D38" s="488">
        <f t="shared" ca="1" si="2"/>
        <v>0</v>
      </c>
      <c r="E38" s="488">
        <f t="shared" ca="1" si="2"/>
        <v>0</v>
      </c>
      <c r="F38" s="488">
        <f t="shared" ca="1" si="2"/>
        <v>0</v>
      </c>
      <c r="G38" s="488">
        <f t="shared" ca="1" si="2"/>
        <v>0</v>
      </c>
      <c r="H38" s="431" t="s">
        <v>681</v>
      </c>
    </row>
    <row r="39" spans="1:8">
      <c r="A39" s="433" t="s">
        <v>785</v>
      </c>
      <c r="B39" s="434" t="s">
        <v>250</v>
      </c>
      <c r="C39" s="488">
        <f t="shared" ca="1" si="2"/>
        <v>802.8</v>
      </c>
      <c r="D39" s="488">
        <f t="shared" ca="1" si="2"/>
        <v>838.4</v>
      </c>
      <c r="E39" s="488">
        <f t="shared" ca="1" si="2"/>
        <v>901.4</v>
      </c>
      <c r="F39" s="488">
        <f t="shared" ca="1" si="2"/>
        <v>912.9</v>
      </c>
      <c r="G39" s="488">
        <f t="shared" ca="1" si="2"/>
        <v>872.5</v>
      </c>
      <c r="H39" s="431" t="s">
        <v>681</v>
      </c>
    </row>
    <row r="40" spans="1:8">
      <c r="A40" s="433" t="s">
        <v>786</v>
      </c>
      <c r="B40" s="434" t="s">
        <v>251</v>
      </c>
      <c r="C40" s="488">
        <f t="shared" ca="1" si="2"/>
        <v>244.6</v>
      </c>
      <c r="D40" s="488">
        <f t="shared" ca="1" si="2"/>
        <v>218.6</v>
      </c>
      <c r="E40" s="488">
        <f t="shared" ca="1" si="2"/>
        <v>233</v>
      </c>
      <c r="F40" s="488">
        <f t="shared" ca="1" si="2"/>
        <v>202.1</v>
      </c>
      <c r="G40" s="488">
        <f t="shared" ca="1" si="2"/>
        <v>172.7</v>
      </c>
      <c r="H40" s="431" t="s">
        <v>681</v>
      </c>
    </row>
    <row r="41" spans="1:8">
      <c r="A41" s="433" t="s">
        <v>787</v>
      </c>
      <c r="B41" s="434" t="s">
        <v>252</v>
      </c>
      <c r="C41" s="488">
        <f t="shared" ca="1" si="2"/>
        <v>26.8</v>
      </c>
      <c r="D41" s="488">
        <f t="shared" ca="1" si="2"/>
        <v>24.3</v>
      </c>
      <c r="E41" s="488">
        <f t="shared" ca="1" si="2"/>
        <v>28</v>
      </c>
      <c r="F41" s="488">
        <f t="shared" ca="1" si="2"/>
        <v>31.7</v>
      </c>
      <c r="G41" s="488">
        <f t="shared" ca="1" si="2"/>
        <v>29</v>
      </c>
      <c r="H41" s="431" t="s">
        <v>681</v>
      </c>
    </row>
    <row r="42" spans="1:8">
      <c r="A42" s="433" t="s">
        <v>788</v>
      </c>
      <c r="B42" s="434" t="s">
        <v>253</v>
      </c>
      <c r="C42" s="488">
        <f t="shared" ca="1" si="2"/>
        <v>298.3</v>
      </c>
      <c r="D42" s="488">
        <f t="shared" ca="1" si="2"/>
        <v>305.5</v>
      </c>
      <c r="E42" s="488">
        <f t="shared" ca="1" si="2"/>
        <v>310.8</v>
      </c>
      <c r="F42" s="488">
        <f t="shared" ca="1" si="2"/>
        <v>305.89999999999998</v>
      </c>
      <c r="G42" s="488">
        <f t="shared" ca="1" si="2"/>
        <v>282.10000000000002</v>
      </c>
      <c r="H42" s="431" t="s">
        <v>681</v>
      </c>
    </row>
    <row r="43" spans="1:8">
      <c r="A43" s="433" t="s">
        <v>789</v>
      </c>
      <c r="B43" s="435" t="s">
        <v>254</v>
      </c>
      <c r="C43" s="488">
        <f t="shared" ca="1" si="2"/>
        <v>0</v>
      </c>
      <c r="D43" s="488">
        <f t="shared" ca="1" si="2"/>
        <v>0</v>
      </c>
      <c r="E43" s="488">
        <f t="shared" ca="1" si="2"/>
        <v>0</v>
      </c>
      <c r="F43" s="488">
        <f t="shared" ca="1" si="2"/>
        <v>0</v>
      </c>
      <c r="G43" s="488">
        <f t="shared" ca="1" si="2"/>
        <v>0</v>
      </c>
      <c r="H43" s="431"/>
    </row>
    <row r="44" spans="1:8">
      <c r="A44" s="433" t="s">
        <v>790</v>
      </c>
      <c r="B44" s="436" t="s">
        <v>257</v>
      </c>
      <c r="C44" s="488">
        <f t="shared" ca="1" si="2"/>
        <v>2054</v>
      </c>
      <c r="D44" s="488">
        <f t="shared" ca="1" si="2"/>
        <v>2713.4</v>
      </c>
      <c r="E44" s="488">
        <f t="shared" ca="1" si="2"/>
        <v>2998.4</v>
      </c>
      <c r="F44" s="488">
        <f t="shared" ca="1" si="2"/>
        <v>2833.9</v>
      </c>
      <c r="G44" s="488">
        <f t="shared" ca="1" si="2"/>
        <v>2647.5</v>
      </c>
      <c r="H44" s="431" t="s">
        <v>670</v>
      </c>
    </row>
    <row r="45" spans="1:8">
      <c r="A45" s="433" t="s">
        <v>791</v>
      </c>
      <c r="B45" s="437" t="s">
        <v>398</v>
      </c>
      <c r="C45" s="488">
        <f t="shared" ca="1" si="2"/>
        <v>577.6</v>
      </c>
      <c r="D45" s="488">
        <f t="shared" ca="1" si="2"/>
        <v>530.6</v>
      </c>
      <c r="E45" s="488">
        <f t="shared" ca="1" si="2"/>
        <v>552.9</v>
      </c>
      <c r="F45" s="488">
        <f t="shared" ca="1" si="2"/>
        <v>532.20000000000005</v>
      </c>
      <c r="G45" s="488">
        <f t="shared" ca="1" si="2"/>
        <v>491.3</v>
      </c>
      <c r="H45" s="431" t="s">
        <v>681</v>
      </c>
    </row>
    <row r="46" spans="1:8">
      <c r="A46" s="433" t="s">
        <v>792</v>
      </c>
      <c r="B46" s="438" t="s">
        <v>259</v>
      </c>
      <c r="C46" s="488">
        <f t="shared" ca="1" si="2"/>
        <v>1659.3</v>
      </c>
      <c r="D46" s="488">
        <f t="shared" ca="1" si="2"/>
        <v>1467.2</v>
      </c>
      <c r="E46" s="488">
        <f t="shared" ca="1" si="2"/>
        <v>1542.8999999999999</v>
      </c>
      <c r="F46" s="488">
        <f t="shared" ca="1" si="2"/>
        <v>1533.1</v>
      </c>
      <c r="G46" s="488">
        <f t="shared" ca="1" si="2"/>
        <v>1639.9</v>
      </c>
      <c r="H46" s="431" t="s">
        <v>801</v>
      </c>
    </row>
    <row r="47" spans="1:8">
      <c r="A47" s="433" t="s">
        <v>793</v>
      </c>
      <c r="B47" s="439" t="s">
        <v>261</v>
      </c>
      <c r="C47" s="488">
        <f t="shared" ca="1" si="2"/>
        <v>370.3</v>
      </c>
      <c r="D47" s="488">
        <f t="shared" ca="1" si="2"/>
        <v>461.1</v>
      </c>
      <c r="E47" s="488">
        <f t="shared" ca="1" si="2"/>
        <v>484.3</v>
      </c>
      <c r="F47" s="488">
        <f t="shared" ca="1" si="2"/>
        <v>498.8</v>
      </c>
      <c r="G47" s="488">
        <f t="shared" ca="1" si="2"/>
        <v>668.8</v>
      </c>
      <c r="H47" s="431" t="s">
        <v>216</v>
      </c>
    </row>
    <row r="48" spans="1:8">
      <c r="A48" s="433" t="s">
        <v>794</v>
      </c>
      <c r="B48" s="440" t="s">
        <v>262</v>
      </c>
      <c r="C48" s="488">
        <f t="shared" ca="1" si="2"/>
        <v>1249.9000000000001</v>
      </c>
      <c r="D48" s="488">
        <f t="shared" ca="1" si="2"/>
        <v>1287.7</v>
      </c>
      <c r="E48" s="488">
        <f t="shared" ca="1" si="2"/>
        <v>1393</v>
      </c>
      <c r="F48" s="488">
        <f t="shared" ca="1" si="2"/>
        <v>1421.7</v>
      </c>
      <c r="G48" s="488">
        <f t="shared" ca="1" si="2"/>
        <v>1469.7</v>
      </c>
      <c r="H48" s="431" t="s">
        <v>217</v>
      </c>
    </row>
    <row r="49" spans="1:18">
      <c r="A49" s="433" t="s">
        <v>795</v>
      </c>
      <c r="B49" s="441" t="s">
        <v>265</v>
      </c>
      <c r="C49" s="488">
        <f t="shared" ca="1" si="2"/>
        <v>713.4</v>
      </c>
      <c r="D49" s="488">
        <f t="shared" ca="1" si="2"/>
        <v>681.4</v>
      </c>
      <c r="E49" s="488">
        <f t="shared" ca="1" si="2"/>
        <v>732.3</v>
      </c>
      <c r="F49" s="488">
        <f t="shared" ca="1" si="2"/>
        <v>691</v>
      </c>
      <c r="G49" s="488">
        <f t="shared" ca="1" si="2"/>
        <v>682.7</v>
      </c>
      <c r="H49" s="431" t="s">
        <v>680</v>
      </c>
    </row>
    <row r="50" spans="1:18">
      <c r="A50" s="433" t="s">
        <v>796</v>
      </c>
      <c r="B50" s="434" t="s">
        <v>908</v>
      </c>
      <c r="C50" s="488">
        <f t="shared" ca="1" si="2"/>
        <v>551.20000000000005</v>
      </c>
      <c r="D50" s="488">
        <f t="shared" ca="1" si="2"/>
        <v>340</v>
      </c>
      <c r="E50" s="488">
        <f t="shared" ca="1" si="2"/>
        <v>393.9</v>
      </c>
      <c r="F50" s="488">
        <f t="shared" ca="1" si="2"/>
        <v>393.8</v>
      </c>
      <c r="G50" s="488">
        <f t="shared" ca="1" si="2"/>
        <v>362.3</v>
      </c>
      <c r="H50" s="431" t="s">
        <v>681</v>
      </c>
    </row>
    <row r="51" spans="1:18">
      <c r="A51" s="433" t="s">
        <v>797</v>
      </c>
      <c r="B51" s="435" t="s">
        <v>267</v>
      </c>
      <c r="C51" s="488">
        <f t="shared" ca="1" si="2"/>
        <v>1922.7</v>
      </c>
      <c r="D51" s="488">
        <f t="shared" ca="1" si="2"/>
        <v>2402.4</v>
      </c>
      <c r="E51" s="488">
        <f t="shared" ca="1" si="2"/>
        <v>2362.1</v>
      </c>
      <c r="F51" s="488">
        <f t="shared" ca="1" si="2"/>
        <v>1968.2</v>
      </c>
      <c r="G51" s="488">
        <f t="shared" ca="1" si="2"/>
        <v>2626</v>
      </c>
      <c r="H51" s="431"/>
    </row>
    <row r="52" spans="1:18">
      <c r="A52" s="433" t="s">
        <v>798</v>
      </c>
      <c r="B52" s="434" t="s">
        <v>268</v>
      </c>
      <c r="C52" s="488">
        <f t="shared" ca="1" si="2"/>
        <v>77.900000000000006</v>
      </c>
      <c r="D52" s="488">
        <f t="shared" ca="1" si="2"/>
        <v>69.900000000000006</v>
      </c>
      <c r="E52" s="488">
        <f t="shared" ca="1" si="2"/>
        <v>73.900000000000006</v>
      </c>
      <c r="F52" s="488">
        <f t="shared" ca="1" si="2"/>
        <v>66.2</v>
      </c>
      <c r="G52" s="488">
        <f t="shared" ca="1" si="2"/>
        <v>59.8</v>
      </c>
      <c r="H52" s="431"/>
    </row>
    <row r="53" spans="1:18">
      <c r="A53" s="433" t="s">
        <v>799</v>
      </c>
      <c r="B53" s="434" t="s">
        <v>269</v>
      </c>
      <c r="C53" s="488">
        <f t="shared" ca="1" si="2"/>
        <v>0.1</v>
      </c>
      <c r="D53" s="488">
        <f t="shared" ca="1" si="2"/>
        <v>0.1</v>
      </c>
      <c r="E53" s="488">
        <f t="shared" ca="1" si="2"/>
        <v>0</v>
      </c>
      <c r="F53" s="488">
        <f t="shared" ca="1" si="2"/>
        <v>0</v>
      </c>
      <c r="G53" s="488">
        <f t="shared" ca="1" si="2"/>
        <v>0</v>
      </c>
      <c r="H53" s="431" t="s">
        <v>681</v>
      </c>
    </row>
    <row r="54" spans="1:18">
      <c r="C54" s="490">
        <f ca="1">SUM(C35:C53)-SUM(C7:C31)</f>
        <v>0</v>
      </c>
      <c r="D54" s="490">
        <f t="shared" ref="D54:G54" ca="1" si="3">SUM(D35:D53)-SUM(D7:D31)</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467"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448" t="s">
        <v>670</v>
      </c>
      <c r="B61" s="449" t="s">
        <v>673</v>
      </c>
      <c r="C61" s="450">
        <v>4.4569999999999999</v>
      </c>
      <c r="D61" s="450">
        <v>4.58</v>
      </c>
      <c r="E61" s="450">
        <v>2.0550000000000002</v>
      </c>
      <c r="F61" s="450">
        <v>2.238</v>
      </c>
      <c r="G61" s="450">
        <v>2.3119999999999998</v>
      </c>
      <c r="H61" s="451">
        <v>2.5049999999999999</v>
      </c>
      <c r="I61" s="451">
        <v>2.4900000000000002</v>
      </c>
      <c r="J61" s="451">
        <v>2.2000000000000002</v>
      </c>
      <c r="K61" s="452">
        <f>_xlfn.RRI(H$60-G$60,G61,H61)</f>
        <v>1.3452309573375842E-2</v>
      </c>
      <c r="L61" s="452">
        <f t="shared" ref="L61:M66" si="4">_xlfn.RRI(I$60-H$60,H61,I61)</f>
        <v>-6.0042208049926327E-4</v>
      </c>
      <c r="M61" s="452">
        <f t="shared" si="4"/>
        <v>-1.2306186877300895E-2</v>
      </c>
      <c r="N61" s="453">
        <v>1.784</v>
      </c>
      <c r="O61" s="453">
        <v>1.2959641255605381</v>
      </c>
      <c r="P61" s="453"/>
      <c r="Q61" s="453"/>
      <c r="R61" s="453"/>
    </row>
    <row r="62" spans="1:18">
      <c r="A62" s="448" t="s">
        <v>675</v>
      </c>
      <c r="B62" s="449" t="s">
        <v>673</v>
      </c>
      <c r="C62" s="450">
        <v>0.57799999999999996</v>
      </c>
      <c r="D62" s="450">
        <v>0.53100000000000003</v>
      </c>
      <c r="E62" s="450">
        <v>0.55100000000000005</v>
      </c>
      <c r="F62" s="450">
        <v>0.53200000000000003</v>
      </c>
      <c r="G62" s="450">
        <v>0.44</v>
      </c>
      <c r="H62" s="451">
        <v>0.53200000000000003</v>
      </c>
      <c r="I62" s="451">
        <v>0.69699999999999995</v>
      </c>
      <c r="J62" s="451">
        <v>0.85499999999999998</v>
      </c>
      <c r="K62" s="452">
        <f t="shared" ref="K62:K66" si="5">_xlfn.RRI(H$60-G$60,G62,H62)</f>
        <v>3.2150813751263163E-2</v>
      </c>
      <c r="L62" s="452">
        <f t="shared" si="4"/>
        <v>2.7382383416582501E-2</v>
      </c>
      <c r="M62" s="452">
        <f t="shared" si="4"/>
        <v>2.0641759897310985E-2</v>
      </c>
      <c r="N62" s="453">
        <v>0.49099999999999999</v>
      </c>
      <c r="O62" s="453">
        <v>0.89613034623217924</v>
      </c>
      <c r="P62" s="453"/>
      <c r="Q62" s="453"/>
      <c r="R62" s="453"/>
    </row>
    <row r="63" spans="1:18">
      <c r="A63" s="448" t="s">
        <v>676</v>
      </c>
      <c r="B63" s="449" t="s">
        <v>673</v>
      </c>
      <c r="C63" s="450">
        <v>2.3260000000000001</v>
      </c>
      <c r="D63" s="450">
        <v>2.2963415880298843</v>
      </c>
      <c r="E63" s="450">
        <v>2.1099359999999998</v>
      </c>
      <c r="F63" s="450">
        <v>1.8180340000000001</v>
      </c>
      <c r="G63" s="450">
        <v>2.476556</v>
      </c>
      <c r="H63" s="451">
        <v>2.4940000000000002</v>
      </c>
      <c r="I63" s="451">
        <v>2.1549999999999998</v>
      </c>
      <c r="J63" s="451">
        <v>1.9239999999999999</v>
      </c>
      <c r="K63" s="452">
        <f t="shared" si="5"/>
        <v>1.1705114993663113E-3</v>
      </c>
      <c r="L63" s="452">
        <f t="shared" si="4"/>
        <v>-1.4503508354884009E-2</v>
      </c>
      <c r="M63" s="452">
        <f t="shared" si="4"/>
        <v>-1.1274399311043126E-2</v>
      </c>
      <c r="N63" s="453">
        <v>2.145</v>
      </c>
      <c r="O63" s="453">
        <v>1.1545715617715617</v>
      </c>
      <c r="P63" s="453"/>
      <c r="Q63" s="453"/>
      <c r="R63" s="453"/>
    </row>
    <row r="64" spans="1:18">
      <c r="A64" s="448" t="s">
        <v>217</v>
      </c>
      <c r="B64" s="449" t="s">
        <v>673</v>
      </c>
      <c r="C64" s="454">
        <v>1.273348845123272</v>
      </c>
      <c r="D64" s="454">
        <v>1.2470166230288302</v>
      </c>
      <c r="E64" s="450">
        <v>1.3810660000000001</v>
      </c>
      <c r="F64" s="450">
        <v>1.456596</v>
      </c>
      <c r="G64" s="450">
        <v>2.4992559999999999</v>
      </c>
      <c r="H64" s="451">
        <v>2.726</v>
      </c>
      <c r="I64" s="451">
        <v>2.4279999999999999</v>
      </c>
      <c r="J64" s="451">
        <v>2.1520000000000001</v>
      </c>
      <c r="K64" s="452">
        <f t="shared" si="5"/>
        <v>1.4578958900424821E-2</v>
      </c>
      <c r="L64" s="452">
        <f t="shared" si="4"/>
        <v>-1.1509993324912093E-2</v>
      </c>
      <c r="M64" s="452">
        <f t="shared" si="4"/>
        <v>-1.1994508537975013E-2</v>
      </c>
      <c r="N64" s="453">
        <v>1.8089999999999999</v>
      </c>
      <c r="O64" s="453">
        <v>1.3815677169707021</v>
      </c>
      <c r="P64" s="453"/>
      <c r="Q64" s="453"/>
      <c r="R64" s="453"/>
    </row>
    <row r="65" spans="1:34">
      <c r="A65" s="448" t="s">
        <v>680</v>
      </c>
      <c r="B65" s="449" t="s">
        <v>673</v>
      </c>
      <c r="C65" s="454">
        <v>0.67365115487672822</v>
      </c>
      <c r="D65" s="454">
        <v>0.67826959532442077</v>
      </c>
      <c r="E65" s="450">
        <v>0.77078899999999995</v>
      </c>
      <c r="F65" s="450">
        <v>0.79857</v>
      </c>
      <c r="G65" s="450">
        <v>0.68218400000000001</v>
      </c>
      <c r="H65" s="451">
        <v>0.66500000000000004</v>
      </c>
      <c r="I65" s="451">
        <v>0.52600000000000002</v>
      </c>
      <c r="J65" s="451">
        <v>0.44500000000000001</v>
      </c>
      <c r="K65" s="452">
        <f t="shared" si="5"/>
        <v>-4.243035368005077E-3</v>
      </c>
      <c r="L65" s="452">
        <f t="shared" si="4"/>
        <v>-2.3175801049165279E-2</v>
      </c>
      <c r="M65" s="452">
        <f t="shared" si="4"/>
        <v>-1.658364499057241E-2</v>
      </c>
      <c r="N65" s="453">
        <v>0.68700000000000006</v>
      </c>
      <c r="O65" s="453">
        <v>0.99298981077147008</v>
      </c>
      <c r="P65" s="453"/>
      <c r="Q65" s="453"/>
      <c r="R65" s="453"/>
    </row>
    <row r="66" spans="1:34">
      <c r="A66" s="448" t="s">
        <v>681</v>
      </c>
      <c r="B66" s="449" t="s">
        <v>673</v>
      </c>
      <c r="C66" s="450">
        <v>2.141</v>
      </c>
      <c r="D66" s="450">
        <v>2.0823721936168642</v>
      </c>
      <c r="E66" s="450">
        <v>3.0662089999999997</v>
      </c>
      <c r="F66" s="450">
        <v>3.1677999999999988</v>
      </c>
      <c r="G66" s="450">
        <v>6.320004</v>
      </c>
      <c r="H66" s="451">
        <v>6.6239999999999997</v>
      </c>
      <c r="I66" s="451">
        <v>5.1619999999999999</v>
      </c>
      <c r="J66" s="451">
        <v>4.1459999999999999</v>
      </c>
      <c r="K66" s="452">
        <f t="shared" si="5"/>
        <v>7.8606633950035754E-3</v>
      </c>
      <c r="L66" s="452">
        <f t="shared" si="4"/>
        <v>-2.4629159998122097E-2</v>
      </c>
      <c r="M66" s="452">
        <f t="shared" si="4"/>
        <v>-2.1679554499640319E-2</v>
      </c>
      <c r="N66" s="453">
        <v>5.9080000000000004</v>
      </c>
      <c r="O66" s="453">
        <v>1.0697366283006093</v>
      </c>
      <c r="P66" s="453"/>
      <c r="Q66" s="453"/>
      <c r="R66" s="453"/>
    </row>
    <row r="67" spans="1:34">
      <c r="A67" s="468" t="s">
        <v>827</v>
      </c>
      <c r="B67" s="469"/>
      <c r="C67" s="470">
        <f>SUM(C61:C66)</f>
        <v>11.449</v>
      </c>
      <c r="D67" s="470">
        <f t="shared" ref="D67:J67" si="6">SUM(D61:D66)</f>
        <v>11.414999999999999</v>
      </c>
      <c r="E67" s="470">
        <f t="shared" si="6"/>
        <v>9.9339999999999993</v>
      </c>
      <c r="F67" s="470">
        <f t="shared" si="6"/>
        <v>10.010999999999999</v>
      </c>
      <c r="G67" s="470">
        <f t="shared" si="6"/>
        <v>14.73</v>
      </c>
      <c r="H67" s="470">
        <f t="shared" si="6"/>
        <v>15.545999999999999</v>
      </c>
      <c r="I67" s="470">
        <f t="shared" si="6"/>
        <v>13.458000000000002</v>
      </c>
      <c r="J67" s="470">
        <f t="shared" si="6"/>
        <v>11.722000000000001</v>
      </c>
      <c r="K67" s="471"/>
      <c r="L67" s="471"/>
      <c r="M67" s="471"/>
      <c r="N67" s="453"/>
      <c r="O67" s="453"/>
      <c r="P67" s="453"/>
      <c r="Q67" s="453"/>
      <c r="R67" s="453"/>
    </row>
    <row r="68" spans="1:34">
      <c r="A68" s="472" t="s">
        <v>816</v>
      </c>
      <c r="B68" s="473"/>
      <c r="C68" s="471">
        <f>SUM(C61:C66)*$B$56</f>
        <v>454029195481190</v>
      </c>
      <c r="D68" s="471">
        <f t="shared" ref="D68:J68" si="7">SUM(D61:D66)*$B$56</f>
        <v>452680868758649.94</v>
      </c>
      <c r="E68" s="471">
        <f t="shared" si="7"/>
        <v>393949342991540</v>
      </c>
      <c r="F68" s="471">
        <f t="shared" si="7"/>
        <v>397002906451410</v>
      </c>
      <c r="G68" s="471">
        <f t="shared" si="7"/>
        <v>584142724206300</v>
      </c>
      <c r="H68" s="471">
        <f t="shared" si="7"/>
        <v>616502565547260</v>
      </c>
      <c r="I68" s="471">
        <f t="shared" si="7"/>
        <v>533699442115980.06</v>
      </c>
      <c r="J68" s="471">
        <f t="shared" si="7"/>
        <v>464855465929820.06</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178455007395</v>
      </c>
      <c r="D73" s="456">
        <f t="shared" ca="1" si="8"/>
        <v>39656668310</v>
      </c>
      <c r="E73" s="456">
        <f t="shared" ca="1" si="8"/>
        <v>99141670775</v>
      </c>
      <c r="F73" s="456">
        <f t="shared" ca="1" si="8"/>
        <v>134832672254</v>
      </c>
      <c r="G73" s="456">
        <f t="shared" ca="1" si="8"/>
        <v>146729672747</v>
      </c>
      <c r="H73" s="452">
        <f ca="1">G73*$O$66</f>
        <v>156962105396.02759</v>
      </c>
      <c r="I73" s="452">
        <f t="shared" ref="I73:N73" ca="1" si="9">H73*(1+$K$66)</f>
        <v>158195931672.31683</v>
      </c>
      <c r="J73" s="452">
        <f t="shared" ca="1" si="9"/>
        <v>159439456641.65189</v>
      </c>
      <c r="K73" s="452">
        <f t="shared" ca="1" si="9"/>
        <v>160692756542.19418</v>
      </c>
      <c r="L73" s="452">
        <f t="shared" ca="1" si="9"/>
        <v>161955908211.38763</v>
      </c>
      <c r="M73" s="452">
        <f t="shared" ca="1" si="9"/>
        <v>163228989090.66943</v>
      </c>
      <c r="N73" s="452">
        <f t="shared" ca="1" si="9"/>
        <v>164512077230.2179</v>
      </c>
      <c r="O73" s="452">
        <f t="shared" ref="O73:X73" ca="1" si="10">N73*(1+$L$66)</f>
        <v>160460282958.49146</v>
      </c>
      <c r="P73" s="452">
        <f t="shared" ca="1" si="10"/>
        <v>156508280976.16281</v>
      </c>
      <c r="Q73" s="452">
        <f t="shared" ca="1" si="10"/>
        <v>152653613482.96985</v>
      </c>
      <c r="R73" s="452">
        <f t="shared" ca="1" si="10"/>
        <v>148893883212.2063</v>
      </c>
      <c r="S73" s="452">
        <f t="shared" ca="1" si="10"/>
        <v>145226751939.83118</v>
      </c>
      <c r="T73" s="452">
        <f t="shared" ca="1" si="10"/>
        <v>141649939030.29749</v>
      </c>
      <c r="U73" s="452">
        <f t="shared" ca="1" si="10"/>
        <v>138161220018.19604</v>
      </c>
      <c r="V73" s="452">
        <f t="shared" ca="1" si="10"/>
        <v>134758425224.83214</v>
      </c>
      <c r="W73" s="452">
        <f t="shared" ca="1" si="10"/>
        <v>131439438408.87477</v>
      </c>
      <c r="X73" s="452">
        <f t="shared" ca="1" si="10"/>
        <v>128202195450.23927</v>
      </c>
      <c r="Y73" s="452">
        <f t="shared" ref="Y73:AH73" ca="1" si="11">X73*(1+$M$66)</f>
        <v>125422828967.00227</v>
      </c>
      <c r="Z73" s="452">
        <f t="shared" ca="1" si="11"/>
        <v>122703717910.91309</v>
      </c>
      <c r="AA73" s="452">
        <f t="shared" ca="1" si="11"/>
        <v>120043555971.15495</v>
      </c>
      <c r="AB73" s="452">
        <f t="shared" ca="1" si="11"/>
        <v>117441065157.14767</v>
      </c>
      <c r="AC73" s="452">
        <f t="shared" ca="1" si="11"/>
        <v>114894995184.57748</v>
      </c>
      <c r="AD73" s="452">
        <f t="shared" ca="1" si="11"/>
        <v>112404122874.73752</v>
      </c>
      <c r="AE73" s="452">
        <f t="shared" ca="1" si="11"/>
        <v>109967251566.89038</v>
      </c>
      <c r="AF73" s="452">
        <f t="shared" ca="1" si="11"/>
        <v>107583210543.37033</v>
      </c>
      <c r="AG73" s="452">
        <f t="shared" ca="1" si="11"/>
        <v>105250854467.14905</v>
      </c>
      <c r="AH73" s="452">
        <f t="shared" ca="1" si="11"/>
        <v>102969062831.59477</v>
      </c>
    </row>
    <row r="74" spans="1:34">
      <c r="A74" s="431" t="s">
        <v>813</v>
      </c>
      <c r="B74" s="435" t="s">
        <v>247</v>
      </c>
      <c r="C74" s="456">
        <f t="shared" ca="1" si="8"/>
        <v>0</v>
      </c>
      <c r="D74" s="456">
        <f t="shared" ca="1" si="8"/>
        <v>0</v>
      </c>
      <c r="E74" s="456">
        <f t="shared" ca="1" si="8"/>
        <v>0</v>
      </c>
      <c r="F74" s="456">
        <f t="shared" ca="1" si="8"/>
        <v>0</v>
      </c>
      <c r="G74" s="456">
        <f t="shared" ca="1" si="8"/>
        <v>0</v>
      </c>
      <c r="H74" s="452">
        <f ca="1">G74*(1+'KEEI BAU - Coal Supply'!J$42)</f>
        <v>0</v>
      </c>
      <c r="I74" s="452">
        <f ca="1">H74*(1+'KEEI BAU - Coal Supply'!K$42)</f>
        <v>0</v>
      </c>
      <c r="J74" s="452">
        <f ca="1">I74*(1+'KEEI BAU - Coal Supply'!L$42)</f>
        <v>0</v>
      </c>
      <c r="K74" s="452">
        <f ca="1">J74*(1+'KEEI BAU - Coal Supply'!M$42)</f>
        <v>0</v>
      </c>
      <c r="L74" s="452">
        <f ca="1">K74*(1+'KEEI BAU - Coal Supply'!N$42)</f>
        <v>0</v>
      </c>
      <c r="M74" s="452">
        <f ca="1">L74*(1+'KEEI BAU - Coal Supply'!O$42)</f>
        <v>0</v>
      </c>
      <c r="N74" s="452">
        <f ca="1">M74*(1+'KEEI BAU - Coal Supply'!P$42)</f>
        <v>0</v>
      </c>
      <c r="O74" s="452">
        <f ca="1">N74*(1+'KEEI BAU - Coal Supply'!Q$42)</f>
        <v>0</v>
      </c>
      <c r="P74" s="452">
        <f ca="1">O74*(1+'KEEI BAU - Coal Supply'!R$42)</f>
        <v>0</v>
      </c>
      <c r="Q74" s="452">
        <f ca="1">P74*(1+'KEEI BAU - Coal Supply'!S$42)</f>
        <v>0</v>
      </c>
      <c r="R74" s="452">
        <f ca="1">Q74*(1+'KEEI BAU - Coal Supply'!T$42)</f>
        <v>0</v>
      </c>
      <c r="S74" s="452">
        <f ca="1">R74*(1+'KEEI BAU - Coal Supply'!U$42)</f>
        <v>0</v>
      </c>
      <c r="T74" s="452">
        <f ca="1">S74*(1+'KEEI BAU - Coal Supply'!V$42)</f>
        <v>0</v>
      </c>
      <c r="U74" s="452">
        <f ca="1">T74*(1+'KEEI BAU - Coal Supply'!W$42)</f>
        <v>0</v>
      </c>
      <c r="V74" s="452">
        <f ca="1">U74*(1+'KEEI BAU - Coal Supply'!X$42)</f>
        <v>0</v>
      </c>
      <c r="W74" s="452">
        <f ca="1">V74*(1+'KEEI BAU - Coal Supply'!Y$42)</f>
        <v>0</v>
      </c>
      <c r="X74" s="452">
        <f ca="1">W74*(1+'KEEI BAU - Coal Supply'!Z$42)</f>
        <v>0</v>
      </c>
      <c r="Y74" s="452">
        <f ca="1">X74*(1+'KEEI BAU - Coal Supply'!AA$42)</f>
        <v>0</v>
      </c>
      <c r="Z74" s="452">
        <f ca="1">Y74*(1+'KEEI BAU - Coal Supply'!AB$42)</f>
        <v>0</v>
      </c>
      <c r="AA74" s="452">
        <f ca="1">Z74*(1+'KEEI BAU - Coal Supply'!AC$42)</f>
        <v>0</v>
      </c>
      <c r="AB74" s="452">
        <f ca="1">AA74*(1+'KEEI BAU - Coal Supply'!AD$42)</f>
        <v>0</v>
      </c>
      <c r="AC74" s="452">
        <f ca="1">AB74*(1+'KEEI BAU - Coal Supply'!AE$42)</f>
        <v>0</v>
      </c>
      <c r="AD74" s="452">
        <f ca="1">AC74*(1+'KEEI BAU - Coal Supply'!AF$42)</f>
        <v>0</v>
      </c>
      <c r="AE74" s="452">
        <f ca="1">AD74*(1+'KEEI BAU - Coal Supply'!AG$42)</f>
        <v>0</v>
      </c>
      <c r="AF74" s="452">
        <f ca="1">AE74*(1+'KEEI BAU - Coal Supply'!AH$42)</f>
        <v>0</v>
      </c>
      <c r="AG74" s="452">
        <f ca="1">AF74*(1+'KEEI BAU - Coal Supply'!AI$42)</f>
        <v>0</v>
      </c>
      <c r="AH74" s="452">
        <f ca="1">AG74*(1+'KEEI BAU - Coal Supply'!AJ$42)</f>
        <v>0</v>
      </c>
    </row>
    <row r="75" spans="1:34">
      <c r="A75" s="431" t="s">
        <v>814</v>
      </c>
      <c r="B75" s="435" t="s">
        <v>248</v>
      </c>
      <c r="C75" s="456">
        <f t="shared" ca="1" si="8"/>
        <v>0</v>
      </c>
      <c r="D75" s="456">
        <f t="shared" ca="1" si="8"/>
        <v>0</v>
      </c>
      <c r="E75" s="456">
        <f t="shared" ca="1" si="8"/>
        <v>0</v>
      </c>
      <c r="F75" s="456">
        <f t="shared" ca="1" si="8"/>
        <v>0</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0</v>
      </c>
      <c r="D76" s="456">
        <f t="shared" ca="1" si="8"/>
        <v>0</v>
      </c>
      <c r="E76" s="456">
        <f t="shared" ca="1" si="8"/>
        <v>0</v>
      </c>
      <c r="F76" s="456">
        <f t="shared" ca="1" si="8"/>
        <v>0</v>
      </c>
      <c r="G76" s="456">
        <f t="shared" ca="1" si="8"/>
        <v>0</v>
      </c>
      <c r="H76" s="452">
        <f ca="1">G76*$O$66</f>
        <v>0</v>
      </c>
      <c r="I76" s="452">
        <f t="shared" ref="I76:N80" ca="1" si="12">H76*(1+$K$66)</f>
        <v>0</v>
      </c>
      <c r="J76" s="452">
        <f t="shared" ca="1" si="12"/>
        <v>0</v>
      </c>
      <c r="K76" s="452">
        <f t="shared" ca="1" si="12"/>
        <v>0</v>
      </c>
      <c r="L76" s="452">
        <f t="shared" ca="1" si="12"/>
        <v>0</v>
      </c>
      <c r="M76" s="452">
        <f t="shared" ca="1" si="12"/>
        <v>0</v>
      </c>
      <c r="N76" s="452">
        <f t="shared" ca="1" si="12"/>
        <v>0</v>
      </c>
      <c r="O76" s="452">
        <f t="shared" ref="O76:X76" ca="1" si="13">N76*(1+$L$66)</f>
        <v>0</v>
      </c>
      <c r="P76" s="452">
        <f t="shared" ca="1" si="13"/>
        <v>0</v>
      </c>
      <c r="Q76" s="452">
        <f t="shared" ca="1" si="13"/>
        <v>0</v>
      </c>
      <c r="R76" s="452">
        <f t="shared" ca="1" si="13"/>
        <v>0</v>
      </c>
      <c r="S76" s="452">
        <f t="shared" ca="1" si="13"/>
        <v>0</v>
      </c>
      <c r="T76" s="452">
        <f t="shared" ca="1" si="13"/>
        <v>0</v>
      </c>
      <c r="U76" s="452">
        <f t="shared" ca="1" si="13"/>
        <v>0</v>
      </c>
      <c r="V76" s="452">
        <f t="shared" ca="1" si="13"/>
        <v>0</v>
      </c>
      <c r="W76" s="452">
        <f t="shared" ca="1" si="13"/>
        <v>0</v>
      </c>
      <c r="X76" s="452">
        <f t="shared" ca="1" si="13"/>
        <v>0</v>
      </c>
      <c r="Y76" s="452">
        <f t="shared" ref="Y76:AH76" ca="1" si="14">X76*(1+$M$66)</f>
        <v>0</v>
      </c>
      <c r="Z76" s="452">
        <f t="shared" ca="1" si="14"/>
        <v>0</v>
      </c>
      <c r="AA76" s="452">
        <f t="shared" ca="1" si="14"/>
        <v>0</v>
      </c>
      <c r="AB76" s="452">
        <f t="shared" ca="1" si="14"/>
        <v>0</v>
      </c>
      <c r="AC76" s="452">
        <f t="shared" ca="1" si="14"/>
        <v>0</v>
      </c>
      <c r="AD76" s="452">
        <f t="shared" ca="1" si="14"/>
        <v>0</v>
      </c>
      <c r="AE76" s="452">
        <f t="shared" ca="1" si="14"/>
        <v>0</v>
      </c>
      <c r="AF76" s="452">
        <f t="shared" ca="1" si="14"/>
        <v>0</v>
      </c>
      <c r="AG76" s="452">
        <f t="shared" ca="1" si="14"/>
        <v>0</v>
      </c>
      <c r="AH76" s="452">
        <f t="shared" ca="1" si="14"/>
        <v>0</v>
      </c>
    </row>
    <row r="77" spans="1:34">
      <c r="A77" s="431" t="s">
        <v>681</v>
      </c>
      <c r="B77" s="434" t="s">
        <v>250</v>
      </c>
      <c r="C77" s="456">
        <f t="shared" ca="1" si="8"/>
        <v>31836373319268</v>
      </c>
      <c r="D77" s="456">
        <f t="shared" ca="1" si="8"/>
        <v>33248150711104</v>
      </c>
      <c r="E77" s="456">
        <f t="shared" ca="1" si="8"/>
        <v>35746520814634</v>
      </c>
      <c r="F77" s="456">
        <f t="shared" ca="1" si="8"/>
        <v>36202572500199</v>
      </c>
      <c r="G77" s="456">
        <f t="shared" ca="1" si="8"/>
        <v>34600443100475</v>
      </c>
      <c r="H77" s="452">
        <f ca="1">G77*$O$66</f>
        <v>37013361340009.211</v>
      </c>
      <c r="I77" s="452">
        <f t="shared" ca="1" si="12"/>
        <v>37304310914620.664</v>
      </c>
      <c r="J77" s="452">
        <f t="shared" ca="1" si="12"/>
        <v>37597547545903.055</v>
      </c>
      <c r="K77" s="452">
        <f t="shared" ca="1" si="12"/>
        <v>37893089211639.039</v>
      </c>
      <c r="L77" s="452">
        <f t="shared" ca="1" si="12"/>
        <v>38190954030928.578</v>
      </c>
      <c r="M77" s="452">
        <f t="shared" ca="1" si="12"/>
        <v>38491160265299.766</v>
      </c>
      <c r="N77" s="452">
        <f t="shared" ca="1" si="12"/>
        <v>38793726319828.422</v>
      </c>
      <c r="O77" s="452">
        <f t="shared" ref="O77:X77" ca="1" si="15">N77*(1+$L$66)</f>
        <v>37838269427374.008</v>
      </c>
      <c r="P77" s="452">
        <f t="shared" ca="1" si="15"/>
        <v>36906344635595.164</v>
      </c>
      <c r="Q77" s="452">
        <f t="shared" ca="1" si="15"/>
        <v>35997372368619.258</v>
      </c>
      <c r="R77" s="452">
        <f t="shared" ca="1" si="15"/>
        <v>35110787325040.555</v>
      </c>
      <c r="S77" s="452">
        <f t="shared" ca="1" si="15"/>
        <v>34246038126352.094</v>
      </c>
      <c r="T77" s="452">
        <f t="shared" ca="1" si="15"/>
        <v>33402586974036.379</v>
      </c>
      <c r="U77" s="452">
        <f t="shared" ca="1" si="15"/>
        <v>32579909315101.648</v>
      </c>
      <c r="V77" s="452">
        <f t="shared" ca="1" si="15"/>
        <v>31777493515855.703</v>
      </c>
      <c r="W77" s="452">
        <f t="shared" ca="1" si="15"/>
        <v>30994840543714.406</v>
      </c>
      <c r="X77" s="452">
        <f t="shared" ca="1" si="15"/>
        <v>30231463656846.984</v>
      </c>
      <c r="Y77" s="452">
        <f t="shared" ref="Y77:AH77" ca="1" si="16">X77*(1+$M$66)</f>
        <v>29576058992894.473</v>
      </c>
      <c r="Z77" s="452">
        <f t="shared" ca="1" si="16"/>
        <v>28934863210073.441</v>
      </c>
      <c r="AA77" s="452">
        <f t="shared" ca="1" si="16"/>
        <v>28307568266171.016</v>
      </c>
      <c r="AB77" s="452">
        <f t="shared" ca="1" si="16"/>
        <v>27693872797192.273</v>
      </c>
      <c r="AC77" s="452">
        <f t="shared" ca="1" si="16"/>
        <v>27093481972579.438</v>
      </c>
      <c r="AD77" s="452">
        <f t="shared" ca="1" si="16"/>
        <v>26506107353569.879</v>
      </c>
      <c r="AE77" s="452">
        <f t="shared" ca="1" si="16"/>
        <v>25931466754624.844</v>
      </c>
      <c r="AF77" s="452">
        <f t="shared" ca="1" si="16"/>
        <v>25369284107862.344</v>
      </c>
      <c r="AG77" s="452">
        <f t="shared" ca="1" si="16"/>
        <v>24819289330429.082</v>
      </c>
      <c r="AH77" s="452">
        <f t="shared" ca="1" si="16"/>
        <v>24281218194747.703</v>
      </c>
    </row>
    <row r="78" spans="1:34">
      <c r="A78" s="431" t="s">
        <v>681</v>
      </c>
      <c r="B78" s="434" t="s">
        <v>251</v>
      </c>
      <c r="C78" s="456">
        <f t="shared" ca="1" si="8"/>
        <v>9700021068626</v>
      </c>
      <c r="D78" s="456">
        <f t="shared" ca="1" si="8"/>
        <v>8668947692566</v>
      </c>
      <c r="E78" s="456">
        <f t="shared" ca="1" si="8"/>
        <v>9240003716230</v>
      </c>
      <c r="F78" s="456">
        <f t="shared" ca="1" si="8"/>
        <v>8014612665451</v>
      </c>
      <c r="G78" s="456">
        <f t="shared" ca="1" si="8"/>
        <v>6848706617137</v>
      </c>
      <c r="H78" s="452">
        <f ca="1">G78*$O$66</f>
        <v>7326312324836.207</v>
      </c>
      <c r="I78" s="452">
        <f t="shared" ca="1" si="12"/>
        <v>7383901999948.4102</v>
      </c>
      <c r="J78" s="452">
        <f t="shared" ca="1" si="12"/>
        <v>7441944368111.6982</v>
      </c>
      <c r="K78" s="452">
        <f t="shared" ca="1" si="12"/>
        <v>7500442987793.7666</v>
      </c>
      <c r="L78" s="452">
        <f t="shared" ca="1" si="12"/>
        <v>7559401445434.2285</v>
      </c>
      <c r="M78" s="452">
        <f t="shared" ca="1" si="12"/>
        <v>7618823355664.4902</v>
      </c>
      <c r="N78" s="452">
        <f t="shared" ca="1" si="12"/>
        <v>7678712361529.3604</v>
      </c>
      <c r="O78" s="452">
        <f t="shared" ref="O78:X78" ca="1" si="17">N78*(1+$L$66)</f>
        <v>7489592126197.6953</v>
      </c>
      <c r="P78" s="452">
        <f t="shared" ca="1" si="17"/>
        <v>7305129763400.8965</v>
      </c>
      <c r="Q78" s="452">
        <f t="shared" ca="1" si="17"/>
        <v>7125210553651.0518</v>
      </c>
      <c r="R78" s="452">
        <f t="shared" ca="1" si="17"/>
        <v>6949722602904.8721</v>
      </c>
      <c r="S78" s="452">
        <f t="shared" ca="1" si="17"/>
        <v>6778556772975.3623</v>
      </c>
      <c r="T78" s="452">
        <f t="shared" ca="1" si="17"/>
        <v>6611606613657.3975</v>
      </c>
      <c r="U78" s="452">
        <f t="shared" ca="1" si="17"/>
        <v>6448768296524.9873</v>
      </c>
      <c r="V78" s="452">
        <f t="shared" ca="1" si="17"/>
        <v>6289940550359.0557</v>
      </c>
      <c r="W78" s="452">
        <f t="shared" ca="1" si="17"/>
        <v>6135024598165.5859</v>
      </c>
      <c r="X78" s="452">
        <f t="shared" ca="1" si="17"/>
        <v>5983924095744.9512</v>
      </c>
      <c r="Y78" s="452">
        <f t="shared" ref="Y78:AH78" ca="1" si="18">X78*(1+$M$66)</f>
        <v>5854195287189.5371</v>
      </c>
      <c r="Z78" s="452">
        <f t="shared" ca="1" si="18"/>
        <v>5727278941409.374</v>
      </c>
      <c r="AA78" s="452">
        <f t="shared" ca="1" si="18"/>
        <v>5603114085464.4473</v>
      </c>
      <c r="AB78" s="452">
        <f t="shared" ca="1" si="18"/>
        <v>5481641068280.9189</v>
      </c>
      <c r="AC78" s="452">
        <f t="shared" ca="1" si="18"/>
        <v>5362801531993.6563</v>
      </c>
      <c r="AD78" s="452">
        <f t="shared" ca="1" si="18"/>
        <v>5246538383910.0449</v>
      </c>
      <c r="AE78" s="452">
        <f t="shared" ca="1" si="18"/>
        <v>5132795769081.6123</v>
      </c>
      <c r="AF78" s="452">
        <f t="shared" ca="1" si="18"/>
        <v>5021519043470.2842</v>
      </c>
      <c r="AG78" s="452">
        <f t="shared" ca="1" si="18"/>
        <v>4912654747696.3887</v>
      </c>
      <c r="AH78" s="452">
        <f t="shared" ca="1" si="18"/>
        <v>4806150581355.7881</v>
      </c>
    </row>
    <row r="79" spans="1:34">
      <c r="A79" s="431" t="s">
        <v>681</v>
      </c>
      <c r="B79" s="434" t="s">
        <v>252</v>
      </c>
      <c r="C79" s="456">
        <f t="shared" ca="1" si="8"/>
        <v>1062798710708</v>
      </c>
      <c r="D79" s="456">
        <f t="shared" ca="1" si="8"/>
        <v>963657039933</v>
      </c>
      <c r="E79" s="456">
        <f t="shared" ca="1" si="8"/>
        <v>1110386712680</v>
      </c>
      <c r="F79" s="456">
        <f t="shared" ca="1" si="8"/>
        <v>1257116385427</v>
      </c>
      <c r="G79" s="456">
        <f t="shared" ca="1" si="8"/>
        <v>1150043380990</v>
      </c>
      <c r="H79" s="452">
        <f ca="1">G79*$O$66</f>
        <v>1230243528779.6758</v>
      </c>
      <c r="I79" s="452">
        <f t="shared" ca="1" si="12"/>
        <v>1239914059053.2942</v>
      </c>
      <c r="J79" s="452">
        <f t="shared" ca="1" si="12"/>
        <v>1249660606110.2446</v>
      </c>
      <c r="K79" s="452">
        <f t="shared" ca="1" si="12"/>
        <v>1259483767492.8733</v>
      </c>
      <c r="L79" s="452">
        <f t="shared" ca="1" si="12"/>
        <v>1269384145440.6057</v>
      </c>
      <c r="M79" s="452">
        <f t="shared" ca="1" si="12"/>
        <v>1279362346926.8687</v>
      </c>
      <c r="N79" s="452">
        <f t="shared" ca="1" si="12"/>
        <v>1289418983696.3025</v>
      </c>
      <c r="O79" s="452">
        <f t="shared" ref="O79:X79" ca="1" si="19">N79*(1+$L$66)</f>
        <v>1257661677242.2302</v>
      </c>
      <c r="P79" s="452">
        <f t="shared" ca="1" si="19"/>
        <v>1226686526569.9248</v>
      </c>
      <c r="Q79" s="452">
        <f t="shared" ca="1" si="19"/>
        <v>1196474267839.4934</v>
      </c>
      <c r="R79" s="452">
        <f t="shared" ca="1" si="19"/>
        <v>1167006111663.2385</v>
      </c>
      <c r="S79" s="452">
        <f t="shared" ca="1" si="19"/>
        <v>1138263731420.2983</v>
      </c>
      <c r="T79" s="452">
        <f t="shared" ca="1" si="19"/>
        <v>1110229251859.0884</v>
      </c>
      <c r="U79" s="452">
        <f t="shared" ca="1" si="19"/>
        <v>1082885237980.4554</v>
      </c>
      <c r="V79" s="452">
        <f t="shared" ca="1" si="19"/>
        <v>1056214684194.6302</v>
      </c>
      <c r="W79" s="452">
        <f t="shared" ca="1" si="19"/>
        <v>1030201003745.2347</v>
      </c>
      <c r="X79" s="452">
        <f t="shared" ca="1" si="19"/>
        <v>1004828018393.7673</v>
      </c>
      <c r="Y79" s="452">
        <f t="shared" ref="Y79:AH79" ca="1" si="20">X79*(1+$M$66)</f>
        <v>983043794606.23413</v>
      </c>
      <c r="Z79" s="452">
        <f t="shared" ca="1" si="20"/>
        <v>961731843085.53503</v>
      </c>
      <c r="AA79" s="452">
        <f t="shared" ca="1" si="20"/>
        <v>940881925179.32263</v>
      </c>
      <c r="AB79" s="452">
        <f t="shared" ca="1" si="20"/>
        <v>920484024204.67102</v>
      </c>
      <c r="AC79" s="452">
        <f t="shared" ca="1" si="20"/>
        <v>900528340635.87756</v>
      </c>
      <c r="AD79" s="452">
        <f t="shared" ca="1" si="20"/>
        <v>881005287396.59143</v>
      </c>
      <c r="AE79" s="452">
        <f t="shared" ca="1" si="20"/>
        <v>861905485254.00574</v>
      </c>
      <c r="AF79" s="452">
        <f t="shared" ca="1" si="20"/>
        <v>843219758312.90259</v>
      </c>
      <c r="AG79" s="452">
        <f t="shared" ca="1" si="20"/>
        <v>824939129607.38452</v>
      </c>
      <c r="AH79" s="452">
        <f t="shared" ca="1" si="20"/>
        <v>807054816788.17542</v>
      </c>
    </row>
    <row r="80" spans="1:34">
      <c r="A80" s="431" t="s">
        <v>681</v>
      </c>
      <c r="B80" s="434" t="s">
        <v>253</v>
      </c>
      <c r="C80" s="456">
        <f t="shared" ca="1" si="8"/>
        <v>11829584156873</v>
      </c>
      <c r="D80" s="456">
        <f t="shared" ca="1" si="8"/>
        <v>12115112168705</v>
      </c>
      <c r="E80" s="456">
        <f t="shared" ca="1" si="8"/>
        <v>12325292510748</v>
      </c>
      <c r="F80" s="456">
        <f t="shared" ca="1" si="8"/>
        <v>12130974836029</v>
      </c>
      <c r="G80" s="456">
        <f t="shared" ca="1" si="8"/>
        <v>11187146130251</v>
      </c>
      <c r="H80" s="452">
        <f ca="1">G80*$O$66</f>
        <v>11967299981680.914</v>
      </c>
      <c r="I80" s="452">
        <f t="shared" ca="1" si="12"/>
        <v>12061370898583.939</v>
      </c>
      <c r="J80" s="452">
        <f t="shared" ca="1" si="12"/>
        <v>12156181275300</v>
      </c>
      <c r="K80" s="452">
        <f t="shared" ca="1" si="12"/>
        <v>12251736924473.779</v>
      </c>
      <c r="L80" s="452">
        <f t="shared" ca="1" si="12"/>
        <v>12348043704441.203</v>
      </c>
      <c r="M80" s="452">
        <f t="shared" ca="1" si="12"/>
        <v>12445107519588.609</v>
      </c>
      <c r="N80" s="452">
        <f t="shared" ca="1" si="12"/>
        <v>12542934320714.723</v>
      </c>
      <c r="O80" s="452">
        <f t="shared" ref="O80:X80" ca="1" si="21">N80*(1+$L$66)</f>
        <v>12234012384483.902</v>
      </c>
      <c r="P80" s="452">
        <f t="shared" ca="1" si="21"/>
        <v>11932698936047.441</v>
      </c>
      <c r="Q80" s="452">
        <f t="shared" ca="1" si="21"/>
        <v>11638806584742.107</v>
      </c>
      <c r="R80" s="452">
        <f t="shared" ca="1" si="21"/>
        <v>11352152555179.297</v>
      </c>
      <c r="S80" s="452">
        <f t="shared" ca="1" si="21"/>
        <v>11072558573574.695</v>
      </c>
      <c r="T80" s="452">
        <f t="shared" ca="1" si="21"/>
        <v>10799850756877.545</v>
      </c>
      <c r="U80" s="452">
        <f t="shared" ca="1" si="21"/>
        <v>10533859504630.568</v>
      </c>
      <c r="V80" s="452">
        <f t="shared" ca="1" si="21"/>
        <v>10274419393493.283</v>
      </c>
      <c r="W80" s="452">
        <f t="shared" ca="1" si="21"/>
        <v>10021369074363.129</v>
      </c>
      <c r="X80" s="452">
        <f t="shared" ca="1" si="21"/>
        <v>9774551172030.4063</v>
      </c>
      <c r="Y80" s="452">
        <f t="shared" ref="Y80:AH80" ca="1" si="22">X80*(1+$M$66)</f>
        <v>9562643257186.8496</v>
      </c>
      <c r="Z80" s="452">
        <f t="shared" ca="1" si="22"/>
        <v>9355329411532.0488</v>
      </c>
      <c r="AA80" s="452">
        <f t="shared" ca="1" si="22"/>
        <v>9152510037692.6523</v>
      </c>
      <c r="AB80" s="452">
        <f t="shared" ca="1" si="22"/>
        <v>8954087697521.9902</v>
      </c>
      <c r="AC80" s="452">
        <f t="shared" ca="1" si="22"/>
        <v>8759967065289.0029</v>
      </c>
      <c r="AD80" s="452">
        <f t="shared" ca="1" si="22"/>
        <v>8570054881882.0156</v>
      </c>
      <c r="AE80" s="452">
        <f t="shared" ca="1" si="22"/>
        <v>8384259910005.3457</v>
      </c>
      <c r="AF80" s="452">
        <f t="shared" ca="1" si="22"/>
        <v>8202492890347.2354</v>
      </c>
      <c r="AG80" s="452">
        <f t="shared" ca="1" si="22"/>
        <v>8024666498698.04</v>
      </c>
      <c r="AH80" s="452">
        <f t="shared" ca="1" si="22"/>
        <v>7850695303998.0781</v>
      </c>
    </row>
    <row r="81" spans="1:34">
      <c r="A81" s="431" t="s">
        <v>814</v>
      </c>
      <c r="B81" s="435" t="s">
        <v>254</v>
      </c>
      <c r="C81" s="456">
        <f t="shared" ca="1" si="8"/>
        <v>0</v>
      </c>
      <c r="D81" s="456">
        <f t="shared" ca="1" si="8"/>
        <v>0</v>
      </c>
      <c r="E81" s="456">
        <f t="shared" ca="1" si="8"/>
        <v>0</v>
      </c>
      <c r="F81" s="456">
        <f t="shared" ca="1" si="8"/>
        <v>0</v>
      </c>
      <c r="G81" s="456">
        <f t="shared" ca="1" si="8"/>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8"/>
        <v>81454796708740</v>
      </c>
      <c r="D82" s="456">
        <f t="shared" ca="1" si="8"/>
        <v>107604403792354</v>
      </c>
      <c r="E82" s="456">
        <f t="shared" ca="1" si="8"/>
        <v>118906554260704</v>
      </c>
      <c r="F82" s="456">
        <f t="shared" ca="1" si="8"/>
        <v>112383032323709</v>
      </c>
      <c r="G82" s="456">
        <f t="shared" ca="1" si="8"/>
        <v>104991029350725</v>
      </c>
      <c r="H82" s="452">
        <f ca="1">G82*$O$61</f>
        <v>136064607544213.11</v>
      </c>
      <c r="I82" s="452">
        <f t="shared" ref="I82:N82" ca="1" si="23">H82*(1+$K$61)</f>
        <v>137894990766877.75</v>
      </c>
      <c r="J82" s="452">
        <f t="shared" ca="1" si="23"/>
        <v>139749996871291.59</v>
      </c>
      <c r="K82" s="452">
        <f t="shared" ca="1" si="23"/>
        <v>141629957092082.5</v>
      </c>
      <c r="L82" s="452">
        <f t="shared" ca="1" si="23"/>
        <v>143535207119749.13</v>
      </c>
      <c r="M82" s="452">
        <f t="shared" ca="1" si="23"/>
        <v>145466087160602.63</v>
      </c>
      <c r="N82" s="452">
        <f t="shared" ca="1" si="23"/>
        <v>147422941997514.72</v>
      </c>
      <c r="O82" s="452">
        <f t="shared" ref="O82:X82" ca="1" si="24">N82*(1+$L$61)</f>
        <v>147334426007967.25</v>
      </c>
      <c r="P82" s="452">
        <f t="shared" ca="1" si="24"/>
        <v>147245963165374.38</v>
      </c>
      <c r="Q82" s="452">
        <f t="shared" ca="1" si="24"/>
        <v>147157553437825.5</v>
      </c>
      <c r="R82" s="452">
        <f t="shared" ca="1" si="24"/>
        <v>147069196793429.19</v>
      </c>
      <c r="S82" s="452">
        <f t="shared" ca="1" si="24"/>
        <v>146980893200313.13</v>
      </c>
      <c r="T82" s="452">
        <f t="shared" ca="1" si="24"/>
        <v>146892642626624.16</v>
      </c>
      <c r="U82" s="452">
        <f t="shared" ca="1" si="24"/>
        <v>146804445040528.25</v>
      </c>
      <c r="V82" s="452">
        <f t="shared" ca="1" si="24"/>
        <v>146716300410210.47</v>
      </c>
      <c r="W82" s="452">
        <f t="shared" ca="1" si="24"/>
        <v>146628208703875</v>
      </c>
      <c r="X82" s="452">
        <f t="shared" ca="1" si="24"/>
        <v>146540169889745.13</v>
      </c>
      <c r="Y82" s="452">
        <f t="shared" ref="Y82:AH82" ca="1" si="25">X82*(1+$M$61)</f>
        <v>144736819174050.5</v>
      </c>
      <c r="Z82" s="452">
        <f t="shared" ca="1" si="25"/>
        <v>142955660829268.53</v>
      </c>
      <c r="AA82" s="452">
        <f t="shared" ca="1" si="25"/>
        <v>141196421751935.5</v>
      </c>
      <c r="AB82" s="452">
        <f t="shared" ca="1" si="25"/>
        <v>139458832199449.98</v>
      </c>
      <c r="AC82" s="452">
        <f t="shared" ca="1" si="25"/>
        <v>137742625748713.41</v>
      </c>
      <c r="AD82" s="452">
        <f t="shared" ca="1" si="25"/>
        <v>136047539255279.63</v>
      </c>
      <c r="AE82" s="452">
        <f t="shared" ca="1" si="25"/>
        <v>134373312813007.22</v>
      </c>
      <c r="AF82" s="452">
        <f t="shared" ca="1" si="25"/>
        <v>132719689714208.34</v>
      </c>
      <c r="AG82" s="452">
        <f t="shared" ca="1" si="25"/>
        <v>131086416410287.91</v>
      </c>
      <c r="AH82" s="452">
        <f t="shared" ca="1" si="25"/>
        <v>129473242472867.22</v>
      </c>
    </row>
    <row r="83" spans="1:34">
      <c r="A83" s="431" t="s">
        <v>681</v>
      </c>
      <c r="B83" s="437" t="s">
        <v>397</v>
      </c>
      <c r="C83" s="456">
        <f t="shared" ref="C83:G91" ca="1" si="26">C45*$B$57</f>
        <v>22905691615856</v>
      </c>
      <c r="D83" s="456">
        <f t="shared" ca="1" si="26"/>
        <v>21041828205286</v>
      </c>
      <c r="E83" s="456">
        <f t="shared" ca="1" si="26"/>
        <v>21926171908599</v>
      </c>
      <c r="F83" s="456">
        <f t="shared" ca="1" si="26"/>
        <v>21105278874582</v>
      </c>
      <c r="G83" s="456">
        <f t="shared" ca="1" si="26"/>
        <v>19483321140703</v>
      </c>
      <c r="H83" s="452">
        <f ca="1">G83*$O$66</f>
        <v>20842022265153.609</v>
      </c>
      <c r="I83" s="452">
        <f t="shared" ref="I83:N83" ca="1" si="27">H83*(1+$K$66)</f>
        <v>21005854386651.152</v>
      </c>
      <c r="J83" s="452">
        <f t="shared" ca="1" si="27"/>
        <v>21170974337309.078</v>
      </c>
      <c r="K83" s="452">
        <f t="shared" ca="1" si="27"/>
        <v>21337392240318.922</v>
      </c>
      <c r="L83" s="452">
        <f t="shared" ca="1" si="27"/>
        <v>21505118298447.23</v>
      </c>
      <c r="M83" s="452">
        <f t="shared" ca="1" si="27"/>
        <v>21674162794661.055</v>
      </c>
      <c r="N83" s="452">
        <f t="shared" ca="1" si="27"/>
        <v>21844536092758.395</v>
      </c>
      <c r="O83" s="452">
        <f t="shared" ref="O83:X83" ca="1" si="28">N83*(1+$L$66)</f>
        <v>21306523518245.094</v>
      </c>
      <c r="P83" s="452">
        <f t="shared" ca="1" si="28"/>
        <v>20781761741510.484</v>
      </c>
      <c r="Q83" s="452">
        <f t="shared" ca="1" si="28"/>
        <v>20269924406535.969</v>
      </c>
      <c r="R83" s="452">
        <f t="shared" ca="1" si="28"/>
        <v>19770693195177.555</v>
      </c>
      <c r="S83" s="452">
        <f t="shared" ca="1" si="28"/>
        <v>19283757629199.742</v>
      </c>
      <c r="T83" s="452">
        <f t="shared" ca="1" si="28"/>
        <v>18808814877185.176</v>
      </c>
      <c r="U83" s="452">
        <f t="shared" ca="1" si="28"/>
        <v>18345569566199.922</v>
      </c>
      <c r="V83" s="452">
        <f t="shared" ca="1" si="28"/>
        <v>17893733598097.305</v>
      </c>
      <c r="W83" s="452">
        <f t="shared" ca="1" si="28"/>
        <v>17453025970345.994</v>
      </c>
      <c r="X83" s="452">
        <f t="shared" ca="1" si="28"/>
        <v>17023172601270.963</v>
      </c>
      <c r="Y83" s="452">
        <f t="shared" ref="Y83:AH83" ca="1" si="29">X83*(1+$M$66)</f>
        <v>16654117803104.926</v>
      </c>
      <c r="Z83" s="452">
        <f t="shared" ca="1" si="29"/>
        <v>16293063948549.082</v>
      </c>
      <c r="AA83" s="452">
        <f t="shared" ca="1" si="29"/>
        <v>15939837580710.387</v>
      </c>
      <c r="AB83" s="452">
        <f t="shared" ca="1" si="29"/>
        <v>15594269003163.961</v>
      </c>
      <c r="AC83" s="452">
        <f t="shared" ca="1" si="29"/>
        <v>15256192198427.816</v>
      </c>
      <c r="AD83" s="452">
        <f t="shared" ca="1" si="29"/>
        <v>14925444748205.014</v>
      </c>
      <c r="AE83" s="452">
        <f t="shared" ca="1" si="29"/>
        <v>14601867755354.934</v>
      </c>
      <c r="AF83" s="452">
        <f t="shared" ca="1" si="29"/>
        <v>14285305767556.176</v>
      </c>
      <c r="AG83" s="452">
        <f t="shared" ca="1" si="29"/>
        <v>13975606702624.416</v>
      </c>
      <c r="AH83" s="452">
        <f t="shared" ca="1" si="29"/>
        <v>13672621775449.332</v>
      </c>
    </row>
    <row r="84" spans="1:34">
      <c r="A84" s="431" t="s">
        <v>801</v>
      </c>
      <c r="B84" s="434" t="s">
        <v>259</v>
      </c>
      <c r="C84" s="456">
        <f t="shared" ca="1" si="26"/>
        <v>65802309726783</v>
      </c>
      <c r="D84" s="456">
        <f t="shared" ca="1" si="26"/>
        <v>58184263744432</v>
      </c>
      <c r="E84" s="456">
        <f t="shared" ca="1" si="26"/>
        <v>61186273535498.992</v>
      </c>
      <c r="F84" s="456">
        <f t="shared" ca="1" si="26"/>
        <v>60797638186061</v>
      </c>
      <c r="G84" s="456">
        <f t="shared" ca="1" si="26"/>
        <v>65032970361569</v>
      </c>
      <c r="H84" s="452">
        <f ca="1">G84*$O$63</f>
        <v>75085218157000.406</v>
      </c>
      <c r="I84" s="452">
        <f t="shared" ref="I84:N84" ca="1" si="30">H84*(1+$K$63)</f>
        <v>75173106268285.609</v>
      </c>
      <c r="J84" s="452">
        <f t="shared" ca="1" si="30"/>
        <v>75261097253615.719</v>
      </c>
      <c r="K84" s="452">
        <f t="shared" ca="1" si="30"/>
        <v>75349191233406</v>
      </c>
      <c r="L84" s="452">
        <f t="shared" ca="1" si="30"/>
        <v>75437388328212.656</v>
      </c>
      <c r="M84" s="452">
        <f t="shared" ca="1" si="30"/>
        <v>75525688658732.984</v>
      </c>
      <c r="N84" s="452">
        <f t="shared" ca="1" si="30"/>
        <v>75614092345805.594</v>
      </c>
      <c r="O84" s="452">
        <f t="shared" ref="O84:X84" ca="1" si="31">N84*(1+$L$63)</f>
        <v>74517422725721.234</v>
      </c>
      <c r="P84" s="452">
        <f t="shared" ca="1" si="31"/>
        <v>73436658662634.313</v>
      </c>
      <c r="Q84" s="452">
        <f t="shared" ca="1" si="31"/>
        <v>72371569470166.031</v>
      </c>
      <c r="R84" s="452">
        <f t="shared" ca="1" si="31"/>
        <v>71321927807699.406</v>
      </c>
      <c r="S84" s="452">
        <f t="shared" ca="1" si="31"/>
        <v>70287509631854</v>
      </c>
      <c r="T84" s="452">
        <f t="shared" ca="1" si="31"/>
        <v>69268094148664.414</v>
      </c>
      <c r="U84" s="452">
        <f t="shared" ca="1" si="31"/>
        <v>68263463766452.367</v>
      </c>
      <c r="V84" s="452">
        <f t="shared" ca="1" si="31"/>
        <v>67273404049382.305</v>
      </c>
      <c r="W84" s="452">
        <f t="shared" ca="1" si="31"/>
        <v>66297703671690.602</v>
      </c>
      <c r="X84" s="452">
        <f t="shared" ca="1" si="31"/>
        <v>65336154372578.609</v>
      </c>
      <c r="Y84" s="452">
        <f t="shared" ref="Y84:AH84" ca="1" si="32">X84*(1+$M$63)</f>
        <v>64599528478734.203</v>
      </c>
      <c r="Z84" s="452">
        <f t="shared" ca="1" si="32"/>
        <v>63871207599359.852</v>
      </c>
      <c r="AA84" s="452">
        <f t="shared" ca="1" si="32"/>
        <v>63151098100406.133</v>
      </c>
      <c r="AB84" s="452">
        <f t="shared" ca="1" si="32"/>
        <v>62439107403491.297</v>
      </c>
      <c r="AC84" s="452">
        <f t="shared" ca="1" si="32"/>
        <v>61735143973999.227</v>
      </c>
      <c r="AD84" s="452">
        <f t="shared" ca="1" si="32"/>
        <v>61039117309311.625</v>
      </c>
      <c r="AE84" s="452">
        <f t="shared" ca="1" si="32"/>
        <v>60350937927172.844</v>
      </c>
      <c r="AF84" s="452">
        <f t="shared" ca="1" si="32"/>
        <v>59670517354185.922</v>
      </c>
      <c r="AG84" s="452">
        <f t="shared" ca="1" si="32"/>
        <v>58997768114438.305</v>
      </c>
      <c r="AH84" s="452">
        <f t="shared" ca="1" si="32"/>
        <v>58332603718255.797</v>
      </c>
    </row>
    <row r="85" spans="1:34">
      <c r="A85" s="431" t="s">
        <v>216</v>
      </c>
      <c r="B85" s="439" t="s">
        <v>261</v>
      </c>
      <c r="C85" s="456">
        <f t="shared" ca="1" si="26"/>
        <v>14684864275193</v>
      </c>
      <c r="D85" s="456">
        <f t="shared" ca="1" si="26"/>
        <v>18285689757741</v>
      </c>
      <c r="E85" s="456">
        <f t="shared" ca="1" si="26"/>
        <v>19205724462533</v>
      </c>
      <c r="F85" s="456">
        <f t="shared" ca="1" si="26"/>
        <v>19780746153028</v>
      </c>
      <c r="G85" s="456">
        <f t="shared" ca="1" si="26"/>
        <v>26522379765728</v>
      </c>
      <c r="H85" s="452">
        <f ca="1">G85*$O$62</f>
        <v>23767509362363.176</v>
      </c>
      <c r="I85" s="452">
        <f t="shared" ref="I85:N85" ca="1" si="33">H85*(1+$K$62)</f>
        <v>24531654129203.918</v>
      </c>
      <c r="J85" s="452">
        <f t="shared" ca="1" si="33"/>
        <v>25320366772122.359</v>
      </c>
      <c r="K85" s="452">
        <f t="shared" ca="1" si="33"/>
        <v>26134437168326.539</v>
      </c>
      <c r="L85" s="452">
        <f t="shared" ca="1" si="33"/>
        <v>26974680590219.496</v>
      </c>
      <c r="M85" s="452">
        <f t="shared" ca="1" si="33"/>
        <v>27841938521875.457</v>
      </c>
      <c r="N85" s="452">
        <f t="shared" ca="1" si="33"/>
        <v>28737079501766.395</v>
      </c>
      <c r="O85" s="452">
        <f t="shared" ref="O85:X85" ca="1" si="34">N85*(1+$L$62)</f>
        <v>29523969230956.574</v>
      </c>
      <c r="P85" s="452">
        <f t="shared" ca="1" si="34"/>
        <v>30332405876418.012</v>
      </c>
      <c r="Q85" s="452">
        <f t="shared" ca="1" si="34"/>
        <v>31162979444073.488</v>
      </c>
      <c r="R85" s="452">
        <f t="shared" ca="1" si="34"/>
        <v>32016296095614.188</v>
      </c>
      <c r="S85" s="452">
        <f t="shared" ca="1" si="34"/>
        <v>32892978590883.129</v>
      </c>
      <c r="T85" s="452">
        <f t="shared" ca="1" si="34"/>
        <v>33793666742372.129</v>
      </c>
      <c r="U85" s="452">
        <f t="shared" ca="1" si="34"/>
        <v>34719017882163.977</v>
      </c>
      <c r="V85" s="452">
        <f t="shared" ca="1" si="34"/>
        <v>35669707341660.578</v>
      </c>
      <c r="W85" s="452">
        <f t="shared" ca="1" si="34"/>
        <v>36646428944447.219</v>
      </c>
      <c r="X85" s="452">
        <f t="shared" ca="1" si="34"/>
        <v>37649895512652.617</v>
      </c>
      <c r="Y85" s="452">
        <f t="shared" ref="Y85:AH85" ca="1" si="35">X85*(1+$M$62)</f>
        <v>38427055615983.641</v>
      </c>
      <c r="Z85" s="452">
        <f t="shared" ca="1" si="35"/>
        <v>39220257671569.391</v>
      </c>
      <c r="AA85" s="452">
        <f t="shared" ca="1" si="35"/>
        <v>40029832813536.594</v>
      </c>
      <c r="AB85" s="452">
        <f t="shared" ca="1" si="35"/>
        <v>40856119011203.117</v>
      </c>
      <c r="AC85" s="452">
        <f t="shared" ca="1" si="35"/>
        <v>41699461210168.336</v>
      </c>
      <c r="AD85" s="452">
        <f t="shared" ca="1" si="35"/>
        <v>42560211476315.867</v>
      </c>
      <c r="AE85" s="452">
        <f t="shared" ca="1" si="35"/>
        <v>43438729142788.758</v>
      </c>
      <c r="AF85" s="452">
        <f t="shared" ca="1" si="35"/>
        <v>44335380959998.531</v>
      </c>
      <c r="AG85" s="452">
        <f t="shared" ca="1" si="35"/>
        <v>45250541248730.633</v>
      </c>
      <c r="AH85" s="452">
        <f t="shared" ca="1" si="35"/>
        <v>46184592056410.297</v>
      </c>
    </row>
    <row r="86" spans="1:34">
      <c r="A86" s="431" t="s">
        <v>217</v>
      </c>
      <c r="B86" s="440" t="s">
        <v>262</v>
      </c>
      <c r="C86" s="456">
        <f t="shared" ca="1" si="26"/>
        <v>49566869720669</v>
      </c>
      <c r="D86" s="456">
        <f t="shared" ca="1" si="26"/>
        <v>51065891782787</v>
      </c>
      <c r="E86" s="456">
        <f t="shared" ca="1" si="26"/>
        <v>55241738955830</v>
      </c>
      <c r="F86" s="456">
        <f t="shared" ca="1" si="26"/>
        <v>56379885336327</v>
      </c>
      <c r="G86" s="456">
        <f t="shared" ca="1" si="26"/>
        <v>58283405415207</v>
      </c>
      <c r="H86" s="452">
        <f ca="1">G86*$O$64</f>
        <v>80522471356765.391</v>
      </c>
      <c r="I86" s="452">
        <f t="shared" ref="I86:N86" ca="1" si="36">H86*(1+$K$64)</f>
        <v>81696405157236.313</v>
      </c>
      <c r="J86" s="452">
        <f t="shared" ca="1" si="36"/>
        <v>82887453690336.109</v>
      </c>
      <c r="K86" s="452">
        <f t="shared" ca="1" si="36"/>
        <v>84095866471048.391</v>
      </c>
      <c r="L86" s="452">
        <f t="shared" ca="1" si="36"/>
        <v>85321896652025.422</v>
      </c>
      <c r="M86" s="452">
        <f t="shared" ca="1" si="36"/>
        <v>86565801076621.594</v>
      </c>
      <c r="N86" s="452">
        <f t="shared" ca="1" si="36"/>
        <v>87827840332700.016</v>
      </c>
      <c r="O86" s="452">
        <f t="shared" ref="O86:X86" ca="1" si="37">N86*(1+$L$64)</f>
        <v>86816942476729.188</v>
      </c>
      <c r="P86" s="452">
        <f t="shared" ca="1" si="37"/>
        <v>85817680048332.75</v>
      </c>
      <c r="Q86" s="452">
        <f t="shared" ca="1" si="37"/>
        <v>84829919123817</v>
      </c>
      <c r="R86" s="452">
        <f t="shared" ca="1" si="37"/>
        <v>83853527320949.031</v>
      </c>
      <c r="S86" s="452">
        <f t="shared" ca="1" si="37"/>
        <v>82888373781214.578</v>
      </c>
      <c r="T86" s="452">
        <f t="shared" ca="1" si="37"/>
        <v>81934329152279.984</v>
      </c>
      <c r="U86" s="452">
        <f t="shared" ca="1" si="37"/>
        <v>80991265570656.094</v>
      </c>
      <c r="V86" s="452">
        <f t="shared" ca="1" si="37"/>
        <v>80059056644561.656</v>
      </c>
      <c r="W86" s="452">
        <f t="shared" ca="1" si="37"/>
        <v>79137577436984</v>
      </c>
      <c r="X86" s="452">
        <f t="shared" ca="1" si="37"/>
        <v>78226704448934.594</v>
      </c>
      <c r="Y86" s="452">
        <f t="shared" ref="Y86:AH86" ca="1" si="38">X86*(1+$M$64)</f>
        <v>77288413574524.203</v>
      </c>
      <c r="Z86" s="452">
        <f t="shared" ca="1" si="38"/>
        <v>76361377038018.031</v>
      </c>
      <c r="AA86" s="452">
        <f t="shared" ca="1" si="38"/>
        <v>75445459849164</v>
      </c>
      <c r="AB86" s="452">
        <f t="shared" ca="1" si="38"/>
        <v>74540528636851.75</v>
      </c>
      <c r="AC86" s="452">
        <f t="shared" ca="1" si="38"/>
        <v>73646451629691.859</v>
      </c>
      <c r="AD86" s="452">
        <f t="shared" ca="1" si="38"/>
        <v>72763098636827.953</v>
      </c>
      <c r="AE86" s="452">
        <f t="shared" ca="1" si="38"/>
        <v>71890341028979</v>
      </c>
      <c r="AF86" s="452">
        <f t="shared" ca="1" si="38"/>
        <v>71028051719708.969</v>
      </c>
      <c r="AG86" s="452">
        <f t="shared" ca="1" si="38"/>
        <v>70176105146921.188</v>
      </c>
      <c r="AH86" s="452">
        <f t="shared" ca="1" si="38"/>
        <v>69334377254574.609</v>
      </c>
    </row>
    <row r="87" spans="1:34">
      <c r="A87" s="431" t="s">
        <v>680</v>
      </c>
      <c r="B87" s="441" t="s">
        <v>265</v>
      </c>
      <c r="C87" s="456">
        <f t="shared" ca="1" si="26"/>
        <v>28291067172354</v>
      </c>
      <c r="D87" s="456">
        <f t="shared" ca="1" si="26"/>
        <v>27022053786434</v>
      </c>
      <c r="E87" s="456">
        <f t="shared" ca="1" si="26"/>
        <v>29040578203413</v>
      </c>
      <c r="F87" s="456">
        <f t="shared" ca="1" si="26"/>
        <v>27402757802210</v>
      </c>
      <c r="G87" s="456">
        <f t="shared" ca="1" si="26"/>
        <v>27073607455237</v>
      </c>
      <c r="H87" s="452">
        <f ca="1">G87*$O$65</f>
        <v>26883816343876.852</v>
      </c>
      <c r="I87" s="452">
        <f t="shared" ref="I87:N87" ca="1" si="39">H87*(1+$K$65)</f>
        <v>26769747360302.828</v>
      </c>
      <c r="J87" s="452">
        <f t="shared" ca="1" si="39"/>
        <v>26656162375460.504</v>
      </c>
      <c r="K87" s="452">
        <f t="shared" ca="1" si="39"/>
        <v>26543059335726.141</v>
      </c>
      <c r="L87" s="452">
        <f t="shared" ca="1" si="39"/>
        <v>26430436196189.598</v>
      </c>
      <c r="M87" s="452">
        <f t="shared" ca="1" si="39"/>
        <v>26318290920617.363</v>
      </c>
      <c r="N87" s="452">
        <f t="shared" ca="1" si="39"/>
        <v>26206621481415.738</v>
      </c>
      <c r="O87" s="452">
        <f t="shared" ref="O87:X87" ca="1" si="40">N87*(1+$L$65)</f>
        <v>25599262035791.668</v>
      </c>
      <c r="P87" s="452">
        <f t="shared" ca="1" si="40"/>
        <v>25005978631844.711</v>
      </c>
      <c r="Q87" s="452">
        <f t="shared" ca="1" si="40"/>
        <v>24426445046033.398</v>
      </c>
      <c r="R87" s="452">
        <f t="shared" ca="1" si="40"/>
        <v>23860342615308.16</v>
      </c>
      <c r="S87" s="452">
        <f t="shared" ca="1" si="40"/>
        <v>23307360061890.859</v>
      </c>
      <c r="T87" s="452">
        <f t="shared" ca="1" si="40"/>
        <v>22767193322115.215</v>
      </c>
      <c r="U87" s="452">
        <f t="shared" ca="1" si="40"/>
        <v>22239545379233.988</v>
      </c>
      <c r="V87" s="452">
        <f t="shared" ca="1" si="40"/>
        <v>21724126100100.977</v>
      </c>
      <c r="W87" s="452">
        <f t="shared" ca="1" si="40"/>
        <v>21220652075638.059</v>
      </c>
      <c r="X87" s="452">
        <f t="shared" ca="1" si="40"/>
        <v>20728846464999.516</v>
      </c>
      <c r="Y87" s="452">
        <f t="shared" ref="Y87:AH87" ca="1" si="41">X87*(1+$M$65)</f>
        <v>20385086634159.883</v>
      </c>
      <c r="Z87" s="452">
        <f t="shared" ca="1" si="41"/>
        <v>20047027594316.914</v>
      </c>
      <c r="AA87" s="452">
        <f t="shared" ca="1" si="41"/>
        <v>19714574805576.555</v>
      </c>
      <c r="AB87" s="452">
        <f t="shared" ca="1" si="41"/>
        <v>19387635295860.789</v>
      </c>
      <c r="AC87" s="452">
        <f t="shared" ca="1" si="41"/>
        <v>19066117634907.543</v>
      </c>
      <c r="AD87" s="452">
        <f t="shared" ca="1" si="41"/>
        <v>18749931908701.746</v>
      </c>
      <c r="AE87" s="452">
        <f t="shared" ca="1" si="41"/>
        <v>18438989694330.43</v>
      </c>
      <c r="AF87" s="452">
        <f t="shared" ca="1" si="41"/>
        <v>18133204035254.832</v>
      </c>
      <c r="AG87" s="452">
        <f t="shared" ca="1" si="41"/>
        <v>17832489416992.551</v>
      </c>
      <c r="AH87" s="452">
        <f t="shared" ca="1" si="41"/>
        <v>17536761743203.006</v>
      </c>
    </row>
    <row r="88" spans="1:34">
      <c r="A88" s="431" t="s">
        <v>681</v>
      </c>
      <c r="B88" s="434" t="s">
        <v>266</v>
      </c>
      <c r="C88" s="456">
        <f t="shared" ca="1" si="26"/>
        <v>21858755572472</v>
      </c>
      <c r="D88" s="456">
        <f t="shared" ca="1" si="26"/>
        <v>13483267225400</v>
      </c>
      <c r="E88" s="456">
        <f t="shared" ca="1" si="26"/>
        <v>15620761647309</v>
      </c>
      <c r="F88" s="456">
        <f t="shared" ca="1" si="26"/>
        <v>15616795980478</v>
      </c>
      <c r="G88" s="456">
        <f t="shared" ca="1" si="26"/>
        <v>14367610928713</v>
      </c>
      <c r="H88" s="452">
        <f ca="1">G88*$O$66</f>
        <v>15369559671616.432</v>
      </c>
      <c r="I88" s="452">
        <f t="shared" ref="I88:N88" ca="1" si="42">H88*(1+$K$66)</f>
        <v>15490374606724.43</v>
      </c>
      <c r="J88" s="452">
        <f t="shared" ca="1" si="42"/>
        <v>15612139227370.4</v>
      </c>
      <c r="K88" s="452">
        <f t="shared" ca="1" si="42"/>
        <v>15734860998712.689</v>
      </c>
      <c r="L88" s="452">
        <f t="shared" ca="1" si="42"/>
        <v>15858547444590.74</v>
      </c>
      <c r="M88" s="452">
        <f t="shared" ca="1" si="42"/>
        <v>15983206147986.361</v>
      </c>
      <c r="N88" s="452">
        <f t="shared" ca="1" si="42"/>
        <v>16108844751488.635</v>
      </c>
      <c r="O88" s="452">
        <f t="shared" ref="O88:X88" ca="1" si="43">N88*(1+$L$66)</f>
        <v>15712097436719.313</v>
      </c>
      <c r="P88" s="452">
        <f t="shared" ca="1" si="43"/>
        <v>15325121675044.268</v>
      </c>
      <c r="Q88" s="452">
        <f t="shared" ca="1" si="43"/>
        <v>14947676801318.914</v>
      </c>
      <c r="R88" s="452">
        <f t="shared" ca="1" si="43"/>
        <v>14579528077779.012</v>
      </c>
      <c r="S88" s="452">
        <f t="shared" ca="1" si="43"/>
        <v>14220446548054.279</v>
      </c>
      <c r="T88" s="452">
        <f t="shared" ca="1" si="43"/>
        <v>13870208894777.508</v>
      </c>
      <c r="U88" s="452">
        <f t="shared" ca="1" si="43"/>
        <v>13528597300700.656</v>
      </c>
      <c r="V88" s="452">
        <f t="shared" ca="1" si="43"/>
        <v>13195399313231.537</v>
      </c>
      <c r="W88" s="452">
        <f t="shared" ca="1" si="43"/>
        <v>12870407712306.848</v>
      </c>
      <c r="X88" s="452">
        <f t="shared" ca="1" si="43"/>
        <v>12553420381519.377</v>
      </c>
      <c r="Y88" s="452">
        <f t="shared" ref="Y88:AH88" ca="1" si="44">X88*(1+$M$66)</f>
        <v>12281267820201.332</v>
      </c>
      <c r="Z88" s="452">
        <f t="shared" ca="1" si="44"/>
        <v>12015015405168.598</v>
      </c>
      <c r="AA88" s="452">
        <f t="shared" ca="1" si="44"/>
        <v>11754535223878.227</v>
      </c>
      <c r="AB88" s="452">
        <f t="shared" ca="1" si="44"/>
        <v>11499702136874.217</v>
      </c>
      <c r="AC88" s="452">
        <f t="shared" ca="1" si="44"/>
        <v>11250393717668.223</v>
      </c>
      <c r="AD88" s="452">
        <f t="shared" ca="1" si="44"/>
        <v>11006490193923.623</v>
      </c>
      <c r="AE88" s="452">
        <f t="shared" ca="1" si="44"/>
        <v>10767874389914.699</v>
      </c>
      <c r="AF88" s="452">
        <f t="shared" ca="1" si="44"/>
        <v>10534431670233.262</v>
      </c>
      <c r="AG88" s="452">
        <f t="shared" ca="1" si="44"/>
        <v>10306049884715.703</v>
      </c>
      <c r="AH88" s="452">
        <f t="shared" ca="1" si="44"/>
        <v>10082619314563.998</v>
      </c>
    </row>
    <row r="89" spans="1:34">
      <c r="A89" s="431" t="s">
        <v>815</v>
      </c>
      <c r="B89" s="435" t="s">
        <v>267</v>
      </c>
      <c r="C89" s="456">
        <f t="shared" ca="1" si="26"/>
        <v>76247876159637</v>
      </c>
      <c r="D89" s="456">
        <f t="shared" ca="1" si="26"/>
        <v>95271179947944</v>
      </c>
      <c r="E89" s="456">
        <f t="shared" ca="1" si="26"/>
        <v>93673016215051</v>
      </c>
      <c r="F89" s="456">
        <f t="shared" ca="1" si="26"/>
        <v>78052254567742</v>
      </c>
      <c r="G89" s="456">
        <f t="shared" ca="1" si="26"/>
        <v>104138410982060</v>
      </c>
      <c r="H89" s="452">
        <f ca="1">G89*(1+'KEEI BAU - Gas Supply'!J$42)</f>
        <v>110827399857111.05</v>
      </c>
      <c r="I89" s="452">
        <f ca="1">H89*(1+'KEEI BAU - Gas Supply'!K$42)</f>
        <v>111815505184229.75</v>
      </c>
      <c r="J89" s="452">
        <f ca="1">I89*(1+'KEEI BAU - Gas Supply'!L$42)</f>
        <v>112803610511348.45</v>
      </c>
      <c r="K89" s="452">
        <f ca="1">J89*(1+'KEEI BAU - Gas Supply'!M$42)</f>
        <v>113791715838467.5</v>
      </c>
      <c r="L89" s="452">
        <f ca="1">K89*(1+'KEEI BAU - Gas Supply'!N$42)</f>
        <v>114779821165586.2</v>
      </c>
      <c r="M89" s="452">
        <f ca="1">L89*(1+'KEEI BAU - Gas Supply'!O$42)</f>
        <v>115767926492704.91</v>
      </c>
      <c r="N89" s="452">
        <f ca="1">M89*(1+'KEEI BAU - Gas Supply'!P$42)</f>
        <v>116756031819823.69</v>
      </c>
      <c r="O89" s="452">
        <f ca="1">N89*(1+'KEEI BAU - Gas Supply'!Q$42)</f>
        <v>116608623003327.88</v>
      </c>
      <c r="P89" s="452">
        <f ca="1">O89*(1+'KEEI BAU - Gas Supply'!R$42)</f>
        <v>116461214186832.11</v>
      </c>
      <c r="Q89" s="452">
        <f ca="1">P89*(1+'KEEI BAU - Gas Supply'!S$42)</f>
        <v>116313805370336.36</v>
      </c>
      <c r="R89" s="452">
        <f ca="1">Q89*(1+'KEEI BAU - Gas Supply'!T$42)</f>
        <v>116166396553840.59</v>
      </c>
      <c r="S89" s="452">
        <f ca="1">R89*(1+'KEEI BAU - Gas Supply'!U$42)</f>
        <v>116018987737344.83</v>
      </c>
      <c r="T89" s="452">
        <f ca="1">S89*(1+'KEEI BAU - Gas Supply'!V$42)</f>
        <v>115871578920849.08</v>
      </c>
      <c r="U89" s="452">
        <f ca="1">T89*(1+'KEEI BAU - Gas Supply'!W$42)</f>
        <v>115724170104353.31</v>
      </c>
      <c r="V89" s="452">
        <f ca="1">U89*(1+'KEEI BAU - Gas Supply'!X$42)</f>
        <v>115576761287857.56</v>
      </c>
      <c r="W89" s="452">
        <f ca="1">V89*(1+'KEEI BAU - Gas Supply'!Y$42)</f>
        <v>115429352471361.8</v>
      </c>
      <c r="X89" s="452">
        <f ca="1">W89*(1+'KEEI BAU - Gas Supply'!Z$42)</f>
        <v>115281943654866.08</v>
      </c>
      <c r="Y89" s="452">
        <f ca="1">X89*(1+'KEEI BAU - Gas Supply'!AA$42)</f>
        <v>115186361052442.45</v>
      </c>
      <c r="Z89" s="452">
        <f ca="1">Y89*(1+'KEEI BAU - Gas Supply'!AB$42)</f>
        <v>115090778450018.8</v>
      </c>
      <c r="AA89" s="452">
        <f ca="1">Z89*(1+'KEEI BAU - Gas Supply'!AC$42)</f>
        <v>114995195847595.16</v>
      </c>
      <c r="AB89" s="452">
        <f ca="1">AA89*(1+'KEEI BAU - Gas Supply'!AD$42)</f>
        <v>114899613245171.5</v>
      </c>
      <c r="AC89" s="452">
        <f ca="1">AB89*(1+'KEEI BAU - Gas Supply'!AE$42)</f>
        <v>114804030642747.86</v>
      </c>
      <c r="AD89" s="452">
        <f ca="1">AC89*(1+'KEEI BAU - Gas Supply'!AF$42)</f>
        <v>114708448040324.22</v>
      </c>
      <c r="AE89" s="452">
        <f ca="1">AD89*(1+'KEEI BAU - Gas Supply'!AG$42)</f>
        <v>114612865437900.58</v>
      </c>
      <c r="AF89" s="452">
        <f ca="1">AE89*(1+'KEEI BAU - Gas Supply'!AH$42)</f>
        <v>114517282835476.92</v>
      </c>
      <c r="AG89" s="452">
        <f ca="1">AF89*(1+'KEEI BAU - Gas Supply'!AI$42)</f>
        <v>114421700233053.28</v>
      </c>
      <c r="AH89" s="452">
        <f ca="1">AG89*(1+'KEEI BAU - Gas Supply'!AJ$42)</f>
        <v>114326117630629.61</v>
      </c>
    </row>
    <row r="90" spans="1:34">
      <c r="A90" s="431" t="s">
        <v>811</v>
      </c>
      <c r="B90" s="434" t="s">
        <v>268</v>
      </c>
      <c r="C90" s="456">
        <f t="shared" ca="1" si="26"/>
        <v>3089254461349</v>
      </c>
      <c r="D90" s="456">
        <f t="shared" ca="1" si="26"/>
        <v>2772001114869</v>
      </c>
      <c r="E90" s="456">
        <f t="shared" ca="1" si="26"/>
        <v>2930627788109</v>
      </c>
      <c r="F90" s="456">
        <f t="shared" ca="1" si="26"/>
        <v>2625271442122</v>
      </c>
      <c r="G90" s="456">
        <f t="shared" ca="1" si="26"/>
        <v>2371468764938</v>
      </c>
      <c r="H90" s="452">
        <f ca="1">G90*(1+'Water and Waste'!I$45)</f>
        <v>2373840233702.9375</v>
      </c>
      <c r="I90" s="452">
        <f ca="1">H90*(1+'Water and Waste'!J$45)</f>
        <v>2376214073936.6401</v>
      </c>
      <c r="J90" s="452">
        <f ca="1">I90*(1+'Water and Waste'!K$45)</f>
        <v>2378590288010.5767</v>
      </c>
      <c r="K90" s="452">
        <f ca="1">J90*(1+'Water and Waste'!L$45)</f>
        <v>2380968878298.5869</v>
      </c>
      <c r="L90" s="452">
        <f ca="1">K90*(1+'Water and Waste'!M$45)</f>
        <v>2383349847176.8853</v>
      </c>
      <c r="M90" s="452">
        <f ca="1">L90*(1+'Water and Waste'!N$45)</f>
        <v>2385733197024.062</v>
      </c>
      <c r="N90" s="452">
        <f ca="1">M90*(1+'Water and Waste'!O$45)</f>
        <v>2388118930221.0859</v>
      </c>
      <c r="O90" s="452">
        <f ca="1">N90*(1+'Water and Waste'!P$45)</f>
        <v>2390507049151.3066</v>
      </c>
      <c r="P90" s="452">
        <f ca="1">O90*(1+'Water and Waste'!Q$45)</f>
        <v>2392897556200.4575</v>
      </c>
      <c r="Q90" s="452">
        <f ca="1">P90*(1+'Water and Waste'!R$45)</f>
        <v>2395290453756.6577</v>
      </c>
      <c r="R90" s="452">
        <f ca="1">Q90*(1+'Water and Waste'!S$45)</f>
        <v>2397685744210.4141</v>
      </c>
      <c r="S90" s="452">
        <f ca="1">R90*(1+'Water and Waste'!T$45)</f>
        <v>2400083429954.624</v>
      </c>
      <c r="T90" s="452">
        <f ca="1">S90*(1+'Water and Waste'!U$45)</f>
        <v>2402483513384.5786</v>
      </c>
      <c r="U90" s="452">
        <f ca="1">T90*(1+'Water and Waste'!V$45)</f>
        <v>2404885996897.9629</v>
      </c>
      <c r="V90" s="452">
        <f ca="1">U90*(1+'Water and Waste'!W$45)</f>
        <v>2407290882894.8604</v>
      </c>
      <c r="W90" s="452">
        <f ca="1">V90*(1+'Water and Waste'!X$45)</f>
        <v>2409698173777.7549</v>
      </c>
      <c r="X90" s="452">
        <f ca="1">W90*(1+'Water and Waste'!Y$45)</f>
        <v>2412107871951.5322</v>
      </c>
      <c r="Y90" s="452">
        <f ca="1">X90*(1+'Water and Waste'!Z$45)</f>
        <v>2400047332591.7744</v>
      </c>
      <c r="Z90" s="452">
        <f ca="1">Y90*(1+'Water and Waste'!AA$45)</f>
        <v>2388047095928.8154</v>
      </c>
      <c r="AA90" s="452">
        <f ca="1">Z90*(1+'Water and Waste'!AB$45)</f>
        <v>2376106860449.1714</v>
      </c>
      <c r="AB90" s="452">
        <f ca="1">AA90*(1+'Water and Waste'!AC$45)</f>
        <v>2364226326146.9253</v>
      </c>
      <c r="AC90" s="452">
        <f ca="1">AB90*(1+'Water and Waste'!AD$45)</f>
        <v>2352405194516.1904</v>
      </c>
      <c r="AD90" s="452">
        <f ca="1">AC90*(1+'Water and Waste'!AE$45)</f>
        <v>2340643168543.6094</v>
      </c>
      <c r="AE90" s="452">
        <f ca="1">AD90*(1+'Water and Waste'!AF$45)</f>
        <v>2328939952700.8911</v>
      </c>
      <c r="AF90" s="452">
        <f ca="1">AE90*(1+'Water and Waste'!AG$45)</f>
        <v>2317295252937.3867</v>
      </c>
      <c r="AG90" s="452">
        <f ca="1">AF90*(1+'Water and Waste'!AH$45)</f>
        <v>2305708776672.6997</v>
      </c>
      <c r="AH90" s="452">
        <f ca="1">AG90*(1+'Water and Waste'!AI$45)</f>
        <v>2294180232789.3359</v>
      </c>
    </row>
    <row r="91" spans="1:34">
      <c r="A91" s="431" t="s">
        <v>681</v>
      </c>
      <c r="B91" s="434" t="s">
        <v>269</v>
      </c>
      <c r="C91" s="456">
        <f t="shared" ca="1" si="26"/>
        <v>3965666831</v>
      </c>
      <c r="D91" s="456">
        <f t="shared" ca="1" si="26"/>
        <v>3965666831</v>
      </c>
      <c r="E91" s="456">
        <f t="shared" ca="1" si="26"/>
        <v>0</v>
      </c>
      <c r="F91" s="456">
        <f t="shared" ca="1" si="26"/>
        <v>0</v>
      </c>
      <c r="G91" s="456">
        <f t="shared" ca="1" si="26"/>
        <v>0</v>
      </c>
      <c r="H91" s="452">
        <f ca="1">G91*$O$66</f>
        <v>0</v>
      </c>
      <c r="I91" s="452">
        <f t="shared" ref="I91:N91" ca="1" si="45">H91*(1+$K$66)</f>
        <v>0</v>
      </c>
      <c r="J91" s="452">
        <f t="shared" ca="1" si="45"/>
        <v>0</v>
      </c>
      <c r="K91" s="452">
        <f t="shared" ca="1" si="45"/>
        <v>0</v>
      </c>
      <c r="L91" s="452">
        <f t="shared" ca="1" si="45"/>
        <v>0</v>
      </c>
      <c r="M91" s="452">
        <f t="shared" ca="1" si="45"/>
        <v>0</v>
      </c>
      <c r="N91" s="452">
        <f t="shared" ca="1" si="45"/>
        <v>0</v>
      </c>
      <c r="O91" s="452">
        <f t="shared" ref="O91:X91" ca="1" si="46">N91*(1+$L$66)</f>
        <v>0</v>
      </c>
      <c r="P91" s="452">
        <f t="shared" ca="1" si="46"/>
        <v>0</v>
      </c>
      <c r="Q91" s="452">
        <f t="shared" ca="1" si="46"/>
        <v>0</v>
      </c>
      <c r="R91" s="452">
        <f t="shared" ca="1" si="46"/>
        <v>0</v>
      </c>
      <c r="S91" s="452">
        <f t="shared" ca="1" si="46"/>
        <v>0</v>
      </c>
      <c r="T91" s="452">
        <f t="shared" ca="1" si="46"/>
        <v>0</v>
      </c>
      <c r="U91" s="452">
        <f t="shared" ca="1" si="46"/>
        <v>0</v>
      </c>
      <c r="V91" s="452">
        <f t="shared" ca="1" si="46"/>
        <v>0</v>
      </c>
      <c r="W91" s="452">
        <f t="shared" ca="1" si="46"/>
        <v>0</v>
      </c>
      <c r="X91" s="452">
        <f t="shared" ca="1" si="46"/>
        <v>0</v>
      </c>
      <c r="Y91" s="452">
        <f t="shared" ref="Y91:AH91" ca="1" si="47">X91*(1+$M$66)</f>
        <v>0</v>
      </c>
      <c r="Z91" s="452">
        <f t="shared" ca="1" si="47"/>
        <v>0</v>
      </c>
      <c r="AA91" s="452">
        <f t="shared" ca="1" si="47"/>
        <v>0</v>
      </c>
      <c r="AB91" s="452">
        <f t="shared" ca="1" si="47"/>
        <v>0</v>
      </c>
      <c r="AC91" s="452">
        <f t="shared" ca="1" si="47"/>
        <v>0</v>
      </c>
      <c r="AD91" s="452">
        <f t="shared" ca="1" si="47"/>
        <v>0</v>
      </c>
      <c r="AE91" s="452">
        <f t="shared" ca="1" si="47"/>
        <v>0</v>
      </c>
      <c r="AF91" s="452">
        <f t="shared" ca="1" si="47"/>
        <v>0</v>
      </c>
      <c r="AG91" s="452">
        <f t="shared" ca="1" si="47"/>
        <v>0</v>
      </c>
      <c r="AH91" s="452">
        <f t="shared" ca="1" si="47"/>
        <v>0</v>
      </c>
    </row>
    <row r="92" spans="1:34">
      <c r="A92" s="480" t="s">
        <v>816</v>
      </c>
      <c r="B92" s="480"/>
      <c r="C92" s="481">
        <f ca="1">SUM(C73:C91)</f>
        <v>418512683342754</v>
      </c>
      <c r="D92" s="481">
        <f t="shared" ref="D92:AH92" ca="1" si="48">SUM(D73:D91)</f>
        <v>449770069304696</v>
      </c>
      <c r="E92" s="481">
        <f t="shared" ca="1" si="48"/>
        <v>476252792402114</v>
      </c>
      <c r="F92" s="481">
        <f t="shared" ca="1" si="48"/>
        <v>451883769725619</v>
      </c>
      <c r="G92" s="481">
        <f t="shared" ca="1" si="48"/>
        <v>476197273066480</v>
      </c>
      <c r="H92" s="481">
        <f t="shared" ca="1" si="48"/>
        <v>549430624072505</v>
      </c>
      <c r="I92" s="481">
        <f t="shared" ca="1" si="48"/>
        <v>554901545737327</v>
      </c>
      <c r="J92" s="481">
        <f t="shared" ca="1" si="48"/>
        <v>560445164578931.38</v>
      </c>
      <c r="K92" s="481">
        <f t="shared" ca="1" si="48"/>
        <v>566062894904328.88</v>
      </c>
      <c r="L92" s="481">
        <f t="shared" ca="1" si="48"/>
        <v>571756184876653.38</v>
      </c>
      <c r="M92" s="481">
        <f t="shared" ca="1" si="48"/>
        <v>577526517447396.75</v>
      </c>
      <c r="N92" s="481">
        <f t="shared" ca="1" si="48"/>
        <v>583375411316493.38</v>
      </c>
      <c r="O92" s="481">
        <f t="shared" ca="1" si="48"/>
        <v>578789769382865.75</v>
      </c>
      <c r="P92" s="481">
        <f t="shared" ca="1" si="48"/>
        <v>574327049686781</v>
      </c>
      <c r="Q92" s="481">
        <f t="shared" ca="1" si="48"/>
        <v>569985680942198.13</v>
      </c>
      <c r="R92" s="481">
        <f t="shared" ca="1" si="48"/>
        <v>565764156682007.75</v>
      </c>
      <c r="S92" s="481">
        <f t="shared" ca="1" si="48"/>
        <v>561661034566971.38</v>
      </c>
      <c r="T92" s="481">
        <f t="shared" ca="1" si="48"/>
        <v>557674935733712.94</v>
      </c>
      <c r="U92" s="481">
        <f t="shared" ca="1" si="48"/>
        <v>553804544181442.38</v>
      </c>
      <c r="V92" s="481">
        <f t="shared" ca="1" si="48"/>
        <v>550048606197124.88</v>
      </c>
      <c r="W92" s="481">
        <f t="shared" ca="1" si="48"/>
        <v>546405929818824.56</v>
      </c>
      <c r="X92" s="481">
        <f t="shared" ca="1" si="48"/>
        <v>542875384336984.75</v>
      </c>
      <c r="Y92" s="481">
        <f t="shared" ca="1" si="48"/>
        <v>538060061646636.94</v>
      </c>
      <c r="Z92" s="481">
        <f t="shared" ca="1" si="48"/>
        <v>533344342756209.44</v>
      </c>
      <c r="AA92" s="481">
        <f t="shared" ca="1" si="48"/>
        <v>528727180703730.31</v>
      </c>
      <c r="AB92" s="481">
        <f t="shared" ca="1" si="48"/>
        <v>524207559910570.56</v>
      </c>
      <c r="AC92" s="481">
        <f t="shared" ca="1" si="48"/>
        <v>519784495856523.06</v>
      </c>
      <c r="AD92" s="481">
        <f t="shared" ca="1" si="48"/>
        <v>515457034767066.5</v>
      </c>
      <c r="AE92" s="481">
        <f t="shared" ca="1" si="48"/>
        <v>511224253312682</v>
      </c>
      <c r="AF92" s="481">
        <f t="shared" ca="1" si="48"/>
        <v>507085258320096.5</v>
      </c>
      <c r="AG92" s="481">
        <f t="shared" ca="1" si="48"/>
        <v>503039186495334.69</v>
      </c>
      <c r="AH92" s="481">
        <f t="shared" ca="1" si="48"/>
        <v>499085204158464.56</v>
      </c>
    </row>
    <row r="93" spans="1:34">
      <c r="C93" s="453">
        <f ca="1">C92-C89</f>
        <v>342264807183117</v>
      </c>
      <c r="D93" s="453">
        <f t="shared" ref="D93:G93" ca="1" si="49">D92-D89</f>
        <v>354498889356752</v>
      </c>
      <c r="E93" s="453">
        <f t="shared" ca="1" si="49"/>
        <v>382579776187063</v>
      </c>
      <c r="F93" s="453">
        <f t="shared" ca="1" si="49"/>
        <v>373831515157877</v>
      </c>
      <c r="G93" s="453">
        <f t="shared" ca="1" si="49"/>
        <v>372058862084420</v>
      </c>
    </row>
    <row r="95" spans="1:34">
      <c r="A95" s="429" t="s">
        <v>818</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c r="C98" s="483">
        <f t="shared" ref="C98:L106" ca="1" si="50">VLOOKUP($A98,$B$73:$AH$91,C$96,FALSE)</f>
        <v>178455007395</v>
      </c>
      <c r="D98" s="483">
        <f t="shared" ca="1" si="50"/>
        <v>39656668310</v>
      </c>
      <c r="E98" s="483">
        <f t="shared" ca="1" si="50"/>
        <v>99141670775</v>
      </c>
      <c r="F98" s="483">
        <f t="shared" ca="1" si="50"/>
        <v>134832672254</v>
      </c>
      <c r="G98" s="483">
        <f t="shared" ca="1" si="50"/>
        <v>146729672747</v>
      </c>
      <c r="H98" s="483">
        <f t="shared" ca="1" si="50"/>
        <v>156962105396.02759</v>
      </c>
      <c r="I98" s="483">
        <f t="shared" ca="1" si="50"/>
        <v>158195931672.31683</v>
      </c>
      <c r="J98" s="483">
        <f t="shared" ca="1" si="50"/>
        <v>159439456641.65189</v>
      </c>
      <c r="K98" s="483">
        <f t="shared" ca="1" si="50"/>
        <v>160692756542.19418</v>
      </c>
      <c r="L98" s="483">
        <f t="shared" ca="1" si="50"/>
        <v>161955908211.38763</v>
      </c>
      <c r="M98" s="483">
        <f t="shared" ref="M98:V106" ca="1" si="51">VLOOKUP($A98,$B$73:$AH$91,M$96,FALSE)</f>
        <v>163228989090.66943</v>
      </c>
      <c r="N98" s="483">
        <f t="shared" ca="1" si="51"/>
        <v>164512077230.2179</v>
      </c>
      <c r="O98" s="483">
        <f t="shared" ca="1" si="51"/>
        <v>160460282958.49146</v>
      </c>
      <c r="P98" s="483">
        <f t="shared" ca="1" si="51"/>
        <v>156508280976.16281</v>
      </c>
      <c r="Q98" s="483">
        <f t="shared" ca="1" si="51"/>
        <v>152653613482.96985</v>
      </c>
      <c r="R98" s="483">
        <f t="shared" ca="1" si="51"/>
        <v>148893883212.2063</v>
      </c>
      <c r="S98" s="483">
        <f t="shared" ca="1" si="51"/>
        <v>145226751939.83118</v>
      </c>
      <c r="T98" s="483">
        <f t="shared" ca="1" si="51"/>
        <v>141649939030.29749</v>
      </c>
      <c r="U98" s="483">
        <f t="shared" ca="1" si="51"/>
        <v>138161220018.19604</v>
      </c>
      <c r="V98" s="483">
        <f t="shared" ca="1" si="51"/>
        <v>134758425224.83214</v>
      </c>
      <c r="W98" s="483">
        <f t="shared" ref="W98:AH106" ca="1" si="52">VLOOKUP($A98,$B$73:$AH$91,W$96,FALSE)</f>
        <v>131439438408.87477</v>
      </c>
      <c r="X98" s="483">
        <f t="shared" ca="1" si="52"/>
        <v>128202195450.23927</v>
      </c>
      <c r="Y98" s="483">
        <f t="shared" ca="1" si="52"/>
        <v>125422828967.00227</v>
      </c>
      <c r="Z98" s="483">
        <f t="shared" ca="1" si="52"/>
        <v>122703717910.91309</v>
      </c>
      <c r="AA98" s="483">
        <f t="shared" ca="1" si="52"/>
        <v>120043555971.15495</v>
      </c>
      <c r="AB98" s="483">
        <f t="shared" ca="1" si="52"/>
        <v>117441065157.14767</v>
      </c>
      <c r="AC98" s="483">
        <f t="shared" ca="1" si="52"/>
        <v>114894995184.57748</v>
      </c>
      <c r="AD98" s="483">
        <f t="shared" ca="1" si="52"/>
        <v>112404122874.73752</v>
      </c>
      <c r="AE98" s="483">
        <f t="shared" ca="1" si="52"/>
        <v>109967251566.89038</v>
      </c>
      <c r="AF98" s="483">
        <f t="shared" ca="1" si="52"/>
        <v>107583210543.37033</v>
      </c>
      <c r="AG98" s="483">
        <f t="shared" ca="1" si="52"/>
        <v>105250854467.14905</v>
      </c>
      <c r="AH98" s="483">
        <f t="shared" ca="1" si="52"/>
        <v>102969062831.59477</v>
      </c>
    </row>
    <row r="99" spans="1:34">
      <c r="A99" s="431" t="s">
        <v>247</v>
      </c>
      <c r="B99" s="431"/>
      <c r="C99" s="483">
        <f t="shared" ca="1" si="50"/>
        <v>0</v>
      </c>
      <c r="D99" s="483">
        <f t="shared" ca="1" si="50"/>
        <v>0</v>
      </c>
      <c r="E99" s="483">
        <f t="shared" ca="1" si="50"/>
        <v>0</v>
      </c>
      <c r="F99" s="483">
        <f t="shared" ca="1" si="50"/>
        <v>0</v>
      </c>
      <c r="G99" s="483">
        <f t="shared" ca="1" si="50"/>
        <v>0</v>
      </c>
      <c r="H99" s="483">
        <f t="shared" ca="1" si="50"/>
        <v>0</v>
      </c>
      <c r="I99" s="483">
        <f t="shared" ca="1" si="50"/>
        <v>0</v>
      </c>
      <c r="J99" s="483">
        <f t="shared" ca="1" si="50"/>
        <v>0</v>
      </c>
      <c r="K99" s="483">
        <f t="shared" ca="1" si="50"/>
        <v>0</v>
      </c>
      <c r="L99" s="483">
        <f t="shared" ca="1" si="50"/>
        <v>0</v>
      </c>
      <c r="M99" s="483">
        <f t="shared" ca="1" si="51"/>
        <v>0</v>
      </c>
      <c r="N99" s="483">
        <f t="shared" ca="1" si="51"/>
        <v>0</v>
      </c>
      <c r="O99" s="483">
        <f t="shared" ca="1" si="51"/>
        <v>0</v>
      </c>
      <c r="P99" s="483">
        <f t="shared" ca="1" si="51"/>
        <v>0</v>
      </c>
      <c r="Q99" s="483">
        <f t="shared" ca="1" si="51"/>
        <v>0</v>
      </c>
      <c r="R99" s="483">
        <f t="shared" ca="1" si="51"/>
        <v>0</v>
      </c>
      <c r="S99" s="483">
        <f t="shared" ca="1" si="51"/>
        <v>0</v>
      </c>
      <c r="T99" s="483">
        <f t="shared" ca="1" si="51"/>
        <v>0</v>
      </c>
      <c r="U99" s="483">
        <f t="shared" ca="1" si="51"/>
        <v>0</v>
      </c>
      <c r="V99" s="483">
        <f t="shared" ca="1" si="51"/>
        <v>0</v>
      </c>
      <c r="W99" s="483">
        <f t="shared" ca="1" si="52"/>
        <v>0</v>
      </c>
      <c r="X99" s="483">
        <f t="shared" ca="1" si="52"/>
        <v>0</v>
      </c>
      <c r="Y99" s="483">
        <f t="shared" ca="1" si="52"/>
        <v>0</v>
      </c>
      <c r="Z99" s="483">
        <f t="shared" ca="1" si="52"/>
        <v>0</v>
      </c>
      <c r="AA99" s="483">
        <f t="shared" ca="1" si="52"/>
        <v>0</v>
      </c>
      <c r="AB99" s="483">
        <f t="shared" ca="1" si="52"/>
        <v>0</v>
      </c>
      <c r="AC99" s="483">
        <f t="shared" ca="1" si="52"/>
        <v>0</v>
      </c>
      <c r="AD99" s="483">
        <f t="shared" ca="1" si="52"/>
        <v>0</v>
      </c>
      <c r="AE99" s="483">
        <f t="shared" ca="1" si="52"/>
        <v>0</v>
      </c>
      <c r="AF99" s="483">
        <f t="shared" ca="1" si="52"/>
        <v>0</v>
      </c>
      <c r="AG99" s="483">
        <f t="shared" ca="1" si="52"/>
        <v>0</v>
      </c>
      <c r="AH99" s="483">
        <f t="shared" ca="1" si="52"/>
        <v>0</v>
      </c>
    </row>
    <row r="100" spans="1:34">
      <c r="A100" s="431" t="s">
        <v>248</v>
      </c>
      <c r="B100" s="431"/>
      <c r="C100" s="483">
        <f t="shared" ca="1" si="50"/>
        <v>0</v>
      </c>
      <c r="D100" s="483">
        <f t="shared" ca="1" si="50"/>
        <v>0</v>
      </c>
      <c r="E100" s="483">
        <f t="shared" ca="1" si="50"/>
        <v>0</v>
      </c>
      <c r="F100" s="483">
        <f t="shared" ca="1" si="50"/>
        <v>0</v>
      </c>
      <c r="G100" s="483">
        <f t="shared" ca="1" si="50"/>
        <v>0</v>
      </c>
      <c r="H100" s="483">
        <f t="shared" ca="1" si="50"/>
        <v>0</v>
      </c>
      <c r="I100" s="483">
        <f t="shared" ca="1" si="50"/>
        <v>0</v>
      </c>
      <c r="J100" s="483">
        <f t="shared" ca="1" si="50"/>
        <v>0</v>
      </c>
      <c r="K100" s="483">
        <f t="shared" ca="1" si="50"/>
        <v>0</v>
      </c>
      <c r="L100" s="483">
        <f t="shared" ca="1" si="50"/>
        <v>0</v>
      </c>
      <c r="M100" s="483">
        <f t="shared" ca="1" si="51"/>
        <v>0</v>
      </c>
      <c r="N100" s="483">
        <f t="shared" ca="1" si="51"/>
        <v>0</v>
      </c>
      <c r="O100" s="483">
        <f t="shared" ca="1" si="51"/>
        <v>0</v>
      </c>
      <c r="P100" s="483">
        <f t="shared" ca="1" si="51"/>
        <v>0</v>
      </c>
      <c r="Q100" s="483">
        <f t="shared" ca="1" si="51"/>
        <v>0</v>
      </c>
      <c r="R100" s="483">
        <f t="shared" ca="1" si="51"/>
        <v>0</v>
      </c>
      <c r="S100" s="483">
        <f t="shared" ca="1" si="51"/>
        <v>0</v>
      </c>
      <c r="T100" s="483">
        <f t="shared" ca="1" si="51"/>
        <v>0</v>
      </c>
      <c r="U100" s="483">
        <f t="shared" ca="1" si="51"/>
        <v>0</v>
      </c>
      <c r="V100" s="483">
        <f t="shared" ca="1" si="51"/>
        <v>0</v>
      </c>
      <c r="W100" s="483">
        <f t="shared" ca="1" si="52"/>
        <v>0</v>
      </c>
      <c r="X100" s="483">
        <f t="shared" ca="1" si="52"/>
        <v>0</v>
      </c>
      <c r="Y100" s="483">
        <f t="shared" ca="1" si="52"/>
        <v>0</v>
      </c>
      <c r="Z100" s="483">
        <f t="shared" ca="1" si="52"/>
        <v>0</v>
      </c>
      <c r="AA100" s="483">
        <f t="shared" ca="1" si="52"/>
        <v>0</v>
      </c>
      <c r="AB100" s="483">
        <f t="shared" ca="1" si="52"/>
        <v>0</v>
      </c>
      <c r="AC100" s="483">
        <f t="shared" ca="1" si="52"/>
        <v>0</v>
      </c>
      <c r="AD100" s="483">
        <f t="shared" ca="1" si="52"/>
        <v>0</v>
      </c>
      <c r="AE100" s="483">
        <f t="shared" ca="1" si="52"/>
        <v>0</v>
      </c>
      <c r="AF100" s="483">
        <f t="shared" ca="1" si="52"/>
        <v>0</v>
      </c>
      <c r="AG100" s="483">
        <f t="shared" ca="1" si="52"/>
        <v>0</v>
      </c>
      <c r="AH100" s="483">
        <f t="shared" ca="1" si="52"/>
        <v>0</v>
      </c>
    </row>
    <row r="101" spans="1:34">
      <c r="A101" s="431" t="s">
        <v>249</v>
      </c>
      <c r="B101" s="431"/>
      <c r="C101" s="483">
        <f t="shared" ca="1" si="50"/>
        <v>0</v>
      </c>
      <c r="D101" s="483">
        <f t="shared" ca="1" si="50"/>
        <v>0</v>
      </c>
      <c r="E101" s="483">
        <f t="shared" ca="1" si="50"/>
        <v>0</v>
      </c>
      <c r="F101" s="483">
        <f t="shared" ca="1" si="50"/>
        <v>0</v>
      </c>
      <c r="G101" s="483">
        <f t="shared" ca="1" si="50"/>
        <v>0</v>
      </c>
      <c r="H101" s="483">
        <f t="shared" ca="1" si="50"/>
        <v>0</v>
      </c>
      <c r="I101" s="483">
        <f t="shared" ca="1" si="50"/>
        <v>0</v>
      </c>
      <c r="J101" s="483">
        <f t="shared" ca="1" si="50"/>
        <v>0</v>
      </c>
      <c r="K101" s="483">
        <f t="shared" ca="1" si="50"/>
        <v>0</v>
      </c>
      <c r="L101" s="483">
        <f t="shared" ca="1" si="50"/>
        <v>0</v>
      </c>
      <c r="M101" s="483">
        <f t="shared" ca="1" si="51"/>
        <v>0</v>
      </c>
      <c r="N101" s="483">
        <f t="shared" ca="1" si="51"/>
        <v>0</v>
      </c>
      <c r="O101" s="483">
        <f t="shared" ca="1" si="51"/>
        <v>0</v>
      </c>
      <c r="P101" s="483">
        <f t="shared" ca="1" si="51"/>
        <v>0</v>
      </c>
      <c r="Q101" s="483">
        <f t="shared" ca="1" si="51"/>
        <v>0</v>
      </c>
      <c r="R101" s="483">
        <f t="shared" ca="1" si="51"/>
        <v>0</v>
      </c>
      <c r="S101" s="483">
        <f t="shared" ca="1" si="51"/>
        <v>0</v>
      </c>
      <c r="T101" s="483">
        <f t="shared" ca="1" si="51"/>
        <v>0</v>
      </c>
      <c r="U101" s="483">
        <f t="shared" ca="1" si="51"/>
        <v>0</v>
      </c>
      <c r="V101" s="483">
        <f t="shared" ca="1" si="51"/>
        <v>0</v>
      </c>
      <c r="W101" s="483">
        <f t="shared" ca="1" si="52"/>
        <v>0</v>
      </c>
      <c r="X101" s="483">
        <f t="shared" ca="1" si="52"/>
        <v>0</v>
      </c>
      <c r="Y101" s="483">
        <f t="shared" ca="1" si="52"/>
        <v>0</v>
      </c>
      <c r="Z101" s="483">
        <f t="shared" ca="1" si="52"/>
        <v>0</v>
      </c>
      <c r="AA101" s="483">
        <f t="shared" ca="1" si="52"/>
        <v>0</v>
      </c>
      <c r="AB101" s="483">
        <f t="shared" ca="1" si="52"/>
        <v>0</v>
      </c>
      <c r="AC101" s="483">
        <f t="shared" ca="1" si="52"/>
        <v>0</v>
      </c>
      <c r="AD101" s="483">
        <f t="shared" ca="1" si="52"/>
        <v>0</v>
      </c>
      <c r="AE101" s="483">
        <f t="shared" ca="1" si="52"/>
        <v>0</v>
      </c>
      <c r="AF101" s="483">
        <f t="shared" ca="1" si="52"/>
        <v>0</v>
      </c>
      <c r="AG101" s="483">
        <f t="shared" ca="1" si="52"/>
        <v>0</v>
      </c>
      <c r="AH101" s="483">
        <f t="shared" ca="1" si="52"/>
        <v>0</v>
      </c>
    </row>
    <row r="102" spans="1:34">
      <c r="A102" s="431" t="s">
        <v>250</v>
      </c>
      <c r="B102" s="431"/>
      <c r="C102" s="483">
        <f t="shared" ca="1" si="50"/>
        <v>31836373319268</v>
      </c>
      <c r="D102" s="483">
        <f t="shared" ca="1" si="50"/>
        <v>33248150711104</v>
      </c>
      <c r="E102" s="483">
        <f t="shared" ca="1" si="50"/>
        <v>35746520814634</v>
      </c>
      <c r="F102" s="483">
        <f t="shared" ca="1" si="50"/>
        <v>36202572500199</v>
      </c>
      <c r="G102" s="483">
        <f t="shared" ca="1" si="50"/>
        <v>34600443100475</v>
      </c>
      <c r="H102" s="483">
        <f t="shared" ca="1" si="50"/>
        <v>37013361340009.211</v>
      </c>
      <c r="I102" s="483">
        <f t="shared" ca="1" si="50"/>
        <v>37304310914620.664</v>
      </c>
      <c r="J102" s="483">
        <f t="shared" ca="1" si="50"/>
        <v>37597547545903.055</v>
      </c>
      <c r="K102" s="483">
        <f t="shared" ca="1" si="50"/>
        <v>37893089211639.039</v>
      </c>
      <c r="L102" s="483">
        <f t="shared" ca="1" si="50"/>
        <v>38190954030928.578</v>
      </c>
      <c r="M102" s="483">
        <f t="shared" ca="1" si="51"/>
        <v>38491160265299.766</v>
      </c>
      <c r="N102" s="483">
        <f t="shared" ca="1" si="51"/>
        <v>38793726319828.422</v>
      </c>
      <c r="O102" s="483">
        <f t="shared" ca="1" si="51"/>
        <v>37838269427374.008</v>
      </c>
      <c r="P102" s="483">
        <f t="shared" ca="1" si="51"/>
        <v>36906344635595.164</v>
      </c>
      <c r="Q102" s="483">
        <f t="shared" ca="1" si="51"/>
        <v>35997372368619.258</v>
      </c>
      <c r="R102" s="483">
        <f t="shared" ca="1" si="51"/>
        <v>35110787325040.555</v>
      </c>
      <c r="S102" s="483">
        <f t="shared" ca="1" si="51"/>
        <v>34246038126352.094</v>
      </c>
      <c r="T102" s="483">
        <f t="shared" ca="1" si="51"/>
        <v>33402586974036.379</v>
      </c>
      <c r="U102" s="483">
        <f t="shared" ca="1" si="51"/>
        <v>32579909315101.648</v>
      </c>
      <c r="V102" s="483">
        <f t="shared" ca="1" si="51"/>
        <v>31777493515855.703</v>
      </c>
      <c r="W102" s="483">
        <f t="shared" ca="1" si="52"/>
        <v>30994840543714.406</v>
      </c>
      <c r="X102" s="483">
        <f t="shared" ca="1" si="52"/>
        <v>30231463656846.984</v>
      </c>
      <c r="Y102" s="483">
        <f t="shared" ca="1" si="52"/>
        <v>29576058992894.473</v>
      </c>
      <c r="Z102" s="483">
        <f t="shared" ca="1" si="52"/>
        <v>28934863210073.441</v>
      </c>
      <c r="AA102" s="483">
        <f t="shared" ca="1" si="52"/>
        <v>28307568266171.016</v>
      </c>
      <c r="AB102" s="483">
        <f t="shared" ca="1" si="52"/>
        <v>27693872797192.273</v>
      </c>
      <c r="AC102" s="483">
        <f t="shared" ca="1" si="52"/>
        <v>27093481972579.438</v>
      </c>
      <c r="AD102" s="483">
        <f t="shared" ca="1" si="52"/>
        <v>26506107353569.879</v>
      </c>
      <c r="AE102" s="483">
        <f t="shared" ca="1" si="52"/>
        <v>25931466754624.844</v>
      </c>
      <c r="AF102" s="483">
        <f t="shared" ca="1" si="52"/>
        <v>25369284107862.344</v>
      </c>
      <c r="AG102" s="483">
        <f t="shared" ca="1" si="52"/>
        <v>24819289330429.082</v>
      </c>
      <c r="AH102" s="483">
        <f t="shared" ca="1" si="52"/>
        <v>24281218194747.703</v>
      </c>
    </row>
    <row r="103" spans="1:34">
      <c r="A103" s="431" t="s">
        <v>251</v>
      </c>
      <c r="B103" s="431"/>
      <c r="C103" s="483">
        <f t="shared" ca="1" si="50"/>
        <v>9700021068626</v>
      </c>
      <c r="D103" s="483">
        <f t="shared" ca="1" si="50"/>
        <v>8668947692566</v>
      </c>
      <c r="E103" s="483">
        <f t="shared" ca="1" si="50"/>
        <v>9240003716230</v>
      </c>
      <c r="F103" s="483">
        <f t="shared" ca="1" si="50"/>
        <v>8014612665451</v>
      </c>
      <c r="G103" s="483">
        <f t="shared" ca="1" si="50"/>
        <v>6848706617137</v>
      </c>
      <c r="H103" s="483">
        <f t="shared" ca="1" si="50"/>
        <v>7326312324836.207</v>
      </c>
      <c r="I103" s="483">
        <f t="shared" ca="1" si="50"/>
        <v>7383901999948.4102</v>
      </c>
      <c r="J103" s="483">
        <f t="shared" ca="1" si="50"/>
        <v>7441944368111.6982</v>
      </c>
      <c r="K103" s="483">
        <f t="shared" ca="1" si="50"/>
        <v>7500442987793.7666</v>
      </c>
      <c r="L103" s="483">
        <f t="shared" ca="1" si="50"/>
        <v>7559401445434.2285</v>
      </c>
      <c r="M103" s="483">
        <f t="shared" ca="1" si="51"/>
        <v>7618823355664.4902</v>
      </c>
      <c r="N103" s="483">
        <f t="shared" ca="1" si="51"/>
        <v>7678712361529.3604</v>
      </c>
      <c r="O103" s="483">
        <f t="shared" ca="1" si="51"/>
        <v>7489592126197.6953</v>
      </c>
      <c r="P103" s="483">
        <f t="shared" ca="1" si="51"/>
        <v>7305129763400.8965</v>
      </c>
      <c r="Q103" s="483">
        <f t="shared" ca="1" si="51"/>
        <v>7125210553651.0518</v>
      </c>
      <c r="R103" s="483">
        <f t="shared" ca="1" si="51"/>
        <v>6949722602904.8721</v>
      </c>
      <c r="S103" s="483">
        <f t="shared" ca="1" si="51"/>
        <v>6778556772975.3623</v>
      </c>
      <c r="T103" s="483">
        <f t="shared" ca="1" si="51"/>
        <v>6611606613657.3975</v>
      </c>
      <c r="U103" s="483">
        <f t="shared" ca="1" si="51"/>
        <v>6448768296524.9873</v>
      </c>
      <c r="V103" s="483">
        <f t="shared" ca="1" si="51"/>
        <v>6289940550359.0557</v>
      </c>
      <c r="W103" s="483">
        <f t="shared" ca="1" si="52"/>
        <v>6135024598165.5859</v>
      </c>
      <c r="X103" s="483">
        <f t="shared" ca="1" si="52"/>
        <v>5983924095744.9512</v>
      </c>
      <c r="Y103" s="483">
        <f t="shared" ca="1" si="52"/>
        <v>5854195287189.5371</v>
      </c>
      <c r="Z103" s="483">
        <f t="shared" ca="1" si="52"/>
        <v>5727278941409.374</v>
      </c>
      <c r="AA103" s="483">
        <f t="shared" ca="1" si="52"/>
        <v>5603114085464.4473</v>
      </c>
      <c r="AB103" s="483">
        <f t="shared" ca="1" si="52"/>
        <v>5481641068280.9189</v>
      </c>
      <c r="AC103" s="483">
        <f t="shared" ca="1" si="52"/>
        <v>5362801531993.6563</v>
      </c>
      <c r="AD103" s="483">
        <f t="shared" ca="1" si="52"/>
        <v>5246538383910.0449</v>
      </c>
      <c r="AE103" s="483">
        <f t="shared" ca="1" si="52"/>
        <v>5132795769081.6123</v>
      </c>
      <c r="AF103" s="483">
        <f t="shared" ca="1" si="52"/>
        <v>5021519043470.2842</v>
      </c>
      <c r="AG103" s="483">
        <f t="shared" ca="1" si="52"/>
        <v>4912654747696.3887</v>
      </c>
      <c r="AH103" s="483">
        <f t="shared" ca="1" si="52"/>
        <v>4806150581355.7881</v>
      </c>
    </row>
    <row r="104" spans="1:34">
      <c r="A104" s="431" t="s">
        <v>252</v>
      </c>
      <c r="B104" s="431"/>
      <c r="C104" s="483">
        <f t="shared" ca="1" si="50"/>
        <v>1062798710708</v>
      </c>
      <c r="D104" s="483">
        <f t="shared" ca="1" si="50"/>
        <v>963657039933</v>
      </c>
      <c r="E104" s="483">
        <f t="shared" ca="1" si="50"/>
        <v>1110386712680</v>
      </c>
      <c r="F104" s="483">
        <f t="shared" ca="1" si="50"/>
        <v>1257116385427</v>
      </c>
      <c r="G104" s="483">
        <f t="shared" ca="1" si="50"/>
        <v>1150043380990</v>
      </c>
      <c r="H104" s="483">
        <f t="shared" ca="1" si="50"/>
        <v>1230243528779.6758</v>
      </c>
      <c r="I104" s="483">
        <f t="shared" ca="1" si="50"/>
        <v>1239914059053.2942</v>
      </c>
      <c r="J104" s="483">
        <f t="shared" ca="1" si="50"/>
        <v>1249660606110.2446</v>
      </c>
      <c r="K104" s="483">
        <f t="shared" ca="1" si="50"/>
        <v>1259483767492.8733</v>
      </c>
      <c r="L104" s="483">
        <f t="shared" ca="1" si="50"/>
        <v>1269384145440.6057</v>
      </c>
      <c r="M104" s="483">
        <f t="shared" ca="1" si="51"/>
        <v>1279362346926.8687</v>
      </c>
      <c r="N104" s="483">
        <f t="shared" ca="1" si="51"/>
        <v>1289418983696.3025</v>
      </c>
      <c r="O104" s="483">
        <f t="shared" ca="1" si="51"/>
        <v>1257661677242.2302</v>
      </c>
      <c r="P104" s="483">
        <f t="shared" ca="1" si="51"/>
        <v>1226686526569.9248</v>
      </c>
      <c r="Q104" s="483">
        <f t="shared" ca="1" si="51"/>
        <v>1196474267839.4934</v>
      </c>
      <c r="R104" s="483">
        <f t="shared" ca="1" si="51"/>
        <v>1167006111663.2385</v>
      </c>
      <c r="S104" s="483">
        <f t="shared" ca="1" si="51"/>
        <v>1138263731420.2983</v>
      </c>
      <c r="T104" s="483">
        <f t="shared" ca="1" si="51"/>
        <v>1110229251859.0884</v>
      </c>
      <c r="U104" s="483">
        <f t="shared" ca="1" si="51"/>
        <v>1082885237980.4554</v>
      </c>
      <c r="V104" s="483">
        <f t="shared" ca="1" si="51"/>
        <v>1056214684194.6302</v>
      </c>
      <c r="W104" s="483">
        <f t="shared" ca="1" si="52"/>
        <v>1030201003745.2347</v>
      </c>
      <c r="X104" s="483">
        <f t="shared" ca="1" si="52"/>
        <v>1004828018393.7673</v>
      </c>
      <c r="Y104" s="483">
        <f t="shared" ca="1" si="52"/>
        <v>983043794606.23413</v>
      </c>
      <c r="Z104" s="483">
        <f t="shared" ca="1" si="52"/>
        <v>961731843085.53503</v>
      </c>
      <c r="AA104" s="483">
        <f t="shared" ca="1" si="52"/>
        <v>940881925179.32263</v>
      </c>
      <c r="AB104" s="483">
        <f t="shared" ca="1" si="52"/>
        <v>920484024204.67102</v>
      </c>
      <c r="AC104" s="483">
        <f t="shared" ca="1" si="52"/>
        <v>900528340635.87756</v>
      </c>
      <c r="AD104" s="483">
        <f t="shared" ca="1" si="52"/>
        <v>881005287396.59143</v>
      </c>
      <c r="AE104" s="483">
        <f t="shared" ca="1" si="52"/>
        <v>861905485254.00574</v>
      </c>
      <c r="AF104" s="483">
        <f t="shared" ca="1" si="52"/>
        <v>843219758312.90259</v>
      </c>
      <c r="AG104" s="483">
        <f t="shared" ca="1" si="52"/>
        <v>824939129607.38452</v>
      </c>
      <c r="AH104" s="483">
        <f t="shared" ca="1" si="52"/>
        <v>807054816788.17542</v>
      </c>
    </row>
    <row r="105" spans="1:34">
      <c r="A105" s="431" t="s">
        <v>253</v>
      </c>
      <c r="B105" s="431"/>
      <c r="C105" s="483">
        <f t="shared" ca="1" si="50"/>
        <v>11829584156873</v>
      </c>
      <c r="D105" s="483">
        <f t="shared" ca="1" si="50"/>
        <v>12115112168705</v>
      </c>
      <c r="E105" s="483">
        <f t="shared" ca="1" si="50"/>
        <v>12325292510748</v>
      </c>
      <c r="F105" s="483">
        <f t="shared" ca="1" si="50"/>
        <v>12130974836029</v>
      </c>
      <c r="G105" s="483">
        <f t="shared" ca="1" si="50"/>
        <v>11187146130251</v>
      </c>
      <c r="H105" s="483">
        <f t="shared" ca="1" si="50"/>
        <v>11967299981680.914</v>
      </c>
      <c r="I105" s="483">
        <f t="shared" ca="1" si="50"/>
        <v>12061370898583.939</v>
      </c>
      <c r="J105" s="483">
        <f t="shared" ca="1" si="50"/>
        <v>12156181275300</v>
      </c>
      <c r="K105" s="483">
        <f t="shared" ca="1" si="50"/>
        <v>12251736924473.779</v>
      </c>
      <c r="L105" s="483">
        <f t="shared" ca="1" si="50"/>
        <v>12348043704441.203</v>
      </c>
      <c r="M105" s="483">
        <f t="shared" ca="1" si="51"/>
        <v>12445107519588.609</v>
      </c>
      <c r="N105" s="483">
        <f t="shared" ca="1" si="51"/>
        <v>12542934320714.723</v>
      </c>
      <c r="O105" s="483">
        <f t="shared" ca="1" si="51"/>
        <v>12234012384483.902</v>
      </c>
      <c r="P105" s="483">
        <f t="shared" ca="1" si="51"/>
        <v>11932698936047.441</v>
      </c>
      <c r="Q105" s="483">
        <f t="shared" ca="1" si="51"/>
        <v>11638806584742.107</v>
      </c>
      <c r="R105" s="483">
        <f t="shared" ca="1" si="51"/>
        <v>11352152555179.297</v>
      </c>
      <c r="S105" s="483">
        <f t="shared" ca="1" si="51"/>
        <v>11072558573574.695</v>
      </c>
      <c r="T105" s="483">
        <f t="shared" ca="1" si="51"/>
        <v>10799850756877.545</v>
      </c>
      <c r="U105" s="483">
        <f t="shared" ca="1" si="51"/>
        <v>10533859504630.568</v>
      </c>
      <c r="V105" s="483">
        <f t="shared" ca="1" si="51"/>
        <v>10274419393493.283</v>
      </c>
      <c r="W105" s="483">
        <f t="shared" ca="1" si="52"/>
        <v>10021369074363.129</v>
      </c>
      <c r="X105" s="483">
        <f t="shared" ca="1" si="52"/>
        <v>9774551172030.4063</v>
      </c>
      <c r="Y105" s="483">
        <f t="shared" ca="1" si="52"/>
        <v>9562643257186.8496</v>
      </c>
      <c r="Z105" s="483">
        <f t="shared" ca="1" si="52"/>
        <v>9355329411532.0488</v>
      </c>
      <c r="AA105" s="483">
        <f t="shared" ca="1" si="52"/>
        <v>9152510037692.6523</v>
      </c>
      <c r="AB105" s="483">
        <f t="shared" ca="1" si="52"/>
        <v>8954087697521.9902</v>
      </c>
      <c r="AC105" s="483">
        <f t="shared" ca="1" si="52"/>
        <v>8759967065289.0029</v>
      </c>
      <c r="AD105" s="483">
        <f t="shared" ca="1" si="52"/>
        <v>8570054881882.0156</v>
      </c>
      <c r="AE105" s="483">
        <f t="shared" ca="1" si="52"/>
        <v>8384259910005.3457</v>
      </c>
      <c r="AF105" s="483">
        <f t="shared" ca="1" si="52"/>
        <v>8202492890347.2354</v>
      </c>
      <c r="AG105" s="483">
        <f t="shared" ca="1" si="52"/>
        <v>8024666498698.04</v>
      </c>
      <c r="AH105" s="483">
        <f t="shared" ca="1" si="52"/>
        <v>7850695303998.0781</v>
      </c>
    </row>
    <row r="106" spans="1:34">
      <c r="A106" s="431" t="s">
        <v>254</v>
      </c>
      <c r="B106" s="431"/>
      <c r="C106" s="483">
        <f t="shared" ca="1" si="50"/>
        <v>0</v>
      </c>
      <c r="D106" s="483">
        <f t="shared" ca="1" si="50"/>
        <v>0</v>
      </c>
      <c r="E106" s="483">
        <f t="shared" ca="1" si="50"/>
        <v>0</v>
      </c>
      <c r="F106" s="483">
        <f t="shared" ca="1" si="50"/>
        <v>0</v>
      </c>
      <c r="G106" s="483">
        <f t="shared" ca="1" si="50"/>
        <v>0</v>
      </c>
      <c r="H106" s="483">
        <f t="shared" ca="1" si="50"/>
        <v>0</v>
      </c>
      <c r="I106" s="483">
        <f t="shared" ca="1" si="50"/>
        <v>0</v>
      </c>
      <c r="J106" s="483">
        <f t="shared" ca="1" si="50"/>
        <v>0</v>
      </c>
      <c r="K106" s="483">
        <f t="shared" ca="1" si="50"/>
        <v>0</v>
      </c>
      <c r="L106" s="483">
        <f t="shared" ca="1" si="50"/>
        <v>0</v>
      </c>
      <c r="M106" s="483">
        <f t="shared" ca="1" si="51"/>
        <v>0</v>
      </c>
      <c r="N106" s="483">
        <f t="shared" ca="1" si="51"/>
        <v>0</v>
      </c>
      <c r="O106" s="483">
        <f t="shared" ca="1" si="51"/>
        <v>0</v>
      </c>
      <c r="P106" s="483">
        <f t="shared" ca="1" si="51"/>
        <v>0</v>
      </c>
      <c r="Q106" s="483">
        <f t="shared" ca="1" si="51"/>
        <v>0</v>
      </c>
      <c r="R106" s="483">
        <f t="shared" ca="1" si="51"/>
        <v>0</v>
      </c>
      <c r="S106" s="483">
        <f t="shared" ca="1" si="51"/>
        <v>0</v>
      </c>
      <c r="T106" s="483">
        <f t="shared" ca="1" si="51"/>
        <v>0</v>
      </c>
      <c r="U106" s="483">
        <f t="shared" ca="1" si="51"/>
        <v>0</v>
      </c>
      <c r="V106" s="483">
        <f t="shared" ca="1" si="51"/>
        <v>0</v>
      </c>
      <c r="W106" s="483">
        <f t="shared" ca="1" si="52"/>
        <v>0</v>
      </c>
      <c r="X106" s="483">
        <f t="shared" ca="1" si="52"/>
        <v>0</v>
      </c>
      <c r="Y106" s="483">
        <f t="shared" ca="1" si="52"/>
        <v>0</v>
      </c>
      <c r="Z106" s="483">
        <f t="shared" ca="1" si="52"/>
        <v>0</v>
      </c>
      <c r="AA106" s="483">
        <f t="shared" ca="1" si="52"/>
        <v>0</v>
      </c>
      <c r="AB106" s="483">
        <f t="shared" ca="1" si="52"/>
        <v>0</v>
      </c>
      <c r="AC106" s="483">
        <f t="shared" ca="1" si="52"/>
        <v>0</v>
      </c>
      <c r="AD106" s="483">
        <f t="shared" ca="1" si="52"/>
        <v>0</v>
      </c>
      <c r="AE106" s="483">
        <f t="shared" ca="1" si="52"/>
        <v>0</v>
      </c>
      <c r="AF106" s="483">
        <f t="shared" ca="1" si="52"/>
        <v>0</v>
      </c>
      <c r="AG106" s="483">
        <f t="shared" ca="1" si="52"/>
        <v>0</v>
      </c>
      <c r="AH106" s="483">
        <f t="shared" ca="1" si="52"/>
        <v>0</v>
      </c>
    </row>
    <row r="107" spans="1:34">
      <c r="A107" s="455" t="s">
        <v>255</v>
      </c>
      <c r="B107" s="455" t="s">
        <v>396</v>
      </c>
      <c r="C107" s="483">
        <f ca="1">C$82*'Petrochemicals Split'!$G$6</f>
        <v>66995949114244.922</v>
      </c>
      <c r="D107" s="483">
        <f ca="1">D$82*'Petrochemicals Split'!$G$6</f>
        <v>88503801522196.766</v>
      </c>
      <c r="E107" s="483">
        <f ca="1">E$82*'Petrochemicals Split'!$G$6</f>
        <v>97799734091602.719</v>
      </c>
      <c r="F107" s="483">
        <f ca="1">F$82*'Petrochemicals Split'!$G$6</f>
        <v>92434187047156.125</v>
      </c>
      <c r="G107" s="483">
        <f ca="1">G$82*'Petrochemicals Split'!$G$6</f>
        <v>86354320973692.031</v>
      </c>
      <c r="H107" s="483">
        <f ca="1">H$82*'Petrochemicals Split'!$G$6</f>
        <v>111912102069044.83</v>
      </c>
      <c r="I107" s="483">
        <f ca="1">I$82*'Petrochemicals Split'!$G$6</f>
        <v>113417578311084.84</v>
      </c>
      <c r="J107" s="483">
        <f ca="1">J$82*'Petrochemicals Split'!$G$6</f>
        <v>114943306685588.16</v>
      </c>
      <c r="K107" s="483">
        <f ca="1">K$82*'Petrochemicals Split'!$G$6</f>
        <v>116489559630510.16</v>
      </c>
      <c r="L107" s="483">
        <f ca="1">L$82*'Petrochemicals Split'!$G$6</f>
        <v>118056613248726</v>
      </c>
      <c r="M107" s="483">
        <f ca="1">M$82*'Petrochemicals Split'!$G$6</f>
        <v>119644747357332.17</v>
      </c>
      <c r="N107" s="483">
        <f ca="1">N$82*'Petrochemicals Split'!$G$6</f>
        <v>121254245537611.34</v>
      </c>
      <c r="O107" s="483">
        <f ca="1">O$82*'Petrochemicals Split'!$G$6</f>
        <v>121181441811236.28</v>
      </c>
      <c r="P107" s="483">
        <f ca="1">P$82*'Petrochemicals Split'!$G$6</f>
        <v>121108681797826.08</v>
      </c>
      <c r="Q107" s="483">
        <f ca="1">Q$82*'Petrochemicals Split'!$G$6</f>
        <v>121035965471134.5</v>
      </c>
      <c r="R107" s="483">
        <f ca="1">R$82*'Petrochemicals Split'!$G$6</f>
        <v>120963292804931.09</v>
      </c>
      <c r="S107" s="483">
        <f ca="1">S$82*'Petrochemicals Split'!$G$6</f>
        <v>120890663773001.13</v>
      </c>
      <c r="T107" s="483">
        <f ca="1">T$82*'Petrochemicals Split'!$G$6</f>
        <v>120818078349145.59</v>
      </c>
      <c r="U107" s="483">
        <f ca="1">U$82*'Petrochemicals Split'!$G$6</f>
        <v>120745536507181.28</v>
      </c>
      <c r="V107" s="483">
        <f ca="1">V$82*'Petrochemicals Split'!$G$6</f>
        <v>120673038220940.64</v>
      </c>
      <c r="W107" s="483">
        <f ca="1">W$82*'Petrochemicals Split'!$G$6</f>
        <v>120600583464271.84</v>
      </c>
      <c r="X107" s="483">
        <f ca="1">X$82*'Petrochemicals Split'!$G$6</f>
        <v>120528172211038.78</v>
      </c>
      <c r="Y107" s="483">
        <f ca="1">Y$82*'Petrochemicals Split'!$G$6</f>
        <v>119044929999830.23</v>
      </c>
      <c r="Z107" s="483">
        <f ca="1">Z$82*'Petrochemicals Split'!$G$6</f>
        <v>117579940844457.13</v>
      </c>
      <c r="AA107" s="483">
        <f ca="1">AA$82*'Petrochemicals Split'!$G$6</f>
        <v>116132980119403.25</v>
      </c>
      <c r="AB107" s="483">
        <f ca="1">AB$82*'Petrochemicals Split'!$G$6</f>
        <v>114703825963436</v>
      </c>
      <c r="AC107" s="483">
        <f ca="1">AC$82*'Petrochemicals Split'!$G$6</f>
        <v>113292259245588.56</v>
      </c>
      <c r="AD107" s="483">
        <f ca="1">AD$82*'Petrochemicals Split'!$G$6</f>
        <v>111898063531560.73</v>
      </c>
      <c r="AE107" s="483">
        <f ca="1">AE$82*'Petrochemicals Split'!$G$6</f>
        <v>110521025050533.25</v>
      </c>
      <c r="AF107" s="483">
        <f ca="1">AF$82*'Petrochemicals Split'!$G$6</f>
        <v>109160932662390.53</v>
      </c>
      <c r="AG107" s="483">
        <f ca="1">AG$82*'Petrochemicals Split'!$G$6</f>
        <v>107817577825346.7</v>
      </c>
      <c r="AH107" s="483">
        <f ca="1">AH$82*'Petrochemicals Split'!$G$6</f>
        <v>106490754563970.05</v>
      </c>
    </row>
    <row r="108" spans="1:34">
      <c r="A108" s="455" t="s">
        <v>305</v>
      </c>
      <c r="B108" s="455" t="s">
        <v>396</v>
      </c>
      <c r="C108" s="483">
        <f ca="1">C$82*'Petrochemicals Split'!$G$7</f>
        <v>14458847594495.074</v>
      </c>
      <c r="D108" s="483">
        <f ca="1">D$82*'Petrochemicals Split'!$G$7</f>
        <v>19100602270157.223</v>
      </c>
      <c r="E108" s="483">
        <f ca="1">E$82*'Petrochemicals Split'!$G$7</f>
        <v>21106820169101.281</v>
      </c>
      <c r="F108" s="483">
        <f ca="1">F$82*'Petrochemicals Split'!$G$7</f>
        <v>19948845276552.867</v>
      </c>
      <c r="G108" s="483">
        <f ca="1">G$82*'Petrochemicals Split'!$G$7</f>
        <v>18636708377032.965</v>
      </c>
      <c r="H108" s="483">
        <f ca="1">H$82*'Petrochemicals Split'!$G$7</f>
        <v>24152505475168.281</v>
      </c>
      <c r="I108" s="483">
        <f ca="1">I$82*'Petrochemicals Split'!$G$7</f>
        <v>24477412455792.898</v>
      </c>
      <c r="J108" s="483">
        <f ca="1">J$82*'Petrochemicals Split'!$G$7</f>
        <v>24806690185703.43</v>
      </c>
      <c r="K108" s="483">
        <f ca="1">K$82*'Petrochemicals Split'!$G$7</f>
        <v>25140397461572.332</v>
      </c>
      <c r="L108" s="483">
        <f ca="1">L$82*'Petrochemicals Split'!$G$7</f>
        <v>25478593871023.117</v>
      </c>
      <c r="M108" s="483">
        <f ca="1">M$82*'Petrochemicals Split'!$G$7</f>
        <v>25821339803270.438</v>
      </c>
      <c r="N108" s="483">
        <f ca="1">N$82*'Petrochemicals Split'!$G$7</f>
        <v>26168696459903.363</v>
      </c>
      <c r="O108" s="483">
        <f ca="1">O$82*'Petrochemicals Split'!$G$7</f>
        <v>26152984196730.953</v>
      </c>
      <c r="P108" s="483">
        <f ca="1">P$82*'Petrochemicals Split'!$G$7</f>
        <v>26137281367548.289</v>
      </c>
      <c r="Q108" s="483">
        <f ca="1">Q$82*'Petrochemicals Split'!$G$7</f>
        <v>26121587966690.988</v>
      </c>
      <c r="R108" s="483">
        <f ca="1">R$82*'Petrochemicals Split'!$G$7</f>
        <v>26105903988498.086</v>
      </c>
      <c r="S108" s="483">
        <f ca="1">S$82*'Petrochemicals Split'!$G$7</f>
        <v>26090229427311.996</v>
      </c>
      <c r="T108" s="483">
        <f ca="1">T$82*'Petrochemicals Split'!$G$7</f>
        <v>26074564277478.547</v>
      </c>
      <c r="U108" s="483">
        <f ca="1">U$82*'Petrochemicals Split'!$G$7</f>
        <v>26058908533346.953</v>
      </c>
      <c r="V108" s="483">
        <f ca="1">V$82*'Petrochemicals Split'!$G$7</f>
        <v>26043262189269.82</v>
      </c>
      <c r="W108" s="483">
        <f ca="1">W$82*'Petrochemicals Split'!$G$7</f>
        <v>26027625239603.148</v>
      </c>
      <c r="X108" s="483">
        <f ca="1">X$82*'Petrochemicals Split'!$G$7</f>
        <v>26011997678706.328</v>
      </c>
      <c r="Y108" s="483">
        <f ca="1">Y$82*'Petrochemicals Split'!$G$7</f>
        <v>25691889174220.25</v>
      </c>
      <c r="Z108" s="483">
        <f ca="1">Z$82*'Petrochemicals Split'!$G$7</f>
        <v>25375719984811.395</v>
      </c>
      <c r="AA108" s="483">
        <f ca="1">AA$82*'Petrochemicals Split'!$G$7</f>
        <v>25063441632532.246</v>
      </c>
      <c r="AB108" s="483">
        <f ca="1">AB$82*'Petrochemicals Split'!$G$7</f>
        <v>24755006236013.977</v>
      </c>
      <c r="AC108" s="483">
        <f ca="1">AC$82*'Petrochemicals Split'!$G$7</f>
        <v>24450366503124.84</v>
      </c>
      <c r="AD108" s="483">
        <f ca="1">AD$82*'Petrochemicals Split'!$G$7</f>
        <v>24149475723718.891</v>
      </c>
      <c r="AE108" s="483">
        <f ca="1">AE$82*'Petrochemicals Split'!$G$7</f>
        <v>23852287762473.961</v>
      </c>
      <c r="AF108" s="483">
        <f ca="1">AF$82*'Petrochemicals Split'!$G$7</f>
        <v>23558757051817.801</v>
      </c>
      <c r="AG108" s="483">
        <f ca="1">AG$82*'Petrochemicals Split'!$G$7</f>
        <v>23268838584941.203</v>
      </c>
      <c r="AH108" s="483">
        <f ca="1">AH$82*'Petrochemicals Split'!$G$7</f>
        <v>22982487908897.164</v>
      </c>
    </row>
    <row r="109" spans="1:34">
      <c r="A109" s="457" t="s">
        <v>258</v>
      </c>
      <c r="B109" s="457" t="s">
        <v>393</v>
      </c>
      <c r="C109" s="483">
        <f ca="1">C$83*'Others Split'!$G$6</f>
        <v>8970642604410.2188</v>
      </c>
      <c r="D109" s="483">
        <f ca="1">D$83*'Others Split'!$G$6</f>
        <v>8240690730436.3955</v>
      </c>
      <c r="E109" s="483">
        <f ca="1">E$83*'Others Split'!$G$6</f>
        <v>8587029598300.5713</v>
      </c>
      <c r="F109" s="483">
        <f ca="1">F$83*'Others Split'!$G$6</f>
        <v>8265540155933.377</v>
      </c>
      <c r="G109" s="483">
        <f ca="1">G$83*'Others Split'!$G$6</f>
        <v>7630326716666.7949</v>
      </c>
      <c r="H109" s="483">
        <f ca="1">H$83*'Others Split'!$G$6</f>
        <v>8162439974719.1963</v>
      </c>
      <c r="I109" s="483">
        <f ca="1">I$83*'Others Split'!$G$6</f>
        <v>8226602167842.3857</v>
      </c>
      <c r="J109" s="483">
        <f ca="1">J$83*'Others Split'!$G$6</f>
        <v>8291268718368.4014</v>
      </c>
      <c r="K109" s="483">
        <f ca="1">K$83*'Others Split'!$G$6</f>
        <v>8356443590881.0176</v>
      </c>
      <c r="L109" s="483">
        <f ca="1">L$83*'Others Split'!$G$6</f>
        <v>8422130781128.2686</v>
      </c>
      <c r="M109" s="483">
        <f ca="1">M$83*'Others Split'!$G$6</f>
        <v>8488334316267.416</v>
      </c>
      <c r="N109" s="483">
        <f ca="1">N$83*'Others Split'!$G$6</f>
        <v>8555058255111.8516</v>
      </c>
      <c r="O109" s="483">
        <f ca="1">O$83*'Others Split'!$G$6</f>
        <v>8344354356553.4463</v>
      </c>
      <c r="P109" s="483">
        <f ca="1">P$83*'Others Split'!$G$6</f>
        <v>8138839918024.8643</v>
      </c>
      <c r="Q109" s="483">
        <f ca="1">Q$83*'Others Split'!$G$6</f>
        <v>7938387127484.7266</v>
      </c>
      <c r="R109" s="483">
        <f ca="1">R$83*'Others Split'!$G$6</f>
        <v>7742871320794.8721</v>
      </c>
      <c r="S109" s="483">
        <f ca="1">S$83*'Others Split'!$G$6</f>
        <v>7552170904190.1445</v>
      </c>
      <c r="T109" s="483">
        <f ca="1">T$83*'Others Split'!$G$6</f>
        <v>7366167278657.6836</v>
      </c>
      <c r="U109" s="483">
        <f ca="1">U$83*'Others Split'!$G$6</f>
        <v>7184744766178.6914</v>
      </c>
      <c r="V109" s="483">
        <f ca="1">V$83*'Others Split'!$G$6</f>
        <v>7007790537786.8057</v>
      </c>
      <c r="W109" s="483">
        <f ca="1">W$83*'Others Split'!$G$6</f>
        <v>6835194543398.3291</v>
      </c>
      <c r="X109" s="483">
        <f ca="1">X$83*'Others Split'!$G$6</f>
        <v>6666849443370.6807</v>
      </c>
      <c r="Y109" s="483">
        <f ca="1">Y$83*'Others Split'!$G$6</f>
        <v>6522315117522.2295</v>
      </c>
      <c r="Z109" s="483">
        <f ca="1">Z$83*'Others Split'!$G$6</f>
        <v>6380914231468.0781</v>
      </c>
      <c r="AA109" s="483">
        <f ca="1">AA$83*'Others Split'!$G$6</f>
        <v>6242578853629.4355</v>
      </c>
      <c r="AB109" s="483">
        <f ca="1">AB$83*'Others Split'!$G$6</f>
        <v>6107242525153.874</v>
      </c>
      <c r="AC109" s="483">
        <f ca="1">AC$83*'Others Split'!$G$6</f>
        <v>5974840227987.2793</v>
      </c>
      <c r="AD109" s="483">
        <f ca="1">AD$83*'Others Split'!$G$6</f>
        <v>5845308353637.9863</v>
      </c>
      <c r="AE109" s="483">
        <f ca="1">AE$83*'Others Split'!$G$6</f>
        <v>5718584672618.0889</v>
      </c>
      <c r="AF109" s="483">
        <f ca="1">AF$83*'Others Split'!$G$6</f>
        <v>5594608304547.2568</v>
      </c>
      <c r="AG109" s="483">
        <f ca="1">AG$83*'Others Split'!$G$6</f>
        <v>5473319688904.6846</v>
      </c>
      <c r="AH109" s="483">
        <f ca="1">AH$83*'Others Split'!$G$6</f>
        <v>5354660556415.1211</v>
      </c>
    </row>
    <row r="110" spans="1:34">
      <c r="A110" s="457" t="s">
        <v>306</v>
      </c>
      <c r="B110" s="457" t="s">
        <v>393</v>
      </c>
      <c r="C110" s="483">
        <f ca="1">C$83*'Others Split'!$G$7</f>
        <v>13935049011445.781</v>
      </c>
      <c r="D110" s="483">
        <f ca="1">D$83*'Others Split'!$G$7</f>
        <v>12801137474849.604</v>
      </c>
      <c r="E110" s="483">
        <f ca="1">E$83*'Others Split'!$G$7</f>
        <v>13339142310298.428</v>
      </c>
      <c r="F110" s="483">
        <f ca="1">F$83*'Others Split'!$G$7</f>
        <v>12839738718648.623</v>
      </c>
      <c r="G110" s="483">
        <f ca="1">G$83*'Others Split'!$G$7</f>
        <v>11852994424036.205</v>
      </c>
      <c r="H110" s="483">
        <f ca="1">H$83*'Others Split'!$G$7</f>
        <v>12679582290434.414</v>
      </c>
      <c r="I110" s="483">
        <f ca="1">I$83*'Others Split'!$G$7</f>
        <v>12779252218808.768</v>
      </c>
      <c r="J110" s="483">
        <f ca="1">J$83*'Others Split'!$G$7</f>
        <v>12879705618940.676</v>
      </c>
      <c r="K110" s="483">
        <f ca="1">K$83*'Others Split'!$G$7</f>
        <v>12980948649437.904</v>
      </c>
      <c r="L110" s="483">
        <f ca="1">L$83*'Others Split'!$G$7</f>
        <v>13082987517318.963</v>
      </c>
      <c r="M110" s="483">
        <f ca="1">M$83*'Others Split'!$G$7</f>
        <v>13185828478393.639</v>
      </c>
      <c r="N110" s="483">
        <f ca="1">N$83*'Others Split'!$G$7</f>
        <v>13289477837646.543</v>
      </c>
      <c r="O110" s="483">
        <f ca="1">O$83*'Others Split'!$G$7</f>
        <v>12962169161691.648</v>
      </c>
      <c r="P110" s="483">
        <f ca="1">P$83*'Others Split'!$G$7</f>
        <v>12642921823485.621</v>
      </c>
      <c r="Q110" s="483">
        <f ca="1">Q$83*'Others Split'!$G$7</f>
        <v>12331537279051.242</v>
      </c>
      <c r="R110" s="483">
        <f ca="1">R$83*'Others Split'!$G$7</f>
        <v>12027821874382.682</v>
      </c>
      <c r="S110" s="483">
        <f ca="1">S$83*'Others Split'!$G$7</f>
        <v>11731586725009.598</v>
      </c>
      <c r="T110" s="483">
        <f ca="1">T$83*'Others Split'!$G$7</f>
        <v>11442647598527.492</v>
      </c>
      <c r="U110" s="483">
        <f ca="1">U$83*'Others Split'!$G$7</f>
        <v>11160824800021.23</v>
      </c>
      <c r="V110" s="483">
        <f ca="1">V$83*'Others Split'!$G$7</f>
        <v>10885943060310.498</v>
      </c>
      <c r="W110" s="483">
        <f ca="1">W$83*'Others Split'!$G$7</f>
        <v>10617831426947.666</v>
      </c>
      <c r="X110" s="483">
        <f ca="1">X$83*'Others Split'!$G$7</f>
        <v>10356323157900.283</v>
      </c>
      <c r="Y110" s="483">
        <f ca="1">Y$83*'Others Split'!$G$7</f>
        <v>10131802685582.697</v>
      </c>
      <c r="Z110" s="483">
        <f ca="1">Z$83*'Others Split'!$G$7</f>
        <v>9912149717081.0039</v>
      </c>
      <c r="AA110" s="483">
        <f ca="1">AA$83*'Others Split'!$G$7</f>
        <v>9697258727080.9512</v>
      </c>
      <c r="AB110" s="483">
        <f ca="1">AB$83*'Others Split'!$G$7</f>
        <v>9487026478010.0879</v>
      </c>
      <c r="AC110" s="483">
        <f ca="1">AC$83*'Others Split'!$G$7</f>
        <v>9281351970440.5371</v>
      </c>
      <c r="AD110" s="483">
        <f ca="1">AD$83*'Others Split'!$G$7</f>
        <v>9080136394567.0273</v>
      </c>
      <c r="AE110" s="483">
        <f ca="1">AE$83*'Others Split'!$G$7</f>
        <v>8883283082736.8457</v>
      </c>
      <c r="AF110" s="483">
        <f ca="1">AF$83*'Others Split'!$G$7</f>
        <v>8690697463008.9189</v>
      </c>
      <c r="AG110" s="483">
        <f ca="1">AG$83*'Others Split'!$G$7</f>
        <v>8502287013719.7314</v>
      </c>
      <c r="AH110" s="483">
        <f ca="1">AH$83*'Others Split'!$G$7</f>
        <v>8317961219034.2109</v>
      </c>
    </row>
    <row r="111" spans="1:34">
      <c r="A111" s="431" t="s">
        <v>259</v>
      </c>
      <c r="B111" s="431"/>
      <c r="C111" s="483">
        <f t="shared" ref="C111:AH111" ca="1" si="53">VLOOKUP($A111,$B$73:$AH$91,C$96,FALSE)</f>
        <v>65802309726783</v>
      </c>
      <c r="D111" s="483">
        <f t="shared" ca="1" si="53"/>
        <v>58184263744432</v>
      </c>
      <c r="E111" s="483">
        <f t="shared" ca="1" si="53"/>
        <v>61186273535498.992</v>
      </c>
      <c r="F111" s="483">
        <f t="shared" ca="1" si="53"/>
        <v>60797638186061</v>
      </c>
      <c r="G111" s="483">
        <f t="shared" ca="1" si="53"/>
        <v>65032970361569</v>
      </c>
      <c r="H111" s="483">
        <f t="shared" ca="1" si="53"/>
        <v>75085218157000.406</v>
      </c>
      <c r="I111" s="483">
        <f t="shared" ca="1" si="53"/>
        <v>75173106268285.609</v>
      </c>
      <c r="J111" s="483">
        <f t="shared" ca="1" si="53"/>
        <v>75261097253615.719</v>
      </c>
      <c r="K111" s="483">
        <f t="shared" ca="1" si="53"/>
        <v>75349191233406</v>
      </c>
      <c r="L111" s="483">
        <f t="shared" ca="1" si="53"/>
        <v>75437388328212.656</v>
      </c>
      <c r="M111" s="483">
        <f t="shared" ca="1" si="53"/>
        <v>75525688658732.984</v>
      </c>
      <c r="N111" s="483">
        <f t="shared" ca="1" si="53"/>
        <v>75614092345805.594</v>
      </c>
      <c r="O111" s="483">
        <f t="shared" ca="1" si="53"/>
        <v>74517422725721.234</v>
      </c>
      <c r="P111" s="483">
        <f t="shared" ca="1" si="53"/>
        <v>73436658662634.313</v>
      </c>
      <c r="Q111" s="483">
        <f t="shared" ca="1" si="53"/>
        <v>72371569470166.031</v>
      </c>
      <c r="R111" s="483">
        <f t="shared" ca="1" si="53"/>
        <v>71321927807699.406</v>
      </c>
      <c r="S111" s="483">
        <f t="shared" ca="1" si="53"/>
        <v>70287509631854</v>
      </c>
      <c r="T111" s="483">
        <f t="shared" ca="1" si="53"/>
        <v>69268094148664.414</v>
      </c>
      <c r="U111" s="483">
        <f t="shared" ca="1" si="53"/>
        <v>68263463766452.367</v>
      </c>
      <c r="V111" s="483">
        <f t="shared" ca="1" si="53"/>
        <v>67273404049382.305</v>
      </c>
      <c r="W111" s="483">
        <f t="shared" ca="1" si="53"/>
        <v>66297703671690.602</v>
      </c>
      <c r="X111" s="483">
        <f t="shared" ca="1" si="53"/>
        <v>65336154372578.609</v>
      </c>
      <c r="Y111" s="483">
        <f t="shared" ca="1" si="53"/>
        <v>64599528478734.203</v>
      </c>
      <c r="Z111" s="483">
        <f t="shared" ca="1" si="53"/>
        <v>63871207599359.852</v>
      </c>
      <c r="AA111" s="483">
        <f t="shared" ca="1" si="53"/>
        <v>63151098100406.133</v>
      </c>
      <c r="AB111" s="483">
        <f t="shared" ca="1" si="53"/>
        <v>62439107403491.297</v>
      </c>
      <c r="AC111" s="483">
        <f t="shared" ca="1" si="53"/>
        <v>61735143973999.227</v>
      </c>
      <c r="AD111" s="483">
        <f t="shared" ca="1" si="53"/>
        <v>61039117309311.625</v>
      </c>
      <c r="AE111" s="483">
        <f t="shared" ca="1" si="53"/>
        <v>60350937927172.844</v>
      </c>
      <c r="AF111" s="483">
        <f t="shared" ca="1" si="53"/>
        <v>59670517354185.922</v>
      </c>
      <c r="AG111" s="483">
        <f t="shared" ca="1" si="53"/>
        <v>58997768114438.305</v>
      </c>
      <c r="AH111" s="483">
        <f t="shared" ca="1" si="53"/>
        <v>58332603718255.797</v>
      </c>
    </row>
    <row r="112" spans="1:34">
      <c r="A112" s="458" t="s">
        <v>260</v>
      </c>
      <c r="B112" s="458" t="s">
        <v>395</v>
      </c>
      <c r="C112" s="483">
        <f ca="1">C$85*'Non-ferrous Metals Split'!$G$6</f>
        <v>6543224056419.542</v>
      </c>
      <c r="D112" s="483">
        <f ca="1">D$85*'Non-ferrous Metals Split'!$G$6</f>
        <v>8147665710005.5381</v>
      </c>
      <c r="E112" s="483">
        <f ca="1">E$85*'Non-ferrous Metals Split'!$G$6</f>
        <v>8557611154534.1191</v>
      </c>
      <c r="F112" s="483">
        <f ca="1">F$85*'Non-ferrous Metals Split'!$G$6</f>
        <v>8813827057364.4824</v>
      </c>
      <c r="G112" s="483">
        <f ca="1">G$85*'Non-ferrous Metals Split'!$G$6</f>
        <v>11817737642272.184</v>
      </c>
      <c r="H112" s="483">
        <f ca="1">H$85*'Non-ferrous Metals Split'!$G$6</f>
        <v>10590233325050.43</v>
      </c>
      <c r="I112" s="483">
        <f ca="1">I$85*'Non-ferrous Metals Split'!$G$6</f>
        <v>10930717944266.547</v>
      </c>
      <c r="J112" s="483">
        <f ca="1">J$85*'Non-ferrous Metals Split'!$G$6</f>
        <v>11282149421060.25</v>
      </c>
      <c r="K112" s="483">
        <f ca="1">K$85*'Non-ferrous Metals Split'!$G$6</f>
        <v>11644879705810.68</v>
      </c>
      <c r="L112" s="483">
        <f ca="1">L$85*'Non-ferrous Metals Split'!$G$6</f>
        <v>12019272064388.064</v>
      </c>
      <c r="M112" s="483">
        <f ca="1">M$85*'Non-ferrous Metals Split'!$G$6</f>
        <v>12405701441955.965</v>
      </c>
      <c r="N112" s="483">
        <f ca="1">N$85*'Non-ferrous Metals Split'!$G$6</f>
        <v>12804554838470.068</v>
      </c>
      <c r="O112" s="483">
        <f ca="1">O$85*'Non-ferrous Metals Split'!$G$6</f>
        <v>13155174068535.711</v>
      </c>
      <c r="P112" s="483">
        <f ca="1">P$85*'Non-ferrous Metals Split'!$G$6</f>
        <v>13515394088792.24</v>
      </c>
      <c r="Q112" s="483">
        <f ca="1">Q$85*'Non-ferrous Metals Split'!$G$6</f>
        <v>13885477791757.762</v>
      </c>
      <c r="R112" s="483">
        <f ca="1">R$85*'Non-ferrous Metals Split'!$G$6</f>
        <v>14265695268574.113</v>
      </c>
      <c r="S112" s="483">
        <f ca="1">S$85*'Non-ferrous Metals Split'!$G$6</f>
        <v>14656324006122.338</v>
      </c>
      <c r="T112" s="483">
        <f ca="1">T$85*'Non-ferrous Metals Split'!$G$6</f>
        <v>15057649089535.641</v>
      </c>
      <c r="U112" s="483">
        <f ca="1">U$85*'Non-ferrous Metals Split'!$G$6</f>
        <v>15469963410257.66</v>
      </c>
      <c r="V112" s="483">
        <f ca="1">V$85*'Non-ferrous Metals Split'!$G$6</f>
        <v>15893567879797.84</v>
      </c>
      <c r="W112" s="483">
        <f ca="1">W$85*'Non-ferrous Metals Split'!$G$6</f>
        <v>16328771649339.945</v>
      </c>
      <c r="X112" s="483">
        <f ca="1">X$85*'Non-ferrous Metals Split'!$G$6</f>
        <v>16775892335363.994</v>
      </c>
      <c r="Y112" s="483">
        <f ca="1">Y$85*'Non-ferrous Metals Split'!$G$6</f>
        <v>17122176277013.717</v>
      </c>
      <c r="Z112" s="483">
        <f ca="1">Z$85*'Non-ferrous Metals Split'!$G$6</f>
        <v>17475608128643.27</v>
      </c>
      <c r="AA112" s="483">
        <f ca="1">AA$85*'Non-ferrous Metals Split'!$G$6</f>
        <v>17836335435694.219</v>
      </c>
      <c r="AB112" s="483">
        <f ca="1">AB$85*'Non-ferrous Metals Split'!$G$6</f>
        <v>18204508789205.719</v>
      </c>
      <c r="AC112" s="483">
        <f ca="1">AC$85*'Non-ferrous Metals Split'!$G$6</f>
        <v>18580281888680.992</v>
      </c>
      <c r="AD112" s="483">
        <f ca="1">AD$85*'Non-ferrous Metals Split'!$G$6</f>
        <v>18963811606251.5</v>
      </c>
      <c r="AE112" s="483">
        <f ca="1">AE$85*'Non-ferrous Metals Split'!$G$6</f>
        <v>19355258052165.586</v>
      </c>
      <c r="AF112" s="483">
        <f ca="1">AF$85*'Non-ferrous Metals Split'!$G$6</f>
        <v>19754784641628.883</v>
      </c>
      <c r="AG112" s="483">
        <f ca="1">AG$85*'Non-ferrous Metals Split'!$G$6</f>
        <v>20162558163024.473</v>
      </c>
      <c r="AH112" s="483">
        <f ca="1">AH$85*'Non-ferrous Metals Split'!$G$6</f>
        <v>20578748847541.191</v>
      </c>
    </row>
    <row r="113" spans="1:34">
      <c r="A113" s="458" t="s">
        <v>307</v>
      </c>
      <c r="B113" s="458" t="s">
        <v>395</v>
      </c>
      <c r="C113" s="483">
        <f ca="1">C$85*'Non-ferrous Metals Split'!$G$7</f>
        <v>8141640218773.459</v>
      </c>
      <c r="D113" s="483">
        <f ca="1">D$85*'Non-ferrous Metals Split'!$G$7</f>
        <v>10138024047735.463</v>
      </c>
      <c r="E113" s="483">
        <f ca="1">E$85*'Non-ferrous Metals Split'!$G$7</f>
        <v>10648113307998.883</v>
      </c>
      <c r="F113" s="483">
        <f ca="1">F$85*'Non-ferrous Metals Split'!$G$7</f>
        <v>10966919095663.52</v>
      </c>
      <c r="G113" s="483">
        <f ca="1">G$85*'Non-ferrous Metals Split'!$G$7</f>
        <v>14704642123455.816</v>
      </c>
      <c r="H113" s="483">
        <f ca="1">H$85*'Non-ferrous Metals Split'!$G$7</f>
        <v>13177276037312.748</v>
      </c>
      <c r="I113" s="483">
        <f ca="1">I$85*'Non-ferrous Metals Split'!$G$7</f>
        <v>13600936184937.373</v>
      </c>
      <c r="J113" s="483">
        <f ca="1">J$85*'Non-ferrous Metals Split'!$G$7</f>
        <v>14038217351062.111</v>
      </c>
      <c r="K113" s="483">
        <f ca="1">K$85*'Non-ferrous Metals Split'!$G$7</f>
        <v>14489557462515.859</v>
      </c>
      <c r="L113" s="483">
        <f ca="1">L$85*'Non-ferrous Metals Split'!$G$7</f>
        <v>14955408525831.434</v>
      </c>
      <c r="M113" s="483">
        <f ca="1">M$85*'Non-ferrous Metals Split'!$G$7</f>
        <v>15436237079919.494</v>
      </c>
      <c r="N113" s="483">
        <f ca="1">N$85*'Non-ferrous Metals Split'!$G$7</f>
        <v>15932524663296.328</v>
      </c>
      <c r="O113" s="483">
        <f ca="1">O$85*'Non-ferrous Metals Split'!$G$7</f>
        <v>16368795162420.863</v>
      </c>
      <c r="P113" s="483">
        <f ca="1">P$85*'Non-ferrous Metals Split'!$G$7</f>
        <v>16817011787625.773</v>
      </c>
      <c r="Q113" s="483">
        <f ca="1">Q$85*'Non-ferrous Metals Split'!$G$7</f>
        <v>17277501652315.729</v>
      </c>
      <c r="R113" s="483">
        <f ca="1">R$85*'Non-ferrous Metals Split'!$G$7</f>
        <v>17750600827040.074</v>
      </c>
      <c r="S113" s="483">
        <f ca="1">S$85*'Non-ferrous Metals Split'!$G$7</f>
        <v>18236654584760.793</v>
      </c>
      <c r="T113" s="483">
        <f ca="1">T$85*'Non-ferrous Metals Split'!$G$7</f>
        <v>18736017652836.488</v>
      </c>
      <c r="U113" s="483">
        <f ca="1">U$85*'Non-ferrous Metals Split'!$G$7</f>
        <v>19249054471906.316</v>
      </c>
      <c r="V113" s="483">
        <f ca="1">V$85*'Non-ferrous Metals Split'!$G$7</f>
        <v>19776139461862.742</v>
      </c>
      <c r="W113" s="483">
        <f ca="1">W$85*'Non-ferrous Metals Split'!$G$7</f>
        <v>20317657295107.273</v>
      </c>
      <c r="X113" s="483">
        <f ca="1">X$85*'Non-ferrous Metals Split'!$G$7</f>
        <v>20874003177288.625</v>
      </c>
      <c r="Y113" s="483">
        <f ca="1">Y$85*'Non-ferrous Metals Split'!$G$7</f>
        <v>21304879338969.926</v>
      </c>
      <c r="Z113" s="483">
        <f ca="1">Z$85*'Non-ferrous Metals Split'!$G$7</f>
        <v>21744649542926.125</v>
      </c>
      <c r="AA113" s="483">
        <f ca="1">AA$85*'Non-ferrous Metals Split'!$G$7</f>
        <v>22193497377842.379</v>
      </c>
      <c r="AB113" s="483">
        <f ca="1">AB$85*'Non-ferrous Metals Split'!$G$7</f>
        <v>22651610221997.402</v>
      </c>
      <c r="AC113" s="483">
        <f ca="1">AC$85*'Non-ferrous Metals Split'!$G$7</f>
        <v>23119179321487.348</v>
      </c>
      <c r="AD113" s="483">
        <f ca="1">AD$85*'Non-ferrous Metals Split'!$G$7</f>
        <v>23596399870064.367</v>
      </c>
      <c r="AE113" s="483">
        <f ca="1">AE$85*'Non-ferrous Metals Split'!$G$7</f>
        <v>24083471090623.176</v>
      </c>
      <c r="AF113" s="483">
        <f ca="1">AF$85*'Non-ferrous Metals Split'!$G$7</f>
        <v>24580596318369.652</v>
      </c>
      <c r="AG113" s="483">
        <f ca="1">AG$85*'Non-ferrous Metals Split'!$G$7</f>
        <v>25087983085706.164</v>
      </c>
      <c r="AH113" s="483">
        <f ca="1">AH$85*'Non-ferrous Metals Split'!$G$7</f>
        <v>25605843208869.109</v>
      </c>
    </row>
    <row r="114" spans="1:34">
      <c r="A114" s="459" t="s">
        <v>308</v>
      </c>
      <c r="B114" s="459" t="s">
        <v>394</v>
      </c>
      <c r="C114" s="483">
        <f ca="1">C$86*'Machinery Split'!$G$6</f>
        <v>40949448974083.688</v>
      </c>
      <c r="D114" s="483">
        <f ca="1">D$86*'Machinery Split'!$G$6</f>
        <v>42187859383892.758</v>
      </c>
      <c r="E114" s="483">
        <f ca="1">E$86*'Machinery Split'!$G$6</f>
        <v>45637716954075.188</v>
      </c>
      <c r="F114" s="483">
        <f ca="1">F$86*'Machinery Split'!$G$6</f>
        <v>46577991524485.781</v>
      </c>
      <c r="G114" s="483">
        <f ca="1">G$86*'Machinery Split'!$G$6</f>
        <v>48150576171862.383</v>
      </c>
      <c r="H114" s="483">
        <f ca="1">H$86*'Machinery Split'!$G$6</f>
        <v>66523281592583.797</v>
      </c>
      <c r="I114" s="483">
        <f ca="1">I$86*'Machinery Split'!$G$6</f>
        <v>67493121780843.469</v>
      </c>
      <c r="J114" s="483">
        <f ca="1">J$86*'Machinery Split'!$G$6</f>
        <v>68477101229347.75</v>
      </c>
      <c r="K114" s="483">
        <f ca="1">K$86*'Machinery Split'!$G$6</f>
        <v>69475426073790.641</v>
      </c>
      <c r="L114" s="483">
        <f ca="1">L$86*'Machinery Split'!$G$6</f>
        <v>70488305455109.938</v>
      </c>
      <c r="M114" s="483">
        <f ca="1">M$86*'Machinery Split'!$G$6</f>
        <v>71515951563300.578</v>
      </c>
      <c r="N114" s="483">
        <f ca="1">N$86*'Machinery Split'!$G$6</f>
        <v>72558579681866.719</v>
      </c>
      <c r="O114" s="483">
        <f ca="1">O$86*'Machinery Split'!$G$6</f>
        <v>71723430914063.328</v>
      </c>
      <c r="P114" s="483">
        <f ca="1">P$86*'Machinery Split'!$G$6</f>
        <v>70897894703002.656</v>
      </c>
      <c r="Q114" s="483">
        <f ca="1">Q$86*'Machinery Split'!$G$6</f>
        <v>70081860408220.773</v>
      </c>
      <c r="R114" s="483">
        <f ca="1">R$86*'Machinery Split'!$G$6</f>
        <v>69275218662724.734</v>
      </c>
      <c r="S114" s="483">
        <f ca="1">S$86*'Machinery Split'!$G$6</f>
        <v>68477861358334.945</v>
      </c>
      <c r="T114" s="483">
        <f ca="1">T$86*'Machinery Split'!$G$6</f>
        <v>67689681631196.258</v>
      </c>
      <c r="U114" s="483">
        <f ca="1">U$86*'Machinery Split'!$G$6</f>
        <v>66910573847455.766</v>
      </c>
      <c r="V114" s="483">
        <f ca="1">V$86*'Machinery Split'!$G$6</f>
        <v>66140433589105.516</v>
      </c>
      <c r="W114" s="483">
        <f ca="1">W$86*'Machinery Split'!$G$6</f>
        <v>65379157639988.125</v>
      </c>
      <c r="X114" s="483">
        <f ca="1">X$86*'Machinery Split'!$G$6</f>
        <v>64626643971963.477</v>
      </c>
      <c r="Y114" s="483">
        <f ca="1">Y$86*'Machinery Split'!$G$6</f>
        <v>63851479139061.094</v>
      </c>
      <c r="Z114" s="483">
        <f ca="1">Z$86*'Machinery Split'!$G$6</f>
        <v>63085612027365.297</v>
      </c>
      <c r="AA114" s="483">
        <f ca="1">AA$86*'Machinery Split'!$G$6</f>
        <v>62328931115279.688</v>
      </c>
      <c r="AB114" s="483">
        <f ca="1">AB$86*'Machinery Split'!$G$6</f>
        <v>61581326218854.609</v>
      </c>
      <c r="AC114" s="483">
        <f ca="1">AC$86*'Machinery Split'!$G$6</f>
        <v>60842688475742.727</v>
      </c>
      <c r="AD114" s="483">
        <f ca="1">AD$86*'Machinery Split'!$G$6</f>
        <v>60112910329347.078</v>
      </c>
      <c r="AE114" s="483">
        <f ca="1">AE$86*'Machinery Split'!$G$6</f>
        <v>59391885513159.195</v>
      </c>
      <c r="AF114" s="483">
        <f ca="1">AF$86*'Machinery Split'!$G$6</f>
        <v>58679509035285.164</v>
      </c>
      <c r="AG114" s="483">
        <f ca="1">AG$86*'Machinery Split'!$G$6</f>
        <v>57975677163157.258</v>
      </c>
      <c r="AH114" s="483">
        <f ca="1">AH$86*'Machinery Split'!$G$6</f>
        <v>57280287408428.883</v>
      </c>
    </row>
    <row r="115" spans="1:34">
      <c r="A115" s="459" t="s">
        <v>309</v>
      </c>
      <c r="B115" s="459" t="s">
        <v>394</v>
      </c>
      <c r="C115" s="483">
        <f ca="1">C$86*'Machinery Split'!$G$7</f>
        <v>5769558321153.2002</v>
      </c>
      <c r="D115" s="483">
        <f ca="1">D$86*'Machinery Split'!$G$7</f>
        <v>5944043723617.0703</v>
      </c>
      <c r="E115" s="483">
        <f ca="1">E$86*'Machinery Split'!$G$7</f>
        <v>6430110201909.2793</v>
      </c>
      <c r="F115" s="483">
        <f ca="1">F$86*'Machinery Split'!$G$7</f>
        <v>6562589859335.5508</v>
      </c>
      <c r="G115" s="483">
        <f ca="1">G$86*'Machinery Split'!$G$7</f>
        <v>6784158624369.0361</v>
      </c>
      <c r="H115" s="483">
        <f ca="1">H$86*'Machinery Split'!$G$7</f>
        <v>9372774542236.6289</v>
      </c>
      <c r="I115" s="483">
        <f ca="1">I$86*'Machinery Split'!$G$7</f>
        <v>9509419837070.8457</v>
      </c>
      <c r="J115" s="483">
        <f ca="1">J$86*'Machinery Split'!$G$7</f>
        <v>9648057278042.3848</v>
      </c>
      <c r="K115" s="483">
        <f ca="1">K$86*'Machinery Split'!$G$7</f>
        <v>9788715908567.9102</v>
      </c>
      <c r="L115" s="483">
        <f ca="1">L$86*'Machinery Split'!$G$7</f>
        <v>9931425195486.8555</v>
      </c>
      <c r="M115" s="483">
        <f ca="1">M$86*'Machinery Split'!$G$7</f>
        <v>10076215035234.502</v>
      </c>
      <c r="N115" s="483">
        <f ca="1">N$86*'Machinery Split'!$G$7</f>
        <v>10223115760105.029</v>
      </c>
      <c r="O115" s="483">
        <f ca="1">O$86*'Machinery Split'!$G$7</f>
        <v>10105447765946.416</v>
      </c>
      <c r="P115" s="483">
        <f ca="1">P$86*'Machinery Split'!$G$7</f>
        <v>9989134129615.125</v>
      </c>
      <c r="Q115" s="483">
        <f ca="1">Q$86*'Machinery Split'!$G$7</f>
        <v>9874159262461.6035</v>
      </c>
      <c r="R115" s="483">
        <f ca="1">R$86*'Machinery Split'!$G$7</f>
        <v>9760507755261.5508</v>
      </c>
      <c r="S115" s="483">
        <f ca="1">S$86*'Machinery Split'!$G$7</f>
        <v>9648164376150.7383</v>
      </c>
      <c r="T115" s="483">
        <f ca="1">T$86*'Machinery Split'!$G$7</f>
        <v>9537114068583.5898</v>
      </c>
      <c r="U115" s="483">
        <f ca="1">U$86*'Machinery Split'!$G$7</f>
        <v>9427341949315.2676</v>
      </c>
      <c r="V115" s="483">
        <f ca="1">V$86*'Machinery Split'!$G$7</f>
        <v>9318833306406.9844</v>
      </c>
      <c r="W115" s="483">
        <f ca="1">W$86*'Machinery Split'!$G$7</f>
        <v>9211573597254.2715</v>
      </c>
      <c r="X115" s="483">
        <f ca="1">X$86*'Machinery Split'!$G$7</f>
        <v>9105548446637.9375</v>
      </c>
      <c r="Y115" s="483">
        <f ca="1">Y$86*'Machinery Split'!$G$7</f>
        <v>8996331868051.7949</v>
      </c>
      <c r="Z115" s="483">
        <f ca="1">Z$86*'Machinery Split'!$G$7</f>
        <v>8888425288649.9902</v>
      </c>
      <c r="AA115" s="483">
        <f ca="1">AA$86*'Machinery Split'!$G$7</f>
        <v>8781812995636.126</v>
      </c>
      <c r="AB115" s="483">
        <f ca="1">AB$86*'Machinery Split'!$G$7</f>
        <v>8676479464681.0684</v>
      </c>
      <c r="AC115" s="483">
        <f ca="1">AC$86*'Machinery Split'!$G$7</f>
        <v>8572409357662.3867</v>
      </c>
      <c r="AD115" s="483">
        <f ca="1">AD$86*'Machinery Split'!$G$7</f>
        <v>8469587520430.8877</v>
      </c>
      <c r="AE115" s="483">
        <f ca="1">AE$86*'Machinery Split'!$G$7</f>
        <v>8367998980603.9531</v>
      </c>
      <c r="AF115" s="483">
        <f ca="1">AF$86*'Machinery Split'!$G$7</f>
        <v>8267628945385.3311</v>
      </c>
      <c r="AG115" s="483">
        <f ca="1">AG$86*'Machinery Split'!$G$7</f>
        <v>8168462799411.0977</v>
      </c>
      <c r="AH115" s="483">
        <f ca="1">AH$86*'Machinery Split'!$G$7</f>
        <v>8070486102621.4297</v>
      </c>
    </row>
    <row r="116" spans="1:34">
      <c r="A116" s="459" t="s">
        <v>310</v>
      </c>
      <c r="B116" s="459" t="s">
        <v>394</v>
      </c>
      <c r="C116" s="483">
        <f ca="1">C$86*'Machinery Split'!$G$8</f>
        <v>2847862425432.1133</v>
      </c>
      <c r="D116" s="483">
        <f ca="1">D$86*'Machinery Split'!$G$8</f>
        <v>2933988675277.168</v>
      </c>
      <c r="E116" s="483">
        <f ca="1">E$86*'Machinery Split'!$G$8</f>
        <v>3173911799845.5347</v>
      </c>
      <c r="F116" s="483">
        <f ca="1">F$86*'Machinery Split'!$G$8</f>
        <v>3239303952505.6689</v>
      </c>
      <c r="G116" s="483">
        <f ca="1">G$86*'Machinery Split'!$G$8</f>
        <v>3348670618975.5796</v>
      </c>
      <c r="H116" s="483">
        <f ca="1">H$86*'Machinery Split'!$G$8</f>
        <v>4626415221944.959</v>
      </c>
      <c r="I116" s="483">
        <f ca="1">I$86*'Machinery Split'!$G$8</f>
        <v>4693863539321.9951</v>
      </c>
      <c r="J116" s="483">
        <f ca="1">J$86*'Machinery Split'!$G$8</f>
        <v>4762295182945.9727</v>
      </c>
      <c r="K116" s="483">
        <f ca="1">K$86*'Machinery Split'!$G$8</f>
        <v>4831724488689.833</v>
      </c>
      <c r="L116" s="483">
        <f ca="1">L$86*'Machinery Split'!$G$8</f>
        <v>4902166001428.6182</v>
      </c>
      <c r="M116" s="483">
        <f ca="1">M$86*'Machinery Split'!$G$8</f>
        <v>4973634478086.5059</v>
      </c>
      <c r="N116" s="483">
        <f ca="1">N$86*'Machinery Split'!$G$8</f>
        <v>5046144890728.2656</v>
      </c>
      <c r="O116" s="483">
        <f ca="1">O$86*'Machinery Split'!$G$8</f>
        <v>4988063796719.4434</v>
      </c>
      <c r="P116" s="483">
        <f ca="1">P$86*'Machinery Split'!$G$8</f>
        <v>4930651215714.9668</v>
      </c>
      <c r="Q116" s="483">
        <f ca="1">Q$86*'Machinery Split'!$G$8</f>
        <v>4873899453134.6182</v>
      </c>
      <c r="R116" s="483">
        <f ca="1">R$86*'Machinery Split'!$G$8</f>
        <v>4817800902962.7451</v>
      </c>
      <c r="S116" s="483">
        <f ca="1">S$86*'Machinery Split'!$G$8</f>
        <v>4762348046728.8887</v>
      </c>
      <c r="T116" s="483">
        <f ca="1">T$86*'Machinery Split'!$G$8</f>
        <v>4707533452500.1318</v>
      </c>
      <c r="U116" s="483">
        <f ca="1">U$86*'Machinery Split'!$G$8</f>
        <v>4653349773885.0547</v>
      </c>
      <c r="V116" s="483">
        <f ca="1">V$86*'Machinery Split'!$G$8</f>
        <v>4599789749049.1563</v>
      </c>
      <c r="W116" s="483">
        <f ca="1">W$86*'Machinery Split'!$G$8</f>
        <v>4546846199741.6025</v>
      </c>
      <c r="X116" s="483">
        <f ca="1">X$86*'Machinery Split'!$G$8</f>
        <v>4494512030333.1738</v>
      </c>
      <c r="Y116" s="483">
        <f ca="1">Y$86*'Machinery Split'!$G$8</f>
        <v>4440602567411.3115</v>
      </c>
      <c r="Z116" s="483">
        <f ca="1">Z$86*'Machinery Split'!$G$8</f>
        <v>4387339722002.7432</v>
      </c>
      <c r="AA116" s="483">
        <f ca="1">AA$86*'Machinery Split'!$G$8</f>
        <v>4334715738248.1846</v>
      </c>
      <c r="AB116" s="483">
        <f ca="1">AB$86*'Machinery Split'!$G$8</f>
        <v>4282722953316.0718</v>
      </c>
      <c r="AC116" s="483">
        <f ca="1">AC$86*'Machinery Split'!$G$8</f>
        <v>4231353796286.7407</v>
      </c>
      <c r="AD116" s="483">
        <f ca="1">AD$86*'Machinery Split'!$G$8</f>
        <v>4180600787049.9863</v>
      </c>
      <c r="AE116" s="483">
        <f ca="1">AE$86*'Machinery Split'!$G$8</f>
        <v>4130456535215.8501</v>
      </c>
      <c r="AF116" s="483">
        <f ca="1">AF$86*'Machinery Split'!$G$8</f>
        <v>4080913739038.4683</v>
      </c>
      <c r="AG116" s="483">
        <f ca="1">AG$86*'Machinery Split'!$G$8</f>
        <v>4031965184352.8315</v>
      </c>
      <c r="AH116" s="483">
        <f ca="1">AH$86*'Machinery Split'!$G$8</f>
        <v>3983603743524.2939</v>
      </c>
    </row>
    <row r="117" spans="1:34">
      <c r="A117" s="455" t="s">
        <v>263</v>
      </c>
      <c r="B117" s="455" t="s">
        <v>819</v>
      </c>
      <c r="C117" s="483">
        <f ca="1">C$87*'Vehicles Split'!$G$6</f>
        <v>25456015392408.363</v>
      </c>
      <c r="D117" s="483">
        <f ca="1">D$87*'Vehicles Split'!$G$6</f>
        <v>24314170014559.938</v>
      </c>
      <c r="E117" s="483">
        <f ca="1">E$87*'Vehicles Split'!$G$6</f>
        <v>26130417818700.09</v>
      </c>
      <c r="F117" s="483">
        <f ca="1">F$87*'Vehicles Split'!$G$6</f>
        <v>24656723627914.465</v>
      </c>
      <c r="G117" s="483">
        <f ca="1">G$87*'Vehicles Split'!$G$6</f>
        <v>24360557483035.027</v>
      </c>
      <c r="H117" s="483">
        <f ca="1">H$87*'Vehicles Split'!$G$6</f>
        <v>24189785365366.473</v>
      </c>
      <c r="I117" s="483">
        <f ca="1">I$87*'Vehicles Split'!$G$6</f>
        <v>24087147250516.77</v>
      </c>
      <c r="J117" s="483">
        <f ca="1">J$87*'Vehicles Split'!$G$6</f>
        <v>23984944632818.484</v>
      </c>
      <c r="K117" s="483">
        <f ca="1">K$87*'Vehicles Split'!$G$6</f>
        <v>23883175664441.793</v>
      </c>
      <c r="L117" s="483">
        <f ca="1">L$87*'Vehicles Split'!$G$6</f>
        <v>23781838505397.289</v>
      </c>
      <c r="M117" s="483">
        <f ca="1">M$87*'Vehicles Split'!$G$6</f>
        <v>23680931323502.703</v>
      </c>
      <c r="N117" s="483">
        <f ca="1">N$87*'Vehicles Split'!$G$6</f>
        <v>23580452294349.781</v>
      </c>
      <c r="O117" s="483">
        <f ca="1">O$87*'Vehicles Split'!$G$6</f>
        <v>23033956423326.602</v>
      </c>
      <c r="P117" s="483">
        <f ca="1">P$87*'Vehicles Split'!$G$6</f>
        <v>22500126031884.441</v>
      </c>
      <c r="Q117" s="483">
        <f ca="1">Q$87*'Vehicles Split'!$G$6</f>
        <v>21978667587388.34</v>
      </c>
      <c r="R117" s="483">
        <f ca="1">R$87*'Vehicles Split'!$G$6</f>
        <v>21469294360057.293</v>
      </c>
      <c r="S117" s="483">
        <f ca="1">S$87*'Vehicles Split'!$G$6</f>
        <v>20971726265302.641</v>
      </c>
      <c r="T117" s="483">
        <f ca="1">T$87*'Vehicles Split'!$G$6</f>
        <v>20485689709720.43</v>
      </c>
      <c r="U117" s="483">
        <f ca="1">U$87*'Vehicles Split'!$G$6</f>
        <v>20010917440653.016</v>
      </c>
      <c r="V117" s="483">
        <f ca="1">V$87*'Vehicles Split'!$G$6</f>
        <v>19547148399237.168</v>
      </c>
      <c r="W117" s="483">
        <f ca="1">W$87*'Vehicles Split'!$G$6</f>
        <v>19094127576857.941</v>
      </c>
      <c r="X117" s="483">
        <f ca="1">X$87*'Vehicles Split'!$G$6</f>
        <v>18651605874929.301</v>
      </c>
      <c r="Y117" s="483">
        <f ca="1">Y$87*'Vehicles Split'!$G$6</f>
        <v>18342294264595.398</v>
      </c>
      <c r="Z117" s="483">
        <f ca="1">Z$87*'Vehicles Split'!$G$6</f>
        <v>18038112168198.738</v>
      </c>
      <c r="AA117" s="483">
        <f ca="1">AA$87*'Vehicles Split'!$G$6</f>
        <v>17738974519701.207</v>
      </c>
      <c r="AB117" s="483">
        <f ca="1">AB$87*'Vehicles Split'!$G$6</f>
        <v>17444797663769.672</v>
      </c>
      <c r="AC117" s="483">
        <f ca="1">AC$87*'Vehicles Split'!$G$6</f>
        <v>17155499332381.35</v>
      </c>
      <c r="AD117" s="483">
        <f ca="1">AD$87*'Vehicles Split'!$G$6</f>
        <v>16870998621817.137</v>
      </c>
      <c r="AE117" s="483">
        <f ca="1">AE$87*'Vehicles Split'!$G$6</f>
        <v>16591215970036.484</v>
      </c>
      <c r="AF117" s="483">
        <f ca="1">AF$87*'Vehicles Split'!$G$6</f>
        <v>16316073134427.484</v>
      </c>
      <c r="AG117" s="483">
        <f ca="1">AG$87*'Vehicles Split'!$G$6</f>
        <v>16045493169925.924</v>
      </c>
      <c r="AH117" s="483">
        <f ca="1">AH$87*'Vehicles Split'!$G$6</f>
        <v>15779400407497.217</v>
      </c>
    </row>
    <row r="118" spans="1:34">
      <c r="A118" s="455" t="s">
        <v>311</v>
      </c>
      <c r="B118" s="455" t="s">
        <v>819</v>
      </c>
      <c r="C118" s="483">
        <f ca="1">C$87*'Vehicles Split'!$G$7</f>
        <v>2835051779945.6401</v>
      </c>
      <c r="D118" s="483">
        <f ca="1">D$87*'Vehicles Split'!$G$7</f>
        <v>2707883771874.0669</v>
      </c>
      <c r="E118" s="483">
        <f ca="1">E$87*'Vehicles Split'!$G$7</f>
        <v>2910160384712.9136</v>
      </c>
      <c r="F118" s="483">
        <f ca="1">F$87*'Vehicles Split'!$G$7</f>
        <v>2746034174295.5391</v>
      </c>
      <c r="G118" s="483">
        <f ca="1">G$87*'Vehicles Split'!$G$7</f>
        <v>2713049972201.9746</v>
      </c>
      <c r="H118" s="483">
        <f ca="1">H$87*'Vehicles Split'!$G$7</f>
        <v>2694030978510.3809</v>
      </c>
      <c r="I118" s="483">
        <f ca="1">I$87*'Vehicles Split'!$G$7</f>
        <v>2682600109786.0601</v>
      </c>
      <c r="J118" s="483">
        <f ca="1">J$87*'Vehicles Split'!$G$7</f>
        <v>2671217742642.0234</v>
      </c>
      <c r="K118" s="483">
        <f ca="1">K$87*'Vehicles Split'!$G$7</f>
        <v>2659883671284.3511</v>
      </c>
      <c r="L118" s="483">
        <f ca="1">L$87*'Vehicles Split'!$G$7</f>
        <v>2648597690792.3125</v>
      </c>
      <c r="M118" s="483">
        <f ca="1">M$87*'Vehicles Split'!$G$7</f>
        <v>2637359597114.6641</v>
      </c>
      <c r="N118" s="483">
        <f ca="1">N$87*'Vehicles Split'!$G$7</f>
        <v>2626169187065.959</v>
      </c>
      <c r="O118" s="483">
        <f ca="1">O$87*'Vehicles Split'!$G$7</f>
        <v>2565305612465.0703</v>
      </c>
      <c r="P118" s="483">
        <f ca="1">P$87*'Vehicles Split'!$G$7</f>
        <v>2505852599960.2729</v>
      </c>
      <c r="Q118" s="483">
        <f ca="1">Q$87*'Vehicles Split'!$G$7</f>
        <v>2447777458645.0601</v>
      </c>
      <c r="R118" s="483">
        <f ca="1">R$87*'Vehicles Split'!$G$7</f>
        <v>2391048255250.8706</v>
      </c>
      <c r="S118" s="483">
        <f ca="1">S$87*'Vehicles Split'!$G$7</f>
        <v>2335633796588.2227</v>
      </c>
      <c r="T118" s="483">
        <f ca="1">T$87*'Vehicles Split'!$G$7</f>
        <v>2281503612394.7876</v>
      </c>
      <c r="U118" s="483">
        <f ca="1">U$87*'Vehicles Split'!$G$7</f>
        <v>2228627938580.9741</v>
      </c>
      <c r="V118" s="483">
        <f ca="1">V$87*'Vehicles Split'!$G$7</f>
        <v>2176977700863.8098</v>
      </c>
      <c r="W118" s="483">
        <f ca="1">W$87*'Vehicles Split'!$G$7</f>
        <v>2126524498780.1211</v>
      </c>
      <c r="X118" s="483">
        <f ca="1">X$87*'Vehicles Split'!$G$7</f>
        <v>2077240590070.217</v>
      </c>
      <c r="Y118" s="483">
        <f ca="1">Y$87*'Vehicles Split'!$G$7</f>
        <v>2042792369564.4856</v>
      </c>
      <c r="Z118" s="483">
        <f ca="1">Z$87*'Vehicles Split'!$G$7</f>
        <v>2008915426118.178</v>
      </c>
      <c r="AA118" s="483">
        <f ca="1">AA$87*'Vehicles Split'!$G$7</f>
        <v>1975600285875.3499</v>
      </c>
      <c r="AB118" s="483">
        <f ca="1">AB$87*'Vehicles Split'!$G$7</f>
        <v>1942837632091.1196</v>
      </c>
      <c r="AC118" s="483">
        <f ca="1">AC$87*'Vehicles Split'!$G$7</f>
        <v>1910618302526.196</v>
      </c>
      <c r="AD118" s="483">
        <f ca="1">AD$87*'Vehicles Split'!$G$7</f>
        <v>1878933286884.6118</v>
      </c>
      <c r="AE118" s="483">
        <f ca="1">AE$87*'Vehicles Split'!$G$7</f>
        <v>1847773724293.948</v>
      </c>
      <c r="AF118" s="483">
        <f ca="1">AF$87*'Vehicles Split'!$G$7</f>
        <v>1817130900827.3494</v>
      </c>
      <c r="AG118" s="483">
        <f ca="1">AG$87*'Vehicles Split'!$G$7</f>
        <v>1786996247066.6296</v>
      </c>
      <c r="AH118" s="483">
        <f ca="1">AH$87*'Vehicles Split'!$G$7</f>
        <v>1757361335705.7913</v>
      </c>
    </row>
    <row r="119" spans="1:34">
      <c r="A119" s="431" t="s">
        <v>266</v>
      </c>
      <c r="B119" s="431"/>
      <c r="C119" s="483">
        <f t="shared" ref="C119:L122" ca="1" si="54">VLOOKUP($A119,$B$73:$AH$91,C$96,FALSE)</f>
        <v>21858755572472</v>
      </c>
      <c r="D119" s="483">
        <f t="shared" ca="1" si="54"/>
        <v>13483267225400</v>
      </c>
      <c r="E119" s="483">
        <f t="shared" ca="1" si="54"/>
        <v>15620761647309</v>
      </c>
      <c r="F119" s="483">
        <f t="shared" ca="1" si="54"/>
        <v>15616795980478</v>
      </c>
      <c r="G119" s="483">
        <f t="shared" ca="1" si="54"/>
        <v>14367610928713</v>
      </c>
      <c r="H119" s="483">
        <f t="shared" ca="1" si="54"/>
        <v>15369559671616.432</v>
      </c>
      <c r="I119" s="483">
        <f t="shared" ca="1" si="54"/>
        <v>15490374606724.43</v>
      </c>
      <c r="J119" s="483">
        <f t="shared" ca="1" si="54"/>
        <v>15612139227370.4</v>
      </c>
      <c r="K119" s="483">
        <f t="shared" ca="1" si="54"/>
        <v>15734860998712.689</v>
      </c>
      <c r="L119" s="483">
        <f t="shared" ca="1" si="54"/>
        <v>15858547444590.74</v>
      </c>
      <c r="M119" s="483">
        <f t="shared" ref="M119:V122" ca="1" si="55">VLOOKUP($A119,$B$73:$AH$91,M$96,FALSE)</f>
        <v>15983206147986.361</v>
      </c>
      <c r="N119" s="483">
        <f t="shared" ca="1" si="55"/>
        <v>16108844751488.635</v>
      </c>
      <c r="O119" s="483">
        <f t="shared" ca="1" si="55"/>
        <v>15712097436719.313</v>
      </c>
      <c r="P119" s="483">
        <f t="shared" ca="1" si="55"/>
        <v>15325121675044.268</v>
      </c>
      <c r="Q119" s="483">
        <f t="shared" ca="1" si="55"/>
        <v>14947676801318.914</v>
      </c>
      <c r="R119" s="483">
        <f t="shared" ca="1" si="55"/>
        <v>14579528077779.012</v>
      </c>
      <c r="S119" s="483">
        <f t="shared" ca="1" si="55"/>
        <v>14220446548054.279</v>
      </c>
      <c r="T119" s="483">
        <f t="shared" ca="1" si="55"/>
        <v>13870208894777.508</v>
      </c>
      <c r="U119" s="483">
        <f t="shared" ca="1" si="55"/>
        <v>13528597300700.656</v>
      </c>
      <c r="V119" s="483">
        <f t="shared" ca="1" si="55"/>
        <v>13195399313231.537</v>
      </c>
      <c r="W119" s="483">
        <f t="shared" ref="W119:AH122" ca="1" si="56">VLOOKUP($A119,$B$73:$AH$91,W$96,FALSE)</f>
        <v>12870407712306.848</v>
      </c>
      <c r="X119" s="483">
        <f t="shared" ca="1" si="56"/>
        <v>12553420381519.377</v>
      </c>
      <c r="Y119" s="483">
        <f t="shared" ca="1" si="56"/>
        <v>12281267820201.332</v>
      </c>
      <c r="Z119" s="483">
        <f t="shared" ca="1" si="56"/>
        <v>12015015405168.598</v>
      </c>
      <c r="AA119" s="483">
        <f t="shared" ca="1" si="56"/>
        <v>11754535223878.227</v>
      </c>
      <c r="AB119" s="483">
        <f t="shared" ca="1" si="56"/>
        <v>11499702136874.217</v>
      </c>
      <c r="AC119" s="483">
        <f t="shared" ca="1" si="56"/>
        <v>11250393717668.223</v>
      </c>
      <c r="AD119" s="483">
        <f t="shared" ca="1" si="56"/>
        <v>11006490193923.623</v>
      </c>
      <c r="AE119" s="483">
        <f t="shared" ca="1" si="56"/>
        <v>10767874389914.699</v>
      </c>
      <c r="AF119" s="483">
        <f t="shared" ca="1" si="56"/>
        <v>10534431670233.262</v>
      </c>
      <c r="AG119" s="483">
        <f t="shared" ca="1" si="56"/>
        <v>10306049884715.703</v>
      </c>
      <c r="AH119" s="483">
        <f t="shared" ca="1" si="56"/>
        <v>10082619314563.998</v>
      </c>
    </row>
    <row r="120" spans="1:34" s="509" customFormat="1">
      <c r="A120" s="507" t="s">
        <v>267</v>
      </c>
      <c r="B120" s="507"/>
      <c r="C120" s="508">
        <f t="shared" ca="1" si="54"/>
        <v>76247876159637</v>
      </c>
      <c r="D120" s="508">
        <f t="shared" ca="1" si="54"/>
        <v>95271179947944</v>
      </c>
      <c r="E120" s="508">
        <f t="shared" ca="1" si="54"/>
        <v>93673016215051</v>
      </c>
      <c r="F120" s="508">
        <f t="shared" ca="1" si="54"/>
        <v>78052254567742</v>
      </c>
      <c r="G120" s="508">
        <f t="shared" ca="1" si="54"/>
        <v>104138410982060</v>
      </c>
      <c r="H120" s="508">
        <f t="shared" ca="1" si="54"/>
        <v>110827399857111.05</v>
      </c>
      <c r="I120" s="508">
        <f t="shared" ca="1" si="54"/>
        <v>111815505184229.75</v>
      </c>
      <c r="J120" s="508">
        <f t="shared" ca="1" si="54"/>
        <v>112803610511348.45</v>
      </c>
      <c r="K120" s="508">
        <f t="shared" ca="1" si="54"/>
        <v>113791715838467.5</v>
      </c>
      <c r="L120" s="508">
        <f t="shared" ca="1" si="54"/>
        <v>114779821165586.2</v>
      </c>
      <c r="M120" s="508">
        <f t="shared" ca="1" si="55"/>
        <v>115767926492704.91</v>
      </c>
      <c r="N120" s="508">
        <f t="shared" ca="1" si="55"/>
        <v>116756031819823.69</v>
      </c>
      <c r="O120" s="508">
        <f t="shared" ca="1" si="55"/>
        <v>116608623003327.88</v>
      </c>
      <c r="P120" s="508">
        <f t="shared" ca="1" si="55"/>
        <v>116461214186832.11</v>
      </c>
      <c r="Q120" s="508">
        <f t="shared" ca="1" si="55"/>
        <v>116313805370336.36</v>
      </c>
      <c r="R120" s="508">
        <f t="shared" ca="1" si="55"/>
        <v>116166396553840.59</v>
      </c>
      <c r="S120" s="508">
        <f t="shared" ca="1" si="55"/>
        <v>116018987737344.83</v>
      </c>
      <c r="T120" s="508">
        <f t="shared" ca="1" si="55"/>
        <v>115871578920849.08</v>
      </c>
      <c r="U120" s="508">
        <f t="shared" ca="1" si="55"/>
        <v>115724170104353.31</v>
      </c>
      <c r="V120" s="508">
        <f t="shared" ca="1" si="55"/>
        <v>115576761287857.56</v>
      </c>
      <c r="W120" s="508">
        <f t="shared" ca="1" si="56"/>
        <v>115429352471361.8</v>
      </c>
      <c r="X120" s="508">
        <f t="shared" ca="1" si="56"/>
        <v>115281943654866.08</v>
      </c>
      <c r="Y120" s="508">
        <f t="shared" ca="1" si="56"/>
        <v>115186361052442.45</v>
      </c>
      <c r="Z120" s="508">
        <f t="shared" ca="1" si="56"/>
        <v>115090778450018.8</v>
      </c>
      <c r="AA120" s="508">
        <f t="shared" ca="1" si="56"/>
        <v>114995195847595.16</v>
      </c>
      <c r="AB120" s="508">
        <f t="shared" ca="1" si="56"/>
        <v>114899613245171.5</v>
      </c>
      <c r="AC120" s="508">
        <f t="shared" ca="1" si="56"/>
        <v>114804030642747.86</v>
      </c>
      <c r="AD120" s="508">
        <f t="shared" ca="1" si="56"/>
        <v>114708448040324.22</v>
      </c>
      <c r="AE120" s="508">
        <f t="shared" ca="1" si="56"/>
        <v>114612865437900.58</v>
      </c>
      <c r="AF120" s="508">
        <f t="shared" ca="1" si="56"/>
        <v>114517282835476.92</v>
      </c>
      <c r="AG120" s="508">
        <f t="shared" ca="1" si="56"/>
        <v>114421700233053.28</v>
      </c>
      <c r="AH120" s="508">
        <f t="shared" ca="1" si="56"/>
        <v>114326117630629.61</v>
      </c>
    </row>
    <row r="121" spans="1:34">
      <c r="A121" s="431" t="s">
        <v>268</v>
      </c>
      <c r="B121" s="431"/>
      <c r="C121" s="483">
        <f t="shared" ca="1" si="54"/>
        <v>3089254461349</v>
      </c>
      <c r="D121" s="483">
        <f t="shared" ca="1" si="54"/>
        <v>2772001114869</v>
      </c>
      <c r="E121" s="483">
        <f t="shared" ca="1" si="54"/>
        <v>2930627788109</v>
      </c>
      <c r="F121" s="483">
        <f t="shared" ca="1" si="54"/>
        <v>2625271442122</v>
      </c>
      <c r="G121" s="483">
        <f t="shared" ca="1" si="54"/>
        <v>2371468764938</v>
      </c>
      <c r="H121" s="483">
        <f t="shared" ca="1" si="54"/>
        <v>2373840233702.9375</v>
      </c>
      <c r="I121" s="483">
        <f t="shared" ca="1" si="54"/>
        <v>2376214073936.6401</v>
      </c>
      <c r="J121" s="483">
        <f t="shared" ca="1" si="54"/>
        <v>2378590288010.5767</v>
      </c>
      <c r="K121" s="483">
        <f t="shared" ca="1" si="54"/>
        <v>2380968878298.5869</v>
      </c>
      <c r="L121" s="483">
        <f t="shared" ca="1" si="54"/>
        <v>2383349847176.8853</v>
      </c>
      <c r="M121" s="483">
        <f t="shared" ca="1" si="55"/>
        <v>2385733197024.062</v>
      </c>
      <c r="N121" s="483">
        <f t="shared" ca="1" si="55"/>
        <v>2388118930221.0859</v>
      </c>
      <c r="O121" s="483">
        <f t="shared" ca="1" si="55"/>
        <v>2390507049151.3066</v>
      </c>
      <c r="P121" s="483">
        <f t="shared" ca="1" si="55"/>
        <v>2392897556200.4575</v>
      </c>
      <c r="Q121" s="483">
        <f t="shared" ca="1" si="55"/>
        <v>2395290453756.6577</v>
      </c>
      <c r="R121" s="483">
        <f t="shared" ca="1" si="55"/>
        <v>2397685744210.4141</v>
      </c>
      <c r="S121" s="483">
        <f t="shared" ca="1" si="55"/>
        <v>2400083429954.624</v>
      </c>
      <c r="T121" s="483">
        <f t="shared" ca="1" si="55"/>
        <v>2402483513384.5786</v>
      </c>
      <c r="U121" s="483">
        <f t="shared" ca="1" si="55"/>
        <v>2404885996897.9629</v>
      </c>
      <c r="V121" s="483">
        <f t="shared" ca="1" si="55"/>
        <v>2407290882894.8604</v>
      </c>
      <c r="W121" s="483">
        <f t="shared" ca="1" si="56"/>
        <v>2409698173777.7549</v>
      </c>
      <c r="X121" s="483">
        <f t="shared" ca="1" si="56"/>
        <v>2412107871951.5322</v>
      </c>
      <c r="Y121" s="483">
        <f t="shared" ca="1" si="56"/>
        <v>2400047332591.7744</v>
      </c>
      <c r="Z121" s="483">
        <f t="shared" ca="1" si="56"/>
        <v>2388047095928.8154</v>
      </c>
      <c r="AA121" s="483">
        <f t="shared" ca="1" si="56"/>
        <v>2376106860449.1714</v>
      </c>
      <c r="AB121" s="483">
        <f t="shared" ca="1" si="56"/>
        <v>2364226326146.9253</v>
      </c>
      <c r="AC121" s="483">
        <f t="shared" ca="1" si="56"/>
        <v>2352405194516.1904</v>
      </c>
      <c r="AD121" s="483">
        <f t="shared" ca="1" si="56"/>
        <v>2340643168543.6094</v>
      </c>
      <c r="AE121" s="483">
        <f t="shared" ca="1" si="56"/>
        <v>2328939952700.8911</v>
      </c>
      <c r="AF121" s="483">
        <f t="shared" ca="1" si="56"/>
        <v>2317295252937.3867</v>
      </c>
      <c r="AG121" s="483">
        <f t="shared" ca="1" si="56"/>
        <v>2305708776672.6997</v>
      </c>
      <c r="AH121" s="483">
        <f t="shared" ca="1" si="56"/>
        <v>2294180232789.3359</v>
      </c>
    </row>
    <row r="122" spans="1:34">
      <c r="A122" s="431" t="s">
        <v>269</v>
      </c>
      <c r="B122" s="431"/>
      <c r="C122" s="483">
        <f t="shared" ca="1" si="54"/>
        <v>3965666831</v>
      </c>
      <c r="D122" s="483">
        <f t="shared" ca="1" si="54"/>
        <v>3965666831</v>
      </c>
      <c r="E122" s="483">
        <f t="shared" ca="1" si="54"/>
        <v>0</v>
      </c>
      <c r="F122" s="483">
        <f t="shared" ca="1" si="54"/>
        <v>0</v>
      </c>
      <c r="G122" s="483">
        <f t="shared" ca="1" si="54"/>
        <v>0</v>
      </c>
      <c r="H122" s="483">
        <f t="shared" ca="1" si="54"/>
        <v>0</v>
      </c>
      <c r="I122" s="483">
        <f t="shared" ca="1" si="54"/>
        <v>0</v>
      </c>
      <c r="J122" s="483">
        <f t="shared" ca="1" si="54"/>
        <v>0</v>
      </c>
      <c r="K122" s="483">
        <f t="shared" ca="1" si="54"/>
        <v>0</v>
      </c>
      <c r="L122" s="483">
        <f t="shared" ca="1" si="54"/>
        <v>0</v>
      </c>
      <c r="M122" s="483">
        <f t="shared" ca="1" si="55"/>
        <v>0</v>
      </c>
      <c r="N122" s="483">
        <f t="shared" ca="1" si="55"/>
        <v>0</v>
      </c>
      <c r="O122" s="483">
        <f t="shared" ca="1" si="55"/>
        <v>0</v>
      </c>
      <c r="P122" s="483">
        <f t="shared" ca="1" si="55"/>
        <v>0</v>
      </c>
      <c r="Q122" s="483">
        <f t="shared" ca="1" si="55"/>
        <v>0</v>
      </c>
      <c r="R122" s="483">
        <f t="shared" ca="1" si="55"/>
        <v>0</v>
      </c>
      <c r="S122" s="483">
        <f t="shared" ca="1" si="55"/>
        <v>0</v>
      </c>
      <c r="T122" s="483">
        <f t="shared" ca="1" si="55"/>
        <v>0</v>
      </c>
      <c r="U122" s="483">
        <f t="shared" ca="1" si="55"/>
        <v>0</v>
      </c>
      <c r="V122" s="483">
        <f t="shared" ca="1" si="55"/>
        <v>0</v>
      </c>
      <c r="W122" s="483">
        <f t="shared" ca="1" si="56"/>
        <v>0</v>
      </c>
      <c r="X122" s="483">
        <f t="shared" ca="1" si="56"/>
        <v>0</v>
      </c>
      <c r="Y122" s="483">
        <f t="shared" ca="1" si="56"/>
        <v>0</v>
      </c>
      <c r="Z122" s="483">
        <f t="shared" ca="1" si="56"/>
        <v>0</v>
      </c>
      <c r="AA122" s="483">
        <f t="shared" ca="1" si="56"/>
        <v>0</v>
      </c>
      <c r="AB122" s="483">
        <f t="shared" ca="1" si="56"/>
        <v>0</v>
      </c>
      <c r="AC122" s="483">
        <f t="shared" ca="1" si="56"/>
        <v>0</v>
      </c>
      <c r="AD122" s="483">
        <f t="shared" ca="1" si="56"/>
        <v>0</v>
      </c>
      <c r="AE122" s="483">
        <f t="shared" ca="1" si="56"/>
        <v>0</v>
      </c>
      <c r="AF122" s="483">
        <f t="shared" ca="1" si="56"/>
        <v>0</v>
      </c>
      <c r="AG122" s="483">
        <f t="shared" ca="1" si="56"/>
        <v>0</v>
      </c>
      <c r="AH122" s="483">
        <f t="shared" ca="1" si="56"/>
        <v>0</v>
      </c>
    </row>
    <row r="123" spans="1:34">
      <c r="A123" s="480" t="s">
        <v>816</v>
      </c>
      <c r="B123" s="480"/>
      <c r="C123" s="484">
        <f ca="1">SUM(C98:C122)</f>
        <v>418512683342754</v>
      </c>
      <c r="D123" s="484">
        <f t="shared" ref="D123:AH123" ca="1" si="57">SUM(D98:D122)</f>
        <v>449770069304696</v>
      </c>
      <c r="E123" s="484">
        <f t="shared" ca="1" si="57"/>
        <v>476252792402114</v>
      </c>
      <c r="F123" s="484">
        <f t="shared" ca="1" si="57"/>
        <v>451883769725619</v>
      </c>
      <c r="G123" s="484">
        <f t="shared" ca="1" si="57"/>
        <v>476197273066480</v>
      </c>
      <c r="H123" s="484">
        <f t="shared" ca="1" si="57"/>
        <v>549430624072505</v>
      </c>
      <c r="I123" s="484">
        <f t="shared" ca="1" si="57"/>
        <v>554901545737327</v>
      </c>
      <c r="J123" s="484">
        <f t="shared" ca="1" si="57"/>
        <v>560445164578931.44</v>
      </c>
      <c r="K123" s="484">
        <f t="shared" ca="1" si="57"/>
        <v>566062894904329.13</v>
      </c>
      <c r="L123" s="484">
        <f t="shared" ca="1" si="57"/>
        <v>571756184876653.38</v>
      </c>
      <c r="M123" s="484">
        <f t="shared" ca="1" si="57"/>
        <v>577526517447396.63</v>
      </c>
      <c r="N123" s="484">
        <f t="shared" ca="1" si="57"/>
        <v>583375411316493.25</v>
      </c>
      <c r="O123" s="484">
        <f t="shared" ca="1" si="57"/>
        <v>578789769382865.75</v>
      </c>
      <c r="P123" s="484">
        <f t="shared" ca="1" si="57"/>
        <v>574327049686781</v>
      </c>
      <c r="Q123" s="484">
        <f t="shared" ca="1" si="57"/>
        <v>569985680942198.13</v>
      </c>
      <c r="R123" s="484">
        <f t="shared" ca="1" si="57"/>
        <v>565764156682007.75</v>
      </c>
      <c r="S123" s="484">
        <f t="shared" ca="1" si="57"/>
        <v>561661034566971.38</v>
      </c>
      <c r="T123" s="484">
        <f t="shared" ca="1" si="57"/>
        <v>557674935733712.94</v>
      </c>
      <c r="U123" s="484">
        <f t="shared" ca="1" si="57"/>
        <v>553804544181442.25</v>
      </c>
      <c r="V123" s="484">
        <f t="shared" ca="1" si="57"/>
        <v>550048606197124.88</v>
      </c>
      <c r="W123" s="484">
        <f t="shared" ca="1" si="57"/>
        <v>546405929818824.5</v>
      </c>
      <c r="X123" s="484">
        <f t="shared" ca="1" si="57"/>
        <v>542875384336984.75</v>
      </c>
      <c r="Y123" s="484">
        <f t="shared" ca="1" si="57"/>
        <v>538060061646636.88</v>
      </c>
      <c r="Z123" s="484">
        <f t="shared" ca="1" si="57"/>
        <v>533344342756209.44</v>
      </c>
      <c r="AA123" s="484">
        <f t="shared" ca="1" si="57"/>
        <v>528727180703730.31</v>
      </c>
      <c r="AB123" s="484">
        <f t="shared" ca="1" si="57"/>
        <v>524207559910570.56</v>
      </c>
      <c r="AC123" s="484">
        <f t="shared" ca="1" si="57"/>
        <v>519784495856523.13</v>
      </c>
      <c r="AD123" s="484">
        <f t="shared" ca="1" si="57"/>
        <v>515457034767066.5</v>
      </c>
      <c r="AE123" s="484">
        <f t="shared" ca="1" si="57"/>
        <v>511224253312682</v>
      </c>
      <c r="AF123" s="484">
        <f t="shared" ca="1" si="57"/>
        <v>507085258320096.44</v>
      </c>
      <c r="AG123" s="484">
        <f t="shared" ca="1" si="57"/>
        <v>503039186495334.69</v>
      </c>
      <c r="AH123" s="484">
        <f t="shared" ca="1" si="57"/>
        <v>499085204158464.56</v>
      </c>
    </row>
    <row r="124" spans="1:34" s="485" customFormat="1">
      <c r="A124" s="485" t="s">
        <v>829</v>
      </c>
      <c r="C124" s="486">
        <f ca="1">C123-C92</f>
        <v>0</v>
      </c>
      <c r="D124" s="486">
        <f t="shared" ref="D124:AH124" ca="1" si="58">D123-D92</f>
        <v>0</v>
      </c>
      <c r="E124" s="486">
        <f t="shared" ca="1" si="58"/>
        <v>0</v>
      </c>
      <c r="F124" s="486">
        <f t="shared" ca="1" si="58"/>
        <v>0</v>
      </c>
      <c r="G124" s="486">
        <f t="shared" ca="1" si="58"/>
        <v>0</v>
      </c>
      <c r="H124" s="486">
        <f t="shared" ca="1" si="58"/>
        <v>0</v>
      </c>
      <c r="I124" s="486">
        <f t="shared" ca="1" si="58"/>
        <v>0</v>
      </c>
      <c r="J124" s="486">
        <f t="shared" ca="1" si="58"/>
        <v>0</v>
      </c>
      <c r="K124" s="486">
        <f t="shared" ca="1" si="58"/>
        <v>0</v>
      </c>
      <c r="L124" s="486">
        <f t="shared" ca="1" si="58"/>
        <v>0</v>
      </c>
      <c r="M124" s="486">
        <f t="shared" ca="1" si="58"/>
        <v>0</v>
      </c>
      <c r="N124" s="486">
        <f t="shared" ca="1" si="58"/>
        <v>0</v>
      </c>
      <c r="O124" s="486">
        <f t="shared" ca="1" si="58"/>
        <v>0</v>
      </c>
      <c r="P124" s="486">
        <f t="shared" ca="1" si="58"/>
        <v>0</v>
      </c>
      <c r="Q124" s="486">
        <f t="shared" ca="1" si="58"/>
        <v>0</v>
      </c>
      <c r="R124" s="486">
        <f t="shared" ca="1" si="58"/>
        <v>0</v>
      </c>
      <c r="S124" s="486">
        <f t="shared" ca="1" si="58"/>
        <v>0</v>
      </c>
      <c r="T124" s="486">
        <f t="shared" ca="1" si="58"/>
        <v>0</v>
      </c>
      <c r="U124" s="486">
        <f t="shared" ca="1" si="58"/>
        <v>0</v>
      </c>
      <c r="V124" s="486">
        <f t="shared" ca="1" si="58"/>
        <v>0</v>
      </c>
      <c r="W124" s="486">
        <f t="shared" ca="1" si="58"/>
        <v>0</v>
      </c>
      <c r="X124" s="486">
        <f t="shared" ca="1" si="58"/>
        <v>0</v>
      </c>
      <c r="Y124" s="486">
        <f t="shared" ca="1" si="58"/>
        <v>0</v>
      </c>
      <c r="Z124" s="486">
        <f t="shared" ca="1" si="58"/>
        <v>0</v>
      </c>
      <c r="AA124" s="486">
        <f t="shared" ca="1" si="58"/>
        <v>0</v>
      </c>
      <c r="AB124" s="486">
        <f t="shared" ca="1" si="58"/>
        <v>0</v>
      </c>
      <c r="AC124" s="486">
        <f t="shared" ca="1" si="58"/>
        <v>0</v>
      </c>
      <c r="AD124" s="486">
        <f t="shared" ca="1" si="58"/>
        <v>0</v>
      </c>
      <c r="AE124" s="486">
        <f t="shared" ca="1" si="58"/>
        <v>0</v>
      </c>
      <c r="AF124" s="486">
        <f t="shared" ca="1" si="58"/>
        <v>0</v>
      </c>
      <c r="AG124" s="486">
        <f t="shared" ca="1" si="58"/>
        <v>0</v>
      </c>
      <c r="AH124" s="486">
        <f t="shared" ca="1" si="58"/>
        <v>0</v>
      </c>
    </row>
    <row r="125" spans="1:34" s="485" customFormat="1">
      <c r="C125" s="486"/>
      <c r="D125" s="486"/>
      <c r="E125" s="486"/>
      <c r="F125" s="486"/>
      <c r="G125" s="486"/>
      <c r="H125" s="486"/>
      <c r="I125" s="486"/>
      <c r="J125" s="486"/>
      <c r="K125" s="486"/>
      <c r="L125" s="486"/>
      <c r="M125" s="486"/>
      <c r="N125" s="486"/>
      <c r="O125" s="486"/>
      <c r="P125" s="486"/>
      <c r="Q125" s="486"/>
      <c r="R125" s="486"/>
      <c r="S125" s="486"/>
      <c r="T125" s="486"/>
      <c r="U125" s="486"/>
      <c r="V125" s="486"/>
      <c r="W125" s="486"/>
      <c r="X125" s="486"/>
      <c r="Y125" s="486"/>
      <c r="Z125" s="486"/>
      <c r="AA125" s="486"/>
      <c r="AB125" s="486"/>
      <c r="AC125" s="486"/>
      <c r="AD125" s="486"/>
      <c r="AE125" s="486"/>
      <c r="AF125" s="486"/>
      <c r="AG125" s="486"/>
      <c r="AH125" s="486"/>
    </row>
    <row r="126" spans="1:34" s="485" customFormat="1">
      <c r="C126" s="486"/>
      <c r="D126" s="486"/>
      <c r="E126" s="486"/>
      <c r="F126" s="486"/>
      <c r="G126" s="486"/>
      <c r="H126" s="486"/>
      <c r="I126" s="486"/>
      <c r="J126" s="486"/>
      <c r="K126" s="486"/>
      <c r="L126" s="486"/>
      <c r="M126" s="486"/>
      <c r="N126" s="486"/>
      <c r="O126" s="486"/>
      <c r="P126" s="486"/>
      <c r="Q126" s="486"/>
      <c r="R126" s="486"/>
      <c r="S126" s="486"/>
      <c r="T126" s="486"/>
      <c r="U126" s="486"/>
      <c r="V126" s="486"/>
      <c r="W126" s="486"/>
      <c r="X126" s="486"/>
      <c r="Y126" s="486"/>
      <c r="Z126" s="486"/>
      <c r="AA126" s="486"/>
      <c r="AB126" s="486"/>
      <c r="AC126" s="486"/>
      <c r="AD126" s="486"/>
      <c r="AE126" s="486"/>
      <c r="AF126" s="486"/>
      <c r="AG126" s="486"/>
      <c r="AH126" s="486"/>
    </row>
    <row r="127" spans="1:34">
      <c r="A127" s="429" t="s">
        <v>987</v>
      </c>
    </row>
    <row r="128" spans="1:34">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t="s">
        <v>393</v>
      </c>
      <c r="C129" s="483">
        <f ca="1">C98+CHP!B88+Autoproducer!B88</f>
        <v>178455007395.00195</v>
      </c>
      <c r="D129" s="483">
        <f ca="1">D98+CHP!C88+Autoproducer!C88</f>
        <v>39656668310.002586</v>
      </c>
      <c r="E129" s="483">
        <f ca="1">E98+CHP!D88+Autoproducer!D88</f>
        <v>99141670775.002762</v>
      </c>
      <c r="F129" s="483">
        <f ca="1">F98+CHP!E88+Autoproducer!E88</f>
        <v>134832672254.0024</v>
      </c>
      <c r="G129" s="483">
        <f ca="1">G98+CHP!F88+Autoproducer!F88</f>
        <v>146729672747.00314</v>
      </c>
      <c r="H129" s="483">
        <f ca="1">H98+CHP!G88+Autoproducer!G88</f>
        <v>156962105396.03073</v>
      </c>
      <c r="I129" s="483">
        <f ca="1">I98+CHP!H88+Autoproducer!H88</f>
        <v>158195931672.32001</v>
      </c>
      <c r="J129" s="483">
        <f ca="1">J98+CHP!I88+Autoproducer!I88</f>
        <v>159439456641.65515</v>
      </c>
      <c r="K129" s="483">
        <f ca="1">K98+CHP!J88+Autoproducer!J88</f>
        <v>160692756542.19748</v>
      </c>
      <c r="L129" s="483">
        <f ca="1">L98+CHP!K88+Autoproducer!K88</f>
        <v>161955908211.39099</v>
      </c>
      <c r="M129" s="483">
        <f ca="1">M98+CHP!L88+Autoproducer!L88</f>
        <v>163228989090.67282</v>
      </c>
      <c r="N129" s="483">
        <f ca="1">N98+CHP!M88+Autoproducer!M88</f>
        <v>164512077230.22137</v>
      </c>
      <c r="O129" s="483">
        <f ca="1">O98+CHP!N88+Autoproducer!N88</f>
        <v>160460282958.49503</v>
      </c>
      <c r="P129" s="483">
        <f ca="1">P98+CHP!O88+Autoproducer!O88</f>
        <v>156508280976.1665</v>
      </c>
      <c r="Q129" s="483">
        <f ca="1">Q98+CHP!P88+Autoproducer!P88</f>
        <v>152653613482.97363</v>
      </c>
      <c r="R129" s="483">
        <f ca="1">R98+CHP!Q88+Autoproducer!Q88</f>
        <v>148893883212.21021</v>
      </c>
      <c r="S129" s="483">
        <f ca="1">S98+CHP!R88+Autoproducer!R88</f>
        <v>145226751939.83521</v>
      </c>
      <c r="T129" s="483">
        <f ca="1">T98+CHP!S88+Autoproducer!S88</f>
        <v>141649939030.30161</v>
      </c>
      <c r="U129" s="483">
        <f ca="1">U98+CHP!T88+Autoproducer!T88</f>
        <v>138161220018.20029</v>
      </c>
      <c r="V129" s="483">
        <f ca="1">V98+CHP!U88+Autoproducer!U88</f>
        <v>134758425224.8365</v>
      </c>
      <c r="W129" s="483">
        <f ca="1">W98+CHP!V88+Autoproducer!V88</f>
        <v>131439438408.87926</v>
      </c>
      <c r="X129" s="483">
        <f ca="1">X98+CHP!W88+Autoproducer!W88</f>
        <v>128202195450.24391</v>
      </c>
      <c r="Y129" s="483">
        <f ca="1">Y98+CHP!X88+Autoproducer!X88</f>
        <v>125422828967.0069</v>
      </c>
      <c r="Z129" s="483">
        <f ca="1">Z98+CHP!Y88+Autoproducer!Y88</f>
        <v>122703717910.91769</v>
      </c>
      <c r="AA129" s="483">
        <f ca="1">AA98+CHP!Z88+Autoproducer!Z88</f>
        <v>120043555971.15956</v>
      </c>
      <c r="AB129" s="483">
        <f ca="1">AB98+CHP!AA88+Autoproducer!AA88</f>
        <v>117441065157.15227</v>
      </c>
      <c r="AC129" s="483">
        <f ca="1">AC98+CHP!AB88+Autoproducer!AB88</f>
        <v>114894995184.58208</v>
      </c>
      <c r="AD129" s="483">
        <f ca="1">AD98+CHP!AC88+Autoproducer!AC88</f>
        <v>112404122874.74211</v>
      </c>
      <c r="AE129" s="483">
        <f ca="1">AE98+CHP!AD88+Autoproducer!AD88</f>
        <v>109967251566.89496</v>
      </c>
      <c r="AF129" s="483">
        <f ca="1">AF98+CHP!AE88+Autoproducer!AE88</f>
        <v>107583210543.37491</v>
      </c>
      <c r="AG129" s="483">
        <f ca="1">AG98+CHP!AF88+Autoproducer!AF88</f>
        <v>105250854467.15363</v>
      </c>
      <c r="AH129" s="483">
        <f ca="1">AH98+CHP!AG88+Autoproducer!AG88</f>
        <v>102969062831.59932</v>
      </c>
    </row>
    <row r="130" spans="1:34">
      <c r="A130" s="431" t="s">
        <v>247</v>
      </c>
      <c r="B130" s="431"/>
      <c r="C130" s="483">
        <f ca="1">C99+CHP!B89+Autoproducer!B89</f>
        <v>0</v>
      </c>
      <c r="D130" s="483">
        <f ca="1">D99+CHP!C89+Autoproducer!C89</f>
        <v>0</v>
      </c>
      <c r="E130" s="483">
        <f ca="1">E99+CHP!D89+Autoproducer!D89</f>
        <v>0</v>
      </c>
      <c r="F130" s="483">
        <f ca="1">F99+CHP!E89+Autoproducer!E89</f>
        <v>0</v>
      </c>
      <c r="G130" s="483">
        <f ca="1">G99+CHP!F89+Autoproducer!F89</f>
        <v>0</v>
      </c>
      <c r="H130" s="483">
        <f ca="1">H99+CHP!G89+Autoproducer!G89</f>
        <v>0</v>
      </c>
      <c r="I130" s="483">
        <f ca="1">I99+CHP!H89+Autoproducer!H89</f>
        <v>0</v>
      </c>
      <c r="J130" s="483">
        <f ca="1">J99+CHP!I89+Autoproducer!I89</f>
        <v>0</v>
      </c>
      <c r="K130" s="483">
        <f ca="1">K99+CHP!J89+Autoproducer!J89</f>
        <v>0</v>
      </c>
      <c r="L130" s="483">
        <f ca="1">L99+CHP!K89+Autoproducer!K89</f>
        <v>0</v>
      </c>
      <c r="M130" s="483">
        <f ca="1">M99+CHP!L89+Autoproducer!L89</f>
        <v>0</v>
      </c>
      <c r="N130" s="483">
        <f ca="1">N99+CHP!M89+Autoproducer!M89</f>
        <v>0</v>
      </c>
      <c r="O130" s="483">
        <f ca="1">O99+CHP!N89+Autoproducer!N89</f>
        <v>0</v>
      </c>
      <c r="P130" s="483">
        <f ca="1">P99+CHP!O89+Autoproducer!O89</f>
        <v>0</v>
      </c>
      <c r="Q130" s="483">
        <f ca="1">Q99+CHP!P89+Autoproducer!P89</f>
        <v>0</v>
      </c>
      <c r="R130" s="483">
        <f ca="1">R99+CHP!Q89+Autoproducer!Q89</f>
        <v>0</v>
      </c>
      <c r="S130" s="483">
        <f ca="1">S99+CHP!R89+Autoproducer!R89</f>
        <v>0</v>
      </c>
      <c r="T130" s="483">
        <f ca="1">T99+CHP!S89+Autoproducer!S89</f>
        <v>0</v>
      </c>
      <c r="U130" s="483">
        <f ca="1">U99+CHP!T89+Autoproducer!T89</f>
        <v>0</v>
      </c>
      <c r="V130" s="483">
        <f ca="1">V99+CHP!U89+Autoproducer!U89</f>
        <v>0</v>
      </c>
      <c r="W130" s="483">
        <f ca="1">W99+CHP!V89+Autoproducer!V89</f>
        <v>0</v>
      </c>
      <c r="X130" s="483">
        <f ca="1">X99+CHP!W89+Autoproducer!W89</f>
        <v>0</v>
      </c>
      <c r="Y130" s="483">
        <f ca="1">Y99+CHP!X89+Autoproducer!X89</f>
        <v>0</v>
      </c>
      <c r="Z130" s="483">
        <f ca="1">Z99+CHP!Y89+Autoproducer!Y89</f>
        <v>0</v>
      </c>
      <c r="AA130" s="483">
        <f ca="1">AA99+CHP!Z89+Autoproducer!Z89</f>
        <v>0</v>
      </c>
      <c r="AB130" s="483">
        <f ca="1">AB99+CHP!AA89+Autoproducer!AA89</f>
        <v>0</v>
      </c>
      <c r="AC130" s="483">
        <f ca="1">AC99+CHP!AB89+Autoproducer!AB89</f>
        <v>0</v>
      </c>
      <c r="AD130" s="483">
        <f ca="1">AD99+CHP!AC89+Autoproducer!AC89</f>
        <v>0</v>
      </c>
      <c r="AE130" s="483">
        <f ca="1">AE99+CHP!AD89+Autoproducer!AD89</f>
        <v>0</v>
      </c>
      <c r="AF130" s="483">
        <f ca="1">AF99+CHP!AE89+Autoproducer!AE89</f>
        <v>0</v>
      </c>
      <c r="AG130" s="483">
        <f ca="1">AG99+CHP!AF89+Autoproducer!AF89</f>
        <v>0</v>
      </c>
      <c r="AH130" s="483">
        <f ca="1">AH99+CHP!AG89+Autoproducer!AG89</f>
        <v>0</v>
      </c>
    </row>
    <row r="131" spans="1:34">
      <c r="A131" s="431" t="s">
        <v>248</v>
      </c>
      <c r="B131" s="431"/>
      <c r="C131" s="483">
        <f ca="1">C100+CHP!B90+Autoproducer!B90</f>
        <v>0</v>
      </c>
      <c r="D131" s="483">
        <f ca="1">D100+CHP!C90+Autoproducer!C90</f>
        <v>0</v>
      </c>
      <c r="E131" s="483">
        <f ca="1">E100+CHP!D90+Autoproducer!D90</f>
        <v>0</v>
      </c>
      <c r="F131" s="483">
        <f ca="1">F100+CHP!E90+Autoproducer!E90</f>
        <v>0</v>
      </c>
      <c r="G131" s="483">
        <f ca="1">G100+CHP!F90+Autoproducer!F90</f>
        <v>0</v>
      </c>
      <c r="H131" s="483">
        <f ca="1">H100+CHP!G90+Autoproducer!G90</f>
        <v>0</v>
      </c>
      <c r="I131" s="483">
        <f ca="1">I100+CHP!H90+Autoproducer!H90</f>
        <v>0</v>
      </c>
      <c r="J131" s="483">
        <f ca="1">J100+CHP!I90+Autoproducer!I90</f>
        <v>0</v>
      </c>
      <c r="K131" s="483">
        <f ca="1">K100+CHP!J90+Autoproducer!J90</f>
        <v>0</v>
      </c>
      <c r="L131" s="483">
        <f ca="1">L100+CHP!K90+Autoproducer!K90</f>
        <v>0</v>
      </c>
      <c r="M131" s="483">
        <f ca="1">M100+CHP!L90+Autoproducer!L90</f>
        <v>0</v>
      </c>
      <c r="N131" s="483">
        <f ca="1">N100+CHP!M90+Autoproducer!M90</f>
        <v>0</v>
      </c>
      <c r="O131" s="483">
        <f ca="1">O100+CHP!N90+Autoproducer!N90</f>
        <v>0</v>
      </c>
      <c r="P131" s="483">
        <f ca="1">P100+CHP!O90+Autoproducer!O90</f>
        <v>0</v>
      </c>
      <c r="Q131" s="483">
        <f ca="1">Q100+CHP!P90+Autoproducer!P90</f>
        <v>0</v>
      </c>
      <c r="R131" s="483">
        <f ca="1">R100+CHP!Q90+Autoproducer!Q90</f>
        <v>0</v>
      </c>
      <c r="S131" s="483">
        <f ca="1">S100+CHP!R90+Autoproducer!R90</f>
        <v>0</v>
      </c>
      <c r="T131" s="483">
        <f ca="1">T100+CHP!S90+Autoproducer!S90</f>
        <v>0</v>
      </c>
      <c r="U131" s="483">
        <f ca="1">U100+CHP!T90+Autoproducer!T90</f>
        <v>0</v>
      </c>
      <c r="V131" s="483">
        <f ca="1">V100+CHP!U90+Autoproducer!U90</f>
        <v>0</v>
      </c>
      <c r="W131" s="483">
        <f ca="1">W100+CHP!V90+Autoproducer!V90</f>
        <v>0</v>
      </c>
      <c r="X131" s="483">
        <f ca="1">X100+CHP!W90+Autoproducer!W90</f>
        <v>0</v>
      </c>
      <c r="Y131" s="483">
        <f ca="1">Y100+CHP!X90+Autoproducer!X90</f>
        <v>0</v>
      </c>
      <c r="Z131" s="483">
        <f ca="1">Z100+CHP!Y90+Autoproducer!Y90</f>
        <v>0</v>
      </c>
      <c r="AA131" s="483">
        <f ca="1">AA100+CHP!Z90+Autoproducer!Z90</f>
        <v>0</v>
      </c>
      <c r="AB131" s="483">
        <f ca="1">AB100+CHP!AA90+Autoproducer!AA90</f>
        <v>0</v>
      </c>
      <c r="AC131" s="483">
        <f ca="1">AC100+CHP!AB90+Autoproducer!AB90</f>
        <v>0</v>
      </c>
      <c r="AD131" s="483">
        <f ca="1">AD100+CHP!AC90+Autoproducer!AC90</f>
        <v>0</v>
      </c>
      <c r="AE131" s="483">
        <f ca="1">AE100+CHP!AD90+Autoproducer!AD90</f>
        <v>0</v>
      </c>
      <c r="AF131" s="483">
        <f ca="1">AF100+CHP!AE90+Autoproducer!AE90</f>
        <v>0</v>
      </c>
      <c r="AG131" s="483">
        <f ca="1">AG100+CHP!AF90+Autoproducer!AF90</f>
        <v>0</v>
      </c>
      <c r="AH131" s="483">
        <f ca="1">AH100+CHP!AG90+Autoproducer!AG90</f>
        <v>0</v>
      </c>
    </row>
    <row r="132" spans="1:34">
      <c r="A132" s="431" t="s">
        <v>249</v>
      </c>
      <c r="B132" s="431" t="s">
        <v>393</v>
      </c>
      <c r="C132" s="483">
        <f ca="1">C101+CHP!B91+Autoproducer!B91</f>
        <v>81881905567.093155</v>
      </c>
      <c r="D132" s="483">
        <f ca="1">D101+CHP!C91+Autoproducer!C91</f>
        <v>114903922920.45023</v>
      </c>
      <c r="E132" s="483">
        <f ca="1">E101+CHP!D91+Autoproducer!D91</f>
        <v>131757761765.87119</v>
      </c>
      <c r="F132" s="483">
        <f ca="1">F101+CHP!E91+Autoproducer!E91</f>
        <v>106453074376.57556</v>
      </c>
      <c r="G132" s="483">
        <f ca="1">G101+CHP!F91+Autoproducer!F91</f>
        <v>139466248939.70731</v>
      </c>
      <c r="H132" s="483">
        <f ca="1">H101+CHP!G91+Autoproducer!G91</f>
        <v>139625562781.85101</v>
      </c>
      <c r="I132" s="483">
        <f ca="1">I101+CHP!H91+Autoproducer!H91</f>
        <v>141896725203.90845</v>
      </c>
      <c r="J132" s="483">
        <f ca="1">J101+CHP!I91+Autoproducer!I91</f>
        <v>144204830565.67261</v>
      </c>
      <c r="K132" s="483">
        <f ca="1">K101+CHP!J91+Autoproducer!J91</f>
        <v>146550479784.4451</v>
      </c>
      <c r="L132" s="483">
        <f ca="1">L101+CHP!K91+Autoproducer!K91</f>
        <v>148934283552.10437</v>
      </c>
      <c r="M132" s="483">
        <f ca="1">M101+CHP!L91+Autoproducer!L91</f>
        <v>151356862494.09988</v>
      </c>
      <c r="N132" s="483">
        <f ca="1">N101+CHP!M91+Autoproducer!M91</f>
        <v>153818847331.03262</v>
      </c>
      <c r="O132" s="483">
        <f ca="1">O101+CHP!N91+Autoproducer!N91</f>
        <v>158346674887.94601</v>
      </c>
      <c r="P132" s="483">
        <f ca="1">P101+CHP!O91+Autoproducer!O91</f>
        <v>163007784046.82736</v>
      </c>
      <c r="Q132" s="483">
        <f ca="1">Q101+CHP!P91+Autoproducer!P91</f>
        <v>167806098098.74725</v>
      </c>
      <c r="R132" s="483">
        <f ca="1">R101+CHP!Q91+Autoproducer!Q91</f>
        <v>172745655821.17941</v>
      </c>
      <c r="S132" s="483">
        <f ca="1">S101+CHP!R91+Autoproducer!R91</f>
        <v>177830614877.47061</v>
      </c>
      <c r="T132" s="483">
        <f ca="1">T101+CHP!S91+Autoproducer!S91</f>
        <v>183065255316.37744</v>
      </c>
      <c r="U132" s="483">
        <f ca="1">U101+CHP!T91+Autoproducer!T91</f>
        <v>188453983174.61603</v>
      </c>
      <c r="V132" s="483">
        <f ca="1">V101+CHP!U91+Autoproducer!U91</f>
        <v>194001334185.45648</v>
      </c>
      <c r="W132" s="483">
        <f ca="1">W101+CHP!V91+Autoproducer!V91</f>
        <v>199711977596.48444</v>
      </c>
      <c r="X132" s="483">
        <f ca="1">X101+CHP!W91+Autoproducer!W91</f>
        <v>205590720099.742</v>
      </c>
      <c r="Y132" s="483">
        <f ca="1">Y101+CHP!X91+Autoproducer!X91</f>
        <v>205278995708.54825</v>
      </c>
      <c r="Z132" s="483">
        <f ca="1">Z101+CHP!Y91+Autoproducer!Y91</f>
        <v>204967743965.61423</v>
      </c>
      <c r="AA132" s="483">
        <f ca="1">AA101+CHP!Z91+Autoproducer!Z91</f>
        <v>204656964154.29279</v>
      </c>
      <c r="AB132" s="483">
        <f ca="1">AB101+CHP!AA91+Autoproducer!AA91</f>
        <v>204346655559.02353</v>
      </c>
      <c r="AC132" s="483">
        <f ca="1">AC101+CHP!AB91+Autoproducer!AB91</f>
        <v>204036817465.33075</v>
      </c>
      <c r="AD132" s="483">
        <f ca="1">AD101+CHP!AC91+Autoproducer!AC91</f>
        <v>203727449159.82248</v>
      </c>
      <c r="AE132" s="483">
        <f ca="1">AE101+CHP!AD91+Autoproducer!AD91</f>
        <v>203418549930.18808</v>
      </c>
      <c r="AF132" s="483">
        <f ca="1">AF101+CHP!AE91+Autoproducer!AE91</f>
        <v>203110119065.19699</v>
      </c>
      <c r="AG132" s="483">
        <f ca="1">AG101+CHP!AF91+Autoproducer!AF91</f>
        <v>202802155854.6972</v>
      </c>
      <c r="AH132" s="483">
        <f ca="1">AH101+CHP!AG91+Autoproducer!AG91</f>
        <v>202494659589.61325</v>
      </c>
    </row>
    <row r="133" spans="1:34">
      <c r="A133" s="431" t="s">
        <v>250</v>
      </c>
      <c r="B133" s="431" t="s">
        <v>393</v>
      </c>
      <c r="C133" s="483">
        <f ca="1">C102+CHP!B92+Autoproducer!B92</f>
        <v>32345661265657.43</v>
      </c>
      <c r="D133" s="483">
        <f ca="1">D102+CHP!C92+Autoproducer!C92</f>
        <v>33896930605357.508</v>
      </c>
      <c r="E133" s="483">
        <f ca="1">E102+CHP!D92+Autoproducer!D92</f>
        <v>36416978785488.438</v>
      </c>
      <c r="F133" s="483">
        <f ca="1">F102+CHP!E92+Autoproducer!E92</f>
        <v>36775530357068.617</v>
      </c>
      <c r="G133" s="483">
        <f ca="1">G102+CHP!F92+Autoproducer!F92</f>
        <v>35377863874267.625</v>
      </c>
      <c r="H133" s="483">
        <f ca="1">H102+CHP!G92+Autoproducer!G92</f>
        <v>37791670170169.43</v>
      </c>
      <c r="I133" s="483">
        <f ca="1">I102+CHP!H92+Autoproducer!H92</f>
        <v>38095279788777.102</v>
      </c>
      <c r="J133" s="483">
        <f ca="1">J102+CHP!I92+Autoproducer!I92</f>
        <v>38401382393511.703</v>
      </c>
      <c r="K133" s="483">
        <f ca="1">K102+CHP!J92+Autoproducer!J92</f>
        <v>38709999311823.617</v>
      </c>
      <c r="L133" s="483">
        <f ca="1">L102+CHP!K92+Autoproducer!K92</f>
        <v>39021152066966.547</v>
      </c>
      <c r="M133" s="483">
        <f ca="1">M102+CHP!L92+Autoproducer!L92</f>
        <v>39334862379994.602</v>
      </c>
      <c r="N133" s="483">
        <f ca="1">N102+CHP!M92+Autoproducer!M92</f>
        <v>39651152171782.594</v>
      </c>
      <c r="O133" s="483">
        <f ca="1">O102+CHP!N92+Autoproducer!N92</f>
        <v>38720934555709.781</v>
      </c>
      <c r="P133" s="483">
        <f ca="1">P102+CHP!O92+Autoproducer!O92</f>
        <v>37814991986272.039</v>
      </c>
      <c r="Q133" s="483">
        <f ca="1">Q102+CHP!P92+Autoproducer!P92</f>
        <v>36932766757031.086</v>
      </c>
      <c r="R133" s="483">
        <f ca="1">R102+CHP!Q92+Autoproducer!Q92</f>
        <v>36073716079766.539</v>
      </c>
      <c r="S133" s="483">
        <f ca="1">S102+CHP!R92+Autoproducer!R92</f>
        <v>35237311751857.203</v>
      </c>
      <c r="T133" s="483">
        <f ca="1">T102+CHP!S92+Autoproducer!S92</f>
        <v>34423039832879.156</v>
      </c>
      <c r="U133" s="483">
        <f ca="1">U102+CHP!T92+Autoproducer!T92</f>
        <v>33630400330223.516</v>
      </c>
      <c r="V133" s="483">
        <f ca="1">V102+CHP!U92+Autoproducer!U92</f>
        <v>32858906893542.953</v>
      </c>
      <c r="W133" s="483">
        <f ca="1">W102+CHP!V92+Autoproducer!V92</f>
        <v>32108086517841.344</v>
      </c>
      <c r="X133" s="483">
        <f ca="1">X102+CHP!W92+Autoproducer!W92</f>
        <v>31377479255026.734</v>
      </c>
      <c r="Y133" s="483">
        <f ca="1">Y102+CHP!X92+Autoproducer!X92</f>
        <v>30720336959071.828</v>
      </c>
      <c r="Z133" s="483">
        <f ca="1">Z102+CHP!Y92+Autoproducer!Y92</f>
        <v>30077406178911.469</v>
      </c>
      <c r="AA133" s="483">
        <f ca="1">AA102+CHP!Z92+Autoproducer!Z92</f>
        <v>29448378868338.016</v>
      </c>
      <c r="AB133" s="483">
        <f ca="1">AB102+CHP!AA92+Autoproducer!AA92</f>
        <v>28832953659367.82</v>
      </c>
      <c r="AC133" s="483">
        <f ca="1">AC102+CHP!AB92+Autoproducer!AB92</f>
        <v>28230835717460.441</v>
      </c>
      <c r="AD133" s="483">
        <f ca="1">AD102+CHP!AC92+Autoproducer!AC92</f>
        <v>27641736599876.609</v>
      </c>
      <c r="AE133" s="483">
        <f ca="1">AE102+CHP!AD92+Autoproducer!AD92</f>
        <v>27065374117106.98</v>
      </c>
      <c r="AF133" s="483">
        <f ca="1">AF102+CHP!AE92+Autoproducer!AE92</f>
        <v>26501472197304.977</v>
      </c>
      <c r="AG133" s="483">
        <f ca="1">AG102+CHP!AF92+Autoproducer!AF92</f>
        <v>25949760753658.73</v>
      </c>
      <c r="AH133" s="483">
        <f ca="1">AH102+CHP!AG92+Autoproducer!AG92</f>
        <v>25409975554638.32</v>
      </c>
    </row>
    <row r="134" spans="1:34">
      <c r="A134" s="431" t="s">
        <v>251</v>
      </c>
      <c r="B134" s="431" t="s">
        <v>393</v>
      </c>
      <c r="C134" s="483">
        <f ca="1">C103+CHP!B93+Autoproducer!B93</f>
        <v>10283661281786.213</v>
      </c>
      <c r="D134" s="483">
        <f ca="1">D103+CHP!C93+Autoproducer!C93</f>
        <v>9380320138516.25</v>
      </c>
      <c r="E134" s="483">
        <f ca="1">E103+CHP!D93+Autoproducer!D93</f>
        <v>9984101178412.1914</v>
      </c>
      <c r="F134" s="483">
        <f ca="1">F103+CHP!E93+Autoproducer!E93</f>
        <v>8608984994333.626</v>
      </c>
      <c r="G134" s="483">
        <f ca="1">G103+CHP!F93+Autoproducer!F93</f>
        <v>7575035794783.3975</v>
      </c>
      <c r="H134" s="483">
        <f ca="1">H103+CHP!G93+Autoproducer!G93</f>
        <v>8053471196353.5703</v>
      </c>
      <c r="I134" s="483">
        <f ca="1">I103+CHP!H93+Autoproducer!H93</f>
        <v>8122888905465.7959</v>
      </c>
      <c r="J134" s="483">
        <f ca="1">J103+CHP!I93+Autoproducer!I93</f>
        <v>8192951703532.9248</v>
      </c>
      <c r="K134" s="483">
        <f ca="1">K103+CHP!J93+Autoproducer!J93</f>
        <v>8263666278552.3623</v>
      </c>
      <c r="L134" s="483">
        <f ca="1">L103+CHP!K93+Autoproducer!K93</f>
        <v>8335039397398.6543</v>
      </c>
      <c r="M134" s="483">
        <f ca="1">M103+CHP!L93+Autoproducer!L93</f>
        <v>8407077906871.3877</v>
      </c>
      <c r="N134" s="483">
        <f ca="1">N103+CHP!M93+Autoproducer!M93</f>
        <v>8479788734758.3027</v>
      </c>
      <c r="O134" s="483">
        <f ca="1">O103+CHP!N93+Autoproducer!N93</f>
        <v>8314249066703.2363</v>
      </c>
      <c r="P134" s="483">
        <f ca="1">P103+CHP!O93+Autoproducer!O93</f>
        <v>8154061391209.127</v>
      </c>
      <c r="Q134" s="483">
        <f ca="1">Q103+CHP!P93+Autoproducer!P93</f>
        <v>7999131420977.2012</v>
      </c>
      <c r="R134" s="483">
        <f ca="1">R103+CHP!Q93+Autoproducer!Q93</f>
        <v>7849368295597.3516</v>
      </c>
      <c r="S134" s="483">
        <f ca="1">S103+CHP!R93+Autoproducer!R93</f>
        <v>7704684529663.9727</v>
      </c>
      <c r="T134" s="483">
        <f ca="1">T103+CHP!S93+Autoproducer!S93</f>
        <v>7564995963126.8486</v>
      </c>
      <c r="U134" s="483">
        <f ca="1">U103+CHP!T93+Autoproducer!T93</f>
        <v>7430221713850.2158</v>
      </c>
      <c r="V134" s="483">
        <f ca="1">V103+CHP!U93+Autoproducer!U93</f>
        <v>7300284132354.6016</v>
      </c>
      <c r="W134" s="483">
        <f ca="1">W103+CHP!V93+Autoproducer!V93</f>
        <v>7175108758717.5752</v>
      </c>
      <c r="X134" s="483">
        <f ca="1">X103+CHP!W93+Autoproducer!W93</f>
        <v>7054624281610.9355</v>
      </c>
      <c r="Y134" s="483">
        <f ca="1">Y103+CHP!X93+Autoproducer!X93</f>
        <v>6923272037117.2246</v>
      </c>
      <c r="Z134" s="483">
        <f ca="1">Z103+CHP!Y93+Autoproducer!Y93</f>
        <v>6794734716913.4648</v>
      </c>
      <c r="AA134" s="483">
        <f ca="1">AA103+CHP!Z93+Autoproducer!Z93</f>
        <v>6668951344327.3994</v>
      </c>
      <c r="AB134" s="483">
        <f ca="1">AB103+CHP!AA93+Autoproducer!AA93</f>
        <v>6545862264558.6064</v>
      </c>
      <c r="AC134" s="483">
        <f ca="1">AC103+CHP!AB93+Autoproducer!AB93</f>
        <v>6425409116021.0234</v>
      </c>
      <c r="AD134" s="483">
        <f ca="1">AD103+CHP!AC93+Autoproducer!AC93</f>
        <v>6307534802306.7451</v>
      </c>
      <c r="AE134" s="483">
        <f ca="1">AE103+CHP!AD93+Autoproducer!AD93</f>
        <v>6192183464757.6426</v>
      </c>
      <c r="AF134" s="483">
        <f ca="1">AF103+CHP!AE93+Autoproducer!AE93</f>
        <v>6079300455631.6084</v>
      </c>
      <c r="AG134" s="483">
        <f ca="1">AG103+CHP!AF93+Autoproducer!AF93</f>
        <v>5968832311850.5557</v>
      </c>
      <c r="AH134" s="483">
        <f ca="1">AH103+CHP!AG93+Autoproducer!AG93</f>
        <v>5860726729317.5371</v>
      </c>
    </row>
    <row r="135" spans="1:34">
      <c r="A135" s="431" t="s">
        <v>252</v>
      </c>
      <c r="B135" s="431" t="s">
        <v>393</v>
      </c>
      <c r="C135" s="483">
        <f ca="1">C104+CHP!B94+Autoproducer!B94</f>
        <v>1068662375048.181</v>
      </c>
      <c r="D135" s="483">
        <f ca="1">D104+CHP!C94+Autoproducer!C94</f>
        <v>971422586498.49609</v>
      </c>
      <c r="E135" s="483">
        <f ca="1">E104+CHP!D94+Autoproducer!D94</f>
        <v>1118297658869.7156</v>
      </c>
      <c r="F135" s="483">
        <f ca="1">F104+CHP!E94+Autoproducer!E94</f>
        <v>1263659520432.9124</v>
      </c>
      <c r="G135" s="483">
        <f ca="1">G104+CHP!F94+Autoproducer!F94</f>
        <v>1158328504689.3887</v>
      </c>
      <c r="H135" s="483">
        <f ca="1">H104+CHP!G94+Autoproducer!G94</f>
        <v>1238538116667.7063</v>
      </c>
      <c r="I135" s="483">
        <f ca="1">I104+CHP!H94+Autoproducer!H94</f>
        <v>1248343567481.2493</v>
      </c>
      <c r="J135" s="483">
        <f ca="1">J104+CHP!I94+Autoproducer!I94</f>
        <v>1258227229708.2053</v>
      </c>
      <c r="K135" s="483">
        <f ca="1">K104+CHP!J94+Autoproducer!J94</f>
        <v>1268189736588.9788</v>
      </c>
      <c r="L135" s="483">
        <f ca="1">L104+CHP!K94+Autoproducer!K94</f>
        <v>1278231726641.7207</v>
      </c>
      <c r="M135" s="483">
        <f ca="1">M104+CHP!L94+Autoproducer!L94</f>
        <v>1288353843708.6963</v>
      </c>
      <c r="N135" s="483">
        <f ca="1">N104+CHP!M94+Autoproducer!M94</f>
        <v>1298556737003.0964</v>
      </c>
      <c r="O135" s="483">
        <f ca="1">O104+CHP!N94+Autoproducer!N94</f>
        <v>1267068410403.8904</v>
      </c>
      <c r="P135" s="483">
        <f ca="1">P104+CHP!O94+Autoproducer!O94</f>
        <v>1236370157305.3799</v>
      </c>
      <c r="Q135" s="483">
        <f ca="1">Q104+CHP!P94+Autoproducer!P94</f>
        <v>1206442946934.4685</v>
      </c>
      <c r="R135" s="483">
        <f ca="1">R104+CHP!Q94+Autoproducer!Q94</f>
        <v>1177268229830.8333</v>
      </c>
      <c r="S135" s="483">
        <f ca="1">S104+CHP!R94+Autoproducer!R94</f>
        <v>1148827926363.5144</v>
      </c>
      <c r="T135" s="483">
        <f ca="1">T104+CHP!S94+Autoproducer!S94</f>
        <v>1121104415541.2495</v>
      </c>
      <c r="U135" s="483">
        <f ca="1">U104+CHP!T94+Autoproducer!T94</f>
        <v>1094080524109.6405</v>
      </c>
      <c r="V135" s="483">
        <f ca="1">V104+CHP!U94+Autoproducer!U94</f>
        <v>1067739515928.4197</v>
      </c>
      <c r="W135" s="483">
        <f ca="1">W104+CHP!V94+Autoproducer!V94</f>
        <v>1042065081622.2535</v>
      </c>
      <c r="X135" s="483">
        <f ca="1">X104+CHP!W94+Autoproducer!W94</f>
        <v>1017041328498.7024</v>
      </c>
      <c r="Y135" s="483">
        <f ca="1">Y104+CHP!X94+Autoproducer!X94</f>
        <v>995238586430.50415</v>
      </c>
      <c r="Z135" s="483">
        <f ca="1">Z104+CHP!Y94+Autoproducer!Y94</f>
        <v>973908144707.25464</v>
      </c>
      <c r="AA135" s="483">
        <f ca="1">AA104+CHP!Z94+Autoproducer!Z94</f>
        <v>953039764634.03296</v>
      </c>
      <c r="AB135" s="483">
        <f ca="1">AB104+CHP!AA94+Autoproducer!AA94</f>
        <v>932623429485.40503</v>
      </c>
      <c r="AC135" s="483">
        <f ca="1">AC104+CHP!AB94+Autoproducer!AB94</f>
        <v>912649339693.22388</v>
      </c>
      <c r="AD135" s="483">
        <f ca="1">AD104+CHP!AC94+Autoproducer!AC94</f>
        <v>893107908138.75891</v>
      </c>
      <c r="AE135" s="483">
        <f ca="1">AE104+CHP!AD94+Autoproducer!AD94</f>
        <v>873989755546.88806</v>
      </c>
      <c r="AF135" s="483">
        <f ca="1">AF104+CHP!AE94+Autoproducer!AE94</f>
        <v>855285705980.14197</v>
      </c>
      <c r="AG135" s="483">
        <f ca="1">AG104+CHP!AF94+Autoproducer!AF94</f>
        <v>836986782430.43567</v>
      </c>
      <c r="AH135" s="483">
        <f ca="1">AH104+CHP!AG94+Autoproducer!AG94</f>
        <v>819084202506.37012</v>
      </c>
    </row>
    <row r="136" spans="1:34">
      <c r="A136" s="431" t="s">
        <v>253</v>
      </c>
      <c r="B136" s="431" t="s">
        <v>393</v>
      </c>
      <c r="C136" s="483">
        <f ca="1">C105+CHP!B95+Autoproducer!B95</f>
        <v>12035831372532.033</v>
      </c>
      <c r="D136" s="483">
        <f ca="1">D105+CHP!C95+Autoproducer!C95</f>
        <v>12380895448090.828</v>
      </c>
      <c r="E136" s="483">
        <f ca="1">E105+CHP!D95+Autoproducer!D95</f>
        <v>12592094905800.652</v>
      </c>
      <c r="F136" s="483">
        <f ca="1">F105+CHP!E95+Autoproducer!E95</f>
        <v>12351491628778.191</v>
      </c>
      <c r="G136" s="483">
        <f ca="1">G105+CHP!F95+Autoproducer!F95</f>
        <v>11472982897879.904</v>
      </c>
      <c r="H136" s="483">
        <f ca="1">H105+CHP!G95+Autoproducer!G95</f>
        <v>12253463263817.977</v>
      </c>
      <c r="I136" s="483">
        <f ca="1">I105+CHP!H95+Autoproducer!H95</f>
        <v>12352188939348.385</v>
      </c>
      <c r="J136" s="483">
        <f ca="1">J105+CHP!I95+Autoproducer!I95</f>
        <v>12451729789429.646</v>
      </c>
      <c r="K136" s="483">
        <f ca="1">K105+CHP!J95+Autoproducer!J95</f>
        <v>12552092858289.426</v>
      </c>
      <c r="L136" s="483">
        <f ca="1">L105+CHP!K95+Autoproducer!K95</f>
        <v>12653285255879.674</v>
      </c>
      <c r="M136" s="483">
        <f ca="1">M105+CHP!L95+Autoproducer!L95</f>
        <v>12755314158561.666</v>
      </c>
      <c r="N136" s="483">
        <f ca="1">N105+CHP!M95+Autoproducer!M95</f>
        <v>12858186809799.117</v>
      </c>
      <c r="O136" s="483">
        <f ca="1">O105+CHP!N95+Autoproducer!N95</f>
        <v>12558544678561.178</v>
      </c>
      <c r="P136" s="483">
        <f ca="1">P105+CHP!O95+Autoproducer!O95</f>
        <v>12266784196420.643</v>
      </c>
      <c r="Q136" s="483">
        <f ca="1">Q105+CHP!P95+Autoproducer!P95</f>
        <v>11982726013518.748</v>
      </c>
      <c r="R136" s="483">
        <f ca="1">R105+CHP!Q95+Autoproducer!Q95</f>
        <v>11706195631961.318</v>
      </c>
      <c r="S136" s="483">
        <f ca="1">S105+CHP!R95+Autoproducer!R95</f>
        <v>11437023299115.652</v>
      </c>
      <c r="T136" s="483">
        <f ca="1">T105+CHP!S95+Autoproducer!S95</f>
        <v>11175043903912.102</v>
      </c>
      <c r="U136" s="483">
        <f ca="1">U105+CHP!T95+Autoproducer!T95</f>
        <v>10920096876087.455</v>
      </c>
      <c r="V136" s="483">
        <f ca="1">V105+CHP!U95+Autoproducer!U95</f>
        <v>10672026088309.021</v>
      </c>
      <c r="W136" s="483">
        <f ca="1">W105+CHP!V95+Autoproducer!V95</f>
        <v>10430679761120.281</v>
      </c>
      <c r="X136" s="483">
        <f ca="1">X105+CHP!W95+Autoproducer!W95</f>
        <v>10195910370650.67</v>
      </c>
      <c r="Y136" s="483">
        <f ca="1">Y105+CHP!X95+Autoproducer!X95</f>
        <v>9983363575124.1719</v>
      </c>
      <c r="Z136" s="483">
        <f ca="1">Z105+CHP!Y95+Autoproducer!Y95</f>
        <v>9775411817481.3789</v>
      </c>
      <c r="AA136" s="483">
        <f ca="1">AA105+CHP!Z95+Autoproducer!Z95</f>
        <v>9571955498880.1641</v>
      </c>
      <c r="AB136" s="483">
        <f ca="1">AB105+CHP!AA95+Autoproducer!AA95</f>
        <v>9372897179707.3164</v>
      </c>
      <c r="AC136" s="483">
        <f ca="1">AC105+CHP!AB95+Autoproducer!AB95</f>
        <v>9178141532767.4551</v>
      </c>
      <c r="AD136" s="483">
        <f ca="1">AD105+CHP!AC95+Autoproducer!AC95</f>
        <v>8987595297486.8008</v>
      </c>
      <c r="AE136" s="483">
        <f ca="1">AE105+CHP!AD95+Autoproducer!AD95</f>
        <v>8801167235109.791</v>
      </c>
      <c r="AF136" s="483">
        <f ca="1">AF105+CHP!AE95+Autoproducer!AE95</f>
        <v>8618768084866.9961</v>
      </c>
      <c r="AG136" s="483">
        <f ca="1">AG105+CHP!AF95+Autoproducer!AF95</f>
        <v>8440310521093.3115</v>
      </c>
      <c r="AH136" s="483">
        <f ca="1">AH105+CHP!AG95+Autoproducer!AG95</f>
        <v>8265709111275.8018</v>
      </c>
    </row>
    <row r="137" spans="1:34">
      <c r="A137" s="431" t="s">
        <v>254</v>
      </c>
      <c r="B137" s="431"/>
      <c r="C137" s="483">
        <f ca="1">C106+CHP!B96+Autoproducer!B96</f>
        <v>1875838529629.4575</v>
      </c>
      <c r="D137" s="483">
        <f ca="1">D106+CHP!C96+Autoproducer!C96</f>
        <v>2432025972540.3945</v>
      </c>
      <c r="E137" s="483">
        <f ca="1">E106+CHP!D96+Autoproducer!D96</f>
        <v>2382572978009.8716</v>
      </c>
      <c r="F137" s="483">
        <f ca="1">F106+CHP!E96+Autoproducer!E96</f>
        <v>2068973366144.2803</v>
      </c>
      <c r="G137" s="483">
        <f ca="1">G106+CHP!F96+Autoproducer!F96</f>
        <v>2796709576065.0898</v>
      </c>
      <c r="H137" s="483">
        <f ca="1">H106+CHP!G96+Autoproducer!G96</f>
        <v>2893526105233.8228</v>
      </c>
      <c r="I137" s="483">
        <f ca="1">I106+CHP!H96+Autoproducer!H96</f>
        <v>2865127513392.2925</v>
      </c>
      <c r="J137" s="483">
        <f ca="1">J106+CHP!I96+Autoproducer!I96</f>
        <v>2836728921550.7617</v>
      </c>
      <c r="K137" s="483">
        <f ca="1">K106+CHP!J96+Autoproducer!J96</f>
        <v>2808330329709.2314</v>
      </c>
      <c r="L137" s="483">
        <f ca="1">L106+CHP!K96+Autoproducer!K96</f>
        <v>2779931737867.689</v>
      </c>
      <c r="M137" s="483">
        <f ca="1">M106+CHP!L96+Autoproducer!L96</f>
        <v>2751533146026.1587</v>
      </c>
      <c r="N137" s="483">
        <f ca="1">N106+CHP!M96+Autoproducer!M96</f>
        <v>2723134554184.6353</v>
      </c>
      <c r="O137" s="483">
        <f ca="1">O106+CHP!N96+Autoproducer!N96</f>
        <v>2694327827809.0693</v>
      </c>
      <c r="P137" s="483">
        <f ca="1">P106+CHP!O96+Autoproducer!O96</f>
        <v>2665521101433.5112</v>
      </c>
      <c r="Q137" s="483">
        <f ca="1">Q106+CHP!P96+Autoproducer!P96</f>
        <v>2636714375057.9526</v>
      </c>
      <c r="R137" s="483">
        <f ca="1">R106+CHP!Q96+Autoproducer!Q96</f>
        <v>2607907648682.394</v>
      </c>
      <c r="S137" s="483">
        <f ca="1">S106+CHP!R96+Autoproducer!R96</f>
        <v>2579100922306.8359</v>
      </c>
      <c r="T137" s="483">
        <f ca="1">T106+CHP!S96+Autoproducer!S96</f>
        <v>2550294195931.2769</v>
      </c>
      <c r="U137" s="483">
        <f ca="1">U106+CHP!T96+Autoproducer!T96</f>
        <v>2521487469555.7183</v>
      </c>
      <c r="V137" s="483">
        <f ca="1">V106+CHP!U96+Autoproducer!U96</f>
        <v>2492680743180.1602</v>
      </c>
      <c r="W137" s="483">
        <f ca="1">W106+CHP!V96+Autoproducer!V96</f>
        <v>2463874016804.6016</v>
      </c>
      <c r="X137" s="483">
        <f ca="1">X106+CHP!W96+Autoproducer!W96</f>
        <v>2435067290429.043</v>
      </c>
      <c r="Y137" s="483">
        <f ca="1">Y106+CHP!X96+Autoproducer!X96</f>
        <v>2407778602908.5396</v>
      </c>
      <c r="Z137" s="483">
        <f ca="1">Z106+CHP!Y96+Autoproducer!Y96</f>
        <v>2380489915388.0479</v>
      </c>
      <c r="AA137" s="483">
        <f ca="1">AA106+CHP!Z96+Autoproducer!Z96</f>
        <v>2353201227867.5547</v>
      </c>
      <c r="AB137" s="483">
        <f ca="1">AB106+CHP!AA96+Autoproducer!AA96</f>
        <v>2325912540347.0513</v>
      </c>
      <c r="AC137" s="483">
        <f ca="1">AC106+CHP!AB96+Autoproducer!AB96</f>
        <v>2298623852826.5596</v>
      </c>
      <c r="AD137" s="483">
        <f ca="1">AD106+CHP!AC96+Autoproducer!AC96</f>
        <v>2271335165306.0674</v>
      </c>
      <c r="AE137" s="483">
        <f ca="1">AE106+CHP!AD96+Autoproducer!AD96</f>
        <v>2244046477785.564</v>
      </c>
      <c r="AF137" s="483">
        <f ca="1">AF106+CHP!AE96+Autoproducer!AE96</f>
        <v>2216757790265.0718</v>
      </c>
      <c r="AG137" s="483">
        <f ca="1">AG106+CHP!AF96+Autoproducer!AF96</f>
        <v>2189469102744.5801</v>
      </c>
      <c r="AH137" s="483">
        <f ca="1">AH106+CHP!AG96+Autoproducer!AG96</f>
        <v>2162180415224.0862</v>
      </c>
    </row>
    <row r="138" spans="1:34">
      <c r="A138" s="455" t="s">
        <v>255</v>
      </c>
      <c r="B138" s="455" t="s">
        <v>396</v>
      </c>
      <c r="C138" s="483">
        <f ca="1">C107+CHP!B97+Autoproducer!B97</f>
        <v>72289669992800.766</v>
      </c>
      <c r="D138" s="483">
        <f ca="1">D107+CHP!C97+Autoproducer!C97</f>
        <v>95971172327407.578</v>
      </c>
      <c r="E138" s="483">
        <f ca="1">E107+CHP!D97+Autoproducer!D97</f>
        <v>105690394237080.72</v>
      </c>
      <c r="F138" s="483">
        <f ca="1">F107+CHP!E97+Autoproducer!E97</f>
        <v>98950563152260.641</v>
      </c>
      <c r="G138" s="483">
        <f ca="1">G107+CHP!F97+Autoproducer!F97</f>
        <v>95121314388707.766</v>
      </c>
      <c r="H138" s="483">
        <f ca="1">H107+CHP!G97+Autoproducer!G97</f>
        <v>120793646791748.05</v>
      </c>
      <c r="I138" s="483">
        <f ca="1">I107+CHP!H97+Autoproducer!H97</f>
        <v>122353645844795.09</v>
      </c>
      <c r="J138" s="483">
        <f ca="1">J107+CHP!I97+Autoproducer!I97</f>
        <v>123934231739752.14</v>
      </c>
      <c r="K138" s="483">
        <f ca="1">K107+CHP!J97+Autoproducer!J97</f>
        <v>125535678969318.5</v>
      </c>
      <c r="L138" s="483">
        <f ca="1">L107+CHP!K97+Autoproducer!K97</f>
        <v>127158265703727.06</v>
      </c>
      <c r="M138" s="483">
        <f ca="1">M107+CHP!L97+Autoproducer!L97</f>
        <v>128802273840123.36</v>
      </c>
      <c r="N138" s="483">
        <f ca="1">N107+CHP!M97+Autoproducer!M97</f>
        <v>130467989052608.28</v>
      </c>
      <c r="O138" s="483">
        <f ca="1">O107+CHP!N97+Autoproducer!N97</f>
        <v>130477164598483.63</v>
      </c>
      <c r="P138" s="483">
        <f ca="1">P107+CHP!O97+Autoproducer!O97</f>
        <v>130487113267803.73</v>
      </c>
      <c r="Q138" s="483">
        <f ca="1">Q107+CHP!P97+Autoproducer!P97</f>
        <v>130497841524251.2</v>
      </c>
      <c r="R138" s="483">
        <f ca="1">R107+CHP!Q97+Autoproducer!Q97</f>
        <v>130509355889268.67</v>
      </c>
      <c r="S138" s="483">
        <f ca="1">S107+CHP!R97+Autoproducer!R97</f>
        <v>130521662942572.33</v>
      </c>
      <c r="T138" s="483">
        <f ca="1">T107+CHP!S97+Autoproducer!S97</f>
        <v>130534769322670.39</v>
      </c>
      <c r="U138" s="483">
        <f ca="1">U107+CHP!T97+Autoproducer!T97</f>
        <v>130548681727386.08</v>
      </c>
      <c r="V138" s="483">
        <f ca="1">V107+CHP!U97+Autoproducer!U97</f>
        <v>130563406914385.11</v>
      </c>
      <c r="W138" s="483">
        <f ca="1">W107+CHP!V97+Autoproducer!V97</f>
        <v>130578951701708.09</v>
      </c>
      <c r="X138" s="483">
        <f ca="1">X107+CHP!W97+Autoproducer!W97</f>
        <v>130595322968307.5</v>
      </c>
      <c r="Y138" s="483">
        <f ca="1">Y107+CHP!X97+Autoproducer!X97</f>
        <v>129190420292154.81</v>
      </c>
      <c r="Z138" s="483">
        <f ca="1">Z107+CHP!Y97+Autoproducer!Y97</f>
        <v>127804380286504.17</v>
      </c>
      <c r="AA138" s="483">
        <f ca="1">AA107+CHP!Z97+Autoproducer!Z97</f>
        <v>126436983069677.13</v>
      </c>
      <c r="AB138" s="483">
        <f ca="1">AB107+CHP!AA97+Autoproducer!AA97</f>
        <v>125088011561193.89</v>
      </c>
      <c r="AC138" s="483">
        <f ca="1">AC107+CHP!AB97+Autoproducer!AB97</f>
        <v>123757251448042.88</v>
      </c>
      <c r="AD138" s="483">
        <f ca="1">AD107+CHP!AC97+Autoproducer!AC97</f>
        <v>122444491151370.98</v>
      </c>
      <c r="AE138" s="483">
        <f ca="1">AE107+CHP!AD97+Autoproducer!AD97</f>
        <v>121149521793589.67</v>
      </c>
      <c r="AF138" s="483">
        <f ca="1">AF107+CHP!AE97+Autoproducer!AE97</f>
        <v>119872137165891.73</v>
      </c>
      <c r="AG138" s="483">
        <f ca="1">AG107+CHP!AF97+Autoproducer!AF97</f>
        <v>118612133696173.61</v>
      </c>
      <c r="AH138" s="483">
        <f ca="1">AH107+CHP!AG97+Autoproducer!AG97</f>
        <v>117369310417358.5</v>
      </c>
    </row>
    <row r="139" spans="1:34">
      <c r="A139" s="455" t="s">
        <v>305</v>
      </c>
      <c r="B139" s="455" t="s">
        <v>396</v>
      </c>
      <c r="C139" s="483">
        <f ca="1">C108+CHP!B98+Autoproducer!B98</f>
        <v>16103659792556.816</v>
      </c>
      <c r="D139" s="483">
        <f ca="1">D108+CHP!C98+Autoproducer!C98</f>
        <v>21420789312435.059</v>
      </c>
      <c r="E139" s="483">
        <f ca="1">E108+CHP!D98+Autoproducer!D98</f>
        <v>23558527456997.148</v>
      </c>
      <c r="F139" s="483">
        <f ca="1">F108+CHP!E98+Autoproducer!E98</f>
        <v>21973548722526.383</v>
      </c>
      <c r="G139" s="483">
        <f ca="1">G108+CHP!F98+Autoproducer!F98</f>
        <v>21360701205547.703</v>
      </c>
      <c r="H139" s="483">
        <f ca="1">H108+CHP!G98+Autoproducer!G98</f>
        <v>26912090544473.715</v>
      </c>
      <c r="I139" s="483">
        <f ca="1">I108+CHP!H98+Autoproducer!H98</f>
        <v>27253938309600.262</v>
      </c>
      <c r="J139" s="483">
        <f ca="1">J108+CHP!I98+Autoproducer!I98</f>
        <v>27600260821596.535</v>
      </c>
      <c r="K139" s="483">
        <f ca="1">K108+CHP!J98+Autoproducer!J98</f>
        <v>27951117515564.539</v>
      </c>
      <c r="L139" s="483">
        <f ca="1">L108+CHP!K98+Autoproducer!K98</f>
        <v>28306568621476.598</v>
      </c>
      <c r="M139" s="483">
        <f ca="1">M108+CHP!L98+Autoproducer!L98</f>
        <v>28666675174839.465</v>
      </c>
      <c r="N139" s="483">
        <f ca="1">N108+CHP!M98+Autoproducer!M98</f>
        <v>29031499027501.824</v>
      </c>
      <c r="O139" s="483">
        <f ca="1">O108+CHP!N98+Autoproducer!N98</f>
        <v>29041258546858.02</v>
      </c>
      <c r="P139" s="483">
        <f ca="1">P108+CHP!O98+Autoproducer!O98</f>
        <v>29051254135359.496</v>
      </c>
      <c r="Q139" s="483">
        <f ca="1">Q108+CHP!P98+Autoproducer!P98</f>
        <v>29061487803827.914</v>
      </c>
      <c r="R139" s="483">
        <f ca="1">R108+CHP!Q98+Autoproducer!Q98</f>
        <v>29071961581030.016</v>
      </c>
      <c r="S139" s="483">
        <f ca="1">S108+CHP!R98+Autoproducer!R98</f>
        <v>29082677513837.25</v>
      </c>
      <c r="T139" s="483">
        <f ca="1">T108+CHP!S98+Autoproducer!S98</f>
        <v>29093637667386.863</v>
      </c>
      <c r="U139" s="483">
        <f ca="1">U108+CHP!T98+Autoproducer!T98</f>
        <v>29104844125244.336</v>
      </c>
      <c r="V139" s="483">
        <f ca="1">V108+CHP!U98+Autoproducer!U98</f>
        <v>29116298989567.344</v>
      </c>
      <c r="W139" s="483">
        <f ca="1">W108+CHP!V98+Autoproducer!V98</f>
        <v>29128004381271.156</v>
      </c>
      <c r="X139" s="483">
        <f ca="1">X108+CHP!W98+Autoproducer!W98</f>
        <v>29139962440195.492</v>
      </c>
      <c r="Y139" s="483">
        <f ca="1">Y108+CHP!X98+Autoproducer!X98</f>
        <v>28844194815367.859</v>
      </c>
      <c r="Z139" s="483">
        <f ca="1">Z108+CHP!Y98+Autoproducer!Y98</f>
        <v>28552555919011.691</v>
      </c>
      <c r="AA139" s="483">
        <f ca="1">AA108+CHP!Z98+Autoproducer!Z98</f>
        <v>28264998747137.465</v>
      </c>
      <c r="AB139" s="483">
        <f ca="1">AB108+CHP!AA98+Autoproducer!AA98</f>
        <v>27981476903804.223</v>
      </c>
      <c r="AC139" s="483">
        <f ca="1">AC108+CHP!AB98+Autoproducer!AB98</f>
        <v>27701944593867.254</v>
      </c>
      <c r="AD139" s="483">
        <f ca="1">AD108+CHP!AC98+Autoproducer!AC98</f>
        <v>27426356615816.758</v>
      </c>
      <c r="AE139" s="483">
        <f ca="1">AE108+CHP!AD98+Autoproducer!AD98</f>
        <v>27154668354706.445</v>
      </c>
      <c r="AF139" s="483">
        <f ca="1">AF108+CHP!AE98+Autoproducer!AE98</f>
        <v>26886835775171.063</v>
      </c>
      <c r="AG139" s="483">
        <f ca="1">AG108+CHP!AF98+Autoproducer!AF98</f>
        <v>26622815414531.578</v>
      </c>
      <c r="AH139" s="483">
        <f ca="1">AH108+CHP!AG98+Autoproducer!AG98</f>
        <v>26362564375987.102</v>
      </c>
    </row>
    <row r="140" spans="1:34">
      <c r="A140" s="457" t="s">
        <v>258</v>
      </c>
      <c r="B140" s="457" t="s">
        <v>393</v>
      </c>
      <c r="C140" s="483">
        <f ca="1">C109+CHP!B99+Autoproducer!B99</f>
        <v>9074959733088.6016</v>
      </c>
      <c r="D140" s="483">
        <f ca="1">D109+CHP!C99+Autoproducer!C99</f>
        <v>8369298950678.5439</v>
      </c>
      <c r="E140" s="483">
        <f ca="1">E109+CHP!D99+Autoproducer!D99</f>
        <v>8719912835803.8135</v>
      </c>
      <c r="F140" s="483">
        <f ca="1">F109+CHP!E99+Autoproducer!E99</f>
        <v>8380644930662.4736</v>
      </c>
      <c r="G140" s="483">
        <f ca="1">G109+CHP!F99+Autoproducer!F99</f>
        <v>7780957766570.832</v>
      </c>
      <c r="H140" s="483">
        <f ca="1">H109+CHP!G99+Autoproducer!G99</f>
        <v>8313243092141.2793</v>
      </c>
      <c r="I140" s="483">
        <f ca="1">I109+CHP!H99+Autoproducer!H99</f>
        <v>8379858262832.4326</v>
      </c>
      <c r="J140" s="483">
        <f ca="1">J109+CHP!I99+Autoproducer!I99</f>
        <v>8447017691288.2334</v>
      </c>
      <c r="K140" s="483">
        <f ca="1">K109+CHP!J99+Autoproducer!J99</f>
        <v>8514725991115.4609</v>
      </c>
      <c r="L140" s="483">
        <f ca="1">L109+CHP!K99+Autoproducer!K99</f>
        <v>8582987817642.2246</v>
      </c>
      <c r="M140" s="483">
        <f ca="1">M109+CHP!L99+Autoproducer!L99</f>
        <v>8651807868334.6514</v>
      </c>
      <c r="N140" s="483">
        <f ca="1">N109+CHP!M99+Autoproducer!M99</f>
        <v>8721190883218.3027</v>
      </c>
      <c r="O140" s="483">
        <f ca="1">O109+CHP!N99+Autoproducer!N99</f>
        <v>8515377281945.9258</v>
      </c>
      <c r="P140" s="483">
        <f ca="1">P109+CHP!O99+Autoproducer!O99</f>
        <v>8314897092001.9102</v>
      </c>
      <c r="Q140" s="483">
        <f ca="1">Q109+CHP!P99+Autoproducer!P99</f>
        <v>8119626738710.2461</v>
      </c>
      <c r="R140" s="483">
        <f ca="1">R109+CHP!Q99+Autoproducer!Q99</f>
        <v>7929445920029.6641</v>
      </c>
      <c r="S140" s="483">
        <f ca="1">S109+CHP!R99+Autoproducer!R99</f>
        <v>7744237532695.0381</v>
      </c>
      <c r="T140" s="483">
        <f ca="1">T109+CHP!S99+Autoproducer!S99</f>
        <v>7563887600376.3643</v>
      </c>
      <c r="U140" s="483">
        <f ca="1">U109+CHP!T99+Autoproducer!T99</f>
        <v>7388285203811.4707</v>
      </c>
      <c r="V140" s="483">
        <f ca="1">V109+CHP!U99+Autoproducer!U99</f>
        <v>7217322412869.876</v>
      </c>
      <c r="W140" s="483">
        <f ca="1">W109+CHP!V99+Autoproducer!V99</f>
        <v>7050894220506.4082</v>
      </c>
      <c r="X140" s="483">
        <f ca="1">X109+CHP!W99+Autoproducer!W99</f>
        <v>6888898478564.4141</v>
      </c>
      <c r="Y140" s="483">
        <f ca="1">Y109+CHP!X99+Autoproducer!X99</f>
        <v>6744027473607.6973</v>
      </c>
      <c r="Z140" s="483">
        <f ca="1">Z109+CHP!Y99+Autoproducer!Y99</f>
        <v>6602290418930.8213</v>
      </c>
      <c r="AA140" s="483">
        <f ca="1">AA109+CHP!Z99+Autoproducer!Z99</f>
        <v>6463619382180.9785</v>
      </c>
      <c r="AB140" s="483">
        <f ca="1">AB109+CHP!AA99+Autoproducer!AA99</f>
        <v>6327947903732.8965</v>
      </c>
      <c r="AC140" s="483">
        <f ca="1">AC109+CHP!AB99+Autoproducer!AB99</f>
        <v>6195210964760.79</v>
      </c>
      <c r="AD140" s="483">
        <f ca="1">AD109+CHP!AC99+Autoproducer!AC99</f>
        <v>6065344956002.4902</v>
      </c>
      <c r="AE140" s="483">
        <f ca="1">AE109+CHP!AD99+Autoproducer!AD99</f>
        <v>5938287647200.7598</v>
      </c>
      <c r="AF140" s="483">
        <f ca="1">AF109+CHP!AE99+Autoproducer!AE99</f>
        <v>5813978157207.0996</v>
      </c>
      <c r="AG140" s="483">
        <f ca="1">AG109+CHP!AF99+Autoproducer!AF99</f>
        <v>5692356924733.7021</v>
      </c>
      <c r="AH140" s="483">
        <f ca="1">AH109+CHP!AG99+Autoproducer!AG99</f>
        <v>5573365679739.4766</v>
      </c>
    </row>
    <row r="141" spans="1:34">
      <c r="A141" s="457" t="s">
        <v>306</v>
      </c>
      <c r="B141" s="457" t="s">
        <v>393</v>
      </c>
      <c r="C141" s="483">
        <f ca="1">C110+CHP!B100+Autoproducer!B100</f>
        <v>14197946611732.156</v>
      </c>
      <c r="D141" s="483">
        <f ca="1">D110+CHP!C100+Autoproducer!C100</f>
        <v>13125252918853.088</v>
      </c>
      <c r="E141" s="483">
        <f ca="1">E110+CHP!D100+Autoproducer!D100</f>
        <v>13674031553325.746</v>
      </c>
      <c r="F141" s="483">
        <f ca="1">F110+CHP!E100+Autoproducer!E100</f>
        <v>13129823093488.727</v>
      </c>
      <c r="G141" s="483">
        <f ca="1">G110+CHP!F100+Autoproducer!F100</f>
        <v>12232611290893.035</v>
      </c>
      <c r="H141" s="483">
        <f ca="1">H110+CHP!G100+Autoproducer!G100</f>
        <v>13059632797846.299</v>
      </c>
      <c r="I141" s="483">
        <f ca="1">I110+CHP!H100+Autoproducer!H100</f>
        <v>13165484663207.838</v>
      </c>
      <c r="J141" s="483">
        <f ca="1">J110+CHP!I100+Autoproducer!I100</f>
        <v>13272220556290.332</v>
      </c>
      <c r="K141" s="483">
        <f ca="1">K110+CHP!J100+Autoproducer!J100</f>
        <v>13379848271354.223</v>
      </c>
      <c r="L141" s="483">
        <f ca="1">L110+CHP!K100+Autoproducer!K100</f>
        <v>13488375677676.373</v>
      </c>
      <c r="M141" s="483">
        <f ca="1">M110+CHP!L100+Autoproducer!L100</f>
        <v>13597810720363.377</v>
      </c>
      <c r="N141" s="483">
        <f ca="1">N110+CHP!M100+Autoproducer!M100</f>
        <v>13708161421174.91</v>
      </c>
      <c r="O141" s="483">
        <f ca="1">O110+CHP!N100+Autoproducer!N100</f>
        <v>13393177158645.418</v>
      </c>
      <c r="P141" s="483">
        <f ca="1">P110+CHP!O100+Autoproducer!O100</f>
        <v>13086617016577.701</v>
      </c>
      <c r="Q141" s="483">
        <f ca="1">Q110+CHP!P100+Autoproducer!P100</f>
        <v>12788293129904.127</v>
      </c>
      <c r="R141" s="483">
        <f ca="1">R110+CHP!Q100+Autoproducer!Q100</f>
        <v>12498022837873.957</v>
      </c>
      <c r="S141" s="483">
        <f ca="1">S110+CHP!R100+Autoproducer!R100</f>
        <v>12215628572870.533</v>
      </c>
      <c r="T141" s="483">
        <f ca="1">T110+CHP!S100+Autoproducer!S100</f>
        <v>11940937752467.119</v>
      </c>
      <c r="U141" s="483">
        <f ca="1">U110+CHP!T100+Autoproducer!T100</f>
        <v>11673782674656.299</v>
      </c>
      <c r="V141" s="483">
        <f ca="1">V110+CHP!U100+Autoproducer!U100</f>
        <v>11414000416189.955</v>
      </c>
      <c r="W141" s="483">
        <f ca="1">W110+CHP!V100+Autoproducer!V100</f>
        <v>11161432733968.795</v>
      </c>
      <c r="X141" s="483">
        <f ca="1">X110+CHP!W100+Autoproducer!W100</f>
        <v>10915925969422.4</v>
      </c>
      <c r="Y141" s="483">
        <f ca="1">Y110+CHP!X100+Autoproducer!X100</f>
        <v>10690557006250.521</v>
      </c>
      <c r="Z141" s="483">
        <f ca="1">Z110+CHP!Y100+Autoproducer!Y100</f>
        <v>10470056833408.318</v>
      </c>
      <c r="AA141" s="483">
        <f ca="1">AA110+CHP!Z100+Autoproducer!Z100</f>
        <v>10254319923630.877</v>
      </c>
      <c r="AB141" s="483">
        <f ca="1">AB110+CHP!AA100+Autoproducer!AA100</f>
        <v>10043243037398.047</v>
      </c>
      <c r="AC141" s="483">
        <f ca="1">AC110+CHP!AB100+Autoproducer!AB100</f>
        <v>9836725173337.1953</v>
      </c>
      <c r="AD141" s="483">
        <f ca="1">AD110+CHP!AC100+Autoproducer!AC100</f>
        <v>9634667519701.2539</v>
      </c>
      <c r="AE141" s="483">
        <f ca="1">AE110+CHP!AD100+Autoproducer!AD100</f>
        <v>9436973406898.6523</v>
      </c>
      <c r="AF141" s="483">
        <f ca="1">AF110+CHP!AE100+Autoproducer!AE100</f>
        <v>9243548261052.4004</v>
      </c>
      <c r="AG141" s="483">
        <f ca="1">AG110+CHP!AF100+Autoproducer!AF100</f>
        <v>9054299558565.998</v>
      </c>
      <c r="AH141" s="483">
        <f ca="1">AH110+CHP!AG100+Autoproducer!AG100</f>
        <v>8869136781674.3242</v>
      </c>
    </row>
    <row r="142" spans="1:34">
      <c r="A142" s="431" t="s">
        <v>259</v>
      </c>
      <c r="B142" s="431"/>
      <c r="C142" s="483">
        <f ca="1">C111+CHP!B101+Autoproducer!B101</f>
        <v>77699691478065.469</v>
      </c>
      <c r="D142" s="483">
        <f ca="1">D111+CHP!C101+Autoproducer!C101</f>
        <v>73327014905240.625</v>
      </c>
      <c r="E142" s="483">
        <f ca="1">E111+CHP!D101+Autoproducer!D101</f>
        <v>78014564700932.188</v>
      </c>
      <c r="F142" s="483">
        <f ca="1">F111+CHP!E101+Autoproducer!E101</f>
        <v>73785558084511.984</v>
      </c>
      <c r="G142" s="483">
        <f ca="1">G111+CHP!F101+Autoproducer!F101</f>
        <v>81892569557676.641</v>
      </c>
      <c r="H142" s="483">
        <f ca="1">H111+CHP!G101+Autoproducer!G101</f>
        <v>90045227184229.234</v>
      </c>
      <c r="I142" s="483">
        <f ca="1">I111+CHP!H101+Autoproducer!H101</f>
        <v>90634455355476.516</v>
      </c>
      <c r="J142" s="483">
        <f ca="1">J111+CHP!I101+Autoproducer!I101</f>
        <v>91240587316815.297</v>
      </c>
      <c r="K142" s="483">
        <f ca="1">K111+CHP!J101+Autoproducer!J101</f>
        <v>91864186221226.063</v>
      </c>
      <c r="L142" s="483">
        <f ca="1">L111+CHP!K101+Autoproducer!K101</f>
        <v>92505834090186.5</v>
      </c>
      <c r="M142" s="483">
        <f ca="1">M111+CHP!L101+Autoproducer!L101</f>
        <v>93166132445988.266</v>
      </c>
      <c r="N142" s="483">
        <f ca="1">N111+CHP!M101+Autoproducer!M101</f>
        <v>93845702965244.172</v>
      </c>
      <c r="O142" s="483">
        <f ca="1">O111+CHP!N101+Autoproducer!N101</f>
        <v>92929620940811.125</v>
      </c>
      <c r="P142" s="483">
        <f ca="1">P111+CHP!O101+Autoproducer!O101</f>
        <v>92031233228103.984</v>
      </c>
      <c r="Q142" s="483">
        <f ca="1">Q111+CHP!P101+Autoproducer!P101</f>
        <v>91150326858702.203</v>
      </c>
      <c r="R142" s="483">
        <f ca="1">R111+CHP!Q101+Autoproducer!Q101</f>
        <v>90286692385446.781</v>
      </c>
      <c r="S142" s="483">
        <f ca="1">S111+CHP!R101+Autoproducer!R101</f>
        <v>89440123835653.453</v>
      </c>
      <c r="T142" s="483">
        <f ca="1">T111+CHP!S101+Autoproducer!S101</f>
        <v>88610418665046.656</v>
      </c>
      <c r="U142" s="483">
        <f ca="1">U111+CHP!T101+Autoproducer!T101</f>
        <v>87797377712404.625</v>
      </c>
      <c r="V142" s="483">
        <f ca="1">V111+CHP!U101+Autoproducer!U101</f>
        <v>87000805154905.531</v>
      </c>
      <c r="W142" s="483">
        <f ca="1">W111+CHP!V101+Autoproducer!V101</f>
        <v>86220508464164.938</v>
      </c>
      <c r="X142" s="483">
        <f ca="1">X111+CHP!W101+Autoproducer!W101</f>
        <v>85456298362955.047</v>
      </c>
      <c r="Y142" s="483">
        <f ca="1">Y111+CHP!X101+Autoproducer!X101</f>
        <v>84699404198213.828</v>
      </c>
      <c r="Z142" s="483">
        <f ca="1">Z111+CHP!Y101+Autoproducer!Y101</f>
        <v>83950835465430.984</v>
      </c>
      <c r="AA142" s="483">
        <f ca="1">AA111+CHP!Z101+Autoproducer!Z101</f>
        <v>83210498509989.313</v>
      </c>
      <c r="AB142" s="483">
        <f ca="1">AB111+CHP!AA101+Autoproducer!AA101</f>
        <v>82478300732959.969</v>
      </c>
      <c r="AC142" s="483">
        <f ca="1">AC111+CHP!AB101+Autoproducer!AB101</f>
        <v>81754150579200.438</v>
      </c>
      <c r="AD142" s="483">
        <f ca="1">AD111+CHP!AC101+Autoproducer!AC101</f>
        <v>81037957525586.719</v>
      </c>
      <c r="AE142" s="483">
        <f ca="1">AE111+CHP!AD101+Autoproducer!AD101</f>
        <v>80329632069378.125</v>
      </c>
      <c r="AF142" s="483">
        <f ca="1">AF111+CHP!AE101+Autoproducer!AE101</f>
        <v>79629085716713.266</v>
      </c>
      <c r="AG142" s="483">
        <f ca="1">AG111+CHP!AF101+Autoproducer!AF101</f>
        <v>78936230971235.766</v>
      </c>
      <c r="AH142" s="483">
        <f ca="1">AH111+CHP!AG101+Autoproducer!AG101</f>
        <v>78250981322848.25</v>
      </c>
    </row>
    <row r="143" spans="1:34">
      <c r="A143" s="458" t="s">
        <v>260</v>
      </c>
      <c r="B143" s="458" t="s">
        <v>395</v>
      </c>
      <c r="C143" s="483">
        <f ca="1">C112+CHP!B102+Autoproducer!B102</f>
        <v>7596507116832.9404</v>
      </c>
      <c r="D143" s="483">
        <f ca="1">D112+CHP!C102+Autoproducer!C102</f>
        <v>9645652490086.0469</v>
      </c>
      <c r="E143" s="483">
        <f ca="1">E112+CHP!D102+Autoproducer!D102</f>
        <v>9920041102653.1406</v>
      </c>
      <c r="F143" s="483">
        <f ca="1">F112+CHP!E102+Autoproducer!E102</f>
        <v>10069456374303.504</v>
      </c>
      <c r="G143" s="483">
        <f ca="1">G112+CHP!F102+Autoproducer!F102</f>
        <v>13640501438478.563</v>
      </c>
      <c r="H143" s="483">
        <f ca="1">H112+CHP!G102+Autoproducer!G102</f>
        <v>12268509747167.277</v>
      </c>
      <c r="I143" s="483">
        <f ca="1">I112+CHP!H102+Autoproducer!H102</f>
        <v>12625266427826.936</v>
      </c>
      <c r="J143" s="483">
        <f ca="1">J112+CHP!I102+Autoproducer!I102</f>
        <v>12993127735058.686</v>
      </c>
      <c r="K143" s="483">
        <f ca="1">K112+CHP!J102+Autoproducer!J102</f>
        <v>13372447148922.203</v>
      </c>
      <c r="L143" s="483">
        <f ca="1">L112+CHP!K102+Autoproducer!K102</f>
        <v>13763589479799.572</v>
      </c>
      <c r="M143" s="483">
        <f ca="1">M112+CHP!L102+Autoproducer!L102</f>
        <v>14166931232341.324</v>
      </c>
      <c r="N143" s="483">
        <f ca="1">N112+CHP!M102+Autoproducer!M102</f>
        <v>14582860981110.436</v>
      </c>
      <c r="O143" s="483">
        <f ca="1">O112+CHP!N102+Autoproducer!N102</f>
        <v>14948631340674.764</v>
      </c>
      <c r="P143" s="483">
        <f ca="1">P112+CHP!O102+Autoproducer!O102</f>
        <v>15324131577722.418</v>
      </c>
      <c r="Q143" s="483">
        <f ca="1">Q112+CHP!P102+Autoproducer!P102</f>
        <v>15709625684592.418</v>
      </c>
      <c r="R143" s="483">
        <f ca="1">R112+CHP!Q102+Autoproducer!Q102</f>
        <v>16105384861617.963</v>
      </c>
      <c r="S143" s="483">
        <f ca="1">S112+CHP!R102+Autoproducer!R102</f>
        <v>16511687714321.75</v>
      </c>
      <c r="T143" s="483">
        <f ca="1">T112+CHP!S102+Autoproducer!S102</f>
        <v>16928820456009.43</v>
      </c>
      <c r="U143" s="483">
        <f ca="1">U112+CHP!T102+Autoproducer!T102</f>
        <v>17357077115909.098</v>
      </c>
      <c r="V143" s="483">
        <f ca="1">V112+CHP!U102+Autoproducer!U102</f>
        <v>17796759753008.555</v>
      </c>
      <c r="W143" s="483">
        <f ca="1">W112+CHP!V102+Autoproducer!V102</f>
        <v>18248178675746.41</v>
      </c>
      <c r="X143" s="483">
        <f ca="1">X112+CHP!W102+Autoproducer!W102</f>
        <v>18711652667717.316</v>
      </c>
      <c r="Y143" s="483">
        <f ca="1">Y112+CHP!X102+Autoproducer!X102</f>
        <v>19069828284698.25</v>
      </c>
      <c r="Z143" s="483">
        <f ca="1">Z112+CHP!Y102+Autoproducer!Y102</f>
        <v>19435224864061.125</v>
      </c>
      <c r="AA143" s="483">
        <f ca="1">AA112+CHP!Z102+Autoproducer!Z102</f>
        <v>19807990400019.719</v>
      </c>
      <c r="AB143" s="483">
        <f ca="1">AB112+CHP!AA102+Autoproducer!AA102</f>
        <v>20188275935142.273</v>
      </c>
      <c r="AC143" s="483">
        <f ca="1">AC112+CHP!AB102+Autoproducer!AB102</f>
        <v>20576235623234.914</v>
      </c>
      <c r="AD143" s="483">
        <f ca="1">AD112+CHP!AC102+Autoproducer!AC102</f>
        <v>20972026793522.859</v>
      </c>
      <c r="AE143" s="483">
        <f ca="1">AE112+CHP!AD102+Autoproducer!AD102</f>
        <v>21375810016156.207</v>
      </c>
      <c r="AF143" s="483">
        <f ca="1">AF112+CHP!AE102+Autoproducer!AE102</f>
        <v>21787749169067.594</v>
      </c>
      <c r="AG143" s="483">
        <f ca="1">AG112+CHP!AF102+Autoproducer!AF102</f>
        <v>22208011506209.699</v>
      </c>
      <c r="AH143" s="483">
        <f ca="1">AH112+CHP!AG102+Autoproducer!AG102</f>
        <v>22636767727201.039</v>
      </c>
    </row>
    <row r="144" spans="1:34">
      <c r="A144" s="458" t="s">
        <v>307</v>
      </c>
      <c r="B144" s="458" t="s">
        <v>395</v>
      </c>
      <c r="C144" s="483">
        <f ca="1">C113+CHP!B103+Autoproducer!B103</f>
        <v>9456165323361.3574</v>
      </c>
      <c r="D144" s="483">
        <f ca="1">D113+CHP!C103+Autoproducer!C103</f>
        <v>12007551150909.189</v>
      </c>
      <c r="E144" s="483">
        <f ca="1">E113+CHP!D103+Autoproducer!D103</f>
        <v>12348461901226.918</v>
      </c>
      <c r="F144" s="483">
        <f ca="1">F113+CHP!E103+Autoproducer!E103</f>
        <v>12533977677736.488</v>
      </c>
      <c r="G144" s="483">
        <f ca="1">G113+CHP!F103+Autoproducer!F103</f>
        <v>16979499528745.143</v>
      </c>
      <c r="H144" s="483">
        <f ca="1">H113+CHP!G103+Autoproducer!G103</f>
        <v>15271809379987.674</v>
      </c>
      <c r="I144" s="483">
        <f ca="1">I113+CHP!H103+Autoproducer!H103</f>
        <v>15715777490471.34</v>
      </c>
      <c r="J144" s="483">
        <f ca="1">J113+CHP!I103+Autoproducer!I103</f>
        <v>16173563519331.135</v>
      </c>
      <c r="K144" s="483">
        <f ca="1">K113+CHP!J103+Autoproducer!J103</f>
        <v>16645607302477.699</v>
      </c>
      <c r="L144" s="483">
        <f ca="1">L113+CHP!K103+Autoproducer!K103</f>
        <v>17132362774035.479</v>
      </c>
      <c r="M144" s="483">
        <f ca="1">M113+CHP!L103+Autoproducer!L103</f>
        <v>17634298419196.098</v>
      </c>
      <c r="N144" s="483">
        <f ca="1">N113+CHP!M103+Autoproducer!M103</f>
        <v>18151897741627.379</v>
      </c>
      <c r="O144" s="483">
        <f ca="1">O113+CHP!N103+Autoproducer!N103</f>
        <v>18607077250910.172</v>
      </c>
      <c r="P144" s="483">
        <f ca="1">P113+CHP!O103+Autoproducer!O103</f>
        <v>19074363990626.938</v>
      </c>
      <c r="Q144" s="483">
        <f ca="1">Q113+CHP!P103+Autoproducer!P103</f>
        <v>19554086446787.914</v>
      </c>
      <c r="R144" s="483">
        <f ca="1">R113+CHP!Q103+Autoproducer!Q103</f>
        <v>20046582074242.586</v>
      </c>
      <c r="S144" s="483">
        <f ca="1">S113+CHP!R103+Autoproducer!R103</f>
        <v>20552197542047.301</v>
      </c>
      <c r="T144" s="483">
        <f ca="1">T113+CHP!S103+Autoproducer!S103</f>
        <v>21071288985549.688</v>
      </c>
      <c r="U144" s="483">
        <f ca="1">U113+CHP!T103+Autoproducer!T103</f>
        <v>21604222265374</v>
      </c>
      <c r="V144" s="483">
        <f ca="1">V113+CHP!U103+Autoproducer!U103</f>
        <v>22151373233496.016</v>
      </c>
      <c r="W144" s="483">
        <f ca="1">W113+CHP!V103+Autoproducer!V103</f>
        <v>22713128006601.887</v>
      </c>
      <c r="X144" s="483">
        <f ca="1">X113+CHP!W103+Autoproducer!W103</f>
        <v>23289883246930.238</v>
      </c>
      <c r="Y144" s="483">
        <f ca="1">Y113+CHP!X103+Autoproducer!X103</f>
        <v>23735600533800.008</v>
      </c>
      <c r="Z144" s="483">
        <f ca="1">Z113+CHP!Y103+Autoproducer!Y103</f>
        <v>24190303034273.762</v>
      </c>
      <c r="AA144" s="483">
        <f ca="1">AA113+CHP!Z103+Autoproducer!Z103</f>
        <v>24654174897116.242</v>
      </c>
      <c r="AB144" s="483">
        <f ca="1">AB113+CHP!AA103+Autoproducer!AA103</f>
        <v>25127404064126.41</v>
      </c>
      <c r="AC144" s="483">
        <f ca="1">AC113+CHP!AB103+Autoproducer!AB103</f>
        <v>25610182348382.438</v>
      </c>
      <c r="AD144" s="483">
        <f ca="1">AD113+CHP!AC103+Autoproducer!AC103</f>
        <v>26102705514101.578</v>
      </c>
      <c r="AE144" s="483">
        <f ca="1">AE113+CHP!AD103+Autoproducer!AD103</f>
        <v>26605173358148.098</v>
      </c>
      <c r="AF144" s="483">
        <f ca="1">AF113+CHP!AE103+Autoproducer!AE103</f>
        <v>27117789793223.395</v>
      </c>
      <c r="AG144" s="483">
        <f ca="1">AG113+CHP!AF103+Autoproducer!AF103</f>
        <v>27640762932773.02</v>
      </c>
      <c r="AH144" s="483">
        <f ca="1">AH113+CHP!AG103+Autoproducer!AG103</f>
        <v>28174305177645.98</v>
      </c>
    </row>
    <row r="145" spans="1:34">
      <c r="A145" s="459" t="s">
        <v>308</v>
      </c>
      <c r="B145" s="459" t="s">
        <v>394</v>
      </c>
      <c r="C145" s="483">
        <f ca="1">C114+CHP!B104+Autoproducer!B104</f>
        <v>45357148775477.367</v>
      </c>
      <c r="D145" s="483">
        <f ca="1">D114+CHP!C104+Autoproducer!C104</f>
        <v>47984543374013.555</v>
      </c>
      <c r="E145" s="483">
        <f ca="1">E114+CHP!D104+Autoproducer!D104</f>
        <v>51825133295205.078</v>
      </c>
      <c r="F145" s="483">
        <f ca="1">F114+CHP!E104+Autoproducer!E104</f>
        <v>51806159518210.852</v>
      </c>
      <c r="G145" s="483">
        <f ca="1">G114+CHP!F104+Autoproducer!F104</f>
        <v>55355797578143.32</v>
      </c>
      <c r="H145" s="483">
        <f ca="1">H114+CHP!G104+Autoproducer!G104</f>
        <v>73648274830451.406</v>
      </c>
      <c r="I145" s="483">
        <f ca="1">I114+CHP!H104+Autoproducer!H104</f>
        <v>74714380857730.203</v>
      </c>
      <c r="J145" s="483">
        <f ca="1">J114+CHP!I104+Autoproducer!I104</f>
        <v>75795926793752.859</v>
      </c>
      <c r="K145" s="483">
        <f ca="1">K114+CHP!J104+Autoproducer!J104</f>
        <v>76893136347285.359</v>
      </c>
      <c r="L145" s="483">
        <f ca="1">L114+CHP!K104+Autoproducer!K104</f>
        <v>78006236469767.422</v>
      </c>
      <c r="M145" s="483">
        <f ca="1">M114+CHP!L104+Autoproducer!L104</f>
        <v>79135457402333.688</v>
      </c>
      <c r="N145" s="483">
        <f ca="1">N114+CHP!M104+Autoproducer!M104</f>
        <v>80281032723517.125</v>
      </c>
      <c r="O145" s="483">
        <f ca="1">O114+CHP!N104+Autoproducer!N104</f>
        <v>79530194811221.844</v>
      </c>
      <c r="P145" s="483">
        <f ca="1">P114+CHP!O104+Autoproducer!O104</f>
        <v>78789889930072.703</v>
      </c>
      <c r="Q145" s="483">
        <f ca="1">Q114+CHP!P104+Autoproducer!P104</f>
        <v>78060017489001.234</v>
      </c>
      <c r="R145" s="483">
        <f ca="1">R114+CHP!Q104+Autoproducer!Q104</f>
        <v>77340478280125.469</v>
      </c>
      <c r="S145" s="483">
        <f ca="1">S114+CHP!R104+Autoproducer!R104</f>
        <v>76631174465290.172</v>
      </c>
      <c r="T145" s="483">
        <f ca="1">T114+CHP!S104+Autoproducer!S104</f>
        <v>75932009562788.859</v>
      </c>
      <c r="U145" s="483">
        <f ca="1">U114+CHP!T104+Autoproducer!T104</f>
        <v>75242888434265.688</v>
      </c>
      <c r="V145" s="483">
        <f ca="1">V114+CHP!U104+Autoproducer!U104</f>
        <v>74563717271795.688</v>
      </c>
      <c r="W145" s="483">
        <f ca="1">W114+CHP!V104+Autoproducer!V104</f>
        <v>73894403585141.375</v>
      </c>
      <c r="X145" s="483">
        <f ca="1">X114+CHP!W104+Autoproducer!W104</f>
        <v>73234856189184.125</v>
      </c>
      <c r="Y145" s="483">
        <f ca="1">Y114+CHP!X104+Autoproducer!X104</f>
        <v>72473173271475.5</v>
      </c>
      <c r="Z145" s="483">
        <f ca="1">Z114+CHP!Y104+Autoproducer!Y104</f>
        <v>71720809189931.234</v>
      </c>
      <c r="AA145" s="483">
        <f ca="1">AA114+CHP!Z104+Autoproducer!Z104</f>
        <v>70977652456024.484</v>
      </c>
      <c r="AB145" s="483">
        <f ca="1">AB114+CHP!AA104+Autoproducer!AA104</f>
        <v>70243592918926.992</v>
      </c>
      <c r="AC145" s="483">
        <f ca="1">AC114+CHP!AB104+Autoproducer!AB104</f>
        <v>69518521749464.688</v>
      </c>
      <c r="AD145" s="483">
        <f ca="1">AD114+CHP!AC104+Autoproducer!AC104</f>
        <v>68802331424265.82</v>
      </c>
      <c r="AE145" s="483">
        <f ca="1">AE114+CHP!AD104+Autoproducer!AD104</f>
        <v>68094915710099.164</v>
      </c>
      <c r="AF145" s="483">
        <f ca="1">AF114+CHP!AE104+Autoproducer!AE104</f>
        <v>67396169648400.195</v>
      </c>
      <c r="AG145" s="483">
        <f ca="1">AG114+CHP!AF104+Autoproducer!AF104</f>
        <v>66705989539982.727</v>
      </c>
      <c r="AH145" s="483">
        <f ca="1">AH114+CHP!AG104+Autoproducer!AG104</f>
        <v>66024272929934.023</v>
      </c>
    </row>
    <row r="146" spans="1:34">
      <c r="A146" s="459" t="s">
        <v>309</v>
      </c>
      <c r="B146" s="459" t="s">
        <v>394</v>
      </c>
      <c r="C146" s="483">
        <f ca="1">C115+CHP!B105+Autoproducer!B105</f>
        <v>6506177167174.8525</v>
      </c>
      <c r="D146" s="483">
        <f ca="1">D115+CHP!C105+Autoproducer!C105</f>
        <v>6912790885164.8789</v>
      </c>
      <c r="E146" s="483">
        <f ca="1">E115+CHP!D105+Autoproducer!D105</f>
        <v>7464156913442.9189</v>
      </c>
      <c r="F146" s="483">
        <f ca="1">F115+CHP!E105+Autoproducer!E105</f>
        <v>7436326104514.3604</v>
      </c>
      <c r="G146" s="483">
        <f ca="1">G115+CHP!F105+Autoproducer!F105</f>
        <v>7988301854801.1484</v>
      </c>
      <c r="H146" s="483">
        <f ca="1">H115+CHP!G105+Autoproducer!G105</f>
        <v>10563509967351.244</v>
      </c>
      <c r="I146" s="483">
        <f ca="1">I115+CHP!H105+Autoproducer!H105</f>
        <v>10716243297769.725</v>
      </c>
      <c r="J146" s="483">
        <f ca="1">J115+CHP!I105+Autoproducer!I105</f>
        <v>10871186139899.357</v>
      </c>
      <c r="K146" s="483">
        <f ca="1">K115+CHP!J105+Autoproducer!J105</f>
        <v>11028370473984.766</v>
      </c>
      <c r="L146" s="483">
        <f ca="1">L115+CHP!K105+Autoproducer!K105</f>
        <v>11187828743372.844</v>
      </c>
      <c r="M146" s="483">
        <f ca="1">M115+CHP!L105+Autoproducer!L105</f>
        <v>11349593861221.955</v>
      </c>
      <c r="N146" s="483">
        <f ca="1">N115+CHP!M105+Autoproducer!M105</f>
        <v>11513699217308.322</v>
      </c>
      <c r="O146" s="483">
        <f ca="1">O115+CHP!N105+Autoproducer!N105</f>
        <v>11410121330890.678</v>
      </c>
      <c r="P146" s="483">
        <f ca="1">P115+CHP!O105+Autoproducer!O105</f>
        <v>11308051632829.518</v>
      </c>
      <c r="Q146" s="483">
        <f ca="1">Q115+CHP!P105+Autoproducer!P105</f>
        <v>11207476213939.506</v>
      </c>
      <c r="R146" s="483">
        <f ca="1">R115+CHP!Q105+Autoproducer!Q105</f>
        <v>11108381362796.314</v>
      </c>
      <c r="S146" s="483">
        <f ca="1">S115+CHP!R105+Autoproducer!R105</f>
        <v>11010753563871.635</v>
      </c>
      <c r="T146" s="483">
        <f ca="1">T115+CHP!S105+Autoproducer!S105</f>
        <v>10914579495694.127</v>
      </c>
      <c r="U146" s="483">
        <f ca="1">U115+CHP!T105+Autoproducer!T105</f>
        <v>10819846029036.076</v>
      </c>
      <c r="V146" s="483">
        <f ca="1">V115+CHP!U105+Autoproducer!U105</f>
        <v>10726540225125.529</v>
      </c>
      <c r="W146" s="483">
        <f ca="1">W115+CHP!V105+Autoproducer!V105</f>
        <v>10634649333883.619</v>
      </c>
      <c r="X146" s="483">
        <f ca="1">X115+CHP!W105+Autoproducer!W105</f>
        <v>10544160792186.879</v>
      </c>
      <c r="Y146" s="483">
        <f ca="1">Y115+CHP!X105+Autoproducer!X105</f>
        <v>10437197323671.674</v>
      </c>
      <c r="Z146" s="483">
        <f ca="1">Z115+CHP!Y105+Autoproducer!Y105</f>
        <v>10331547383091.973</v>
      </c>
      <c r="AA146" s="483">
        <f ca="1">AA115+CHP!Z105+Autoproducer!Z105</f>
        <v>10227195263178</v>
      </c>
      <c r="AB146" s="483">
        <f ca="1">AB115+CHP!AA105+Autoproducer!AA105</f>
        <v>10124125445135.896</v>
      </c>
      <c r="AC146" s="483">
        <f ca="1">AC115+CHP!AB105+Autoproducer!AB105</f>
        <v>10022322596387.176</v>
      </c>
      <c r="AD146" s="483">
        <f ca="1">AD115+CHP!AC105+Autoproducer!AC105</f>
        <v>9921771568335.2773</v>
      </c>
      <c r="AE146" s="483">
        <f ca="1">AE115+CHP!AD105+Autoproducer!AD105</f>
        <v>9822457394158.9004</v>
      </c>
      <c r="AF146" s="483">
        <f ca="1">AF115+CHP!AE105+Autoproducer!AE105</f>
        <v>9724365286631.8359</v>
      </c>
      <c r="AG146" s="483">
        <f ca="1">AG115+CHP!AF105+Autoproducer!AF105</f>
        <v>9627480635968.9121</v>
      </c>
      <c r="AH146" s="483">
        <f ca="1">AH115+CHP!AG105+Autoproducer!AG105</f>
        <v>9531789007697.8047</v>
      </c>
    </row>
    <row r="147" spans="1:34">
      <c r="A147" s="459" t="s">
        <v>310</v>
      </c>
      <c r="B147" s="459" t="s">
        <v>394</v>
      </c>
      <c r="C147" s="483">
        <f ca="1">C116+CHP!B106+Autoproducer!B106</f>
        <v>3820156327864.564</v>
      </c>
      <c r="D147" s="483">
        <f ca="1">D116+CHP!C106+Autoproducer!C106</f>
        <v>4212678411846.8359</v>
      </c>
      <c r="E147" s="483">
        <f ca="1">E116+CHP!D106+Autoproducer!D106</f>
        <v>4538793132823.1768</v>
      </c>
      <c r="F147" s="483">
        <f ca="1">F116+CHP!E106+Autoproducer!E106</f>
        <v>4392584822401.5923</v>
      </c>
      <c r="G147" s="483">
        <f ca="1">G116+CHP!F106+Autoproducer!F106</f>
        <v>4938069433474.6084</v>
      </c>
      <c r="H147" s="483">
        <f ca="1">H116+CHP!G106+Autoproducer!G106</f>
        <v>6198116515635.7559</v>
      </c>
      <c r="I147" s="483">
        <f ca="1">I116+CHP!H106+Autoproducer!H106</f>
        <v>6286800101408.6211</v>
      </c>
      <c r="J147" s="483">
        <f ca="1">J116+CHP!I106+Autoproducer!I106</f>
        <v>6376753923304.7861</v>
      </c>
      <c r="K147" s="483">
        <f ca="1">K116+CHP!J106+Autoproducer!J106</f>
        <v>6467996193638.7588</v>
      </c>
      <c r="L147" s="483">
        <f ca="1">L116+CHP!K106+Autoproducer!K106</f>
        <v>6560545386101.7852</v>
      </c>
      <c r="M147" s="483">
        <f ca="1">M116+CHP!L106+Autoproducer!L106</f>
        <v>6654420239516.5098</v>
      </c>
      <c r="N147" s="483">
        <f ca="1">N116+CHP!M106+Autoproducer!M106</f>
        <v>6749639761645.6328</v>
      </c>
      <c r="O147" s="483">
        <f ca="1">O116+CHP!N106+Autoproducer!N106</f>
        <v>6710156787838.5254</v>
      </c>
      <c r="P147" s="483">
        <f ca="1">P116+CHP!O106+Autoproducer!O106</f>
        <v>6671545374359.7939</v>
      </c>
      <c r="Q147" s="483">
        <f ca="1">Q116+CHP!P106+Autoproducer!P106</f>
        <v>6633800043423.999</v>
      </c>
      <c r="R147" s="483">
        <f ca="1">R116+CHP!Q106+Autoproducer!Q106</f>
        <v>6596915430012.4082</v>
      </c>
      <c r="S147" s="483">
        <f ca="1">S116+CHP!R106+Autoproducer!R106</f>
        <v>6560886281117.8457</v>
      </c>
      <c r="T147" s="483">
        <f ca="1">T116+CHP!S106+Autoproducer!S106</f>
        <v>6525707455004.1611</v>
      </c>
      <c r="U147" s="483">
        <f ca="1">U116+CHP!T106+Autoproducer!T106</f>
        <v>6491373920480.21</v>
      </c>
      <c r="V147" s="483">
        <f ca="1">V116+CHP!U106+Autoproducer!U106</f>
        <v>6457880756188.2598</v>
      </c>
      <c r="W147" s="483">
        <f ca="1">W116+CHP!V106+Autoproducer!V106</f>
        <v>6425223149906.6982</v>
      </c>
      <c r="X147" s="483">
        <f ca="1">X116+CHP!W106+Autoproducer!W106</f>
        <v>6393396397866.9463</v>
      </c>
      <c r="Y147" s="483">
        <f ca="1">Y116+CHP!X106+Autoproducer!X106</f>
        <v>6342460908792.3643</v>
      </c>
      <c r="Z147" s="483">
        <f ca="1">Z116+CHP!Y106+Autoproducer!Y106</f>
        <v>6292176694976.748</v>
      </c>
      <c r="AA147" s="483">
        <f ca="1">AA116+CHP!Z106+Autoproducer!Z106</f>
        <v>6242536007855.6289</v>
      </c>
      <c r="AB147" s="483">
        <f ca="1">AB116+CHP!AA106+Autoproducer!AA106</f>
        <v>6193531191903.6885</v>
      </c>
      <c r="AC147" s="483">
        <f ca="1">AC116+CHP!AB106+Autoproducer!AB106</f>
        <v>6145154683518.9434</v>
      </c>
      <c r="AD147" s="483">
        <f ca="1">AD116+CHP!AC106+Autoproducer!AC106</f>
        <v>6097399009920.3369</v>
      </c>
      <c r="AE147" s="483">
        <f ca="1">AE116+CHP!AD106+Autoproducer!AD106</f>
        <v>6050256788058.5332</v>
      </c>
      <c r="AF147" s="483">
        <f ca="1">AF116+CHP!AE106+Autoproducer!AE106</f>
        <v>6003720723539.7891</v>
      </c>
      <c r="AG147" s="483">
        <f ca="1">AG116+CHP!AF106+Autoproducer!AF106</f>
        <v>5957783609562.7305</v>
      </c>
      <c r="AH147" s="483">
        <f ca="1">AH116+CHP!AG106+Autoproducer!AG106</f>
        <v>5912438325867.8799</v>
      </c>
    </row>
    <row r="148" spans="1:34">
      <c r="A148" s="455" t="s">
        <v>263</v>
      </c>
      <c r="B148" s="455" t="s">
        <v>819</v>
      </c>
      <c r="C148" s="483">
        <f ca="1">C117+CHP!B107+Autoproducer!B107</f>
        <v>25481296926429.43</v>
      </c>
      <c r="D148" s="483">
        <f ca="1">D117+CHP!C107+Autoproducer!C107</f>
        <v>24346422014167.199</v>
      </c>
      <c r="E148" s="483">
        <f ca="1">E117+CHP!D107+Autoproducer!D107</f>
        <v>26164400540197.086</v>
      </c>
      <c r="F148" s="483">
        <f ca="1">F117+CHP!E107+Autoproducer!E107</f>
        <v>24685728916101.125</v>
      </c>
      <c r="G148" s="483">
        <f ca="1">G117+CHP!F107+Autoproducer!F107</f>
        <v>24401232892103.461</v>
      </c>
      <c r="H148" s="483">
        <f ca="1">H117+CHP!G107+Autoproducer!G107</f>
        <v>24230570055833.984</v>
      </c>
      <c r="I148" s="483">
        <f ca="1">I117+CHP!H107+Autoproducer!H107</f>
        <v>24127957038531.102</v>
      </c>
      <c r="J148" s="483">
        <f ca="1">J117+CHP!I107+Autoproducer!I107</f>
        <v>24025779533823.836</v>
      </c>
      <c r="K148" s="483">
        <f ca="1">K117+CHP!J107+Autoproducer!J107</f>
        <v>23924035693891.863</v>
      </c>
      <c r="L148" s="483">
        <f ca="1">L117+CHP!K107+Autoproducer!K107</f>
        <v>23822723678755.293</v>
      </c>
      <c r="M148" s="483">
        <f ca="1">M117+CHP!L107+Autoproducer!L107</f>
        <v>23721841656241.371</v>
      </c>
      <c r="N148" s="483">
        <f ca="1">N117+CHP!M107+Autoproducer!M107</f>
        <v>23621387801951.359</v>
      </c>
      <c r="O148" s="483">
        <f ca="1">O117+CHP!N107+Autoproducer!N107</f>
        <v>23075328541564.16</v>
      </c>
      <c r="P148" s="483">
        <f ca="1">P117+CHP!O107+Autoproducer!O107</f>
        <v>22541939417567.152</v>
      </c>
      <c r="Q148" s="483">
        <f ca="1">Q117+CHP!P107+Autoproducer!P107</f>
        <v>22020926946994.063</v>
      </c>
      <c r="R148" s="483">
        <f ca="1">R117+CHP!Q107+Autoproducer!Q107</f>
        <v>21512004450262.305</v>
      </c>
      <c r="S148" s="483">
        <f ca="1">S117+CHP!R107+Autoproducer!R107</f>
        <v>21014891893517.066</v>
      </c>
      <c r="T148" s="483">
        <f ca="1">T117+CHP!S107+Autoproducer!S107</f>
        <v>20529315734629.348</v>
      </c>
      <c r="U148" s="483">
        <f ca="1">U117+CHP!T107+Autoproducer!T107</f>
        <v>20055008772763.352</v>
      </c>
      <c r="V148" s="483">
        <f ca="1">V117+CHP!U107+Autoproducer!U107</f>
        <v>19591710001430.414</v>
      </c>
      <c r="W148" s="483">
        <f ca="1">W117+CHP!V107+Autoproducer!V107</f>
        <v>19139164464948.781</v>
      </c>
      <c r="X148" s="483">
        <f ca="1">X117+CHP!W107+Autoproducer!W107</f>
        <v>18697123118230.18</v>
      </c>
      <c r="Y148" s="483">
        <f ca="1">Y117+CHP!X107+Autoproducer!X107</f>
        <v>18387829482741.785</v>
      </c>
      <c r="Z148" s="483">
        <f ca="1">Z117+CHP!Y107+Autoproducer!Y107</f>
        <v>18083665368288.941</v>
      </c>
      <c r="AA148" s="483">
        <f ca="1">AA117+CHP!Z107+Autoproducer!Z107</f>
        <v>17784545708836.328</v>
      </c>
      <c r="AB148" s="483">
        <f ca="1">AB117+CHP!AA107+Autoproducer!AA107</f>
        <v>17490386849053.615</v>
      </c>
      <c r="AC148" s="483">
        <f ca="1">AC117+CHP!AB107+Autoproducer!AB107</f>
        <v>17201106520920.83</v>
      </c>
      <c r="AD148" s="483">
        <f ca="1">AD117+CHP!AC107+Autoproducer!AC107</f>
        <v>16916623820721.676</v>
      </c>
      <c r="AE148" s="483">
        <f ca="1">AE117+CHP!AD107+Autoproducer!AD107</f>
        <v>16636859186418.406</v>
      </c>
      <c r="AF148" s="483">
        <f ca="1">AF117+CHP!AE107+Autoproducer!AE107</f>
        <v>16361734375401.928</v>
      </c>
      <c r="AG148" s="483">
        <f ca="1">AG117+CHP!AF107+Autoproducer!AF107</f>
        <v>16091172442610.832</v>
      </c>
      <c r="AH148" s="483">
        <f ca="1">AH117+CHP!AG107+Autoproducer!AG107</f>
        <v>15825097719013.35</v>
      </c>
    </row>
    <row r="149" spans="1:34">
      <c r="A149" s="455" t="s">
        <v>311</v>
      </c>
      <c r="B149" s="455" t="s">
        <v>819</v>
      </c>
      <c r="C149" s="483">
        <f ca="1">C118+CHP!B108+Autoproducer!B108</f>
        <v>2841525892782.0767</v>
      </c>
      <c r="D149" s="483">
        <f ca="1">D118+CHP!C108+Autoproducer!C108</f>
        <v>2716142886391.5693</v>
      </c>
      <c r="E149" s="483">
        <f ca="1">E118+CHP!D108+Autoproducer!D108</f>
        <v>2918862703697.0952</v>
      </c>
      <c r="F149" s="483">
        <f ca="1">F118+CHP!E108+Autoproducer!E108</f>
        <v>2753461868691.668</v>
      </c>
      <c r="G149" s="483">
        <f ca="1">G118+CHP!F108+Autoproducer!F108</f>
        <v>2723466159279.7764</v>
      </c>
      <c r="H149" s="483">
        <f ca="1">H118+CHP!G108+Autoproducer!G108</f>
        <v>2704475150444.9556</v>
      </c>
      <c r="I149" s="483">
        <f ca="1">I118+CHP!H108+Autoproducer!H108</f>
        <v>2693050708717.9014</v>
      </c>
      <c r="J149" s="483">
        <f ca="1">J118+CHP!I108+Autoproducer!I108</f>
        <v>2681674772526.0913</v>
      </c>
      <c r="K149" s="483">
        <f ca="1">K118+CHP!J108+Autoproducer!J108</f>
        <v>2670347136078.041</v>
      </c>
      <c r="L149" s="483">
        <f ca="1">L118+CHP!K108+Autoproducer!K108</f>
        <v>2659067594455.4551</v>
      </c>
      <c r="M149" s="483">
        <f ca="1">M118+CHP!L108+Autoproducer!L108</f>
        <v>2647835943609.5254</v>
      </c>
      <c r="N149" s="483">
        <f ca="1">N118+CHP!M108+Autoproducer!M108</f>
        <v>2636651980357.2441</v>
      </c>
      <c r="O149" s="483">
        <f ca="1">O118+CHP!N108+Autoproducer!N108</f>
        <v>2575900213312.0425</v>
      </c>
      <c r="P149" s="483">
        <f ca="1">P118+CHP!O108+Autoproducer!O108</f>
        <v>2516560200881.8696</v>
      </c>
      <c r="Q149" s="483">
        <f ca="1">Q118+CHP!P108+Autoproducer!P108</f>
        <v>2458599264879.4058</v>
      </c>
      <c r="R149" s="483">
        <f ca="1">R118+CHP!Q108+Autoproducer!Q108</f>
        <v>2401985484890.9404</v>
      </c>
      <c r="S149" s="483">
        <f ca="1">S118+CHP!R108+Autoproducer!R108</f>
        <v>2346687680718.9482</v>
      </c>
      <c r="T149" s="483">
        <f ca="1">T118+CHP!S108+Autoproducer!S108</f>
        <v>2292675395231.6274</v>
      </c>
      <c r="U149" s="483">
        <f ca="1">U118+CHP!T108+Autoproducer!T108</f>
        <v>2239918877609.9609</v>
      </c>
      <c r="V149" s="483">
        <f ca="1">V118+CHP!U108+Autoproducer!U108</f>
        <v>2188389066983.0925</v>
      </c>
      <c r="W149" s="483">
        <f ca="1">W118+CHP!V108+Autoproducer!V108</f>
        <v>2138057576443.0159</v>
      </c>
      <c r="X149" s="483">
        <f ca="1">X118+CHP!W108+Autoproducer!W108</f>
        <v>2088896677429.7839</v>
      </c>
      <c r="Y149" s="483">
        <f ca="1">Y118+CHP!X108+Autoproducer!X108</f>
        <v>2054453059935.0078</v>
      </c>
      <c r="Z149" s="483">
        <f ca="1">Z118+CHP!Y108+Autoproducer!Y108</f>
        <v>2020580721317.3933</v>
      </c>
      <c r="AA149" s="483">
        <f ca="1">AA118+CHP!Z108+Autoproducer!Z108</f>
        <v>1987270187721.7136</v>
      </c>
      <c r="AB149" s="483">
        <f ca="1">AB118+CHP!AA108+Autoproducer!AA108</f>
        <v>1954512142403.8057</v>
      </c>
      <c r="AC149" s="483">
        <f ca="1">AC118+CHP!AB108+Autoproducer!AB108</f>
        <v>1922297423125.0964</v>
      </c>
      <c r="AD149" s="483">
        <f ca="1">AD118+CHP!AC108+Autoproducer!AC108</f>
        <v>1890617019590.3374</v>
      </c>
      <c r="AE149" s="483">
        <f ca="1">AE118+CHP!AD108+Autoproducer!AD108</f>
        <v>1859462070927.8284</v>
      </c>
      <c r="AF149" s="483">
        <f ca="1">AF118+CHP!AE108+Autoproducer!AE108</f>
        <v>1828823863211.4336</v>
      </c>
      <c r="AG149" s="483">
        <f ca="1">AG118+CHP!AF108+Autoproducer!AF108</f>
        <v>1798693827023.686</v>
      </c>
      <c r="AH149" s="483">
        <f ca="1">AH118+CHP!AG108+Autoproducer!AG108</f>
        <v>1769063535059.3081</v>
      </c>
    </row>
    <row r="150" spans="1:34">
      <c r="A150" s="431" t="s">
        <v>266</v>
      </c>
      <c r="B150" s="431" t="s">
        <v>393</v>
      </c>
      <c r="C150" s="483">
        <f ca="1">C119+CHP!B109+Autoproducer!B109</f>
        <v>21858755572472</v>
      </c>
      <c r="D150" s="483">
        <f ca="1">D119+CHP!C109+Autoproducer!C109</f>
        <v>13483267225400</v>
      </c>
      <c r="E150" s="483">
        <f ca="1">E119+CHP!D109+Autoproducer!D109</f>
        <v>15620761647309</v>
      </c>
      <c r="F150" s="483">
        <f ca="1">F119+CHP!E109+Autoproducer!E109</f>
        <v>15616795980478</v>
      </c>
      <c r="G150" s="483">
        <f ca="1">G119+CHP!F109+Autoproducer!F109</f>
        <v>14367610928713</v>
      </c>
      <c r="H150" s="483">
        <f ca="1">H119+CHP!G109+Autoproducer!G109</f>
        <v>15369559671616.432</v>
      </c>
      <c r="I150" s="483">
        <f ca="1">I119+CHP!H109+Autoproducer!H109</f>
        <v>15490374606724.43</v>
      </c>
      <c r="J150" s="483">
        <f ca="1">J119+CHP!I109+Autoproducer!I109</f>
        <v>15612139227370.4</v>
      </c>
      <c r="K150" s="483">
        <f ca="1">K119+CHP!J109+Autoproducer!J109</f>
        <v>15734860998712.689</v>
      </c>
      <c r="L150" s="483">
        <f ca="1">L119+CHP!K109+Autoproducer!K109</f>
        <v>15858547444590.74</v>
      </c>
      <c r="M150" s="483">
        <f ca="1">M119+CHP!L109+Autoproducer!L109</f>
        <v>15983206147986.361</v>
      </c>
      <c r="N150" s="483">
        <f ca="1">N119+CHP!M109+Autoproducer!M109</f>
        <v>16108844751488.635</v>
      </c>
      <c r="O150" s="483">
        <f ca="1">O119+CHP!N109+Autoproducer!N109</f>
        <v>15712097436719.313</v>
      </c>
      <c r="P150" s="483">
        <f ca="1">P119+CHP!O109+Autoproducer!O109</f>
        <v>15325121675044.268</v>
      </c>
      <c r="Q150" s="483">
        <f ca="1">Q119+CHP!P109+Autoproducer!P109</f>
        <v>14947676801318.914</v>
      </c>
      <c r="R150" s="483">
        <f ca="1">R119+CHP!Q109+Autoproducer!Q109</f>
        <v>14579528077779.012</v>
      </c>
      <c r="S150" s="483">
        <f ca="1">S119+CHP!R109+Autoproducer!R109</f>
        <v>14220446548054.279</v>
      </c>
      <c r="T150" s="483">
        <f ca="1">T119+CHP!S109+Autoproducer!S109</f>
        <v>13870208894777.508</v>
      </c>
      <c r="U150" s="483">
        <f ca="1">U119+CHP!T109+Autoproducer!T109</f>
        <v>13528597300700.656</v>
      </c>
      <c r="V150" s="483">
        <f ca="1">V119+CHP!U109+Autoproducer!U109</f>
        <v>13195399313231.537</v>
      </c>
      <c r="W150" s="483">
        <f ca="1">W119+CHP!V109+Autoproducer!V109</f>
        <v>12870407712306.848</v>
      </c>
      <c r="X150" s="483">
        <f ca="1">X119+CHP!W109+Autoproducer!W109</f>
        <v>12553420381519.377</v>
      </c>
      <c r="Y150" s="483">
        <f ca="1">Y119+CHP!X109+Autoproducer!X109</f>
        <v>12281267820201.332</v>
      </c>
      <c r="Z150" s="483">
        <f ca="1">Z119+CHP!Y109+Autoproducer!Y109</f>
        <v>12015015405168.598</v>
      </c>
      <c r="AA150" s="483">
        <f ca="1">AA119+CHP!Z109+Autoproducer!Z109</f>
        <v>11754535223878.227</v>
      </c>
      <c r="AB150" s="483">
        <f ca="1">AB119+CHP!AA109+Autoproducer!AA109</f>
        <v>11499702136874.217</v>
      </c>
      <c r="AC150" s="483">
        <f ca="1">AC119+CHP!AB109+Autoproducer!AB109</f>
        <v>11250393717668.223</v>
      </c>
      <c r="AD150" s="483">
        <f ca="1">AD119+CHP!AC109+Autoproducer!AC109</f>
        <v>11006490193923.623</v>
      </c>
      <c r="AE150" s="483">
        <f ca="1">AE119+CHP!AD109+Autoproducer!AD109</f>
        <v>10767874389914.699</v>
      </c>
      <c r="AF150" s="483">
        <f ca="1">AF119+CHP!AE109+Autoproducer!AE109</f>
        <v>10534431670233.262</v>
      </c>
      <c r="AG150" s="483">
        <f ca="1">AG119+CHP!AF109+Autoproducer!AF109</f>
        <v>10306049884715.703</v>
      </c>
      <c r="AH150" s="483">
        <f ca="1">AH119+CHP!AG109+Autoproducer!AG109</f>
        <v>10082619314563.998</v>
      </c>
    </row>
    <row r="151" spans="1:34">
      <c r="A151" s="431" t="s">
        <v>267</v>
      </c>
      <c r="B151" s="431"/>
      <c r="C151" s="483">
        <f ca="1">C120+CHP!B110+Autoproducer!B110</f>
        <v>76247876159637</v>
      </c>
      <c r="D151" s="483">
        <f ca="1">D120+CHP!C110+Autoproducer!C110</f>
        <v>95271179947944</v>
      </c>
      <c r="E151" s="483">
        <f ca="1">E120+CHP!D110+Autoproducer!D110</f>
        <v>93673016215051</v>
      </c>
      <c r="F151" s="483">
        <f ca="1">F120+CHP!E110+Autoproducer!E110</f>
        <v>78052254567742</v>
      </c>
      <c r="G151" s="483">
        <f ca="1">G120+CHP!F110+Autoproducer!F110</f>
        <v>104138410982060</v>
      </c>
      <c r="H151" s="483">
        <f ca="1">H120+CHP!G110+Autoproducer!G110</f>
        <v>110827399857111.05</v>
      </c>
      <c r="I151" s="483">
        <f ca="1">I120+CHP!H110+Autoproducer!H110</f>
        <v>111815505184229.75</v>
      </c>
      <c r="J151" s="483">
        <f ca="1">J120+CHP!I110+Autoproducer!I110</f>
        <v>112803610511348.45</v>
      </c>
      <c r="K151" s="483">
        <f ca="1">K120+CHP!J110+Autoproducer!J110</f>
        <v>113791715838467.5</v>
      </c>
      <c r="L151" s="483">
        <f ca="1">L120+CHP!K110+Autoproducer!K110</f>
        <v>114779821165586.2</v>
      </c>
      <c r="M151" s="483">
        <f ca="1">M120+CHP!L110+Autoproducer!L110</f>
        <v>115767926492704.91</v>
      </c>
      <c r="N151" s="483">
        <f ca="1">N120+CHP!M110+Autoproducer!M110</f>
        <v>116756031819823.69</v>
      </c>
      <c r="O151" s="483">
        <f ca="1">O120+CHP!N110+Autoproducer!N110</f>
        <v>116608623003327.88</v>
      </c>
      <c r="P151" s="483">
        <f ca="1">P120+CHP!O110+Autoproducer!O110</f>
        <v>116461214186832.11</v>
      </c>
      <c r="Q151" s="483">
        <f ca="1">Q120+CHP!P110+Autoproducer!P110</f>
        <v>116313805370336.36</v>
      </c>
      <c r="R151" s="483">
        <f ca="1">R120+CHP!Q110+Autoproducer!Q110</f>
        <v>116166396553840.59</v>
      </c>
      <c r="S151" s="483">
        <f ca="1">S120+CHP!R110+Autoproducer!R110</f>
        <v>116018987737344.83</v>
      </c>
      <c r="T151" s="483">
        <f ca="1">T120+CHP!S110+Autoproducer!S110</f>
        <v>115871578920849.08</v>
      </c>
      <c r="U151" s="483">
        <f ca="1">U120+CHP!T110+Autoproducer!T110</f>
        <v>115724170104353.31</v>
      </c>
      <c r="V151" s="483">
        <f ca="1">V120+CHP!U110+Autoproducer!U110</f>
        <v>115576761287857.56</v>
      </c>
      <c r="W151" s="483">
        <f ca="1">W120+CHP!V110+Autoproducer!V110</f>
        <v>115429352471361.8</v>
      </c>
      <c r="X151" s="483">
        <f ca="1">X120+CHP!W110+Autoproducer!W110</f>
        <v>115281943654866.08</v>
      </c>
      <c r="Y151" s="483">
        <f ca="1">Y120+CHP!X110+Autoproducer!X110</f>
        <v>115186361052442.45</v>
      </c>
      <c r="Z151" s="483">
        <f ca="1">Z120+CHP!Y110+Autoproducer!Y110</f>
        <v>115090778450018.8</v>
      </c>
      <c r="AA151" s="483">
        <f ca="1">AA120+CHP!Z110+Autoproducer!Z110</f>
        <v>114995195847595.16</v>
      </c>
      <c r="AB151" s="483">
        <f ca="1">AB120+CHP!AA110+Autoproducer!AA110</f>
        <v>114899613245171.5</v>
      </c>
      <c r="AC151" s="483">
        <f ca="1">AC120+CHP!AB110+Autoproducer!AB110</f>
        <v>114804030642747.86</v>
      </c>
      <c r="AD151" s="483">
        <f ca="1">AD120+CHP!AC110+Autoproducer!AC110</f>
        <v>114708448040324.22</v>
      </c>
      <c r="AE151" s="483">
        <f ca="1">AE120+CHP!AD110+Autoproducer!AD110</f>
        <v>114612865437900.58</v>
      </c>
      <c r="AF151" s="483">
        <f ca="1">AF120+CHP!AE110+Autoproducer!AE110</f>
        <v>114517282835476.92</v>
      </c>
      <c r="AG151" s="483">
        <f ca="1">AG120+CHP!AF110+Autoproducer!AF110</f>
        <v>114421700233053.28</v>
      </c>
      <c r="AH151" s="483">
        <f ca="1">AH120+CHP!AG110+Autoproducer!AG110</f>
        <v>114326117630629.61</v>
      </c>
    </row>
    <row r="152" spans="1:34">
      <c r="A152" s="431" t="s">
        <v>268</v>
      </c>
      <c r="B152" s="431"/>
      <c r="C152" s="483">
        <f ca="1">C121+CHP!B111+Autoproducer!B111</f>
        <v>3089254461349</v>
      </c>
      <c r="D152" s="483">
        <f ca="1">D121+CHP!C111+Autoproducer!C111</f>
        <v>2772001114869</v>
      </c>
      <c r="E152" s="483">
        <f ca="1">E121+CHP!D111+Autoproducer!D111</f>
        <v>2930627788109</v>
      </c>
      <c r="F152" s="483">
        <f ca="1">F121+CHP!E111+Autoproducer!E111</f>
        <v>2625271442122</v>
      </c>
      <c r="G152" s="483">
        <f ca="1">G121+CHP!F111+Autoproducer!F111</f>
        <v>2371468764938</v>
      </c>
      <c r="H152" s="483">
        <f ca="1">H121+CHP!G111+Autoproducer!G111</f>
        <v>2373840233702.9375</v>
      </c>
      <c r="I152" s="483">
        <f ca="1">I121+CHP!H111+Autoproducer!H111</f>
        <v>2376214073936.6401</v>
      </c>
      <c r="J152" s="483">
        <f ca="1">J121+CHP!I111+Autoproducer!I111</f>
        <v>2378590288010.5767</v>
      </c>
      <c r="K152" s="483">
        <f ca="1">K121+CHP!J111+Autoproducer!J111</f>
        <v>2380968878298.5869</v>
      </c>
      <c r="L152" s="483">
        <f ca="1">L121+CHP!K111+Autoproducer!K111</f>
        <v>2383349847176.8853</v>
      </c>
      <c r="M152" s="483">
        <f ca="1">M121+CHP!L111+Autoproducer!L111</f>
        <v>2385733197024.062</v>
      </c>
      <c r="N152" s="483">
        <f ca="1">N121+CHP!M111+Autoproducer!M111</f>
        <v>2388118930221.0859</v>
      </c>
      <c r="O152" s="483">
        <f ca="1">O121+CHP!N111+Autoproducer!N111</f>
        <v>2390507049151.3066</v>
      </c>
      <c r="P152" s="483">
        <f ca="1">P121+CHP!O111+Autoproducer!O111</f>
        <v>2392897556200.4575</v>
      </c>
      <c r="Q152" s="483">
        <f ca="1">Q121+CHP!P111+Autoproducer!P111</f>
        <v>2395290453756.6577</v>
      </c>
      <c r="R152" s="483">
        <f ca="1">R121+CHP!Q111+Autoproducer!Q111</f>
        <v>2397685744210.4141</v>
      </c>
      <c r="S152" s="483">
        <f ca="1">S121+CHP!R111+Autoproducer!R111</f>
        <v>2400083429954.624</v>
      </c>
      <c r="T152" s="483">
        <f ca="1">T121+CHP!S111+Autoproducer!S111</f>
        <v>2402483513384.5786</v>
      </c>
      <c r="U152" s="483">
        <f ca="1">U121+CHP!T111+Autoproducer!T111</f>
        <v>2404885996897.9629</v>
      </c>
      <c r="V152" s="483">
        <f ca="1">V121+CHP!U111+Autoproducer!U111</f>
        <v>2407290882894.8604</v>
      </c>
      <c r="W152" s="483">
        <f ca="1">W121+CHP!V111+Autoproducer!V111</f>
        <v>2409698173777.7549</v>
      </c>
      <c r="X152" s="483">
        <f ca="1">X121+CHP!W111+Autoproducer!W111</f>
        <v>2412107871951.5322</v>
      </c>
      <c r="Y152" s="483">
        <f ca="1">Y121+CHP!X111+Autoproducer!X111</f>
        <v>2400047332591.7744</v>
      </c>
      <c r="Z152" s="483">
        <f ca="1">Z121+CHP!Y111+Autoproducer!Y111</f>
        <v>2388047095928.8154</v>
      </c>
      <c r="AA152" s="483">
        <f ca="1">AA121+CHP!Z111+Autoproducer!Z111</f>
        <v>2376106860449.1714</v>
      </c>
      <c r="AB152" s="483">
        <f ca="1">AB121+CHP!AA111+Autoproducer!AA111</f>
        <v>2364226326146.9253</v>
      </c>
      <c r="AC152" s="483">
        <f ca="1">AC121+CHP!AB111+Autoproducer!AB111</f>
        <v>2352405194516.1904</v>
      </c>
      <c r="AD152" s="483">
        <f ca="1">AD121+CHP!AC111+Autoproducer!AC111</f>
        <v>2340643168543.6094</v>
      </c>
      <c r="AE152" s="483">
        <f ca="1">AE121+CHP!AD111+Autoproducer!AD111</f>
        <v>2328939952700.8911</v>
      </c>
      <c r="AF152" s="483">
        <f ca="1">AF121+CHP!AE111+Autoproducer!AE111</f>
        <v>2317295252937.3867</v>
      </c>
      <c r="AG152" s="483">
        <f ca="1">AG121+CHP!AF111+Autoproducer!AF111</f>
        <v>2305708776672.6997</v>
      </c>
      <c r="AH152" s="483">
        <f ca="1">AH121+CHP!AG111+Autoproducer!AG111</f>
        <v>2294180232789.3359</v>
      </c>
    </row>
    <row r="153" spans="1:34">
      <c r="A153" s="431" t="s">
        <v>269</v>
      </c>
      <c r="B153" s="431" t="s">
        <v>393</v>
      </c>
      <c r="C153" s="483">
        <f ca="1">C122+CHP!B112+Autoproducer!B112</f>
        <v>3965666831</v>
      </c>
      <c r="D153" s="483">
        <f ca="1">D122+CHP!C112+Autoproducer!C112</f>
        <v>3965666831</v>
      </c>
      <c r="E153" s="483">
        <f ca="1">E122+CHP!D112+Autoproducer!D112</f>
        <v>0</v>
      </c>
      <c r="F153" s="483">
        <f ca="1">F122+CHP!E112+Autoproducer!E112</f>
        <v>0</v>
      </c>
      <c r="G153" s="483">
        <f ca="1">G122+CHP!F112+Autoproducer!F112</f>
        <v>0</v>
      </c>
      <c r="H153" s="483">
        <f ca="1">H122+CHP!G112+Autoproducer!G112</f>
        <v>0</v>
      </c>
      <c r="I153" s="483">
        <f ca="1">I122+CHP!H112+Autoproducer!H112</f>
        <v>0</v>
      </c>
      <c r="J153" s="483">
        <f ca="1">J122+CHP!I112+Autoproducer!I112</f>
        <v>0</v>
      </c>
      <c r="K153" s="483">
        <f ca="1">K122+CHP!J112+Autoproducer!J112</f>
        <v>0</v>
      </c>
      <c r="L153" s="483">
        <f ca="1">L122+CHP!K112+Autoproducer!K112</f>
        <v>0</v>
      </c>
      <c r="M153" s="483">
        <f ca="1">M122+CHP!L112+Autoproducer!L112</f>
        <v>0</v>
      </c>
      <c r="N153" s="483">
        <f ca="1">N122+CHP!M112+Autoproducer!M112</f>
        <v>0</v>
      </c>
      <c r="O153" s="483">
        <f ca="1">O122+CHP!N112+Autoproducer!N112</f>
        <v>0</v>
      </c>
      <c r="P153" s="483">
        <f ca="1">P122+CHP!O112+Autoproducer!O112</f>
        <v>0</v>
      </c>
      <c r="Q153" s="483">
        <f ca="1">Q122+CHP!P112+Autoproducer!P112</f>
        <v>0</v>
      </c>
      <c r="R153" s="483">
        <f ca="1">R122+CHP!Q112+Autoproducer!Q112</f>
        <v>0</v>
      </c>
      <c r="S153" s="483">
        <f ca="1">S122+CHP!R112+Autoproducer!R112</f>
        <v>0</v>
      </c>
      <c r="T153" s="483">
        <f ca="1">T122+CHP!S112+Autoproducer!S112</f>
        <v>0</v>
      </c>
      <c r="U153" s="483">
        <f ca="1">U122+CHP!T112+Autoproducer!T112</f>
        <v>0</v>
      </c>
      <c r="V153" s="483">
        <f ca="1">V122+CHP!U112+Autoproducer!U112</f>
        <v>0</v>
      </c>
      <c r="W153" s="483">
        <f ca="1">W122+CHP!V112+Autoproducer!V112</f>
        <v>0</v>
      </c>
      <c r="X153" s="483">
        <f ca="1">X122+CHP!W112+Autoproducer!W112</f>
        <v>0</v>
      </c>
      <c r="Y153" s="483">
        <f ca="1">Y122+CHP!X112+Autoproducer!X112</f>
        <v>0</v>
      </c>
      <c r="Z153" s="483">
        <f ca="1">Z122+CHP!Y112+Autoproducer!Y112</f>
        <v>0</v>
      </c>
      <c r="AA153" s="483">
        <f ca="1">AA122+CHP!Z112+Autoproducer!Z112</f>
        <v>0</v>
      </c>
      <c r="AB153" s="483">
        <f ca="1">AB122+CHP!AA112+Autoproducer!AA112</f>
        <v>0</v>
      </c>
      <c r="AC153" s="483">
        <f ca="1">AC122+CHP!AB112+Autoproducer!AB112</f>
        <v>0</v>
      </c>
      <c r="AD153" s="483">
        <f ca="1">AD122+CHP!AC112+Autoproducer!AC112</f>
        <v>0</v>
      </c>
      <c r="AE153" s="483">
        <f ca="1">AE122+CHP!AD112+Autoproducer!AD112</f>
        <v>0</v>
      </c>
      <c r="AF153" s="483">
        <f ca="1">AF122+CHP!AE112+Autoproducer!AE112</f>
        <v>0</v>
      </c>
      <c r="AG153" s="483">
        <f ca="1">AG122+CHP!AF112+Autoproducer!AF112</f>
        <v>0</v>
      </c>
      <c r="AH153" s="483">
        <f ca="1">AH122+CHP!AG112+Autoproducer!AG112</f>
        <v>0</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2C4588D-8965-4D77-B284-94302B61F271}">
          <x14:formula1>
            <xm:f>'matching keys'!I2:I10</xm:f>
          </x14:formula1>
          <xm:sqref>B3:B4</xm:sqref>
        </x14:dataValidation>
        <x14:dataValidation type="list" allowBlank="1" showInputMessage="1" showErrorMessage="1" xr:uid="{A11F80B9-A481-4872-B4DE-90511BB6A494}">
          <x14:formula1>
            <xm:f>'matching keys'!I3:I11</xm:f>
          </x14:formula1>
          <xm:sqref>B30</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82002-3D72-49C7-8E03-87ADFEFEE2E2}">
  <dimension ref="A1:AH153"/>
  <sheetViews>
    <sheetView workbookViewId="0"/>
  </sheetViews>
  <sheetFormatPr defaultColWidth="9" defaultRowHeight="12"/>
  <cols>
    <col min="1" max="1" width="2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383</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-SUMPRODUCT((INDIRECT("'"&amp;C$6&amp;"_KESIS'!$b$4:$b$47")='LPG propane or butane'!$B7)*(INDIRECT("'"&amp;C$6&amp;"_KESIS'!$D$1:$BI$1")='LPG propane or butane'!$B$3)*IF(OR('LPG propane or butane'!$A7="coal mining 05",'LPG propane or butane'!$A7="energy pipelines and gas processing 352T353",'LPG propane or butane'!$A7="oil and gas extraction 06",'LPG propane or butane'!$A7="refined petroleum and coke 19",'LPG propane or butane'!$A7="iron and steel 241",'LPG propane or butane'!$A7="chemicals 20, rubber and plastic products 22"),INDIRECT("'"&amp;C$6&amp;"_KESIS'!$D$4:$BI$47")&lt;0,1),INDIRECT("'"&amp;C$6&amp;"_KESIS'!$D$4:$BI$47"))</f>
        <v>0</v>
      </c>
      <c r="D7" s="610" cm="1">
        <f t="array" aca="1" ref="D7" ca="1">-SUMPRODUCT((INDIRECT("'"&amp;D$6&amp;"_KESIS'!$b$4:$b$47")='LPG propane or butane'!$B7)*(INDIRECT("'"&amp;D$6&amp;"_KESIS'!$D$1:$BI$1")='LPG propane or butane'!$B$3)*IF(OR('LPG propane or butane'!$A7="coal mining 05",'LPG propane or butane'!$A7="energy pipelines and gas processing 352T353",'LPG propane or butane'!$A7="oil and gas extraction 06",'LPG propane or butane'!$A7="refined petroleum and coke 19",'LPG propane or butane'!$A7="iron and steel 241",'LPG propane or butane'!$A7="chemicals 20, rubber and plastic products 22"),INDIRECT("'"&amp;D$6&amp;"_KESIS'!$D$4:$BI$47")&lt;0,1),INDIRECT("'"&amp;D$6&amp;"_KESIS'!$D$4:$BI$47"))</f>
        <v>0</v>
      </c>
      <c r="E7" s="610" cm="1">
        <f t="array" aca="1" ref="E7" ca="1">-SUMPRODUCT((INDIRECT("'"&amp;E$6&amp;"_KESIS'!$b$4:$b$47")='LPG propane or butane'!$B7)*(INDIRECT("'"&amp;E$6&amp;"_KESIS'!$D$1:$BI$1")='LPG propane or butane'!$B$3)*IF(OR('LPG propane or butane'!$A7="coal mining 05",'LPG propane or butane'!$A7="energy pipelines and gas processing 352T353",'LPG propane or butane'!$A7="oil and gas extraction 06",'LPG propane or butane'!$A7="refined petroleum and coke 19",'LPG propane or butane'!$A7="iron and steel 241",'LPG propane or butane'!$A7="chemicals 20, rubber and plastic products 22"),INDIRECT("'"&amp;E$6&amp;"_KESIS'!$D$4:$BI$47")&lt;0,1),INDIRECT("'"&amp;E$6&amp;"_KESIS'!$D$4:$BI$47"))</f>
        <v>0</v>
      </c>
      <c r="F7" s="610" cm="1">
        <f t="array" aca="1" ref="F7" ca="1">-SUMPRODUCT((INDIRECT("'"&amp;F$6&amp;"_KESIS'!$b$4:$b$47")='LPG propane or butane'!$B7)*(INDIRECT("'"&amp;F$6&amp;"_KESIS'!$D$1:$BI$1")='LPG propane or butane'!$B$3)*IF(OR('LPG propane or butane'!$A7="coal mining 05",'LPG propane or butane'!$A7="energy pipelines and gas processing 352T353",'LPG propane or butane'!$A7="oil and gas extraction 06",'LPG propane or butane'!$A7="refined petroleum and coke 19",'LPG propane or butane'!$A7="iron and steel 241",'LPG propane or butane'!$A7="chemicals 20, rubber and plastic products 22"),INDIRECT("'"&amp;F$6&amp;"_KESIS'!$D$4:$BI$47")&lt;0,1),INDIRECT("'"&amp;F$6&amp;"_KESIS'!$D$4:$BI$47"))</f>
        <v>0</v>
      </c>
      <c r="G7" s="610" cm="1">
        <f t="array" aca="1" ref="G7" ca="1">-SUMPRODUCT((INDIRECT("'"&amp;G$6&amp;"_KESIS'!$b$4:$b$47")='LPG propane or butane'!$B7)*(INDIRECT("'"&amp;G$6&amp;"_KESIS'!$D$1:$BI$1")='LPG propane or butane'!$B$3)*IF(OR('LPG propane or butane'!$A7="coal mining 05",'LPG propane or butane'!$A7="energy pipelines and gas processing 352T353",'LPG propane or butane'!$A7="oil and gas extraction 06",'LPG propane or butane'!$A7="refined petroleum and coke 19",'LPG propane or butane'!$A7="iron and steel 241",'LPG propane or butane'!$A7="chemicals 20, rubber and plastic products 22"),INDIRECT("'"&amp;G$6&amp;"_KESIS'!$D$4:$BI$47")&lt;0,1),INDIRECT("'"&amp;G$6&amp;"_KESIS'!$D$4:$BI$47"))</f>
        <v>0</v>
      </c>
    </row>
    <row r="8" spans="1:8" ht="13.5">
      <c r="A8" s="607" t="s">
        <v>351</v>
      </c>
      <c r="B8" s="595" t="s">
        <v>86</v>
      </c>
      <c r="C8" s="610" cm="1">
        <f t="array" aca="1" ref="C8" ca="1">-SUMPRODUCT((INDIRECT("'"&amp;C$6&amp;"_KESIS'!$b$4:$b$47")='LPG propane or butane'!$B8)*(INDIRECT("'"&amp;C$6&amp;"_KESIS'!$D$1:$BI$1")='LPG propane or butane'!$B$3)*IF(OR('LPG propane or butane'!$A8="coal mining 05",'LPG propane or butane'!$A8="energy pipelines and gas processing 352T353",'LPG propane or butane'!$A8="oil and gas extraction 06",'LPG propane or butane'!$A8="refined petroleum and coke 19",'LPG propane or butane'!$A8="iron and steel 241",'LPG propane or butane'!$A8="chemicals 20, rubber and plastic products 22"),INDIRECT("'"&amp;C$6&amp;"_KESIS'!$D$4:$BI$47")&lt;0,1),INDIRECT("'"&amp;C$6&amp;"_KESIS'!$D$4:$BI$47"))</f>
        <v>0</v>
      </c>
      <c r="D8" s="610" cm="1">
        <f t="array" aca="1" ref="D8" ca="1">-SUMPRODUCT((INDIRECT("'"&amp;D$6&amp;"_KESIS'!$b$4:$b$47")='LPG propane or butane'!$B8)*(INDIRECT("'"&amp;D$6&amp;"_KESIS'!$D$1:$BI$1")='LPG propane or butane'!$B$3)*IF(OR('LPG propane or butane'!$A8="coal mining 05",'LPG propane or butane'!$A8="energy pipelines and gas processing 352T353",'LPG propane or butane'!$A8="oil and gas extraction 06",'LPG propane or butane'!$A8="refined petroleum and coke 19",'LPG propane or butane'!$A8="iron and steel 241",'LPG propane or butane'!$A8="chemicals 20, rubber and plastic products 22"),INDIRECT("'"&amp;D$6&amp;"_KESIS'!$D$4:$BI$47")&lt;0,1),INDIRECT("'"&amp;D$6&amp;"_KESIS'!$D$4:$BI$47"))</f>
        <v>0</v>
      </c>
      <c r="E8" s="610" cm="1">
        <f t="array" aca="1" ref="E8" ca="1">-SUMPRODUCT((INDIRECT("'"&amp;E$6&amp;"_KESIS'!$b$4:$b$47")='LPG propane or butane'!$B8)*(INDIRECT("'"&amp;E$6&amp;"_KESIS'!$D$1:$BI$1")='LPG propane or butane'!$B$3)*IF(OR('LPG propane or butane'!$A8="coal mining 05",'LPG propane or butane'!$A8="energy pipelines and gas processing 352T353",'LPG propane or butane'!$A8="oil and gas extraction 06",'LPG propane or butane'!$A8="refined petroleum and coke 19",'LPG propane or butane'!$A8="iron and steel 241",'LPG propane or butane'!$A8="chemicals 20, rubber and plastic products 22"),INDIRECT("'"&amp;E$6&amp;"_KESIS'!$D$4:$BI$47")&lt;0,1),INDIRECT("'"&amp;E$6&amp;"_KESIS'!$D$4:$BI$47"))</f>
        <v>0</v>
      </c>
      <c r="F8" s="610" cm="1">
        <f t="array" aca="1" ref="F8" ca="1">-SUMPRODUCT((INDIRECT("'"&amp;F$6&amp;"_KESIS'!$b$4:$b$47")='LPG propane or butane'!$B8)*(INDIRECT("'"&amp;F$6&amp;"_KESIS'!$D$1:$BI$1")='LPG propane or butane'!$B$3)*IF(OR('LPG propane or butane'!$A8="coal mining 05",'LPG propane or butane'!$A8="energy pipelines and gas processing 352T353",'LPG propane or butane'!$A8="oil and gas extraction 06",'LPG propane or butane'!$A8="refined petroleum and coke 19",'LPG propane or butane'!$A8="iron and steel 241",'LPG propane or butane'!$A8="chemicals 20, rubber and plastic products 22"),INDIRECT("'"&amp;F$6&amp;"_KESIS'!$D$4:$BI$47")&lt;0,1),INDIRECT("'"&amp;F$6&amp;"_KESIS'!$D$4:$BI$47"))</f>
        <v>0</v>
      </c>
      <c r="G8" s="610" cm="1">
        <f t="array" aca="1" ref="G8" ca="1">-SUMPRODUCT((INDIRECT("'"&amp;G$6&amp;"_KESIS'!$b$4:$b$47")='LPG propane or butane'!$B8)*(INDIRECT("'"&amp;G$6&amp;"_KESIS'!$D$1:$BI$1")='LPG propane or butane'!$B$3)*IF(OR('LPG propane or butane'!$A8="coal mining 05",'LPG propane or butane'!$A8="energy pipelines and gas processing 352T353",'LPG propane or butane'!$A8="oil and gas extraction 06",'LPG propane or butane'!$A8="refined petroleum and coke 19",'LPG propane or butane'!$A8="iron and steel 241",'LPG propane or butane'!$A8="chemicals 20, rubber and plastic products 22"),INDIRECT("'"&amp;G$6&amp;"_KESIS'!$D$4:$BI$47")&lt;0,1),INDIRECT("'"&amp;G$6&amp;"_KESIS'!$D$4:$BI$47"))</f>
        <v>0</v>
      </c>
    </row>
    <row r="9" spans="1:8" ht="13.5">
      <c r="A9" s="607" t="s">
        <v>254</v>
      </c>
      <c r="B9" s="596" t="s">
        <v>88</v>
      </c>
      <c r="C9" s="610" cm="1">
        <f t="array" aca="1" ref="C9" ca="1">-SUMPRODUCT((INDIRECT("'"&amp;C$6&amp;"_KESIS'!$b$4:$b$47")='LPG propane or butane'!$B9)*(INDIRECT("'"&amp;C$6&amp;"_KESIS'!$D$1:$BI$1")='LPG propane or butane'!$B$3)*IF(OR('LPG propane or butane'!$A9="coal mining 05",'LPG propane or butane'!$A9="energy pipelines and gas processing 352T353",'LPG propane or butane'!$A9="oil and gas extraction 06",'LPG propane or butane'!$A9="refined petroleum and coke 19",'LPG propane or butane'!$A9="iron and steel 241",'LPG propane or butane'!$A9="chemicals 20, rubber and plastic products 22"),INDIRECT("'"&amp;C$6&amp;"_KESIS'!$D$4:$BI$47")&lt;0,1),INDIRECT("'"&amp;C$6&amp;"_KESIS'!$D$4:$BI$47"))</f>
        <v>0</v>
      </c>
      <c r="D9" s="610" cm="1">
        <f t="array" aca="1" ref="D9" ca="1">-SUMPRODUCT((INDIRECT("'"&amp;D$6&amp;"_KESIS'!$b$4:$b$47")='LPG propane or butane'!$B9)*(INDIRECT("'"&amp;D$6&amp;"_KESIS'!$D$1:$BI$1")='LPG propane or butane'!$B$3)*IF(OR('LPG propane or butane'!$A9="coal mining 05",'LPG propane or butane'!$A9="energy pipelines and gas processing 352T353",'LPG propane or butane'!$A9="oil and gas extraction 06",'LPG propane or butane'!$A9="refined petroleum and coke 19",'LPG propane or butane'!$A9="iron and steel 241",'LPG propane or butane'!$A9="chemicals 20, rubber and plastic products 22"),INDIRECT("'"&amp;D$6&amp;"_KESIS'!$D$4:$BI$47")&lt;0,1),INDIRECT("'"&amp;D$6&amp;"_KESIS'!$D$4:$BI$47"))</f>
        <v>0</v>
      </c>
      <c r="E9" s="610" cm="1">
        <f t="array" aca="1" ref="E9" ca="1">-SUMPRODUCT((INDIRECT("'"&amp;E$6&amp;"_KESIS'!$b$4:$b$47")='LPG propane or butane'!$B9)*(INDIRECT("'"&amp;E$6&amp;"_KESIS'!$D$1:$BI$1")='LPG propane or butane'!$B$3)*IF(OR('LPG propane or butane'!$A9="coal mining 05",'LPG propane or butane'!$A9="energy pipelines and gas processing 352T353",'LPG propane or butane'!$A9="oil and gas extraction 06",'LPG propane or butane'!$A9="refined petroleum and coke 19",'LPG propane or butane'!$A9="iron and steel 241",'LPG propane or butane'!$A9="chemicals 20, rubber and plastic products 22"),INDIRECT("'"&amp;E$6&amp;"_KESIS'!$D$4:$BI$47")&lt;0,1),INDIRECT("'"&amp;E$6&amp;"_KESIS'!$D$4:$BI$47"))</f>
        <v>0</v>
      </c>
      <c r="F9" s="610" cm="1">
        <f t="array" aca="1" ref="F9" ca="1">-SUMPRODUCT((INDIRECT("'"&amp;F$6&amp;"_KESIS'!$b$4:$b$47")='LPG propane or butane'!$B9)*(INDIRECT("'"&amp;F$6&amp;"_KESIS'!$D$1:$BI$1")='LPG propane or butane'!$B$3)*IF(OR('LPG propane or butane'!$A9="coal mining 05",'LPG propane or butane'!$A9="energy pipelines and gas processing 352T353",'LPG propane or butane'!$A9="oil and gas extraction 06",'LPG propane or butane'!$A9="refined petroleum and coke 19",'LPG propane or butane'!$A9="iron and steel 241",'LPG propane or butane'!$A9="chemicals 20, rubber and plastic products 22"),INDIRECT("'"&amp;F$6&amp;"_KESIS'!$D$4:$BI$47")&lt;0,1),INDIRECT("'"&amp;F$6&amp;"_KESIS'!$D$4:$BI$47"))</f>
        <v>0</v>
      </c>
      <c r="G9" s="610" cm="1">
        <f t="array" aca="1" ref="G9" ca="1">-SUMPRODUCT((INDIRECT("'"&amp;G$6&amp;"_KESIS'!$b$4:$b$47")='LPG propane or butane'!$B9)*(INDIRECT("'"&amp;G$6&amp;"_KESIS'!$D$1:$BI$1")='LPG propane or butane'!$B$3)*IF(OR('LPG propane or butane'!$A9="coal mining 05",'LPG propane or butane'!$A9="energy pipelines and gas processing 352T353",'LPG propane or butane'!$A9="oil and gas extraction 06",'LPG propane or butane'!$A9="refined petroleum and coke 19",'LPG propane or butane'!$A9="iron and steel 241",'LPG propane or butane'!$A9="chemicals 20, rubber and plastic products 22"),INDIRECT("'"&amp;G$6&amp;"_KESIS'!$D$4:$BI$47")&lt;0,1),INDIRECT("'"&amp;G$6&amp;"_KESIS'!$D$4:$BI$47"))</f>
        <v>0</v>
      </c>
    </row>
    <row r="10" spans="1:8" ht="13.5">
      <c r="A10" s="607" t="s">
        <v>910</v>
      </c>
      <c r="B10" s="597" t="s">
        <v>90</v>
      </c>
      <c r="C10" s="610" cm="1">
        <f t="array" aca="1" ref="C10" ca="1">-SUMPRODUCT((INDIRECT("'"&amp;C$6&amp;"_KESIS'!$b$4:$b$47")='LPG propane or butane'!$B10)*(INDIRECT("'"&amp;C$6&amp;"_KESIS'!$D$1:$BI$1")='LPG propane or butane'!$B$3)*IF(OR('LPG propane or butane'!$A10="coal mining 05",'LPG propane or butane'!$A10="energy pipelines and gas processing 352T353",'LPG propane or butane'!$A10="oil and gas extraction 06",'LPG propane or butane'!$A10="refined petroleum and coke 19",'LPG propane or butane'!$A10="iron and steel 241",'LPG propane or butane'!$A10="chemicals 20, rubber and plastic products 22"),INDIRECT("'"&amp;C$6&amp;"_KESIS'!$D$4:$BI$47")&lt;0,1),INDIRECT("'"&amp;C$6&amp;"_KESIS'!$D$4:$BI$47"))</f>
        <v>23.6</v>
      </c>
      <c r="D10" s="610" cm="1">
        <f t="array" aca="1" ref="D10" ca="1">-SUMPRODUCT((INDIRECT("'"&amp;D$6&amp;"_KESIS'!$b$4:$b$47")='LPG propane or butane'!$B10)*(INDIRECT("'"&amp;D$6&amp;"_KESIS'!$D$1:$BI$1")='LPG propane or butane'!$B$3)*IF(OR('LPG propane or butane'!$A10="coal mining 05",'LPG propane or butane'!$A10="energy pipelines and gas processing 352T353",'LPG propane or butane'!$A10="oil and gas extraction 06",'LPG propane or butane'!$A10="refined petroleum and coke 19",'LPG propane or butane'!$A10="iron and steel 241",'LPG propane or butane'!$A10="chemicals 20, rubber and plastic products 22"),INDIRECT("'"&amp;D$6&amp;"_KESIS'!$D$4:$BI$47")&lt;0,1),INDIRECT("'"&amp;D$6&amp;"_KESIS'!$D$4:$BI$47"))</f>
        <v>24.7</v>
      </c>
      <c r="E10" s="610" cm="1">
        <f t="array" aca="1" ref="E10" ca="1">-SUMPRODUCT((INDIRECT("'"&amp;E$6&amp;"_KESIS'!$b$4:$b$47")='LPG propane or butane'!$B10)*(INDIRECT("'"&amp;E$6&amp;"_KESIS'!$D$1:$BI$1")='LPG propane or butane'!$B$3)*IF(OR('LPG propane or butane'!$A10="coal mining 05",'LPG propane or butane'!$A10="energy pipelines and gas processing 352T353",'LPG propane or butane'!$A10="oil and gas extraction 06",'LPG propane or butane'!$A10="refined petroleum and coke 19",'LPG propane or butane'!$A10="iron and steel 241",'LPG propane or butane'!$A10="chemicals 20, rubber and plastic products 22"),INDIRECT("'"&amp;E$6&amp;"_KESIS'!$D$4:$BI$47")&lt;0,1),INDIRECT("'"&amp;E$6&amp;"_KESIS'!$D$4:$BI$47"))</f>
        <v>162.6</v>
      </c>
      <c r="F10" s="610" cm="1">
        <f t="array" aca="1" ref="F10" ca="1">-SUMPRODUCT((INDIRECT("'"&amp;F$6&amp;"_KESIS'!$b$4:$b$47")='LPG propane or butane'!$B10)*(INDIRECT("'"&amp;F$6&amp;"_KESIS'!$D$1:$BI$1")='LPG propane or butane'!$B$3)*IF(OR('LPG propane or butane'!$A10="coal mining 05",'LPG propane or butane'!$A10="energy pipelines and gas processing 352T353",'LPG propane or butane'!$A10="oil and gas extraction 06",'LPG propane or butane'!$A10="refined petroleum and coke 19",'LPG propane or butane'!$A10="iron and steel 241",'LPG propane or butane'!$A10="chemicals 20, rubber and plastic products 22"),INDIRECT("'"&amp;F$6&amp;"_KESIS'!$D$4:$BI$47")&lt;0,1),INDIRECT("'"&amp;F$6&amp;"_KESIS'!$D$4:$BI$47"))</f>
        <v>334.3</v>
      </c>
      <c r="G10" s="610" cm="1">
        <f t="array" aca="1" ref="G10" ca="1">-SUMPRODUCT((INDIRECT("'"&amp;G$6&amp;"_KESIS'!$b$4:$b$47")='LPG propane or butane'!$B10)*(INDIRECT("'"&amp;G$6&amp;"_KESIS'!$D$1:$BI$1")='LPG propane or butane'!$B$3)*IF(OR('LPG propane or butane'!$A10="coal mining 05",'LPG propane or butane'!$A10="energy pipelines and gas processing 352T353",'LPG propane or butane'!$A10="oil and gas extraction 06",'LPG propane or butane'!$A10="refined petroleum and coke 19",'LPG propane or butane'!$A10="iron and steel 241",'LPG propane or butane'!$A10="chemicals 20, rubber and plastic products 22"),INDIRECT("'"&amp;G$6&amp;"_KESIS'!$D$4:$BI$47")&lt;0,1),INDIRECT("'"&amp;G$6&amp;"_KESIS'!$D$4:$BI$47"))</f>
        <v>259.2</v>
      </c>
      <c r="H10" s="485"/>
    </row>
    <row r="11" spans="1:8" ht="13.5">
      <c r="A11" s="607" t="s">
        <v>247</v>
      </c>
      <c r="B11" s="598" t="s">
        <v>94</v>
      </c>
      <c r="C11" s="610" cm="1">
        <f t="array" aca="1" ref="C11" ca="1">-SUMPRODUCT((INDIRECT("'"&amp;C$6&amp;"_KESIS'!$b$4:$b$47")='LPG propane or butane'!$B11)*(INDIRECT("'"&amp;C$6&amp;"_KESIS'!$D$1:$BI$1")='LPG propane or butane'!$B$3)*IF(OR('LPG propane or butane'!$A11="coal mining 05",'LPG propane or butane'!$A11="energy pipelines and gas processing 352T353",'LPG propane or butane'!$A11="oil and gas extraction 06",'LPG propane or butane'!$A11="refined petroleum and coke 19",'LPG propane or butane'!$A11="iron and steel 241",'LPG propane or butane'!$A11="chemicals 20, rubber and plastic products 22"),INDIRECT("'"&amp;C$6&amp;"_KESIS'!$D$4:$BI$47")&lt;0,1),INDIRECT("'"&amp;C$6&amp;"_KESIS'!$D$4:$BI$47"))</f>
        <v>0</v>
      </c>
      <c r="D11" s="610" cm="1">
        <f t="array" aca="1" ref="D11" ca="1">-SUMPRODUCT((INDIRECT("'"&amp;D$6&amp;"_KESIS'!$b$4:$b$47")='LPG propane or butane'!$B11)*(INDIRECT("'"&amp;D$6&amp;"_KESIS'!$D$1:$BI$1")='LPG propane or butane'!$B$3)*IF(OR('LPG propane or butane'!$A11="coal mining 05",'LPG propane or butane'!$A11="energy pipelines and gas processing 352T353",'LPG propane or butane'!$A11="oil and gas extraction 06",'LPG propane or butane'!$A11="refined petroleum and coke 19",'LPG propane or butane'!$A11="iron and steel 241",'LPG propane or butane'!$A11="chemicals 20, rubber and plastic products 22"),INDIRECT("'"&amp;D$6&amp;"_KESIS'!$D$4:$BI$47")&lt;0,1),INDIRECT("'"&amp;D$6&amp;"_KESIS'!$D$4:$BI$47"))</f>
        <v>0</v>
      </c>
      <c r="E11" s="610" cm="1">
        <f t="array" aca="1" ref="E11" ca="1">-SUMPRODUCT((INDIRECT("'"&amp;E$6&amp;"_KESIS'!$b$4:$b$47")='LPG propane or butane'!$B11)*(INDIRECT("'"&amp;E$6&amp;"_KESIS'!$D$1:$BI$1")='LPG propane or butane'!$B$3)*IF(OR('LPG propane or butane'!$A11="coal mining 05",'LPG propane or butane'!$A11="energy pipelines and gas processing 352T353",'LPG propane or butane'!$A11="oil and gas extraction 06",'LPG propane or butane'!$A11="refined petroleum and coke 19",'LPG propane or butane'!$A11="iron and steel 241",'LPG propane or butane'!$A11="chemicals 20, rubber and plastic products 22"),INDIRECT("'"&amp;E$6&amp;"_KESIS'!$D$4:$BI$47")&lt;0,1),INDIRECT("'"&amp;E$6&amp;"_KESIS'!$D$4:$BI$47"))</f>
        <v>0</v>
      </c>
      <c r="F11" s="610" cm="1">
        <f t="array" aca="1" ref="F11" ca="1">-SUMPRODUCT((INDIRECT("'"&amp;F$6&amp;"_KESIS'!$b$4:$b$47")='LPG propane or butane'!$B11)*(INDIRECT("'"&amp;F$6&amp;"_KESIS'!$D$1:$BI$1")='LPG propane or butane'!$B$3)*IF(OR('LPG propane or butane'!$A11="coal mining 05",'LPG propane or butane'!$A11="energy pipelines and gas processing 352T353",'LPG propane or butane'!$A11="oil and gas extraction 06",'LPG propane or butane'!$A11="refined petroleum and coke 19",'LPG propane or butane'!$A11="iron and steel 241",'LPG propane or butane'!$A11="chemicals 20, rubber and plastic products 22"),INDIRECT("'"&amp;F$6&amp;"_KESIS'!$D$4:$BI$47")&lt;0,1),INDIRECT("'"&amp;F$6&amp;"_KESIS'!$D$4:$BI$47"))</f>
        <v>0</v>
      </c>
      <c r="G11" s="610" cm="1">
        <f t="array" aca="1" ref="G11" ca="1">-SUMPRODUCT((INDIRECT("'"&amp;G$6&amp;"_KESIS'!$b$4:$b$47")='LPG propane or butane'!$B11)*(INDIRECT("'"&amp;G$6&amp;"_KESIS'!$D$1:$BI$1")='LPG propane or butane'!$B$3)*IF(OR('LPG propane or butane'!$A11="coal mining 05",'LPG propane or butane'!$A11="energy pipelines and gas processing 352T353",'LPG propane or butane'!$A11="oil and gas extraction 06",'LPG propane or butane'!$A11="refined petroleum and coke 19",'LPG propane or butane'!$A11="iron and steel 241",'LPG propane or butane'!$A11="chemicals 20, rubber and plastic products 22"),INDIRECT("'"&amp;G$6&amp;"_KESIS'!$D$4:$BI$47")&lt;0,1),INDIRECT("'"&amp;G$6&amp;"_KESIS'!$D$4:$BI$47"))</f>
        <v>0</v>
      </c>
    </row>
    <row r="12" spans="1:8" ht="13.5">
      <c r="A12" s="607" t="s">
        <v>806</v>
      </c>
      <c r="B12" s="599" t="s">
        <v>190</v>
      </c>
      <c r="C12" s="610" cm="1">
        <f t="array" aca="1" ref="C12" ca="1">-SUMPRODUCT((INDIRECT("'"&amp;C$6&amp;"_KESIS'!$b$4:$b$47")='LPG propane or butane'!$B12)*(INDIRECT("'"&amp;C$6&amp;"_KESIS'!$D$1:$BI$1")='LPG propane or butane'!$B$3)*IF(OR('LPG propane or butane'!$A12="coal mining 05",'LPG propane or butane'!$A12="energy pipelines and gas processing 352T353",'LPG propane or butane'!$A12="oil and gas extraction 06",'LPG propane or butane'!$A12="refined petroleum and coke 19",'LPG propane or butane'!$A12="iron and steel 241",'LPG propane or butane'!$A12="chemicals 20, rubber and plastic products 22"),INDIRECT("'"&amp;C$6&amp;"_KESIS'!$D$4:$BI$47")&lt;0,1),INDIRECT("'"&amp;C$6&amp;"_KESIS'!$D$4:$BI$47"))</f>
        <v>3.7</v>
      </c>
      <c r="D12" s="610" cm="1">
        <f t="array" aca="1" ref="D12" ca="1">-SUMPRODUCT((INDIRECT("'"&amp;D$6&amp;"_KESIS'!$b$4:$b$47")='LPG propane or butane'!$B12)*(INDIRECT("'"&amp;D$6&amp;"_KESIS'!$D$1:$BI$1")='LPG propane or butane'!$B$3)*IF(OR('LPG propane or butane'!$A12="coal mining 05",'LPG propane or butane'!$A12="energy pipelines and gas processing 352T353",'LPG propane or butane'!$A12="oil and gas extraction 06",'LPG propane or butane'!$A12="refined petroleum and coke 19",'LPG propane or butane'!$A12="iron and steel 241",'LPG propane or butane'!$A12="chemicals 20, rubber and plastic products 22"),INDIRECT("'"&amp;D$6&amp;"_KESIS'!$D$4:$BI$47")&lt;0,1),INDIRECT("'"&amp;D$6&amp;"_KESIS'!$D$4:$BI$47"))</f>
        <v>3.7</v>
      </c>
      <c r="E12" s="610" cm="1">
        <f t="array" aca="1" ref="E12" ca="1">-SUMPRODUCT((INDIRECT("'"&amp;E$6&amp;"_KESIS'!$b$4:$b$47")='LPG propane or butane'!$B12)*(INDIRECT("'"&amp;E$6&amp;"_KESIS'!$D$1:$BI$1")='LPG propane or butane'!$B$3)*IF(OR('LPG propane or butane'!$A12="coal mining 05",'LPG propane or butane'!$A12="energy pipelines and gas processing 352T353",'LPG propane or butane'!$A12="oil and gas extraction 06",'LPG propane or butane'!$A12="refined petroleum and coke 19",'LPG propane or butane'!$A12="iron and steel 241",'LPG propane or butane'!$A12="chemicals 20, rubber and plastic products 22"),INDIRECT("'"&amp;E$6&amp;"_KESIS'!$D$4:$BI$47")&lt;0,1),INDIRECT("'"&amp;E$6&amp;"_KESIS'!$D$4:$BI$47"))</f>
        <v>3.8</v>
      </c>
      <c r="F12" s="610" cm="1">
        <f t="array" aca="1" ref="F12" ca="1">-SUMPRODUCT((INDIRECT("'"&amp;F$6&amp;"_KESIS'!$b$4:$b$47")='LPG propane or butane'!$B12)*(INDIRECT("'"&amp;F$6&amp;"_KESIS'!$D$1:$BI$1")='LPG propane or butane'!$B$3)*IF(OR('LPG propane or butane'!$A12="coal mining 05",'LPG propane or butane'!$A12="energy pipelines and gas processing 352T353",'LPG propane or butane'!$A12="oil and gas extraction 06",'LPG propane or butane'!$A12="refined petroleum and coke 19",'LPG propane or butane'!$A12="iron and steel 241",'LPG propane or butane'!$A12="chemicals 20, rubber and plastic products 22"),INDIRECT("'"&amp;F$6&amp;"_KESIS'!$D$4:$BI$47")&lt;0,1),INDIRECT("'"&amp;F$6&amp;"_KESIS'!$D$4:$BI$47"))</f>
        <v>3.9</v>
      </c>
      <c r="G12" s="610" cm="1">
        <f t="array" aca="1" ref="G12" ca="1">-SUMPRODUCT((INDIRECT("'"&amp;G$6&amp;"_KESIS'!$b$4:$b$47")='LPG propane or butane'!$B12)*(INDIRECT("'"&amp;G$6&amp;"_KESIS'!$D$1:$BI$1")='LPG propane or butane'!$B$3)*IF(OR('LPG propane or butane'!$A12="coal mining 05",'LPG propane or butane'!$A12="energy pipelines and gas processing 352T353",'LPG propane or butane'!$A12="oil and gas extraction 06",'LPG propane or butane'!$A12="refined petroleum and coke 19",'LPG propane or butane'!$A12="iron and steel 241",'LPG propane or butane'!$A12="chemicals 20, rubber and plastic products 22"),INDIRECT("'"&amp;G$6&amp;"_KESIS'!$D$4:$BI$47")&lt;0,1),INDIRECT("'"&amp;G$6&amp;"_KESIS'!$D$4:$BI$47"))</f>
        <v>0</v>
      </c>
    </row>
    <row r="13" spans="1:8" ht="13.5">
      <c r="A13" s="608" t="s">
        <v>256</v>
      </c>
      <c r="B13" s="628" t="s">
        <v>101</v>
      </c>
      <c r="C13" s="629">
        <f>'석유류 수급통계_2019_2022'!W7</f>
        <v>50922.880749608157</v>
      </c>
      <c r="D13" s="629">
        <f>'석유류 수급통계_2019_2022'!W8</f>
        <v>47236.236631975909</v>
      </c>
      <c r="E13" s="629">
        <f>'석유류 수급통계_2019_2022'!W9</f>
        <v>52851.520078967616</v>
      </c>
      <c r="F13" s="629">
        <f>'석유류 수급통계_2019_2022'!W10</f>
        <v>52494.340042771262</v>
      </c>
      <c r="G13" s="629">
        <f>'석유류 수급통계_2019_2022'!W11</f>
        <v>49811.604102753416</v>
      </c>
      <c r="H13" s="509" t="s">
        <v>912</v>
      </c>
    </row>
    <row r="14" spans="1:8" ht="13.5">
      <c r="A14" s="607" t="s">
        <v>267</v>
      </c>
      <c r="B14" s="597" t="s">
        <v>102</v>
      </c>
      <c r="C14" s="610" cm="1">
        <f t="array" aca="1" ref="C14" ca="1">-SUMPRODUCT((INDIRECT("'"&amp;C$6&amp;"_KESIS'!$b$4:$b$47")='LPG propane or butane'!$B14)*(INDIRECT("'"&amp;C$6&amp;"_KESIS'!$D$1:$BI$1")='LPG propane or butane'!$B$3)*IF(OR('LPG propane or butane'!$A14="coal mining 05",'LPG propane or butane'!$A14="energy pipelines and gas processing 352T353",'LPG propane or butane'!$A14="oil and gas extraction 06",'LPG propane or butane'!$A14="refined petroleum and coke 19",'LPG propane or butane'!$A14="iron and steel 241",'LPG propane or butane'!$A14="chemicals 20, rubber and plastic products 22"),INDIRECT("'"&amp;C$6&amp;"_KESIS'!$D$4:$BI$47")&lt;0,1),INDIRECT("'"&amp;C$6&amp;"_KESIS'!$D$4:$BI$47"))</f>
        <v>91.5</v>
      </c>
      <c r="D14" s="610" cm="1">
        <f t="array" aca="1" ref="D14" ca="1">-SUMPRODUCT((INDIRECT("'"&amp;D$6&amp;"_KESIS'!$b$4:$b$47")='LPG propane or butane'!$B14)*(INDIRECT("'"&amp;D$6&amp;"_KESIS'!$D$1:$BI$1")='LPG propane or butane'!$B$3)*IF(OR('LPG propane or butane'!$A14="coal mining 05",'LPG propane or butane'!$A14="energy pipelines and gas processing 352T353",'LPG propane or butane'!$A14="oil and gas extraction 06",'LPG propane or butane'!$A14="refined petroleum and coke 19",'LPG propane or butane'!$A14="iron and steel 241",'LPG propane or butane'!$A14="chemicals 20, rubber and plastic products 22"),INDIRECT("'"&amp;D$6&amp;"_KESIS'!$D$4:$BI$47")&lt;0,1),INDIRECT("'"&amp;D$6&amp;"_KESIS'!$D$4:$BI$47"))</f>
        <v>86.3</v>
      </c>
      <c r="E14" s="610" cm="1">
        <f t="array" aca="1" ref="E14" ca="1">-SUMPRODUCT((INDIRECT("'"&amp;E$6&amp;"_KESIS'!$b$4:$b$47")='LPG propane or butane'!$B14)*(INDIRECT("'"&amp;E$6&amp;"_KESIS'!$D$1:$BI$1")='LPG propane or butane'!$B$3)*IF(OR('LPG propane or butane'!$A14="coal mining 05",'LPG propane or butane'!$A14="energy pipelines and gas processing 352T353",'LPG propane or butane'!$A14="oil and gas extraction 06",'LPG propane or butane'!$A14="refined petroleum and coke 19",'LPG propane or butane'!$A14="iron and steel 241",'LPG propane or butane'!$A14="chemicals 20, rubber and plastic products 22"),INDIRECT("'"&amp;E$6&amp;"_KESIS'!$D$4:$BI$47")&lt;0,1),INDIRECT("'"&amp;E$6&amp;"_KESIS'!$D$4:$BI$47"))</f>
        <v>111.6</v>
      </c>
      <c r="F14" s="610" cm="1">
        <f t="array" aca="1" ref="F14" ca="1">-SUMPRODUCT((INDIRECT("'"&amp;F$6&amp;"_KESIS'!$b$4:$b$47")='LPG propane or butane'!$B14)*(INDIRECT("'"&amp;F$6&amp;"_KESIS'!$D$1:$BI$1")='LPG propane or butane'!$B$3)*IF(OR('LPG propane or butane'!$A14="coal mining 05",'LPG propane or butane'!$A14="energy pipelines and gas processing 352T353",'LPG propane or butane'!$A14="oil and gas extraction 06",'LPG propane or butane'!$A14="refined petroleum and coke 19",'LPG propane or butane'!$A14="iron and steel 241",'LPG propane or butane'!$A14="chemicals 20, rubber and plastic products 22"),INDIRECT("'"&amp;F$6&amp;"_KESIS'!$D$4:$BI$47")&lt;0,1),INDIRECT("'"&amp;F$6&amp;"_KESIS'!$D$4:$BI$47"))</f>
        <v>115.20000000000002</v>
      </c>
      <c r="G14" s="610" cm="1">
        <f t="array" aca="1" ref="G14" ca="1">-SUMPRODUCT((INDIRECT("'"&amp;G$6&amp;"_KESIS'!$b$4:$b$47")='LPG propane or butane'!$B14)*(INDIRECT("'"&amp;G$6&amp;"_KESIS'!$D$1:$BI$1")='LPG propane or butane'!$B$3)*IF(OR('LPG propane or butane'!$A14="coal mining 05",'LPG propane or butane'!$A14="energy pipelines and gas processing 352T353",'LPG propane or butane'!$A14="oil and gas extraction 06",'LPG propane or butane'!$A14="refined petroleum and coke 19",'LPG propane or butane'!$A14="iron and steel 241",'LPG propane or butane'!$A14="chemicals 20, rubber and plastic products 22"),INDIRECT("'"&amp;G$6&amp;"_KESIS'!$D$4:$BI$47")&lt;0,1),INDIRECT("'"&amp;G$6&amp;"_KESIS'!$D$4:$BI$47"))</f>
        <v>117</v>
      </c>
    </row>
    <row r="15" spans="1:8" ht="13.5">
      <c r="A15" s="107" t="s">
        <v>246</v>
      </c>
      <c r="B15" s="600" t="s">
        <v>109</v>
      </c>
      <c r="C15" s="627" cm="1">
        <f t="array" aca="1" ref="C15" ca="1">SUMPRODUCT((INDIRECT("'"&amp;C$6&amp;"_KESIS'!$b$48:$b$91")='LPG propane or butane'!$B15)*(INDIRECT("'"&amp;C$6&amp;"_KESIS'!$D$1:$BI$1")='LPG propane or butane'!$B$3),INDIRECT("'"&amp;C$6&amp;"_KESIS'!$D$48:$BI$91"))</f>
        <v>4.6999999999999993</v>
      </c>
      <c r="D15" s="627" cm="1">
        <f t="array" aca="1" ref="D15" ca="1">SUMPRODUCT((INDIRECT("'"&amp;D$6&amp;"_KESIS'!$b$48:$b$91")='LPG propane or butane'!$B15)*(INDIRECT("'"&amp;D$6&amp;"_KESIS'!$D$1:$BI$1")='LPG propane or butane'!$B$3),INDIRECT("'"&amp;D$6&amp;"_KESIS'!$D$48:$BI$91"))</f>
        <v>4.8</v>
      </c>
      <c r="E15" s="627" cm="1">
        <f t="array" aca="1" ref="E15" ca="1">SUMPRODUCT((INDIRECT("'"&amp;E$6&amp;"_KESIS'!$b$48:$b$91")='LPG propane or butane'!$B15)*(INDIRECT("'"&amp;E$6&amp;"_KESIS'!$D$1:$BI$1")='LPG propane or butane'!$B$3),INDIRECT("'"&amp;E$6&amp;"_KESIS'!$D$48:$BI$91"))</f>
        <v>5</v>
      </c>
      <c r="F15" s="627" cm="1">
        <f t="array" aca="1" ref="F15" ca="1">SUMPRODUCT((INDIRECT("'"&amp;F$6&amp;"_KESIS'!$b$48:$b$91")='LPG propane or butane'!$B15)*(INDIRECT("'"&amp;F$6&amp;"_KESIS'!$D$1:$BI$1")='LPG propane or butane'!$B$3),INDIRECT("'"&amp;F$6&amp;"_KESIS'!$D$48:$BI$91"))</f>
        <v>5.3</v>
      </c>
      <c r="G15" s="627" cm="1">
        <f t="array" aca="1" ref="G15" ca="1">SUMPRODUCT((INDIRECT("'"&amp;G$6&amp;"_KESIS'!$b$48:$b$91")='LPG propane or butane'!$B15)*(INDIRECT("'"&amp;G$6&amp;"_KESIS'!$D$1:$BI$1")='LPG propane or butane'!$B$3),INDIRECT("'"&amp;G$6&amp;"_KESIS'!$D$48:$BI$91"))</f>
        <v>4.8999999999999995</v>
      </c>
    </row>
    <row r="16" spans="1:8" ht="13.5">
      <c r="A16" s="107" t="s">
        <v>246</v>
      </c>
      <c r="B16" s="600" t="s">
        <v>110</v>
      </c>
      <c r="C16" s="627" cm="1">
        <f t="array" aca="1" ref="C16" ca="1">SUMPRODUCT((INDIRECT("'"&amp;C$6&amp;"_KESIS'!$b$48:$b$91")='LPG propane or butane'!$B16)*(INDIRECT("'"&amp;C$6&amp;"_KESIS'!$D$1:$BI$1")='LPG propane or butane'!$B$3),INDIRECT("'"&amp;C$6&amp;"_KESIS'!$D$48:$BI$91"))</f>
        <v>1.2</v>
      </c>
      <c r="D16" s="627" cm="1">
        <f t="array" aca="1" ref="D16" ca="1">SUMPRODUCT((INDIRECT("'"&amp;D$6&amp;"_KESIS'!$b$48:$b$91")='LPG propane or butane'!$B16)*(INDIRECT("'"&amp;D$6&amp;"_KESIS'!$D$1:$BI$1")='LPG propane or butane'!$B$3),INDIRECT("'"&amp;D$6&amp;"_KESIS'!$D$48:$BI$91"))</f>
        <v>1.2</v>
      </c>
      <c r="E16" s="627" cm="1">
        <f t="array" aca="1" ref="E16" ca="1">SUMPRODUCT((INDIRECT("'"&amp;E$6&amp;"_KESIS'!$b$48:$b$91")='LPG propane or butane'!$B16)*(INDIRECT("'"&amp;E$6&amp;"_KESIS'!$D$1:$BI$1")='LPG propane or butane'!$B$3),INDIRECT("'"&amp;E$6&amp;"_KESIS'!$D$48:$BI$91"))</f>
        <v>1.2</v>
      </c>
      <c r="F16" s="627" cm="1">
        <f t="array" aca="1" ref="F16" ca="1">SUMPRODUCT((INDIRECT("'"&amp;F$6&amp;"_KESIS'!$b$48:$b$91")='LPG propane or butane'!$B16)*(INDIRECT("'"&amp;F$6&amp;"_KESIS'!$D$1:$BI$1")='LPG propane or butane'!$B$3),INDIRECT("'"&amp;F$6&amp;"_KESIS'!$D$48:$BI$91"))</f>
        <v>1.2</v>
      </c>
      <c r="G16" s="627" cm="1">
        <f t="array" aca="1" ref="G16" ca="1">SUMPRODUCT((INDIRECT("'"&amp;G$6&amp;"_KESIS'!$b$48:$b$91")='LPG propane or butane'!$B16)*(INDIRECT("'"&amp;G$6&amp;"_KESIS'!$D$1:$BI$1")='LPG propane or butane'!$B$3),INDIRECT("'"&amp;G$6&amp;"_KESIS'!$D$48:$BI$91"))</f>
        <v>1.2</v>
      </c>
    </row>
    <row r="17" spans="1:8" ht="13.5">
      <c r="A17" s="107" t="s">
        <v>249</v>
      </c>
      <c r="B17" s="600" t="s">
        <v>111</v>
      </c>
      <c r="C17" s="627" cm="1">
        <f t="array" aca="1" ref="C17" ca="1">SUMPRODUCT((INDIRECT("'"&amp;C$6&amp;"_KESIS'!$b$48:$b$91")='LPG propane or butane'!$B17)*(INDIRECT("'"&amp;C$6&amp;"_KESIS'!$D$1:$BI$1")='LPG propane or butane'!$B$3),INDIRECT("'"&amp;C$6&amp;"_KESIS'!$D$48:$BI$91"))</f>
        <v>1.8</v>
      </c>
      <c r="D17" s="627" cm="1">
        <f t="array" aca="1" ref="D17" ca="1">SUMPRODUCT((INDIRECT("'"&amp;D$6&amp;"_KESIS'!$b$48:$b$91")='LPG propane or butane'!$B17)*(INDIRECT("'"&amp;D$6&amp;"_KESIS'!$D$1:$BI$1")='LPG propane or butane'!$B$3),INDIRECT("'"&amp;D$6&amp;"_KESIS'!$D$48:$BI$91"))</f>
        <v>1.8</v>
      </c>
      <c r="E17" s="627" cm="1">
        <f t="array" aca="1" ref="E17" ca="1">SUMPRODUCT((INDIRECT("'"&amp;E$6&amp;"_KESIS'!$b$48:$b$91")='LPG propane or butane'!$B17)*(INDIRECT("'"&amp;E$6&amp;"_KESIS'!$D$1:$BI$1")='LPG propane or butane'!$B$3),INDIRECT("'"&amp;E$6&amp;"_KESIS'!$D$48:$BI$91"))</f>
        <v>1.8</v>
      </c>
      <c r="F17" s="627" cm="1">
        <f t="array" aca="1" ref="F17" ca="1">SUMPRODUCT((INDIRECT("'"&amp;F$6&amp;"_KESIS'!$b$48:$b$91")='LPG propane or butane'!$B17)*(INDIRECT("'"&amp;F$6&amp;"_KESIS'!$D$1:$BI$1")='LPG propane or butane'!$B$3),INDIRECT("'"&amp;F$6&amp;"_KESIS'!$D$48:$BI$91"))</f>
        <v>1.9</v>
      </c>
      <c r="G17" s="627" cm="1">
        <f t="array" aca="1" ref="G17" ca="1">SUMPRODUCT((INDIRECT("'"&amp;G$6&amp;"_KESIS'!$b$48:$b$91")='LPG propane or butane'!$B17)*(INDIRECT("'"&amp;G$6&amp;"_KESIS'!$D$1:$BI$1")='LPG propane or butane'!$B$3),INDIRECT("'"&amp;G$6&amp;"_KESIS'!$D$48:$BI$91"))</f>
        <v>1.9</v>
      </c>
    </row>
    <row r="18" spans="1:8" ht="13.5">
      <c r="A18" s="107" t="s">
        <v>250</v>
      </c>
      <c r="B18" s="600" t="s">
        <v>113</v>
      </c>
      <c r="C18" s="627" cm="1">
        <f t="array" aca="1" ref="C18" ca="1">SUMPRODUCT((INDIRECT("'"&amp;C$6&amp;"_KESIS'!$b$48:$b$91")='LPG propane or butane'!$B18)*(INDIRECT("'"&amp;C$6&amp;"_KESIS'!$D$1:$BI$1")='LPG propane or butane'!$B$3),INDIRECT("'"&amp;C$6&amp;"_KESIS'!$D$48:$BI$91"))</f>
        <v>25.1</v>
      </c>
      <c r="D18" s="627" cm="1">
        <f t="array" aca="1" ref="D18" ca="1">SUMPRODUCT((INDIRECT("'"&amp;D$6&amp;"_KESIS'!$b$48:$b$91")='LPG propane or butane'!$B18)*(INDIRECT("'"&amp;D$6&amp;"_KESIS'!$D$1:$BI$1")='LPG propane or butane'!$B$3),INDIRECT("'"&amp;D$6&amp;"_KESIS'!$D$48:$BI$91"))</f>
        <v>22.3</v>
      </c>
      <c r="E18" s="627" cm="1">
        <f t="array" aca="1" ref="E18" ca="1">SUMPRODUCT((INDIRECT("'"&amp;E$6&amp;"_KESIS'!$b$48:$b$91")='LPG propane or butane'!$B18)*(INDIRECT("'"&amp;E$6&amp;"_KESIS'!$D$1:$BI$1")='LPG propane or butane'!$B$3),INDIRECT("'"&amp;E$6&amp;"_KESIS'!$D$48:$BI$91"))</f>
        <v>20.799999999999997</v>
      </c>
      <c r="F18" s="627" cm="1">
        <f t="array" aca="1" ref="F18" ca="1">SUMPRODUCT((INDIRECT("'"&amp;F$6&amp;"_KESIS'!$b$48:$b$91")='LPG propane or butane'!$B18)*(INDIRECT("'"&amp;F$6&amp;"_KESIS'!$D$1:$BI$1")='LPG propane or butane'!$B$3),INDIRECT("'"&amp;F$6&amp;"_KESIS'!$D$48:$BI$91"))</f>
        <v>21</v>
      </c>
      <c r="G18" s="627" cm="1">
        <f t="array" aca="1" ref="G18" ca="1">SUMPRODUCT((INDIRECT("'"&amp;G$6&amp;"_KESIS'!$b$48:$b$91")='LPG propane or butane'!$B18)*(INDIRECT("'"&amp;G$6&amp;"_KESIS'!$D$1:$BI$1")='LPG propane or butane'!$B$3),INDIRECT("'"&amp;G$6&amp;"_KESIS'!$D$48:$BI$91"))</f>
        <v>20.7</v>
      </c>
    </row>
    <row r="19" spans="1:8" ht="13.5">
      <c r="A19" s="107" t="s">
        <v>251</v>
      </c>
      <c r="B19" s="600" t="s">
        <v>114</v>
      </c>
      <c r="C19" s="627" cm="1">
        <f t="array" aca="1" ref="C19" ca="1">SUMPRODUCT((INDIRECT("'"&amp;C$6&amp;"_KESIS'!$b$48:$b$91")='LPG propane or butane'!$B19)*(INDIRECT("'"&amp;C$6&amp;"_KESIS'!$D$1:$BI$1")='LPG propane or butane'!$B$3),INDIRECT("'"&amp;C$6&amp;"_KESIS'!$D$48:$BI$91"))</f>
        <v>3.9000000000000004</v>
      </c>
      <c r="D19" s="627" cm="1">
        <f t="array" aca="1" ref="D19" ca="1">SUMPRODUCT((INDIRECT("'"&amp;D$6&amp;"_KESIS'!$b$48:$b$91")='LPG propane or butane'!$B19)*(INDIRECT("'"&amp;D$6&amp;"_KESIS'!$D$1:$BI$1")='LPG propane or butane'!$B$3),INDIRECT("'"&amp;D$6&amp;"_KESIS'!$D$48:$BI$91"))</f>
        <v>3.9000000000000004</v>
      </c>
      <c r="E19" s="627" cm="1">
        <f t="array" aca="1" ref="E19" ca="1">SUMPRODUCT((INDIRECT("'"&amp;E$6&amp;"_KESIS'!$b$48:$b$91")='LPG propane or butane'!$B19)*(INDIRECT("'"&amp;E$6&amp;"_KESIS'!$D$1:$BI$1")='LPG propane or butane'!$B$3),INDIRECT("'"&amp;E$6&amp;"_KESIS'!$D$48:$BI$91"))</f>
        <v>4.0999999999999996</v>
      </c>
      <c r="F19" s="627" cm="1">
        <f t="array" aca="1" ref="F19" ca="1">SUMPRODUCT((INDIRECT("'"&amp;F$6&amp;"_KESIS'!$b$48:$b$91")='LPG propane or butane'!$B19)*(INDIRECT("'"&amp;F$6&amp;"_KESIS'!$D$1:$BI$1")='LPG propane or butane'!$B$3),INDIRECT("'"&amp;F$6&amp;"_KESIS'!$D$48:$BI$91"))</f>
        <v>4.2</v>
      </c>
      <c r="G19" s="627" cm="1">
        <f t="array" aca="1" ref="G19" ca="1">SUMPRODUCT((INDIRECT("'"&amp;G$6&amp;"_KESIS'!$b$48:$b$91")='LPG propane or butane'!$B19)*(INDIRECT("'"&amp;G$6&amp;"_KESIS'!$D$1:$BI$1")='LPG propane or butane'!$B$3),INDIRECT("'"&amp;G$6&amp;"_KESIS'!$D$48:$BI$91"))</f>
        <v>4.2</v>
      </c>
    </row>
    <row r="20" spans="1:8" ht="13.5">
      <c r="A20" s="107" t="s">
        <v>252</v>
      </c>
      <c r="B20" s="600" t="s">
        <v>115</v>
      </c>
      <c r="C20" s="627" cm="1">
        <f t="array" aca="1" ref="C20" ca="1">SUMPRODUCT((INDIRECT("'"&amp;C$6&amp;"_KESIS'!$b$48:$b$91")='LPG propane or butane'!$B20)*(INDIRECT("'"&amp;C$6&amp;"_KESIS'!$D$1:$BI$1")='LPG propane or butane'!$B$3),INDIRECT("'"&amp;C$6&amp;"_KESIS'!$D$48:$BI$91"))</f>
        <v>0.2</v>
      </c>
      <c r="D20" s="627" cm="1">
        <f t="array" aca="1" ref="D20" ca="1">SUMPRODUCT((INDIRECT("'"&amp;D$6&amp;"_KESIS'!$b$48:$b$91")='LPG propane or butane'!$B20)*(INDIRECT("'"&amp;D$6&amp;"_KESIS'!$D$1:$BI$1")='LPG propane or butane'!$B$3),INDIRECT("'"&amp;D$6&amp;"_KESIS'!$D$48:$BI$91"))</f>
        <v>0.2</v>
      </c>
      <c r="E20" s="627" cm="1">
        <f t="array" aca="1" ref="E20" ca="1">SUMPRODUCT((INDIRECT("'"&amp;E$6&amp;"_KESIS'!$b$48:$b$91")='LPG propane or butane'!$B20)*(INDIRECT("'"&amp;E$6&amp;"_KESIS'!$D$1:$BI$1")='LPG propane or butane'!$B$3),INDIRECT("'"&amp;E$6&amp;"_KESIS'!$D$48:$BI$91"))</f>
        <v>0.3</v>
      </c>
      <c r="F20" s="627" cm="1">
        <f t="array" aca="1" ref="F20" ca="1">SUMPRODUCT((INDIRECT("'"&amp;F$6&amp;"_KESIS'!$b$48:$b$91")='LPG propane or butane'!$B20)*(INDIRECT("'"&amp;F$6&amp;"_KESIS'!$D$1:$BI$1")='LPG propane or butane'!$B$3),INDIRECT("'"&amp;F$6&amp;"_KESIS'!$D$48:$BI$91"))</f>
        <v>0.3</v>
      </c>
      <c r="G20" s="627" cm="1">
        <f t="array" aca="1" ref="G20" ca="1">SUMPRODUCT((INDIRECT("'"&amp;G$6&amp;"_KESIS'!$b$48:$b$91")='LPG propane or butane'!$B20)*(INDIRECT("'"&amp;G$6&amp;"_KESIS'!$D$1:$BI$1")='LPG propane or butane'!$B$3),INDIRECT("'"&amp;G$6&amp;"_KESIS'!$D$48:$BI$91"))</f>
        <v>0.3</v>
      </c>
    </row>
    <row r="21" spans="1:8" ht="13.5">
      <c r="A21" s="107" t="s">
        <v>253</v>
      </c>
      <c r="B21" s="600" t="s">
        <v>116</v>
      </c>
      <c r="C21" s="627" cm="1">
        <f t="array" aca="1" ref="C21" ca="1">SUMPRODUCT((INDIRECT("'"&amp;C$6&amp;"_KESIS'!$b$48:$b$91")='LPG propane or butane'!$B21)*(INDIRECT("'"&amp;C$6&amp;"_KESIS'!$D$1:$BI$1")='LPG propane or butane'!$B$3),INDIRECT("'"&amp;C$6&amp;"_KESIS'!$D$48:$BI$91"))</f>
        <v>5.4</v>
      </c>
      <c r="D21" s="627" cm="1">
        <f t="array" aca="1" ref="D21" ca="1">SUMPRODUCT((INDIRECT("'"&amp;D$6&amp;"_KESIS'!$b$48:$b$91")='LPG propane or butane'!$B21)*(INDIRECT("'"&amp;D$6&amp;"_KESIS'!$D$1:$BI$1")='LPG propane or butane'!$B$3),INDIRECT("'"&amp;D$6&amp;"_KESIS'!$D$48:$BI$91"))</f>
        <v>5.2</v>
      </c>
      <c r="E21" s="627" cm="1">
        <f t="array" aca="1" ref="E21" ca="1">SUMPRODUCT((INDIRECT("'"&amp;E$6&amp;"_KESIS'!$b$48:$b$91")='LPG propane or butane'!$B21)*(INDIRECT("'"&amp;E$6&amp;"_KESIS'!$D$1:$BI$1")='LPG propane or butane'!$B$3),INDIRECT("'"&amp;E$6&amp;"_KESIS'!$D$48:$BI$91"))</f>
        <v>5.3</v>
      </c>
      <c r="F21" s="627" cm="1">
        <f t="array" aca="1" ref="F21" ca="1">SUMPRODUCT((INDIRECT("'"&amp;F$6&amp;"_KESIS'!$b$48:$b$91")='LPG propane or butane'!$B21)*(INDIRECT("'"&amp;F$6&amp;"_KESIS'!$D$1:$BI$1")='LPG propane or butane'!$B$3),INDIRECT("'"&amp;F$6&amp;"_KESIS'!$D$48:$BI$91"))</f>
        <v>5.3</v>
      </c>
      <c r="G21" s="627" cm="1">
        <f t="array" aca="1" ref="G21" ca="1">SUMPRODUCT((INDIRECT("'"&amp;G$6&amp;"_KESIS'!$b$48:$b$91")='LPG propane or butane'!$B21)*(INDIRECT("'"&amp;G$6&amp;"_KESIS'!$D$1:$BI$1")='LPG propane or butane'!$B$3),INDIRECT("'"&amp;G$6&amp;"_KESIS'!$D$48:$BI$91"))</f>
        <v>5.3</v>
      </c>
    </row>
    <row r="22" spans="1:8" ht="13.5">
      <c r="A22" s="108" t="s">
        <v>256</v>
      </c>
      <c r="B22" s="601" t="s">
        <v>117</v>
      </c>
      <c r="C22" s="627" cm="1">
        <f t="array" aca="1" ref="C22" ca="1">SUMPRODUCT((INDIRECT("'"&amp;C$6&amp;"_KESIS'!$b$48:$b$91")='LPG propane or butane'!$B22)*(INDIRECT("'"&amp;C$6&amp;"_KESIS'!$D$1:$BI$1")='LPG propane or butane'!$B$3),INDIRECT("'"&amp;C$6&amp;"_KESIS'!$D$48:$BI$91"))</f>
        <v>186.4</v>
      </c>
      <c r="D22" s="627" cm="1">
        <f t="array" aca="1" ref="D22" ca="1">SUMPRODUCT((INDIRECT("'"&amp;D$6&amp;"_KESIS'!$b$48:$b$91")='LPG propane or butane'!$B22)*(INDIRECT("'"&amp;D$6&amp;"_KESIS'!$D$1:$BI$1")='LPG propane or butane'!$B$3),INDIRECT("'"&amp;D$6&amp;"_KESIS'!$D$48:$BI$91"))</f>
        <v>385.1</v>
      </c>
      <c r="E22" s="627" cm="1">
        <f t="array" aca="1" ref="E22" ca="1">SUMPRODUCT((INDIRECT("'"&amp;E$6&amp;"_KESIS'!$b$48:$b$91")='LPG propane or butane'!$B22)*(INDIRECT("'"&amp;E$6&amp;"_KESIS'!$D$1:$BI$1")='LPG propane or butane'!$B$3),INDIRECT("'"&amp;E$6&amp;"_KESIS'!$D$48:$BI$91"))</f>
        <v>569.90000000000009</v>
      </c>
      <c r="F22" s="627" cm="1">
        <f t="array" aca="1" ref="F22" ca="1">SUMPRODUCT((INDIRECT("'"&amp;F$6&amp;"_KESIS'!$b$48:$b$91")='LPG propane or butane'!$B22)*(INDIRECT("'"&amp;F$6&amp;"_KESIS'!$D$1:$BI$1")='LPG propane or butane'!$B$3),INDIRECT("'"&amp;F$6&amp;"_KESIS'!$D$48:$BI$91"))</f>
        <v>307.60000000000002</v>
      </c>
      <c r="G22" s="627" cm="1">
        <f t="array" aca="1" ref="G22" ca="1">SUMPRODUCT((INDIRECT("'"&amp;G$6&amp;"_KESIS'!$b$48:$b$91")='LPG propane or butane'!$B22)*(INDIRECT("'"&amp;G$6&amp;"_KESIS'!$D$1:$BI$1")='LPG propane or butane'!$B$3),INDIRECT("'"&amp;G$6&amp;"_KESIS'!$D$48:$BI$91"))</f>
        <v>682</v>
      </c>
    </row>
    <row r="23" spans="1:8" ht="13.5">
      <c r="A23" s="109" t="s">
        <v>398</v>
      </c>
      <c r="B23" s="600" t="s">
        <v>118</v>
      </c>
      <c r="C23" s="627" cm="1">
        <f t="array" aca="1" ref="C23" ca="1">SUMPRODUCT((INDIRECT("'"&amp;C$6&amp;"_KESIS'!$b$48:$b$91")='LPG propane or butane'!$B23)*(INDIRECT("'"&amp;C$6&amp;"_KESIS'!$D$1:$BI$1")='LPG propane or butane'!$B$3),INDIRECT("'"&amp;C$6&amp;"_KESIS'!$D$48:$BI$91"))</f>
        <v>16.399999999999999</v>
      </c>
      <c r="D23" s="627" cm="1">
        <f t="array" aca="1" ref="D23" ca="1">SUMPRODUCT((INDIRECT("'"&amp;D$6&amp;"_KESIS'!$b$48:$b$91")='LPG propane or butane'!$B23)*(INDIRECT("'"&amp;D$6&amp;"_KESIS'!$D$1:$BI$1")='LPG propane or butane'!$B$3),INDIRECT("'"&amp;D$6&amp;"_KESIS'!$D$48:$BI$91"))</f>
        <v>15</v>
      </c>
      <c r="E23" s="627" cm="1">
        <f t="array" aca="1" ref="E23" ca="1">SUMPRODUCT((INDIRECT("'"&amp;E$6&amp;"_KESIS'!$b$48:$b$91")='LPG propane or butane'!$B23)*(INDIRECT("'"&amp;E$6&amp;"_KESIS'!$D$1:$BI$1")='LPG propane or butane'!$B$3),INDIRECT("'"&amp;E$6&amp;"_KESIS'!$D$48:$BI$91"))</f>
        <v>18.100000000000001</v>
      </c>
      <c r="F23" s="627" cm="1">
        <f t="array" aca="1" ref="F23" ca="1">SUMPRODUCT((INDIRECT("'"&amp;F$6&amp;"_KESIS'!$b$48:$b$91")='LPG propane or butane'!$B23)*(INDIRECT("'"&amp;F$6&amp;"_KESIS'!$D$1:$BI$1")='LPG propane or butane'!$B$3),INDIRECT("'"&amp;F$6&amp;"_KESIS'!$D$48:$BI$91"))</f>
        <v>26.7</v>
      </c>
      <c r="G23" s="627" cm="1">
        <f t="array" aca="1" ref="G23" ca="1">SUMPRODUCT((INDIRECT("'"&amp;G$6&amp;"_KESIS'!$b$48:$b$91")='LPG propane or butane'!$B23)*(INDIRECT("'"&amp;G$6&amp;"_KESIS'!$D$1:$BI$1")='LPG propane or butane'!$B$3),INDIRECT("'"&amp;G$6&amp;"_KESIS'!$D$48:$BI$91"))</f>
        <v>28.8</v>
      </c>
    </row>
    <row r="24" spans="1:8" ht="13.5">
      <c r="A24" s="538" t="s">
        <v>351</v>
      </c>
      <c r="B24" s="602" t="s">
        <v>119</v>
      </c>
      <c r="C24" s="627" cm="1">
        <f t="array" aca="1" ref="C24" ca="1">SUMPRODUCT((INDIRECT("'"&amp;C$6&amp;"_KESIS'!$b$48:$b$91")='LPG propane or butane'!$B24)*(INDIRECT("'"&amp;C$6&amp;"_KESIS'!$D$1:$BI$1")='LPG propane or butane'!$B$3),INDIRECT("'"&amp;C$6&amp;"_KESIS'!$D$48:$BI$91"))</f>
        <v>67</v>
      </c>
      <c r="D24" s="627" cm="1">
        <f t="array" aca="1" ref="D24" ca="1">SUMPRODUCT((INDIRECT("'"&amp;D$6&amp;"_KESIS'!$b$48:$b$91")='LPG propane or butane'!$B24)*(INDIRECT("'"&amp;D$6&amp;"_KESIS'!$D$1:$BI$1")='LPG propane or butane'!$B$3),INDIRECT("'"&amp;D$6&amp;"_KESIS'!$D$48:$BI$91"))</f>
        <v>63.800000000000004</v>
      </c>
      <c r="E24" s="627" cm="1">
        <f t="array" aca="1" ref="E24" ca="1">SUMPRODUCT((INDIRECT("'"&amp;E$6&amp;"_KESIS'!$b$48:$b$91")='LPG propane or butane'!$B24)*(INDIRECT("'"&amp;E$6&amp;"_KESIS'!$D$1:$BI$1")='LPG propane or butane'!$B$3),INDIRECT("'"&amp;E$6&amp;"_KESIS'!$D$48:$BI$91"))</f>
        <v>62.4</v>
      </c>
      <c r="F24" s="627" cm="1">
        <f t="array" aca="1" ref="F24" ca="1">SUMPRODUCT((INDIRECT("'"&amp;F$6&amp;"_KESIS'!$b$48:$b$91")='LPG propane or butane'!$B24)*(INDIRECT("'"&amp;F$6&amp;"_KESIS'!$D$1:$BI$1")='LPG propane or butane'!$B$3),INDIRECT("'"&amp;F$6&amp;"_KESIS'!$D$48:$BI$91"))</f>
        <v>51.699999999999996</v>
      </c>
      <c r="G24" s="627" cm="1">
        <f t="array" aca="1" ref="G24" ca="1">SUMPRODUCT((INDIRECT("'"&amp;G$6&amp;"_KESIS'!$b$48:$b$91")='LPG propane or butane'!$B24)*(INDIRECT("'"&amp;G$6&amp;"_KESIS'!$D$1:$BI$1")='LPG propane or butane'!$B$3),INDIRECT("'"&amp;G$6&amp;"_KESIS'!$D$48:$BI$91"))</f>
        <v>54.1</v>
      </c>
    </row>
    <row r="25" spans="1:8" ht="13.5">
      <c r="A25" s="109" t="s">
        <v>261</v>
      </c>
      <c r="B25" s="603" t="s">
        <v>120</v>
      </c>
      <c r="C25" s="627" cm="1">
        <f t="array" aca="1" ref="C25" ca="1">SUMPRODUCT((INDIRECT("'"&amp;C$6&amp;"_KESIS'!$b$48:$b$91")='LPG propane or butane'!$B25)*(INDIRECT("'"&amp;C$6&amp;"_KESIS'!$D$1:$BI$1")='LPG propane or butane'!$B$3),INDIRECT("'"&amp;C$6&amp;"_KESIS'!$D$48:$BI$91"))</f>
        <v>12.299999999999999</v>
      </c>
      <c r="D25" s="627" cm="1">
        <f t="array" aca="1" ref="D25" ca="1">SUMPRODUCT((INDIRECT("'"&amp;D$6&amp;"_KESIS'!$b$48:$b$91")='LPG propane or butane'!$B25)*(INDIRECT("'"&amp;D$6&amp;"_KESIS'!$D$1:$BI$1")='LPG propane or butane'!$B$3),INDIRECT("'"&amp;D$6&amp;"_KESIS'!$D$48:$BI$91"))</f>
        <v>12.299999999999999</v>
      </c>
      <c r="E25" s="627" cm="1">
        <f t="array" aca="1" ref="E25" ca="1">SUMPRODUCT((INDIRECT("'"&amp;E$6&amp;"_KESIS'!$b$48:$b$91")='LPG propane or butane'!$B25)*(INDIRECT("'"&amp;E$6&amp;"_KESIS'!$D$1:$BI$1")='LPG propane or butane'!$B$3),INDIRECT("'"&amp;E$6&amp;"_KESIS'!$D$48:$BI$91"))</f>
        <v>12.5</v>
      </c>
      <c r="F25" s="627" cm="1">
        <f t="array" aca="1" ref="F25" ca="1">SUMPRODUCT((INDIRECT("'"&amp;F$6&amp;"_KESIS'!$b$48:$b$91")='LPG propane or butane'!$B25)*(INDIRECT("'"&amp;F$6&amp;"_KESIS'!$D$1:$BI$1")='LPG propane or butane'!$B$3),INDIRECT("'"&amp;F$6&amp;"_KESIS'!$D$48:$BI$91"))</f>
        <v>17.8</v>
      </c>
      <c r="G25" s="627" cm="1">
        <f t="array" aca="1" ref="G25" ca="1">SUMPRODUCT((INDIRECT("'"&amp;G$6&amp;"_KESIS'!$b$48:$b$91")='LPG propane or butane'!$B25)*(INDIRECT("'"&amp;G$6&amp;"_KESIS'!$D$1:$BI$1")='LPG propane or butane'!$B$3),INDIRECT("'"&amp;G$6&amp;"_KESIS'!$D$48:$BI$91"))</f>
        <v>12.7</v>
      </c>
    </row>
    <row r="26" spans="1:8" ht="13.5">
      <c r="A26" s="108" t="s">
        <v>262</v>
      </c>
      <c r="B26" s="604" t="s">
        <v>121</v>
      </c>
      <c r="C26" s="627" cm="1">
        <f t="array" aca="1" ref="C26" ca="1">SUMPRODUCT((INDIRECT("'"&amp;C$6&amp;"_KESIS'!$b$48:$b$91")='LPG propane or butane'!$B26)*(INDIRECT("'"&amp;C$6&amp;"_KESIS'!$D$1:$BI$1")='LPG propane or butane'!$B$3),INDIRECT("'"&amp;C$6&amp;"_KESIS'!$D$48:$BI$91"))</f>
        <v>27.6</v>
      </c>
      <c r="D26" s="627" cm="1">
        <f t="array" aca="1" ref="D26" ca="1">SUMPRODUCT((INDIRECT("'"&amp;D$6&amp;"_KESIS'!$b$48:$b$91")='LPG propane or butane'!$B26)*(INDIRECT("'"&amp;D$6&amp;"_KESIS'!$D$1:$BI$1")='LPG propane or butane'!$B$3),INDIRECT("'"&amp;D$6&amp;"_KESIS'!$D$48:$BI$91"))</f>
        <v>23.900000000000002</v>
      </c>
      <c r="E26" s="627" cm="1">
        <f t="array" aca="1" ref="E26" ca="1">SUMPRODUCT((INDIRECT("'"&amp;E$6&amp;"_KESIS'!$b$48:$b$91")='LPG propane or butane'!$B26)*(INDIRECT("'"&amp;E$6&amp;"_KESIS'!$D$1:$BI$1")='LPG propane or butane'!$B$3),INDIRECT("'"&amp;E$6&amp;"_KESIS'!$D$48:$BI$91"))</f>
        <v>23.9</v>
      </c>
      <c r="F26" s="627" cm="1">
        <f t="array" aca="1" ref="F26" ca="1">SUMPRODUCT((INDIRECT("'"&amp;F$6&amp;"_KESIS'!$b$48:$b$91")='LPG propane or butane'!$B26)*(INDIRECT("'"&amp;F$6&amp;"_KESIS'!$D$1:$BI$1")='LPG propane or butane'!$B$3),INDIRECT("'"&amp;F$6&amp;"_KESIS'!$D$48:$BI$91"))</f>
        <v>21.1</v>
      </c>
      <c r="G26" s="627" cm="1">
        <f t="array" aca="1" ref="G26" ca="1">SUMPRODUCT((INDIRECT("'"&amp;G$6&amp;"_KESIS'!$b$48:$b$91")='LPG propane or butane'!$B26)*(INDIRECT("'"&amp;G$6&amp;"_KESIS'!$D$1:$BI$1")='LPG propane or butane'!$B$3),INDIRECT("'"&amp;G$6&amp;"_KESIS'!$D$48:$BI$91"))</f>
        <v>18.5</v>
      </c>
    </row>
    <row r="27" spans="1:8" ht="13.5">
      <c r="A27" s="109" t="s">
        <v>265</v>
      </c>
      <c r="B27" s="604" t="s">
        <v>122</v>
      </c>
      <c r="C27" s="627" cm="1">
        <f t="array" aca="1" ref="C27" ca="1">SUMPRODUCT((INDIRECT("'"&amp;C$6&amp;"_KESIS'!$b$48:$b$91")='LPG propane or butane'!$B27)*(INDIRECT("'"&amp;C$6&amp;"_KESIS'!$D$1:$BI$1")='LPG propane or butane'!$B$3),INDIRECT("'"&amp;C$6&amp;"_KESIS'!$D$48:$BI$91"))</f>
        <v>20.9</v>
      </c>
      <c r="D27" s="627" cm="1">
        <f t="array" aca="1" ref="D27" ca="1">SUMPRODUCT((INDIRECT("'"&amp;D$6&amp;"_KESIS'!$b$48:$b$91")='LPG propane or butane'!$B27)*(INDIRECT("'"&amp;D$6&amp;"_KESIS'!$D$1:$BI$1")='LPG propane or butane'!$B$3),INDIRECT("'"&amp;D$6&amp;"_KESIS'!$D$48:$BI$91"))</f>
        <v>24.299999999999997</v>
      </c>
      <c r="E27" s="627" cm="1">
        <f t="array" aca="1" ref="E27" ca="1">SUMPRODUCT((INDIRECT("'"&amp;E$6&amp;"_KESIS'!$b$48:$b$91")='LPG propane or butane'!$B27)*(INDIRECT("'"&amp;E$6&amp;"_KESIS'!$D$1:$BI$1")='LPG propane or butane'!$B$3),INDIRECT("'"&amp;E$6&amp;"_KESIS'!$D$48:$BI$91"))</f>
        <v>30.400000000000002</v>
      </c>
      <c r="F27" s="627" cm="1">
        <f t="array" aca="1" ref="F27" ca="1">SUMPRODUCT((INDIRECT("'"&amp;F$6&amp;"_KESIS'!$b$48:$b$91")='LPG propane or butane'!$B27)*(INDIRECT("'"&amp;F$6&amp;"_KESIS'!$D$1:$BI$1")='LPG propane or butane'!$B$3),INDIRECT("'"&amp;F$6&amp;"_KESIS'!$D$48:$BI$91"))</f>
        <v>31.1</v>
      </c>
      <c r="G27" s="627" cm="1">
        <f t="array" aca="1" ref="G27" ca="1">SUMPRODUCT((INDIRECT("'"&amp;G$6&amp;"_KESIS'!$b$48:$b$91")='LPG propane or butane'!$B27)*(INDIRECT("'"&amp;G$6&amp;"_KESIS'!$D$1:$BI$1")='LPG propane or butane'!$B$3),INDIRECT("'"&amp;G$6&amp;"_KESIS'!$D$48:$BI$91"))</f>
        <v>49.3</v>
      </c>
    </row>
    <row r="28" spans="1:8" ht="13.5">
      <c r="A28" s="107" t="s">
        <v>266</v>
      </c>
      <c r="B28" s="600" t="s">
        <v>123</v>
      </c>
      <c r="C28" s="627" cm="1">
        <f t="array" aca="1" ref="C28" ca="1">SUMPRODUCT((INDIRECT("'"&amp;C$6&amp;"_KESIS'!$b$48:$b$91")='LPG propane or butane'!$B28)*(INDIRECT("'"&amp;C$6&amp;"_KESIS'!$D$1:$BI$1")='LPG propane or butane'!$B$3),INDIRECT("'"&amp;C$6&amp;"_KESIS'!$D$48:$BI$91"))</f>
        <v>750.3</v>
      </c>
      <c r="D28" s="627" cm="1">
        <f t="array" aca="1" ref="D28" ca="1">SUMPRODUCT((INDIRECT("'"&amp;D$6&amp;"_KESIS'!$b$48:$b$91")='LPG propane or butane'!$B28)*(INDIRECT("'"&amp;D$6&amp;"_KESIS'!$D$1:$BI$1")='LPG propane or butane'!$B$3),INDIRECT("'"&amp;D$6&amp;"_KESIS'!$D$48:$BI$91"))</f>
        <v>772.5</v>
      </c>
      <c r="E28" s="627" cm="1">
        <f t="array" aca="1" ref="E28" ca="1">SUMPRODUCT((INDIRECT("'"&amp;E$6&amp;"_KESIS'!$b$48:$b$91")='LPG propane or butane'!$B28)*(INDIRECT("'"&amp;E$6&amp;"_KESIS'!$D$1:$BI$1")='LPG propane or butane'!$B$3),INDIRECT("'"&amp;E$6&amp;"_KESIS'!$D$48:$BI$91"))</f>
        <v>767.8</v>
      </c>
      <c r="F28" s="627" cm="1">
        <f t="array" aca="1" ref="F28" ca="1">SUMPRODUCT((INDIRECT("'"&amp;F$6&amp;"_KESIS'!$b$48:$b$91")='LPG propane or butane'!$B28)*(INDIRECT("'"&amp;F$6&amp;"_KESIS'!$D$1:$BI$1")='LPG propane or butane'!$B$3),INDIRECT("'"&amp;F$6&amp;"_KESIS'!$D$48:$BI$91"))</f>
        <v>758.1</v>
      </c>
      <c r="G28" s="627" cm="1">
        <f t="array" aca="1" ref="G28" ca="1">SUMPRODUCT((INDIRECT("'"&amp;G$6&amp;"_KESIS'!$b$48:$b$91")='LPG propane or butane'!$B28)*(INDIRECT("'"&amp;G$6&amp;"_KESIS'!$D$1:$BI$1")='LPG propane or butane'!$B$3),INDIRECT("'"&amp;G$6&amp;"_KESIS'!$D$48:$BI$91"))</f>
        <v>754.30000000000007</v>
      </c>
    </row>
    <row r="29" spans="1:8" ht="13.5">
      <c r="A29" s="107" t="s">
        <v>269</v>
      </c>
      <c r="B29" s="600" t="s">
        <v>124</v>
      </c>
      <c r="C29" s="627" cm="1">
        <f t="array" aca="1" ref="C29" ca="1">SUMPRODUCT((INDIRECT("'"&amp;C$6&amp;"_KESIS'!$b$48:$b$91")='LPG propane or butane'!$B29)*(INDIRECT("'"&amp;C$6&amp;"_KESIS'!$D$1:$BI$1")='LPG propane or butane'!$B$3),INDIRECT("'"&amp;C$6&amp;"_KESIS'!$D$48:$BI$91"))</f>
        <v>20.2</v>
      </c>
      <c r="D29" s="627" cm="1">
        <f t="array" aca="1" ref="D29" ca="1">SUMPRODUCT((INDIRECT("'"&amp;D$6&amp;"_KESIS'!$b$48:$b$91")='LPG propane or butane'!$B29)*(INDIRECT("'"&amp;D$6&amp;"_KESIS'!$D$1:$BI$1")='LPG propane or butane'!$B$3),INDIRECT("'"&amp;D$6&amp;"_KESIS'!$D$48:$BI$91"))</f>
        <v>21.1</v>
      </c>
      <c r="E29" s="627" cm="1">
        <f t="array" aca="1" ref="E29" ca="1">SUMPRODUCT((INDIRECT("'"&amp;E$6&amp;"_KESIS'!$b$48:$b$91")='LPG propane or butane'!$B29)*(INDIRECT("'"&amp;E$6&amp;"_KESIS'!$D$1:$BI$1")='LPG propane or butane'!$B$3),INDIRECT("'"&amp;E$6&amp;"_KESIS'!$D$48:$BI$91"))</f>
        <v>8.1999999999999993</v>
      </c>
      <c r="F29" s="627" cm="1">
        <f t="array" aca="1" ref="F29" ca="1">SUMPRODUCT((INDIRECT("'"&amp;F$6&amp;"_KESIS'!$b$48:$b$91")='LPG propane or butane'!$B29)*(INDIRECT("'"&amp;F$6&amp;"_KESIS'!$D$1:$BI$1")='LPG propane or butane'!$B$3),INDIRECT("'"&amp;F$6&amp;"_KESIS'!$D$48:$BI$91"))</f>
        <v>8.1</v>
      </c>
      <c r="G29" s="627" cm="1">
        <f t="array" aca="1" ref="G29" ca="1">SUMPRODUCT((INDIRECT("'"&amp;G$6&amp;"_KESIS'!$b$48:$b$91")='LPG propane or butane'!$B29)*(INDIRECT("'"&amp;G$6&amp;"_KESIS'!$D$1:$BI$1")='LPG propane or butane'!$B$3),INDIRECT("'"&amp;G$6&amp;"_KESIS'!$D$48:$BI$91"))</f>
        <v>8.5</v>
      </c>
    </row>
    <row r="30" spans="1:8" ht="13.5">
      <c r="A30" s="107" t="s">
        <v>268</v>
      </c>
      <c r="B30" s="602" t="s">
        <v>132</v>
      </c>
      <c r="C30" s="627" cm="1">
        <f t="array" aca="1" ref="C30" ca="1">SUMPRODUCT((INDIRECT("'"&amp;C$6&amp;"_KESIS'!$b$48:$b$91")='LPG propane or butane'!$B30)*(INDIRECT("'"&amp;C$6&amp;"_KESIS'!$D$1:$BI$1")='LPG propane or butane'!$B$3),INDIRECT("'"&amp;C$6&amp;"_KESIS'!$D$48:$BI$91"))</f>
        <v>23.9</v>
      </c>
      <c r="D30" s="627" cm="1">
        <f t="array" aca="1" ref="D30" ca="1">SUMPRODUCT((INDIRECT("'"&amp;D$6&amp;"_KESIS'!$b$48:$b$91")='LPG propane or butane'!$B30)*(INDIRECT("'"&amp;D$6&amp;"_KESIS'!$D$1:$BI$1")='LPG propane or butane'!$B$3),INDIRECT("'"&amp;D$6&amp;"_KESIS'!$D$48:$BI$91"))</f>
        <v>23.8</v>
      </c>
      <c r="E30" s="627" cm="1">
        <f t="array" aca="1" ref="E30" ca="1">SUMPRODUCT((INDIRECT("'"&amp;E$6&amp;"_KESIS'!$b$48:$b$91")='LPG propane or butane'!$B30)*(INDIRECT("'"&amp;E$6&amp;"_KESIS'!$D$1:$BI$1")='LPG propane or butane'!$B$3),INDIRECT("'"&amp;E$6&amp;"_KESIS'!$D$48:$BI$91"))</f>
        <v>24.599999999999998</v>
      </c>
      <c r="F30" s="627" cm="1">
        <f t="array" aca="1" ref="F30" ca="1">SUMPRODUCT((INDIRECT("'"&amp;F$6&amp;"_KESIS'!$b$48:$b$91")='LPG propane or butane'!$B30)*(INDIRECT("'"&amp;F$6&amp;"_KESIS'!$D$1:$BI$1")='LPG propane or butane'!$B$3),INDIRECT("'"&amp;F$6&amp;"_KESIS'!$D$48:$BI$91"))</f>
        <v>25.5</v>
      </c>
      <c r="G30" s="627" cm="1">
        <f t="array" aca="1" ref="G30" ca="1">SUMPRODUCT((INDIRECT("'"&amp;G$6&amp;"_KESIS'!$b$48:$b$91")='LPG propane or butane'!$B30)*(INDIRECT("'"&amp;G$6&amp;"_KESIS'!$D$1:$BI$1")='LPG propane or butane'!$B$3),INDIRECT("'"&amp;G$6&amp;"_KESIS'!$D$48:$BI$91"))</f>
        <v>25.3</v>
      </c>
    </row>
    <row r="31" spans="1:8" ht="13.5">
      <c r="A31" s="108" t="s">
        <v>256</v>
      </c>
      <c r="B31" s="601" t="s">
        <v>134</v>
      </c>
      <c r="C31" s="627" cm="1">
        <f t="array" aca="1" ref="C31" ca="1">SUMPRODUCT((INDIRECT("'"&amp;C$6&amp;"_KESIS'!$b$48:$b$91")='LPG propane or butane'!$B31)*(INDIRECT("'"&amp;C$6&amp;"_KESIS'!$D$1:$BI$1")='LPG propane or butane'!$B$3),INDIRECT("'"&amp;C$6&amp;"_KESIS'!$D$48:$BI$91"))</f>
        <v>4644.5</v>
      </c>
      <c r="D31" s="627" cm="1">
        <f t="array" aca="1" ref="D31" ca="1">SUMPRODUCT((INDIRECT("'"&amp;D$6&amp;"_KESIS'!$b$48:$b$91")='LPG propane or butane'!$B31)*(INDIRECT("'"&amp;D$6&amp;"_KESIS'!$D$1:$BI$1")='LPG propane or butane'!$B$3),INDIRECT("'"&amp;D$6&amp;"_KESIS'!$D$48:$BI$91"))</f>
        <v>4802.3</v>
      </c>
      <c r="E31" s="627" cm="1">
        <f t="array" aca="1" ref="E31" ca="1">SUMPRODUCT((INDIRECT("'"&amp;E$6&amp;"_KESIS'!$b$48:$b$91")='LPG propane or butane'!$B31)*(INDIRECT("'"&amp;E$6&amp;"_KESIS'!$D$1:$BI$1")='LPG propane or butane'!$B$3),INDIRECT("'"&amp;E$6&amp;"_KESIS'!$D$48:$BI$91"))</f>
        <v>4671.7</v>
      </c>
      <c r="F31" s="627" cm="1">
        <f t="array" aca="1" ref="F31" ca="1">SUMPRODUCT((INDIRECT("'"&amp;F$6&amp;"_KESIS'!$b$48:$b$91")='LPG propane or butane'!$B31)*(INDIRECT("'"&amp;F$6&amp;"_KESIS'!$D$1:$BI$1")='LPG propane or butane'!$B$3),INDIRECT("'"&amp;F$6&amp;"_KESIS'!$D$48:$BI$91"))</f>
        <v>5576.1</v>
      </c>
      <c r="G31" s="627" cm="1">
        <f t="array" aca="1" ref="G31" ca="1">SUMPRODUCT((INDIRECT("'"&amp;G$6&amp;"_KESIS'!$b$48:$b$91")='LPG propane or butane'!$B31)*(INDIRECT("'"&amp;G$6&amp;"_KESIS'!$D$1:$BI$1")='LPG propane or butane'!$B$3),INDIRECT("'"&amp;G$6&amp;"_KESIS'!$D$48:$BI$91"))</f>
        <v>4788.8</v>
      </c>
      <c r="H31" s="429" t="s">
        <v>906</v>
      </c>
    </row>
    <row r="32" spans="1:8" ht="13.5">
      <c r="A32" s="605"/>
      <c r="B32" s="624"/>
      <c r="C32" s="625">
        <f ca="1">SUM(C7:C31)</f>
        <v>56853.480749608163</v>
      </c>
      <c r="D32" s="625">
        <f t="shared" ref="D32:G32" ca="1" si="0">SUM(D7:D31)</f>
        <v>53534.436631975928</v>
      </c>
      <c r="E32" s="625">
        <f t="shared" ca="1" si="0"/>
        <v>59357.520078967624</v>
      </c>
      <c r="F32" s="625">
        <f t="shared" ca="1" si="0"/>
        <v>59810.740042771249</v>
      </c>
      <c r="G32" s="625">
        <f t="shared" ca="1" si="0"/>
        <v>56648.604102753423</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5.8999999999999995</v>
      </c>
      <c r="D35" s="488">
        <f t="shared" ref="D35:G35" ca="1" si="1">SUMIF($A$7:$A$31,$B35,D$7:D$31)</f>
        <v>6</v>
      </c>
      <c r="E35" s="488">
        <f t="shared" ca="1" si="1"/>
        <v>6.2</v>
      </c>
      <c r="F35" s="488">
        <f t="shared" ca="1" si="1"/>
        <v>6.5</v>
      </c>
      <c r="G35" s="488">
        <f t="shared" ca="1" si="1"/>
        <v>6.1</v>
      </c>
      <c r="H35" s="431" t="s">
        <v>681</v>
      </c>
    </row>
    <row r="36" spans="1:8">
      <c r="A36" s="433" t="s">
        <v>782</v>
      </c>
      <c r="B36" s="435" t="s">
        <v>247</v>
      </c>
      <c r="C36" s="488">
        <f t="shared" ref="C36:G53" ca="1" si="2">SUMIF($A$7:$A$31,$B36,C$7:C$31)</f>
        <v>0</v>
      </c>
      <c r="D36" s="488">
        <f t="shared" ca="1" si="2"/>
        <v>0</v>
      </c>
      <c r="E36" s="488">
        <f t="shared" ca="1" si="2"/>
        <v>0</v>
      </c>
      <c r="F36" s="488">
        <f t="shared" ca="1" si="2"/>
        <v>0</v>
      </c>
      <c r="G36" s="488">
        <f t="shared" ca="1" si="2"/>
        <v>0</v>
      </c>
      <c r="H36" s="431"/>
    </row>
    <row r="37" spans="1:8">
      <c r="A37" s="433" t="s">
        <v>783</v>
      </c>
      <c r="B37" s="435" t="s">
        <v>248</v>
      </c>
      <c r="C37" s="488">
        <f t="shared" ca="1" si="2"/>
        <v>3.7</v>
      </c>
      <c r="D37" s="488">
        <f t="shared" ca="1" si="2"/>
        <v>3.7</v>
      </c>
      <c r="E37" s="488">
        <f t="shared" ca="1" si="2"/>
        <v>3.8</v>
      </c>
      <c r="F37" s="488">
        <f t="shared" ca="1" si="2"/>
        <v>3.9</v>
      </c>
      <c r="G37" s="488">
        <f t="shared" ca="1" si="2"/>
        <v>0</v>
      </c>
      <c r="H37" s="431"/>
    </row>
    <row r="38" spans="1:8">
      <c r="A38" s="433" t="s">
        <v>784</v>
      </c>
      <c r="B38" s="434" t="s">
        <v>249</v>
      </c>
      <c r="C38" s="488">
        <f t="shared" ca="1" si="2"/>
        <v>1.8</v>
      </c>
      <c r="D38" s="488">
        <f t="shared" ca="1" si="2"/>
        <v>1.8</v>
      </c>
      <c r="E38" s="488">
        <f t="shared" ca="1" si="2"/>
        <v>1.8</v>
      </c>
      <c r="F38" s="488">
        <f t="shared" ca="1" si="2"/>
        <v>1.9</v>
      </c>
      <c r="G38" s="488">
        <f t="shared" ca="1" si="2"/>
        <v>1.9</v>
      </c>
      <c r="H38" s="431" t="s">
        <v>681</v>
      </c>
    </row>
    <row r="39" spans="1:8">
      <c r="A39" s="433" t="s">
        <v>785</v>
      </c>
      <c r="B39" s="434" t="s">
        <v>250</v>
      </c>
      <c r="C39" s="488">
        <f t="shared" ca="1" si="2"/>
        <v>25.1</v>
      </c>
      <c r="D39" s="488">
        <f t="shared" ca="1" si="2"/>
        <v>22.3</v>
      </c>
      <c r="E39" s="488">
        <f t="shared" ca="1" si="2"/>
        <v>20.799999999999997</v>
      </c>
      <c r="F39" s="488">
        <f t="shared" ca="1" si="2"/>
        <v>21</v>
      </c>
      <c r="G39" s="488">
        <f t="shared" ca="1" si="2"/>
        <v>20.7</v>
      </c>
      <c r="H39" s="431" t="s">
        <v>681</v>
      </c>
    </row>
    <row r="40" spans="1:8">
      <c r="A40" s="433" t="s">
        <v>786</v>
      </c>
      <c r="B40" s="434" t="s">
        <v>251</v>
      </c>
      <c r="C40" s="488">
        <f t="shared" ca="1" si="2"/>
        <v>3.9000000000000004</v>
      </c>
      <c r="D40" s="488">
        <f t="shared" ca="1" si="2"/>
        <v>3.9000000000000004</v>
      </c>
      <c r="E40" s="488">
        <f t="shared" ca="1" si="2"/>
        <v>4.0999999999999996</v>
      </c>
      <c r="F40" s="488">
        <f t="shared" ca="1" si="2"/>
        <v>4.2</v>
      </c>
      <c r="G40" s="488">
        <f t="shared" ca="1" si="2"/>
        <v>4.2</v>
      </c>
      <c r="H40" s="431" t="s">
        <v>681</v>
      </c>
    </row>
    <row r="41" spans="1:8">
      <c r="A41" s="433" t="s">
        <v>787</v>
      </c>
      <c r="B41" s="434" t="s">
        <v>252</v>
      </c>
      <c r="C41" s="488">
        <f t="shared" ca="1" si="2"/>
        <v>0.2</v>
      </c>
      <c r="D41" s="488">
        <f t="shared" ca="1" si="2"/>
        <v>0.2</v>
      </c>
      <c r="E41" s="488">
        <f t="shared" ca="1" si="2"/>
        <v>0.3</v>
      </c>
      <c r="F41" s="488">
        <f t="shared" ca="1" si="2"/>
        <v>0.3</v>
      </c>
      <c r="G41" s="488">
        <f t="shared" ca="1" si="2"/>
        <v>0.3</v>
      </c>
      <c r="H41" s="431" t="s">
        <v>681</v>
      </c>
    </row>
    <row r="42" spans="1:8">
      <c r="A42" s="433" t="s">
        <v>788</v>
      </c>
      <c r="B42" s="434" t="s">
        <v>253</v>
      </c>
      <c r="C42" s="488">
        <f t="shared" ca="1" si="2"/>
        <v>5.4</v>
      </c>
      <c r="D42" s="488">
        <f t="shared" ca="1" si="2"/>
        <v>5.2</v>
      </c>
      <c r="E42" s="488">
        <f t="shared" ca="1" si="2"/>
        <v>5.3</v>
      </c>
      <c r="F42" s="488">
        <f t="shared" ca="1" si="2"/>
        <v>5.3</v>
      </c>
      <c r="G42" s="488">
        <f t="shared" ca="1" si="2"/>
        <v>5.3</v>
      </c>
      <c r="H42" s="431" t="s">
        <v>681</v>
      </c>
    </row>
    <row r="43" spans="1:8">
      <c r="A43" s="433" t="s">
        <v>789</v>
      </c>
      <c r="B43" s="435" t="s">
        <v>254</v>
      </c>
      <c r="C43" s="488">
        <f t="shared" ca="1" si="2"/>
        <v>0</v>
      </c>
      <c r="D43" s="488">
        <f t="shared" ca="1" si="2"/>
        <v>0</v>
      </c>
      <c r="E43" s="488">
        <f t="shared" ca="1" si="2"/>
        <v>0</v>
      </c>
      <c r="F43" s="488">
        <f t="shared" ca="1" si="2"/>
        <v>0</v>
      </c>
      <c r="G43" s="488">
        <f t="shared" ca="1" si="2"/>
        <v>0</v>
      </c>
      <c r="H43" s="431"/>
    </row>
    <row r="44" spans="1:8">
      <c r="A44" s="433" t="s">
        <v>790</v>
      </c>
      <c r="B44" s="436" t="s">
        <v>257</v>
      </c>
      <c r="C44" s="488">
        <f t="shared" ca="1" si="2"/>
        <v>55753.780749608159</v>
      </c>
      <c r="D44" s="488">
        <f t="shared" ca="1" si="2"/>
        <v>52423.636631975911</v>
      </c>
      <c r="E44" s="488">
        <f t="shared" ca="1" si="2"/>
        <v>58093.120078967615</v>
      </c>
      <c r="F44" s="488">
        <f t="shared" ca="1" si="2"/>
        <v>58378.040042771259</v>
      </c>
      <c r="G44" s="488">
        <f t="shared" ca="1" si="2"/>
        <v>55282.404102753419</v>
      </c>
      <c r="H44" s="431" t="s">
        <v>670</v>
      </c>
    </row>
    <row r="45" spans="1:8">
      <c r="A45" s="433" t="s">
        <v>791</v>
      </c>
      <c r="B45" s="437" t="s">
        <v>398</v>
      </c>
      <c r="C45" s="488">
        <f t="shared" ca="1" si="2"/>
        <v>16.399999999999999</v>
      </c>
      <c r="D45" s="488">
        <f t="shared" ca="1" si="2"/>
        <v>15</v>
      </c>
      <c r="E45" s="488">
        <f t="shared" ca="1" si="2"/>
        <v>18.100000000000001</v>
      </c>
      <c r="F45" s="488">
        <f t="shared" ca="1" si="2"/>
        <v>26.7</v>
      </c>
      <c r="G45" s="488">
        <f t="shared" ca="1" si="2"/>
        <v>28.8</v>
      </c>
      <c r="H45" s="431" t="s">
        <v>681</v>
      </c>
    </row>
    <row r="46" spans="1:8">
      <c r="A46" s="433" t="s">
        <v>792</v>
      </c>
      <c r="B46" s="438" t="s">
        <v>259</v>
      </c>
      <c r="C46" s="488">
        <f t="shared" ca="1" si="2"/>
        <v>67</v>
      </c>
      <c r="D46" s="488">
        <f t="shared" ca="1" si="2"/>
        <v>63.800000000000004</v>
      </c>
      <c r="E46" s="488">
        <f t="shared" ca="1" si="2"/>
        <v>62.4</v>
      </c>
      <c r="F46" s="488">
        <f t="shared" ca="1" si="2"/>
        <v>51.699999999999996</v>
      </c>
      <c r="G46" s="488">
        <f t="shared" ca="1" si="2"/>
        <v>54.1</v>
      </c>
      <c r="H46" s="431" t="s">
        <v>801</v>
      </c>
    </row>
    <row r="47" spans="1:8">
      <c r="A47" s="433" t="s">
        <v>793</v>
      </c>
      <c r="B47" s="439" t="s">
        <v>261</v>
      </c>
      <c r="C47" s="488">
        <f t="shared" ca="1" si="2"/>
        <v>12.299999999999999</v>
      </c>
      <c r="D47" s="488">
        <f t="shared" ca="1" si="2"/>
        <v>12.299999999999999</v>
      </c>
      <c r="E47" s="488">
        <f t="shared" ca="1" si="2"/>
        <v>12.5</v>
      </c>
      <c r="F47" s="488">
        <f t="shared" ca="1" si="2"/>
        <v>17.8</v>
      </c>
      <c r="G47" s="488">
        <f t="shared" ca="1" si="2"/>
        <v>12.7</v>
      </c>
      <c r="H47" s="431" t="s">
        <v>216</v>
      </c>
    </row>
    <row r="48" spans="1:8">
      <c r="A48" s="433" t="s">
        <v>794</v>
      </c>
      <c r="B48" s="440" t="s">
        <v>262</v>
      </c>
      <c r="C48" s="488">
        <f t="shared" ca="1" si="2"/>
        <v>27.6</v>
      </c>
      <c r="D48" s="488">
        <f t="shared" ca="1" si="2"/>
        <v>23.900000000000002</v>
      </c>
      <c r="E48" s="488">
        <f t="shared" ca="1" si="2"/>
        <v>23.9</v>
      </c>
      <c r="F48" s="488">
        <f t="shared" ca="1" si="2"/>
        <v>21.1</v>
      </c>
      <c r="G48" s="488">
        <f t="shared" ca="1" si="2"/>
        <v>18.5</v>
      </c>
      <c r="H48" s="431" t="s">
        <v>217</v>
      </c>
    </row>
    <row r="49" spans="1:18">
      <c r="A49" s="433" t="s">
        <v>795</v>
      </c>
      <c r="B49" s="441" t="s">
        <v>265</v>
      </c>
      <c r="C49" s="488">
        <f t="shared" ca="1" si="2"/>
        <v>20.9</v>
      </c>
      <c r="D49" s="488">
        <f t="shared" ca="1" si="2"/>
        <v>24.299999999999997</v>
      </c>
      <c r="E49" s="488">
        <f t="shared" ca="1" si="2"/>
        <v>30.400000000000002</v>
      </c>
      <c r="F49" s="488">
        <f t="shared" ca="1" si="2"/>
        <v>31.1</v>
      </c>
      <c r="G49" s="488">
        <f t="shared" ca="1" si="2"/>
        <v>49.3</v>
      </c>
      <c r="H49" s="431" t="s">
        <v>680</v>
      </c>
    </row>
    <row r="50" spans="1:18">
      <c r="A50" s="433" t="s">
        <v>796</v>
      </c>
      <c r="B50" s="434" t="s">
        <v>266</v>
      </c>
      <c r="C50" s="488">
        <f t="shared" ca="1" si="2"/>
        <v>750.3</v>
      </c>
      <c r="D50" s="488">
        <f t="shared" ca="1" si="2"/>
        <v>772.5</v>
      </c>
      <c r="E50" s="488">
        <f t="shared" ca="1" si="2"/>
        <v>767.8</v>
      </c>
      <c r="F50" s="488">
        <f t="shared" ca="1" si="2"/>
        <v>758.1</v>
      </c>
      <c r="G50" s="488">
        <f t="shared" ca="1" si="2"/>
        <v>754.30000000000007</v>
      </c>
      <c r="H50" s="431" t="s">
        <v>681</v>
      </c>
    </row>
    <row r="51" spans="1:18">
      <c r="A51" s="433" t="s">
        <v>797</v>
      </c>
      <c r="B51" s="435" t="s">
        <v>267</v>
      </c>
      <c r="C51" s="488">
        <f t="shared" ca="1" si="2"/>
        <v>115.1</v>
      </c>
      <c r="D51" s="488">
        <f t="shared" ca="1" si="2"/>
        <v>111</v>
      </c>
      <c r="E51" s="488">
        <f t="shared" ca="1" si="2"/>
        <v>274.2</v>
      </c>
      <c r="F51" s="488">
        <f t="shared" ca="1" si="2"/>
        <v>449.5</v>
      </c>
      <c r="G51" s="488">
        <f t="shared" ca="1" si="2"/>
        <v>376.2</v>
      </c>
      <c r="H51" s="431"/>
    </row>
    <row r="52" spans="1:18">
      <c r="A52" s="433" t="s">
        <v>798</v>
      </c>
      <c r="B52" s="434" t="s">
        <v>268</v>
      </c>
      <c r="C52" s="488">
        <f t="shared" ca="1" si="2"/>
        <v>23.9</v>
      </c>
      <c r="D52" s="488">
        <f t="shared" ca="1" si="2"/>
        <v>23.8</v>
      </c>
      <c r="E52" s="488">
        <f t="shared" ca="1" si="2"/>
        <v>24.599999999999998</v>
      </c>
      <c r="F52" s="488">
        <f t="shared" ca="1" si="2"/>
        <v>25.5</v>
      </c>
      <c r="G52" s="488">
        <f t="shared" ca="1" si="2"/>
        <v>25.3</v>
      </c>
      <c r="H52" s="431"/>
    </row>
    <row r="53" spans="1:18">
      <c r="A53" s="433" t="s">
        <v>799</v>
      </c>
      <c r="B53" s="434" t="s">
        <v>269</v>
      </c>
      <c r="C53" s="488">
        <f t="shared" ca="1" si="2"/>
        <v>20.2</v>
      </c>
      <c r="D53" s="488">
        <f t="shared" ca="1" si="2"/>
        <v>21.1</v>
      </c>
      <c r="E53" s="488">
        <f t="shared" ca="1" si="2"/>
        <v>8.1999999999999993</v>
      </c>
      <c r="F53" s="488">
        <f t="shared" ca="1" si="2"/>
        <v>8.1</v>
      </c>
      <c r="G53" s="488">
        <f t="shared" ca="1" si="2"/>
        <v>8.5</v>
      </c>
      <c r="H53" s="431" t="s">
        <v>681</v>
      </c>
    </row>
    <row r="54" spans="1:18">
      <c r="C54" s="490">
        <f ca="1">SUM(C35:C53)-C32</f>
        <v>0</v>
      </c>
      <c r="D54" s="490">
        <f t="shared" ref="D54:G54" ca="1" si="3">SUM(D35:D53)-D32</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513"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510" t="s">
        <v>670</v>
      </c>
      <c r="B61" s="428" t="s">
        <v>560</v>
      </c>
      <c r="C61" s="511">
        <v>61.976999999999997</v>
      </c>
      <c r="D61" s="450">
        <v>59.258000000000003</v>
      </c>
      <c r="E61" s="450">
        <v>55.612000000000002</v>
      </c>
      <c r="F61" s="450">
        <v>55.031999999999996</v>
      </c>
      <c r="G61" s="450">
        <v>55.136000000000003</v>
      </c>
      <c r="H61" s="451">
        <v>56.512</v>
      </c>
      <c r="I61" s="451">
        <v>57.865000000000002</v>
      </c>
      <c r="J61" s="451">
        <v>55.448999999999998</v>
      </c>
      <c r="K61" s="452">
        <f>_xlfn.RRI(H$60-G$60,G61,H61)</f>
        <v>4.116808308854969E-3</v>
      </c>
      <c r="L61" s="452">
        <f t="shared" ref="L61:M66" si="4">_xlfn.RRI(I$60-H$60,H61,I61)</f>
        <v>2.3687717490548099E-3</v>
      </c>
      <c r="M61" s="452">
        <f t="shared" si="4"/>
        <v>-4.2558214090793189E-3</v>
      </c>
      <c r="N61" s="453">
        <v>51.061</v>
      </c>
      <c r="O61" s="453">
        <v>1.0798065059438711</v>
      </c>
      <c r="P61" s="453"/>
      <c r="Q61" s="453"/>
      <c r="R61" s="453"/>
    </row>
    <row r="62" spans="1:18">
      <c r="A62" s="510" t="s">
        <v>675</v>
      </c>
      <c r="B62" s="428" t="s">
        <v>560</v>
      </c>
      <c r="C62" s="511">
        <v>0.63500000000000001</v>
      </c>
      <c r="D62" s="450">
        <v>0.56599999999999995</v>
      </c>
      <c r="E62" s="450">
        <v>0.47299999999999998</v>
      </c>
      <c r="F62" s="450">
        <v>0.47399999999999998</v>
      </c>
      <c r="G62" s="450">
        <v>0.45200000000000001</v>
      </c>
      <c r="H62" s="451">
        <v>0.55200000000000005</v>
      </c>
      <c r="I62" s="451">
        <v>0.67100000000000004</v>
      </c>
      <c r="J62" s="451">
        <v>0.79400000000000004</v>
      </c>
      <c r="K62" s="452">
        <f t="shared" ref="K62:K66" si="5">_xlfn.RRI(H$60-G$60,G62,H62)</f>
        <v>3.3872000434059579E-2</v>
      </c>
      <c r="L62" s="452">
        <f t="shared" si="4"/>
        <v>1.9713911537134754E-2</v>
      </c>
      <c r="M62" s="452">
        <f t="shared" si="4"/>
        <v>1.6973879057716523E-2</v>
      </c>
      <c r="N62" s="453">
        <v>0.51700000000000002</v>
      </c>
      <c r="O62" s="453">
        <v>0.87427466150870403</v>
      </c>
      <c r="P62" s="453"/>
      <c r="Q62" s="453"/>
      <c r="R62" s="453"/>
    </row>
    <row r="63" spans="1:18">
      <c r="A63" s="510" t="s">
        <v>676</v>
      </c>
      <c r="B63" s="428" t="s">
        <v>560</v>
      </c>
      <c r="C63" s="511">
        <v>7.5999999999999998E-2</v>
      </c>
      <c r="D63" s="450">
        <v>6.9835867781892449E-2</v>
      </c>
      <c r="E63" s="450">
        <v>3.8975999999999997E-2</v>
      </c>
      <c r="F63" s="450">
        <v>5.5585000000000002E-2</v>
      </c>
      <c r="G63" s="450">
        <v>4.4234999999999997E-2</v>
      </c>
      <c r="H63" s="451">
        <v>4.9000000000000002E-2</v>
      </c>
      <c r="I63" s="451">
        <v>4.1000000000000002E-2</v>
      </c>
      <c r="J63" s="451">
        <v>3.5000000000000003E-2</v>
      </c>
      <c r="K63" s="452">
        <f t="shared" si="5"/>
        <v>1.7196853428955716E-2</v>
      </c>
      <c r="L63" s="452">
        <f t="shared" si="4"/>
        <v>-1.7666900686022613E-2</v>
      </c>
      <c r="M63" s="452">
        <f t="shared" si="4"/>
        <v>-1.5697883924503442E-2</v>
      </c>
      <c r="N63" s="453">
        <v>5.8000000000000003E-2</v>
      </c>
      <c r="O63" s="453">
        <v>0.76267241379310335</v>
      </c>
      <c r="P63" s="453"/>
      <c r="Q63" s="453"/>
      <c r="R63" s="453"/>
    </row>
    <row r="64" spans="1:18">
      <c r="A64" s="510" t="s">
        <v>217</v>
      </c>
      <c r="B64" s="428" t="s">
        <v>677</v>
      </c>
      <c r="C64" s="512">
        <v>8.2488004906095105E-2</v>
      </c>
      <c r="D64" s="454">
        <v>7.9497926146408146E-2</v>
      </c>
      <c r="E64" s="450">
        <v>8.5577E-2</v>
      </c>
      <c r="F64" s="450">
        <v>8.1406000000000006E-2</v>
      </c>
      <c r="G64" s="450">
        <v>7.3343999999999993E-2</v>
      </c>
      <c r="H64" s="451">
        <v>9.1999999999999998E-2</v>
      </c>
      <c r="I64" s="451">
        <v>7.8E-2</v>
      </c>
      <c r="J64" s="451">
        <v>6.7000000000000004E-2</v>
      </c>
      <c r="K64" s="452">
        <f t="shared" si="5"/>
        <v>3.849371525805978E-2</v>
      </c>
      <c r="L64" s="452">
        <f t="shared" si="4"/>
        <v>-1.637246510555479E-2</v>
      </c>
      <c r="M64" s="452">
        <f t="shared" si="4"/>
        <v>-1.5086659363689359E-2</v>
      </c>
      <c r="N64" s="453">
        <v>7.8E-2</v>
      </c>
      <c r="O64" s="453">
        <v>0.94030769230769218</v>
      </c>
      <c r="P64" s="453"/>
      <c r="Q64" s="453"/>
      <c r="R64" s="453"/>
    </row>
    <row r="65" spans="1:34">
      <c r="A65" s="510" t="s">
        <v>680</v>
      </c>
      <c r="B65" s="428" t="s">
        <v>677</v>
      </c>
      <c r="C65" s="512">
        <v>0.20951199509390489</v>
      </c>
      <c r="D65" s="454">
        <v>0.2208659381557859</v>
      </c>
      <c r="E65" s="450">
        <v>0.26930799999999999</v>
      </c>
      <c r="F65" s="450">
        <v>0.24479400000000001</v>
      </c>
      <c r="G65" s="450">
        <v>0.31077300000000002</v>
      </c>
      <c r="H65" s="451">
        <v>0.315</v>
      </c>
      <c r="I65" s="451">
        <v>0.223</v>
      </c>
      <c r="J65" s="451">
        <v>0.16700000000000001</v>
      </c>
      <c r="K65" s="452">
        <f t="shared" si="5"/>
        <v>2.2541863150831176E-3</v>
      </c>
      <c r="L65" s="452">
        <f t="shared" si="4"/>
        <v>-3.3950386866051119E-2</v>
      </c>
      <c r="M65" s="452">
        <f t="shared" si="4"/>
        <v>-2.8503677839151087E-2</v>
      </c>
      <c r="N65" s="453">
        <v>0.30399999999999999</v>
      </c>
      <c r="O65" s="453">
        <v>1.022279605263158</v>
      </c>
      <c r="P65" s="453"/>
      <c r="Q65" s="453"/>
      <c r="R65" s="453"/>
    </row>
    <row r="66" spans="1:34">
      <c r="A66" s="510" t="s">
        <v>681</v>
      </c>
      <c r="B66" s="428" t="s">
        <v>560</v>
      </c>
      <c r="C66" s="511">
        <v>6.2359999999999971</v>
      </c>
      <c r="D66" s="450">
        <v>6.2888002679159101</v>
      </c>
      <c r="E66" s="450">
        <v>5.1441389999999956</v>
      </c>
      <c r="F66" s="450">
        <v>4.5932150000000078</v>
      </c>
      <c r="G66" s="450">
        <v>7.8706480000000001</v>
      </c>
      <c r="H66" s="451">
        <v>7.4169999999999998</v>
      </c>
      <c r="I66" s="451">
        <v>6.2050000000000001</v>
      </c>
      <c r="J66" s="451">
        <v>5.2190000000000003</v>
      </c>
      <c r="K66" s="452">
        <f t="shared" si="5"/>
        <v>-9.8455016066738565E-3</v>
      </c>
      <c r="L66" s="452">
        <f t="shared" si="4"/>
        <v>-1.7683699685109522E-2</v>
      </c>
      <c r="M66" s="452">
        <f t="shared" si="4"/>
        <v>-1.7156089740570257E-2</v>
      </c>
      <c r="N66" s="453">
        <v>7.6310000000000002</v>
      </c>
      <c r="O66" s="453">
        <v>1.0314045341370723</v>
      </c>
      <c r="P66" s="453"/>
      <c r="Q66" s="453"/>
      <c r="R66" s="453"/>
    </row>
    <row r="67" spans="1:34">
      <c r="A67" s="468" t="s">
        <v>827</v>
      </c>
      <c r="B67" s="514"/>
      <c r="C67" s="470">
        <f>SUM(C61:C66)</f>
        <v>69.215999999999994</v>
      </c>
      <c r="D67" s="470">
        <f t="shared" ref="D67:J67" si="6">SUM(D61:D66)</f>
        <v>66.483000000000004</v>
      </c>
      <c r="E67" s="470">
        <f t="shared" si="6"/>
        <v>61.622999999999998</v>
      </c>
      <c r="F67" s="470">
        <f t="shared" si="6"/>
        <v>60.481000000000002</v>
      </c>
      <c r="G67" s="470">
        <f t="shared" si="6"/>
        <v>63.887</v>
      </c>
      <c r="H67" s="470">
        <f t="shared" si="6"/>
        <v>64.936999999999998</v>
      </c>
      <c r="I67" s="470">
        <f t="shared" si="6"/>
        <v>65.082999999999998</v>
      </c>
      <c r="J67" s="470">
        <f t="shared" si="6"/>
        <v>61.730999999999995</v>
      </c>
      <c r="K67" s="471"/>
      <c r="L67" s="471"/>
      <c r="M67" s="471"/>
      <c r="N67" s="453"/>
      <c r="O67" s="453"/>
      <c r="P67" s="453"/>
      <c r="Q67" s="453"/>
      <c r="R67" s="453"/>
    </row>
    <row r="68" spans="1:34">
      <c r="A68" s="472" t="s">
        <v>816</v>
      </c>
      <c r="B68" s="473"/>
      <c r="C68" s="471">
        <f>SUM(C61:C66)*$B$56</f>
        <v>2744875953744960</v>
      </c>
      <c r="D68" s="471">
        <f t="shared" ref="D68:J68" si="7">SUM(D61:D66)*$B$56</f>
        <v>2636494279253730</v>
      </c>
      <c r="E68" s="471">
        <f t="shared" si="7"/>
        <v>2443762871267130</v>
      </c>
      <c r="F68" s="471">
        <f t="shared" si="7"/>
        <v>2398474956057110</v>
      </c>
      <c r="G68" s="471">
        <f t="shared" si="7"/>
        <v>2533545568320970</v>
      </c>
      <c r="H68" s="471">
        <f t="shared" si="7"/>
        <v>2575185070046470</v>
      </c>
      <c r="I68" s="471">
        <f t="shared" si="7"/>
        <v>2580974943619730</v>
      </c>
      <c r="J68" s="471">
        <f t="shared" si="7"/>
        <v>2448045791444610</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233974343028.99997</v>
      </c>
      <c r="D73" s="456">
        <f t="shared" ca="1" si="8"/>
        <v>237940009860</v>
      </c>
      <c r="E73" s="456">
        <f t="shared" ca="1" si="8"/>
        <v>245871343522</v>
      </c>
      <c r="F73" s="456">
        <f t="shared" ca="1" si="8"/>
        <v>257768344015</v>
      </c>
      <c r="G73" s="456">
        <f t="shared" ca="1" si="8"/>
        <v>241905676691</v>
      </c>
      <c r="H73" s="452">
        <f ca="1">G73*$O$66</f>
        <v>249502611772.59409</v>
      </c>
      <c r="I73" s="452">
        <f t="shared" ref="I73:N73" ca="1" si="9">H73*(1+$K$66)</f>
        <v>247046133407.5177</v>
      </c>
      <c r="J73" s="452">
        <f t="shared" ca="1" si="9"/>
        <v>244613840304.13141</v>
      </c>
      <c r="K73" s="452">
        <f t="shared" ca="1" si="9"/>
        <v>242205494346.40244</v>
      </c>
      <c r="L73" s="452">
        <f t="shared" ca="1" si="9"/>
        <v>239820859762.66971</v>
      </c>
      <c r="M73" s="452">
        <f t="shared" ca="1" si="9"/>
        <v>237459703102.56244</v>
      </c>
      <c r="N73" s="452">
        <f t="shared" ca="1" si="9"/>
        <v>235121793214.14587</v>
      </c>
      <c r="O73" s="452">
        <f t="shared" ref="O73:X73" ca="1" si="10">N73*(1+$L$66)</f>
        <v>230963970033.52249</v>
      </c>
      <c r="P73" s="452">
        <f t="shared" ca="1" si="10"/>
        <v>226879672549.36905</v>
      </c>
      <c r="Q73" s="452">
        <f t="shared" ca="1" si="10"/>
        <v>222867600555.35001</v>
      </c>
      <c r="R73" s="452">
        <f t="shared" ca="1" si="10"/>
        <v>218926476837.58826</v>
      </c>
      <c r="S73" s="452">
        <f t="shared" ca="1" si="10"/>
        <v>215055046768.07327</v>
      </c>
      <c r="T73" s="452">
        <f t="shared" ca="1" si="10"/>
        <v>211252077905.25949</v>
      </c>
      <c r="U73" s="452">
        <f t="shared" ca="1" si="10"/>
        <v>207516359601.72751</v>
      </c>
      <c r="V73" s="452">
        <f t="shared" ca="1" si="10"/>
        <v>203846702618.78336</v>
      </c>
      <c r="W73" s="452">
        <f t="shared" ca="1" si="10"/>
        <v>200241938747.87296</v>
      </c>
      <c r="X73" s="452">
        <f t="shared" ca="1" si="10"/>
        <v>196700920438.69147</v>
      </c>
      <c r="Y73" s="452">
        <f t="shared" ref="Y73:AH73" ca="1" si="11">X73*(1+$M$66)</f>
        <v>193326301795.5925</v>
      </c>
      <c r="Z73" s="452">
        <f t="shared" ca="1" si="11"/>
        <v>190009578412.77475</v>
      </c>
      <c r="AA73" s="452">
        <f t="shared" ca="1" si="11"/>
        <v>186749757033.95728</v>
      </c>
      <c r="AB73" s="452">
        <f t="shared" ca="1" si="11"/>
        <v>183545861443.25302</v>
      </c>
      <c r="AC73" s="452">
        <f t="shared" ca="1" si="11"/>
        <v>180396932172.8223</v>
      </c>
      <c r="AD73" s="452">
        <f t="shared" ca="1" si="11"/>
        <v>177302026215.54178</v>
      </c>
      <c r="AE73" s="452">
        <f t="shared" ca="1" si="11"/>
        <v>174260216742.603</v>
      </c>
      <c r="AF73" s="452">
        <f t="shared" ca="1" si="11"/>
        <v>171270592825.95569</v>
      </c>
      <c r="AG73" s="452">
        <f t="shared" ca="1" si="11"/>
        <v>168332259165.51291</v>
      </c>
      <c r="AH73" s="452">
        <f t="shared" ca="1" si="11"/>
        <v>165444335821.03644</v>
      </c>
    </row>
    <row r="74" spans="1:34">
      <c r="A74" s="431" t="s">
        <v>813</v>
      </c>
      <c r="B74" s="435" t="s">
        <v>247</v>
      </c>
      <c r="C74" s="456">
        <f t="shared" ca="1" si="8"/>
        <v>0</v>
      </c>
      <c r="D74" s="456">
        <f t="shared" ca="1" si="8"/>
        <v>0</v>
      </c>
      <c r="E74" s="456">
        <f t="shared" ca="1" si="8"/>
        <v>0</v>
      </c>
      <c r="F74" s="456">
        <f t="shared" ca="1" si="8"/>
        <v>0</v>
      </c>
      <c r="G74" s="456">
        <f t="shared" ca="1" si="8"/>
        <v>0</v>
      </c>
      <c r="H74" s="452">
        <f ca="1">G74*(1+'KEEI BAU - Coal Supply'!J$42)</f>
        <v>0</v>
      </c>
      <c r="I74" s="452">
        <f ca="1">H74*(1+'KEEI BAU - Coal Supply'!K$42)</f>
        <v>0</v>
      </c>
      <c r="J74" s="452">
        <f ca="1">I74*(1+'KEEI BAU - Coal Supply'!L$42)</f>
        <v>0</v>
      </c>
      <c r="K74" s="452">
        <f ca="1">J74*(1+'KEEI BAU - Coal Supply'!M$42)</f>
        <v>0</v>
      </c>
      <c r="L74" s="452">
        <f ca="1">K74*(1+'KEEI BAU - Coal Supply'!N$42)</f>
        <v>0</v>
      </c>
      <c r="M74" s="452">
        <f ca="1">L74*(1+'KEEI BAU - Coal Supply'!O$42)</f>
        <v>0</v>
      </c>
      <c r="N74" s="452">
        <f ca="1">M74*(1+'KEEI BAU - Coal Supply'!P$42)</f>
        <v>0</v>
      </c>
      <c r="O74" s="452">
        <f ca="1">N74*(1+'KEEI BAU - Coal Supply'!Q$42)</f>
        <v>0</v>
      </c>
      <c r="P74" s="452">
        <f ca="1">O74*(1+'KEEI BAU - Coal Supply'!R$42)</f>
        <v>0</v>
      </c>
      <c r="Q74" s="452">
        <f ca="1">P74*(1+'KEEI BAU - Coal Supply'!S$42)</f>
        <v>0</v>
      </c>
      <c r="R74" s="452">
        <f ca="1">Q74*(1+'KEEI BAU - Coal Supply'!T$42)</f>
        <v>0</v>
      </c>
      <c r="S74" s="452">
        <f ca="1">R74*(1+'KEEI BAU - Coal Supply'!U$42)</f>
        <v>0</v>
      </c>
      <c r="T74" s="452">
        <f ca="1">S74*(1+'KEEI BAU - Coal Supply'!V$42)</f>
        <v>0</v>
      </c>
      <c r="U74" s="452">
        <f ca="1">T74*(1+'KEEI BAU - Coal Supply'!W$42)</f>
        <v>0</v>
      </c>
      <c r="V74" s="452">
        <f ca="1">U74*(1+'KEEI BAU - Coal Supply'!X$42)</f>
        <v>0</v>
      </c>
      <c r="W74" s="452">
        <f ca="1">V74*(1+'KEEI BAU - Coal Supply'!Y$42)</f>
        <v>0</v>
      </c>
      <c r="X74" s="452">
        <f ca="1">W74*(1+'KEEI BAU - Coal Supply'!Z$42)</f>
        <v>0</v>
      </c>
      <c r="Y74" s="452">
        <f ca="1">X74*(1+'KEEI BAU - Coal Supply'!AA$42)</f>
        <v>0</v>
      </c>
      <c r="Z74" s="452">
        <f ca="1">Y74*(1+'KEEI BAU - Coal Supply'!AB$42)</f>
        <v>0</v>
      </c>
      <c r="AA74" s="452">
        <f ca="1">Z74*(1+'KEEI BAU - Coal Supply'!AC$42)</f>
        <v>0</v>
      </c>
      <c r="AB74" s="452">
        <f ca="1">AA74*(1+'KEEI BAU - Coal Supply'!AD$42)</f>
        <v>0</v>
      </c>
      <c r="AC74" s="452">
        <f ca="1">AB74*(1+'KEEI BAU - Coal Supply'!AE$42)</f>
        <v>0</v>
      </c>
      <c r="AD74" s="452">
        <f ca="1">AC74*(1+'KEEI BAU - Coal Supply'!AF$42)</f>
        <v>0</v>
      </c>
      <c r="AE74" s="452">
        <f ca="1">AD74*(1+'KEEI BAU - Coal Supply'!AG$42)</f>
        <v>0</v>
      </c>
      <c r="AF74" s="452">
        <f ca="1">AE74*(1+'KEEI BAU - Coal Supply'!AH$42)</f>
        <v>0</v>
      </c>
      <c r="AG74" s="452">
        <f ca="1">AF74*(1+'KEEI BAU - Coal Supply'!AI$42)</f>
        <v>0</v>
      </c>
      <c r="AH74" s="452">
        <f ca="1">AG74*(1+'KEEI BAU - Coal Supply'!AJ$42)</f>
        <v>0</v>
      </c>
    </row>
    <row r="75" spans="1:34">
      <c r="A75" s="431" t="s">
        <v>814</v>
      </c>
      <c r="B75" s="435" t="s">
        <v>248</v>
      </c>
      <c r="C75" s="456">
        <f t="shared" ca="1" si="8"/>
        <v>146729672747</v>
      </c>
      <c r="D75" s="456">
        <f t="shared" ca="1" si="8"/>
        <v>146729672747</v>
      </c>
      <c r="E75" s="456">
        <f t="shared" ca="1" si="8"/>
        <v>150695339578</v>
      </c>
      <c r="F75" s="456">
        <f t="shared" ca="1" si="8"/>
        <v>154661006409</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71382002958</v>
      </c>
      <c r="D76" s="456">
        <f t="shared" ca="1" si="8"/>
        <v>71382002958</v>
      </c>
      <c r="E76" s="456">
        <f t="shared" ca="1" si="8"/>
        <v>71382002958</v>
      </c>
      <c r="F76" s="456">
        <f t="shared" ca="1" si="8"/>
        <v>75347669789</v>
      </c>
      <c r="G76" s="456">
        <f t="shared" ca="1" si="8"/>
        <v>75347669789</v>
      </c>
      <c r="H76" s="452">
        <f ca="1">G76*$O$66</f>
        <v>77713928257.037506</v>
      </c>
      <c r="I76" s="452">
        <f t="shared" ref="I76:N80" ca="1" si="12">H76*(1+$K$66)</f>
        <v>76948795651.521912</v>
      </c>
      <c r="J76" s="452">
        <f t="shared" ca="1" si="12"/>
        <v>76191196160.303238</v>
      </c>
      <c r="K76" s="452">
        <f t="shared" ca="1" si="12"/>
        <v>75441055616.092575</v>
      </c>
      <c r="L76" s="452">
        <f t="shared" ca="1" si="12"/>
        <v>74698300581.81517</v>
      </c>
      <c r="M76" s="452">
        <f t="shared" ca="1" si="12"/>
        <v>73962858343.421097</v>
      </c>
      <c r="N76" s="452">
        <f t="shared" ca="1" si="12"/>
        <v>73234656902.766754</v>
      </c>
      <c r="O76" s="452">
        <f t="shared" ref="O76:X76" ca="1" si="13">N76*(1+$L$66)</f>
        <v>71939597223.556198</v>
      </c>
      <c r="P76" s="452">
        <f t="shared" ca="1" si="13"/>
        <v>70667438990.787094</v>
      </c>
      <c r="Q76" s="452">
        <f t="shared" ca="1" si="13"/>
        <v>69417777222.158218</v>
      </c>
      <c r="R76" s="452">
        <f t="shared" ca="1" si="13"/>
        <v>68190214096.953735</v>
      </c>
      <c r="S76" s="452">
        <f t="shared" ca="1" si="13"/>
        <v>66984358829.399887</v>
      </c>
      <c r="T76" s="452">
        <f t="shared" ca="1" si="13"/>
        <v>65799827544.261162</v>
      </c>
      <c r="U76" s="452">
        <f t="shared" ca="1" si="13"/>
        <v>64636243154.636452</v>
      </c>
      <c r="V76" s="452">
        <f t="shared" ca="1" si="13"/>
        <v>63493235241.916145</v>
      </c>
      <c r="W76" s="452">
        <f t="shared" ca="1" si="13"/>
        <v>62370439937.862091</v>
      </c>
      <c r="X76" s="452">
        <f t="shared" ca="1" si="13"/>
        <v>61267499808.772774</v>
      </c>
      <c r="Y76" s="452">
        <f t="shared" ref="Y76:AH76" ca="1" si="14">X76*(1+$M$66)</f>
        <v>60216389083.8731</v>
      </c>
      <c r="Z76" s="452">
        <f t="shared" ca="1" si="14"/>
        <v>59183311308.897079</v>
      </c>
      <c r="AA76" s="452">
        <f t="shared" ca="1" si="14"/>
        <v>58167957108.937538</v>
      </c>
      <c r="AB76" s="452">
        <f t="shared" ca="1" si="14"/>
        <v>57170022416.750961</v>
      </c>
      <c r="AC76" s="452">
        <f t="shared" ca="1" si="14"/>
        <v>56189208381.698769</v>
      </c>
      <c r="AD76" s="452">
        <f t="shared" ca="1" si="14"/>
        <v>55225221280.25074</v>
      </c>
      <c r="AE76" s="452">
        <f t="shared" ca="1" si="14"/>
        <v>54277772428.023911</v>
      </c>
      <c r="AF76" s="452">
        <f t="shared" ca="1" si="14"/>
        <v>53346578093.330482</v>
      </c>
      <c r="AG76" s="452">
        <f t="shared" ca="1" si="14"/>
        <v>52431359412.208969</v>
      </c>
      <c r="AH76" s="452">
        <f t="shared" ca="1" si="14"/>
        <v>51531842304.913017</v>
      </c>
    </row>
    <row r="77" spans="1:34">
      <c r="A77" s="431" t="s">
        <v>681</v>
      </c>
      <c r="B77" s="434" t="s">
        <v>250</v>
      </c>
      <c r="C77" s="456">
        <f t="shared" ca="1" si="8"/>
        <v>995382374581</v>
      </c>
      <c r="D77" s="456">
        <f t="shared" ca="1" si="8"/>
        <v>884343703313</v>
      </c>
      <c r="E77" s="456">
        <f t="shared" ca="1" si="8"/>
        <v>824858700847.99988</v>
      </c>
      <c r="F77" s="456">
        <f t="shared" ca="1" si="8"/>
        <v>832790034510</v>
      </c>
      <c r="G77" s="456">
        <f t="shared" ca="1" si="8"/>
        <v>820893034017</v>
      </c>
      <c r="H77" s="452">
        <f ca="1">G77*$O$66</f>
        <v>846672797326.67175</v>
      </c>
      <c r="I77" s="452">
        <f t="shared" ca="1" si="12"/>
        <v>838336878940.26501</v>
      </c>
      <c r="J77" s="452">
        <f t="shared" ca="1" si="12"/>
        <v>830083031851.72473</v>
      </c>
      <c r="K77" s="452">
        <f t="shared" ca="1" si="12"/>
        <v>821910448027.95581</v>
      </c>
      <c r="L77" s="452">
        <f t="shared" ca="1" si="12"/>
        <v>813818327391.35449</v>
      </c>
      <c r="M77" s="452">
        <f t="shared" ca="1" si="12"/>
        <v>805805877741.4823</v>
      </c>
      <c r="N77" s="452">
        <f t="shared" ca="1" si="12"/>
        <v>797872314677.51135</v>
      </c>
      <c r="O77" s="452">
        <f t="shared" ref="O77:X77" ca="1" si="15">N77*(1+$L$66)</f>
        <v>783762980277.69104</v>
      </c>
      <c r="P77" s="452">
        <f t="shared" ca="1" si="15"/>
        <v>769903151110.15393</v>
      </c>
      <c r="Q77" s="452">
        <f t="shared" ca="1" si="15"/>
        <v>756288414999.30249</v>
      </c>
      <c r="R77" s="452">
        <f t="shared" ca="1" si="15"/>
        <v>742914437793.12732</v>
      </c>
      <c r="S77" s="452">
        <f t="shared" ca="1" si="15"/>
        <v>729776961983.46167</v>
      </c>
      <c r="T77" s="452">
        <f t="shared" ca="1" si="15"/>
        <v>716871805350.63452</v>
      </c>
      <c r="U77" s="452">
        <f t="shared" ca="1" si="15"/>
        <v>704194859632.09155</v>
      </c>
      <c r="V77" s="452">
        <f t="shared" ca="1" si="15"/>
        <v>691742089214.55981</v>
      </c>
      <c r="W77" s="452">
        <f t="shared" ca="1" si="15"/>
        <v>679509529849.33936</v>
      </c>
      <c r="X77" s="452">
        <f t="shared" ca="1" si="15"/>
        <v>667493287390.31372</v>
      </c>
      <c r="Y77" s="452">
        <f t="shared" ref="Y77:AH77" ca="1" si="16">X77*(1+$M$66)</f>
        <v>656041712650.61719</v>
      </c>
      <c r="Z77" s="452">
        <f t="shared" ca="1" si="16"/>
        <v>644786602154.82581</v>
      </c>
      <c r="AA77" s="452">
        <f t="shared" ca="1" si="16"/>
        <v>633724585344.74023</v>
      </c>
      <c r="AB77" s="452">
        <f t="shared" ca="1" si="16"/>
        <v>622852349487.76025</v>
      </c>
      <c r="AC77" s="452">
        <f t="shared" ca="1" si="16"/>
        <v>612166638684.82324</v>
      </c>
      <c r="AD77" s="452">
        <f t="shared" ca="1" si="16"/>
        <v>601664252895.36316</v>
      </c>
      <c r="AE77" s="452">
        <f t="shared" ca="1" si="16"/>
        <v>591342046978.99719</v>
      </c>
      <c r="AF77" s="452">
        <f t="shared" ca="1" si="16"/>
        <v>581196929753.65295</v>
      </c>
      <c r="AG77" s="452">
        <f t="shared" ca="1" si="16"/>
        <v>571225863069.85535</v>
      </c>
      <c r="AH77" s="452">
        <f t="shared" ca="1" si="16"/>
        <v>561425860900.89417</v>
      </c>
    </row>
    <row r="78" spans="1:34">
      <c r="A78" s="431" t="s">
        <v>681</v>
      </c>
      <c r="B78" s="434" t="s">
        <v>251</v>
      </c>
      <c r="C78" s="456">
        <f t="shared" ca="1" si="8"/>
        <v>154661006409</v>
      </c>
      <c r="D78" s="456">
        <f t="shared" ca="1" si="8"/>
        <v>154661006409</v>
      </c>
      <c r="E78" s="456">
        <f t="shared" ca="1" si="8"/>
        <v>162592340071</v>
      </c>
      <c r="F78" s="456">
        <f t="shared" ca="1" si="8"/>
        <v>166558006902</v>
      </c>
      <c r="G78" s="456">
        <f t="shared" ca="1" si="8"/>
        <v>166558006902</v>
      </c>
      <c r="H78" s="452">
        <f ca="1">G78*$O$66</f>
        <v>171788683515.55658</v>
      </c>
      <c r="I78" s="452">
        <f t="shared" ca="1" si="12"/>
        <v>170097337755.99579</v>
      </c>
      <c r="J78" s="452">
        <f t="shared" ca="1" si="12"/>
        <v>168422644143.82819</v>
      </c>
      <c r="K78" s="452">
        <f t="shared" ca="1" si="12"/>
        <v>166764438730.30988</v>
      </c>
      <c r="L78" s="452">
        <f t="shared" ca="1" si="12"/>
        <v>165122559180.85455</v>
      </c>
      <c r="M78" s="452">
        <f t="shared" ca="1" si="12"/>
        <v>163496844759.14136</v>
      </c>
      <c r="N78" s="452">
        <f t="shared" ca="1" si="12"/>
        <v>161887136311.37912</v>
      </c>
      <c r="O78" s="452">
        <f t="shared" ref="O78:X78" ca="1" si="17">N78*(1+$L$66)</f>
        <v>159024372809.96631</v>
      </c>
      <c r="P78" s="452">
        <f t="shared" ca="1" si="17"/>
        <v>156212233558.58197</v>
      </c>
      <c r="Q78" s="452">
        <f t="shared" ca="1" si="17"/>
        <v>153449823333.19183</v>
      </c>
      <c r="R78" s="452">
        <f t="shared" ca="1" si="17"/>
        <v>150736262740.63455</v>
      </c>
      <c r="S78" s="452">
        <f t="shared" ca="1" si="17"/>
        <v>148070687938.6734</v>
      </c>
      <c r="T78" s="452">
        <f t="shared" ca="1" si="17"/>
        <v>145452250360.99832</v>
      </c>
      <c r="U78" s="452">
        <f t="shared" ca="1" si="17"/>
        <v>142880116447.09106</v>
      </c>
      <c r="V78" s="452">
        <f t="shared" ca="1" si="17"/>
        <v>140353467376.86722</v>
      </c>
      <c r="W78" s="452">
        <f t="shared" ca="1" si="17"/>
        <v>137871498810.01089</v>
      </c>
      <c r="X78" s="452">
        <f t="shared" ca="1" si="17"/>
        <v>135433420629.91873</v>
      </c>
      <c r="Y78" s="452">
        <f t="shared" ref="Y78:AH78" ca="1" si="18">X78*(1+$M$66)</f>
        <v>133109912711.71945</v>
      </c>
      <c r="Z78" s="452">
        <f t="shared" ca="1" si="18"/>
        <v>130826267103.87772</v>
      </c>
      <c r="AA78" s="452">
        <f t="shared" ca="1" si="18"/>
        <v>128581799925.01978</v>
      </c>
      <c r="AB78" s="452">
        <f t="shared" ca="1" si="18"/>
        <v>126375839026.50209</v>
      </c>
      <c r="AC78" s="452">
        <f t="shared" ca="1" si="18"/>
        <v>124207723791.12357</v>
      </c>
      <c r="AD78" s="452">
        <f t="shared" ca="1" si="18"/>
        <v>122076804935.29109</v>
      </c>
      <c r="AE78" s="452">
        <f t="shared" ca="1" si="18"/>
        <v>119982444314.57915</v>
      </c>
      <c r="AF78" s="452">
        <f t="shared" ca="1" si="18"/>
        <v>117924014732.62526</v>
      </c>
      <c r="AG78" s="452">
        <f t="shared" ca="1" si="18"/>
        <v>115900899753.30402</v>
      </c>
      <c r="AH78" s="452">
        <f t="shared" ca="1" si="18"/>
        <v>113912493516.12349</v>
      </c>
    </row>
    <row r="79" spans="1:34">
      <c r="A79" s="431" t="s">
        <v>681</v>
      </c>
      <c r="B79" s="434" t="s">
        <v>252</v>
      </c>
      <c r="C79" s="456">
        <f t="shared" ca="1" si="8"/>
        <v>7931333662</v>
      </c>
      <c r="D79" s="456">
        <f t="shared" ca="1" si="8"/>
        <v>7931333662</v>
      </c>
      <c r="E79" s="456">
        <f t="shared" ca="1" si="8"/>
        <v>11897000493</v>
      </c>
      <c r="F79" s="456">
        <f t="shared" ca="1" si="8"/>
        <v>11897000493</v>
      </c>
      <c r="G79" s="456">
        <f t="shared" ca="1" si="8"/>
        <v>11897000493</v>
      </c>
      <c r="H79" s="452">
        <f ca="1">G79*$O$66</f>
        <v>12270620251.111185</v>
      </c>
      <c r="I79" s="452">
        <f t="shared" ca="1" si="12"/>
        <v>12149809839.713985</v>
      </c>
      <c r="J79" s="452">
        <f t="shared" ca="1" si="12"/>
        <v>12030188867.4163</v>
      </c>
      <c r="K79" s="452">
        <f t="shared" ca="1" si="12"/>
        <v>11911745623.593563</v>
      </c>
      <c r="L79" s="452">
        <f t="shared" ca="1" si="12"/>
        <v>11794468512.918182</v>
      </c>
      <c r="M79" s="452">
        <f t="shared" ca="1" si="12"/>
        <v>11678346054.224382</v>
      </c>
      <c r="N79" s="452">
        <f t="shared" ca="1" si="12"/>
        <v>11563366879.384222</v>
      </c>
      <c r="O79" s="452">
        <f t="shared" ref="O79:X79" ca="1" si="19">N79*(1+$L$66)</f>
        <v>11358883772.14045</v>
      </c>
      <c r="P79" s="452">
        <f t="shared" ca="1" si="19"/>
        <v>11158016682.755854</v>
      </c>
      <c r="Q79" s="452">
        <f t="shared" ca="1" si="19"/>
        <v>10960701666.656557</v>
      </c>
      <c r="R79" s="452">
        <f t="shared" ca="1" si="19"/>
        <v>10766875910.045322</v>
      </c>
      <c r="S79" s="452">
        <f t="shared" ca="1" si="19"/>
        <v>10576477709.905241</v>
      </c>
      <c r="T79" s="452">
        <f t="shared" ca="1" si="19"/>
        <v>10389446454.357021</v>
      </c>
      <c r="U79" s="452">
        <f t="shared" ca="1" si="19"/>
        <v>10205722603.363646</v>
      </c>
      <c r="V79" s="452">
        <f t="shared" ca="1" si="19"/>
        <v>10025247669.776228</v>
      </c>
      <c r="W79" s="452">
        <f t="shared" ca="1" si="19"/>
        <v>9847964200.7150612</v>
      </c>
      <c r="X79" s="452">
        <f t="shared" ca="1" si="19"/>
        <v>9673815759.2799072</v>
      </c>
      <c r="Y79" s="452">
        <f t="shared" ref="Y79:AH79" ca="1" si="20">X79*(1+$M$66)</f>
        <v>9507850907.9799576</v>
      </c>
      <c r="Z79" s="452">
        <f t="shared" ca="1" si="20"/>
        <v>9344733364.5626907</v>
      </c>
      <c r="AA79" s="452">
        <f t="shared" ca="1" si="20"/>
        <v>9184414280.3585529</v>
      </c>
      <c r="AB79" s="452">
        <f t="shared" ca="1" si="20"/>
        <v>9026845644.7501469</v>
      </c>
      <c r="AC79" s="452">
        <f t="shared" ca="1" si="20"/>
        <v>8871980270.7945385</v>
      </c>
      <c r="AD79" s="452">
        <f t="shared" ca="1" si="20"/>
        <v>8719771781.0922184</v>
      </c>
      <c r="AE79" s="452">
        <f t="shared" ca="1" si="20"/>
        <v>8570174593.8985081</v>
      </c>
      <c r="AF79" s="452">
        <f t="shared" ca="1" si="20"/>
        <v>8423143909.4732304</v>
      </c>
      <c r="AG79" s="452">
        <f t="shared" ca="1" si="20"/>
        <v>8278635696.6645699</v>
      </c>
      <c r="AH79" s="452">
        <f t="shared" ca="1" si="20"/>
        <v>8136606679.7231045</v>
      </c>
    </row>
    <row r="80" spans="1:34">
      <c r="A80" s="431" t="s">
        <v>681</v>
      </c>
      <c r="B80" s="434" t="s">
        <v>253</v>
      </c>
      <c r="C80" s="456">
        <f t="shared" ca="1" si="8"/>
        <v>214146008874</v>
      </c>
      <c r="D80" s="456">
        <f t="shared" ca="1" si="8"/>
        <v>206214675212</v>
      </c>
      <c r="E80" s="456">
        <f t="shared" ca="1" si="8"/>
        <v>210180342043</v>
      </c>
      <c r="F80" s="456">
        <f t="shared" ca="1" si="8"/>
        <v>210180342043</v>
      </c>
      <c r="G80" s="456">
        <f t="shared" ca="1" si="8"/>
        <v>210180342043</v>
      </c>
      <c r="H80" s="452">
        <f ca="1">G80*$O$66</f>
        <v>216780957769.63092</v>
      </c>
      <c r="I80" s="452">
        <f t="shared" ca="1" si="12"/>
        <v>214646640501.61371</v>
      </c>
      <c r="J80" s="452">
        <f t="shared" ca="1" si="12"/>
        <v>212533336657.68793</v>
      </c>
      <c r="K80" s="452">
        <f t="shared" ca="1" si="12"/>
        <v>210440839350.15289</v>
      </c>
      <c r="L80" s="452">
        <f t="shared" ca="1" si="12"/>
        <v>208368943728.22116</v>
      </c>
      <c r="M80" s="452">
        <f t="shared" ca="1" si="12"/>
        <v>206317446957.96402</v>
      </c>
      <c r="N80" s="452">
        <f t="shared" ca="1" si="12"/>
        <v>204286148202.45453</v>
      </c>
      <c r="O80" s="452">
        <f t="shared" ref="O80:X80" ca="1" si="21">N80*(1+$L$66)</f>
        <v>200673613307.81454</v>
      </c>
      <c r="P80" s="452">
        <f t="shared" ca="1" si="21"/>
        <v>197124961395.35336</v>
      </c>
      <c r="Q80" s="452">
        <f t="shared" ca="1" si="21"/>
        <v>193639062777.59912</v>
      </c>
      <c r="R80" s="452">
        <f t="shared" ca="1" si="21"/>
        <v>190214807744.134</v>
      </c>
      <c r="S80" s="452">
        <f t="shared" ca="1" si="21"/>
        <v>186851106208.3259</v>
      </c>
      <c r="T80" s="452">
        <f t="shared" ca="1" si="21"/>
        <v>183546887360.30737</v>
      </c>
      <c r="U80" s="452">
        <f t="shared" ca="1" si="21"/>
        <v>180301099326.09106</v>
      </c>
      <c r="V80" s="452">
        <f t="shared" ca="1" si="21"/>
        <v>177112708832.71338</v>
      </c>
      <c r="W80" s="452">
        <f t="shared" ca="1" si="21"/>
        <v>173980700879.29944</v>
      </c>
      <c r="X80" s="452">
        <f t="shared" ca="1" si="21"/>
        <v>170904078413.94504</v>
      </c>
      <c r="Y80" s="452">
        <f t="shared" ref="Y80:AH80" ca="1" si="22">X80*(1+$M$66)</f>
        <v>167972032707.64594</v>
      </c>
      <c r="Z80" s="452">
        <f t="shared" ca="1" si="22"/>
        <v>165090289440.60754</v>
      </c>
      <c r="AA80" s="452">
        <f t="shared" ca="1" si="22"/>
        <v>162257985619.66776</v>
      </c>
      <c r="AB80" s="452">
        <f t="shared" ca="1" si="22"/>
        <v>159474273057.25256</v>
      </c>
      <c r="AC80" s="452">
        <f t="shared" ca="1" si="22"/>
        <v>156738318117.37015</v>
      </c>
      <c r="AD80" s="452">
        <f t="shared" ca="1" si="22"/>
        <v>154049301465.96249</v>
      </c>
      <c r="AE80" s="452">
        <f t="shared" ca="1" si="22"/>
        <v>151406417825.54028</v>
      </c>
      <c r="AF80" s="452">
        <f t="shared" ca="1" si="22"/>
        <v>148808875734.02704</v>
      </c>
      <c r="AG80" s="452">
        <f t="shared" ca="1" si="22"/>
        <v>146255897307.74069</v>
      </c>
      <c r="AH80" s="452">
        <f t="shared" ca="1" si="22"/>
        <v>143746718008.44147</v>
      </c>
    </row>
    <row r="81" spans="1:34">
      <c r="A81" s="431" t="s">
        <v>814</v>
      </c>
      <c r="B81" s="435" t="s">
        <v>254</v>
      </c>
      <c r="C81" s="456">
        <f t="shared" ca="1" si="8"/>
        <v>0</v>
      </c>
      <c r="D81" s="456">
        <f t="shared" ca="1" si="8"/>
        <v>0</v>
      </c>
      <c r="E81" s="456">
        <f t="shared" ca="1" si="8"/>
        <v>0</v>
      </c>
      <c r="F81" s="456">
        <f t="shared" ca="1" si="8"/>
        <v>0</v>
      </c>
      <c r="G81" s="456">
        <f t="shared" ca="1" si="8"/>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8"/>
        <v>2211009190215674</v>
      </c>
      <c r="D82" s="456">
        <f t="shared" ca="1" si="8"/>
        <v>2078946769518234.3</v>
      </c>
      <c r="E82" s="456">
        <f t="shared" ca="1" si="8"/>
        <v>2303779594064619.5</v>
      </c>
      <c r="F82" s="456">
        <f t="shared" ca="1" si="8"/>
        <v>2315078570564078</v>
      </c>
      <c r="G82" s="456">
        <f t="shared" ca="1" si="8"/>
        <v>2192315962882275.5</v>
      </c>
      <c r="H82" s="452">
        <f ca="1">G82*$O$61</f>
        <v>2367277039804883</v>
      </c>
      <c r="I82" s="452">
        <f t="shared" ref="I82:N82" ca="1" si="23">H82*(1+$K$61)</f>
        <v>2377022665591713.5</v>
      </c>
      <c r="J82" s="452">
        <f t="shared" ca="1" si="23"/>
        <v>2386808412251758</v>
      </c>
      <c r="K82" s="452">
        <f t="shared" ca="1" si="23"/>
        <v>2396634444954961</v>
      </c>
      <c r="L82" s="452">
        <f t="shared" ca="1" si="23"/>
        <v>2406500929551239.5</v>
      </c>
      <c r="M82" s="452">
        <f t="shared" ca="1" si="23"/>
        <v>2416408032573283</v>
      </c>
      <c r="N82" s="452">
        <f t="shared" ca="1" si="23"/>
        <v>2426355921239364.5</v>
      </c>
      <c r="O82" s="452">
        <f t="shared" ref="O82:X82" ca="1" si="24">N82*(1+$L$61)</f>
        <v>2432103404598748</v>
      </c>
      <c r="P82" s="452">
        <f t="shared" ca="1" si="24"/>
        <v>2437864502434341.5</v>
      </c>
      <c r="Q82" s="452">
        <f t="shared" ca="1" si="24"/>
        <v>2443639246995731.5</v>
      </c>
      <c r="R82" s="452">
        <f t="shared" ca="1" si="24"/>
        <v>2449427670608896.5</v>
      </c>
      <c r="S82" s="452">
        <f t="shared" ca="1" si="24"/>
        <v>2455229805676388</v>
      </c>
      <c r="T82" s="452">
        <f t="shared" ca="1" si="24"/>
        <v>2461045684677511.5</v>
      </c>
      <c r="U82" s="452">
        <f t="shared" ca="1" si="24"/>
        <v>2466875340168509</v>
      </c>
      <c r="V82" s="452">
        <f t="shared" ca="1" si="24"/>
        <v>2472718804782740</v>
      </c>
      <c r="W82" s="452">
        <f t="shared" ca="1" si="24"/>
        <v>2478576111230866</v>
      </c>
      <c r="X82" s="452">
        <f t="shared" ca="1" si="24"/>
        <v>2484447292301032</v>
      </c>
      <c r="Y82" s="452">
        <f t="shared" ref="Y82:AH82" ca="1" si="25">X82*(1+$M$61)</f>
        <v>2473873928324728</v>
      </c>
      <c r="Z82" s="452">
        <f t="shared" ca="1" si="25"/>
        <v>2463345562697200.5</v>
      </c>
      <c r="AA82" s="452">
        <f t="shared" ca="1" si="25"/>
        <v>2452862003913513</v>
      </c>
      <c r="AB82" s="452">
        <f t="shared" ca="1" si="25"/>
        <v>2442423061283740.5</v>
      </c>
      <c r="AC82" s="452">
        <f t="shared" ca="1" si="25"/>
        <v>2432028544929500</v>
      </c>
      <c r="AD82" s="452">
        <f t="shared" ca="1" si="25"/>
        <v>2421678265780497</v>
      </c>
      <c r="AE82" s="452">
        <f t="shared" ca="1" si="25"/>
        <v>2411372035571086.5</v>
      </c>
      <c r="AF82" s="452">
        <f t="shared" ca="1" si="25"/>
        <v>2401109666836848</v>
      </c>
      <c r="AG82" s="452">
        <f t="shared" ca="1" si="25"/>
        <v>2390890972911176.5</v>
      </c>
      <c r="AH82" s="452">
        <f t="shared" ca="1" si="25"/>
        <v>2380715767921886.5</v>
      </c>
    </row>
    <row r="83" spans="1:34">
      <c r="A83" s="431" t="s">
        <v>681</v>
      </c>
      <c r="B83" s="437" t="s">
        <v>397</v>
      </c>
      <c r="C83" s="456">
        <f t="shared" ref="C83:G91" ca="1" si="26">C45*$B$57</f>
        <v>650369360284</v>
      </c>
      <c r="D83" s="456">
        <f t="shared" ca="1" si="26"/>
        <v>594850024650</v>
      </c>
      <c r="E83" s="456">
        <f t="shared" ca="1" si="26"/>
        <v>717785696411</v>
      </c>
      <c r="F83" s="456">
        <f t="shared" ca="1" si="26"/>
        <v>1058833043877</v>
      </c>
      <c r="G83" s="456">
        <f t="shared" ca="1" si="26"/>
        <v>1142112047328</v>
      </c>
      <c r="H83" s="452">
        <f ca="1">G83*$O$66</f>
        <v>1177979544106.6738</v>
      </c>
      <c r="I83" s="452">
        <f t="shared" ref="I83:N83" ca="1" si="27">H83*(1+$K$66)</f>
        <v>1166381744612.5427</v>
      </c>
      <c r="J83" s="452">
        <f t="shared" ca="1" si="27"/>
        <v>1154898131271.9648</v>
      </c>
      <c r="K83" s="452">
        <f t="shared" ca="1" si="27"/>
        <v>1143527579864.9822</v>
      </c>
      <c r="L83" s="452">
        <f t="shared" ca="1" si="27"/>
        <v>1132268977240.1455</v>
      </c>
      <c r="M83" s="452">
        <f t="shared" ca="1" si="27"/>
        <v>1121121221205.5408</v>
      </c>
      <c r="N83" s="452">
        <f t="shared" ca="1" si="27"/>
        <v>1110083220420.8855</v>
      </c>
      <c r="O83" s="452">
        <f t="shared" ref="O83:X83" ca="1" si="28">N83*(1+$L$66)</f>
        <v>1090452842125.4833</v>
      </c>
      <c r="P83" s="452">
        <f t="shared" ca="1" si="28"/>
        <v>1071169601544.5621</v>
      </c>
      <c r="Q83" s="452">
        <f t="shared" ca="1" si="28"/>
        <v>1052227359999.0297</v>
      </c>
      <c r="R83" s="452">
        <f t="shared" ca="1" si="28"/>
        <v>1033620087364.3512</v>
      </c>
      <c r="S83" s="452">
        <f t="shared" ca="1" si="28"/>
        <v>1015341860150.9033</v>
      </c>
      <c r="T83" s="452">
        <f t="shared" ca="1" si="28"/>
        <v>997386859618.27429</v>
      </c>
      <c r="U83" s="452">
        <f t="shared" ca="1" si="28"/>
        <v>979749369922.91028</v>
      </c>
      <c r="V83" s="452">
        <f t="shared" ca="1" si="28"/>
        <v>962423776298.51831</v>
      </c>
      <c r="W83" s="452">
        <f t="shared" ca="1" si="28"/>
        <v>945404563268.64624</v>
      </c>
      <c r="X83" s="452">
        <f t="shared" ca="1" si="28"/>
        <v>928686312890.87134</v>
      </c>
      <c r="Y83" s="452">
        <f t="shared" ref="Y83:AH83" ca="1" si="29">X83*(1+$M$66)</f>
        <v>912753687166.07629</v>
      </c>
      <c r="Z83" s="452">
        <f t="shared" ca="1" si="29"/>
        <v>897094402998.01868</v>
      </c>
      <c r="AA83" s="452">
        <f t="shared" ca="1" si="29"/>
        <v>881703770914.42139</v>
      </c>
      <c r="AB83" s="452">
        <f t="shared" ca="1" si="29"/>
        <v>866577181896.0144</v>
      </c>
      <c r="AC83" s="452">
        <f t="shared" ca="1" si="29"/>
        <v>851710105996.27588</v>
      </c>
      <c r="AD83" s="452">
        <f t="shared" ca="1" si="29"/>
        <v>837098090984.85315</v>
      </c>
      <c r="AE83" s="452">
        <f t="shared" ca="1" si="29"/>
        <v>822736761014.25696</v>
      </c>
      <c r="AF83" s="452">
        <f t="shared" ca="1" si="29"/>
        <v>808621815309.4303</v>
      </c>
      <c r="AG83" s="452">
        <f t="shared" ca="1" si="29"/>
        <v>794749026879.79883</v>
      </c>
      <c r="AH83" s="452">
        <f t="shared" ca="1" si="29"/>
        <v>781114241253.41809</v>
      </c>
    </row>
    <row r="84" spans="1:34">
      <c r="A84" s="431" t="s">
        <v>801</v>
      </c>
      <c r="B84" s="434" t="s">
        <v>259</v>
      </c>
      <c r="C84" s="456">
        <f t="shared" ca="1" si="26"/>
        <v>2656996776770</v>
      </c>
      <c r="D84" s="456">
        <f t="shared" ca="1" si="26"/>
        <v>2530095438178</v>
      </c>
      <c r="E84" s="456">
        <f t="shared" ca="1" si="26"/>
        <v>2474576102544</v>
      </c>
      <c r="F84" s="456">
        <f t="shared" ca="1" si="26"/>
        <v>2050249751626.9998</v>
      </c>
      <c r="G84" s="456">
        <f t="shared" ca="1" si="26"/>
        <v>2145425755571</v>
      </c>
      <c r="H84" s="452">
        <f ca="1">G84*$O$63</f>
        <v>1636257039615.2271</v>
      </c>
      <c r="I84" s="452">
        <f t="shared" ref="I84:N84" ca="1" si="30">H84*(1+$K$63)</f>
        <v>1664395512097.5872</v>
      </c>
      <c r="J84" s="452">
        <f t="shared" ca="1" si="30"/>
        <v>1693017877766.9412</v>
      </c>
      <c r="K84" s="452">
        <f t="shared" ca="1" si="30"/>
        <v>1722132458063.501</v>
      </c>
      <c r="L84" s="452">
        <f t="shared" ca="1" si="30"/>
        <v>1751747717530.0662</v>
      </c>
      <c r="M84" s="452">
        <f t="shared" ca="1" si="30"/>
        <v>1781872266272.9385</v>
      </c>
      <c r="N84" s="452">
        <f t="shared" ca="1" si="30"/>
        <v>1812514862465.1553</v>
      </c>
      <c r="O84" s="452">
        <f t="shared" ref="O84:X84" ca="1" si="31">N84*(1+$L$63)</f>
        <v>1780493342398.0435</v>
      </c>
      <c r="P84" s="452">
        <f t="shared" ca="1" si="31"/>
        <v>1749037543345.7727</v>
      </c>
      <c r="Q84" s="452">
        <f t="shared" ca="1" si="31"/>
        <v>1718137470771.3579</v>
      </c>
      <c r="R84" s="452">
        <f t="shared" ca="1" si="31"/>
        <v>1687783306710.3062</v>
      </c>
      <c r="S84" s="452">
        <f t="shared" ca="1" si="31"/>
        <v>1657965406651.1284</v>
      </c>
      <c r="T84" s="452">
        <f t="shared" ca="1" si="31"/>
        <v>1628674296470.9619</v>
      </c>
      <c r="U84" s="452">
        <f t="shared" ca="1" si="31"/>
        <v>1599900669425.3318</v>
      </c>
      <c r="V84" s="452">
        <f t="shared" ca="1" si="31"/>
        <v>1571635383191.0933</v>
      </c>
      <c r="W84" s="452">
        <f t="shared" ca="1" si="31"/>
        <v>1543869456961.6172</v>
      </c>
      <c r="X84" s="452">
        <f t="shared" ca="1" si="31"/>
        <v>1516594068593.2927</v>
      </c>
      <c r="Y84" s="452">
        <f t="shared" ref="Y84:AH84" ca="1" si="32">X84*(1+$M$63)</f>
        <v>1492786750943.9248</v>
      </c>
      <c r="Z84" s="452">
        <f t="shared" ca="1" si="32"/>
        <v>1469353157803.5706</v>
      </c>
      <c r="AA84" s="452">
        <f t="shared" ca="1" si="32"/>
        <v>1446287422488.2676</v>
      </c>
      <c r="AB84" s="452">
        <f t="shared" ca="1" si="32"/>
        <v>1423583770408.5774</v>
      </c>
      <c r="AC84" s="452">
        <f t="shared" ca="1" si="32"/>
        <v>1401236517623.8965</v>
      </c>
      <c r="AD84" s="452">
        <f t="shared" ca="1" si="32"/>
        <v>1379240069419.4612</v>
      </c>
      <c r="AE84" s="452">
        <f t="shared" ca="1" si="32"/>
        <v>1357588918905.6904</v>
      </c>
      <c r="AF84" s="452">
        <f t="shared" ca="1" si="32"/>
        <v>1336277645639.5168</v>
      </c>
      <c r="AG84" s="452">
        <f t="shared" ca="1" si="32"/>
        <v>1315300914267.3589</v>
      </c>
      <c r="AH84" s="452">
        <f t="shared" ca="1" si="32"/>
        <v>1294653473189.3967</v>
      </c>
    </row>
    <row r="85" spans="1:34">
      <c r="A85" s="431" t="s">
        <v>216</v>
      </c>
      <c r="B85" s="439" t="s">
        <v>261</v>
      </c>
      <c r="C85" s="456">
        <f t="shared" ca="1" si="26"/>
        <v>487777020212.99994</v>
      </c>
      <c r="D85" s="456">
        <f t="shared" ca="1" si="26"/>
        <v>487777020212.99994</v>
      </c>
      <c r="E85" s="456">
        <f t="shared" ca="1" si="26"/>
        <v>495708353875</v>
      </c>
      <c r="F85" s="456">
        <f t="shared" ca="1" si="26"/>
        <v>705888695918</v>
      </c>
      <c r="G85" s="456">
        <f t="shared" ca="1" si="26"/>
        <v>503639687537</v>
      </c>
      <c r="H85" s="452">
        <f ca="1">G85*$O$62</f>
        <v>440319417343.76013</v>
      </c>
      <c r="I85" s="452">
        <f t="shared" ref="I85:N85" ca="1" si="33">H85*(1+$K$62)</f>
        <v>455233916839.15283</v>
      </c>
      <c r="J85" s="452">
        <f t="shared" ca="1" si="33"/>
        <v>470653600267.92725</v>
      </c>
      <c r="K85" s="452">
        <f t="shared" ca="1" si="33"/>
        <v>486595579220.4942</v>
      </c>
      <c r="L85" s="452">
        <f t="shared" ca="1" si="33"/>
        <v>503077544891.06226</v>
      </c>
      <c r="M85" s="452">
        <f t="shared" ca="1" si="33"/>
        <v>520117787709.97797</v>
      </c>
      <c r="N85" s="452">
        <f t="shared" ca="1" si="33"/>
        <v>537735217641.05243</v>
      </c>
      <c r="O85" s="452">
        <f t="shared" ref="O85:X85" ca="1" si="34">N85*(1+$L$62)</f>
        <v>548336082152.03003</v>
      </c>
      <c r="P85" s="452">
        <f t="shared" ca="1" si="34"/>
        <v>559145931168.19421</v>
      </c>
      <c r="Q85" s="452">
        <f t="shared" ca="1" si="34"/>
        <v>570168884591.59277</v>
      </c>
      <c r="R85" s="452">
        <f t="shared" ca="1" si="34"/>
        <v>581409143543.6582</v>
      </c>
      <c r="S85" s="452">
        <f t="shared" ca="1" si="34"/>
        <v>592870991966.35913</v>
      </c>
      <c r="T85" s="452">
        <f t="shared" ca="1" si="34"/>
        <v>604558798254.91724</v>
      </c>
      <c r="U85" s="452">
        <f t="shared" ca="1" si="34"/>
        <v>616477016922.71118</v>
      </c>
      <c r="V85" s="452">
        <f t="shared" ca="1" si="34"/>
        <v>628630190299.0022</v>
      </c>
      <c r="W85" s="452">
        <f t="shared" ca="1" si="34"/>
        <v>641022950260.12891</v>
      </c>
      <c r="X85" s="452">
        <f t="shared" ca="1" si="34"/>
        <v>653660019994.8302</v>
      </c>
      <c r="Y85" s="452">
        <f t="shared" ref="Y85:AH85" ca="1" si="35">X85*(1+$M$62)</f>
        <v>664755166119.08704</v>
      </c>
      <c r="Z85" s="452">
        <f t="shared" ca="1" si="35"/>
        <v>676038639911.78467</v>
      </c>
      <c r="AA85" s="452">
        <f t="shared" ca="1" si="35"/>
        <v>687513638023.99048</v>
      </c>
      <c r="AB85" s="452">
        <f t="shared" ca="1" si="35"/>
        <v>699183411366.34033</v>
      </c>
      <c r="AC85" s="452">
        <f t="shared" ca="1" si="35"/>
        <v>711051266030.0343</v>
      </c>
      <c r="AD85" s="452">
        <f t="shared" ca="1" si="35"/>
        <v>723120564223.46436</v>
      </c>
      <c r="AE85" s="452">
        <f t="shared" ca="1" si="35"/>
        <v>735394725224.74121</v>
      </c>
      <c r="AF85" s="452">
        <f t="shared" ca="1" si="35"/>
        <v>747877226350.38867</v>
      </c>
      <c r="AG85" s="452">
        <f t="shared" ca="1" si="35"/>
        <v>760571603940.48071</v>
      </c>
      <c r="AH85" s="452">
        <f t="shared" ca="1" si="35"/>
        <v>773481454360.49988</v>
      </c>
    </row>
    <row r="86" spans="1:34">
      <c r="A86" s="431" t="s">
        <v>217</v>
      </c>
      <c r="B86" s="440" t="s">
        <v>262</v>
      </c>
      <c r="C86" s="456">
        <f t="shared" ca="1" si="26"/>
        <v>1094524045356</v>
      </c>
      <c r="D86" s="456">
        <f t="shared" ca="1" si="26"/>
        <v>947794372609.00012</v>
      </c>
      <c r="E86" s="456">
        <f t="shared" ca="1" si="26"/>
        <v>947794372609</v>
      </c>
      <c r="F86" s="456">
        <f t="shared" ca="1" si="26"/>
        <v>836755701341</v>
      </c>
      <c r="G86" s="456">
        <f t="shared" ca="1" si="26"/>
        <v>733648363735</v>
      </c>
      <c r="H86" s="452">
        <f ca="1">G86*$O$64</f>
        <v>689855199868.97217</v>
      </c>
      <c r="I86" s="452">
        <f t="shared" ref="I86:N86" ca="1" si="36">H86*(1+$K$64)</f>
        <v>716410289502.02026</v>
      </c>
      <c r="J86" s="452">
        <f t="shared" ca="1" si="36"/>
        <v>743987583194.05518</v>
      </c>
      <c r="K86" s="452">
        <f t="shared" ca="1" si="36"/>
        <v>772626429377.0592</v>
      </c>
      <c r="L86" s="452">
        <f t="shared" ca="1" si="36"/>
        <v>802367691150.3512</v>
      </c>
      <c r="M86" s="452">
        <f t="shared" ca="1" si="36"/>
        <v>833253804585.75964</v>
      </c>
      <c r="N86" s="452">
        <f t="shared" ca="1" si="36"/>
        <v>865328839277.17883</v>
      </c>
      <c r="O86" s="452">
        <f t="shared" ref="O86:X86" ca="1" si="37">N86*(1+$L$64)</f>
        <v>851161273051.28296</v>
      </c>
      <c r="P86" s="452">
        <f t="shared" ca="1" si="37"/>
        <v>837225664809.05127</v>
      </c>
      <c r="Q86" s="452">
        <f t="shared" ca="1" si="37"/>
        <v>823518216826.49011</v>
      </c>
      <c r="R86" s="452">
        <f t="shared" ca="1" si="37"/>
        <v>810035193557.70972</v>
      </c>
      <c r="S86" s="452">
        <f t="shared" ca="1" si="37"/>
        <v>796772920616.91479</v>
      </c>
      <c r="T86" s="452">
        <f t="shared" ca="1" si="37"/>
        <v>783727783777.06335</v>
      </c>
      <c r="U86" s="452">
        <f t="shared" ca="1" si="37"/>
        <v>770896227984.91956</v>
      </c>
      <c r="V86" s="452">
        <f t="shared" ca="1" si="37"/>
        <v>758274756392.23267</v>
      </c>
      <c r="W86" s="452">
        <f t="shared" ca="1" si="37"/>
        <v>745859929402.77783</v>
      </c>
      <c r="X86" s="452">
        <f t="shared" ca="1" si="37"/>
        <v>733648363734.99927</v>
      </c>
      <c r="Y86" s="452">
        <f t="shared" ref="Y86:AH86" ca="1" si="38">X86*(1+$M$64)</f>
        <v>722580060778.60132</v>
      </c>
      <c r="Z86" s="452">
        <f t="shared" ca="1" si="38"/>
        <v>711678741538.64063</v>
      </c>
      <c r="AA86" s="452">
        <f t="shared" ca="1" si="38"/>
        <v>700941886788.66809</v>
      </c>
      <c r="AB86" s="452">
        <f t="shared" ca="1" si="38"/>
        <v>690367015308.9458</v>
      </c>
      <c r="AC86" s="452">
        <f t="shared" ca="1" si="38"/>
        <v>679951683313.05286</v>
      </c>
      <c r="AD86" s="452">
        <f t="shared" ca="1" si="38"/>
        <v>669693483883.1416</v>
      </c>
      <c r="AE86" s="452">
        <f t="shared" ca="1" si="38"/>
        <v>659590046413.71423</v>
      </c>
      <c r="AF86" s="452">
        <f t="shared" ca="1" si="38"/>
        <v>649639036063.79053</v>
      </c>
      <c r="AG86" s="452">
        <f t="shared" ca="1" si="38"/>
        <v>639838153217.34058</v>
      </c>
      <c r="AH86" s="452">
        <f t="shared" ca="1" si="38"/>
        <v>630185132951.85852</v>
      </c>
    </row>
    <row r="87" spans="1:34">
      <c r="A87" s="431" t="s">
        <v>680</v>
      </c>
      <c r="B87" s="441" t="s">
        <v>265</v>
      </c>
      <c r="C87" s="456">
        <f t="shared" ca="1" si="26"/>
        <v>828824367679</v>
      </c>
      <c r="D87" s="456">
        <f t="shared" ca="1" si="26"/>
        <v>963657039932.99988</v>
      </c>
      <c r="E87" s="456">
        <f t="shared" ca="1" si="26"/>
        <v>1205562716624</v>
      </c>
      <c r="F87" s="456">
        <f t="shared" ca="1" si="26"/>
        <v>1233322384441</v>
      </c>
      <c r="G87" s="456">
        <f t="shared" ca="1" si="26"/>
        <v>1955073747683</v>
      </c>
      <c r="H87" s="452">
        <f ca="1">G87*$O$65</f>
        <v>1998632019041.7402</v>
      </c>
      <c r="I87" s="452">
        <f t="shared" ref="I87:N87" ca="1" si="39">H87*(1+$K$65)</f>
        <v>2003137307987.9512</v>
      </c>
      <c r="J87" s="452">
        <f t="shared" ca="1" si="39"/>
        <v>2007652752694.8501</v>
      </c>
      <c r="K87" s="452">
        <f t="shared" ca="1" si="39"/>
        <v>2012178376055.4138</v>
      </c>
      <c r="L87" s="452">
        <f t="shared" ca="1" si="39"/>
        <v>2016714201014.2241</v>
      </c>
      <c r="M87" s="452">
        <f t="shared" ca="1" si="39"/>
        <v>2021260250567.5842</v>
      </c>
      <c r="N87" s="452">
        <f t="shared" ca="1" si="39"/>
        <v>2025816547763.6353</v>
      </c>
      <c r="O87" s="452">
        <f t="shared" ref="O87:X87" ca="1" si="40">N87*(1+$L$65)</f>
        <v>1957039292247.4116</v>
      </c>
      <c r="P87" s="452">
        <f t="shared" ca="1" si="40"/>
        <v>1890597051163.5491</v>
      </c>
      <c r="Q87" s="452">
        <f t="shared" ca="1" si="40"/>
        <v>1826410549868.7312</v>
      </c>
      <c r="R87" s="452">
        <f t="shared" ca="1" si="40"/>
        <v>1764403205124.4507</v>
      </c>
      <c r="S87" s="452">
        <f t="shared" ca="1" si="40"/>
        <v>1704501033722.7751</v>
      </c>
      <c r="T87" s="452">
        <f t="shared" ca="1" si="40"/>
        <v>1646632564214.303</v>
      </c>
      <c r="U87" s="452">
        <f t="shared" ca="1" si="40"/>
        <v>1590728751632.9897</v>
      </c>
      <c r="V87" s="452">
        <f t="shared" ca="1" si="40"/>
        <v>1536722895116.0991</v>
      </c>
      <c r="W87" s="452">
        <f t="shared" ca="1" si="40"/>
        <v>1484550558320.9895</v>
      </c>
      <c r="X87" s="452">
        <f t="shared" ca="1" si="40"/>
        <v>1434149492543.7798</v>
      </c>
      <c r="Y87" s="452">
        <f t="shared" ref="Y87:AH87" ca="1" si="41">X87*(1+$M$65)</f>
        <v>1393270957435.1299</v>
      </c>
      <c r="Z87" s="452">
        <f t="shared" ca="1" si="41"/>
        <v>1353557610921.7534</v>
      </c>
      <c r="AA87" s="452">
        <f t="shared" ca="1" si="41"/>
        <v>1314976240843.3088</v>
      </c>
      <c r="AB87" s="452">
        <f t="shared" ca="1" si="41"/>
        <v>1277494581708.1731</v>
      </c>
      <c r="AC87" s="452">
        <f t="shared" ca="1" si="41"/>
        <v>1241081287709.9023</v>
      </c>
      <c r="AD87" s="452">
        <f t="shared" ca="1" si="41"/>
        <v>1205705906512.8206</v>
      </c>
      <c r="AE87" s="452">
        <f t="shared" ca="1" si="41"/>
        <v>1171338853784.8174</v>
      </c>
      <c r="AF87" s="452">
        <f t="shared" ca="1" si="41"/>
        <v>1137951388456.0544</v>
      </c>
      <c r="AG87" s="452">
        <f t="shared" ca="1" si="41"/>
        <v>1105515588682.8884</v>
      </c>
      <c r="AH87" s="452">
        <f t="shared" ca="1" si="41"/>
        <v>1074004328496.9119</v>
      </c>
    </row>
    <row r="88" spans="1:34">
      <c r="A88" s="431" t="s">
        <v>681</v>
      </c>
      <c r="B88" s="434" t="s">
        <v>266</v>
      </c>
      <c r="C88" s="456">
        <f t="shared" ca="1" si="26"/>
        <v>29754398232993</v>
      </c>
      <c r="D88" s="456">
        <f t="shared" ca="1" si="26"/>
        <v>30634776269475</v>
      </c>
      <c r="E88" s="456">
        <f t="shared" ca="1" si="26"/>
        <v>30448389928418</v>
      </c>
      <c r="F88" s="456">
        <f t="shared" ca="1" si="26"/>
        <v>30063720245811</v>
      </c>
      <c r="G88" s="456">
        <f t="shared" ca="1" si="26"/>
        <v>29913024906233.004</v>
      </c>
      <c r="H88" s="452">
        <f ca="1">G88*$O$66</f>
        <v>30852429518043.895</v>
      </c>
      <c r="I88" s="452">
        <f t="shared" ref="I88:N88" ca="1" si="42">H88*(1+$K$66)</f>
        <v>30548671873654.203</v>
      </c>
      <c r="J88" s="452">
        <f t="shared" ca="1" si="42"/>
        <v>30247904875640.387</v>
      </c>
      <c r="K88" s="452">
        <f t="shared" ca="1" si="42"/>
        <v>29950099079588.75</v>
      </c>
      <c r="L88" s="452">
        <f t="shared" ca="1" si="42"/>
        <v>29655225330980.617</v>
      </c>
      <c r="M88" s="452">
        <f t="shared" ca="1" si="42"/>
        <v>29363254762338.172</v>
      </c>
      <c r="N88" s="452">
        <f t="shared" ca="1" si="42"/>
        <v>29074158790398.398</v>
      </c>
      <c r="O88" s="452">
        <f t="shared" ref="O88:X88" ca="1" si="43">N88*(1+$L$66)</f>
        <v>28560020097751.805</v>
      </c>
      <c r="P88" s="452">
        <f t="shared" ca="1" si="43"/>
        <v>28054973279342.469</v>
      </c>
      <c r="Q88" s="452">
        <f t="shared" ca="1" si="43"/>
        <v>27558857557196.805</v>
      </c>
      <c r="R88" s="452">
        <f t="shared" ca="1" si="43"/>
        <v>27071514996490.625</v>
      </c>
      <c r="S88" s="452">
        <f t="shared" ca="1" si="43"/>
        <v>26592790455271.746</v>
      </c>
      <c r="T88" s="452">
        <f t="shared" ca="1" si="43"/>
        <v>26122531535071.672</v>
      </c>
      <c r="U88" s="452">
        <f t="shared" ca="1" si="43"/>
        <v>25660588532390.66</v>
      </c>
      <c r="V88" s="452">
        <f t="shared" ca="1" si="43"/>
        <v>25206814391040.699</v>
      </c>
      <c r="W88" s="452">
        <f t="shared" ca="1" si="43"/>
        <v>24761064655331.238</v>
      </c>
      <c r="X88" s="452">
        <f t="shared" ca="1" si="43"/>
        <v>24323197424082.781</v>
      </c>
      <c r="Y88" s="452">
        <f t="shared" ref="Y88:AH88" ca="1" si="44">X88*(1+$M$66)</f>
        <v>23905906466297.609</v>
      </c>
      <c r="Z88" s="452">
        <f t="shared" ca="1" si="44"/>
        <v>23495774589632.129</v>
      </c>
      <c r="AA88" s="452">
        <f t="shared" ca="1" si="44"/>
        <v>23092678972248.191</v>
      </c>
      <c r="AB88" s="452">
        <f t="shared" ca="1" si="44"/>
        <v>22696498899450.121</v>
      </c>
      <c r="AC88" s="452">
        <f t="shared" ca="1" si="44"/>
        <v>22307115727534.402</v>
      </c>
      <c r="AD88" s="452">
        <f t="shared" ca="1" si="44"/>
        <v>21924412848259.535</v>
      </c>
      <c r="AE88" s="452">
        <f t="shared" ca="1" si="44"/>
        <v>21548275653925.484</v>
      </c>
      <c r="AF88" s="452">
        <f t="shared" ca="1" si="44"/>
        <v>21178591503052.195</v>
      </c>
      <c r="AG88" s="452">
        <f t="shared" ca="1" si="44"/>
        <v>20815249686646.953</v>
      </c>
      <c r="AH88" s="452">
        <f t="shared" ca="1" si="44"/>
        <v>20458141395050.461</v>
      </c>
    </row>
    <row r="89" spans="1:34">
      <c r="A89" s="431" t="s">
        <v>815</v>
      </c>
      <c r="B89" s="435" t="s">
        <v>267</v>
      </c>
      <c r="C89" s="456">
        <f t="shared" ca="1" si="26"/>
        <v>4564482522481</v>
      </c>
      <c r="D89" s="456">
        <f t="shared" ca="1" si="26"/>
        <v>4401890182410</v>
      </c>
      <c r="E89" s="456">
        <f t="shared" ca="1" si="26"/>
        <v>10873858450602</v>
      </c>
      <c r="F89" s="456">
        <f t="shared" ca="1" si="26"/>
        <v>17825672405345</v>
      </c>
      <c r="G89" s="456">
        <f t="shared" ca="1" si="26"/>
        <v>14918838618222</v>
      </c>
      <c r="H89" s="452">
        <f ca="1">G89*(1+'KEEI BAU - Gas Supply'!J$42)</f>
        <v>15877101228577.752</v>
      </c>
      <c r="I89" s="452">
        <f ca="1">H89*(1+'KEEI BAU - Gas Supply'!K$42)</f>
        <v>16018656911769.701</v>
      </c>
      <c r="J89" s="452">
        <f ca="1">I89*(1+'KEEI BAU - Gas Supply'!L$42)</f>
        <v>16160212594961.65</v>
      </c>
      <c r="K89" s="452">
        <f ca="1">J89*(1+'KEEI BAU - Gas Supply'!M$42)</f>
        <v>16301768278153.648</v>
      </c>
      <c r="L89" s="452">
        <f ca="1">K89*(1+'KEEI BAU - Gas Supply'!N$42)</f>
        <v>16443323961345.596</v>
      </c>
      <c r="M89" s="452">
        <f ca="1">L89*(1+'KEEI BAU - Gas Supply'!O$42)</f>
        <v>16584879644537.543</v>
      </c>
      <c r="N89" s="452">
        <f ca="1">M89*(1+'KEEI BAU - Gas Supply'!P$42)</f>
        <v>16726435327729.502</v>
      </c>
      <c r="O89" s="452">
        <f ca="1">N89*(1+'KEEI BAU - Gas Supply'!Q$42)</f>
        <v>16705317583340.422</v>
      </c>
      <c r="P89" s="452">
        <f ca="1">O89*(1+'KEEI BAU - Gas Supply'!R$42)</f>
        <v>16684199838951.348</v>
      </c>
      <c r="Q89" s="452">
        <f ca="1">P89*(1+'KEEI BAU - Gas Supply'!S$42)</f>
        <v>16663082094562.275</v>
      </c>
      <c r="R89" s="452">
        <f ca="1">Q89*(1+'KEEI BAU - Gas Supply'!T$42)</f>
        <v>16641964350173.203</v>
      </c>
      <c r="S89" s="452">
        <f ca="1">R89*(1+'KEEI BAU - Gas Supply'!U$42)</f>
        <v>16620846605784.131</v>
      </c>
      <c r="T89" s="452">
        <f ca="1">S89*(1+'KEEI BAU - Gas Supply'!V$42)</f>
        <v>16599728861395.059</v>
      </c>
      <c r="U89" s="452">
        <f ca="1">T89*(1+'KEEI BAU - Gas Supply'!W$42)</f>
        <v>16578611117005.984</v>
      </c>
      <c r="V89" s="452">
        <f ca="1">U89*(1+'KEEI BAU - Gas Supply'!X$42)</f>
        <v>16557493372616.912</v>
      </c>
      <c r="W89" s="452">
        <f ca="1">V89*(1+'KEEI BAU - Gas Supply'!Y$42)</f>
        <v>16536375628227.84</v>
      </c>
      <c r="X89" s="452">
        <f ca="1">W89*(1+'KEEI BAU - Gas Supply'!Z$42)</f>
        <v>16515257883838.773</v>
      </c>
      <c r="Y89" s="452">
        <f ca="1">X89*(1+'KEEI BAU - Gas Supply'!AA$42)</f>
        <v>16501564747878.465</v>
      </c>
      <c r="Z89" s="452">
        <f ca="1">Y89*(1+'KEEI BAU - Gas Supply'!AB$42)</f>
        <v>16487871611918.154</v>
      </c>
      <c r="AA89" s="452">
        <f ca="1">Z89*(1+'KEEI BAU - Gas Supply'!AC$42)</f>
        <v>16474178475957.844</v>
      </c>
      <c r="AB89" s="452">
        <f ca="1">AA89*(1+'KEEI BAU - Gas Supply'!AD$42)</f>
        <v>16460485339997.533</v>
      </c>
      <c r="AC89" s="452">
        <f ca="1">AB89*(1+'KEEI BAU - Gas Supply'!AE$42)</f>
        <v>16446792204037.223</v>
      </c>
      <c r="AD89" s="452">
        <f ca="1">AC89*(1+'KEEI BAU - Gas Supply'!AF$42)</f>
        <v>16433099068076.912</v>
      </c>
      <c r="AE89" s="452">
        <f ca="1">AD89*(1+'KEEI BAU - Gas Supply'!AG$42)</f>
        <v>16419405932116.602</v>
      </c>
      <c r="AF89" s="452">
        <f ca="1">AE89*(1+'KEEI BAU - Gas Supply'!AH$42)</f>
        <v>16405712796156.291</v>
      </c>
      <c r="AG89" s="452">
        <f ca="1">AF89*(1+'KEEI BAU - Gas Supply'!AI$42)</f>
        <v>16392019660195.98</v>
      </c>
      <c r="AH89" s="452">
        <f ca="1">AG89*(1+'KEEI BAU - Gas Supply'!AJ$42)</f>
        <v>16378326524235.666</v>
      </c>
    </row>
    <row r="90" spans="1:34">
      <c r="A90" s="431" t="s">
        <v>811</v>
      </c>
      <c r="B90" s="434" t="s">
        <v>268</v>
      </c>
      <c r="C90" s="456">
        <f t="shared" ca="1" si="26"/>
        <v>947794372609</v>
      </c>
      <c r="D90" s="456">
        <f t="shared" ca="1" si="26"/>
        <v>943828705778</v>
      </c>
      <c r="E90" s="456">
        <f t="shared" ca="1" si="26"/>
        <v>975554040425.99988</v>
      </c>
      <c r="F90" s="456">
        <f t="shared" ca="1" si="26"/>
        <v>1011245041905</v>
      </c>
      <c r="G90" s="456">
        <f t="shared" ca="1" si="26"/>
        <v>1003313708243</v>
      </c>
      <c r="H90" s="452">
        <f ca="1">G90*(1+'Water and Waste'!I$45)</f>
        <v>1004317021951.2429</v>
      </c>
      <c r="I90" s="452">
        <f ca="1">H90*(1+'Water and Waste'!J$45)</f>
        <v>1005321338973.1941</v>
      </c>
      <c r="J90" s="452">
        <f ca="1">I90*(1+'Water and Waste'!K$45)</f>
        <v>1006326660312.1671</v>
      </c>
      <c r="K90" s="452">
        <f ca="1">J90*(1+'Water and Waste'!L$45)</f>
        <v>1007332986972.4791</v>
      </c>
      <c r="L90" s="452">
        <f ca="1">K90*(1+'Water and Waste'!M$45)</f>
        <v>1008340319959.4515</v>
      </c>
      <c r="M90" s="452">
        <f ca="1">L90*(1+'Water and Waste'!N$45)</f>
        <v>1009348660279.4109</v>
      </c>
      <c r="N90" s="452">
        <f ca="1">M90*(1+'Water and Waste'!O$45)</f>
        <v>1010358008939.6902</v>
      </c>
      <c r="O90" s="452">
        <f ca="1">N90*(1+'Water and Waste'!P$45)</f>
        <v>1011368366948.6298</v>
      </c>
      <c r="P90" s="452">
        <f ca="1">O90*(1+'Water and Waste'!Q$45)</f>
        <v>1012379735315.5782</v>
      </c>
      <c r="Q90" s="452">
        <f ca="1">P90*(1+'Water and Waste'!R$45)</f>
        <v>1013392115050.8937</v>
      </c>
      <c r="R90" s="452">
        <f ca="1">Q90*(1+'Water and Waste'!S$45)</f>
        <v>1014405507165.9445</v>
      </c>
      <c r="S90" s="452">
        <f ca="1">R90*(1+'Water and Waste'!T$45)</f>
        <v>1015419912673.1104</v>
      </c>
      <c r="T90" s="452">
        <f ca="1">S90*(1+'Water and Waste'!U$45)</f>
        <v>1016435332585.7833</v>
      </c>
      <c r="U90" s="452">
        <f ca="1">T90*(1+'Water and Waste'!V$45)</f>
        <v>1017451767918.369</v>
      </c>
      <c r="V90" s="452">
        <f ca="1">U90*(1+'Water and Waste'!W$45)</f>
        <v>1018469219686.2872</v>
      </c>
      <c r="W90" s="452">
        <f ca="1">V90*(1+'Water and Waste'!X$45)</f>
        <v>1019487688905.9734</v>
      </c>
      <c r="X90" s="452">
        <f ca="1">W90*(1+'Water and Waste'!Y$45)</f>
        <v>1020507176594.8793</v>
      </c>
      <c r="Y90" s="452">
        <f ca="1">X90*(1+'Water and Waste'!Z$45)</f>
        <v>1015404640711.9049</v>
      </c>
      <c r="Z90" s="452">
        <f ca="1">Y90*(1+'Water and Waste'!AA$45)</f>
        <v>1010327617508.3453</v>
      </c>
      <c r="AA90" s="452">
        <f ca="1">Z90*(1+'Water and Waste'!AB$45)</f>
        <v>1005275979420.8036</v>
      </c>
      <c r="AB90" s="452">
        <f ca="1">AA90*(1+'Water and Waste'!AC$45)</f>
        <v>1000249599523.6996</v>
      </c>
      <c r="AC90" s="452">
        <f ca="1">AB90*(1+'Water and Waste'!AD$45)</f>
        <v>995248351526.08105</v>
      </c>
      <c r="AD90" s="452">
        <f ca="1">AC90*(1+'Water and Waste'!AE$45)</f>
        <v>990272109768.45068</v>
      </c>
      <c r="AE90" s="452">
        <f ca="1">AD90*(1+'Water and Waste'!AF$45)</f>
        <v>985320749219.6084</v>
      </c>
      <c r="AF90" s="452">
        <f ca="1">AE90*(1+'Water and Waste'!AG$45)</f>
        <v>980394145473.51038</v>
      </c>
      <c r="AG90" s="452">
        <f ca="1">AF90*(1+'Water and Waste'!AH$45)</f>
        <v>975492174746.14282</v>
      </c>
      <c r="AH90" s="452">
        <f ca="1">AG90*(1+'Water and Waste'!AI$45)</f>
        <v>970614713872.41199</v>
      </c>
    </row>
    <row r="91" spans="1:34">
      <c r="A91" s="431" t="s">
        <v>681</v>
      </c>
      <c r="B91" s="434" t="s">
        <v>269</v>
      </c>
      <c r="C91" s="456">
        <f t="shared" ca="1" si="26"/>
        <v>801064699862</v>
      </c>
      <c r="D91" s="456">
        <f t="shared" ca="1" si="26"/>
        <v>836755701341</v>
      </c>
      <c r="E91" s="456">
        <f t="shared" ca="1" si="26"/>
        <v>325184680142</v>
      </c>
      <c r="F91" s="456">
        <f t="shared" ca="1" si="26"/>
        <v>321219013311</v>
      </c>
      <c r="G91" s="456">
        <f t="shared" ca="1" si="26"/>
        <v>337081680635</v>
      </c>
      <c r="H91" s="452">
        <f ca="1">G91*$O$66</f>
        <v>347667573781.48358</v>
      </c>
      <c r="I91" s="452">
        <f t="shared" ref="I91:N91" ca="1" si="45">H91*(1+$K$66)</f>
        <v>344244612125.22955</v>
      </c>
      <c r="J91" s="452">
        <f t="shared" ca="1" si="45"/>
        <v>340855351243.46179</v>
      </c>
      <c r="K91" s="452">
        <f t="shared" ca="1" si="45"/>
        <v>337499459335.15088</v>
      </c>
      <c r="L91" s="452">
        <f t="shared" ca="1" si="45"/>
        <v>334176607866.01508</v>
      </c>
      <c r="M91" s="452">
        <f t="shared" ca="1" si="45"/>
        <v>330886471536.35742</v>
      </c>
      <c r="N91" s="452">
        <f t="shared" ca="1" si="45"/>
        <v>327628728249.21954</v>
      </c>
      <c r="O91" s="452">
        <f t="shared" ref="O91:X91" ca="1" si="46">N91*(1+$L$66)</f>
        <v>321835040210.646</v>
      </c>
      <c r="P91" s="452">
        <f t="shared" ca="1" si="46"/>
        <v>316143806011.41577</v>
      </c>
      <c r="Q91" s="452">
        <f t="shared" ca="1" si="46"/>
        <v>310553213888.60236</v>
      </c>
      <c r="R91" s="452">
        <f t="shared" ca="1" si="46"/>
        <v>305061484117.95074</v>
      </c>
      <c r="S91" s="452">
        <f t="shared" ca="1" si="46"/>
        <v>299666868447.31512</v>
      </c>
      <c r="T91" s="452">
        <f t="shared" ca="1" si="46"/>
        <v>294367649540.1156</v>
      </c>
      <c r="U91" s="452">
        <f t="shared" ca="1" si="46"/>
        <v>289162140428.63666</v>
      </c>
      <c r="V91" s="452">
        <f t="shared" ca="1" si="46"/>
        <v>284048683976.99316</v>
      </c>
      <c r="W91" s="452">
        <f t="shared" ca="1" si="46"/>
        <v>279025652353.59344</v>
      </c>
      <c r="X91" s="452">
        <f t="shared" ca="1" si="46"/>
        <v>274091446512.93073</v>
      </c>
      <c r="Y91" s="452">
        <f t="shared" ref="Y91:AH91" ca="1" si="47">X91*(1+$M$66)</f>
        <v>269389109059.43216</v>
      </c>
      <c r="Z91" s="452">
        <f t="shared" ca="1" si="47"/>
        <v>264767445329.27628</v>
      </c>
      <c r="AA91" s="452">
        <f t="shared" ca="1" si="47"/>
        <v>260225071276.82568</v>
      </c>
      <c r="AB91" s="452">
        <f t="shared" ca="1" si="47"/>
        <v>255760626601.25418</v>
      </c>
      <c r="AC91" s="452">
        <f t="shared" ca="1" si="47"/>
        <v>251372774339.17859</v>
      </c>
      <c r="AD91" s="452">
        <f t="shared" ca="1" si="47"/>
        <v>247060200464.27951</v>
      </c>
      <c r="AE91" s="452">
        <f t="shared" ca="1" si="47"/>
        <v>242821613493.79105</v>
      </c>
      <c r="AF91" s="452">
        <f t="shared" ca="1" si="47"/>
        <v>238655744101.74152</v>
      </c>
      <c r="AG91" s="452">
        <f t="shared" ca="1" si="47"/>
        <v>234561344738.82947</v>
      </c>
      <c r="AH91" s="452">
        <f t="shared" ca="1" si="47"/>
        <v>230537189258.82126</v>
      </c>
    </row>
    <row r="92" spans="1:34">
      <c r="A92" s="480" t="s">
        <v>816</v>
      </c>
      <c r="B92" s="480"/>
      <c r="C92" s="481">
        <f ca="1">SUM(C73:C91)</f>
        <v>2254619628356181</v>
      </c>
      <c r="D92" s="481">
        <f t="shared" ref="D92:AH92" ca="1" si="48">SUM(D73:D91)</f>
        <v>2122997396676982.3</v>
      </c>
      <c r="E92" s="481">
        <f t="shared" ca="1" si="48"/>
        <v>2353921485475783.5</v>
      </c>
      <c r="F92" s="481">
        <f t="shared" ca="1" si="48"/>
        <v>2371894679251815</v>
      </c>
      <c r="G92" s="481">
        <f t="shared" ca="1" si="48"/>
        <v>2246494903127397.5</v>
      </c>
      <c r="H92" s="481">
        <f t="shared" ca="1" si="48"/>
        <v>2422876327966106</v>
      </c>
      <c r="I92" s="481">
        <f t="shared" ca="1" si="48"/>
        <v>2432504344695370.5</v>
      </c>
      <c r="J92" s="481">
        <f t="shared" ca="1" si="48"/>
        <v>2442177795917096.5</v>
      </c>
      <c r="K92" s="481">
        <f t="shared" ca="1" si="48"/>
        <v>2451896879203287</v>
      </c>
      <c r="L92" s="481">
        <f t="shared" ca="1" si="48"/>
        <v>2461661795362374.5</v>
      </c>
      <c r="M92" s="481">
        <f t="shared" ca="1" si="48"/>
        <v>2471472748519275.5</v>
      </c>
      <c r="N92" s="481">
        <f t="shared" ca="1" si="48"/>
        <v>2481329946198436</v>
      </c>
      <c r="O92" s="481">
        <f t="shared" ca="1" si="48"/>
        <v>2486387151936398.5</v>
      </c>
      <c r="P92" s="481">
        <f t="shared" ca="1" si="48"/>
        <v>2491471320360280.5</v>
      </c>
      <c r="Q92" s="481">
        <f t="shared" ca="1" si="48"/>
        <v>2496582217839042</v>
      </c>
      <c r="R92" s="481">
        <f t="shared" ca="1" si="48"/>
        <v>2501719616958267</v>
      </c>
      <c r="S92" s="481">
        <f t="shared" ca="1" si="48"/>
        <v>2506883296371110.5</v>
      </c>
      <c r="T92" s="481">
        <f t="shared" ca="1" si="48"/>
        <v>2512073040653416</v>
      </c>
      <c r="U92" s="481">
        <f t="shared" ca="1" si="48"/>
        <v>2517288640162906.5</v>
      </c>
      <c r="V92" s="481">
        <f t="shared" ca="1" si="48"/>
        <v>2522529890902312</v>
      </c>
      <c r="W92" s="481">
        <f t="shared" ca="1" si="48"/>
        <v>2527796594386323.5</v>
      </c>
      <c r="X92" s="481">
        <f t="shared" ca="1" si="48"/>
        <v>2533088557512261.5</v>
      </c>
      <c r="Y92" s="481">
        <f t="shared" ca="1" si="48"/>
        <v>2521972514110975.5</v>
      </c>
      <c r="Z92" s="481">
        <f t="shared" ca="1" si="48"/>
        <v>2510911267296548</v>
      </c>
      <c r="AA92" s="481">
        <f t="shared" ca="1" si="48"/>
        <v>2499904451870788.5</v>
      </c>
      <c r="AB92" s="481">
        <f t="shared" ca="1" si="48"/>
        <v>2488951706901077.5</v>
      </c>
      <c r="AC92" s="481">
        <f t="shared" ca="1" si="48"/>
        <v>2478052675649028.5</v>
      </c>
      <c r="AD92" s="481">
        <f t="shared" ca="1" si="48"/>
        <v>2467207005500664</v>
      </c>
      <c r="AE92" s="481">
        <f t="shared" ca="1" si="48"/>
        <v>2456414347898068.5</v>
      </c>
      <c r="AF92" s="481">
        <f t="shared" ca="1" si="48"/>
        <v>2445674358272500</v>
      </c>
      <c r="AG92" s="481">
        <f t="shared" ca="1" si="48"/>
        <v>2434986695978898.5</v>
      </c>
      <c r="AH92" s="481">
        <f t="shared" ca="1" si="48"/>
        <v>2424351024231787.5</v>
      </c>
    </row>
    <row r="95" spans="1:34">
      <c r="A95" s="429" t="s">
        <v>818</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c r="C98" s="483">
        <f t="shared" ref="C98:L106" ca="1" si="49">VLOOKUP($A98,$B$73:$AH$91,C$96,FALSE)</f>
        <v>233974343028.99997</v>
      </c>
      <c r="D98" s="483">
        <f t="shared" ca="1" si="49"/>
        <v>237940009860</v>
      </c>
      <c r="E98" s="483">
        <f t="shared" ca="1" si="49"/>
        <v>245871343522</v>
      </c>
      <c r="F98" s="483">
        <f t="shared" ca="1" si="49"/>
        <v>257768344015</v>
      </c>
      <c r="G98" s="483">
        <f t="shared" ca="1" si="49"/>
        <v>241905676691</v>
      </c>
      <c r="H98" s="483">
        <f t="shared" ca="1" si="49"/>
        <v>249502611772.59409</v>
      </c>
      <c r="I98" s="483">
        <f t="shared" ca="1" si="49"/>
        <v>247046133407.5177</v>
      </c>
      <c r="J98" s="483">
        <f t="shared" ca="1" si="49"/>
        <v>244613840304.13141</v>
      </c>
      <c r="K98" s="483">
        <f t="shared" ca="1" si="49"/>
        <v>242205494346.40244</v>
      </c>
      <c r="L98" s="483">
        <f t="shared" ca="1" si="49"/>
        <v>239820859762.66971</v>
      </c>
      <c r="M98" s="483">
        <f t="shared" ref="M98:V106" ca="1" si="50">VLOOKUP($A98,$B$73:$AH$91,M$96,FALSE)</f>
        <v>237459703102.56244</v>
      </c>
      <c r="N98" s="483">
        <f t="shared" ca="1" si="50"/>
        <v>235121793214.14587</v>
      </c>
      <c r="O98" s="483">
        <f t="shared" ca="1" si="50"/>
        <v>230963970033.52249</v>
      </c>
      <c r="P98" s="483">
        <f t="shared" ca="1" si="50"/>
        <v>226879672549.36905</v>
      </c>
      <c r="Q98" s="483">
        <f t="shared" ca="1" si="50"/>
        <v>222867600555.35001</v>
      </c>
      <c r="R98" s="483">
        <f t="shared" ca="1" si="50"/>
        <v>218926476837.58826</v>
      </c>
      <c r="S98" s="483">
        <f t="shared" ca="1" si="50"/>
        <v>215055046768.07327</v>
      </c>
      <c r="T98" s="483">
        <f t="shared" ca="1" si="50"/>
        <v>211252077905.25949</v>
      </c>
      <c r="U98" s="483">
        <f t="shared" ca="1" si="50"/>
        <v>207516359601.72751</v>
      </c>
      <c r="V98" s="483">
        <f t="shared" ca="1" si="50"/>
        <v>203846702618.78336</v>
      </c>
      <c r="W98" s="483">
        <f t="shared" ref="W98:AH106" ca="1" si="51">VLOOKUP($A98,$B$73:$AH$91,W$96,FALSE)</f>
        <v>200241938747.87296</v>
      </c>
      <c r="X98" s="483">
        <f t="shared" ca="1" si="51"/>
        <v>196700920438.69147</v>
      </c>
      <c r="Y98" s="483">
        <f t="shared" ca="1" si="51"/>
        <v>193326301795.5925</v>
      </c>
      <c r="Z98" s="483">
        <f t="shared" ca="1" si="51"/>
        <v>190009578412.77475</v>
      </c>
      <c r="AA98" s="483">
        <f t="shared" ca="1" si="51"/>
        <v>186749757033.95728</v>
      </c>
      <c r="AB98" s="483">
        <f t="shared" ca="1" si="51"/>
        <v>183545861443.25302</v>
      </c>
      <c r="AC98" s="483">
        <f t="shared" ca="1" si="51"/>
        <v>180396932172.8223</v>
      </c>
      <c r="AD98" s="483">
        <f t="shared" ca="1" si="51"/>
        <v>177302026215.54178</v>
      </c>
      <c r="AE98" s="483">
        <f t="shared" ca="1" si="51"/>
        <v>174260216742.603</v>
      </c>
      <c r="AF98" s="483">
        <f t="shared" ca="1" si="51"/>
        <v>171270592825.95569</v>
      </c>
      <c r="AG98" s="483">
        <f t="shared" ca="1" si="51"/>
        <v>168332259165.51291</v>
      </c>
      <c r="AH98" s="483">
        <f t="shared" ca="1" si="51"/>
        <v>165444335821.03644</v>
      </c>
    </row>
    <row r="99" spans="1:34">
      <c r="A99" s="431" t="s">
        <v>247</v>
      </c>
      <c r="B99" s="431"/>
      <c r="C99" s="483">
        <f t="shared" ca="1" si="49"/>
        <v>0</v>
      </c>
      <c r="D99" s="483">
        <f t="shared" ca="1" si="49"/>
        <v>0</v>
      </c>
      <c r="E99" s="483">
        <f t="shared" ca="1" si="49"/>
        <v>0</v>
      </c>
      <c r="F99" s="483">
        <f t="shared" ca="1" si="49"/>
        <v>0</v>
      </c>
      <c r="G99" s="483">
        <f t="shared" ca="1" si="49"/>
        <v>0</v>
      </c>
      <c r="H99" s="483">
        <f t="shared" ca="1" si="49"/>
        <v>0</v>
      </c>
      <c r="I99" s="483">
        <f t="shared" ca="1" si="49"/>
        <v>0</v>
      </c>
      <c r="J99" s="483">
        <f t="shared" ca="1" si="49"/>
        <v>0</v>
      </c>
      <c r="K99" s="483">
        <f t="shared" ca="1" si="49"/>
        <v>0</v>
      </c>
      <c r="L99" s="483">
        <f t="shared" ca="1" si="49"/>
        <v>0</v>
      </c>
      <c r="M99" s="483">
        <f t="shared" ca="1" si="50"/>
        <v>0</v>
      </c>
      <c r="N99" s="483">
        <f t="shared" ca="1" si="50"/>
        <v>0</v>
      </c>
      <c r="O99" s="483">
        <f t="shared" ca="1" si="50"/>
        <v>0</v>
      </c>
      <c r="P99" s="483">
        <f t="shared" ca="1" si="50"/>
        <v>0</v>
      </c>
      <c r="Q99" s="483">
        <f t="shared" ca="1" si="50"/>
        <v>0</v>
      </c>
      <c r="R99" s="483">
        <f t="shared" ca="1" si="50"/>
        <v>0</v>
      </c>
      <c r="S99" s="483">
        <f t="shared" ca="1" si="50"/>
        <v>0</v>
      </c>
      <c r="T99" s="483">
        <f t="shared" ca="1" si="50"/>
        <v>0</v>
      </c>
      <c r="U99" s="483">
        <f t="shared" ca="1" si="50"/>
        <v>0</v>
      </c>
      <c r="V99" s="483">
        <f t="shared" ca="1" si="50"/>
        <v>0</v>
      </c>
      <c r="W99" s="483">
        <f t="shared" ca="1" si="51"/>
        <v>0</v>
      </c>
      <c r="X99" s="483">
        <f t="shared" ca="1" si="51"/>
        <v>0</v>
      </c>
      <c r="Y99" s="483">
        <f t="shared" ca="1" si="51"/>
        <v>0</v>
      </c>
      <c r="Z99" s="483">
        <f t="shared" ca="1" si="51"/>
        <v>0</v>
      </c>
      <c r="AA99" s="483">
        <f t="shared" ca="1" si="51"/>
        <v>0</v>
      </c>
      <c r="AB99" s="483">
        <f t="shared" ca="1" si="51"/>
        <v>0</v>
      </c>
      <c r="AC99" s="483">
        <f t="shared" ca="1" si="51"/>
        <v>0</v>
      </c>
      <c r="AD99" s="483">
        <f t="shared" ca="1" si="51"/>
        <v>0</v>
      </c>
      <c r="AE99" s="483">
        <f t="shared" ca="1" si="51"/>
        <v>0</v>
      </c>
      <c r="AF99" s="483">
        <f t="shared" ca="1" si="51"/>
        <v>0</v>
      </c>
      <c r="AG99" s="483">
        <f t="shared" ca="1" si="51"/>
        <v>0</v>
      </c>
      <c r="AH99" s="483">
        <f t="shared" ca="1" si="51"/>
        <v>0</v>
      </c>
    </row>
    <row r="100" spans="1:34">
      <c r="A100" s="431" t="s">
        <v>248</v>
      </c>
      <c r="B100" s="431"/>
      <c r="C100" s="483">
        <f t="shared" ca="1" si="49"/>
        <v>146729672747</v>
      </c>
      <c r="D100" s="483">
        <f t="shared" ca="1" si="49"/>
        <v>146729672747</v>
      </c>
      <c r="E100" s="483">
        <f t="shared" ca="1" si="49"/>
        <v>150695339578</v>
      </c>
      <c r="F100" s="483">
        <f t="shared" ca="1" si="49"/>
        <v>154661006409</v>
      </c>
      <c r="G100" s="483">
        <f t="shared" ca="1" si="49"/>
        <v>0</v>
      </c>
      <c r="H100" s="483">
        <f t="shared" ca="1" si="49"/>
        <v>0</v>
      </c>
      <c r="I100" s="483">
        <f t="shared" ca="1" si="49"/>
        <v>0</v>
      </c>
      <c r="J100" s="483">
        <f t="shared" ca="1" si="49"/>
        <v>0</v>
      </c>
      <c r="K100" s="483">
        <f t="shared" ca="1" si="49"/>
        <v>0</v>
      </c>
      <c r="L100" s="483">
        <f t="shared" ca="1" si="49"/>
        <v>0</v>
      </c>
      <c r="M100" s="483">
        <f t="shared" ca="1" si="50"/>
        <v>0</v>
      </c>
      <c r="N100" s="483">
        <f t="shared" ca="1" si="50"/>
        <v>0</v>
      </c>
      <c r="O100" s="483">
        <f t="shared" ca="1" si="50"/>
        <v>0</v>
      </c>
      <c r="P100" s="483">
        <f t="shared" ca="1" si="50"/>
        <v>0</v>
      </c>
      <c r="Q100" s="483">
        <f t="shared" ca="1" si="50"/>
        <v>0</v>
      </c>
      <c r="R100" s="483">
        <f t="shared" ca="1" si="50"/>
        <v>0</v>
      </c>
      <c r="S100" s="483">
        <f t="shared" ca="1" si="50"/>
        <v>0</v>
      </c>
      <c r="T100" s="483">
        <f t="shared" ca="1" si="50"/>
        <v>0</v>
      </c>
      <c r="U100" s="483">
        <f t="shared" ca="1" si="50"/>
        <v>0</v>
      </c>
      <c r="V100" s="483">
        <f t="shared" ca="1" si="50"/>
        <v>0</v>
      </c>
      <c r="W100" s="483">
        <f t="shared" ca="1" si="51"/>
        <v>0</v>
      </c>
      <c r="X100" s="483">
        <f t="shared" ca="1" si="51"/>
        <v>0</v>
      </c>
      <c r="Y100" s="483">
        <f t="shared" ca="1" si="51"/>
        <v>0</v>
      </c>
      <c r="Z100" s="483">
        <f t="shared" ca="1" si="51"/>
        <v>0</v>
      </c>
      <c r="AA100" s="483">
        <f t="shared" ca="1" si="51"/>
        <v>0</v>
      </c>
      <c r="AB100" s="483">
        <f t="shared" ca="1" si="51"/>
        <v>0</v>
      </c>
      <c r="AC100" s="483">
        <f t="shared" ca="1" si="51"/>
        <v>0</v>
      </c>
      <c r="AD100" s="483">
        <f t="shared" ca="1" si="51"/>
        <v>0</v>
      </c>
      <c r="AE100" s="483">
        <f t="shared" ca="1" si="51"/>
        <v>0</v>
      </c>
      <c r="AF100" s="483">
        <f t="shared" ca="1" si="51"/>
        <v>0</v>
      </c>
      <c r="AG100" s="483">
        <f t="shared" ca="1" si="51"/>
        <v>0</v>
      </c>
      <c r="AH100" s="483">
        <f t="shared" ca="1" si="51"/>
        <v>0</v>
      </c>
    </row>
    <row r="101" spans="1:34">
      <c r="A101" s="431" t="s">
        <v>249</v>
      </c>
      <c r="B101" s="431"/>
      <c r="C101" s="483">
        <f t="shared" ca="1" si="49"/>
        <v>71382002958</v>
      </c>
      <c r="D101" s="483">
        <f t="shared" ca="1" si="49"/>
        <v>71382002958</v>
      </c>
      <c r="E101" s="483">
        <f t="shared" ca="1" si="49"/>
        <v>71382002958</v>
      </c>
      <c r="F101" s="483">
        <f t="shared" ca="1" si="49"/>
        <v>75347669789</v>
      </c>
      <c r="G101" s="483">
        <f t="shared" ca="1" si="49"/>
        <v>75347669789</v>
      </c>
      <c r="H101" s="483">
        <f t="shared" ca="1" si="49"/>
        <v>77713928257.037506</v>
      </c>
      <c r="I101" s="483">
        <f t="shared" ca="1" si="49"/>
        <v>76948795651.521912</v>
      </c>
      <c r="J101" s="483">
        <f t="shared" ca="1" si="49"/>
        <v>76191196160.303238</v>
      </c>
      <c r="K101" s="483">
        <f t="shared" ca="1" si="49"/>
        <v>75441055616.092575</v>
      </c>
      <c r="L101" s="483">
        <f t="shared" ca="1" si="49"/>
        <v>74698300581.81517</v>
      </c>
      <c r="M101" s="483">
        <f t="shared" ca="1" si="50"/>
        <v>73962858343.421097</v>
      </c>
      <c r="N101" s="483">
        <f t="shared" ca="1" si="50"/>
        <v>73234656902.766754</v>
      </c>
      <c r="O101" s="483">
        <f t="shared" ca="1" si="50"/>
        <v>71939597223.556198</v>
      </c>
      <c r="P101" s="483">
        <f t="shared" ca="1" si="50"/>
        <v>70667438990.787094</v>
      </c>
      <c r="Q101" s="483">
        <f t="shared" ca="1" si="50"/>
        <v>69417777222.158218</v>
      </c>
      <c r="R101" s="483">
        <f t="shared" ca="1" si="50"/>
        <v>68190214096.953735</v>
      </c>
      <c r="S101" s="483">
        <f t="shared" ca="1" si="50"/>
        <v>66984358829.399887</v>
      </c>
      <c r="T101" s="483">
        <f t="shared" ca="1" si="50"/>
        <v>65799827544.261162</v>
      </c>
      <c r="U101" s="483">
        <f t="shared" ca="1" si="50"/>
        <v>64636243154.636452</v>
      </c>
      <c r="V101" s="483">
        <f t="shared" ca="1" si="50"/>
        <v>63493235241.916145</v>
      </c>
      <c r="W101" s="483">
        <f t="shared" ca="1" si="51"/>
        <v>62370439937.862091</v>
      </c>
      <c r="X101" s="483">
        <f t="shared" ca="1" si="51"/>
        <v>61267499808.772774</v>
      </c>
      <c r="Y101" s="483">
        <f t="shared" ca="1" si="51"/>
        <v>60216389083.8731</v>
      </c>
      <c r="Z101" s="483">
        <f t="shared" ca="1" si="51"/>
        <v>59183311308.897079</v>
      </c>
      <c r="AA101" s="483">
        <f t="shared" ca="1" si="51"/>
        <v>58167957108.937538</v>
      </c>
      <c r="AB101" s="483">
        <f t="shared" ca="1" si="51"/>
        <v>57170022416.750961</v>
      </c>
      <c r="AC101" s="483">
        <f t="shared" ca="1" si="51"/>
        <v>56189208381.698769</v>
      </c>
      <c r="AD101" s="483">
        <f t="shared" ca="1" si="51"/>
        <v>55225221280.25074</v>
      </c>
      <c r="AE101" s="483">
        <f t="shared" ca="1" si="51"/>
        <v>54277772428.023911</v>
      </c>
      <c r="AF101" s="483">
        <f t="shared" ca="1" si="51"/>
        <v>53346578093.330482</v>
      </c>
      <c r="AG101" s="483">
        <f t="shared" ca="1" si="51"/>
        <v>52431359412.208969</v>
      </c>
      <c r="AH101" s="483">
        <f t="shared" ca="1" si="51"/>
        <v>51531842304.913017</v>
      </c>
    </row>
    <row r="102" spans="1:34">
      <c r="A102" s="431" t="s">
        <v>250</v>
      </c>
      <c r="B102" s="431"/>
      <c r="C102" s="483">
        <f t="shared" ca="1" si="49"/>
        <v>995382374581</v>
      </c>
      <c r="D102" s="483">
        <f t="shared" ca="1" si="49"/>
        <v>884343703313</v>
      </c>
      <c r="E102" s="483">
        <f t="shared" ca="1" si="49"/>
        <v>824858700847.99988</v>
      </c>
      <c r="F102" s="483">
        <f t="shared" ca="1" si="49"/>
        <v>832790034510</v>
      </c>
      <c r="G102" s="483">
        <f t="shared" ca="1" si="49"/>
        <v>820893034017</v>
      </c>
      <c r="H102" s="483">
        <f t="shared" ca="1" si="49"/>
        <v>846672797326.67175</v>
      </c>
      <c r="I102" s="483">
        <f t="shared" ca="1" si="49"/>
        <v>838336878940.26501</v>
      </c>
      <c r="J102" s="483">
        <f t="shared" ca="1" si="49"/>
        <v>830083031851.72473</v>
      </c>
      <c r="K102" s="483">
        <f t="shared" ca="1" si="49"/>
        <v>821910448027.95581</v>
      </c>
      <c r="L102" s="483">
        <f t="shared" ca="1" si="49"/>
        <v>813818327391.35449</v>
      </c>
      <c r="M102" s="483">
        <f t="shared" ca="1" si="50"/>
        <v>805805877741.4823</v>
      </c>
      <c r="N102" s="483">
        <f t="shared" ca="1" si="50"/>
        <v>797872314677.51135</v>
      </c>
      <c r="O102" s="483">
        <f t="shared" ca="1" si="50"/>
        <v>783762980277.69104</v>
      </c>
      <c r="P102" s="483">
        <f t="shared" ca="1" si="50"/>
        <v>769903151110.15393</v>
      </c>
      <c r="Q102" s="483">
        <f t="shared" ca="1" si="50"/>
        <v>756288414999.30249</v>
      </c>
      <c r="R102" s="483">
        <f t="shared" ca="1" si="50"/>
        <v>742914437793.12732</v>
      </c>
      <c r="S102" s="483">
        <f t="shared" ca="1" si="50"/>
        <v>729776961983.46167</v>
      </c>
      <c r="T102" s="483">
        <f t="shared" ca="1" si="50"/>
        <v>716871805350.63452</v>
      </c>
      <c r="U102" s="483">
        <f t="shared" ca="1" si="50"/>
        <v>704194859632.09155</v>
      </c>
      <c r="V102" s="483">
        <f t="shared" ca="1" si="50"/>
        <v>691742089214.55981</v>
      </c>
      <c r="W102" s="483">
        <f t="shared" ca="1" si="51"/>
        <v>679509529849.33936</v>
      </c>
      <c r="X102" s="483">
        <f t="shared" ca="1" si="51"/>
        <v>667493287390.31372</v>
      </c>
      <c r="Y102" s="483">
        <f t="shared" ca="1" si="51"/>
        <v>656041712650.61719</v>
      </c>
      <c r="Z102" s="483">
        <f t="shared" ca="1" si="51"/>
        <v>644786602154.82581</v>
      </c>
      <c r="AA102" s="483">
        <f t="shared" ca="1" si="51"/>
        <v>633724585344.74023</v>
      </c>
      <c r="AB102" s="483">
        <f t="shared" ca="1" si="51"/>
        <v>622852349487.76025</v>
      </c>
      <c r="AC102" s="483">
        <f t="shared" ca="1" si="51"/>
        <v>612166638684.82324</v>
      </c>
      <c r="AD102" s="483">
        <f t="shared" ca="1" si="51"/>
        <v>601664252895.36316</v>
      </c>
      <c r="AE102" s="483">
        <f t="shared" ca="1" si="51"/>
        <v>591342046978.99719</v>
      </c>
      <c r="AF102" s="483">
        <f t="shared" ca="1" si="51"/>
        <v>581196929753.65295</v>
      </c>
      <c r="AG102" s="483">
        <f t="shared" ca="1" si="51"/>
        <v>571225863069.85535</v>
      </c>
      <c r="AH102" s="483">
        <f t="shared" ca="1" si="51"/>
        <v>561425860900.89417</v>
      </c>
    </row>
    <row r="103" spans="1:34">
      <c r="A103" s="431" t="s">
        <v>251</v>
      </c>
      <c r="B103" s="431"/>
      <c r="C103" s="483">
        <f t="shared" ca="1" si="49"/>
        <v>154661006409</v>
      </c>
      <c r="D103" s="483">
        <f t="shared" ca="1" si="49"/>
        <v>154661006409</v>
      </c>
      <c r="E103" s="483">
        <f t="shared" ca="1" si="49"/>
        <v>162592340071</v>
      </c>
      <c r="F103" s="483">
        <f t="shared" ca="1" si="49"/>
        <v>166558006902</v>
      </c>
      <c r="G103" s="483">
        <f t="shared" ca="1" si="49"/>
        <v>166558006902</v>
      </c>
      <c r="H103" s="483">
        <f t="shared" ca="1" si="49"/>
        <v>171788683515.55658</v>
      </c>
      <c r="I103" s="483">
        <f t="shared" ca="1" si="49"/>
        <v>170097337755.99579</v>
      </c>
      <c r="J103" s="483">
        <f t="shared" ca="1" si="49"/>
        <v>168422644143.82819</v>
      </c>
      <c r="K103" s="483">
        <f t="shared" ca="1" si="49"/>
        <v>166764438730.30988</v>
      </c>
      <c r="L103" s="483">
        <f t="shared" ca="1" si="49"/>
        <v>165122559180.85455</v>
      </c>
      <c r="M103" s="483">
        <f t="shared" ca="1" si="50"/>
        <v>163496844759.14136</v>
      </c>
      <c r="N103" s="483">
        <f t="shared" ca="1" si="50"/>
        <v>161887136311.37912</v>
      </c>
      <c r="O103" s="483">
        <f t="shared" ca="1" si="50"/>
        <v>159024372809.96631</v>
      </c>
      <c r="P103" s="483">
        <f t="shared" ca="1" si="50"/>
        <v>156212233558.58197</v>
      </c>
      <c r="Q103" s="483">
        <f t="shared" ca="1" si="50"/>
        <v>153449823333.19183</v>
      </c>
      <c r="R103" s="483">
        <f t="shared" ca="1" si="50"/>
        <v>150736262740.63455</v>
      </c>
      <c r="S103" s="483">
        <f t="shared" ca="1" si="50"/>
        <v>148070687938.6734</v>
      </c>
      <c r="T103" s="483">
        <f t="shared" ca="1" si="50"/>
        <v>145452250360.99832</v>
      </c>
      <c r="U103" s="483">
        <f t="shared" ca="1" si="50"/>
        <v>142880116447.09106</v>
      </c>
      <c r="V103" s="483">
        <f t="shared" ca="1" si="50"/>
        <v>140353467376.86722</v>
      </c>
      <c r="W103" s="483">
        <f t="shared" ca="1" si="51"/>
        <v>137871498810.01089</v>
      </c>
      <c r="X103" s="483">
        <f t="shared" ca="1" si="51"/>
        <v>135433420629.91873</v>
      </c>
      <c r="Y103" s="483">
        <f t="shared" ca="1" si="51"/>
        <v>133109912711.71945</v>
      </c>
      <c r="Z103" s="483">
        <f t="shared" ca="1" si="51"/>
        <v>130826267103.87772</v>
      </c>
      <c r="AA103" s="483">
        <f t="shared" ca="1" si="51"/>
        <v>128581799925.01978</v>
      </c>
      <c r="AB103" s="483">
        <f t="shared" ca="1" si="51"/>
        <v>126375839026.50209</v>
      </c>
      <c r="AC103" s="483">
        <f t="shared" ca="1" si="51"/>
        <v>124207723791.12357</v>
      </c>
      <c r="AD103" s="483">
        <f t="shared" ca="1" si="51"/>
        <v>122076804935.29109</v>
      </c>
      <c r="AE103" s="483">
        <f t="shared" ca="1" si="51"/>
        <v>119982444314.57915</v>
      </c>
      <c r="AF103" s="483">
        <f t="shared" ca="1" si="51"/>
        <v>117924014732.62526</v>
      </c>
      <c r="AG103" s="483">
        <f t="shared" ca="1" si="51"/>
        <v>115900899753.30402</v>
      </c>
      <c r="AH103" s="483">
        <f t="shared" ca="1" si="51"/>
        <v>113912493516.12349</v>
      </c>
    </row>
    <row r="104" spans="1:34">
      <c r="A104" s="431" t="s">
        <v>252</v>
      </c>
      <c r="B104" s="431"/>
      <c r="C104" s="483">
        <f t="shared" ca="1" si="49"/>
        <v>7931333662</v>
      </c>
      <c r="D104" s="483">
        <f t="shared" ca="1" si="49"/>
        <v>7931333662</v>
      </c>
      <c r="E104" s="483">
        <f t="shared" ca="1" si="49"/>
        <v>11897000493</v>
      </c>
      <c r="F104" s="483">
        <f t="shared" ca="1" si="49"/>
        <v>11897000493</v>
      </c>
      <c r="G104" s="483">
        <f t="shared" ca="1" si="49"/>
        <v>11897000493</v>
      </c>
      <c r="H104" s="483">
        <f t="shared" ca="1" si="49"/>
        <v>12270620251.111185</v>
      </c>
      <c r="I104" s="483">
        <f t="shared" ca="1" si="49"/>
        <v>12149809839.713985</v>
      </c>
      <c r="J104" s="483">
        <f t="shared" ca="1" si="49"/>
        <v>12030188867.4163</v>
      </c>
      <c r="K104" s="483">
        <f t="shared" ca="1" si="49"/>
        <v>11911745623.593563</v>
      </c>
      <c r="L104" s="483">
        <f t="shared" ca="1" si="49"/>
        <v>11794468512.918182</v>
      </c>
      <c r="M104" s="483">
        <f t="shared" ca="1" si="50"/>
        <v>11678346054.224382</v>
      </c>
      <c r="N104" s="483">
        <f t="shared" ca="1" si="50"/>
        <v>11563366879.384222</v>
      </c>
      <c r="O104" s="483">
        <f t="shared" ca="1" si="50"/>
        <v>11358883772.14045</v>
      </c>
      <c r="P104" s="483">
        <f t="shared" ca="1" si="50"/>
        <v>11158016682.755854</v>
      </c>
      <c r="Q104" s="483">
        <f t="shared" ca="1" si="50"/>
        <v>10960701666.656557</v>
      </c>
      <c r="R104" s="483">
        <f t="shared" ca="1" si="50"/>
        <v>10766875910.045322</v>
      </c>
      <c r="S104" s="483">
        <f t="shared" ca="1" si="50"/>
        <v>10576477709.905241</v>
      </c>
      <c r="T104" s="483">
        <f t="shared" ca="1" si="50"/>
        <v>10389446454.357021</v>
      </c>
      <c r="U104" s="483">
        <f t="shared" ca="1" si="50"/>
        <v>10205722603.363646</v>
      </c>
      <c r="V104" s="483">
        <f t="shared" ca="1" si="50"/>
        <v>10025247669.776228</v>
      </c>
      <c r="W104" s="483">
        <f t="shared" ca="1" si="51"/>
        <v>9847964200.7150612</v>
      </c>
      <c r="X104" s="483">
        <f t="shared" ca="1" si="51"/>
        <v>9673815759.2799072</v>
      </c>
      <c r="Y104" s="483">
        <f t="shared" ca="1" si="51"/>
        <v>9507850907.9799576</v>
      </c>
      <c r="Z104" s="483">
        <f t="shared" ca="1" si="51"/>
        <v>9344733364.5626907</v>
      </c>
      <c r="AA104" s="483">
        <f t="shared" ca="1" si="51"/>
        <v>9184414280.3585529</v>
      </c>
      <c r="AB104" s="483">
        <f t="shared" ca="1" si="51"/>
        <v>9026845644.7501469</v>
      </c>
      <c r="AC104" s="483">
        <f t="shared" ca="1" si="51"/>
        <v>8871980270.7945385</v>
      </c>
      <c r="AD104" s="483">
        <f t="shared" ca="1" si="51"/>
        <v>8719771781.0922184</v>
      </c>
      <c r="AE104" s="483">
        <f t="shared" ca="1" si="51"/>
        <v>8570174593.8985081</v>
      </c>
      <c r="AF104" s="483">
        <f t="shared" ca="1" si="51"/>
        <v>8423143909.4732304</v>
      </c>
      <c r="AG104" s="483">
        <f t="shared" ca="1" si="51"/>
        <v>8278635696.6645699</v>
      </c>
      <c r="AH104" s="483">
        <f t="shared" ca="1" si="51"/>
        <v>8136606679.7231045</v>
      </c>
    </row>
    <row r="105" spans="1:34">
      <c r="A105" s="431" t="s">
        <v>253</v>
      </c>
      <c r="B105" s="431"/>
      <c r="C105" s="483">
        <f t="shared" ca="1" si="49"/>
        <v>214146008874</v>
      </c>
      <c r="D105" s="483">
        <f t="shared" ca="1" si="49"/>
        <v>206214675212</v>
      </c>
      <c r="E105" s="483">
        <f t="shared" ca="1" si="49"/>
        <v>210180342043</v>
      </c>
      <c r="F105" s="483">
        <f t="shared" ca="1" si="49"/>
        <v>210180342043</v>
      </c>
      <c r="G105" s="483">
        <f t="shared" ca="1" si="49"/>
        <v>210180342043</v>
      </c>
      <c r="H105" s="483">
        <f t="shared" ca="1" si="49"/>
        <v>216780957769.63092</v>
      </c>
      <c r="I105" s="483">
        <f t="shared" ca="1" si="49"/>
        <v>214646640501.61371</v>
      </c>
      <c r="J105" s="483">
        <f t="shared" ca="1" si="49"/>
        <v>212533336657.68793</v>
      </c>
      <c r="K105" s="483">
        <f t="shared" ca="1" si="49"/>
        <v>210440839350.15289</v>
      </c>
      <c r="L105" s="483">
        <f t="shared" ca="1" si="49"/>
        <v>208368943728.22116</v>
      </c>
      <c r="M105" s="483">
        <f t="shared" ca="1" si="50"/>
        <v>206317446957.96402</v>
      </c>
      <c r="N105" s="483">
        <f t="shared" ca="1" si="50"/>
        <v>204286148202.45453</v>
      </c>
      <c r="O105" s="483">
        <f t="shared" ca="1" si="50"/>
        <v>200673613307.81454</v>
      </c>
      <c r="P105" s="483">
        <f t="shared" ca="1" si="50"/>
        <v>197124961395.35336</v>
      </c>
      <c r="Q105" s="483">
        <f t="shared" ca="1" si="50"/>
        <v>193639062777.59912</v>
      </c>
      <c r="R105" s="483">
        <f t="shared" ca="1" si="50"/>
        <v>190214807744.134</v>
      </c>
      <c r="S105" s="483">
        <f t="shared" ca="1" si="50"/>
        <v>186851106208.3259</v>
      </c>
      <c r="T105" s="483">
        <f t="shared" ca="1" si="50"/>
        <v>183546887360.30737</v>
      </c>
      <c r="U105" s="483">
        <f t="shared" ca="1" si="50"/>
        <v>180301099326.09106</v>
      </c>
      <c r="V105" s="483">
        <f t="shared" ca="1" si="50"/>
        <v>177112708832.71338</v>
      </c>
      <c r="W105" s="483">
        <f t="shared" ca="1" si="51"/>
        <v>173980700879.29944</v>
      </c>
      <c r="X105" s="483">
        <f t="shared" ca="1" si="51"/>
        <v>170904078413.94504</v>
      </c>
      <c r="Y105" s="483">
        <f t="shared" ca="1" si="51"/>
        <v>167972032707.64594</v>
      </c>
      <c r="Z105" s="483">
        <f t="shared" ca="1" si="51"/>
        <v>165090289440.60754</v>
      </c>
      <c r="AA105" s="483">
        <f t="shared" ca="1" si="51"/>
        <v>162257985619.66776</v>
      </c>
      <c r="AB105" s="483">
        <f t="shared" ca="1" si="51"/>
        <v>159474273057.25256</v>
      </c>
      <c r="AC105" s="483">
        <f t="shared" ca="1" si="51"/>
        <v>156738318117.37015</v>
      </c>
      <c r="AD105" s="483">
        <f t="shared" ca="1" si="51"/>
        <v>154049301465.96249</v>
      </c>
      <c r="AE105" s="483">
        <f t="shared" ca="1" si="51"/>
        <v>151406417825.54028</v>
      </c>
      <c r="AF105" s="483">
        <f t="shared" ca="1" si="51"/>
        <v>148808875734.02704</v>
      </c>
      <c r="AG105" s="483">
        <f t="shared" ca="1" si="51"/>
        <v>146255897307.74069</v>
      </c>
      <c r="AH105" s="483">
        <f t="shared" ca="1" si="51"/>
        <v>143746718008.44147</v>
      </c>
    </row>
    <row r="106" spans="1:34">
      <c r="A106" s="431" t="s">
        <v>254</v>
      </c>
      <c r="B106" s="431"/>
      <c r="C106" s="482">
        <f t="shared" ca="1" si="49"/>
        <v>0</v>
      </c>
      <c r="D106" s="482">
        <f t="shared" ca="1" si="49"/>
        <v>0</v>
      </c>
      <c r="E106" s="482">
        <f t="shared" ca="1" si="49"/>
        <v>0</v>
      </c>
      <c r="F106" s="482">
        <f t="shared" ca="1" si="49"/>
        <v>0</v>
      </c>
      <c r="G106" s="482">
        <f t="shared" ca="1" si="49"/>
        <v>0</v>
      </c>
      <c r="H106" s="482">
        <f t="shared" ca="1" si="49"/>
        <v>0</v>
      </c>
      <c r="I106" s="482">
        <f t="shared" ca="1" si="49"/>
        <v>0</v>
      </c>
      <c r="J106" s="482">
        <f t="shared" ca="1" si="49"/>
        <v>0</v>
      </c>
      <c r="K106" s="482">
        <f t="shared" ca="1" si="49"/>
        <v>0</v>
      </c>
      <c r="L106" s="482">
        <f t="shared" ca="1" si="49"/>
        <v>0</v>
      </c>
      <c r="M106" s="482">
        <f t="shared" ca="1" si="50"/>
        <v>0</v>
      </c>
      <c r="N106" s="482">
        <f t="shared" ca="1" si="50"/>
        <v>0</v>
      </c>
      <c r="O106" s="482">
        <f t="shared" ca="1" si="50"/>
        <v>0</v>
      </c>
      <c r="P106" s="482">
        <f t="shared" ca="1" si="50"/>
        <v>0</v>
      </c>
      <c r="Q106" s="482">
        <f t="shared" ca="1" si="50"/>
        <v>0</v>
      </c>
      <c r="R106" s="482">
        <f t="shared" ca="1" si="50"/>
        <v>0</v>
      </c>
      <c r="S106" s="482">
        <f t="shared" ca="1" si="50"/>
        <v>0</v>
      </c>
      <c r="T106" s="482">
        <f t="shared" ca="1" si="50"/>
        <v>0</v>
      </c>
      <c r="U106" s="482">
        <f t="shared" ca="1" si="50"/>
        <v>0</v>
      </c>
      <c r="V106" s="482">
        <f t="shared" ca="1" si="50"/>
        <v>0</v>
      </c>
      <c r="W106" s="482">
        <f t="shared" ca="1" si="51"/>
        <v>0</v>
      </c>
      <c r="X106" s="482">
        <f t="shared" ca="1" si="51"/>
        <v>0</v>
      </c>
      <c r="Y106" s="482">
        <f t="shared" ca="1" si="51"/>
        <v>0</v>
      </c>
      <c r="Z106" s="482">
        <f t="shared" ca="1" si="51"/>
        <v>0</v>
      </c>
      <c r="AA106" s="482">
        <f t="shared" ca="1" si="51"/>
        <v>0</v>
      </c>
      <c r="AB106" s="482">
        <f t="shared" ca="1" si="51"/>
        <v>0</v>
      </c>
      <c r="AC106" s="482">
        <f t="shared" ca="1" si="51"/>
        <v>0</v>
      </c>
      <c r="AD106" s="482">
        <f t="shared" ca="1" si="51"/>
        <v>0</v>
      </c>
      <c r="AE106" s="482">
        <f t="shared" ca="1" si="51"/>
        <v>0</v>
      </c>
      <c r="AF106" s="482">
        <f t="shared" ca="1" si="51"/>
        <v>0</v>
      </c>
      <c r="AG106" s="482">
        <f t="shared" ca="1" si="51"/>
        <v>0</v>
      </c>
      <c r="AH106" s="482">
        <f t="shared" ca="1" si="51"/>
        <v>0</v>
      </c>
    </row>
    <row r="107" spans="1:34">
      <c r="A107" s="455" t="s">
        <v>255</v>
      </c>
      <c r="B107" s="455" t="s">
        <v>396</v>
      </c>
      <c r="C107" s="483">
        <f ca="1">C$82*'Petrochemicals Split'!$M$6</f>
        <v>2198176083567102.8</v>
      </c>
      <c r="D107" s="483">
        <f ca="1">D$82*'Petrochemicals Split'!$M$6</f>
        <v>2066880177607176.8</v>
      </c>
      <c r="E107" s="483">
        <f ca="1">E$82*'Petrochemicals Split'!$M$6</f>
        <v>2290408030818177.5</v>
      </c>
      <c r="F107" s="483">
        <f ca="1">F$82*'Petrochemicals Split'!$M$6</f>
        <v>2301641425966333</v>
      </c>
      <c r="G107" s="483">
        <f ca="1">G$82*'Petrochemicals Split'!$M$6</f>
        <v>2179591355185692.8</v>
      </c>
      <c r="H107" s="483">
        <f ca="1">H$82*'Petrochemicals Split'!$M$6</f>
        <v>2353536925628529.5</v>
      </c>
      <c r="I107" s="483">
        <f ca="1">I$82*'Petrochemicals Split'!$M$6</f>
        <v>2363225985999154</v>
      </c>
      <c r="J107" s="483">
        <f ca="1">J$82*'Petrochemicals Split'!$M$6</f>
        <v>2372954934374017.5</v>
      </c>
      <c r="K107" s="483">
        <f ca="1">K$82*'Petrochemicals Split'!$M$6</f>
        <v>2382723934964387</v>
      </c>
      <c r="L107" s="483">
        <f ca="1">L$82*'Petrochemicals Split'!$M$6</f>
        <v>2392533152657555.5</v>
      </c>
      <c r="M107" s="483">
        <f ca="1">M$82*'Petrochemicals Split'!$M$6</f>
        <v>2402382753019627</v>
      </c>
      <c r="N107" s="483">
        <f ca="1">N$82*'Petrochemicals Split'!$M$6</f>
        <v>2412272902298308</v>
      </c>
      <c r="O107" s="483">
        <f ca="1">O$82*'Petrochemicals Split'!$M$6</f>
        <v>2417987026200282.5</v>
      </c>
      <c r="P107" s="483">
        <f ca="1">P$82*'Petrochemicals Split'!$M$6</f>
        <v>2423714685557527</v>
      </c>
      <c r="Q107" s="483">
        <f ca="1">Q$82*'Petrochemicals Split'!$M$6</f>
        <v>2429455912432445</v>
      </c>
      <c r="R107" s="483">
        <f ca="1">R$82*'Petrochemicals Split'!$M$6</f>
        <v>2435210738963389</v>
      </c>
      <c r="S107" s="483">
        <f ca="1">S$82*'Petrochemicals Split'!$M$6</f>
        <v>2440979197364840</v>
      </c>
      <c r="T107" s="483">
        <f ca="1">T$82*'Petrochemicals Split'!$M$6</f>
        <v>2446761319927588.5</v>
      </c>
      <c r="U107" s="483">
        <f ca="1">U$82*'Petrochemicals Split'!$M$6</f>
        <v>2452557139018913</v>
      </c>
      <c r="V107" s="483">
        <f ca="1">V$82*'Petrochemicals Split'!$M$6</f>
        <v>2458366687082763.5</v>
      </c>
      <c r="W107" s="483">
        <f ca="1">W$82*'Petrochemicals Split'!$M$6</f>
        <v>2464189996639943</v>
      </c>
      <c r="X107" s="483">
        <f ca="1">X$82*'Petrochemicals Split'!$M$6</f>
        <v>2470027100288287.5</v>
      </c>
      <c r="Y107" s="483">
        <f ca="1">Y$82*'Petrochemicals Split'!$M$6</f>
        <v>2459515106073874</v>
      </c>
      <c r="Z107" s="483">
        <f ca="1">Z$82*'Petrochemicals Split'!$M$6</f>
        <v>2449047849029491</v>
      </c>
      <c r="AA107" s="483">
        <f ca="1">AA$82*'Petrochemicals Split'!$M$6</f>
        <v>2438625138761731.5</v>
      </c>
      <c r="AB107" s="483">
        <f ca="1">AB$82*'Petrochemicals Split'!$M$6</f>
        <v>2428246785687470</v>
      </c>
      <c r="AC107" s="483">
        <f ca="1">AC$82*'Petrochemicals Split'!$M$6</f>
        <v>2417912601030413</v>
      </c>
      <c r="AD107" s="483">
        <f ca="1">AD$82*'Petrochemicals Split'!$M$6</f>
        <v>2407622396817665.5</v>
      </c>
      <c r="AE107" s="483">
        <f ca="1">AE$82*'Petrochemicals Split'!$M$6</f>
        <v>2397375985876310</v>
      </c>
      <c r="AF107" s="483">
        <f ca="1">AF$82*'Petrochemicals Split'!$M$6</f>
        <v>2387173181830005</v>
      </c>
      <c r="AG107" s="483">
        <f ca="1">AG$82*'Petrochemicals Split'!$M$6</f>
        <v>2377013799095593</v>
      </c>
      <c r="AH107" s="483">
        <f ca="1">AH$82*'Petrochemicals Split'!$M$6</f>
        <v>2366897652879725</v>
      </c>
    </row>
    <row r="108" spans="1:34">
      <c r="A108" s="455" t="s">
        <v>305</v>
      </c>
      <c r="B108" s="455" t="s">
        <v>396</v>
      </c>
      <c r="C108" s="483">
        <f ca="1">C$82*'Petrochemicals Split'!$M$7</f>
        <v>12833106648571.193</v>
      </c>
      <c r="D108" s="483">
        <f ca="1">D$82*'Petrochemicals Split'!$M$7</f>
        <v>12066591911057.416</v>
      </c>
      <c r="E108" s="483">
        <f ca="1">E$82*'Petrochemicals Split'!$M$7</f>
        <v>13371563246441.963</v>
      </c>
      <c r="F108" s="483">
        <f ca="1">F$82*'Petrochemicals Split'!$M$7</f>
        <v>13437144597744.762</v>
      </c>
      <c r="G108" s="483">
        <f ca="1">G$82*'Petrochemicals Split'!$M$7</f>
        <v>12724607696582.629</v>
      </c>
      <c r="H108" s="483">
        <f ca="1">H$82*'Petrochemicals Split'!$M$7</f>
        <v>13740114176353.375</v>
      </c>
      <c r="I108" s="483">
        <f ca="1">I$82*'Petrochemicals Split'!$M$7</f>
        <v>13796679592559.203</v>
      </c>
      <c r="J108" s="483">
        <f ca="1">J$82*'Petrochemicals Split'!$M$7</f>
        <v>13853477877740.461</v>
      </c>
      <c r="K108" s="483">
        <f ca="1">K$82*'Petrochemicals Split'!$M$7</f>
        <v>13910509990574.082</v>
      </c>
      <c r="L108" s="483">
        <f ca="1">L$82*'Petrochemicals Split'!$M$7</f>
        <v>13967776893683.688</v>
      </c>
      <c r="M108" s="483">
        <f ca="1">M$82*'Petrochemicals Split'!$M$7</f>
        <v>14025279553655.834</v>
      </c>
      <c r="N108" s="483">
        <f ca="1">N$82*'Petrochemicals Split'!$M$7</f>
        <v>14083018941056.338</v>
      </c>
      <c r="O108" s="483">
        <f ca="1">O$82*'Petrochemicals Split'!$M$7</f>
        <v>14116378398465.314</v>
      </c>
      <c r="P108" s="483">
        <f ca="1">P$82*'Petrochemicals Split'!$M$7</f>
        <v>14149816876814.568</v>
      </c>
      <c r="Q108" s="483">
        <f ca="1">Q$82*'Petrochemicals Split'!$M$7</f>
        <v>14183334563286.664</v>
      </c>
      <c r="R108" s="483">
        <f ca="1">R$82*'Petrochemicals Split'!$M$7</f>
        <v>14216931645507.57</v>
      </c>
      <c r="S108" s="483">
        <f ca="1">S$82*'Petrochemicals Split'!$M$7</f>
        <v>14250608311547.691</v>
      </c>
      <c r="T108" s="483">
        <f ca="1">T$82*'Petrochemicals Split'!$M$7</f>
        <v>14284364749922.932</v>
      </c>
      <c r="U108" s="483">
        <f ca="1">U$82*'Petrochemicals Split'!$M$7</f>
        <v>14318201149595.744</v>
      </c>
      <c r="V108" s="483">
        <f ca="1">V$82*'Petrochemicals Split'!$M$7</f>
        <v>14352117699976.189</v>
      </c>
      <c r="W108" s="483">
        <f ca="1">W$82*'Petrochemicals Split'!$M$7</f>
        <v>14386114590923.004</v>
      </c>
      <c r="X108" s="483">
        <f ca="1">X$82*'Petrochemicals Split'!$M$7</f>
        <v>14420192012744.648</v>
      </c>
      <c r="Y108" s="483">
        <f ca="1">Y$82*'Petrochemicals Split'!$M$7</f>
        <v>14358822250853.773</v>
      </c>
      <c r="Z108" s="483">
        <f ca="1">Z$82*'Petrochemicals Split'!$M$7</f>
        <v>14297713667709.426</v>
      </c>
      <c r="AA108" s="483">
        <f ca="1">AA$82*'Petrochemicals Split'!$M$7</f>
        <v>14236865151781.502</v>
      </c>
      <c r="AB108" s="483">
        <f ca="1">AB$82*'Petrochemicals Split'!$M$7</f>
        <v>14176275596270.373</v>
      </c>
      <c r="AC108" s="483">
        <f ca="1">AC$82*'Petrochemicals Split'!$M$7</f>
        <v>14115943899086.756</v>
      </c>
      <c r="AD108" s="483">
        <f ca="1">AD$82*'Petrochemicals Split'!$M$7</f>
        <v>14055868962831.66</v>
      </c>
      <c r="AE108" s="483">
        <f ca="1">AE$82*'Petrochemicals Split'!$M$7</f>
        <v>13996049694776.43</v>
      </c>
      <c r="AF108" s="483">
        <f ca="1">AF$82*'Petrochemicals Split'!$M$7</f>
        <v>13936485006842.863</v>
      </c>
      <c r="AG108" s="483">
        <f ca="1">AG$82*'Petrochemicals Split'!$M$7</f>
        <v>13877173815583.428</v>
      </c>
      <c r="AH108" s="483">
        <f ca="1">AH$82*'Petrochemicals Split'!$M$7</f>
        <v>13818115042161.553</v>
      </c>
    </row>
    <row r="109" spans="1:34">
      <c r="A109" s="457" t="s">
        <v>258</v>
      </c>
      <c r="B109" s="457" t="s">
        <v>393</v>
      </c>
      <c r="C109" s="483">
        <f ca="1">C$83*'Others Split'!$M$6</f>
        <v>22687303265.720928</v>
      </c>
      <c r="D109" s="483">
        <f ca="1">D$83*'Others Split'!$M$6</f>
        <v>20750582255.232559</v>
      </c>
      <c r="E109" s="483">
        <f ca="1">E$83*'Others Split'!$M$6</f>
        <v>25039035921.313953</v>
      </c>
      <c r="F109" s="483">
        <f ca="1">F$83*'Others Split'!$M$6</f>
        <v>36936036414.31395</v>
      </c>
      <c r="G109" s="483">
        <f ca="1">G$83*'Others Split'!$M$6</f>
        <v>39841117930.046509</v>
      </c>
      <c r="H109" s="483">
        <f ca="1">H$83*'Others Split'!$M$6</f>
        <v>41092309678.139786</v>
      </c>
      <c r="I109" s="483">
        <f ca="1">I$83*'Others Split'!$M$6</f>
        <v>40687735277.181725</v>
      </c>
      <c r="J109" s="483">
        <f ca="1">J$83*'Others Split'!$M$6</f>
        <v>40287144114.138306</v>
      </c>
      <c r="K109" s="483">
        <f ca="1">K$83*'Others Split'!$M$6</f>
        <v>39890496972.034264</v>
      </c>
      <c r="L109" s="483">
        <f ca="1">L$83*'Others Split'!$M$6</f>
        <v>39497755020.005074</v>
      </c>
      <c r="M109" s="483">
        <f ca="1">M$83*'Others Split'!$M$6</f>
        <v>39108879809.495605</v>
      </c>
      <c r="N109" s="483">
        <f ca="1">N$83*'Others Split'!$M$6</f>
        <v>38723833270.496002</v>
      </c>
      <c r="O109" s="483">
        <f ca="1">O$83*'Others Split'!$M$6</f>
        <v>38039052632.284302</v>
      </c>
      <c r="P109" s="483">
        <f ca="1">P$83*'Others Split'!$M$6</f>
        <v>37366381449.228912</v>
      </c>
      <c r="Q109" s="483">
        <f ca="1">Q$83*'Others Split'!$M$6</f>
        <v>36705605581.361496</v>
      </c>
      <c r="R109" s="483">
        <f ca="1">R$83*'Others Split'!$M$6</f>
        <v>36056514675.500626</v>
      </c>
      <c r="S109" s="483">
        <f ca="1">S$83*'Others Split'!$M$6</f>
        <v>35418902098.287323</v>
      </c>
      <c r="T109" s="483">
        <f ca="1">T$83*'Others Split'!$M$6</f>
        <v>34792564870.404915</v>
      </c>
      <c r="U109" s="483">
        <f ca="1">U$83*'Others Split'!$M$6</f>
        <v>34177303601.961987</v>
      </c>
      <c r="V109" s="483">
        <f ca="1">V$83*'Others Split'!$M$6</f>
        <v>33572922429.018082</v>
      </c>
      <c r="W109" s="483">
        <f ca="1">W$83*'Others Split'!$M$6</f>
        <v>32979228951.231846</v>
      </c>
      <c r="X109" s="483">
        <f ca="1">X$83*'Others Split'!$M$6</f>
        <v>32396034170.61179</v>
      </c>
      <c r="Y109" s="483">
        <f ca="1">Y$83*'Others Split'!$M$6</f>
        <v>31840244901.142197</v>
      </c>
      <c r="Z109" s="483">
        <f ca="1">Z$83*'Others Split'!$M$6</f>
        <v>31293990802.256466</v>
      </c>
      <c r="AA109" s="483">
        <f ca="1">AA$83*'Others Split'!$M$6</f>
        <v>30757108287.712372</v>
      </c>
      <c r="AB109" s="483">
        <f ca="1">AB$83*'Others Split'!$M$6</f>
        <v>30229436577.767944</v>
      </c>
      <c r="AC109" s="483">
        <f ca="1">AC$83*'Others Split'!$M$6</f>
        <v>29710817651.032879</v>
      </c>
      <c r="AD109" s="483">
        <f ca="1">AD$83*'Others Split'!$M$6</f>
        <v>29201096197.146038</v>
      </c>
      <c r="AE109" s="483">
        <f ca="1">AE$83*'Others Split'!$M$6</f>
        <v>28700119570.264778</v>
      </c>
      <c r="AF109" s="483">
        <f ca="1">AF$83*'Others Split'!$M$6</f>
        <v>28207737743.352219</v>
      </c>
      <c r="AG109" s="483">
        <f ca="1">AG$83*'Others Split'!$M$6</f>
        <v>27723803263.248795</v>
      </c>
      <c r="AH109" s="483">
        <f ca="1">AH$83*'Others Split'!$M$6</f>
        <v>27248171206.514584</v>
      </c>
    </row>
    <row r="110" spans="1:34">
      <c r="A110" s="457" t="s">
        <v>306</v>
      </c>
      <c r="B110" s="457" t="s">
        <v>393</v>
      </c>
      <c r="C110" s="483">
        <f ca="1">C$83*'Others Split'!$M$7</f>
        <v>627682057018.27905</v>
      </c>
      <c r="D110" s="483">
        <f ca="1">D$83*'Others Split'!$M$7</f>
        <v>574099442394.76746</v>
      </c>
      <c r="E110" s="483">
        <f ca="1">E$83*'Others Split'!$M$7</f>
        <v>692746660489.68604</v>
      </c>
      <c r="F110" s="483">
        <f ca="1">F$83*'Others Split'!$M$7</f>
        <v>1021897007462.6862</v>
      </c>
      <c r="G110" s="483">
        <f ca="1">G$83*'Others Split'!$M$7</f>
        <v>1102270929397.9536</v>
      </c>
      <c r="H110" s="483">
        <f ca="1">H$83*'Others Split'!$M$7</f>
        <v>1136887234428.5342</v>
      </c>
      <c r="I110" s="483">
        <f ca="1">I$83*'Others Split'!$M$7</f>
        <v>1125694009335.3611</v>
      </c>
      <c r="J110" s="483">
        <f ca="1">J$83*'Others Split'!$M$7</f>
        <v>1114610987157.8267</v>
      </c>
      <c r="K110" s="483">
        <f ca="1">K$83*'Others Split'!$M$7</f>
        <v>1103637082892.948</v>
      </c>
      <c r="L110" s="483">
        <f ca="1">L$83*'Others Split'!$M$7</f>
        <v>1092771222220.1405</v>
      </c>
      <c r="M110" s="483">
        <f ca="1">M$83*'Others Split'!$M$7</f>
        <v>1082012341396.0452</v>
      </c>
      <c r="N110" s="483">
        <f ca="1">N$83*'Others Split'!$M$7</f>
        <v>1071359387150.3895</v>
      </c>
      <c r="O110" s="483">
        <f ca="1">O$83*'Others Split'!$M$7</f>
        <v>1052413789493.199</v>
      </c>
      <c r="P110" s="483">
        <f ca="1">P$83*'Others Split'!$M$7</f>
        <v>1033803220095.3333</v>
      </c>
      <c r="Q110" s="483">
        <f ca="1">Q$83*'Others Split'!$M$7</f>
        <v>1015521754417.6682</v>
      </c>
      <c r="R110" s="483">
        <f ca="1">R$83*'Others Split'!$M$7</f>
        <v>997563572688.85059</v>
      </c>
      <c r="S110" s="483">
        <f ca="1">S$83*'Others Split'!$M$7</f>
        <v>979922958052.61609</v>
      </c>
      <c r="T110" s="483">
        <f ca="1">T$83*'Others Split'!$M$7</f>
        <v>962594294747.86938</v>
      </c>
      <c r="U110" s="483">
        <f ca="1">U$83*'Others Split'!$M$7</f>
        <v>945572066320.94836</v>
      </c>
      <c r="V110" s="483">
        <f ca="1">V$83*'Others Split'!$M$7</f>
        <v>928850853869.50024</v>
      </c>
      <c r="W110" s="483">
        <f ca="1">W$83*'Others Split'!$M$7</f>
        <v>912425334317.41443</v>
      </c>
      <c r="X110" s="483">
        <f ca="1">X$83*'Others Split'!$M$7</f>
        <v>896290278720.25964</v>
      </c>
      <c r="Y110" s="483">
        <f ca="1">Y$83*'Others Split'!$M$7</f>
        <v>880913442264.93408</v>
      </c>
      <c r="Z110" s="483">
        <f ca="1">Z$83*'Others Split'!$M$7</f>
        <v>865800412195.76221</v>
      </c>
      <c r="AA110" s="483">
        <f ca="1">AA$83*'Others Split'!$M$7</f>
        <v>850946662626.70911</v>
      </c>
      <c r="AB110" s="483">
        <f ca="1">AB$83*'Others Split'!$M$7</f>
        <v>836347745318.24646</v>
      </c>
      <c r="AC110" s="483">
        <f ca="1">AC$83*'Others Split'!$M$7</f>
        <v>821999288345.24304</v>
      </c>
      <c r="AD110" s="483">
        <f ca="1">AD$83*'Others Split'!$M$7</f>
        <v>807896994787.70715</v>
      </c>
      <c r="AE110" s="483">
        <f ca="1">AE$83*'Others Split'!$M$7</f>
        <v>794036641443.99219</v>
      </c>
      <c r="AF110" s="483">
        <f ca="1">AF$83*'Others Split'!$M$7</f>
        <v>780414077566.07813</v>
      </c>
      <c r="AG110" s="483">
        <f ca="1">AG$83*'Others Split'!$M$7</f>
        <v>767025223616.55005</v>
      </c>
      <c r="AH110" s="483">
        <f ca="1">AH$83*'Others Split'!$M$7</f>
        <v>753866070046.90356</v>
      </c>
    </row>
    <row r="111" spans="1:34">
      <c r="A111" s="431" t="s">
        <v>259</v>
      </c>
      <c r="B111" s="431"/>
      <c r="C111" s="483">
        <f t="shared" ref="C111:AH111" ca="1" si="52">VLOOKUP($A111,$B$73:$AH$91,C$96,FALSE)</f>
        <v>2656996776770</v>
      </c>
      <c r="D111" s="483">
        <f t="shared" ca="1" si="52"/>
        <v>2530095438178</v>
      </c>
      <c r="E111" s="483">
        <f t="shared" ca="1" si="52"/>
        <v>2474576102544</v>
      </c>
      <c r="F111" s="483">
        <f t="shared" ca="1" si="52"/>
        <v>2050249751626.9998</v>
      </c>
      <c r="G111" s="483">
        <f t="shared" ca="1" si="52"/>
        <v>2145425755571</v>
      </c>
      <c r="H111" s="483">
        <f t="shared" ca="1" si="52"/>
        <v>1636257039615.2271</v>
      </c>
      <c r="I111" s="483">
        <f t="shared" ca="1" si="52"/>
        <v>1664395512097.5872</v>
      </c>
      <c r="J111" s="483">
        <f t="shared" ca="1" si="52"/>
        <v>1693017877766.9412</v>
      </c>
      <c r="K111" s="483">
        <f t="shared" ca="1" si="52"/>
        <v>1722132458063.501</v>
      </c>
      <c r="L111" s="483">
        <f t="shared" ca="1" si="52"/>
        <v>1751747717530.0662</v>
      </c>
      <c r="M111" s="483">
        <f t="shared" ca="1" si="52"/>
        <v>1781872266272.9385</v>
      </c>
      <c r="N111" s="483">
        <f t="shared" ca="1" si="52"/>
        <v>1812514862465.1553</v>
      </c>
      <c r="O111" s="483">
        <f t="shared" ca="1" si="52"/>
        <v>1780493342398.0435</v>
      </c>
      <c r="P111" s="483">
        <f t="shared" ca="1" si="52"/>
        <v>1749037543345.7727</v>
      </c>
      <c r="Q111" s="483">
        <f t="shared" ca="1" si="52"/>
        <v>1718137470771.3579</v>
      </c>
      <c r="R111" s="483">
        <f t="shared" ca="1" si="52"/>
        <v>1687783306710.3062</v>
      </c>
      <c r="S111" s="483">
        <f t="shared" ca="1" si="52"/>
        <v>1657965406651.1284</v>
      </c>
      <c r="T111" s="483">
        <f t="shared" ca="1" si="52"/>
        <v>1628674296470.9619</v>
      </c>
      <c r="U111" s="483">
        <f t="shared" ca="1" si="52"/>
        <v>1599900669425.3318</v>
      </c>
      <c r="V111" s="483">
        <f t="shared" ca="1" si="52"/>
        <v>1571635383191.0933</v>
      </c>
      <c r="W111" s="483">
        <f t="shared" ca="1" si="52"/>
        <v>1543869456961.6172</v>
      </c>
      <c r="X111" s="483">
        <f t="shared" ca="1" si="52"/>
        <v>1516594068593.2927</v>
      </c>
      <c r="Y111" s="483">
        <f t="shared" ca="1" si="52"/>
        <v>1492786750943.9248</v>
      </c>
      <c r="Z111" s="483">
        <f t="shared" ca="1" si="52"/>
        <v>1469353157803.5706</v>
      </c>
      <c r="AA111" s="483">
        <f t="shared" ca="1" si="52"/>
        <v>1446287422488.2676</v>
      </c>
      <c r="AB111" s="483">
        <f t="shared" ca="1" si="52"/>
        <v>1423583770408.5774</v>
      </c>
      <c r="AC111" s="483">
        <f t="shared" ca="1" si="52"/>
        <v>1401236517623.8965</v>
      </c>
      <c r="AD111" s="483">
        <f t="shared" ca="1" si="52"/>
        <v>1379240069419.4612</v>
      </c>
      <c r="AE111" s="483">
        <f t="shared" ca="1" si="52"/>
        <v>1357588918905.6904</v>
      </c>
      <c r="AF111" s="483">
        <f t="shared" ca="1" si="52"/>
        <v>1336277645639.5168</v>
      </c>
      <c r="AG111" s="483">
        <f t="shared" ca="1" si="52"/>
        <v>1315300914267.3589</v>
      </c>
      <c r="AH111" s="483">
        <f t="shared" ca="1" si="52"/>
        <v>1294653473189.3967</v>
      </c>
    </row>
    <row r="112" spans="1:34">
      <c r="A112" s="458" t="s">
        <v>260</v>
      </c>
      <c r="B112" s="458" t="s">
        <v>395</v>
      </c>
      <c r="C112" s="483">
        <f ca="1">C$85*'Non-ferrous Metals Split'!$M$6</f>
        <v>272976130577.91739</v>
      </c>
      <c r="D112" s="483">
        <f ca="1">D$85*'Non-ferrous Metals Split'!$M$6</f>
        <v>272976130577.91739</v>
      </c>
      <c r="E112" s="483">
        <f ca="1">E$85*'Non-ferrous Metals Split'!$M$6</f>
        <v>277414766847.47705</v>
      </c>
      <c r="F112" s="483">
        <f ca="1">F$85*'Non-ferrous Metals Split'!$M$6</f>
        <v>395038627990.80731</v>
      </c>
      <c r="G112" s="483">
        <f ca="1">G$85*'Non-ferrous Metals Split'!$M$6</f>
        <v>281853403117.03668</v>
      </c>
      <c r="H112" s="483">
        <f ca="1">H$85*'Non-ferrous Metals Split'!$M$6</f>
        <v>246417288605.22354</v>
      </c>
      <c r="I112" s="483">
        <f ca="1">I$85*'Non-ferrous Metals Split'!$M$6</f>
        <v>254763935111.81946</v>
      </c>
      <c r="J112" s="483">
        <f ca="1">J$85*'Non-ferrous Metals Split'!$M$6</f>
        <v>263393299232.50974</v>
      </c>
      <c r="K112" s="483">
        <f ca="1">K$85*'Non-ferrous Metals Split'!$M$6</f>
        <v>272314957178.44171</v>
      </c>
      <c r="L112" s="483">
        <f ca="1">L$85*'Non-ferrous Metals Split'!$M$6</f>
        <v>281538809526.1908</v>
      </c>
      <c r="M112" s="483">
        <f ca="1">M$85*'Non-ferrous Metals Split'!$M$6</f>
        <v>291075092204.66656</v>
      </c>
      <c r="N112" s="483">
        <f ca="1">N$85*'Non-ferrous Metals Split'!$M$6</f>
        <v>300934387854.16693</v>
      </c>
      <c r="O112" s="483">
        <f ca="1">O$85*'Non-ferrous Metals Split'!$M$6</f>
        <v>306866981754.80579</v>
      </c>
      <c r="P112" s="483">
        <f ca="1">P$85*'Non-ferrous Metals Split'!$M$6</f>
        <v>312916530286.7876</v>
      </c>
      <c r="Q112" s="483">
        <f ca="1">Q$85*'Non-ferrous Metals Split'!$M$6</f>
        <v>319085339083.36841</v>
      </c>
      <c r="R112" s="483">
        <f ca="1">R$85*'Non-ferrous Metals Split'!$M$6</f>
        <v>325375759230.85455</v>
      </c>
      <c r="S112" s="483">
        <f ca="1">S$85*'Non-ferrous Metals Split'!$M$6</f>
        <v>331790188164.65967</v>
      </c>
      <c r="T112" s="483">
        <f ca="1">T$85*'Non-ferrous Metals Split'!$M$6</f>
        <v>338331070583.02704</v>
      </c>
      <c r="U112" s="483">
        <f ca="1">U$85*'Non-ferrous Metals Split'!$M$6</f>
        <v>345000899378.76495</v>
      </c>
      <c r="V112" s="483">
        <f ca="1">V$85*'Non-ferrous Metals Split'!$M$6</f>
        <v>351802216589.34985</v>
      </c>
      <c r="W112" s="483">
        <f ca="1">W$85*'Non-ferrous Metals Split'!$M$6</f>
        <v>358737614365.76019</v>
      </c>
      <c r="X112" s="483">
        <f ca="1">X$85*'Non-ferrous Metals Split'!$M$6</f>
        <v>365809735960.40955</v>
      </c>
      <c r="Y112" s="483">
        <f ca="1">Y$85*'Non-ferrous Metals Split'!$M$6</f>
        <v>372018946176.73676</v>
      </c>
      <c r="Z112" s="483">
        <f ca="1">Z$85*'Non-ferrous Metals Split'!$M$6</f>
        <v>378333550776.31982</v>
      </c>
      <c r="AA112" s="483">
        <f ca="1">AA$85*'Non-ferrous Metals Split'!$M$6</f>
        <v>384755338710.67358</v>
      </c>
      <c r="AB112" s="483">
        <f ca="1">AB$85*'Non-ferrous Metals Split'!$M$6</f>
        <v>391286129296.75928</v>
      </c>
      <c r="AC112" s="483">
        <f ca="1">AC$85*'Non-ferrous Metals Split'!$M$6</f>
        <v>397927772732.40448</v>
      </c>
      <c r="AD112" s="483">
        <f ca="1">AD$85*'Non-ferrous Metals Split'!$M$6</f>
        <v>404682150620.47089</v>
      </c>
      <c r="AE112" s="483">
        <f ca="1">AE$85*'Non-ferrous Metals Split'!$M$6</f>
        <v>411551176501.91937</v>
      </c>
      <c r="AF112" s="483">
        <f ca="1">AF$85*'Non-ferrous Metals Split'!$M$6</f>
        <v>418536796397.92389</v>
      </c>
      <c r="AG112" s="483">
        <f ca="1">AG$85*'Non-ferrous Metals Split'!$M$6</f>
        <v>425640989361.18646</v>
      </c>
      <c r="AH112" s="483">
        <f ca="1">AH$85*'Non-ferrous Metals Split'!$M$6</f>
        <v>432865768036.60999</v>
      </c>
    </row>
    <row r="113" spans="1:34">
      <c r="A113" s="458" t="s">
        <v>307</v>
      </c>
      <c r="B113" s="458" t="s">
        <v>395</v>
      </c>
      <c r="C113" s="483">
        <f ca="1">C$85*'Non-ferrous Metals Split'!$M$7</f>
        <v>214800889635.08255</v>
      </c>
      <c r="D113" s="483">
        <f ca="1">D$85*'Non-ferrous Metals Split'!$M$7</f>
        <v>214800889635.08255</v>
      </c>
      <c r="E113" s="483">
        <f ca="1">E$85*'Non-ferrous Metals Split'!$M$7</f>
        <v>218293587027.52295</v>
      </c>
      <c r="F113" s="483">
        <f ca="1">F$85*'Non-ferrous Metals Split'!$M$7</f>
        <v>310850067927.19269</v>
      </c>
      <c r="G113" s="483">
        <f ca="1">G$85*'Non-ferrous Metals Split'!$M$7</f>
        <v>221786284419.96332</v>
      </c>
      <c r="H113" s="483">
        <f ca="1">H$85*'Non-ferrous Metals Split'!$M$7</f>
        <v>193902128738.53659</v>
      </c>
      <c r="I113" s="483">
        <f ca="1">I$85*'Non-ferrous Metals Split'!$M$7</f>
        <v>200469981727.33337</v>
      </c>
      <c r="J113" s="483">
        <f ca="1">J$85*'Non-ferrous Metals Split'!$M$7</f>
        <v>207260301035.41751</v>
      </c>
      <c r="K113" s="483">
        <f ca="1">K$85*'Non-ferrous Metals Split'!$M$7</f>
        <v>214280622042.05249</v>
      </c>
      <c r="L113" s="483">
        <f ca="1">L$85*'Non-ferrous Metals Split'!$M$7</f>
        <v>221538735364.87146</v>
      </c>
      <c r="M113" s="483">
        <f ca="1">M$85*'Non-ferrous Metals Split'!$M$7</f>
        <v>229042695505.3114</v>
      </c>
      <c r="N113" s="483">
        <f ca="1">N$85*'Non-ferrous Metals Split'!$M$7</f>
        <v>236800829786.8855</v>
      </c>
      <c r="O113" s="483">
        <f ca="1">O$85*'Non-ferrous Metals Split'!$M$7</f>
        <v>241469100397.22424</v>
      </c>
      <c r="P113" s="483">
        <f ca="1">P$85*'Non-ferrous Metals Split'!$M$7</f>
        <v>246229400881.40665</v>
      </c>
      <c r="Q113" s="483">
        <f ca="1">Q$85*'Non-ferrous Metals Split'!$M$7</f>
        <v>251083545508.22437</v>
      </c>
      <c r="R113" s="483">
        <f ca="1">R$85*'Non-ferrous Metals Split'!$M$7</f>
        <v>256033384312.80362</v>
      </c>
      <c r="S113" s="483">
        <f ca="1">S$85*'Non-ferrous Metals Split'!$M$7</f>
        <v>261080803801.69946</v>
      </c>
      <c r="T113" s="483">
        <f ca="1">T$85*'Non-ferrous Metals Split'!$M$7</f>
        <v>266227727671.89017</v>
      </c>
      <c r="U113" s="483">
        <f ca="1">U$85*'Non-ferrous Metals Split'!$M$7</f>
        <v>271476117543.94623</v>
      </c>
      <c r="V113" s="483">
        <f ca="1">V$85*'Non-ferrous Metals Split'!$M$7</f>
        <v>276827973709.65234</v>
      </c>
      <c r="W113" s="483">
        <f ca="1">W$85*'Non-ferrous Metals Split'!$M$7</f>
        <v>282285335894.36871</v>
      </c>
      <c r="X113" s="483">
        <f ca="1">X$85*'Non-ferrous Metals Split'!$M$7</f>
        <v>287850284034.42065</v>
      </c>
      <c r="Y113" s="483">
        <f ca="1">Y$85*'Non-ferrous Metals Split'!$M$7</f>
        <v>292736219942.35028</v>
      </c>
      <c r="Z113" s="483">
        <f ca="1">Z$85*'Non-ferrous Metals Split'!$M$7</f>
        <v>297705089135.46484</v>
      </c>
      <c r="AA113" s="483">
        <f ca="1">AA$85*'Non-ferrous Metals Split'!$M$7</f>
        <v>302758299313.31689</v>
      </c>
      <c r="AB113" s="483">
        <f ca="1">AB$85*'Non-ferrous Metals Split'!$M$7</f>
        <v>307897282069.58105</v>
      </c>
      <c r="AC113" s="483">
        <f ca="1">AC$85*'Non-ferrous Metals Split'!$M$7</f>
        <v>313123493297.62982</v>
      </c>
      <c r="AD113" s="483">
        <f ca="1">AD$85*'Non-ferrous Metals Split'!$M$7</f>
        <v>318438413602.99347</v>
      </c>
      <c r="AE113" s="483">
        <f ca="1">AE$85*'Non-ferrous Metals Split'!$M$7</f>
        <v>323843548722.82184</v>
      </c>
      <c r="AF113" s="483">
        <f ca="1">AF$85*'Non-ferrous Metals Split'!$M$7</f>
        <v>329340429952.46478</v>
      </c>
      <c r="AG113" s="483">
        <f ca="1">AG$85*'Non-ferrous Metals Split'!$M$7</f>
        <v>334930614579.29425</v>
      </c>
      <c r="AH113" s="483">
        <f ca="1">AH$85*'Non-ferrous Metals Split'!$M$7</f>
        <v>340615686323.88989</v>
      </c>
    </row>
    <row r="114" spans="1:34">
      <c r="A114" s="459" t="s">
        <v>308</v>
      </c>
      <c r="B114" s="459" t="s">
        <v>394</v>
      </c>
      <c r="C114" s="483">
        <f ca="1">C$86*'Machinery Split'!$M$6</f>
        <v>265080042234.65631</v>
      </c>
      <c r="D114" s="483">
        <f ca="1">D$86*'Machinery Split'!$M$6</f>
        <v>229543949616.24228</v>
      </c>
      <c r="E114" s="483">
        <f ca="1">E$86*'Machinery Split'!$M$6</f>
        <v>229543949616.24225</v>
      </c>
      <c r="F114" s="483">
        <f ca="1">F$86*'Machinery Split'!$M$6</f>
        <v>202651771418.5235</v>
      </c>
      <c r="G114" s="483">
        <f ca="1">G$86*'Machinery Split'!$M$6</f>
        <v>177680463092.07034</v>
      </c>
      <c r="H114" s="483">
        <f ca="1">H$86*'Machinery Split'!$M$6</f>
        <v>167074306218.26672</v>
      </c>
      <c r="I114" s="483">
        <f ca="1">I$86*'Machinery Split'!$M$6</f>
        <v>173505616988.77057</v>
      </c>
      <c r="J114" s="483">
        <f ca="1">J$86*'Machinery Split'!$M$6</f>
        <v>180184492804.81027</v>
      </c>
      <c r="K114" s="483">
        <f ca="1">K$86*'Machinery Split'!$M$6</f>
        <v>187120463364.75656</v>
      </c>
      <c r="L114" s="483">
        <f ca="1">L$86*'Machinery Split'!$M$6</f>
        <v>194323425200.47574</v>
      </c>
      <c r="M114" s="483">
        <f ca="1">M$86*'Machinery Split'!$M$6</f>
        <v>201803655798.11371</v>
      </c>
      <c r="N114" s="483">
        <f ca="1">N$86*'Machinery Split'!$M$6</f>
        <v>209571828262.4418</v>
      </c>
      <c r="O114" s="483">
        <f ca="1">O$86*'Machinery Split'!$M$6</f>
        <v>206140620817.10764</v>
      </c>
      <c r="P114" s="483">
        <f ca="1">P$86*'Machinery Split'!$M$6</f>
        <v>202765590695.94214</v>
      </c>
      <c r="Q114" s="483">
        <f ca="1">Q$86*'Machinery Split'!$M$6</f>
        <v>199445818137.66562</v>
      </c>
      <c r="R114" s="483">
        <f ca="1">R$86*'Machinery Split'!$M$6</f>
        <v>196180398439.75787</v>
      </c>
      <c r="S114" s="483">
        <f ca="1">S$86*'Machinery Split'!$M$6</f>
        <v>192968441711.90909</v>
      </c>
      <c r="T114" s="483">
        <f ca="1">T$86*'Machinery Split'!$M$6</f>
        <v>189809072633.50757</v>
      </c>
      <c r="U114" s="483">
        <f ca="1">U$86*'Machinery Split'!$M$6</f>
        <v>186701430215.09775</v>
      </c>
      <c r="V114" s="483">
        <f ca="1">V$86*'Machinery Split'!$M$6</f>
        <v>183644667563.7439</v>
      </c>
      <c r="W114" s="483">
        <f ca="1">W$86*'Machinery Split'!$M$6</f>
        <v>180637951652.23529</v>
      </c>
      <c r="X114" s="483">
        <f ca="1">X$86*'Machinery Split'!$M$6</f>
        <v>177680463092.07019</v>
      </c>
      <c r="Y114" s="483">
        <f ca="1">Y$86*'Machinery Split'!$M$6</f>
        <v>174999858469.81754</v>
      </c>
      <c r="Z114" s="483">
        <f ca="1">Z$86*'Machinery Split'!$M$6</f>
        <v>172359695216.38956</v>
      </c>
      <c r="AA114" s="483">
        <f ca="1">AA$86*'Machinery Split'!$M$6</f>
        <v>169759363206.63058</v>
      </c>
      <c r="AB114" s="483">
        <f ca="1">AB$86*'Machinery Split'!$M$6</f>
        <v>167198261520.13535</v>
      </c>
      <c r="AC114" s="483">
        <f ca="1">AC$86*'Machinery Split'!$M$6</f>
        <v>164675798302.38004</v>
      </c>
      <c r="AD114" s="483">
        <f ca="1">AD$86*'Machinery Split'!$M$6</f>
        <v>162191390627.94839</v>
      </c>
      <c r="AE114" s="483">
        <f ca="1">AE$86*'Machinery Split'!$M$6</f>
        <v>159744464365.82144</v>
      </c>
      <c r="AF114" s="483">
        <f ca="1">AF$86*'Machinery Split'!$M$6</f>
        <v>157334454046.69931</v>
      </c>
      <c r="AG114" s="483">
        <f ca="1">AG$86*'Machinery Split'!$M$6</f>
        <v>154960802732.32471</v>
      </c>
      <c r="AH114" s="483">
        <f ca="1">AH$86*'Machinery Split'!$M$6</f>
        <v>152622961886.77826</v>
      </c>
    </row>
    <row r="115" spans="1:34">
      <c r="A115" s="459" t="s">
        <v>309</v>
      </c>
      <c r="B115" s="459" t="s">
        <v>394</v>
      </c>
      <c r="C115" s="483">
        <f ca="1">C$86*'Machinery Split'!$M$7</f>
        <v>196672289399.90631</v>
      </c>
      <c r="D115" s="483">
        <f ca="1">D$86*'Machinery Split'!$M$7</f>
        <v>170306801328.17975</v>
      </c>
      <c r="E115" s="483">
        <f ca="1">E$86*'Machinery Split'!$M$7</f>
        <v>170306801328.17975</v>
      </c>
      <c r="F115" s="483">
        <f ca="1">F$86*'Machinery Split'!$M$7</f>
        <v>150354540084.711</v>
      </c>
      <c r="G115" s="483">
        <f ca="1">G$86*'Machinery Split'!$M$7</f>
        <v>131827440358.63286</v>
      </c>
      <c r="H115" s="483">
        <f ca="1">H$86*'Machinery Split'!$M$7</f>
        <v>123958356226.45598</v>
      </c>
      <c r="I115" s="483">
        <f ca="1">I$86*'Machinery Split'!$M$7</f>
        <v>128729973894.8943</v>
      </c>
      <c r="J115" s="483">
        <f ca="1">J$86*'Machinery Split'!$M$7</f>
        <v>133685268855.18182</v>
      </c>
      <c r="K115" s="483">
        <f ca="1">K$86*'Machinery Split'!$M$7</f>
        <v>138831311528.69037</v>
      </c>
      <c r="L115" s="483">
        <f ca="1">L$86*'Machinery Split'!$M$7</f>
        <v>144175444503.57877</v>
      </c>
      <c r="M115" s="483">
        <f ca="1">M$86*'Machinery Split'!$M$7</f>
        <v>149725293011.50372</v>
      </c>
      <c r="N115" s="483">
        <f ca="1">N$86*'Machinery Split'!$M$7</f>
        <v>155488775807.61813</v>
      </c>
      <c r="O115" s="483">
        <f ca="1">O$86*'Machinery Split'!$M$7</f>
        <v>152943041251.40247</v>
      </c>
      <c r="P115" s="483">
        <f ca="1">P$86*'Machinery Split'!$M$7</f>
        <v>150438986645.37643</v>
      </c>
      <c r="Q115" s="483">
        <f ca="1">Q$86*'Machinery Split'!$M$7</f>
        <v>147975929586.00998</v>
      </c>
      <c r="R115" s="483">
        <f ca="1">R$86*'Machinery Split'!$M$7</f>
        <v>145553198842.401</v>
      </c>
      <c r="S115" s="483">
        <f ca="1">S$86*'Machinery Split'!$M$7</f>
        <v>143170134173.35193</v>
      </c>
      <c r="T115" s="483">
        <f ca="1">T$86*'Machinery Split'!$M$7</f>
        <v>140826086147.4411</v>
      </c>
      <c r="U115" s="483">
        <f ca="1">U$86*'Machinery Split'!$M$7</f>
        <v>138520415966.04028</v>
      </c>
      <c r="V115" s="483">
        <f ca="1">V$86*'Machinery Split'!$M$7</f>
        <v>136252495289.22935</v>
      </c>
      <c r="W115" s="483">
        <f ca="1">W$86*'Machinery Split'!$M$7</f>
        <v>134021706064.56168</v>
      </c>
      <c r="X115" s="483">
        <f ca="1">X$86*'Machinery Split'!$M$7</f>
        <v>131827440358.63272</v>
      </c>
      <c r="Y115" s="483">
        <f ca="1">Y$86*'Machinery Split'!$M$7</f>
        <v>129838604671.15497</v>
      </c>
      <c r="Z115" s="483">
        <f ca="1">Z$86*'Machinery Split'!$M$7</f>
        <v>127879773870.22453</v>
      </c>
      <c r="AA115" s="483">
        <f ca="1">AA$86*'Machinery Split'!$M$7</f>
        <v>125950495282.33884</v>
      </c>
      <c r="AB115" s="483">
        <f ca="1">AB$86*'Machinery Split'!$M$7</f>
        <v>124050323063.32623</v>
      </c>
      <c r="AC115" s="483">
        <f ca="1">AC$86*'Machinery Split'!$M$7</f>
        <v>122178818095.31422</v>
      </c>
      <c r="AD115" s="483">
        <f ca="1">AD$86*'Machinery Split'!$M$7</f>
        <v>120335547885.25204</v>
      </c>
      <c r="AE115" s="483">
        <f ca="1">AE$86*'Machinery Split'!$M$7</f>
        <v>118520086464.96431</v>
      </c>
      <c r="AF115" s="483">
        <f ca="1">AF$86*'Machinery Split'!$M$7</f>
        <v>116732014292.7124</v>
      </c>
      <c r="AG115" s="483">
        <f ca="1">AG$86*'Machinery Split'!$M$7</f>
        <v>114970918156.24092</v>
      </c>
      <c r="AH115" s="483">
        <f ca="1">AH$86*'Machinery Split'!$M$7</f>
        <v>113236391077.28711</v>
      </c>
    </row>
    <row r="116" spans="1:34">
      <c r="A116" s="459" t="s">
        <v>310</v>
      </c>
      <c r="B116" s="459" t="s">
        <v>394</v>
      </c>
      <c r="C116" s="483">
        <f ca="1">C$86*'Machinery Split'!$M$8</f>
        <v>632771713721.43738</v>
      </c>
      <c r="D116" s="483">
        <f ca="1">D$86*'Machinery Split'!$M$8</f>
        <v>547943621664.57806</v>
      </c>
      <c r="E116" s="483">
        <f ca="1">E$86*'Machinery Split'!$M$8</f>
        <v>547943621664.578</v>
      </c>
      <c r="F116" s="483">
        <f ca="1">F$86*'Machinery Split'!$M$8</f>
        <v>483749389837.7655</v>
      </c>
      <c r="G116" s="483">
        <f ca="1">G$86*'Machinery Split'!$M$8</f>
        <v>424140460284.29681</v>
      </c>
      <c r="H116" s="483">
        <f ca="1">H$86*'Machinery Split'!$M$8</f>
        <v>398822537424.24945</v>
      </c>
      <c r="I116" s="483">
        <f ca="1">I$86*'Machinery Split'!$M$8</f>
        <v>414174698618.35541</v>
      </c>
      <c r="J116" s="483">
        <f ca="1">J$86*'Machinery Split'!$M$8</f>
        <v>430117821534.06305</v>
      </c>
      <c r="K116" s="483">
        <f ca="1">K$86*'Machinery Split'!$M$8</f>
        <v>446674654483.61224</v>
      </c>
      <c r="L116" s="483">
        <f ca="1">L$86*'Machinery Split'!$M$8</f>
        <v>463868821446.29669</v>
      </c>
      <c r="M116" s="483">
        <f ca="1">M$86*'Machinery Split'!$M$8</f>
        <v>481724855776.14221</v>
      </c>
      <c r="N116" s="483">
        <f ca="1">N$86*'Machinery Split'!$M$8</f>
        <v>500268235207.1189</v>
      </c>
      <c r="O116" s="483">
        <f ca="1">O$86*'Machinery Split'!$M$8</f>
        <v>492077610982.77289</v>
      </c>
      <c r="P116" s="483">
        <f ca="1">P$86*'Machinery Split'!$M$8</f>
        <v>484021087467.73267</v>
      </c>
      <c r="Q116" s="483">
        <f ca="1">Q$86*'Machinery Split'!$M$8</f>
        <v>476096469102.81451</v>
      </c>
      <c r="R116" s="483">
        <f ca="1">R$86*'Machinery Split'!$M$8</f>
        <v>468301596275.55084</v>
      </c>
      <c r="S116" s="483">
        <f ca="1">S$86*'Machinery Split'!$M$8</f>
        <v>460634344731.65375</v>
      </c>
      <c r="T116" s="483">
        <f ca="1">T$86*'Machinery Split'!$M$8</f>
        <v>453092624996.11469</v>
      </c>
      <c r="U116" s="483">
        <f ca="1">U$86*'Machinery Split'!$M$8</f>
        <v>445674381803.78156</v>
      </c>
      <c r="V116" s="483">
        <f ca="1">V$86*'Machinery Split'!$M$8</f>
        <v>438377593539.2594</v>
      </c>
      <c r="W116" s="483">
        <f ca="1">W$86*'Machinery Split'!$M$8</f>
        <v>431200271685.98083</v>
      </c>
      <c r="X116" s="483">
        <f ca="1">X$86*'Machinery Split'!$M$8</f>
        <v>424140460284.29639</v>
      </c>
      <c r="Y116" s="483">
        <f ca="1">Y$86*'Machinery Split'!$M$8</f>
        <v>417741597637.62878</v>
      </c>
      <c r="Z116" s="483">
        <f ca="1">Z$86*'Machinery Split'!$M$8</f>
        <v>411439272452.02655</v>
      </c>
      <c r="AA116" s="483">
        <f ca="1">AA$86*'Machinery Split'!$M$8</f>
        <v>405232028299.69867</v>
      </c>
      <c r="AB116" s="483">
        <f ca="1">AB$86*'Machinery Split'!$M$8</f>
        <v>399118430725.48419</v>
      </c>
      <c r="AC116" s="483">
        <f ca="1">AC$86*'Machinery Split'!$M$8</f>
        <v>393097066915.35858</v>
      </c>
      <c r="AD116" s="483">
        <f ca="1">AD$86*'Machinery Split'!$M$8</f>
        <v>387166545369.94116</v>
      </c>
      <c r="AE116" s="483">
        <f ca="1">AE$86*'Machinery Split'!$M$8</f>
        <v>381325495582.92847</v>
      </c>
      <c r="AF116" s="483">
        <f ca="1">AF$86*'Machinery Split'!$M$8</f>
        <v>375572567724.37885</v>
      </c>
      <c r="AG116" s="483">
        <f ca="1">AG$86*'Machinery Split'!$M$8</f>
        <v>369906432328.77496</v>
      </c>
      <c r="AH116" s="483">
        <f ca="1">AH$86*'Machinery Split'!$M$8</f>
        <v>364325779987.79315</v>
      </c>
    </row>
    <row r="117" spans="1:34">
      <c r="A117" s="455" t="s">
        <v>263</v>
      </c>
      <c r="B117" s="455" t="s">
        <v>819</v>
      </c>
      <c r="C117" s="483">
        <f ca="1">C$87*'Vehicles Split'!$M$6</f>
        <v>547385563700.77264</v>
      </c>
      <c r="D117" s="483">
        <f ca="1">D$87*'Vehicles Split'!$M$6</f>
        <v>636433932915.25232</v>
      </c>
      <c r="E117" s="483">
        <f ca="1">E$87*'Vehicles Split'!$M$6</f>
        <v>796197183564.76025</v>
      </c>
      <c r="F117" s="483">
        <f ca="1">F$87*'Vehicles Split'!$M$6</f>
        <v>814530671344.21191</v>
      </c>
      <c r="G117" s="483">
        <f ca="1">G$87*'Vehicles Split'!$M$6</f>
        <v>1291201353609.9565</v>
      </c>
      <c r="H117" s="483">
        <f ca="1">H$87*'Vehicles Split'!$M$6</f>
        <v>1319968810083.6416</v>
      </c>
      <c r="I117" s="483">
        <f ca="1">I$87*'Vehicles Split'!$M$6</f>
        <v>1322944265711.6689</v>
      </c>
      <c r="J117" s="483">
        <f ca="1">J$87*'Vehicles Split'!$M$6</f>
        <v>1325926428571.0537</v>
      </c>
      <c r="K117" s="483">
        <f ca="1">K$87*'Vehicles Split'!$M$6</f>
        <v>1328915313781.1458</v>
      </c>
      <c r="L117" s="483">
        <f ca="1">L$87*'Vehicles Split'!$M$6</f>
        <v>1331910936495.3755</v>
      </c>
      <c r="M117" s="483">
        <f ca="1">M$87*'Vehicles Split'!$M$6</f>
        <v>1334913311901.333</v>
      </c>
      <c r="N117" s="483">
        <f ca="1">N$87*'Vehicles Split'!$M$6</f>
        <v>1337922455220.8433</v>
      </c>
      <c r="O117" s="483">
        <f ca="1">O$87*'Vehicles Split'!$M$6</f>
        <v>1292499470269.3186</v>
      </c>
      <c r="P117" s="483">
        <f ca="1">P$87*'Vehicles Split'!$M$6</f>
        <v>1248618613229.5093</v>
      </c>
      <c r="Q117" s="483">
        <f ca="1">Q$87*'Vehicles Split'!$M$6</f>
        <v>1206227528262.2151</v>
      </c>
      <c r="R117" s="483">
        <f ca="1">R$87*'Vehicles Split'!$M$6</f>
        <v>1165275637029.2324</v>
      </c>
      <c r="S117" s="483">
        <f ca="1">S$87*'Vehicles Split'!$M$6</f>
        <v>1125714078346.5059</v>
      </c>
      <c r="T117" s="483">
        <f ca="1">T$87*'Vehicles Split'!$M$6</f>
        <v>1087495649886.0818</v>
      </c>
      <c r="U117" s="483">
        <f ca="1">U$87*'Vehicles Split'!$M$6</f>
        <v>1050574751857.3018</v>
      </c>
      <c r="V117" s="483">
        <f ca="1">V$87*'Vehicles Split'!$M$6</f>
        <v>1014907332600.0406</v>
      </c>
      <c r="W117" s="483">
        <f ca="1">W$87*'Vehicles Split'!$M$6</f>
        <v>980450836025.07727</v>
      </c>
      <c r="X117" s="483">
        <f ca="1">X$87*'Vehicles Split'!$M$6</f>
        <v>947164150838.88269</v>
      </c>
      <c r="Y117" s="483">
        <f ca="1">Y$87*'Vehicles Split'!$M$6</f>
        <v>920166489022.57813</v>
      </c>
      <c r="Z117" s="483">
        <f ca="1">Z$87*'Vehicles Split'!$M$6</f>
        <v>893938359861.09583</v>
      </c>
      <c r="AA117" s="483">
        <f ca="1">AA$87*'Vehicles Split'!$M$6</f>
        <v>868457828843.55603</v>
      </c>
      <c r="AB117" s="483">
        <f ca="1">AB$87*'Vehicles Split'!$M$6</f>
        <v>843703586673.31067</v>
      </c>
      <c r="AC117" s="483">
        <f ca="1">AC$87*'Vehicles Split'!$M$6</f>
        <v>819654931447.03845</v>
      </c>
      <c r="AD117" s="483">
        <f ca="1">AD$87*'Vehicles Split'!$M$6</f>
        <v>796291751341.80054</v>
      </c>
      <c r="AE117" s="483">
        <f ca="1">AE$87*'Vehicles Split'!$M$6</f>
        <v>773594507795.58044</v>
      </c>
      <c r="AF117" s="483">
        <f ca="1">AF$87*'Vehicles Split'!$M$6</f>
        <v>751544219167.23853</v>
      </c>
      <c r="AG117" s="483">
        <f ca="1">AG$87*'Vehicles Split'!$M$6</f>
        <v>730122444862.21924</v>
      </c>
      <c r="AH117" s="483">
        <f ca="1">AH$87*'Vehicles Split'!$M$6</f>
        <v>709311269910.73315</v>
      </c>
    </row>
    <row r="118" spans="1:34">
      <c r="A118" s="455" t="s">
        <v>311</v>
      </c>
      <c r="B118" s="455" t="s">
        <v>819</v>
      </c>
      <c r="C118" s="483">
        <f ca="1">C$87*'Vehicles Split'!$M$7</f>
        <v>281438803978.22742</v>
      </c>
      <c r="D118" s="483">
        <f ca="1">D$87*'Vehicles Split'!$M$7</f>
        <v>327223107017.74762</v>
      </c>
      <c r="E118" s="483">
        <f ca="1">E$87*'Vehicles Split'!$M$7</f>
        <v>409365533059.23987</v>
      </c>
      <c r="F118" s="483">
        <f ca="1">F$87*'Vehicles Split'!$M$7</f>
        <v>418791713096.78815</v>
      </c>
      <c r="G118" s="483">
        <f ca="1">G$87*'Vehicles Split'!$M$7</f>
        <v>663872394073.04358</v>
      </c>
      <c r="H118" s="483">
        <f ca="1">H$87*'Vehicles Split'!$M$7</f>
        <v>678663208958.09863</v>
      </c>
      <c r="I118" s="483">
        <f ca="1">I$87*'Vehicles Split'!$M$7</f>
        <v>680193042276.28247</v>
      </c>
      <c r="J118" s="483">
        <f ca="1">J$87*'Vehicles Split'!$M$7</f>
        <v>681726324123.79639</v>
      </c>
      <c r="K118" s="483">
        <f ca="1">K$87*'Vehicles Split'!$M$7</f>
        <v>683263062274.26819</v>
      </c>
      <c r="L118" s="483">
        <f ca="1">L$87*'Vehicles Split'!$M$7</f>
        <v>684803264518.84863</v>
      </c>
      <c r="M118" s="483">
        <f ca="1">M$87*'Vehicles Split'!$M$7</f>
        <v>686346938666.25134</v>
      </c>
      <c r="N118" s="483">
        <f ca="1">N$87*'Vehicles Split'!$M$7</f>
        <v>687894092542.79199</v>
      </c>
      <c r="O118" s="483">
        <f ca="1">O$87*'Vehicles Split'!$M$7</f>
        <v>664539821978.09302</v>
      </c>
      <c r="P118" s="483">
        <f ca="1">P$87*'Vehicles Split'!$M$7</f>
        <v>641978437934.04004</v>
      </c>
      <c r="Q118" s="483">
        <f ca="1">Q$87*'Vehicles Split'!$M$7</f>
        <v>620183021606.51611</v>
      </c>
      <c r="R118" s="483">
        <f ca="1">R$87*'Vehicles Split'!$M$7</f>
        <v>599127568095.21838</v>
      </c>
      <c r="S118" s="483">
        <f ca="1">S$87*'Vehicles Split'!$M$7</f>
        <v>578786955376.26941</v>
      </c>
      <c r="T118" s="483">
        <f ca="1">T$87*'Vehicles Split'!$M$7</f>
        <v>559136914328.22119</v>
      </c>
      <c r="U118" s="483">
        <f ca="1">U$87*'Vehicles Split'!$M$7</f>
        <v>540153999775.68805</v>
      </c>
      <c r="V118" s="483">
        <f ca="1">V$87*'Vehicles Split'!$M$7</f>
        <v>521815562516.05853</v>
      </c>
      <c r="W118" s="483">
        <f ca="1">W$87*'Vehicles Split'!$M$7</f>
        <v>504099722295.91229</v>
      </c>
      <c r="X118" s="483">
        <f ca="1">X$87*'Vehicles Split'!$M$7</f>
        <v>486985341704.89716</v>
      </c>
      <c r="Y118" s="483">
        <f ca="1">Y$87*'Vehicles Split'!$M$7</f>
        <v>473104468412.55188</v>
      </c>
      <c r="Z118" s="483">
        <f ca="1">Z$87*'Vehicles Split'!$M$7</f>
        <v>459619251060.65765</v>
      </c>
      <c r="AA118" s="483">
        <f ca="1">AA$87*'Vehicles Split'!$M$7</f>
        <v>446518411999.75281</v>
      </c>
      <c r="AB118" s="483">
        <f ca="1">AB$87*'Vehicles Split'!$M$7</f>
        <v>433790995034.86249</v>
      </c>
      <c r="AC118" s="483">
        <f ca="1">AC$87*'Vehicles Split'!$M$7</f>
        <v>421426356262.86401</v>
      </c>
      <c r="AD118" s="483">
        <f ca="1">AD$87*'Vehicles Split'!$M$7</f>
        <v>409414155171.02002</v>
      </c>
      <c r="AE118" s="483">
        <f ca="1">AE$87*'Vehicles Split'!$M$7</f>
        <v>397744345989.23706</v>
      </c>
      <c r="AF118" s="483">
        <f ca="1">AF$87*'Vehicles Split'!$M$7</f>
        <v>386407169288.81598</v>
      </c>
      <c r="AG118" s="483">
        <f ca="1">AG$87*'Vehicles Split'!$M$7</f>
        <v>375393143820.66925</v>
      </c>
      <c r="AH118" s="483">
        <f ca="1">AH$87*'Vehicles Split'!$M$7</f>
        <v>364693058586.17877</v>
      </c>
    </row>
    <row r="119" spans="1:34">
      <c r="A119" s="431" t="s">
        <v>266</v>
      </c>
      <c r="B119" s="431"/>
      <c r="C119" s="483">
        <f t="shared" ref="C119:L122" ca="1" si="53">VLOOKUP($A119,$B$73:$AH$91,C$96,FALSE)</f>
        <v>29754398232993</v>
      </c>
      <c r="D119" s="483">
        <f t="shared" ca="1" si="53"/>
        <v>30634776269475</v>
      </c>
      <c r="E119" s="483">
        <f t="shared" ca="1" si="53"/>
        <v>30448389928418</v>
      </c>
      <c r="F119" s="483">
        <f t="shared" ca="1" si="53"/>
        <v>30063720245811</v>
      </c>
      <c r="G119" s="483">
        <f t="shared" ca="1" si="53"/>
        <v>29913024906233.004</v>
      </c>
      <c r="H119" s="483">
        <f t="shared" ca="1" si="53"/>
        <v>30852429518043.895</v>
      </c>
      <c r="I119" s="483">
        <f t="shared" ca="1" si="53"/>
        <v>30548671873654.203</v>
      </c>
      <c r="J119" s="483">
        <f t="shared" ca="1" si="53"/>
        <v>30247904875640.387</v>
      </c>
      <c r="K119" s="483">
        <f t="shared" ca="1" si="53"/>
        <v>29950099079588.75</v>
      </c>
      <c r="L119" s="483">
        <f t="shared" ca="1" si="53"/>
        <v>29655225330980.617</v>
      </c>
      <c r="M119" s="483">
        <f t="shared" ref="M119:V122" ca="1" si="54">VLOOKUP($A119,$B$73:$AH$91,M$96,FALSE)</f>
        <v>29363254762338.172</v>
      </c>
      <c r="N119" s="483">
        <f t="shared" ca="1" si="54"/>
        <v>29074158790398.398</v>
      </c>
      <c r="O119" s="483">
        <f t="shared" ca="1" si="54"/>
        <v>28560020097751.805</v>
      </c>
      <c r="P119" s="483">
        <f t="shared" ca="1" si="54"/>
        <v>28054973279342.469</v>
      </c>
      <c r="Q119" s="483">
        <f t="shared" ca="1" si="54"/>
        <v>27558857557196.805</v>
      </c>
      <c r="R119" s="483">
        <f t="shared" ca="1" si="54"/>
        <v>27071514996490.625</v>
      </c>
      <c r="S119" s="483">
        <f t="shared" ca="1" si="54"/>
        <v>26592790455271.746</v>
      </c>
      <c r="T119" s="483">
        <f t="shared" ca="1" si="54"/>
        <v>26122531535071.672</v>
      </c>
      <c r="U119" s="483">
        <f t="shared" ca="1" si="54"/>
        <v>25660588532390.66</v>
      </c>
      <c r="V119" s="483">
        <f t="shared" ca="1" si="54"/>
        <v>25206814391040.699</v>
      </c>
      <c r="W119" s="483">
        <f t="shared" ref="W119:AH122" ca="1" si="55">VLOOKUP($A119,$B$73:$AH$91,W$96,FALSE)</f>
        <v>24761064655331.238</v>
      </c>
      <c r="X119" s="483">
        <f t="shared" ca="1" si="55"/>
        <v>24323197424082.781</v>
      </c>
      <c r="Y119" s="483">
        <f t="shared" ca="1" si="55"/>
        <v>23905906466297.609</v>
      </c>
      <c r="Z119" s="483">
        <f t="shared" ca="1" si="55"/>
        <v>23495774589632.129</v>
      </c>
      <c r="AA119" s="483">
        <f t="shared" ca="1" si="55"/>
        <v>23092678972248.191</v>
      </c>
      <c r="AB119" s="483">
        <f t="shared" ca="1" si="55"/>
        <v>22696498899450.121</v>
      </c>
      <c r="AC119" s="483">
        <f t="shared" ca="1" si="55"/>
        <v>22307115727534.402</v>
      </c>
      <c r="AD119" s="483">
        <f t="shared" ca="1" si="55"/>
        <v>21924412848259.535</v>
      </c>
      <c r="AE119" s="483">
        <f t="shared" ca="1" si="55"/>
        <v>21548275653925.484</v>
      </c>
      <c r="AF119" s="483">
        <f t="shared" ca="1" si="55"/>
        <v>21178591503052.195</v>
      </c>
      <c r="AG119" s="483">
        <f t="shared" ca="1" si="55"/>
        <v>20815249686646.953</v>
      </c>
      <c r="AH119" s="483">
        <f t="shared" ca="1" si="55"/>
        <v>20458141395050.461</v>
      </c>
    </row>
    <row r="120" spans="1:34" s="509" customFormat="1">
      <c r="A120" s="507" t="s">
        <v>267</v>
      </c>
      <c r="B120" s="507"/>
      <c r="C120" s="508">
        <f t="shared" ca="1" si="53"/>
        <v>4564482522481</v>
      </c>
      <c r="D120" s="508">
        <f t="shared" ca="1" si="53"/>
        <v>4401890182410</v>
      </c>
      <c r="E120" s="508">
        <f t="shared" ca="1" si="53"/>
        <v>10873858450602</v>
      </c>
      <c r="F120" s="508">
        <f t="shared" ca="1" si="53"/>
        <v>17825672405345</v>
      </c>
      <c r="G120" s="508">
        <f t="shared" ca="1" si="53"/>
        <v>14918838618222</v>
      </c>
      <c r="H120" s="508">
        <f t="shared" ca="1" si="53"/>
        <v>15877101228577.752</v>
      </c>
      <c r="I120" s="508">
        <f t="shared" ca="1" si="53"/>
        <v>16018656911769.701</v>
      </c>
      <c r="J120" s="508">
        <f t="shared" ca="1" si="53"/>
        <v>16160212594961.65</v>
      </c>
      <c r="K120" s="508">
        <f t="shared" ca="1" si="53"/>
        <v>16301768278153.648</v>
      </c>
      <c r="L120" s="508">
        <f t="shared" ca="1" si="53"/>
        <v>16443323961345.596</v>
      </c>
      <c r="M120" s="508">
        <f t="shared" ca="1" si="54"/>
        <v>16584879644537.543</v>
      </c>
      <c r="N120" s="508">
        <f t="shared" ca="1" si="54"/>
        <v>16726435327729.502</v>
      </c>
      <c r="O120" s="508">
        <f t="shared" ca="1" si="54"/>
        <v>16705317583340.422</v>
      </c>
      <c r="P120" s="508">
        <f t="shared" ca="1" si="54"/>
        <v>16684199838951.348</v>
      </c>
      <c r="Q120" s="508">
        <f t="shared" ca="1" si="54"/>
        <v>16663082094562.275</v>
      </c>
      <c r="R120" s="508">
        <f t="shared" ca="1" si="54"/>
        <v>16641964350173.203</v>
      </c>
      <c r="S120" s="508">
        <f t="shared" ca="1" si="54"/>
        <v>16620846605784.131</v>
      </c>
      <c r="T120" s="508">
        <f t="shared" ca="1" si="54"/>
        <v>16599728861395.059</v>
      </c>
      <c r="U120" s="508">
        <f t="shared" ca="1" si="54"/>
        <v>16578611117005.984</v>
      </c>
      <c r="V120" s="508">
        <f t="shared" ca="1" si="54"/>
        <v>16557493372616.912</v>
      </c>
      <c r="W120" s="508">
        <f t="shared" ca="1" si="55"/>
        <v>16536375628227.84</v>
      </c>
      <c r="X120" s="508">
        <f t="shared" ca="1" si="55"/>
        <v>16515257883838.773</v>
      </c>
      <c r="Y120" s="508">
        <f t="shared" ca="1" si="55"/>
        <v>16501564747878.465</v>
      </c>
      <c r="Z120" s="508">
        <f t="shared" ca="1" si="55"/>
        <v>16487871611918.154</v>
      </c>
      <c r="AA120" s="508">
        <f t="shared" ca="1" si="55"/>
        <v>16474178475957.844</v>
      </c>
      <c r="AB120" s="508">
        <f t="shared" ca="1" si="55"/>
        <v>16460485339997.533</v>
      </c>
      <c r="AC120" s="508">
        <f t="shared" ca="1" si="55"/>
        <v>16446792204037.223</v>
      </c>
      <c r="AD120" s="508">
        <f t="shared" ca="1" si="55"/>
        <v>16433099068076.912</v>
      </c>
      <c r="AE120" s="508">
        <f t="shared" ca="1" si="55"/>
        <v>16419405932116.602</v>
      </c>
      <c r="AF120" s="508">
        <f t="shared" ca="1" si="55"/>
        <v>16405712796156.291</v>
      </c>
      <c r="AG120" s="508">
        <f t="shared" ca="1" si="55"/>
        <v>16392019660195.98</v>
      </c>
      <c r="AH120" s="508">
        <f t="shared" ca="1" si="55"/>
        <v>16378326524235.666</v>
      </c>
    </row>
    <row r="121" spans="1:34">
      <c r="A121" s="431" t="s">
        <v>268</v>
      </c>
      <c r="B121" s="431"/>
      <c r="C121" s="483">
        <f t="shared" ca="1" si="53"/>
        <v>947794372609</v>
      </c>
      <c r="D121" s="483">
        <f t="shared" ca="1" si="53"/>
        <v>943828705778</v>
      </c>
      <c r="E121" s="483">
        <f t="shared" ca="1" si="53"/>
        <v>975554040425.99988</v>
      </c>
      <c r="F121" s="483">
        <f t="shared" ca="1" si="53"/>
        <v>1011245041905</v>
      </c>
      <c r="G121" s="483">
        <f t="shared" ca="1" si="53"/>
        <v>1003313708243</v>
      </c>
      <c r="H121" s="483">
        <f t="shared" ca="1" si="53"/>
        <v>1004317021951.2429</v>
      </c>
      <c r="I121" s="483">
        <f t="shared" ca="1" si="53"/>
        <v>1005321338973.1941</v>
      </c>
      <c r="J121" s="483">
        <f t="shared" ca="1" si="53"/>
        <v>1006326660312.1671</v>
      </c>
      <c r="K121" s="483">
        <f t="shared" ca="1" si="53"/>
        <v>1007332986972.4791</v>
      </c>
      <c r="L121" s="483">
        <f t="shared" ca="1" si="53"/>
        <v>1008340319959.4515</v>
      </c>
      <c r="M121" s="483">
        <f t="shared" ca="1" si="54"/>
        <v>1009348660279.4109</v>
      </c>
      <c r="N121" s="483">
        <f t="shared" ca="1" si="54"/>
        <v>1010358008939.6902</v>
      </c>
      <c r="O121" s="483">
        <f t="shared" ca="1" si="54"/>
        <v>1011368366948.6298</v>
      </c>
      <c r="P121" s="483">
        <f t="shared" ca="1" si="54"/>
        <v>1012379735315.5782</v>
      </c>
      <c r="Q121" s="483">
        <f t="shared" ca="1" si="54"/>
        <v>1013392115050.8937</v>
      </c>
      <c r="R121" s="483">
        <f t="shared" ca="1" si="54"/>
        <v>1014405507165.9445</v>
      </c>
      <c r="S121" s="483">
        <f t="shared" ca="1" si="54"/>
        <v>1015419912673.1104</v>
      </c>
      <c r="T121" s="483">
        <f t="shared" ca="1" si="54"/>
        <v>1016435332585.7833</v>
      </c>
      <c r="U121" s="483">
        <f t="shared" ca="1" si="54"/>
        <v>1017451767918.369</v>
      </c>
      <c r="V121" s="483">
        <f t="shared" ca="1" si="54"/>
        <v>1018469219686.2872</v>
      </c>
      <c r="W121" s="483">
        <f t="shared" ca="1" si="55"/>
        <v>1019487688905.9734</v>
      </c>
      <c r="X121" s="483">
        <f t="shared" ca="1" si="55"/>
        <v>1020507176594.8793</v>
      </c>
      <c r="Y121" s="483">
        <f t="shared" ca="1" si="55"/>
        <v>1015404640711.9049</v>
      </c>
      <c r="Z121" s="483">
        <f t="shared" ca="1" si="55"/>
        <v>1010327617508.3453</v>
      </c>
      <c r="AA121" s="483">
        <f t="shared" ca="1" si="55"/>
        <v>1005275979420.8036</v>
      </c>
      <c r="AB121" s="483">
        <f t="shared" ca="1" si="55"/>
        <v>1000249599523.6996</v>
      </c>
      <c r="AC121" s="483">
        <f t="shared" ca="1" si="55"/>
        <v>995248351526.08105</v>
      </c>
      <c r="AD121" s="483">
        <f t="shared" ca="1" si="55"/>
        <v>990272109768.45068</v>
      </c>
      <c r="AE121" s="483">
        <f t="shared" ca="1" si="55"/>
        <v>985320749219.6084</v>
      </c>
      <c r="AF121" s="483">
        <f t="shared" ca="1" si="55"/>
        <v>980394145473.51038</v>
      </c>
      <c r="AG121" s="483">
        <f t="shared" ca="1" si="55"/>
        <v>975492174746.14282</v>
      </c>
      <c r="AH121" s="483">
        <f t="shared" ca="1" si="55"/>
        <v>970614713872.41199</v>
      </c>
    </row>
    <row r="122" spans="1:34">
      <c r="A122" s="431" t="s">
        <v>269</v>
      </c>
      <c r="B122" s="431"/>
      <c r="C122" s="483">
        <f t="shared" ca="1" si="53"/>
        <v>801064699862</v>
      </c>
      <c r="D122" s="483">
        <f t="shared" ca="1" si="53"/>
        <v>836755701341</v>
      </c>
      <c r="E122" s="483">
        <f t="shared" ca="1" si="53"/>
        <v>325184680142</v>
      </c>
      <c r="F122" s="483">
        <f t="shared" ca="1" si="53"/>
        <v>321219013311</v>
      </c>
      <c r="G122" s="483">
        <f t="shared" ca="1" si="53"/>
        <v>337081680635</v>
      </c>
      <c r="H122" s="483">
        <f t="shared" ca="1" si="53"/>
        <v>347667573781.48358</v>
      </c>
      <c r="I122" s="483">
        <f t="shared" ca="1" si="53"/>
        <v>344244612125.22955</v>
      </c>
      <c r="J122" s="483">
        <f t="shared" ca="1" si="53"/>
        <v>340855351243.46179</v>
      </c>
      <c r="K122" s="483">
        <f t="shared" ca="1" si="53"/>
        <v>337499459335.15088</v>
      </c>
      <c r="L122" s="483">
        <f t="shared" ca="1" si="53"/>
        <v>334176607866.01508</v>
      </c>
      <c r="M122" s="483">
        <f t="shared" ca="1" si="54"/>
        <v>330886471536.35742</v>
      </c>
      <c r="N122" s="483">
        <f t="shared" ca="1" si="54"/>
        <v>327628728249.21954</v>
      </c>
      <c r="O122" s="483">
        <f t="shared" ca="1" si="54"/>
        <v>321835040210.646</v>
      </c>
      <c r="P122" s="483">
        <f t="shared" ca="1" si="54"/>
        <v>316143806011.41577</v>
      </c>
      <c r="Q122" s="483">
        <f t="shared" ca="1" si="54"/>
        <v>310553213888.60236</v>
      </c>
      <c r="R122" s="483">
        <f t="shared" ca="1" si="54"/>
        <v>305061484117.95074</v>
      </c>
      <c r="S122" s="483">
        <f t="shared" ca="1" si="54"/>
        <v>299666868447.31512</v>
      </c>
      <c r="T122" s="483">
        <f t="shared" ca="1" si="54"/>
        <v>294367649540.1156</v>
      </c>
      <c r="U122" s="483">
        <f t="shared" ca="1" si="54"/>
        <v>289162140428.63666</v>
      </c>
      <c r="V122" s="483">
        <f t="shared" ca="1" si="54"/>
        <v>284048683976.99316</v>
      </c>
      <c r="W122" s="483">
        <f t="shared" ca="1" si="55"/>
        <v>279025652353.59344</v>
      </c>
      <c r="X122" s="483">
        <f t="shared" ca="1" si="55"/>
        <v>274091446512.93073</v>
      </c>
      <c r="Y122" s="483">
        <f t="shared" ca="1" si="55"/>
        <v>269389109059.43216</v>
      </c>
      <c r="Z122" s="483">
        <f t="shared" ca="1" si="55"/>
        <v>264767445329.27628</v>
      </c>
      <c r="AA122" s="483">
        <f t="shared" ca="1" si="55"/>
        <v>260225071276.82568</v>
      </c>
      <c r="AB122" s="483">
        <f t="shared" ca="1" si="55"/>
        <v>255760626601.25418</v>
      </c>
      <c r="AC122" s="483">
        <f t="shared" ca="1" si="55"/>
        <v>251372774339.17859</v>
      </c>
      <c r="AD122" s="483">
        <f t="shared" ca="1" si="55"/>
        <v>247060200464.27951</v>
      </c>
      <c r="AE122" s="483">
        <f t="shared" ca="1" si="55"/>
        <v>242821613493.79105</v>
      </c>
      <c r="AF122" s="483">
        <f t="shared" ca="1" si="55"/>
        <v>238655744101.74152</v>
      </c>
      <c r="AG122" s="483">
        <f t="shared" ca="1" si="55"/>
        <v>234561344738.82947</v>
      </c>
      <c r="AH122" s="483">
        <f t="shared" ca="1" si="55"/>
        <v>230537189258.82126</v>
      </c>
    </row>
    <row r="123" spans="1:34">
      <c r="A123" s="480" t="s">
        <v>816</v>
      </c>
      <c r="B123" s="480"/>
      <c r="C123" s="484">
        <f ca="1">SUM(C98:C122)</f>
        <v>2254619628356181</v>
      </c>
      <c r="D123" s="484">
        <f t="shared" ref="D123:AH123" ca="1" si="56">SUM(D98:D122)</f>
        <v>2122997396676982.3</v>
      </c>
      <c r="E123" s="484">
        <f t="shared" ca="1" si="56"/>
        <v>2353921485475783</v>
      </c>
      <c r="F123" s="484">
        <f t="shared" ca="1" si="56"/>
        <v>2371894679251815</v>
      </c>
      <c r="G123" s="484">
        <f t="shared" ca="1" si="56"/>
        <v>2246494903127397.5</v>
      </c>
      <c r="H123" s="484">
        <f t="shared" ca="1" si="56"/>
        <v>2422876327966105.5</v>
      </c>
      <c r="I123" s="484">
        <f t="shared" ca="1" si="56"/>
        <v>2432504344695371</v>
      </c>
      <c r="J123" s="484">
        <f t="shared" ca="1" si="56"/>
        <v>2442177795917096.5</v>
      </c>
      <c r="K123" s="484">
        <f t="shared" ca="1" si="56"/>
        <v>2451896879203287</v>
      </c>
      <c r="L123" s="484">
        <f t="shared" ca="1" si="56"/>
        <v>2461661795362374.5</v>
      </c>
      <c r="M123" s="484">
        <f t="shared" ca="1" si="56"/>
        <v>2471472748519275.5</v>
      </c>
      <c r="N123" s="484">
        <f t="shared" ca="1" si="56"/>
        <v>2481329946198436.5</v>
      </c>
      <c r="O123" s="484">
        <f t="shared" ca="1" si="56"/>
        <v>2486387151936398.5</v>
      </c>
      <c r="P123" s="484">
        <f t="shared" ca="1" si="56"/>
        <v>2491471320360281</v>
      </c>
      <c r="Q123" s="484">
        <f t="shared" ca="1" si="56"/>
        <v>2496582217839042</v>
      </c>
      <c r="R123" s="484">
        <f t="shared" ca="1" si="56"/>
        <v>2501719616958267.5</v>
      </c>
      <c r="S123" s="484">
        <f t="shared" ca="1" si="56"/>
        <v>2506883296371109.5</v>
      </c>
      <c r="T123" s="484">
        <f t="shared" ca="1" si="56"/>
        <v>2512073040653415.5</v>
      </c>
      <c r="U123" s="484">
        <f t="shared" ca="1" si="56"/>
        <v>2517288640162906.5</v>
      </c>
      <c r="V123" s="484">
        <f t="shared" ca="1" si="56"/>
        <v>2522529890902311.5</v>
      </c>
      <c r="W123" s="484">
        <f t="shared" ca="1" si="56"/>
        <v>2527796594386323.5</v>
      </c>
      <c r="X123" s="484">
        <f t="shared" ca="1" si="56"/>
        <v>2533088557512261.5</v>
      </c>
      <c r="Y123" s="484">
        <f t="shared" ca="1" si="56"/>
        <v>2521972514110975.5</v>
      </c>
      <c r="Z123" s="484">
        <f t="shared" ca="1" si="56"/>
        <v>2510911267296548</v>
      </c>
      <c r="AA123" s="484">
        <f t="shared" ca="1" si="56"/>
        <v>2499904451870788</v>
      </c>
      <c r="AB123" s="484">
        <f t="shared" ca="1" si="56"/>
        <v>2488951706901078</v>
      </c>
      <c r="AC123" s="484">
        <f t="shared" ca="1" si="56"/>
        <v>2478052675649028.5</v>
      </c>
      <c r="AD123" s="484">
        <f t="shared" ca="1" si="56"/>
        <v>2467207005500664</v>
      </c>
      <c r="AE123" s="484">
        <f t="shared" ca="1" si="56"/>
        <v>2456414347898069</v>
      </c>
      <c r="AF123" s="484">
        <f t="shared" ca="1" si="56"/>
        <v>2445674358272499.5</v>
      </c>
      <c r="AG123" s="484">
        <f t="shared" ca="1" si="56"/>
        <v>2434986695978897.5</v>
      </c>
      <c r="AH123" s="484">
        <f t="shared" ca="1" si="56"/>
        <v>2424351024231787.5</v>
      </c>
    </row>
    <row r="124" spans="1:34" s="485" customFormat="1">
      <c r="A124" s="485" t="s">
        <v>829</v>
      </c>
      <c r="C124" s="486">
        <f ca="1">C123-C92</f>
        <v>0</v>
      </c>
      <c r="D124" s="486">
        <f t="shared" ref="D124:AH124" ca="1" si="57">D123-D92</f>
        <v>0</v>
      </c>
      <c r="E124" s="486">
        <f t="shared" ca="1" si="57"/>
        <v>0</v>
      </c>
      <c r="F124" s="486">
        <f t="shared" ca="1" si="57"/>
        <v>0</v>
      </c>
      <c r="G124" s="486">
        <f t="shared" ca="1" si="57"/>
        <v>0</v>
      </c>
      <c r="H124" s="486">
        <f t="shared" ca="1" si="57"/>
        <v>0</v>
      </c>
      <c r="I124" s="486">
        <f t="shared" ca="1" si="57"/>
        <v>0</v>
      </c>
      <c r="J124" s="486">
        <f t="shared" ca="1" si="57"/>
        <v>0</v>
      </c>
      <c r="K124" s="486">
        <f t="shared" ca="1" si="57"/>
        <v>0</v>
      </c>
      <c r="L124" s="486">
        <f t="shared" ca="1" si="57"/>
        <v>0</v>
      </c>
      <c r="M124" s="486">
        <f t="shared" ca="1" si="57"/>
        <v>0</v>
      </c>
      <c r="N124" s="486">
        <f t="shared" ca="1" si="57"/>
        <v>0</v>
      </c>
      <c r="O124" s="486">
        <f t="shared" ca="1" si="57"/>
        <v>0</v>
      </c>
      <c r="P124" s="486">
        <f t="shared" ca="1" si="57"/>
        <v>0</v>
      </c>
      <c r="Q124" s="486">
        <f t="shared" ca="1" si="57"/>
        <v>0</v>
      </c>
      <c r="R124" s="486">
        <f t="shared" ca="1" si="57"/>
        <v>0</v>
      </c>
      <c r="S124" s="486">
        <f t="shared" ca="1" si="57"/>
        <v>0</v>
      </c>
      <c r="T124" s="486">
        <f t="shared" ca="1" si="57"/>
        <v>0</v>
      </c>
      <c r="U124" s="486">
        <f t="shared" ca="1" si="57"/>
        <v>0</v>
      </c>
      <c r="V124" s="486">
        <f t="shared" ca="1" si="57"/>
        <v>0</v>
      </c>
      <c r="W124" s="486">
        <f t="shared" ca="1" si="57"/>
        <v>0</v>
      </c>
      <c r="X124" s="486">
        <f t="shared" ca="1" si="57"/>
        <v>0</v>
      </c>
      <c r="Y124" s="486">
        <f t="shared" ca="1" si="57"/>
        <v>0</v>
      </c>
      <c r="Z124" s="486">
        <f t="shared" ca="1" si="57"/>
        <v>0</v>
      </c>
      <c r="AA124" s="486">
        <f t="shared" ca="1" si="57"/>
        <v>0</v>
      </c>
      <c r="AB124" s="486">
        <f t="shared" ca="1" si="57"/>
        <v>0</v>
      </c>
      <c r="AC124" s="486">
        <f t="shared" ca="1" si="57"/>
        <v>0</v>
      </c>
      <c r="AD124" s="486">
        <f t="shared" ca="1" si="57"/>
        <v>0</v>
      </c>
      <c r="AE124" s="486">
        <f t="shared" ca="1" si="57"/>
        <v>0</v>
      </c>
      <c r="AF124" s="486">
        <f t="shared" ca="1" si="57"/>
        <v>0</v>
      </c>
      <c r="AG124" s="486">
        <f t="shared" ca="1" si="57"/>
        <v>0</v>
      </c>
      <c r="AH124" s="486">
        <f t="shared" ca="1" si="57"/>
        <v>0</v>
      </c>
    </row>
    <row r="126" spans="1:34" s="731" customFormat="1"/>
    <row r="127" spans="1:34">
      <c r="A127" s="429" t="s">
        <v>987</v>
      </c>
    </row>
    <row r="128" spans="1:34">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t="s">
        <v>393</v>
      </c>
      <c r="C129" s="483">
        <f ca="1">C98+CHP!B118+Autoproducer!B118</f>
        <v>233974343029.00128</v>
      </c>
      <c r="D129" s="483">
        <f ca="1">D98+CHP!C118+Autoproducer!C118</f>
        <v>237940009860.0015</v>
      </c>
      <c r="E129" s="483">
        <f ca="1">E98+CHP!D118+Autoproducer!D118</f>
        <v>245871343522.00278</v>
      </c>
      <c r="F129" s="483">
        <f ca="1">F98+CHP!E118+Autoproducer!E118</f>
        <v>257768344015.00192</v>
      </c>
      <c r="G129" s="483">
        <f ca="1">G98+CHP!F118+Autoproducer!F118</f>
        <v>241905676691.00095</v>
      </c>
      <c r="H129" s="483">
        <f ca="1">H98+CHP!G118+Autoproducer!G118</f>
        <v>249502611772.59503</v>
      </c>
      <c r="I129" s="483">
        <f ca="1">I98+CHP!H118+Autoproducer!H118</f>
        <v>247046133407.51865</v>
      </c>
      <c r="J129" s="483">
        <f ca="1">J98+CHP!I118+Autoproducer!I118</f>
        <v>244613840304.13239</v>
      </c>
      <c r="K129" s="483">
        <f ca="1">K98+CHP!J118+Autoproducer!J118</f>
        <v>242205494346.40344</v>
      </c>
      <c r="L129" s="483">
        <f ca="1">L98+CHP!K118+Autoproducer!K118</f>
        <v>239820859762.67072</v>
      </c>
      <c r="M129" s="483">
        <f ca="1">M98+CHP!L118+Autoproducer!L118</f>
        <v>237459703102.56348</v>
      </c>
      <c r="N129" s="483">
        <f ca="1">N98+CHP!M118+Autoproducer!M118</f>
        <v>235121793214.14691</v>
      </c>
      <c r="O129" s="483">
        <f ca="1">O98+CHP!N118+Autoproducer!N118</f>
        <v>230963970033.52356</v>
      </c>
      <c r="P129" s="483">
        <f ca="1">P98+CHP!O118+Autoproducer!O118</f>
        <v>226879672549.37015</v>
      </c>
      <c r="Q129" s="483">
        <f ca="1">Q98+CHP!P118+Autoproducer!P118</f>
        <v>222867600555.35117</v>
      </c>
      <c r="R129" s="483">
        <f ca="1">R98+CHP!Q118+Autoproducer!Q118</f>
        <v>218926476837.58945</v>
      </c>
      <c r="S129" s="483">
        <f ca="1">S98+CHP!R118+Autoproducer!R118</f>
        <v>215055046768.07446</v>
      </c>
      <c r="T129" s="483">
        <f ca="1">T98+CHP!S118+Autoproducer!S118</f>
        <v>211252077905.26071</v>
      </c>
      <c r="U129" s="483">
        <f ca="1">U98+CHP!T118+Autoproducer!T118</f>
        <v>207516359601.72879</v>
      </c>
      <c r="V129" s="483">
        <f ca="1">V98+CHP!U118+Autoproducer!U118</f>
        <v>203846702618.78467</v>
      </c>
      <c r="W129" s="483">
        <f ca="1">W98+CHP!V118+Autoproducer!V118</f>
        <v>200241938747.8743</v>
      </c>
      <c r="X129" s="483">
        <f ca="1">X98+CHP!W118+Autoproducer!W118</f>
        <v>196700920438.69287</v>
      </c>
      <c r="Y129" s="483">
        <f ca="1">Y98+CHP!X118+Autoproducer!X118</f>
        <v>193326301795.5939</v>
      </c>
      <c r="Z129" s="483">
        <f ca="1">Z98+CHP!Y118+Autoproducer!Y118</f>
        <v>190009578412.77615</v>
      </c>
      <c r="AA129" s="483">
        <f ca="1">AA98+CHP!Z118+Autoproducer!Z118</f>
        <v>186749757033.95865</v>
      </c>
      <c r="AB129" s="483">
        <f ca="1">AB98+CHP!AA118+Autoproducer!AA118</f>
        <v>183545861443.25439</v>
      </c>
      <c r="AC129" s="483">
        <f ca="1">AC98+CHP!AB118+Autoproducer!AB118</f>
        <v>180396932172.82367</v>
      </c>
      <c r="AD129" s="483">
        <f ca="1">AD98+CHP!AC118+Autoproducer!AC118</f>
        <v>177302026215.54315</v>
      </c>
      <c r="AE129" s="483">
        <f ca="1">AE98+CHP!AD118+Autoproducer!AD118</f>
        <v>174260216742.60437</v>
      </c>
      <c r="AF129" s="483">
        <f ca="1">AF98+CHP!AE118+Autoproducer!AE118</f>
        <v>171270592825.95706</v>
      </c>
      <c r="AG129" s="483">
        <f ca="1">AG98+CHP!AF118+Autoproducer!AF118</f>
        <v>168332259165.51428</v>
      </c>
      <c r="AH129" s="483">
        <f ca="1">AH98+CHP!AG118+Autoproducer!AG118</f>
        <v>165444335821.03781</v>
      </c>
    </row>
    <row r="130" spans="1:34">
      <c r="A130" s="431" t="s">
        <v>247</v>
      </c>
      <c r="B130" s="431"/>
      <c r="C130" s="483">
        <f ca="1">C99+CHP!B119+Autoproducer!B119</f>
        <v>0</v>
      </c>
      <c r="D130" s="483">
        <f ca="1">D99+CHP!C119+Autoproducer!C119</f>
        <v>0</v>
      </c>
      <c r="E130" s="483">
        <f ca="1">E99+CHP!D119+Autoproducer!D119</f>
        <v>0</v>
      </c>
      <c r="F130" s="483">
        <f ca="1">F99+CHP!E119+Autoproducer!E119</f>
        <v>0</v>
      </c>
      <c r="G130" s="483">
        <f ca="1">G99+CHP!F119+Autoproducer!F119</f>
        <v>0</v>
      </c>
      <c r="H130" s="483">
        <f ca="1">H99+CHP!G119+Autoproducer!G119</f>
        <v>0</v>
      </c>
      <c r="I130" s="483">
        <f ca="1">I99+CHP!H119+Autoproducer!H119</f>
        <v>0</v>
      </c>
      <c r="J130" s="483">
        <f ca="1">J99+CHP!I119+Autoproducer!I119</f>
        <v>0</v>
      </c>
      <c r="K130" s="483">
        <f ca="1">K99+CHP!J119+Autoproducer!J119</f>
        <v>0</v>
      </c>
      <c r="L130" s="483">
        <f ca="1">L99+CHP!K119+Autoproducer!K119</f>
        <v>0</v>
      </c>
      <c r="M130" s="483">
        <f ca="1">M99+CHP!L119+Autoproducer!L119</f>
        <v>0</v>
      </c>
      <c r="N130" s="483">
        <f ca="1">N99+CHP!M119+Autoproducer!M119</f>
        <v>0</v>
      </c>
      <c r="O130" s="483">
        <f ca="1">O99+CHP!N119+Autoproducer!N119</f>
        <v>0</v>
      </c>
      <c r="P130" s="483">
        <f ca="1">P99+CHP!O119+Autoproducer!O119</f>
        <v>0</v>
      </c>
      <c r="Q130" s="483">
        <f ca="1">Q99+CHP!P119+Autoproducer!P119</f>
        <v>0</v>
      </c>
      <c r="R130" s="483">
        <f ca="1">R99+CHP!Q119+Autoproducer!Q119</f>
        <v>0</v>
      </c>
      <c r="S130" s="483">
        <f ca="1">S99+CHP!R119+Autoproducer!R119</f>
        <v>0</v>
      </c>
      <c r="T130" s="483">
        <f ca="1">T99+CHP!S119+Autoproducer!S119</f>
        <v>0</v>
      </c>
      <c r="U130" s="483">
        <f ca="1">U99+CHP!T119+Autoproducer!T119</f>
        <v>0</v>
      </c>
      <c r="V130" s="483">
        <f ca="1">V99+CHP!U119+Autoproducer!U119</f>
        <v>0</v>
      </c>
      <c r="W130" s="483">
        <f ca="1">W99+CHP!V119+Autoproducer!V119</f>
        <v>0</v>
      </c>
      <c r="X130" s="483">
        <f ca="1">X99+CHP!W119+Autoproducer!W119</f>
        <v>0</v>
      </c>
      <c r="Y130" s="483">
        <f ca="1">Y99+CHP!X119+Autoproducer!X119</f>
        <v>0</v>
      </c>
      <c r="Z130" s="483">
        <f ca="1">Z99+CHP!Y119+Autoproducer!Y119</f>
        <v>0</v>
      </c>
      <c r="AA130" s="483">
        <f ca="1">AA99+CHP!Z119+Autoproducer!Z119</f>
        <v>0</v>
      </c>
      <c r="AB130" s="483">
        <f ca="1">AB99+CHP!AA119+Autoproducer!AA119</f>
        <v>0</v>
      </c>
      <c r="AC130" s="483">
        <f ca="1">AC99+CHP!AB119+Autoproducer!AB119</f>
        <v>0</v>
      </c>
      <c r="AD130" s="483">
        <f ca="1">AD99+CHP!AC119+Autoproducer!AC119</f>
        <v>0</v>
      </c>
      <c r="AE130" s="483">
        <f ca="1">AE99+CHP!AD119+Autoproducer!AD119</f>
        <v>0</v>
      </c>
      <c r="AF130" s="483">
        <f ca="1">AF99+CHP!AE119+Autoproducer!AE119</f>
        <v>0</v>
      </c>
      <c r="AG130" s="483">
        <f ca="1">AG99+CHP!AF119+Autoproducer!AF119</f>
        <v>0</v>
      </c>
      <c r="AH130" s="483">
        <f ca="1">AH99+CHP!AG119+Autoproducer!AG119</f>
        <v>0</v>
      </c>
    </row>
    <row r="131" spans="1:34">
      <c r="A131" s="431" t="s">
        <v>248</v>
      </c>
      <c r="B131" s="431"/>
      <c r="C131" s="483">
        <f ca="1">C100+CHP!B120+Autoproducer!B120</f>
        <v>146729672747</v>
      </c>
      <c r="D131" s="483">
        <f ca="1">D100+CHP!C120+Autoproducer!C120</f>
        <v>146729672747</v>
      </c>
      <c r="E131" s="483">
        <f ca="1">E100+CHP!D120+Autoproducer!D120</f>
        <v>150695339578</v>
      </c>
      <c r="F131" s="483">
        <f ca="1">F100+CHP!E120+Autoproducer!E120</f>
        <v>154661006409</v>
      </c>
      <c r="G131" s="483">
        <f ca="1">G100+CHP!F120+Autoproducer!F120</f>
        <v>0</v>
      </c>
      <c r="H131" s="483">
        <f ca="1">H100+CHP!G120+Autoproducer!G120</f>
        <v>0</v>
      </c>
      <c r="I131" s="483">
        <f ca="1">I100+CHP!H120+Autoproducer!H120</f>
        <v>0</v>
      </c>
      <c r="J131" s="483">
        <f ca="1">J100+CHP!I120+Autoproducer!I120</f>
        <v>0</v>
      </c>
      <c r="K131" s="483">
        <f ca="1">K100+CHP!J120+Autoproducer!J120</f>
        <v>0</v>
      </c>
      <c r="L131" s="483">
        <f ca="1">L100+CHP!K120+Autoproducer!K120</f>
        <v>0</v>
      </c>
      <c r="M131" s="483">
        <f ca="1">M100+CHP!L120+Autoproducer!L120</f>
        <v>0</v>
      </c>
      <c r="N131" s="483">
        <f ca="1">N100+CHP!M120+Autoproducer!M120</f>
        <v>0</v>
      </c>
      <c r="O131" s="483">
        <f ca="1">O100+CHP!N120+Autoproducer!N120</f>
        <v>0</v>
      </c>
      <c r="P131" s="483">
        <f ca="1">P100+CHP!O120+Autoproducer!O120</f>
        <v>0</v>
      </c>
      <c r="Q131" s="483">
        <f ca="1">Q100+CHP!P120+Autoproducer!P120</f>
        <v>0</v>
      </c>
      <c r="R131" s="483">
        <f ca="1">R100+CHP!Q120+Autoproducer!Q120</f>
        <v>0</v>
      </c>
      <c r="S131" s="483">
        <f ca="1">S100+CHP!R120+Autoproducer!R120</f>
        <v>0</v>
      </c>
      <c r="T131" s="483">
        <f ca="1">T100+CHP!S120+Autoproducer!S120</f>
        <v>0</v>
      </c>
      <c r="U131" s="483">
        <f ca="1">U100+CHP!T120+Autoproducer!T120</f>
        <v>0</v>
      </c>
      <c r="V131" s="483">
        <f ca="1">V100+CHP!U120+Autoproducer!U120</f>
        <v>0</v>
      </c>
      <c r="W131" s="483">
        <f ca="1">W100+CHP!V120+Autoproducer!V120</f>
        <v>0</v>
      </c>
      <c r="X131" s="483">
        <f ca="1">X100+CHP!W120+Autoproducer!W120</f>
        <v>0</v>
      </c>
      <c r="Y131" s="483">
        <f ca="1">Y100+CHP!X120+Autoproducer!X120</f>
        <v>0</v>
      </c>
      <c r="Z131" s="483">
        <f ca="1">Z100+CHP!Y120+Autoproducer!Y120</f>
        <v>0</v>
      </c>
      <c r="AA131" s="483">
        <f ca="1">AA100+CHP!Z120+Autoproducer!Z120</f>
        <v>0</v>
      </c>
      <c r="AB131" s="483">
        <f ca="1">AB100+CHP!AA120+Autoproducer!AA120</f>
        <v>0</v>
      </c>
      <c r="AC131" s="483">
        <f ca="1">AC100+CHP!AB120+Autoproducer!AB120</f>
        <v>0</v>
      </c>
      <c r="AD131" s="483">
        <f ca="1">AD100+CHP!AC120+Autoproducer!AC120</f>
        <v>0</v>
      </c>
      <c r="AE131" s="483">
        <f ca="1">AE100+CHP!AD120+Autoproducer!AD120</f>
        <v>0</v>
      </c>
      <c r="AF131" s="483">
        <f ca="1">AF100+CHP!AE120+Autoproducer!AE120</f>
        <v>0</v>
      </c>
      <c r="AG131" s="483">
        <f ca="1">AG100+CHP!AF120+Autoproducer!AF120</f>
        <v>0</v>
      </c>
      <c r="AH131" s="483">
        <f ca="1">AH100+CHP!AG120+Autoproducer!AG120</f>
        <v>0</v>
      </c>
    </row>
    <row r="132" spans="1:34">
      <c r="A132" s="431" t="s">
        <v>249</v>
      </c>
      <c r="B132" s="431" t="s">
        <v>393</v>
      </c>
      <c r="C132" s="483">
        <f ca="1">C101+CHP!B121+Autoproducer!B121</f>
        <v>126174201557.61232</v>
      </c>
      <c r="D132" s="483">
        <f ca="1">D101+CHP!C121+Autoproducer!C121</f>
        <v>138607461614.55176</v>
      </c>
      <c r="E132" s="483">
        <f ca="1">E101+CHP!D121+Autoproducer!D121</f>
        <v>203907364947.36002</v>
      </c>
      <c r="F132" s="483">
        <f ca="1">F101+CHP!E121+Autoproducer!E121</f>
        <v>161055426206.91461</v>
      </c>
      <c r="G132" s="483">
        <f ca="1">G101+CHP!F121+Autoproducer!F121</f>
        <v>117364974662.58807</v>
      </c>
      <c r="H132" s="483">
        <f ca="1">H101+CHP!G121+Autoproducer!G121</f>
        <v>119779229963.74347</v>
      </c>
      <c r="I132" s="483">
        <f ca="1">I101+CHP!H121+Autoproducer!H121</f>
        <v>119698335477.70493</v>
      </c>
      <c r="J132" s="483">
        <f ca="1">J101+CHP!I121+Autoproducer!I121</f>
        <v>119636103987.00896</v>
      </c>
      <c r="K132" s="483">
        <f ca="1">K101+CHP!J121+Autoproducer!J121</f>
        <v>119592642364.04945</v>
      </c>
      <c r="L132" s="483">
        <f ca="1">L101+CHP!K121+Autoproducer!K121</f>
        <v>119568061156.24275</v>
      </c>
      <c r="M132" s="483">
        <f ca="1">M101+CHP!L121+Autoproducer!L121</f>
        <v>119562474626.73898</v>
      </c>
      <c r="N132" s="483">
        <f ca="1">N101+CHP!M121+Autoproducer!M121</f>
        <v>119576000795.98309</v>
      </c>
      <c r="O132" s="483">
        <f ca="1">O101+CHP!N121+Autoproducer!N121</f>
        <v>119645049725.98961</v>
      </c>
      <c r="P132" s="483">
        <f ca="1">P101+CHP!O121+Autoproducer!O121</f>
        <v>119777154145.05722</v>
      </c>
      <c r="Q132" s="483">
        <f ca="1">Q101+CHP!P121+Autoproducer!P121</f>
        <v>119973091049.45135</v>
      </c>
      <c r="R132" s="483">
        <f ca="1">R101+CHP!Q121+Autoproducer!Q121</f>
        <v>120233679389.86665</v>
      </c>
      <c r="S132" s="483">
        <f ca="1">S101+CHP!R121+Autoproducer!R121</f>
        <v>120559780968.94934</v>
      </c>
      <c r="T132" s="483">
        <f ca="1">T101+CHP!S121+Autoproducer!S121</f>
        <v>120952301371.20665</v>
      </c>
      <c r="U132" s="483">
        <f ca="1">U101+CHP!T121+Autoproducer!T121</f>
        <v>121412190926.15108</v>
      </c>
      <c r="V132" s="483">
        <f ca="1">V101+CHP!U121+Autoproducer!U121</f>
        <v>121940445705.55391</v>
      </c>
      <c r="W132" s="483">
        <f ca="1">W101+CHP!V121+Autoproducer!V121</f>
        <v>122538108555.71062</v>
      </c>
      <c r="X132" s="483">
        <f ca="1">X101+CHP!W121+Autoproducer!W121</f>
        <v>123206270165.64833</v>
      </c>
      <c r="Y132" s="483">
        <f ca="1">Y101+CHP!X121+Autoproducer!X121</f>
        <v>122061245544.87137</v>
      </c>
      <c r="Z132" s="483">
        <f ca="1">Z101+CHP!Y121+Autoproducer!Y121</f>
        <v>120934396269.80324</v>
      </c>
      <c r="AA132" s="483">
        <f ca="1">AA101+CHP!Z121+Autoproducer!Z121</f>
        <v>119825412749.63094</v>
      </c>
      <c r="AB132" s="483">
        <f ca="1">AB101+CHP!AA121+Autoproducer!AA121</f>
        <v>118733990701.53247</v>
      </c>
      <c r="AC132" s="483">
        <f ca="1">AC101+CHP!AB121+Autoproducer!AB121</f>
        <v>117659831059.61758</v>
      </c>
      <c r="AD132" s="483">
        <f ca="1">AD101+CHP!AC121+Autoproducer!AC121</f>
        <v>116602639885.43088</v>
      </c>
      <c r="AE132" s="483">
        <f ca="1">AE101+CHP!AD121+Autoproducer!AD121</f>
        <v>115562128279.98999</v>
      </c>
      <c r="AF132" s="483">
        <f ca="1">AF101+CHP!AE121+Autoproducer!AE121</f>
        <v>114538012297.33315</v>
      </c>
      <c r="AG132" s="483">
        <f ca="1">AG101+CHP!AF121+Autoproducer!AF121</f>
        <v>113530012859.54974</v>
      </c>
      <c r="AH132" s="483">
        <f ca="1">AH101+CHP!AG121+Autoproducer!AG121</f>
        <v>112537855673.26875</v>
      </c>
    </row>
    <row r="133" spans="1:34">
      <c r="A133" s="431" t="s">
        <v>250</v>
      </c>
      <c r="B133" s="431" t="s">
        <v>393</v>
      </c>
      <c r="C133" s="483">
        <f ca="1">C102+CHP!B122+Autoproducer!B122</f>
        <v>1336178135374.4929</v>
      </c>
      <c r="D133" s="483">
        <f ca="1">D102+CHP!C122+Autoproducer!C122</f>
        <v>1263917566848.8525</v>
      </c>
      <c r="E133" s="483">
        <f ca="1">E102+CHP!D122+Autoproducer!D122</f>
        <v>1499222655542.5559</v>
      </c>
      <c r="F133" s="483">
        <f ca="1">F102+CHP!E122+Autoproducer!E122</f>
        <v>1294091248419.4897</v>
      </c>
      <c r="G133" s="483">
        <f ca="1">G102+CHP!F122+Autoproducer!F122</f>
        <v>1055108307718.2878</v>
      </c>
      <c r="H133" s="483">
        <f ca="1">H102+CHP!G122+Autoproducer!G122</f>
        <v>1081155617731.379</v>
      </c>
      <c r="I133" s="483">
        <f ca="1">I102+CHP!H122+Autoproducer!H122</f>
        <v>1076633818763.4435</v>
      </c>
      <c r="J133" s="483">
        <f ca="1">J102+CHP!I122+Autoproducer!I122</f>
        <v>1072256131915.4407</v>
      </c>
      <c r="K133" s="483">
        <f ca="1">K102+CHP!J122+Autoproducer!J122</f>
        <v>1068022758316.0718</v>
      </c>
      <c r="L133" s="483">
        <f ca="1">L102+CHP!K122+Autoproducer!K122</f>
        <v>1063933923464.6487</v>
      </c>
      <c r="M133" s="483">
        <f ca="1">M102+CHP!L122+Autoproducer!L122</f>
        <v>1059989877419.7791</v>
      </c>
      <c r="N133" s="483">
        <f ca="1">N102+CHP!M122+Autoproducer!M122</f>
        <v>1056190894993.1628</v>
      </c>
      <c r="O133" s="483">
        <f ca="1">O102+CHP!N122+Autoproducer!N122</f>
        <v>1049685453137.79</v>
      </c>
      <c r="P133" s="483">
        <f ca="1">P102+CHP!O122+Autoproducer!O122</f>
        <v>1043653345484.9467</v>
      </c>
      <c r="Q133" s="483">
        <f ca="1">Q102+CHP!P122+Autoproducer!P122</f>
        <v>1038096748511.8374</v>
      </c>
      <c r="R133" s="483">
        <f ca="1">R102+CHP!Q122+Autoproducer!Q122</f>
        <v>1033018110663.5229</v>
      </c>
      <c r="S133" s="483">
        <f ca="1">S102+CHP!R122+Autoproducer!R122</f>
        <v>1028420156682.1382</v>
      </c>
      <c r="T133" s="483">
        <f ca="1">T102+CHP!S122+Autoproducer!S122</f>
        <v>1024305892128.5583</v>
      </c>
      <c r="U133" s="483">
        <f ca="1">U102+CHP!T122+Autoproducer!T122</f>
        <v>1020678608101.0295</v>
      </c>
      <c r="V133" s="483">
        <f ca="1">V102+CHP!U122+Autoproducer!U122</f>
        <v>1017541886155.4315</v>
      </c>
      <c r="W133" s="483">
        <f ca="1">W102+CHP!V122+Autoproducer!V122</f>
        <v>1014899603431.9999</v>
      </c>
      <c r="X133" s="483">
        <f ca="1">X102+CHP!W122+Autoproducer!W122</f>
        <v>1012755937993.4912</v>
      </c>
      <c r="Y133" s="483">
        <f ca="1">Y102+CHP!X122+Autoproducer!X122</f>
        <v>1000780863022.3203</v>
      </c>
      <c r="Z133" s="483">
        <f ca="1">Z102+CHP!Y122+Autoproducer!Y122</f>
        <v>989003046045.81738</v>
      </c>
      <c r="AA133" s="483">
        <f ca="1">AA102+CHP!Z122+Autoproducer!Z122</f>
        <v>977419115302.26868</v>
      </c>
      <c r="AB133" s="483">
        <f ca="1">AB102+CHP!AA122+Autoproducer!AA122</f>
        <v>966025756857.38379</v>
      </c>
      <c r="AC133" s="483">
        <f ca="1">AC102+CHP!AB122+Autoproducer!AB122</f>
        <v>954819713612.23206</v>
      </c>
      <c r="AD133" s="483">
        <f ca="1">AD102+CHP!AC122+Autoproducer!AC122</f>
        <v>943797784328.19885</v>
      </c>
      <c r="AE133" s="483">
        <f ca="1">AE102+CHP!AD122+Autoproducer!AD122</f>
        <v>932956822668.66943</v>
      </c>
      <c r="AF133" s="483">
        <f ca="1">AF102+CHP!AE122+Autoproducer!AE122</f>
        <v>922293736257.15295</v>
      </c>
      <c r="AG133" s="483">
        <f ca="1">AG102+CHP!AF122+Autoproducer!AF122</f>
        <v>911805485751.56677</v>
      </c>
      <c r="AH133" s="483">
        <f ca="1">AH102+CHP!AG122+Autoproducer!AG122</f>
        <v>901489083934.40186</v>
      </c>
    </row>
    <row r="134" spans="1:34">
      <c r="A134" s="431" t="s">
        <v>251</v>
      </c>
      <c r="B134" s="431" t="s">
        <v>393</v>
      </c>
      <c r="C134" s="483">
        <f ca="1">C103+CHP!B123+Autoproducer!B123</f>
        <v>545210423263.87769</v>
      </c>
      <c r="D134" s="483">
        <f ca="1">D103+CHP!C123+Autoproducer!C123</f>
        <v>570855142685.32837</v>
      </c>
      <c r="E134" s="483">
        <f ca="1">E103+CHP!D123+Autoproducer!D123</f>
        <v>911024798314.24841</v>
      </c>
      <c r="F134" s="483">
        <f ca="1">F103+CHP!E123+Autoproducer!E123</f>
        <v>645100492252.99475</v>
      </c>
      <c r="G134" s="483">
        <f ca="1">G103+CHP!F123+Autoproducer!F123</f>
        <v>385380802580.29059</v>
      </c>
      <c r="H134" s="483">
        <f ca="1">H103+CHP!G123+Autoproducer!G123</f>
        <v>390861442898.99567</v>
      </c>
      <c r="I134" s="483">
        <f ca="1">I103+CHP!H123+Autoproducer!H123</f>
        <v>392733555068.59265</v>
      </c>
      <c r="J134" s="483">
        <f ca="1">J103+CHP!I123+Autoproducer!I123</f>
        <v>394680282924.4939</v>
      </c>
      <c r="K134" s="483">
        <f ca="1">K103+CHP!J123+Autoproducer!J123</f>
        <v>396702405358.28351</v>
      </c>
      <c r="L134" s="483">
        <f ca="1">L103+CHP!K123+Autoproducer!K123</f>
        <v>398800718212.03217</v>
      </c>
      <c r="M134" s="483">
        <f ca="1">M103+CHP!L123+Autoproducer!L123</f>
        <v>400976034511.86646</v>
      </c>
      <c r="N134" s="483">
        <f ca="1">N103+CHP!M123+Autoproducer!M123</f>
        <v>403229184705.75366</v>
      </c>
      <c r="O134" s="483">
        <f ca="1">O103+CHP!N123+Autoproducer!N123</f>
        <v>407470590792.93652</v>
      </c>
      <c r="P134" s="483">
        <f ca="1">P103+CHP!O123+Autoproducer!O123</f>
        <v>411971740203.59283</v>
      </c>
      <c r="Q134" s="483">
        <f ca="1">Q103+CHP!P123+Autoproducer!P123</f>
        <v>416737893364.44141</v>
      </c>
      <c r="R134" s="483">
        <f ca="1">R103+CHP!Q123+Autoproducer!Q123</f>
        <v>421774507731.44849</v>
      </c>
      <c r="S134" s="483">
        <f ca="1">S103+CHP!R123+Autoproducer!R123</f>
        <v>427087242843.65393</v>
      </c>
      <c r="T134" s="483">
        <f ca="1">T103+CHP!S123+Autoproducer!S123</f>
        <v>432681965538.95227</v>
      </c>
      <c r="U134" s="483">
        <f ca="1">U103+CHP!T123+Autoproducer!T123</f>
        <v>438564755336.36554</v>
      </c>
      <c r="V134" s="483">
        <f ca="1">V103+CHP!U123+Autoproducer!U123</f>
        <v>444741909989.47607</v>
      </c>
      <c r="W134" s="483">
        <f ca="1">W103+CHP!V123+Autoproducer!V123</f>
        <v>451219951215.83612</v>
      </c>
      <c r="X134" s="483">
        <f ca="1">X103+CHP!W123+Autoproducer!W123</f>
        <v>458005630607.31055</v>
      </c>
      <c r="Y134" s="483">
        <f ca="1">Y103+CHP!X123+Autoproducer!X123</f>
        <v>455193026558.10675</v>
      </c>
      <c r="Z134" s="483">
        <f ca="1">Z103+CHP!Y123+Autoproducer!Y123</f>
        <v>452421026405.2309</v>
      </c>
      <c r="AA134" s="483">
        <f ca="1">AA103+CHP!Z123+Autoproducer!Z123</f>
        <v>449688945142.88867</v>
      </c>
      <c r="AB134" s="483">
        <f ca="1">AB103+CHP!AA123+Autoproducer!AA123</f>
        <v>446996109499.72083</v>
      </c>
      <c r="AC134" s="483">
        <f ca="1">AC103+CHP!AB123+Autoproducer!AB123</f>
        <v>444341857737.51294</v>
      </c>
      <c r="AD134" s="483">
        <f ca="1">AD103+CHP!AC123+Autoproducer!AC123</f>
        <v>441725539453.35828</v>
      </c>
      <c r="AE134" s="483">
        <f ca="1">AE103+CHP!AD123+Autoproducer!AD123</f>
        <v>439146515385.21466</v>
      </c>
      <c r="AF134" s="483">
        <f ca="1">AF103+CHP!AE123+Autoproducer!AE123</f>
        <v>436604157220.79785</v>
      </c>
      <c r="AG134" s="483">
        <f ca="1">AG103+CHP!AF123+Autoproducer!AF123</f>
        <v>434097847409.75232</v>
      </c>
      <c r="AH134" s="483">
        <f ca="1">AH103+CHP!AG123+Autoproducer!AG123</f>
        <v>431626978979.04578</v>
      </c>
    </row>
    <row r="135" spans="1:34">
      <c r="A135" s="431" t="s">
        <v>252</v>
      </c>
      <c r="B135" s="431" t="s">
        <v>393</v>
      </c>
      <c r="C135" s="483">
        <f ca="1">C104+CHP!B124+Autoproducer!B124</f>
        <v>11855070644.225073</v>
      </c>
      <c r="D135" s="483">
        <f ca="1">D104+CHP!C124+Autoproducer!C124</f>
        <v>12474628758.59742</v>
      </c>
      <c r="E135" s="483">
        <f ca="1">E104+CHP!D124+Autoproducer!D124</f>
        <v>19854034624.570816</v>
      </c>
      <c r="F135" s="483">
        <f ca="1">F104+CHP!E124+Autoproducer!E124</f>
        <v>17165025156.265858</v>
      </c>
      <c r="G135" s="483">
        <f ca="1">G104+CHP!F124+Autoproducer!F124</f>
        <v>14393078010.242834</v>
      </c>
      <c r="H135" s="483">
        <f ca="1">H104+CHP!G124+Autoproducer!G124</f>
        <v>14769549065.370922</v>
      </c>
      <c r="I135" s="483">
        <f ca="1">I104+CHP!H124+Autoproducer!H124</f>
        <v>14689386463.051567</v>
      </c>
      <c r="J135" s="483">
        <f ca="1">J104+CHP!I124+Autoproducer!I124</f>
        <v>14611074480.883944</v>
      </c>
      <c r="K135" s="483">
        <f ca="1">K104+CHP!J124+Autoproducer!J124</f>
        <v>14534612163.076126</v>
      </c>
      <c r="L135" s="483">
        <f ca="1">L104+CHP!K124+Autoproducer!K124</f>
        <v>14459998844.072273</v>
      </c>
      <c r="M135" s="483">
        <f ca="1">M104+CHP!L124+Autoproducer!L124</f>
        <v>14387234150.263046</v>
      </c>
      <c r="N135" s="483">
        <f ca="1">N104+CHP!M124+Autoproducer!M124</f>
        <v>14316318001.753487</v>
      </c>
      <c r="O135" s="483">
        <f ca="1">O104+CHP!N124+Autoproducer!N124</f>
        <v>14192871049.512705</v>
      </c>
      <c r="P135" s="483">
        <f ca="1">P104+CHP!O124+Autoproducer!O124</f>
        <v>14075425503.801577</v>
      </c>
      <c r="Q135" s="483">
        <f ca="1">Q104+CHP!P124+Autoproducer!P124</f>
        <v>13963987636.594736</v>
      </c>
      <c r="R135" s="483">
        <f ca="1">R104+CHP!Q124+Autoproducer!Q124</f>
        <v>13858566917.545071</v>
      </c>
      <c r="S135" s="483">
        <f ca="1">S104+CHP!R124+Autoproducer!R124</f>
        <v>13759176054.828941</v>
      </c>
      <c r="T135" s="483">
        <f ca="1">T104+CHP!S124+Autoproducer!S124</f>
        <v>13665831038.135931</v>
      </c>
      <c r="U135" s="483">
        <f ca="1">U104+CHP!T124+Autoproducer!T124</f>
        <v>13578551183.849632</v>
      </c>
      <c r="V135" s="483">
        <f ca="1">V104+CHP!U124+Autoproducer!U124</f>
        <v>13497359182.467548</v>
      </c>
      <c r="W135" s="483">
        <f ca="1">W104+CHP!V124+Autoproducer!V124</f>
        <v>13422281148.30999</v>
      </c>
      <c r="X135" s="483">
        <f ca="1">X104+CHP!W124+Autoproducer!W124</f>
        <v>13353346671.56951</v>
      </c>
      <c r="Y135" s="483">
        <f ca="1">Y104+CHP!X124+Autoproducer!X124</f>
        <v>13181802776.950117</v>
      </c>
      <c r="Z135" s="483">
        <f ca="1">Z104+CHP!Y124+Autoproducer!Y124</f>
        <v>13013114649.368963</v>
      </c>
      <c r="AA135" s="483">
        <f ca="1">AA104+CHP!Z124+Autoproducer!Z124</f>
        <v>12847233427.330404</v>
      </c>
      <c r="AB135" s="483">
        <f ca="1">AB104+CHP!AA124+Autoproducer!AA124</f>
        <v>12684111087.4104</v>
      </c>
      <c r="AC135" s="483">
        <f ca="1">AC104+CHP!AB124+Autoproducer!AB124</f>
        <v>12523700429.87879</v>
      </c>
      <c r="AD135" s="483">
        <f ca="1">AD104+CHP!AC124+Autoproducer!AC124</f>
        <v>12365955064.568233</v>
      </c>
      <c r="AE135" s="483">
        <f ca="1">AE104+CHP!AD124+Autoproducer!AD124</f>
        <v>12210829396.985569</v>
      </c>
      <c r="AF135" s="483">
        <f ca="1">AF104+CHP!AE124+Autoproducer!AE124</f>
        <v>12058278614.661476</v>
      </c>
      <c r="AG135" s="483">
        <f ca="1">AG104+CHP!AF124+Autoproducer!AF124</f>
        <v>11908258673.734285</v>
      </c>
      <c r="AH135" s="483">
        <f ca="1">AH104+CHP!AG124+Autoproducer!AG124</f>
        <v>11760726285.764008</v>
      </c>
    </row>
    <row r="136" spans="1:34">
      <c r="A136" s="431" t="s">
        <v>253</v>
      </c>
      <c r="B136" s="431" t="s">
        <v>393</v>
      </c>
      <c r="C136" s="483">
        <f ca="1">C105+CHP!B125+Autoproducer!B125</f>
        <v>352158654314.29358</v>
      </c>
      <c r="D136" s="483">
        <f ca="1">D105+CHP!C125+Autoproducer!C125</f>
        <v>361713307511.30414</v>
      </c>
      <c r="E136" s="483">
        <f ca="1">E105+CHP!D125+Autoproducer!D125</f>
        <v>478537086344.79602</v>
      </c>
      <c r="F136" s="483">
        <f ca="1">F105+CHP!E125+Autoproducer!E125</f>
        <v>387723354959.1803</v>
      </c>
      <c r="G136" s="483">
        <f ca="1">G105+CHP!F125+Autoproducer!F125</f>
        <v>296295016387.87878</v>
      </c>
      <c r="H136" s="483">
        <f ca="1">H105+CHP!G125+Autoproducer!G125</f>
        <v>302994001861.59283</v>
      </c>
      <c r="I136" s="483">
        <f ca="1">I105+CHP!H125+Autoproducer!H125</f>
        <v>302262034006.76129</v>
      </c>
      <c r="J136" s="483">
        <f ca="1">J105+CHP!I125+Autoproducer!I125</f>
        <v>301573890322.32269</v>
      </c>
      <c r="K136" s="483">
        <f ca="1">K105+CHP!J125+Autoproducer!J125</f>
        <v>300929734962.30237</v>
      </c>
      <c r="L136" s="483">
        <f ca="1">L105+CHP!K125+Autoproducer!K125</f>
        <v>300329740153.03833</v>
      </c>
      <c r="M136" s="483">
        <f ca="1">M105+CHP!L125+Autoproducer!L125</f>
        <v>299774086271.29895</v>
      </c>
      <c r="N136" s="483">
        <f ca="1">N105+CHP!M125+Autoproducer!M125</f>
        <v>299262961924.19525</v>
      </c>
      <c r="O136" s="483">
        <f ca="1">O105+CHP!N125+Autoproducer!N125</f>
        <v>298446174377.15857</v>
      </c>
      <c r="P136" s="483">
        <f ca="1">P105+CHP!O125+Autoproducer!O125</f>
        <v>297775565721.43195</v>
      </c>
      <c r="Q136" s="483">
        <f ca="1">Q105+CHP!P125+Autoproducer!P125</f>
        <v>297252428740.46747</v>
      </c>
      <c r="R136" s="483">
        <f ca="1">R105+CHP!Q125+Autoproducer!Q125</f>
        <v>296878147502.87659</v>
      </c>
      <c r="S136" s="483">
        <f ca="1">S105+CHP!R125+Autoproducer!R125</f>
        <v>296654199108.19482</v>
      </c>
      <c r="T136" s="483">
        <f ca="1">T105+CHP!S125+Autoproducer!S125</f>
        <v>296582155500.68109</v>
      </c>
      <c r="U136" s="483">
        <f ca="1">U105+CHP!T125+Autoproducer!T125</f>
        <v>296663685352.85889</v>
      </c>
      <c r="V136" s="483">
        <f ca="1">V105+CHP!U125+Autoproducer!U125</f>
        <v>296900556020.56531</v>
      </c>
      <c r="W136" s="483">
        <f ca="1">W105+CHP!V125+Autoproducer!V125</f>
        <v>297294635571.32593</v>
      </c>
      <c r="X136" s="483">
        <f ca="1">X105+CHP!W125+Autoproducer!W125</f>
        <v>297847894887.93781</v>
      </c>
      <c r="Y136" s="483">
        <f ca="1">Y105+CHP!X125+Autoproducer!X125</f>
        <v>294723372187.11792</v>
      </c>
      <c r="Z136" s="483">
        <f ca="1">Z105+CHP!Y125+Autoproducer!Y125</f>
        <v>291649443766.42542</v>
      </c>
      <c r="AA136" s="483">
        <f ca="1">AA105+CHP!Z125+Autoproducer!Z125</f>
        <v>288625246190.19806</v>
      </c>
      <c r="AB136" s="483">
        <f ca="1">AB105+CHP!AA125+Autoproducer!AA125</f>
        <v>285649930829.03271</v>
      </c>
      <c r="AC136" s="483">
        <f ca="1">AC105+CHP!AB125+Autoproducer!AB125</f>
        <v>282722663605.77832</v>
      </c>
      <c r="AD136" s="483">
        <f ca="1">AD105+CHP!AC125+Autoproducer!AC125</f>
        <v>279842624745.88647</v>
      </c>
      <c r="AE136" s="483">
        <f ca="1">AE105+CHP!AD125+Autoproducer!AD125</f>
        <v>277009008532.04535</v>
      </c>
      <c r="AF136" s="483">
        <f ca="1">AF105+CHP!AE125+Autoproducer!AE125</f>
        <v>274221023063.02292</v>
      </c>
      <c r="AG136" s="483">
        <f ca="1">AG105+CHP!AF125+Autoproducer!AF125</f>
        <v>271477890016.64734</v>
      </c>
      <c r="AH136" s="483">
        <f ca="1">AH105+CHP!AG125+Autoproducer!AG125</f>
        <v>268778844416.85406</v>
      </c>
    </row>
    <row r="137" spans="1:34">
      <c r="A137" s="431" t="s">
        <v>254</v>
      </c>
      <c r="B137" s="431"/>
      <c r="C137" s="483">
        <f ca="1">C106+CHP!B126+Autoproducer!B126</f>
        <v>1255238462569.0483</v>
      </c>
      <c r="D137" s="483">
        <f ca="1">D106+CHP!C126+Autoproducer!C126</f>
        <v>1422876237061.6699</v>
      </c>
      <c r="E137" s="483">
        <f ca="1">E106+CHP!D126+Autoproducer!D126</f>
        <v>2396453477540.8867</v>
      </c>
      <c r="F137" s="483">
        <f ca="1">F106+CHP!E126+Autoproducer!E126</f>
        <v>1665776834902.447</v>
      </c>
      <c r="G137" s="483">
        <f ca="1">G106+CHP!F126+Autoproducer!F126</f>
        <v>842570871402.80811</v>
      </c>
      <c r="H137" s="483">
        <f ca="1">H106+CHP!G126+Autoproducer!G126</f>
        <v>871739000995.53772</v>
      </c>
      <c r="I137" s="483">
        <f ca="1">I106+CHP!H126+Autoproducer!H126</f>
        <v>863183294504.12695</v>
      </c>
      <c r="J137" s="483">
        <f ca="1">J106+CHP!I126+Autoproducer!I126</f>
        <v>854627588012.71594</v>
      </c>
      <c r="K137" s="483">
        <f ca="1">K106+CHP!J126+Autoproducer!J126</f>
        <v>846071881521.30518</v>
      </c>
      <c r="L137" s="483">
        <f ca="1">L106+CHP!K126+Autoproducer!K126</f>
        <v>837516175029.89087</v>
      </c>
      <c r="M137" s="483">
        <f ca="1">M106+CHP!L126+Autoproducer!L126</f>
        <v>828960468538.47998</v>
      </c>
      <c r="N137" s="483">
        <f ca="1">N106+CHP!M126+Autoproducer!M126</f>
        <v>820404762047.07117</v>
      </c>
      <c r="O137" s="483">
        <f ca="1">O106+CHP!N126+Autoproducer!N126</f>
        <v>811726095963.0968</v>
      </c>
      <c r="P137" s="483">
        <f ca="1">P106+CHP!O126+Autoproducer!O126</f>
        <v>803047429879.12451</v>
      </c>
      <c r="Q137" s="483">
        <f ca="1">Q106+CHP!P126+Autoproducer!P126</f>
        <v>794368763795.15222</v>
      </c>
      <c r="R137" s="483">
        <f ca="1">R106+CHP!Q126+Autoproducer!Q126</f>
        <v>785690097711.17993</v>
      </c>
      <c r="S137" s="483">
        <f ca="1">S106+CHP!R126+Autoproducer!R126</f>
        <v>777011431627.20764</v>
      </c>
      <c r="T137" s="483">
        <f ca="1">T106+CHP!S126+Autoproducer!S126</f>
        <v>768332765543.23535</v>
      </c>
      <c r="U137" s="483">
        <f ca="1">U106+CHP!T126+Autoproducer!T126</f>
        <v>759654099459.26294</v>
      </c>
      <c r="V137" s="483">
        <f ca="1">V106+CHP!U126+Autoproducer!U126</f>
        <v>750975433375.29077</v>
      </c>
      <c r="W137" s="483">
        <f ca="1">W106+CHP!V126+Autoproducer!V126</f>
        <v>742296767291.31836</v>
      </c>
      <c r="X137" s="483">
        <f ca="1">X106+CHP!W126+Autoproducer!W126</f>
        <v>733618101207.34619</v>
      </c>
      <c r="Y137" s="483">
        <f ca="1">Y106+CHP!X126+Autoproducer!X126</f>
        <v>725396778042.30762</v>
      </c>
      <c r="Z137" s="483">
        <f ca="1">Z106+CHP!Y126+Autoproducer!Y126</f>
        <v>717175454877.27234</v>
      </c>
      <c r="AA137" s="483">
        <f ca="1">AA106+CHP!Z126+Autoproducer!Z126</f>
        <v>708954131712.23682</v>
      </c>
      <c r="AB137" s="483">
        <f ca="1">AB106+CHP!AA126+Autoproducer!AA126</f>
        <v>700732808547.19812</v>
      </c>
      <c r="AC137" s="483">
        <f ca="1">AC106+CHP!AB126+Autoproducer!AB126</f>
        <v>692511485382.16284</v>
      </c>
      <c r="AD137" s="483">
        <f ca="1">AD106+CHP!AC126+Autoproducer!AC126</f>
        <v>684290162217.12744</v>
      </c>
      <c r="AE137" s="483">
        <f ca="1">AE106+CHP!AD126+Autoproducer!AD126</f>
        <v>676068839052.08887</v>
      </c>
      <c r="AF137" s="483">
        <f ca="1">AF106+CHP!AE126+Autoproducer!AE126</f>
        <v>667847515887.05347</v>
      </c>
      <c r="AG137" s="483">
        <f ca="1">AG106+CHP!AF126+Autoproducer!AF126</f>
        <v>659626192722.01831</v>
      </c>
      <c r="AH137" s="483">
        <f ca="1">AH106+CHP!AG126+Autoproducer!AG126</f>
        <v>651404869556.98242</v>
      </c>
    </row>
    <row r="138" spans="1:34">
      <c r="A138" s="455" t="s">
        <v>255</v>
      </c>
      <c r="B138" s="455" t="s">
        <v>396</v>
      </c>
      <c r="C138" s="483">
        <f ca="1">C107+CHP!B127+Autoproducer!B127</f>
        <v>2201718436467904.3</v>
      </c>
      <c r="D138" s="483">
        <f ca="1">D107+CHP!C127+Autoproducer!C127</f>
        <v>2071249022591576.5</v>
      </c>
      <c r="E138" s="483">
        <f ca="1">E107+CHP!D127+Autoproducer!D127</f>
        <v>2298344660722173</v>
      </c>
      <c r="F138" s="483">
        <f ca="1">F107+CHP!E127+Autoproducer!E127</f>
        <v>2306887906438734.5</v>
      </c>
      <c r="G138" s="483">
        <f ca="1">G107+CHP!F127+Autoproducer!F127</f>
        <v>2182232606656525</v>
      </c>
      <c r="H138" s="483">
        <f ca="1">H107+CHP!G127+Autoproducer!G127</f>
        <v>2356212688224851.5</v>
      </c>
      <c r="I138" s="483">
        <f ca="1">I107+CHP!H127+Autoproducer!H127</f>
        <v>2365918174803179</v>
      </c>
      <c r="J138" s="483">
        <f ca="1">J107+CHP!I127+Autoproducer!I127</f>
        <v>2375663650224400.5</v>
      </c>
      <c r="K138" s="483">
        <f ca="1">K107+CHP!J127+Autoproducer!J127</f>
        <v>2385449279318818.5</v>
      </c>
      <c r="L138" s="483">
        <f ca="1">L107+CHP!K127+Autoproducer!K127</f>
        <v>2395275227596565</v>
      </c>
      <c r="M138" s="483">
        <f ca="1">M107+CHP!L127+Autoproducer!L127</f>
        <v>2405141661250404.5</v>
      </c>
      <c r="N138" s="483">
        <f ca="1">N107+CHP!M127+Autoproducer!M127</f>
        <v>2415048747158551.5</v>
      </c>
      <c r="O138" s="483">
        <f ca="1">O107+CHP!N127+Autoproducer!N127</f>
        <v>2420787569136954</v>
      </c>
      <c r="P138" s="483">
        <f ca="1">P107+CHP!O127+Autoproducer!O127</f>
        <v>2426540146321733</v>
      </c>
      <c r="Q138" s="483">
        <f ca="1">Q107+CHP!P127+Autoproducer!P127</f>
        <v>2432306512730527</v>
      </c>
      <c r="R138" s="483">
        <f ca="1">R107+CHP!Q127+Autoproducer!Q127</f>
        <v>2438086702474320.5</v>
      </c>
      <c r="S138" s="483">
        <f ca="1">S107+CHP!R127+Autoproducer!R127</f>
        <v>2443880749757778.5</v>
      </c>
      <c r="T138" s="483">
        <f ca="1">T107+CHP!S127+Autoproducer!S127</f>
        <v>2449688688879581.5</v>
      </c>
      <c r="U138" s="483">
        <f ca="1">U107+CHP!T127+Autoproducer!T127</f>
        <v>2455510554232765</v>
      </c>
      <c r="V138" s="483">
        <f ca="1">V107+CHP!U127+Autoproducer!U127</f>
        <v>2461346380305059</v>
      </c>
      <c r="W138" s="483">
        <f ca="1">W107+CHP!V127+Autoproducer!V127</f>
        <v>2467196201679232</v>
      </c>
      <c r="X138" s="483">
        <f ca="1">X107+CHP!W127+Autoproducer!W127</f>
        <v>2473060053033430.5</v>
      </c>
      <c r="Y138" s="483">
        <f ca="1">Y107+CHP!X127+Autoproducer!X127</f>
        <v>2462571660343781.5</v>
      </c>
      <c r="Z138" s="483">
        <f ca="1">Z107+CHP!Y127+Autoproducer!Y127</f>
        <v>2452128188484119.5</v>
      </c>
      <c r="AA138" s="483">
        <f ca="1">AA107+CHP!Z127+Autoproducer!Z127</f>
        <v>2441729448490224.5</v>
      </c>
      <c r="AB138" s="483">
        <f ca="1">AB107+CHP!AA127+Autoproducer!AA127</f>
        <v>2431375252219279.5</v>
      </c>
      <c r="AC138" s="483">
        <f ca="1">AC107+CHP!AB127+Autoproducer!AB127</f>
        <v>2421065412346506.5</v>
      </c>
      <c r="AD138" s="483">
        <f ca="1">AD107+CHP!AC127+Autoproducer!AC127</f>
        <v>2410799742361822</v>
      </c>
      <c r="AE138" s="483">
        <f ca="1">AE107+CHP!AD127+Autoproducer!AD127</f>
        <v>2400578056566502.5</v>
      </c>
      <c r="AF138" s="483">
        <f ca="1">AF107+CHP!AE127+Autoproducer!AE127</f>
        <v>2390400170069873</v>
      </c>
      <c r="AG138" s="483">
        <f ca="1">AG107+CHP!AF127+Autoproducer!AF127</f>
        <v>2380265898786003.5</v>
      </c>
      <c r="AH138" s="483">
        <f ca="1">AH107+CHP!AG127+Autoproducer!AG127</f>
        <v>2370175059430422.5</v>
      </c>
    </row>
    <row r="139" spans="1:34">
      <c r="A139" s="455" t="s">
        <v>305</v>
      </c>
      <c r="B139" s="455" t="s">
        <v>396</v>
      </c>
      <c r="C139" s="483">
        <f ca="1">C108+CHP!B128+Autoproducer!B128</f>
        <v>13933751241428.379</v>
      </c>
      <c r="D139" s="483">
        <f ca="1">D108+CHP!C128+Autoproducer!C128</f>
        <v>13424035887918.85</v>
      </c>
      <c r="E139" s="483">
        <f ca="1">E108+CHP!D128+Autoproducer!D128</f>
        <v>15837553799603.539</v>
      </c>
      <c r="F139" s="483">
        <f ca="1">F108+CHP!E128+Autoproducer!E128</f>
        <v>15067278727569.346</v>
      </c>
      <c r="G139" s="483">
        <f ca="1">G108+CHP!F128+Autoproducer!F128</f>
        <v>13545271032832.902</v>
      </c>
      <c r="H139" s="483">
        <f ca="1">H108+CHP!G128+Autoproducer!G128</f>
        <v>14571500465603.434</v>
      </c>
      <c r="I139" s="483">
        <f ca="1">I108+CHP!H128+Autoproducer!H128</f>
        <v>14633169669375.262</v>
      </c>
      <c r="J139" s="483">
        <f ca="1">J108+CHP!I128+Autoproducer!I128</f>
        <v>14695103073704.309</v>
      </c>
      <c r="K139" s="483">
        <f ca="1">K108+CHP!J128+Autoproducer!J128</f>
        <v>14757301829608.586</v>
      </c>
      <c r="L139" s="483">
        <f ca="1">L108+CHP!K128+Autoproducer!K128</f>
        <v>14819767093233.557</v>
      </c>
      <c r="M139" s="483">
        <f ca="1">M108+CHP!L128+Autoproducer!L128</f>
        <v>14882500025875.631</v>
      </c>
      <c r="N139" s="483">
        <f ca="1">N108+CHP!M128+Autoproducer!M128</f>
        <v>14945501794005.775</v>
      </c>
      <c r="O139" s="483">
        <f ca="1">O108+CHP!N128+Autoproducer!N128</f>
        <v>14986535191599.67</v>
      </c>
      <c r="P139" s="483">
        <f ca="1">P108+CHP!O128+Autoproducer!O128</f>
        <v>15027715889007.746</v>
      </c>
      <c r="Q139" s="483">
        <f ca="1">Q108+CHP!P128+Autoproducer!P128</f>
        <v>15069044680923.77</v>
      </c>
      <c r="R139" s="483">
        <f ca="1">R108+CHP!Q128+Autoproducer!Q128</f>
        <v>15110522367890.244</v>
      </c>
      <c r="S139" s="483">
        <f ca="1">S108+CHP!R128+Autoproducer!R128</f>
        <v>15152149756347.525</v>
      </c>
      <c r="T139" s="483">
        <f ca="1">T108+CHP!S128+Autoproducer!S128</f>
        <v>15193927658683.422</v>
      </c>
      <c r="U139" s="483">
        <f ca="1">U108+CHP!T128+Autoproducer!T128</f>
        <v>15235856893283.186</v>
      </c>
      <c r="V139" s="483">
        <f ca="1">V108+CHP!U128+Autoproducer!U128</f>
        <v>15277938284579.973</v>
      </c>
      <c r="W139" s="483">
        <f ca="1">W108+CHP!V128+Autoproducer!V128</f>
        <v>15320172663105.721</v>
      </c>
      <c r="X139" s="483">
        <f ca="1">X108+CHP!W128+Autoproducer!W128</f>
        <v>15362560865542.49</v>
      </c>
      <c r="Y139" s="483">
        <f ca="1">Y108+CHP!X128+Autoproducer!X128</f>
        <v>15308524334230.883</v>
      </c>
      <c r="Z139" s="483">
        <f ca="1">Z108+CHP!Y128+Autoproducer!Y128</f>
        <v>15254806046657.467</v>
      </c>
      <c r="AA139" s="483">
        <f ca="1">AA108+CHP!Z128+Autoproducer!Z128</f>
        <v>15201405335354.713</v>
      </c>
      <c r="AB139" s="483">
        <f ca="1">AB108+CHP!AA128+Autoproducer!AA128</f>
        <v>15148321541041.135</v>
      </c>
      <c r="AC139" s="483">
        <f ca="1">AC108+CHP!AB128+Autoproducer!AB128</f>
        <v>15095554012628.039</v>
      </c>
      <c r="AD139" s="483">
        <f ca="1">AD108+CHP!AC128+Autoproducer!AC128</f>
        <v>15043102107226.576</v>
      </c>
      <c r="AE139" s="483">
        <f ca="1">AE108+CHP!AD128+Autoproducer!AD128</f>
        <v>14990965190155.09</v>
      </c>
      <c r="AF139" s="483">
        <f ca="1">AF108+CHP!AE128+Autoproducer!AE128</f>
        <v>14939142634946.77</v>
      </c>
      <c r="AG139" s="483">
        <f ca="1">AG108+CHP!AF128+Autoproducer!AF128</f>
        <v>14887633823357.584</v>
      </c>
      <c r="AH139" s="483">
        <f ca="1">AH108+CHP!AG128+Autoproducer!AG128</f>
        <v>14836438145374.545</v>
      </c>
    </row>
    <row r="140" spans="1:34">
      <c r="A140" s="457" t="s">
        <v>258</v>
      </c>
      <c r="B140" s="457" t="s">
        <v>393</v>
      </c>
      <c r="C140" s="483">
        <f ca="1">C109+CHP!B129+Autoproducer!B129</f>
        <v>92492283893.630615</v>
      </c>
      <c r="D140" s="483">
        <f ca="1">D109+CHP!C129+Autoproducer!C129</f>
        <v>95993849613.187714</v>
      </c>
      <c r="E140" s="483">
        <f ca="1">E109+CHP!D129+Autoproducer!D129</f>
        <v>158696430494.60928</v>
      </c>
      <c r="F140" s="483">
        <f ca="1">F109+CHP!E129+Autoproducer!E129</f>
        <v>129609470721.3566</v>
      </c>
      <c r="G140" s="483">
        <f ca="1">G109+CHP!F129+Autoproducer!F129</f>
        <v>85222067051.168396</v>
      </c>
      <c r="H140" s="483">
        <f ca="1">H109+CHP!G129+Autoproducer!G129</f>
        <v>86525097960.48941</v>
      </c>
      <c r="I140" s="483">
        <f ca="1">I109+CHP!H129+Autoproducer!H129</f>
        <v>86859537529.61203</v>
      </c>
      <c r="J140" s="483">
        <f ca="1">J109+CHP!I129+Autoproducer!I129</f>
        <v>87209981206.787827</v>
      </c>
      <c r="K140" s="483">
        <f ca="1">K109+CHP!J129+Autoproducer!J129</f>
        <v>87576585307.635986</v>
      </c>
      <c r="L140" s="483">
        <f ca="1">L109+CHP!K129+Autoproducer!K129</f>
        <v>87959509714.437805</v>
      </c>
      <c r="M140" s="483">
        <f ca="1">M109+CHP!L129+Autoproducer!L129</f>
        <v>88358917924.070587</v>
      </c>
      <c r="N140" s="483">
        <f ca="1">N109+CHP!M129+Autoproducer!M129</f>
        <v>88774977096.820053</v>
      </c>
      <c r="O140" s="483">
        <f ca="1">O109+CHP!N129+Autoproducer!N129</f>
        <v>89563507123.745193</v>
      </c>
      <c r="P140" s="483">
        <f ca="1">P109+CHP!O129+Autoproducer!O129</f>
        <v>90407515131.499847</v>
      </c>
      <c r="Q140" s="483">
        <f ca="1">Q109+CHP!P129+Autoproducer!P129</f>
        <v>91308063580.53923</v>
      </c>
      <c r="R140" s="483">
        <f ca="1">R109+CHP!Q129+Autoproducer!Q129</f>
        <v>92266256296.24794</v>
      </c>
      <c r="S140" s="483">
        <f ca="1">S109+CHP!R129+Autoproducer!R129</f>
        <v>93283239508.129822</v>
      </c>
      <c r="T140" s="483">
        <f ca="1">T109+CHP!S129+Autoproducer!S129</f>
        <v>94360202922.742615</v>
      </c>
      <c r="U140" s="483">
        <f ca="1">U109+CHP!T129+Autoproducer!T129</f>
        <v>95498380831.315308</v>
      </c>
      <c r="V140" s="483">
        <f ca="1">V109+CHP!U129+Autoproducer!U129</f>
        <v>96699053253.014114</v>
      </c>
      <c r="W140" s="483">
        <f ca="1">W109+CHP!V129+Autoproducer!V129</f>
        <v>97963547114.852722</v>
      </c>
      <c r="X140" s="483">
        <f ca="1">X109+CHP!W129+Autoproducer!W129</f>
        <v>99293237469.272324</v>
      </c>
      <c r="Y140" s="483">
        <f ca="1">Y109+CHP!X129+Autoproducer!X129</f>
        <v>98636016141.192688</v>
      </c>
      <c r="Z140" s="483">
        <f ca="1">Z109+CHP!Y129+Autoproducer!Y129</f>
        <v>97988483778.803528</v>
      </c>
      <c r="AA140" s="483">
        <f ca="1">AA109+CHP!Z129+Autoproducer!Z129</f>
        <v>97350476562.672699</v>
      </c>
      <c r="AB140" s="483">
        <f ca="1">AB109+CHP!AA129+Autoproducer!AA129</f>
        <v>96721833480.221848</v>
      </c>
      <c r="AC140" s="483">
        <f ca="1">AC109+CHP!AB129+Autoproducer!AB129</f>
        <v>96102396277.577393</v>
      </c>
      <c r="AD140" s="483">
        <f ca="1">AD109+CHP!AC129+Autoproducer!AC129</f>
        <v>95492009412.247314</v>
      </c>
      <c r="AE140" s="483">
        <f ca="1">AE109+CHP!AD129+Autoproducer!AD129</f>
        <v>94890520006.610153</v>
      </c>
      <c r="AF140" s="483">
        <f ca="1">AF109+CHP!AE129+Autoproducer!AE129</f>
        <v>94297777802.201569</v>
      </c>
      <c r="AG140" s="483">
        <f ca="1">AG109+CHP!AF129+Autoproducer!AF129</f>
        <v>93713635114.785477</v>
      </c>
      <c r="AH140" s="483">
        <f ca="1">AH109+CHP!AG129+Autoproducer!AG129</f>
        <v>93137946790.195801</v>
      </c>
    </row>
    <row r="141" spans="1:34">
      <c r="A141" s="457" t="s">
        <v>306</v>
      </c>
      <c r="B141" s="457" t="s">
        <v>393</v>
      </c>
      <c r="C141" s="483">
        <f ca="1">C110+CHP!B130+Autoproducer!B130</f>
        <v>803602944868.76367</v>
      </c>
      <c r="D141" s="483">
        <f ca="1">D110+CHP!C130+Autoproducer!C130</f>
        <v>763725773916.02356</v>
      </c>
      <c r="E141" s="483">
        <f ca="1">E110+CHP!D130+Autoproducer!D130</f>
        <v>1029586916150.6919</v>
      </c>
      <c r="F141" s="483">
        <f ca="1">F110+CHP!E130+Autoproducer!E130</f>
        <v>1255450440137.5188</v>
      </c>
      <c r="G141" s="483">
        <f ca="1">G110+CHP!F130+Autoproducer!F130</f>
        <v>1216638941380.3745</v>
      </c>
      <c r="H141" s="483">
        <f ca="1">H110+CHP!G130+Autoproducer!G130</f>
        <v>1251385890258.8091</v>
      </c>
      <c r="I141" s="483">
        <f ca="1">I110+CHP!H130+Autoproducer!H130</f>
        <v>1242055110976.5374</v>
      </c>
      <c r="J141" s="483">
        <f ca="1">J110+CHP!I130+Autoproducer!I130</f>
        <v>1232864829327.1077</v>
      </c>
      <c r="K141" s="483">
        <f ca="1">K110+CHP!J130+Autoproducer!J130</f>
        <v>1223814453084.2317</v>
      </c>
      <c r="L141" s="483">
        <f ca="1">L110+CHP!K130+Autoproducer!K130</f>
        <v>1214903408719.571</v>
      </c>
      <c r="M141" s="483">
        <f ca="1">M110+CHP!L130+Autoproducer!L130</f>
        <v>1206131141427.946</v>
      </c>
      <c r="N141" s="483">
        <f ca="1">N110+CHP!M130+Autoproducer!M130</f>
        <v>1197497115155.6997</v>
      </c>
      <c r="O141" s="483">
        <f ca="1">O110+CHP!N130+Autoproducer!N130</f>
        <v>1182264520753.564</v>
      </c>
      <c r="P141" s="483">
        <f ca="1">P110+CHP!O130+Autoproducer!O130</f>
        <v>1167476250959.99</v>
      </c>
      <c r="Q141" s="483">
        <f ca="1">Q110+CHP!P130+Autoproducer!P130</f>
        <v>1153129598494.5354</v>
      </c>
      <c r="R141" s="483">
        <f ca="1">R110+CHP!Q130+Autoproducer!Q130</f>
        <v>1139222055548.0889</v>
      </c>
      <c r="S141" s="483">
        <f ca="1">S110+CHP!R130+Autoproducer!R130</f>
        <v>1125751314717.8921</v>
      </c>
      <c r="T141" s="483">
        <f ca="1">T110+CHP!S130+Autoproducer!S130</f>
        <v>1112715270057.3838</v>
      </c>
      <c r="U141" s="483">
        <f ca="1">U110+CHP!T130+Autoproducer!T130</f>
        <v>1100112018242.7</v>
      </c>
      <c r="V141" s="483">
        <f ca="1">V110+CHP!U130+Autoproducer!U130</f>
        <v>1087939859857.7507</v>
      </c>
      <c r="W141" s="483">
        <f ca="1">W110+CHP!V130+Autoproducer!V130</f>
        <v>1076197300799.871</v>
      </c>
      <c r="X141" s="483">
        <f ca="1">X110+CHP!W130+Autoproducer!W130</f>
        <v>1064883053808.1359</v>
      </c>
      <c r="Y141" s="483">
        <f ca="1">Y110+CHP!X130+Autoproducer!X130</f>
        <v>1049250590638.976</v>
      </c>
      <c r="Z141" s="483">
        <f ca="1">Z110+CHP!Y130+Autoproducer!Y130</f>
        <v>1033882321446.8187</v>
      </c>
      <c r="AA141" s="483">
        <f ca="1">AA110+CHP!Z130+Autoproducer!Z130</f>
        <v>1018773719757.9493</v>
      </c>
      <c r="AB141" s="483">
        <f ca="1">AB110+CHP!AA130+Autoproducer!AA130</f>
        <v>1003920336746.0509</v>
      </c>
      <c r="AC141" s="483">
        <f ca="1">AC110+CHP!AB130+Autoproducer!AB130</f>
        <v>989317799900.09277</v>
      </c>
      <c r="AD141" s="483">
        <f ca="1">AD110+CHP!AC130+Autoproducer!AC130</f>
        <v>974961811715.07288</v>
      </c>
      <c r="AE141" s="483">
        <f ca="1">AE110+CHP!AD130+Autoproducer!AD130</f>
        <v>960848148405.22083</v>
      </c>
      <c r="AF141" s="483">
        <f ca="1">AF110+CHP!AE130+Autoproducer!AE130</f>
        <v>946972658639.27856</v>
      </c>
      <c r="AG141" s="483">
        <f ca="1">AG110+CHP!AF130+Autoproducer!AF130</f>
        <v>933331262297.47729</v>
      </c>
      <c r="AH141" s="483">
        <f ca="1">AH110+CHP!AG130+Autoproducer!AG130</f>
        <v>919919949249.84229</v>
      </c>
    </row>
    <row r="142" spans="1:34">
      <c r="A142" s="431" t="s">
        <v>259</v>
      </c>
      <c r="B142" s="431"/>
      <c r="C142" s="483">
        <f ca="1">C111+CHP!B131+Autoproducer!B131</f>
        <v>10618263667383.9</v>
      </c>
      <c r="D142" s="483">
        <f ca="1">D111+CHP!C131+Autoproducer!C131</f>
        <v>11389483057277.426</v>
      </c>
      <c r="E142" s="483">
        <f ca="1">E111+CHP!D131+Autoproducer!D131</f>
        <v>19400906274456.93</v>
      </c>
      <c r="F142" s="483">
        <f ca="1">F111+CHP!E131+Autoproducer!E131</f>
        <v>12507115197278.883</v>
      </c>
      <c r="G142" s="483">
        <f ca="1">G111+CHP!F131+Autoproducer!F131</f>
        <v>7224754445163.8613</v>
      </c>
      <c r="H142" s="483">
        <f ca="1">H111+CHP!G131+Autoproducer!G131</f>
        <v>6143292003181.5352</v>
      </c>
      <c r="I142" s="483">
        <f ca="1">I111+CHP!H131+Autoproducer!H131</f>
        <v>6322470302897.4814</v>
      </c>
      <c r="J142" s="483">
        <f ca="1">J111+CHP!I131+Autoproducer!I131</f>
        <v>6507194144887.9395</v>
      </c>
      <c r="K142" s="483">
        <f ca="1">K111+CHP!J131+Autoproducer!J131</f>
        <v>6697641476657.6807</v>
      </c>
      <c r="L142" s="483">
        <f ca="1">L111+CHP!K131+Autoproducer!K131</f>
        <v>6893996073325.4316</v>
      </c>
      <c r="M142" s="483">
        <f ca="1">M111+CHP!L131+Autoproducer!L131</f>
        <v>7096447730584.2217</v>
      </c>
      <c r="N142" s="483">
        <f ca="1">N111+CHP!M131+Autoproducer!M131</f>
        <v>7305192464088.0762</v>
      </c>
      <c r="O142" s="483">
        <f ca="1">O111+CHP!N131+Autoproducer!N131</f>
        <v>7327576967847.916</v>
      </c>
      <c r="P142" s="483">
        <f ca="1">P111+CHP!O131+Autoproducer!O131</f>
        <v>7351066094710.6768</v>
      </c>
      <c r="Q142" s="483">
        <f ca="1">Q111+CHP!P131+Autoproducer!P131</f>
        <v>7375655188067.7871</v>
      </c>
      <c r="R142" s="483">
        <f ca="1">R111+CHP!Q131+Autoproducer!Q131</f>
        <v>7401339820756.374</v>
      </c>
      <c r="S142" s="483">
        <f ca="1">S111+CHP!R131+Autoproducer!R131</f>
        <v>7428115792463.4863</v>
      </c>
      <c r="T142" s="483">
        <f ca="1">T111+CHP!S131+Autoproducer!S131</f>
        <v>7455979127190.6377</v>
      </c>
      <c r="U142" s="483">
        <f ca="1">U111+CHP!T131+Autoproducer!T131</f>
        <v>7484926070777.6934</v>
      </c>
      <c r="V142" s="483">
        <f ca="1">V111+CHP!U131+Autoproducer!U131</f>
        <v>7514953088485.2676</v>
      </c>
      <c r="W142" s="483">
        <f ca="1">W111+CHP!V131+Autoproducer!V131</f>
        <v>7546056862634.6836</v>
      </c>
      <c r="X142" s="483">
        <f ca="1">X111+CHP!W131+Autoproducer!W131</f>
        <v>7578234290304.6416</v>
      </c>
      <c r="Y142" s="483">
        <f ca="1">Y111+CHP!X131+Autoproducer!X131</f>
        <v>7548320705913.2744</v>
      </c>
      <c r="Z142" s="483">
        <f ca="1">Z111+CHP!Y131+Autoproducer!Y131</f>
        <v>7518786997252.7285</v>
      </c>
      <c r="AA142" s="483">
        <f ca="1">AA111+CHP!Z131+Autoproducer!Z131</f>
        <v>7489627291442.5352</v>
      </c>
      <c r="AB142" s="483">
        <f ca="1">AB111+CHP!AA131+Autoproducer!AA131</f>
        <v>7460835807702.9883</v>
      </c>
      <c r="AC142" s="483">
        <f ca="1">AC111+CHP!AB131+Autoproducer!AB131</f>
        <v>7432406855909.4561</v>
      </c>
      <c r="AD142" s="483">
        <f ca="1">AD111+CHP!AC131+Autoproducer!AC131</f>
        <v>7404334835169.374</v>
      </c>
      <c r="AE142" s="483">
        <f ca="1">AE111+CHP!AD131+Autoproducer!AD131</f>
        <v>7376614232421.583</v>
      </c>
      <c r="AF142" s="483">
        <f ca="1">AF111+CHP!AE131+Autoproducer!AE131</f>
        <v>7349239621057.6563</v>
      </c>
      <c r="AG142" s="483">
        <f ca="1">AG111+CHP!AF131+Autoproducer!AF131</f>
        <v>7322205659564.8652</v>
      </c>
      <c r="AH142" s="483">
        <f ca="1">AH111+CHP!AG131+Autoproducer!AG131</f>
        <v>7295507090190.4414</v>
      </c>
    </row>
    <row r="143" spans="1:34">
      <c r="A143" s="458" t="s">
        <v>260</v>
      </c>
      <c r="B143" s="458" t="s">
        <v>395</v>
      </c>
      <c r="C143" s="483">
        <f ca="1">C112+CHP!B132+Autoproducer!B132</f>
        <v>977792343977.95874</v>
      </c>
      <c r="D143" s="483">
        <f ca="1">D112+CHP!C132+Autoproducer!C132</f>
        <v>1149385271300.4792</v>
      </c>
      <c r="E143" s="483">
        <f ca="1">E112+CHP!D132+Autoproducer!D132</f>
        <v>1647782019901.3108</v>
      </c>
      <c r="F143" s="483">
        <f ca="1">F112+CHP!E132+Autoproducer!E132</f>
        <v>1405973937070.8308</v>
      </c>
      <c r="G143" s="483">
        <f ca="1">G112+CHP!F132+Autoproducer!F132</f>
        <v>831001478153.1106</v>
      </c>
      <c r="H143" s="483">
        <f ca="1">H112+CHP!G132+Autoproducer!G132</f>
        <v>752035333303.07202</v>
      </c>
      <c r="I143" s="483">
        <f ca="1">I112+CHP!H132+Autoproducer!H132</f>
        <v>765284299702.78113</v>
      </c>
      <c r="J143" s="483">
        <f ca="1">J112+CHP!I132+Autoproducer!I132</f>
        <v>778863515130.04285</v>
      </c>
      <c r="K143" s="483">
        <f ca="1">K112+CHP!J132+Autoproducer!J132</f>
        <v>792783016646.23718</v>
      </c>
      <c r="L143" s="483">
        <f ca="1">L112+CHP!K132+Autoproducer!K132</f>
        <v>807053170146.43787</v>
      </c>
      <c r="M143" s="483">
        <f ca="1">M112+CHP!L132+Autoproducer!L132</f>
        <v>821684681389.63953</v>
      </c>
      <c r="N143" s="483">
        <f ca="1">N112+CHP!M132+Autoproducer!M132</f>
        <v>836688607401.55615</v>
      </c>
      <c r="O143" s="483">
        <f ca="1">O112+CHP!N132+Autoproducer!N132</f>
        <v>847185815552.34656</v>
      </c>
      <c r="P143" s="483">
        <f ca="1">P112+CHP!O132+Autoproducer!O132</f>
        <v>857838868748.2041</v>
      </c>
      <c r="Q143" s="483">
        <f ca="1">Q112+CHP!P132+Autoproducer!P132</f>
        <v>868650403967.86047</v>
      </c>
      <c r="R143" s="483">
        <f ca="1">R112+CHP!Q132+Autoproducer!Q132</f>
        <v>879623106466.15369</v>
      </c>
      <c r="S143" s="483">
        <f ca="1">S112+CHP!R132+Autoproducer!R132</f>
        <v>890759710694.13806</v>
      </c>
      <c r="T143" s="483">
        <f ca="1">T112+CHP!S132+Autoproducer!S132</f>
        <v>902063001237.06287</v>
      </c>
      <c r="U143" s="483">
        <f ca="1">U112+CHP!T132+Autoproducer!T132</f>
        <v>913535813770.57275</v>
      </c>
      <c r="V143" s="483">
        <f ca="1">V112+CHP!U132+Autoproducer!U132</f>
        <v>925181036035.48254</v>
      </c>
      <c r="W143" s="483">
        <f ca="1">W112+CHP!V132+Autoproducer!V132</f>
        <v>937001608831.49438</v>
      </c>
      <c r="X143" s="483">
        <f ca="1">X112+CHP!W132+Autoproducer!W132</f>
        <v>949000527030.224</v>
      </c>
      <c r="Y143" s="483">
        <f ca="1">Y112+CHP!X132+Autoproducer!X132</f>
        <v>958792368540.12964</v>
      </c>
      <c r="Z143" s="483">
        <f ca="1">Z112+CHP!Y132+Autoproducer!Y132</f>
        <v>968711613091.8335</v>
      </c>
      <c r="AA143" s="483">
        <f ca="1">AA112+CHP!Z132+Autoproducer!Z132</f>
        <v>978760184839.44653</v>
      </c>
      <c r="AB143" s="483">
        <f ca="1">AB112+CHP!AA132+Autoproducer!AA132</f>
        <v>988940039133.09558</v>
      </c>
      <c r="AC143" s="483">
        <f ca="1">AC112+CHP!AB132+Autoproducer!AB132</f>
        <v>999253163039.44824</v>
      </c>
      <c r="AD143" s="483">
        <f ca="1">AD112+CHP!AC132+Autoproducer!AC132</f>
        <v>1009701575871.011</v>
      </c>
      <c r="AE143" s="483">
        <f ca="1">AE112+CHP!AD132+Autoproducer!AD132</f>
        <v>1020287329724.3625</v>
      </c>
      <c r="AF143" s="483">
        <f ca="1">AF112+CHP!AE132+Autoproducer!AE132</f>
        <v>1031012510027.4626</v>
      </c>
      <c r="AG143" s="483">
        <f ca="1">AG112+CHP!AF132+Autoproducer!AF132</f>
        <v>1041879236096.1959</v>
      </c>
      <c r="AH143" s="483">
        <f ca="1">AH112+CHP!AG132+Autoproducer!AG132</f>
        <v>1052889661700.3077</v>
      </c>
    </row>
    <row r="144" spans="1:34">
      <c r="A144" s="458" t="s">
        <v>307</v>
      </c>
      <c r="B144" s="458" t="s">
        <v>395</v>
      </c>
      <c r="C144" s="483">
        <f ca="1">C113+CHP!B133+Autoproducer!B133</f>
        <v>1094430156881.9124</v>
      </c>
      <c r="D144" s="483">
        <f ca="1">D113+CHP!C133+Autoproducer!C133</f>
        <v>1308582666508.9534</v>
      </c>
      <c r="E144" s="483">
        <f ca="1">E113+CHP!D133+Autoproducer!D133</f>
        <v>1928548146649.3259</v>
      </c>
      <c r="F144" s="483">
        <f ca="1">F113+CHP!E133+Autoproducer!E133</f>
        <v>1572524059321.7212</v>
      </c>
      <c r="G144" s="483">
        <f ca="1">G113+CHP!F133+Autoproducer!F133</f>
        <v>907137599656.83301</v>
      </c>
      <c r="H144" s="483">
        <f ca="1">H113+CHP!G133+Autoproducer!G133</f>
        <v>824926815328.5813</v>
      </c>
      <c r="I144" s="483">
        <f ca="1">I113+CHP!H133+Autoproducer!H133</f>
        <v>837612893144.50928</v>
      </c>
      <c r="J144" s="483">
        <f ca="1">J113+CHP!I133+Autoproducer!I133</f>
        <v>850580757740.28796</v>
      </c>
      <c r="K144" s="483">
        <f ca="1">K113+CHP!J133+Autoproducer!J133</f>
        <v>863838519648.45471</v>
      </c>
      <c r="L144" s="483">
        <f ca="1">L113+CHP!K133+Autoproducer!K133</f>
        <v>877394550216.42981</v>
      </c>
      <c r="M144" s="483">
        <f ca="1">M113+CHP!L133+Autoproducer!L133</f>
        <v>891257490306.01746</v>
      </c>
      <c r="N144" s="483">
        <f ca="1">N113+CHP!M133+Autoproducer!M133</f>
        <v>905436259286.27075</v>
      </c>
      <c r="O144" s="483">
        <f ca="1">O113+CHP!N133+Autoproducer!N133</f>
        <v>915801289153.54541</v>
      </c>
      <c r="P144" s="483">
        <f ca="1">P113+CHP!O133+Autoproducer!O133</f>
        <v>926306885159.12085</v>
      </c>
      <c r="Q144" s="483">
        <f ca="1">Q113+CHP!P133+Autoproducer!P133</f>
        <v>936955275099.70154</v>
      </c>
      <c r="R144" s="483">
        <f ca="1">R113+CHP!Q133+Autoproducer!Q133</f>
        <v>947748726061.57593</v>
      </c>
      <c r="S144" s="483">
        <f ca="1">S113+CHP!R133+Autoproducer!R133</f>
        <v>958689545155.72778</v>
      </c>
      <c r="T144" s="483">
        <f ca="1">T113+CHP!S133+Autoproducer!S133</f>
        <v>969780080267.10486</v>
      </c>
      <c r="U144" s="483">
        <f ca="1">U113+CHP!T133+Autoproducer!T133</f>
        <v>981022720818.31909</v>
      </c>
      <c r="V144" s="483">
        <f ca="1">V113+CHP!U133+Autoproducer!U133</f>
        <v>992419898548.06055</v>
      </c>
      <c r="W144" s="483">
        <f ca="1">W113+CHP!V133+Autoproducer!V133</f>
        <v>1003974088304.5137</v>
      </c>
      <c r="X144" s="483">
        <f ca="1">X113+CHP!W133+Autoproducer!W133</f>
        <v>1015687808854.0642</v>
      </c>
      <c r="Y144" s="483">
        <f ca="1">Y113+CHP!X133+Autoproducer!X133</f>
        <v>1025044963328.8646</v>
      </c>
      <c r="Z144" s="483">
        <f ca="1">Z113+CHP!Y133+Autoproducer!Y133</f>
        <v>1034512518476.5447</v>
      </c>
      <c r="AA144" s="483">
        <f ca="1">AA113+CHP!Z133+Autoproducer!Z133</f>
        <v>1044092050733.0702</v>
      </c>
      <c r="AB144" s="483">
        <f ca="1">AB113+CHP!AA133+Autoproducer!AA133</f>
        <v>1053785161465.1042</v>
      </c>
      <c r="AC144" s="483">
        <f ca="1">AC113+CHP!AB133+Autoproducer!AB133</f>
        <v>1063593477381.9484</v>
      </c>
      <c r="AD144" s="483">
        <f ca="1">AD113+CHP!AC133+Autoproducer!AC133</f>
        <v>1073518650954.411</v>
      </c>
      <c r="AE144" s="483">
        <f ca="1">AE113+CHP!AD133+Autoproducer!AD133</f>
        <v>1083562360840.7157</v>
      </c>
      <c r="AF144" s="483">
        <f ca="1">AF113+CHP!AE133+Autoproducer!AE133</f>
        <v>1093726312319.5664</v>
      </c>
      <c r="AG144" s="483">
        <f ca="1">AG113+CHP!AF133+Autoproducer!AF133</f>
        <v>1104012237730.4958</v>
      </c>
      <c r="AH144" s="483">
        <f ca="1">AH113+CHP!AG133+Autoproducer!AG133</f>
        <v>1114421896921.6167</v>
      </c>
    </row>
    <row r="145" spans="1:34">
      <c r="A145" s="459" t="s">
        <v>308</v>
      </c>
      <c r="B145" s="459" t="s">
        <v>394</v>
      </c>
      <c r="C145" s="483">
        <f ca="1">C114+CHP!B134+Autoproducer!B134</f>
        <v>3214541968075.4707</v>
      </c>
      <c r="D145" s="483">
        <f ca="1">D114+CHP!C134+Autoproducer!C134</f>
        <v>3620940257231.832</v>
      </c>
      <c r="E145" s="483">
        <f ca="1">E114+CHP!D134+Autoproducer!D134</f>
        <v>6453007215819.957</v>
      </c>
      <c r="F145" s="483">
        <f ca="1">F114+CHP!E134+Autoproducer!E134</f>
        <v>4411967017054.3682</v>
      </c>
      <c r="G145" s="483">
        <f ca="1">G114+CHP!F134+Autoproducer!F134</f>
        <v>2348413431183.0684</v>
      </c>
      <c r="H145" s="483">
        <f ca="1">H114+CHP!G134+Autoproducer!G134</f>
        <v>2313636756801.9814</v>
      </c>
      <c r="I145" s="483">
        <f ca="1">I114+CHP!H134+Autoproducer!H134</f>
        <v>2349070289527.4678</v>
      </c>
      <c r="J145" s="483">
        <f ca="1">J114+CHP!I134+Autoproducer!I134</f>
        <v>2385143236544.7573</v>
      </c>
      <c r="K145" s="483">
        <f ca="1">K114+CHP!J134+Autoproducer!J134</f>
        <v>2421870421830.4326</v>
      </c>
      <c r="L145" s="483">
        <f ca="1">L114+CHP!K134+Autoproducer!K134</f>
        <v>2459267107725.606</v>
      </c>
      <c r="M145" s="483">
        <f ca="1">M114+CHP!L134+Autoproducer!L134</f>
        <v>2497349010023.1602</v>
      </c>
      <c r="N145" s="483">
        <f ca="1">N114+CHP!M134+Autoproducer!M134</f>
        <v>2536132313611.6069</v>
      </c>
      <c r="O145" s="483">
        <f ca="1">O114+CHP!N134+Autoproducer!N134</f>
        <v>2558101623832.5117</v>
      </c>
      <c r="P145" s="483">
        <f ca="1">P114+CHP!O134+Autoproducer!O134</f>
        <v>2580404424734.2666</v>
      </c>
      <c r="Q145" s="483">
        <f ca="1">Q114+CHP!P134+Autoproducer!P134</f>
        <v>2603042824159.1533</v>
      </c>
      <c r="R145" s="483">
        <f ca="1">R114+CHP!Q134+Autoproducer!Q134</f>
        <v>2626018978062.4609</v>
      </c>
      <c r="S145" s="483">
        <f ca="1">S114+CHP!R134+Autoproducer!R134</f>
        <v>2649335090626.8032</v>
      </c>
      <c r="T145" s="483">
        <f ca="1">T114+CHP!S134+Autoproducer!S134</f>
        <v>2672993414384.4253</v>
      </c>
      <c r="U145" s="483">
        <f ca="1">U114+CHP!T134+Autoproducer!T134</f>
        <v>2696996250347.4561</v>
      </c>
      <c r="V145" s="483">
        <f ca="1">V114+CHP!U134+Autoproducer!U134</f>
        <v>2721345948146.0967</v>
      </c>
      <c r="W145" s="483">
        <f ca="1">W114+CHP!V134+Autoproducer!V134</f>
        <v>2746044906174.7163</v>
      </c>
      <c r="X145" s="483">
        <f ca="1">X114+CHP!W134+Autoproducer!W134</f>
        <v>2771095571745.8477</v>
      </c>
      <c r="Y145" s="483">
        <f ca="1">Y114+CHP!X134+Autoproducer!X134</f>
        <v>2772476693493.1123</v>
      </c>
      <c r="Z145" s="483">
        <f ca="1">Z114+CHP!Y134+Autoproducer!Y134</f>
        <v>2773904617959.1641</v>
      </c>
      <c r="AA145" s="483">
        <f ca="1">AA114+CHP!Z134+Autoproducer!Z134</f>
        <v>2775378744981.7944</v>
      </c>
      <c r="AB145" s="483">
        <f ca="1">AB114+CHP!AA134+Autoproducer!AA134</f>
        <v>2776898483619.1514</v>
      </c>
      <c r="AC145" s="483">
        <f ca="1">AC114+CHP!AB134+Autoproducer!AB134</f>
        <v>2778463252010.8931</v>
      </c>
      <c r="AD145" s="483">
        <f ca="1">AD114+CHP!AC134+Autoproducer!AC134</f>
        <v>2780072477241.4365</v>
      </c>
      <c r="AE145" s="483">
        <f ca="1">AE114+CHP!AD134+Autoproducer!AD134</f>
        <v>2781725595205.272</v>
      </c>
      <c r="AF145" s="483">
        <f ca="1">AF114+CHP!AE134+Autoproducer!AE134</f>
        <v>2783422050474.3135</v>
      </c>
      <c r="AG145" s="483">
        <f ca="1">AG114+CHP!AF134+Autoproducer!AF134</f>
        <v>2785161296167.2407</v>
      </c>
      <c r="AH145" s="483">
        <f ca="1">AH114+CHP!AG134+Autoproducer!AG134</f>
        <v>2786942793820.8242</v>
      </c>
    </row>
    <row r="146" spans="1:34">
      <c r="A146" s="459" t="s">
        <v>309</v>
      </c>
      <c r="B146" s="459" t="s">
        <v>394</v>
      </c>
      <c r="C146" s="483">
        <f ca="1">C115+CHP!B135+Autoproducer!B135</f>
        <v>689589080037.66516</v>
      </c>
      <c r="D146" s="483">
        <f ca="1">D115+CHP!C135+Autoproducer!C135</f>
        <v>737080072440.69653</v>
      </c>
      <c r="E146" s="483">
        <f ca="1">E115+CHP!D135+Autoproducer!D135</f>
        <v>1210377708144.3826</v>
      </c>
      <c r="F146" s="483">
        <f ca="1">F115+CHP!E135+Autoproducer!E135</f>
        <v>853819176628.51965</v>
      </c>
      <c r="G146" s="483">
        <f ca="1">G115+CHP!F135+Autoproducer!F135</f>
        <v>494602331123.82397</v>
      </c>
      <c r="H146" s="483">
        <f ca="1">H115+CHP!G135+Autoproducer!G135</f>
        <v>482693847868.24677</v>
      </c>
      <c r="I146" s="483">
        <f ca="1">I115+CHP!H135+Autoproducer!H135</f>
        <v>492312343552.69434</v>
      </c>
      <c r="J146" s="483">
        <f ca="1">J115+CHP!I135+Autoproducer!I135</f>
        <v>502180002735.53998</v>
      </c>
      <c r="K146" s="483">
        <f ca="1">K115+CHP!J135+Autoproducer!J135</f>
        <v>512304780622.80115</v>
      </c>
      <c r="L146" s="483">
        <f ca="1">L115+CHP!K135+Autoproducer!K135</f>
        <v>522694916541.61487</v>
      </c>
      <c r="M146" s="483">
        <f ca="1">M115+CHP!L135+Autoproducer!L135</f>
        <v>533358944578.46277</v>
      </c>
      <c r="N146" s="483">
        <f ca="1">N115+CHP!M135+Autoproducer!M135</f>
        <v>544305704622.8678</v>
      </c>
      <c r="O146" s="483">
        <f ca="1">O115+CHP!N135+Autoproducer!N135</f>
        <v>546004927948.2533</v>
      </c>
      <c r="P146" s="483">
        <f ca="1">P115+CHP!O135+Autoproducer!O135</f>
        <v>547792176087.13324</v>
      </c>
      <c r="Q146" s="483">
        <f ca="1">Q115+CHP!P135+Autoproducer!P135</f>
        <v>549667272611.87067</v>
      </c>
      <c r="R146" s="483">
        <f ca="1">R115+CHP!Q135+Autoproducer!Q135</f>
        <v>551630057791.51196</v>
      </c>
      <c r="S146" s="483">
        <f ca="1">S115+CHP!R135+Autoproducer!R135</f>
        <v>553680388469.17358</v>
      </c>
      <c r="T146" s="483">
        <f ca="1">T115+CHP!S135+Autoproducer!S135</f>
        <v>555818137943.08081</v>
      </c>
      <c r="U146" s="483">
        <f ca="1">U115+CHP!T135+Autoproducer!T135</f>
        <v>558043195851.2196</v>
      </c>
      <c r="V146" s="483">
        <f ca="1">V115+CHP!U135+Autoproducer!U135</f>
        <v>560355468059.55688</v>
      </c>
      <c r="W146" s="483">
        <f ca="1">W115+CHP!V135+Autoproducer!V135</f>
        <v>562754876553.79395</v>
      </c>
      <c r="X146" s="483">
        <f ca="1">X115+CHP!W135+Autoproducer!W135</f>
        <v>565241359334.60803</v>
      </c>
      <c r="Y146" s="483">
        <f ca="1">Y115+CHP!X135+Autoproducer!X135</f>
        <v>563931323094.91125</v>
      </c>
      <c r="Z146" s="483">
        <f ca="1">Z115+CHP!Y135+Autoproducer!Y135</f>
        <v>562652354856.41968</v>
      </c>
      <c r="AA146" s="483">
        <f ca="1">AA115+CHP!Z135+Autoproducer!Z135</f>
        <v>561404003610.64856</v>
      </c>
      <c r="AB146" s="483">
        <f ca="1">AB115+CHP!AA135+Autoproducer!AA135</f>
        <v>560185825181.05066</v>
      </c>
      <c r="AC146" s="483">
        <f ca="1">AC115+CHP!AB135+Autoproducer!AB135</f>
        <v>558997382119.99036</v>
      </c>
      <c r="AD146" s="483">
        <f ca="1">AD115+CHP!AC135+Autoproducer!AC135</f>
        <v>557838243607.26965</v>
      </c>
      <c r="AE146" s="483">
        <f ca="1">AE115+CHP!AD135+Autoproducer!AD135</f>
        <v>556707985350.1853</v>
      </c>
      <c r="AF146" s="483">
        <f ca="1">AF115+CHP!AE135+Autoproducer!AE135</f>
        <v>555606189485.0957</v>
      </c>
      <c r="AG146" s="483">
        <f ca="1">AG115+CHP!AF135+Autoproducer!AF135</f>
        <v>554532444480.46997</v>
      </c>
      <c r="AH146" s="483">
        <f ca="1">AH115+CHP!AG135+Autoproducer!AG135</f>
        <v>553486345041.40283</v>
      </c>
    </row>
    <row r="147" spans="1:34">
      <c r="A147" s="459" t="s">
        <v>310</v>
      </c>
      <c r="B147" s="459" t="s">
        <v>394</v>
      </c>
      <c r="C147" s="483">
        <f ca="1">C116+CHP!B136+Autoproducer!B136</f>
        <v>1283393120616.0132</v>
      </c>
      <c r="D147" s="483">
        <f ca="1">D116+CHP!C136+Autoproducer!C136</f>
        <v>1296051274001.5054</v>
      </c>
      <c r="E147" s="483">
        <f ca="1">E116+CHP!D136+Autoproducer!D136</f>
        <v>1920776540963.8755</v>
      </c>
      <c r="F147" s="483">
        <f ca="1">F116+CHP!E136+Autoproducer!E136</f>
        <v>1412281669974.8135</v>
      </c>
      <c r="G147" s="483">
        <f ca="1">G116+CHP!F136+Autoproducer!F136</f>
        <v>902982151820.69019</v>
      </c>
      <c r="H147" s="483">
        <f ca="1">H116+CHP!G136+Autoproducer!G136</f>
        <v>872332457776.14905</v>
      </c>
      <c r="I147" s="483">
        <f ca="1">I116+CHP!H136+Autoproducer!H136</f>
        <v>894082215184.70374</v>
      </c>
      <c r="J147" s="483">
        <f ca="1">J116+CHP!I136+Autoproducer!I136</f>
        <v>916509372287.04175</v>
      </c>
      <c r="K147" s="483">
        <f ca="1">K116+CHP!J136+Autoproducer!J136</f>
        <v>939637845259.51697</v>
      </c>
      <c r="L147" s="483">
        <f ca="1">L116+CHP!K136+Autoproducer!K136</f>
        <v>963492441724.55835</v>
      </c>
      <c r="M147" s="483">
        <f ca="1">M116+CHP!L136+Autoproducer!L136</f>
        <v>988098894671.53845</v>
      </c>
      <c r="N147" s="483">
        <f ca="1">N116+CHP!M136+Autoproducer!M136</f>
        <v>1013483897678.0564</v>
      </c>
      <c r="O147" s="483">
        <f ca="1">O116+CHP!N136+Autoproducer!N136</f>
        <v>1010896370206.7386</v>
      </c>
      <c r="P147" s="483">
        <f ca="1">P116+CHP!O136+Autoproducer!O136</f>
        <v>1008504115960.5316</v>
      </c>
      <c r="Q147" s="483">
        <f ca="1">Q116+CHP!P136+Autoproducer!P136</f>
        <v>1006305607238.9115</v>
      </c>
      <c r="R147" s="483">
        <f ca="1">R116+CHP!Q136+Autoproducer!Q136</f>
        <v>1004299359579.5021</v>
      </c>
      <c r="S147" s="483">
        <f ca="1">S116+CHP!R136+Autoproducer!R136</f>
        <v>1002483931249.1429</v>
      </c>
      <c r="T147" s="483">
        <f ca="1">T116+CHP!S136+Autoproducer!S136</f>
        <v>1000857922745.4644</v>
      </c>
      <c r="U147" s="483">
        <f ca="1">U116+CHP!T136+Autoproducer!T136</f>
        <v>999419976308.8147</v>
      </c>
      <c r="V147" s="483">
        <f ca="1">V116+CHP!U136+Autoproducer!U136</f>
        <v>998168775444.40515</v>
      </c>
      <c r="W147" s="483">
        <f ca="1">W116+CHP!V136+Autoproducer!V136</f>
        <v>997103044454.51782</v>
      </c>
      <c r="X147" s="483">
        <f ca="1">X116+CHP!W136+Autoproducer!W136</f>
        <v>996221547980.64148</v>
      </c>
      <c r="Y147" s="483">
        <f ca="1">Y116+CHP!X136+Autoproducer!X136</f>
        <v>990718661003.91016</v>
      </c>
      <c r="Z147" s="483">
        <f ca="1">Z116+CHP!Y136+Autoproducer!Y136</f>
        <v>985313714737.57068</v>
      </c>
      <c r="AA147" s="483">
        <f ca="1">AA116+CHP!Z136+Autoproducer!Z136</f>
        <v>980005254951.55786</v>
      </c>
      <c r="AB147" s="483">
        <f ca="1">AB116+CHP!AA136+Autoproducer!AA136</f>
        <v>974791849391.87854</v>
      </c>
      <c r="AC147" s="483">
        <f ca="1">AC116+CHP!AB136+Autoproducer!AB136</f>
        <v>969672087449.12305</v>
      </c>
      <c r="AD147" s="483">
        <f ca="1">AD116+CHP!AC136+Autoproducer!AC136</f>
        <v>964644579831.97839</v>
      </c>
      <c r="AE147" s="483">
        <f ca="1">AE116+CHP!AD136+Autoproducer!AD136</f>
        <v>959707958245.66724</v>
      </c>
      <c r="AF147" s="483">
        <f ca="1">AF116+CHP!AE136+Autoproducer!AE136</f>
        <v>954860875075.23743</v>
      </c>
      <c r="AG147" s="483">
        <f ca="1">AG116+CHP!AF136+Autoproducer!AF136</f>
        <v>950102003073.63062</v>
      </c>
      <c r="AH147" s="483">
        <f ca="1">AH116+CHP!AG136+Autoproducer!AG136</f>
        <v>945430035054.45605</v>
      </c>
    </row>
    <row r="148" spans="1:34">
      <c r="A148" s="455" t="s">
        <v>263</v>
      </c>
      <c r="B148" s="455" t="s">
        <v>819</v>
      </c>
      <c r="C148" s="483">
        <f ca="1">C117+CHP!B137+Autoproducer!B137</f>
        <v>564302986706.39709</v>
      </c>
      <c r="D148" s="483">
        <f ca="1">D117+CHP!C137+Autoproducer!C137</f>
        <v>655303223110.76758</v>
      </c>
      <c r="E148" s="483">
        <f ca="1">E117+CHP!D137+Autoproducer!D137</f>
        <v>830377883110.76331</v>
      </c>
      <c r="F148" s="483">
        <f ca="1">F117+CHP!E137+Autoproducer!E137</f>
        <v>837883479041.80627</v>
      </c>
      <c r="G148" s="483">
        <f ca="1">G117+CHP!F137+Autoproducer!F137</f>
        <v>1303455723944.5671</v>
      </c>
      <c r="H148" s="483">
        <f ca="1">H117+CHP!G137+Autoproducer!G137</f>
        <v>1332256103866.7361</v>
      </c>
      <c r="I148" s="483">
        <f ca="1">I117+CHP!H137+Autoproducer!H137</f>
        <v>1335239120688.1299</v>
      </c>
      <c r="J148" s="483">
        <f ca="1">J117+CHP!I137+Autoproducer!I137</f>
        <v>1338228849393.7893</v>
      </c>
      <c r="K148" s="483">
        <f ca="1">K117+CHP!J137+Autoproducer!J137</f>
        <v>1341225305105.9268</v>
      </c>
      <c r="L148" s="483">
        <f ca="1">L117+CHP!K137+Autoproducer!K137</f>
        <v>1344228502980.8379</v>
      </c>
      <c r="M148" s="483">
        <f ca="1">M117+CHP!L137+Autoproducer!L137</f>
        <v>1347238458208.9797</v>
      </c>
      <c r="N148" s="483">
        <f ca="1">N117+CHP!M137+Autoproducer!M137</f>
        <v>1350255186015.0459</v>
      </c>
      <c r="O148" s="483">
        <f ca="1">O117+CHP!N137+Autoproducer!N137</f>
        <v>1304963739714.2158</v>
      </c>
      <c r="P148" s="483">
        <f ca="1">P117+CHP!O137+Autoproducer!O137</f>
        <v>1261215824292.2878</v>
      </c>
      <c r="Q148" s="483">
        <f ca="1">Q117+CHP!P137+Autoproducer!P137</f>
        <v>1218959098873.8533</v>
      </c>
      <c r="R148" s="483">
        <f ca="1">R117+CHP!Q137+Autoproducer!Q137</f>
        <v>1178143000244.1006</v>
      </c>
      <c r="S148" s="483">
        <f ca="1">S117+CHP!R137+Autoproducer!R137</f>
        <v>1138718682503.6702</v>
      </c>
      <c r="T148" s="483">
        <f ca="1">T117+CHP!S137+Autoproducer!S137</f>
        <v>1100638958772.3284</v>
      </c>
      <c r="U148" s="483">
        <f ca="1">U117+CHP!T137+Autoproducer!T137</f>
        <v>1063858244871.8983</v>
      </c>
      <c r="V148" s="483">
        <f ca="1">V117+CHP!U137+Autoproducer!U137</f>
        <v>1028332504921.257</v>
      </c>
      <c r="W148" s="483">
        <f ca="1">W117+CHP!V137+Autoproducer!V137</f>
        <v>994019198778.48145</v>
      </c>
      <c r="X148" s="483">
        <f ca="1">X117+CHP!W137+Autoproducer!W137</f>
        <v>960877231267.43127</v>
      </c>
      <c r="Y148" s="483">
        <f ca="1">Y117+CHP!X137+Autoproducer!X137</f>
        <v>933884984772.53748</v>
      </c>
      <c r="Z148" s="483">
        <f ca="1">Z117+CHP!Y137+Autoproducer!Y137</f>
        <v>907662273070.98657</v>
      </c>
      <c r="AA148" s="483">
        <f ca="1">AA117+CHP!Z137+Autoproducer!Z137</f>
        <v>882187161652.74329</v>
      </c>
      <c r="AB148" s="483">
        <f ca="1">AB117+CHP!AA137+Autoproducer!AA137</f>
        <v>857438341222.00452</v>
      </c>
      <c r="AC148" s="483">
        <f ca="1">AC117+CHP!AB137+Autoproducer!AB137</f>
        <v>833395109876.29407</v>
      </c>
      <c r="AD148" s="483">
        <f ca="1">AD117+CHP!AC137+Autoproducer!AC137</f>
        <v>810037355793.51855</v>
      </c>
      <c r="AE148" s="483">
        <f ca="1">AE117+CHP!AD137+Autoproducer!AD137</f>
        <v>787345540412.50745</v>
      </c>
      <c r="AF148" s="483">
        <f ca="1">AF117+CHP!AE137+Autoproducer!AE137</f>
        <v>765300682092.96729</v>
      </c>
      <c r="AG148" s="483">
        <f ca="1">AG117+CHP!AF137+Autoproducer!AF137</f>
        <v>743884340241.18896</v>
      </c>
      <c r="AH148" s="483">
        <f ca="1">AH117+CHP!AG137+Autoproducer!AG137</f>
        <v>723078599888.22986</v>
      </c>
    </row>
    <row r="149" spans="1:34">
      <c r="A149" s="455" t="s">
        <v>311</v>
      </c>
      <c r="B149" s="455" t="s">
        <v>819</v>
      </c>
      <c r="C149" s="483">
        <f ca="1">C118+CHP!B138+Autoproducer!B138</f>
        <v>285771029441.63794</v>
      </c>
      <c r="D149" s="483">
        <f ca="1">D118+CHP!C138+Autoproducer!C138</f>
        <v>332055167990.2915</v>
      </c>
      <c r="E149" s="483">
        <f ca="1">E118+CHP!D138+Autoproducer!D138</f>
        <v>418118550400.0694</v>
      </c>
      <c r="F149" s="483">
        <f ca="1">F118+CHP!E138+Autoproducer!E138</f>
        <v>424771916353.27771</v>
      </c>
      <c r="G149" s="483">
        <f ca="1">G118+CHP!F138+Autoproducer!F138</f>
        <v>667010501761.43164</v>
      </c>
      <c r="H149" s="483">
        <f ca="1">H118+CHP!G138+Autoproducer!G138</f>
        <v>681809747706.1001</v>
      </c>
      <c r="I149" s="483">
        <f ca="1">I118+CHP!H138+Autoproducer!H138</f>
        <v>683341517299.94629</v>
      </c>
      <c r="J149" s="483">
        <f ca="1">J118+CHP!I138+Autoproducer!I138</f>
        <v>684876736614.64258</v>
      </c>
      <c r="K149" s="483">
        <f ca="1">K118+CHP!J138+Autoproducer!J138</f>
        <v>686415413424.54956</v>
      </c>
      <c r="L149" s="483">
        <f ca="1">L118+CHP!K138+Autoproducer!K138</f>
        <v>687957555521.55225</v>
      </c>
      <c r="M149" s="483">
        <f ca="1">M118+CHP!L138+Autoproducer!L138</f>
        <v>689503170715.0979</v>
      </c>
      <c r="N149" s="483">
        <f ca="1">N118+CHP!M138+Autoproducer!M138</f>
        <v>691052266832.23718</v>
      </c>
      <c r="O149" s="483">
        <f ca="1">O118+CHP!N138+Autoproducer!N138</f>
        <v>667731680776.80261</v>
      </c>
      <c r="P149" s="483">
        <f ca="1">P118+CHP!O138+Autoproducer!O138</f>
        <v>645204340514.828</v>
      </c>
      <c r="Q149" s="483">
        <f ca="1">Q118+CHP!P138+Autoproducer!P138</f>
        <v>623443331074.13477</v>
      </c>
      <c r="R149" s="483">
        <f ca="1">R118+CHP!Q138+Autoproducer!Q138</f>
        <v>602422651427.22888</v>
      </c>
      <c r="S149" s="483">
        <f ca="1">S118+CHP!R138+Autoproducer!R138</f>
        <v>582117183464.34827</v>
      </c>
      <c r="T149" s="483">
        <f ca="1">T118+CHP!S138+Autoproducer!S138</f>
        <v>562502662019.90784</v>
      </c>
      <c r="U149" s="483">
        <f ca="1">U118+CHP!T138+Autoproducer!T138</f>
        <v>543555645916.57715</v>
      </c>
      <c r="V149" s="483">
        <f ca="1">V118+CHP!U138+Autoproducer!U138</f>
        <v>525253489992.44263</v>
      </c>
      <c r="W149" s="483">
        <f ca="1">W118+CHP!V138+Autoproducer!V138</f>
        <v>507574318077.87897</v>
      </c>
      <c r="X149" s="483">
        <f ca="1">X118+CHP!W138+Autoproducer!W138</f>
        <v>490496996889.88623</v>
      </c>
      <c r="Y149" s="483">
        <f ca="1">Y118+CHP!X138+Autoproducer!X138</f>
        <v>476617510356.81866</v>
      </c>
      <c r="Z149" s="483">
        <f ca="1">Z118+CHP!Y138+Autoproducer!Y138</f>
        <v>463133680311.836</v>
      </c>
      <c r="AA149" s="483">
        <f ca="1">AA118+CHP!Z138+Autoproducer!Z138</f>
        <v>450034229105.69287</v>
      </c>
      <c r="AB149" s="483">
        <f ca="1">AB118+CHP!AA138+Autoproducer!AA138</f>
        <v>437308200543.63074</v>
      </c>
      <c r="AC149" s="483">
        <f ca="1">AC118+CHP!AB138+Autoproducer!AB138</f>
        <v>424944950722.74335</v>
      </c>
      <c r="AD149" s="483">
        <f ca="1">AD118+CHP!AC138+Autoproducer!AC138</f>
        <v>412934139130.50989</v>
      </c>
      <c r="AE149" s="483">
        <f ca="1">AE118+CHP!AD138+Autoproducer!AD138</f>
        <v>401265719997.05341</v>
      </c>
      <c r="AF149" s="483">
        <f ca="1">AF118+CHP!AE138+Autoproducer!AE138</f>
        <v>389929933893.8916</v>
      </c>
      <c r="AG149" s="483">
        <f ca="1">AG118+CHP!AF138+Autoproducer!AF138</f>
        <v>378917299572.15356</v>
      </c>
      <c r="AH149" s="483">
        <f ca="1">AH118+CHP!AG138+Autoproducer!AG138</f>
        <v>368218606033.43817</v>
      </c>
    </row>
    <row r="150" spans="1:34">
      <c r="A150" s="431" t="s">
        <v>266</v>
      </c>
      <c r="B150" s="431" t="s">
        <v>393</v>
      </c>
      <c r="C150" s="483">
        <f ca="1">C119+CHP!B139+Autoproducer!B139</f>
        <v>29754398232993</v>
      </c>
      <c r="D150" s="483">
        <f ca="1">D119+CHP!C139+Autoproducer!C139</f>
        <v>30634776269475</v>
      </c>
      <c r="E150" s="483">
        <f ca="1">E119+CHP!D139+Autoproducer!D139</f>
        <v>30448389928418</v>
      </c>
      <c r="F150" s="483">
        <f ca="1">F119+CHP!E139+Autoproducer!E139</f>
        <v>30063720245811</v>
      </c>
      <c r="G150" s="483">
        <f ca="1">G119+CHP!F139+Autoproducer!F139</f>
        <v>29913024906233.004</v>
      </c>
      <c r="H150" s="483">
        <f ca="1">H119+CHP!G139+Autoproducer!G139</f>
        <v>30852429518043.895</v>
      </c>
      <c r="I150" s="483">
        <f ca="1">I119+CHP!H139+Autoproducer!H139</f>
        <v>30548671873654.203</v>
      </c>
      <c r="J150" s="483">
        <f ca="1">J119+CHP!I139+Autoproducer!I139</f>
        <v>30247904875640.387</v>
      </c>
      <c r="K150" s="483">
        <f ca="1">K119+CHP!J139+Autoproducer!J139</f>
        <v>29950099079588.75</v>
      </c>
      <c r="L150" s="483">
        <f ca="1">L119+CHP!K139+Autoproducer!K139</f>
        <v>29655225330980.617</v>
      </c>
      <c r="M150" s="483">
        <f ca="1">M119+CHP!L139+Autoproducer!L139</f>
        <v>29363254762338.172</v>
      </c>
      <c r="N150" s="483">
        <f ca="1">N119+CHP!M139+Autoproducer!M139</f>
        <v>29074158790398.398</v>
      </c>
      <c r="O150" s="483">
        <f ca="1">O119+CHP!N139+Autoproducer!N139</f>
        <v>28560020097751.805</v>
      </c>
      <c r="P150" s="483">
        <f ca="1">P119+CHP!O139+Autoproducer!O139</f>
        <v>28054973279342.469</v>
      </c>
      <c r="Q150" s="483">
        <f ca="1">Q119+CHP!P139+Autoproducer!P139</f>
        <v>27558857557196.805</v>
      </c>
      <c r="R150" s="483">
        <f ca="1">R119+CHP!Q139+Autoproducer!Q139</f>
        <v>27071514996490.625</v>
      </c>
      <c r="S150" s="483">
        <f ca="1">S119+CHP!R139+Autoproducer!R139</f>
        <v>26592790455271.746</v>
      </c>
      <c r="T150" s="483">
        <f ca="1">T119+CHP!S139+Autoproducer!S139</f>
        <v>26122531535071.672</v>
      </c>
      <c r="U150" s="483">
        <f ca="1">U119+CHP!T139+Autoproducer!T139</f>
        <v>25660588532390.66</v>
      </c>
      <c r="V150" s="483">
        <f ca="1">V119+CHP!U139+Autoproducer!U139</f>
        <v>25206814391040.699</v>
      </c>
      <c r="W150" s="483">
        <f ca="1">W119+CHP!V139+Autoproducer!V139</f>
        <v>24761064655331.238</v>
      </c>
      <c r="X150" s="483">
        <f ca="1">X119+CHP!W139+Autoproducer!W139</f>
        <v>24323197424082.781</v>
      </c>
      <c r="Y150" s="483">
        <f ca="1">Y119+CHP!X139+Autoproducer!X139</f>
        <v>23905906466297.609</v>
      </c>
      <c r="Z150" s="483">
        <f ca="1">Z119+CHP!Y139+Autoproducer!Y139</f>
        <v>23495774589632.129</v>
      </c>
      <c r="AA150" s="483">
        <f ca="1">AA119+CHP!Z139+Autoproducer!Z139</f>
        <v>23092678972248.191</v>
      </c>
      <c r="AB150" s="483">
        <f ca="1">AB119+CHP!AA139+Autoproducer!AA139</f>
        <v>22696498899450.121</v>
      </c>
      <c r="AC150" s="483">
        <f ca="1">AC119+CHP!AB139+Autoproducer!AB139</f>
        <v>22307115727534.402</v>
      </c>
      <c r="AD150" s="483">
        <f ca="1">AD119+CHP!AC139+Autoproducer!AC139</f>
        <v>21924412848259.535</v>
      </c>
      <c r="AE150" s="483">
        <f ca="1">AE119+CHP!AD139+Autoproducer!AD139</f>
        <v>21548275653925.484</v>
      </c>
      <c r="AF150" s="483">
        <f ca="1">AF119+CHP!AE139+Autoproducer!AE139</f>
        <v>21178591503052.195</v>
      </c>
      <c r="AG150" s="483">
        <f ca="1">AG119+CHP!AF139+Autoproducer!AF139</f>
        <v>20815249686646.953</v>
      </c>
      <c r="AH150" s="483">
        <f ca="1">AH119+CHP!AG139+Autoproducer!AG139</f>
        <v>20458141395050.461</v>
      </c>
    </row>
    <row r="151" spans="1:34">
      <c r="A151" s="431" t="s">
        <v>267</v>
      </c>
      <c r="B151" s="431"/>
      <c r="C151" s="483">
        <f ca="1">C120+CHP!B140+Autoproducer!B140</f>
        <v>4564482522481</v>
      </c>
      <c r="D151" s="483">
        <f ca="1">D120+CHP!C140+Autoproducer!C140</f>
        <v>4401890182410</v>
      </c>
      <c r="E151" s="483">
        <f ca="1">E120+CHP!D140+Autoproducer!D140</f>
        <v>10873858450602</v>
      </c>
      <c r="F151" s="483">
        <f ca="1">F120+CHP!E140+Autoproducer!E140</f>
        <v>17825672405345</v>
      </c>
      <c r="G151" s="483">
        <f ca="1">G120+CHP!F140+Autoproducer!F140</f>
        <v>14918838618222</v>
      </c>
      <c r="H151" s="483">
        <f ca="1">H120+CHP!G140+Autoproducer!G140</f>
        <v>15877101228577.752</v>
      </c>
      <c r="I151" s="483">
        <f ca="1">I120+CHP!H140+Autoproducer!H140</f>
        <v>16018656911769.701</v>
      </c>
      <c r="J151" s="483">
        <f ca="1">J120+CHP!I140+Autoproducer!I140</f>
        <v>16160212594961.65</v>
      </c>
      <c r="K151" s="483">
        <f ca="1">K120+CHP!J140+Autoproducer!J140</f>
        <v>16301768278153.648</v>
      </c>
      <c r="L151" s="483">
        <f ca="1">L120+CHP!K140+Autoproducer!K140</f>
        <v>16443323961345.596</v>
      </c>
      <c r="M151" s="483">
        <f ca="1">M120+CHP!L140+Autoproducer!L140</f>
        <v>16584879644537.543</v>
      </c>
      <c r="N151" s="483">
        <f ca="1">N120+CHP!M140+Autoproducer!M140</f>
        <v>16726435327729.502</v>
      </c>
      <c r="O151" s="483">
        <f ca="1">O120+CHP!N140+Autoproducer!N140</f>
        <v>16705317583340.422</v>
      </c>
      <c r="P151" s="483">
        <f ca="1">P120+CHP!O140+Autoproducer!O140</f>
        <v>16684199838951.348</v>
      </c>
      <c r="Q151" s="483">
        <f ca="1">Q120+CHP!P140+Autoproducer!P140</f>
        <v>16663082094562.275</v>
      </c>
      <c r="R151" s="483">
        <f ca="1">R120+CHP!Q140+Autoproducer!Q140</f>
        <v>16641964350173.203</v>
      </c>
      <c r="S151" s="483">
        <f ca="1">S120+CHP!R140+Autoproducer!R140</f>
        <v>16620846605784.131</v>
      </c>
      <c r="T151" s="483">
        <f ca="1">T120+CHP!S140+Autoproducer!S140</f>
        <v>16599728861395.059</v>
      </c>
      <c r="U151" s="483">
        <f ca="1">U120+CHP!T140+Autoproducer!T140</f>
        <v>16578611117005.984</v>
      </c>
      <c r="V151" s="483">
        <f ca="1">V120+CHP!U140+Autoproducer!U140</f>
        <v>16557493372616.912</v>
      </c>
      <c r="W151" s="483">
        <f ca="1">W120+CHP!V140+Autoproducer!V140</f>
        <v>16536375628227.84</v>
      </c>
      <c r="X151" s="483">
        <f ca="1">X120+CHP!W140+Autoproducer!W140</f>
        <v>16515257883838.773</v>
      </c>
      <c r="Y151" s="483">
        <f ca="1">Y120+CHP!X140+Autoproducer!X140</f>
        <v>16501564747878.465</v>
      </c>
      <c r="Z151" s="483">
        <f ca="1">Z120+CHP!Y140+Autoproducer!Y140</f>
        <v>16487871611918.154</v>
      </c>
      <c r="AA151" s="483">
        <f ca="1">AA120+CHP!Z140+Autoproducer!Z140</f>
        <v>16474178475957.844</v>
      </c>
      <c r="AB151" s="483">
        <f ca="1">AB120+CHP!AA140+Autoproducer!AA140</f>
        <v>16460485339997.533</v>
      </c>
      <c r="AC151" s="483">
        <f ca="1">AC120+CHP!AB140+Autoproducer!AB140</f>
        <v>16446792204037.223</v>
      </c>
      <c r="AD151" s="483">
        <f ca="1">AD120+CHP!AC140+Autoproducer!AC140</f>
        <v>16433099068076.912</v>
      </c>
      <c r="AE151" s="483">
        <f ca="1">AE120+CHP!AD140+Autoproducer!AD140</f>
        <v>16419405932116.602</v>
      </c>
      <c r="AF151" s="483">
        <f ca="1">AF120+CHP!AE140+Autoproducer!AE140</f>
        <v>16405712796156.291</v>
      </c>
      <c r="AG151" s="483">
        <f ca="1">AG120+CHP!AF140+Autoproducer!AF140</f>
        <v>16392019660195.98</v>
      </c>
      <c r="AH151" s="483">
        <f ca="1">AH120+CHP!AG140+Autoproducer!AG140</f>
        <v>16378326524235.666</v>
      </c>
    </row>
    <row r="152" spans="1:34">
      <c r="A152" s="431" t="s">
        <v>268</v>
      </c>
      <c r="B152" s="431"/>
      <c r="C152" s="483">
        <f ca="1">C121+CHP!B141+Autoproducer!B141</f>
        <v>947794372609</v>
      </c>
      <c r="D152" s="483">
        <f ca="1">D121+CHP!C141+Autoproducer!C141</f>
        <v>943828705778</v>
      </c>
      <c r="E152" s="483">
        <f ca="1">E121+CHP!D141+Autoproducer!D141</f>
        <v>975554040425.99988</v>
      </c>
      <c r="F152" s="483">
        <f ca="1">F121+CHP!E141+Autoproducer!E141</f>
        <v>1011245041905</v>
      </c>
      <c r="G152" s="483">
        <f ca="1">G121+CHP!F141+Autoproducer!F141</f>
        <v>1003313708243</v>
      </c>
      <c r="H152" s="483">
        <f ca="1">H121+CHP!G141+Autoproducer!G141</f>
        <v>1004317021951.2429</v>
      </c>
      <c r="I152" s="483">
        <f ca="1">I121+CHP!H141+Autoproducer!H141</f>
        <v>1005321338973.1941</v>
      </c>
      <c r="J152" s="483">
        <f ca="1">J121+CHP!I141+Autoproducer!I141</f>
        <v>1006326660312.1671</v>
      </c>
      <c r="K152" s="483">
        <f ca="1">K121+CHP!J141+Autoproducer!J141</f>
        <v>1007332986972.4791</v>
      </c>
      <c r="L152" s="483">
        <f ca="1">L121+CHP!K141+Autoproducer!K141</f>
        <v>1008340319959.4515</v>
      </c>
      <c r="M152" s="483">
        <f ca="1">M121+CHP!L141+Autoproducer!L141</f>
        <v>1009348660279.4109</v>
      </c>
      <c r="N152" s="483">
        <f ca="1">N121+CHP!M141+Autoproducer!M141</f>
        <v>1010358008939.6902</v>
      </c>
      <c r="O152" s="483">
        <f ca="1">O121+CHP!N141+Autoproducer!N141</f>
        <v>1011368366948.6298</v>
      </c>
      <c r="P152" s="483">
        <f ca="1">P121+CHP!O141+Autoproducer!O141</f>
        <v>1012379735315.5782</v>
      </c>
      <c r="Q152" s="483">
        <f ca="1">Q121+CHP!P141+Autoproducer!P141</f>
        <v>1013392115050.8937</v>
      </c>
      <c r="R152" s="483">
        <f ca="1">R121+CHP!Q141+Autoproducer!Q141</f>
        <v>1014405507165.9445</v>
      </c>
      <c r="S152" s="483">
        <f ca="1">S121+CHP!R141+Autoproducer!R141</f>
        <v>1015419912673.1104</v>
      </c>
      <c r="T152" s="483">
        <f ca="1">T121+CHP!S141+Autoproducer!S141</f>
        <v>1016435332585.7833</v>
      </c>
      <c r="U152" s="483">
        <f ca="1">U121+CHP!T141+Autoproducer!T141</f>
        <v>1017451767918.369</v>
      </c>
      <c r="V152" s="483">
        <f ca="1">V121+CHP!U141+Autoproducer!U141</f>
        <v>1018469219686.2872</v>
      </c>
      <c r="W152" s="483">
        <f ca="1">W121+CHP!V141+Autoproducer!V141</f>
        <v>1019487688905.9734</v>
      </c>
      <c r="X152" s="483">
        <f ca="1">X121+CHP!W141+Autoproducer!W141</f>
        <v>1020507176594.8793</v>
      </c>
      <c r="Y152" s="483">
        <f ca="1">Y121+CHP!X141+Autoproducer!X141</f>
        <v>1015404640711.9049</v>
      </c>
      <c r="Z152" s="483">
        <f ca="1">Z121+CHP!Y141+Autoproducer!Y141</f>
        <v>1010327617508.3453</v>
      </c>
      <c r="AA152" s="483">
        <f ca="1">AA121+CHP!Z141+Autoproducer!Z141</f>
        <v>1005275979420.8036</v>
      </c>
      <c r="AB152" s="483">
        <f ca="1">AB121+CHP!AA141+Autoproducer!AA141</f>
        <v>1000249599523.6996</v>
      </c>
      <c r="AC152" s="483">
        <f ca="1">AC121+CHP!AB141+Autoproducer!AB141</f>
        <v>995248351526.08105</v>
      </c>
      <c r="AD152" s="483">
        <f ca="1">AD121+CHP!AC141+Autoproducer!AC141</f>
        <v>990272109768.45068</v>
      </c>
      <c r="AE152" s="483">
        <f ca="1">AE121+CHP!AD141+Autoproducer!AD141</f>
        <v>985320749219.6084</v>
      </c>
      <c r="AF152" s="483">
        <f ca="1">AF121+CHP!AE141+Autoproducer!AE141</f>
        <v>980394145473.51038</v>
      </c>
      <c r="AG152" s="483">
        <f ca="1">AG121+CHP!AF141+Autoproducer!AF141</f>
        <v>975492174746.14282</v>
      </c>
      <c r="AH152" s="483">
        <f ca="1">AH121+CHP!AG141+Autoproducer!AG141</f>
        <v>970614713872.41199</v>
      </c>
    </row>
    <row r="153" spans="1:34">
      <c r="A153" s="431" t="s">
        <v>269</v>
      </c>
      <c r="B153" s="431" t="s">
        <v>393</v>
      </c>
      <c r="C153" s="483">
        <f ca="1">C122+CHP!B142+Autoproducer!B142</f>
        <v>801064699862</v>
      </c>
      <c r="D153" s="483">
        <f ca="1">D122+CHP!C142+Autoproducer!C142</f>
        <v>836755701341</v>
      </c>
      <c r="E153" s="483">
        <f ca="1">E122+CHP!D142+Autoproducer!D142</f>
        <v>325184680142</v>
      </c>
      <c r="F153" s="483">
        <f ca="1">F122+CHP!E142+Autoproducer!E142</f>
        <v>321219013311</v>
      </c>
      <c r="G153" s="483">
        <f ca="1">G122+CHP!F142+Autoproducer!F142</f>
        <v>337081680635</v>
      </c>
      <c r="H153" s="483">
        <f ca="1">H122+CHP!G142+Autoproducer!G142</f>
        <v>347667573781.48358</v>
      </c>
      <c r="I153" s="483">
        <f ca="1">I122+CHP!H142+Autoproducer!H142</f>
        <v>344244612125.22955</v>
      </c>
      <c r="J153" s="483">
        <f ca="1">J122+CHP!I142+Autoproducer!I142</f>
        <v>340855351243.46179</v>
      </c>
      <c r="K153" s="483">
        <f ca="1">K122+CHP!J142+Autoproducer!J142</f>
        <v>337499459335.15088</v>
      </c>
      <c r="L153" s="483">
        <f ca="1">L122+CHP!K142+Autoproducer!K142</f>
        <v>334176607866.01508</v>
      </c>
      <c r="M153" s="483">
        <f ca="1">M122+CHP!L142+Autoproducer!L142</f>
        <v>330886471536.35742</v>
      </c>
      <c r="N153" s="483">
        <f ca="1">N122+CHP!M142+Autoproducer!M142</f>
        <v>327628728249.21954</v>
      </c>
      <c r="O153" s="483">
        <f ca="1">O122+CHP!N142+Autoproducer!N142</f>
        <v>321835040210.646</v>
      </c>
      <c r="P153" s="483">
        <f ca="1">P122+CHP!O142+Autoproducer!O142</f>
        <v>316143806011.41577</v>
      </c>
      <c r="Q153" s="483">
        <f ca="1">Q122+CHP!P142+Autoproducer!P142</f>
        <v>310553213888.60236</v>
      </c>
      <c r="R153" s="483">
        <f ca="1">R122+CHP!Q142+Autoproducer!Q142</f>
        <v>305061484117.95074</v>
      </c>
      <c r="S153" s="483">
        <f ca="1">S122+CHP!R142+Autoproducer!R142</f>
        <v>299666868447.31512</v>
      </c>
      <c r="T153" s="483">
        <f ca="1">T122+CHP!S142+Autoproducer!S142</f>
        <v>294367649540.1156</v>
      </c>
      <c r="U153" s="483">
        <f ca="1">U122+CHP!T142+Autoproducer!T142</f>
        <v>289162140428.63666</v>
      </c>
      <c r="V153" s="483">
        <f ca="1">V122+CHP!U142+Autoproducer!U142</f>
        <v>284048683976.99316</v>
      </c>
      <c r="W153" s="483">
        <f ca="1">W122+CHP!V142+Autoproducer!V142</f>
        <v>279025652353.59344</v>
      </c>
      <c r="X153" s="483">
        <f ca="1">X122+CHP!W142+Autoproducer!W142</f>
        <v>274091446512.93073</v>
      </c>
      <c r="Y153" s="483">
        <f ca="1">Y122+CHP!X142+Autoproducer!X142</f>
        <v>269389109059.43216</v>
      </c>
      <c r="Z153" s="483">
        <f ca="1">Z122+CHP!Y142+Autoproducer!Y142</f>
        <v>264767445329.27628</v>
      </c>
      <c r="AA153" s="483">
        <f ca="1">AA122+CHP!Z142+Autoproducer!Z142</f>
        <v>260225071276.82568</v>
      </c>
      <c r="AB153" s="483">
        <f ca="1">AB122+CHP!AA142+Autoproducer!AA142</f>
        <v>255760626601.25418</v>
      </c>
      <c r="AC153" s="483">
        <f ca="1">AC122+CHP!AB142+Autoproducer!AB142</f>
        <v>251372774339.17859</v>
      </c>
      <c r="AD153" s="483">
        <f ca="1">AD122+CHP!AC142+Autoproducer!AC142</f>
        <v>247060200464.27951</v>
      </c>
      <c r="AE153" s="483">
        <f ca="1">AE122+CHP!AD142+Autoproducer!AD142</f>
        <v>242821613493.79105</v>
      </c>
      <c r="AF153" s="483">
        <f ca="1">AF122+CHP!AE142+Autoproducer!AE142</f>
        <v>238655744101.74152</v>
      </c>
      <c r="AG153" s="483">
        <f ca="1">AG122+CHP!AF142+Autoproducer!AF142</f>
        <v>234561344738.82947</v>
      </c>
      <c r="AH153" s="483">
        <f ca="1">AH122+CHP!AG142+Autoproducer!AG142</f>
        <v>230537189258.82126</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1E34FFA-DC2B-4189-94CB-E595202C3F16}">
          <x14:formula1>
            <xm:f>'matching keys'!I2:I10</xm:f>
          </x14:formula1>
          <xm:sqref>B3:B4</xm:sqref>
        </x14:dataValidation>
        <x14:dataValidation type="list" allowBlank="1" showInputMessage="1" showErrorMessage="1" xr:uid="{7D2F0B7F-465D-4BFD-972D-4FC72E1311A4}">
          <x14:formula1>
            <xm:f>'matching keys'!I3:I11</xm:f>
          </x14:formula1>
          <xm:sqref>B30</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7B12-432D-42B6-8D57-269D23E4ABA2}">
  <dimension ref="A1:AH153"/>
  <sheetViews>
    <sheetView workbookViewId="0"/>
  </sheetViews>
  <sheetFormatPr defaultColWidth="9" defaultRowHeight="12"/>
  <cols>
    <col min="1" max="1" width="2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284</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-SUMPRODUCT((INDIRECT("'"&amp;C$6&amp;"_KESIS'!$b$4:$b$47")='petroleum-diesel'!$B7)*(INDIRECT("'"&amp;C$6&amp;"_KESIS'!$D$1:$BI$1")='petroleum-diesel'!$B$3)*IF(OR('petroleum-diesel'!$A7="coal mining 05",'petroleum-diesel'!$A7="energy pipelines and gas processing 352T353",'petroleum-diesel'!$A7="oil and gas extraction 06",'petroleum-diesel'!$A7="refined petroleum and coke 19",'petroleum-diesel'!$A7="iron and steel 241",'petroleum-diesel'!$A7="chemicals 20, rubber and plastic products 22"),INDIRECT("'"&amp;C$6&amp;"_KESIS'!$D$4:$BI$47")&lt;0,1),INDIRECT("'"&amp;C$6&amp;"_KESIS'!$D$4:$BI$47"))</f>
        <v>0</v>
      </c>
      <c r="D7" s="610" cm="1">
        <f t="array" aca="1" ref="D7" ca="1">-SUMPRODUCT((INDIRECT("'"&amp;D$6&amp;"_KESIS'!$b$4:$b$47")='petroleum-diesel'!$B7)*(INDIRECT("'"&amp;D$6&amp;"_KESIS'!$D$1:$BI$1")='petroleum-diesel'!$B$3)*IF(OR('petroleum-diesel'!$A7="coal mining 05",'petroleum-diesel'!$A7="energy pipelines and gas processing 352T353",'petroleum-diesel'!$A7="oil and gas extraction 06",'petroleum-diesel'!$A7="refined petroleum and coke 19",'petroleum-diesel'!$A7="iron and steel 241",'petroleum-diesel'!$A7="chemicals 20, rubber and plastic products 22"),INDIRECT("'"&amp;D$6&amp;"_KESIS'!$D$4:$BI$47")&lt;0,1),INDIRECT("'"&amp;D$6&amp;"_KESIS'!$D$4:$BI$47"))</f>
        <v>0</v>
      </c>
      <c r="E7" s="610" cm="1">
        <f t="array" aca="1" ref="E7" ca="1">-SUMPRODUCT((INDIRECT("'"&amp;E$6&amp;"_KESIS'!$b$4:$b$47")='petroleum-diesel'!$B7)*(INDIRECT("'"&amp;E$6&amp;"_KESIS'!$D$1:$BI$1")='petroleum-diesel'!$B$3)*IF(OR('petroleum-diesel'!$A7="coal mining 05",'petroleum-diesel'!$A7="energy pipelines and gas processing 352T353",'petroleum-diesel'!$A7="oil and gas extraction 06",'petroleum-diesel'!$A7="refined petroleum and coke 19",'petroleum-diesel'!$A7="iron and steel 241",'petroleum-diesel'!$A7="chemicals 20, rubber and plastic products 22"),INDIRECT("'"&amp;E$6&amp;"_KESIS'!$D$4:$BI$47")&lt;0,1),INDIRECT("'"&amp;E$6&amp;"_KESIS'!$D$4:$BI$47"))</f>
        <v>0</v>
      </c>
      <c r="F7" s="610" cm="1">
        <f t="array" aca="1" ref="F7" ca="1">-SUMPRODUCT((INDIRECT("'"&amp;F$6&amp;"_KESIS'!$b$4:$b$47")='petroleum-diesel'!$B7)*(INDIRECT("'"&amp;F$6&amp;"_KESIS'!$D$1:$BI$1")='petroleum-diesel'!$B$3)*IF(OR('petroleum-diesel'!$A7="coal mining 05",'petroleum-diesel'!$A7="energy pipelines and gas processing 352T353",'petroleum-diesel'!$A7="oil and gas extraction 06",'petroleum-diesel'!$A7="refined petroleum and coke 19",'petroleum-diesel'!$A7="iron and steel 241",'petroleum-diesel'!$A7="chemicals 20, rubber and plastic products 22"),INDIRECT("'"&amp;F$6&amp;"_KESIS'!$D$4:$BI$47")&lt;0,1),INDIRECT("'"&amp;F$6&amp;"_KESIS'!$D$4:$BI$47"))</f>
        <v>0</v>
      </c>
      <c r="G7" s="610" cm="1">
        <f t="array" aca="1" ref="G7" ca="1">-SUMPRODUCT((INDIRECT("'"&amp;G$6&amp;"_KESIS'!$b$4:$b$47")='petroleum-diesel'!$B7)*(INDIRECT("'"&amp;G$6&amp;"_KESIS'!$D$1:$BI$1")='petroleum-diesel'!$B$3)*IF(OR('petroleum-diesel'!$A7="coal mining 05",'petroleum-diesel'!$A7="energy pipelines and gas processing 352T353",'petroleum-diesel'!$A7="oil and gas extraction 06",'petroleum-diesel'!$A7="refined petroleum and coke 19",'petroleum-diesel'!$A7="iron and steel 241",'petroleum-diesel'!$A7="chemicals 20, rubber and plastic products 22"),INDIRECT("'"&amp;G$6&amp;"_KESIS'!$D$4:$BI$47")&lt;0,1),INDIRECT("'"&amp;G$6&amp;"_KESIS'!$D$4:$BI$47"))</f>
        <v>0</v>
      </c>
    </row>
    <row r="8" spans="1:8" ht="13.5">
      <c r="A8" s="607" t="s">
        <v>351</v>
      </c>
      <c r="B8" s="595" t="s">
        <v>86</v>
      </c>
      <c r="C8" s="610" cm="1">
        <f t="array" aca="1" ref="C8" ca="1">-SUMPRODUCT((INDIRECT("'"&amp;C$6&amp;"_KESIS'!$b$4:$b$47")='petroleum-diesel'!$B8)*(INDIRECT("'"&amp;C$6&amp;"_KESIS'!$D$1:$BI$1")='petroleum-diesel'!$B$3)*IF(OR('petroleum-diesel'!$A8="coal mining 05",'petroleum-diesel'!$A8="energy pipelines and gas processing 352T353",'petroleum-diesel'!$A8="oil and gas extraction 06",'petroleum-diesel'!$A8="refined petroleum and coke 19",'petroleum-diesel'!$A8="iron and steel 241",'petroleum-diesel'!$A8="chemicals 20, rubber and plastic products 22"),INDIRECT("'"&amp;C$6&amp;"_KESIS'!$D$4:$BI$47")&lt;0,1),INDIRECT("'"&amp;C$6&amp;"_KESIS'!$D$4:$BI$47"))</f>
        <v>0</v>
      </c>
      <c r="D8" s="610" cm="1">
        <f t="array" aca="1" ref="D8" ca="1">-SUMPRODUCT((INDIRECT("'"&amp;D$6&amp;"_KESIS'!$b$4:$b$47")='petroleum-diesel'!$B8)*(INDIRECT("'"&amp;D$6&amp;"_KESIS'!$D$1:$BI$1")='petroleum-diesel'!$B$3)*IF(OR('petroleum-diesel'!$A8="coal mining 05",'petroleum-diesel'!$A8="energy pipelines and gas processing 352T353",'petroleum-diesel'!$A8="oil and gas extraction 06",'petroleum-diesel'!$A8="refined petroleum and coke 19",'petroleum-diesel'!$A8="iron and steel 241",'petroleum-diesel'!$A8="chemicals 20, rubber and plastic products 22"),INDIRECT("'"&amp;D$6&amp;"_KESIS'!$D$4:$BI$47")&lt;0,1),INDIRECT("'"&amp;D$6&amp;"_KESIS'!$D$4:$BI$47"))</f>
        <v>0</v>
      </c>
      <c r="E8" s="610" cm="1">
        <f t="array" aca="1" ref="E8" ca="1">-SUMPRODUCT((INDIRECT("'"&amp;E$6&amp;"_KESIS'!$b$4:$b$47")='petroleum-diesel'!$B8)*(INDIRECT("'"&amp;E$6&amp;"_KESIS'!$D$1:$BI$1")='petroleum-diesel'!$B$3)*IF(OR('petroleum-diesel'!$A8="coal mining 05",'petroleum-diesel'!$A8="energy pipelines and gas processing 352T353",'petroleum-diesel'!$A8="oil and gas extraction 06",'petroleum-diesel'!$A8="refined petroleum and coke 19",'petroleum-diesel'!$A8="iron and steel 241",'petroleum-diesel'!$A8="chemicals 20, rubber and plastic products 22"),INDIRECT("'"&amp;E$6&amp;"_KESIS'!$D$4:$BI$47")&lt;0,1),INDIRECT("'"&amp;E$6&amp;"_KESIS'!$D$4:$BI$47"))</f>
        <v>0</v>
      </c>
      <c r="F8" s="610" cm="1">
        <f t="array" aca="1" ref="F8" ca="1">-SUMPRODUCT((INDIRECT("'"&amp;F$6&amp;"_KESIS'!$b$4:$b$47")='petroleum-diesel'!$B8)*(INDIRECT("'"&amp;F$6&amp;"_KESIS'!$D$1:$BI$1")='petroleum-diesel'!$B$3)*IF(OR('petroleum-diesel'!$A8="coal mining 05",'petroleum-diesel'!$A8="energy pipelines and gas processing 352T353",'petroleum-diesel'!$A8="oil and gas extraction 06",'petroleum-diesel'!$A8="refined petroleum and coke 19",'petroleum-diesel'!$A8="iron and steel 241",'petroleum-diesel'!$A8="chemicals 20, rubber and plastic products 22"),INDIRECT("'"&amp;F$6&amp;"_KESIS'!$D$4:$BI$47")&lt;0,1),INDIRECT("'"&amp;F$6&amp;"_KESIS'!$D$4:$BI$47"))</f>
        <v>0</v>
      </c>
      <c r="G8" s="610" cm="1">
        <f t="array" aca="1" ref="G8" ca="1">-SUMPRODUCT((INDIRECT("'"&amp;G$6&amp;"_KESIS'!$b$4:$b$47")='petroleum-diesel'!$B8)*(INDIRECT("'"&amp;G$6&amp;"_KESIS'!$D$1:$BI$1")='petroleum-diesel'!$B$3)*IF(OR('petroleum-diesel'!$A8="coal mining 05",'petroleum-diesel'!$A8="energy pipelines and gas processing 352T353",'petroleum-diesel'!$A8="oil and gas extraction 06",'petroleum-diesel'!$A8="refined petroleum and coke 19",'petroleum-diesel'!$A8="iron and steel 241",'petroleum-diesel'!$A8="chemicals 20, rubber and plastic products 22"),INDIRECT("'"&amp;G$6&amp;"_KESIS'!$D$4:$BI$47")&lt;0,1),INDIRECT("'"&amp;G$6&amp;"_KESIS'!$D$4:$BI$47"))</f>
        <v>0</v>
      </c>
    </row>
    <row r="9" spans="1:8" ht="13.5">
      <c r="A9" s="607" t="s">
        <v>254</v>
      </c>
      <c r="B9" s="596" t="s">
        <v>88</v>
      </c>
      <c r="C9" s="610" cm="1">
        <f t="array" aca="1" ref="C9" ca="1">-SUMPRODUCT((INDIRECT("'"&amp;C$6&amp;"_KESIS'!$b$4:$b$47")='petroleum-diesel'!$B9)*(INDIRECT("'"&amp;C$6&amp;"_KESIS'!$D$1:$BI$1")='petroleum-diesel'!$B$3)*IF(OR('petroleum-diesel'!$A9="coal mining 05",'petroleum-diesel'!$A9="energy pipelines and gas processing 352T353",'petroleum-diesel'!$A9="oil and gas extraction 06",'petroleum-diesel'!$A9="refined petroleum and coke 19",'petroleum-diesel'!$A9="iron and steel 241",'petroleum-diesel'!$A9="chemicals 20, rubber and plastic products 22"),INDIRECT("'"&amp;C$6&amp;"_KESIS'!$D$4:$BI$47")&lt;0,1),INDIRECT("'"&amp;C$6&amp;"_KESIS'!$D$4:$BI$47"))</f>
        <v>0</v>
      </c>
      <c r="D9" s="610" cm="1">
        <f t="array" aca="1" ref="D9" ca="1">-SUMPRODUCT((INDIRECT("'"&amp;D$6&amp;"_KESIS'!$b$4:$b$47")='petroleum-diesel'!$B9)*(INDIRECT("'"&amp;D$6&amp;"_KESIS'!$D$1:$BI$1")='petroleum-diesel'!$B$3)*IF(OR('petroleum-diesel'!$A9="coal mining 05",'petroleum-diesel'!$A9="energy pipelines and gas processing 352T353",'petroleum-diesel'!$A9="oil and gas extraction 06",'petroleum-diesel'!$A9="refined petroleum and coke 19",'petroleum-diesel'!$A9="iron and steel 241",'petroleum-diesel'!$A9="chemicals 20, rubber and plastic products 22"),INDIRECT("'"&amp;D$6&amp;"_KESIS'!$D$4:$BI$47")&lt;0,1),INDIRECT("'"&amp;D$6&amp;"_KESIS'!$D$4:$BI$47"))</f>
        <v>0</v>
      </c>
      <c r="E9" s="610" cm="1">
        <f t="array" aca="1" ref="E9" ca="1">-SUMPRODUCT((INDIRECT("'"&amp;E$6&amp;"_KESIS'!$b$4:$b$47")='petroleum-diesel'!$B9)*(INDIRECT("'"&amp;E$6&amp;"_KESIS'!$D$1:$BI$1")='petroleum-diesel'!$B$3)*IF(OR('petroleum-diesel'!$A9="coal mining 05",'petroleum-diesel'!$A9="energy pipelines and gas processing 352T353",'petroleum-diesel'!$A9="oil and gas extraction 06",'petroleum-diesel'!$A9="refined petroleum and coke 19",'petroleum-diesel'!$A9="iron and steel 241",'petroleum-diesel'!$A9="chemicals 20, rubber and plastic products 22"),INDIRECT("'"&amp;E$6&amp;"_KESIS'!$D$4:$BI$47")&lt;0,1),INDIRECT("'"&amp;E$6&amp;"_KESIS'!$D$4:$BI$47"))</f>
        <v>0</v>
      </c>
      <c r="F9" s="610" cm="1">
        <f t="array" aca="1" ref="F9" ca="1">-SUMPRODUCT((INDIRECT("'"&amp;F$6&amp;"_KESIS'!$b$4:$b$47")='petroleum-diesel'!$B9)*(INDIRECT("'"&amp;F$6&amp;"_KESIS'!$D$1:$BI$1")='petroleum-diesel'!$B$3)*IF(OR('petroleum-diesel'!$A9="coal mining 05",'petroleum-diesel'!$A9="energy pipelines and gas processing 352T353",'petroleum-diesel'!$A9="oil and gas extraction 06",'petroleum-diesel'!$A9="refined petroleum and coke 19",'petroleum-diesel'!$A9="iron and steel 241",'petroleum-diesel'!$A9="chemicals 20, rubber and plastic products 22"),INDIRECT("'"&amp;F$6&amp;"_KESIS'!$D$4:$BI$47")&lt;0,1),INDIRECT("'"&amp;F$6&amp;"_KESIS'!$D$4:$BI$47"))</f>
        <v>0</v>
      </c>
      <c r="G9" s="610" cm="1">
        <f t="array" aca="1" ref="G9" ca="1">-SUMPRODUCT((INDIRECT("'"&amp;G$6&amp;"_KESIS'!$b$4:$b$47")='petroleum-diesel'!$B9)*(INDIRECT("'"&amp;G$6&amp;"_KESIS'!$D$1:$BI$1")='petroleum-diesel'!$B$3)*IF(OR('petroleum-diesel'!$A9="coal mining 05",'petroleum-diesel'!$A9="energy pipelines and gas processing 352T353",'petroleum-diesel'!$A9="oil and gas extraction 06",'petroleum-diesel'!$A9="refined petroleum and coke 19",'petroleum-diesel'!$A9="iron and steel 241",'petroleum-diesel'!$A9="chemicals 20, rubber and plastic products 22"),INDIRECT("'"&amp;G$6&amp;"_KESIS'!$D$4:$BI$47")&lt;0,1),INDIRECT("'"&amp;G$6&amp;"_KESIS'!$D$4:$BI$47"))</f>
        <v>0</v>
      </c>
    </row>
    <row r="10" spans="1:8" ht="13.5">
      <c r="A10" s="607" t="s">
        <v>910</v>
      </c>
      <c r="B10" s="597" t="s">
        <v>90</v>
      </c>
      <c r="C10" s="610" cm="1">
        <f t="array" aca="1" ref="C10" ca="1">-SUMPRODUCT((INDIRECT("'"&amp;C$6&amp;"_KESIS'!$b$4:$b$47")='petroleum-diesel'!$B10)*(INDIRECT("'"&amp;C$6&amp;"_KESIS'!$D$1:$BI$1")='petroleum-diesel'!$B$3)*IF(OR('petroleum-diesel'!$A10="coal mining 05",'petroleum-diesel'!$A10="energy pipelines and gas processing 352T353",'petroleum-diesel'!$A10="oil and gas extraction 06",'petroleum-diesel'!$A10="refined petroleum and coke 19",'petroleum-diesel'!$A10="iron and steel 241",'petroleum-diesel'!$A10="chemicals 20, rubber and plastic products 22"),INDIRECT("'"&amp;C$6&amp;"_KESIS'!$D$4:$BI$47")&lt;0,1),INDIRECT("'"&amp;C$6&amp;"_KESIS'!$D$4:$BI$47"))</f>
        <v>0</v>
      </c>
      <c r="D10" s="610" cm="1">
        <f t="array" aca="1" ref="D10" ca="1">-SUMPRODUCT((INDIRECT("'"&amp;D$6&amp;"_KESIS'!$b$4:$b$47")='petroleum-diesel'!$B10)*(INDIRECT("'"&amp;D$6&amp;"_KESIS'!$D$1:$BI$1")='petroleum-diesel'!$B$3)*IF(OR('petroleum-diesel'!$A10="coal mining 05",'petroleum-diesel'!$A10="energy pipelines and gas processing 352T353",'petroleum-diesel'!$A10="oil and gas extraction 06",'petroleum-diesel'!$A10="refined petroleum and coke 19",'petroleum-diesel'!$A10="iron and steel 241",'petroleum-diesel'!$A10="chemicals 20, rubber and plastic products 22"),INDIRECT("'"&amp;D$6&amp;"_KESIS'!$D$4:$BI$47")&lt;0,1),INDIRECT("'"&amp;D$6&amp;"_KESIS'!$D$4:$BI$47"))</f>
        <v>0</v>
      </c>
      <c r="E10" s="610" cm="1">
        <f t="array" aca="1" ref="E10" ca="1">-SUMPRODUCT((INDIRECT("'"&amp;E$6&amp;"_KESIS'!$b$4:$b$47")='petroleum-diesel'!$B10)*(INDIRECT("'"&amp;E$6&amp;"_KESIS'!$D$1:$BI$1")='petroleum-diesel'!$B$3)*IF(OR('petroleum-diesel'!$A10="coal mining 05",'petroleum-diesel'!$A10="energy pipelines and gas processing 352T353",'petroleum-diesel'!$A10="oil and gas extraction 06",'petroleum-diesel'!$A10="refined petroleum and coke 19",'petroleum-diesel'!$A10="iron and steel 241",'petroleum-diesel'!$A10="chemicals 20, rubber and plastic products 22"),INDIRECT("'"&amp;E$6&amp;"_KESIS'!$D$4:$BI$47")&lt;0,1),INDIRECT("'"&amp;E$6&amp;"_KESIS'!$D$4:$BI$47"))</f>
        <v>0</v>
      </c>
      <c r="F10" s="610" cm="1">
        <f t="array" aca="1" ref="F10" ca="1">-SUMPRODUCT((INDIRECT("'"&amp;F$6&amp;"_KESIS'!$b$4:$b$47")='petroleum-diesel'!$B10)*(INDIRECT("'"&amp;F$6&amp;"_KESIS'!$D$1:$BI$1")='petroleum-diesel'!$B$3)*IF(OR('petroleum-diesel'!$A10="coal mining 05",'petroleum-diesel'!$A10="energy pipelines and gas processing 352T353",'petroleum-diesel'!$A10="oil and gas extraction 06",'petroleum-diesel'!$A10="refined petroleum and coke 19",'petroleum-diesel'!$A10="iron and steel 241",'petroleum-diesel'!$A10="chemicals 20, rubber and plastic products 22"),INDIRECT("'"&amp;F$6&amp;"_KESIS'!$D$4:$BI$47")&lt;0,1),INDIRECT("'"&amp;F$6&amp;"_KESIS'!$D$4:$BI$47"))</f>
        <v>0</v>
      </c>
      <c r="G10" s="610" cm="1">
        <f t="array" aca="1" ref="G10" ca="1">-SUMPRODUCT((INDIRECT("'"&amp;G$6&amp;"_KESIS'!$b$4:$b$47")='petroleum-diesel'!$B10)*(INDIRECT("'"&amp;G$6&amp;"_KESIS'!$D$1:$BI$1")='petroleum-diesel'!$B$3)*IF(OR('petroleum-diesel'!$A10="coal mining 05",'petroleum-diesel'!$A10="energy pipelines and gas processing 352T353",'petroleum-diesel'!$A10="oil and gas extraction 06",'petroleum-diesel'!$A10="refined petroleum and coke 19",'petroleum-diesel'!$A10="iron and steel 241",'petroleum-diesel'!$A10="chemicals 20, rubber and plastic products 22"),INDIRECT("'"&amp;G$6&amp;"_KESIS'!$D$4:$BI$47")&lt;0,1),INDIRECT("'"&amp;G$6&amp;"_KESIS'!$D$4:$BI$47"))</f>
        <v>0</v>
      </c>
      <c r="H10" s="485"/>
    </row>
    <row r="11" spans="1:8" ht="13.5">
      <c r="A11" s="607" t="s">
        <v>247</v>
      </c>
      <c r="B11" s="598" t="s">
        <v>94</v>
      </c>
      <c r="C11" s="610" cm="1">
        <f t="array" aca="1" ref="C11" ca="1">-SUMPRODUCT((INDIRECT("'"&amp;C$6&amp;"_KESIS'!$b$4:$b$47")='petroleum-diesel'!$B11)*(INDIRECT("'"&amp;C$6&amp;"_KESIS'!$D$1:$BI$1")='petroleum-diesel'!$B$3)*IF(OR('petroleum-diesel'!$A11="coal mining 05",'petroleum-diesel'!$A11="energy pipelines and gas processing 352T353",'petroleum-diesel'!$A11="oil and gas extraction 06",'petroleum-diesel'!$A11="refined petroleum and coke 19",'petroleum-diesel'!$A11="iron and steel 241",'petroleum-diesel'!$A11="chemicals 20, rubber and plastic products 22"),INDIRECT("'"&amp;C$6&amp;"_KESIS'!$D$4:$BI$47")&lt;0,1),INDIRECT("'"&amp;C$6&amp;"_KESIS'!$D$4:$BI$47"))</f>
        <v>9.6999999999999993</v>
      </c>
      <c r="D11" s="610" cm="1">
        <f t="array" aca="1" ref="D11" ca="1">-SUMPRODUCT((INDIRECT("'"&amp;D$6&amp;"_KESIS'!$b$4:$b$47")='petroleum-diesel'!$B11)*(INDIRECT("'"&amp;D$6&amp;"_KESIS'!$D$1:$BI$1")='petroleum-diesel'!$B$3)*IF(OR('petroleum-diesel'!$A11="coal mining 05",'petroleum-diesel'!$A11="energy pipelines and gas processing 352T353",'petroleum-diesel'!$A11="oil and gas extraction 06",'petroleum-diesel'!$A11="refined petroleum and coke 19",'petroleum-diesel'!$A11="iron and steel 241",'petroleum-diesel'!$A11="chemicals 20, rubber and plastic products 22"),INDIRECT("'"&amp;D$6&amp;"_KESIS'!$D$4:$BI$47")&lt;0,1),INDIRECT("'"&amp;D$6&amp;"_KESIS'!$D$4:$BI$47"))</f>
        <v>16.799999999999997</v>
      </c>
      <c r="E11" s="610" cm="1">
        <f t="array" aca="1" ref="E11" ca="1">-SUMPRODUCT((INDIRECT("'"&amp;E$6&amp;"_KESIS'!$b$4:$b$47")='petroleum-diesel'!$B11)*(INDIRECT("'"&amp;E$6&amp;"_KESIS'!$D$1:$BI$1")='petroleum-diesel'!$B$3)*IF(OR('petroleum-diesel'!$A11="coal mining 05",'petroleum-diesel'!$A11="energy pipelines and gas processing 352T353",'petroleum-diesel'!$A11="oil and gas extraction 06",'petroleum-diesel'!$A11="refined petroleum and coke 19",'petroleum-diesel'!$A11="iron and steel 241",'petroleum-diesel'!$A11="chemicals 20, rubber and plastic products 22"),INDIRECT("'"&amp;E$6&amp;"_KESIS'!$D$4:$BI$47")&lt;0,1),INDIRECT("'"&amp;E$6&amp;"_KESIS'!$D$4:$BI$47"))</f>
        <v>16.2</v>
      </c>
      <c r="F11" s="610" cm="1">
        <f t="array" aca="1" ref="F11" ca="1">-SUMPRODUCT((INDIRECT("'"&amp;F$6&amp;"_KESIS'!$b$4:$b$47")='petroleum-diesel'!$B11)*(INDIRECT("'"&amp;F$6&amp;"_KESIS'!$D$1:$BI$1")='petroleum-diesel'!$B$3)*IF(OR('petroleum-diesel'!$A11="coal mining 05",'petroleum-diesel'!$A11="energy pipelines and gas processing 352T353",'petroleum-diesel'!$A11="oil and gas extraction 06",'petroleum-diesel'!$A11="refined petroleum and coke 19",'petroleum-diesel'!$A11="iron and steel 241",'petroleum-diesel'!$A11="chemicals 20, rubber and plastic products 22"),INDIRECT("'"&amp;F$6&amp;"_KESIS'!$D$4:$BI$47")&lt;0,1),INDIRECT("'"&amp;F$6&amp;"_KESIS'!$D$4:$BI$47"))</f>
        <v>16.7</v>
      </c>
      <c r="G11" s="610" cm="1">
        <f t="array" aca="1" ref="G11" ca="1">-SUMPRODUCT((INDIRECT("'"&amp;G$6&amp;"_KESIS'!$b$4:$b$47")='petroleum-diesel'!$B11)*(INDIRECT("'"&amp;G$6&amp;"_KESIS'!$D$1:$BI$1")='petroleum-diesel'!$B$3)*IF(OR('petroleum-diesel'!$A11="coal mining 05",'petroleum-diesel'!$A11="energy pipelines and gas processing 352T353",'petroleum-diesel'!$A11="oil and gas extraction 06",'petroleum-diesel'!$A11="refined petroleum and coke 19",'petroleum-diesel'!$A11="iron and steel 241",'petroleum-diesel'!$A11="chemicals 20, rubber and plastic products 22"),INDIRECT("'"&amp;G$6&amp;"_KESIS'!$D$4:$BI$47")&lt;0,1),INDIRECT("'"&amp;G$6&amp;"_KESIS'!$D$4:$BI$47"))</f>
        <v>14.1</v>
      </c>
    </row>
    <row r="12" spans="1:8" ht="13.5">
      <c r="A12" s="607" t="s">
        <v>806</v>
      </c>
      <c r="B12" s="599" t="s">
        <v>190</v>
      </c>
      <c r="C12" s="610" cm="1">
        <f t="array" aca="1" ref="C12" ca="1">-SUMPRODUCT((INDIRECT("'"&amp;C$6&amp;"_KESIS'!$b$4:$b$47")='petroleum-diesel'!$B12)*(INDIRECT("'"&amp;C$6&amp;"_KESIS'!$D$1:$BI$1")='petroleum-diesel'!$B$3)*IF(OR('petroleum-diesel'!$A12="coal mining 05",'petroleum-diesel'!$A12="energy pipelines and gas processing 352T353",'petroleum-diesel'!$A12="oil and gas extraction 06",'petroleum-diesel'!$A12="refined petroleum and coke 19",'petroleum-diesel'!$A12="iron and steel 241",'petroleum-diesel'!$A12="chemicals 20, rubber and plastic products 22"),INDIRECT("'"&amp;C$6&amp;"_KESIS'!$D$4:$BI$47")&lt;0,1),INDIRECT("'"&amp;C$6&amp;"_KESIS'!$D$4:$BI$47"))</f>
        <v>0</v>
      </c>
      <c r="D12" s="610" cm="1">
        <f t="array" aca="1" ref="D12" ca="1">-SUMPRODUCT((INDIRECT("'"&amp;D$6&amp;"_KESIS'!$b$4:$b$47")='petroleum-diesel'!$B12)*(INDIRECT("'"&amp;D$6&amp;"_KESIS'!$D$1:$BI$1")='petroleum-diesel'!$B$3)*IF(OR('petroleum-diesel'!$A12="coal mining 05",'petroleum-diesel'!$A12="energy pipelines and gas processing 352T353",'petroleum-diesel'!$A12="oil and gas extraction 06",'petroleum-diesel'!$A12="refined petroleum and coke 19",'petroleum-diesel'!$A12="iron and steel 241",'petroleum-diesel'!$A12="chemicals 20, rubber and plastic products 22"),INDIRECT("'"&amp;D$6&amp;"_KESIS'!$D$4:$BI$47")&lt;0,1),INDIRECT("'"&amp;D$6&amp;"_KESIS'!$D$4:$BI$47"))</f>
        <v>0</v>
      </c>
      <c r="E12" s="610" cm="1">
        <f t="array" aca="1" ref="E12" ca="1">-SUMPRODUCT((INDIRECT("'"&amp;E$6&amp;"_KESIS'!$b$4:$b$47")='petroleum-diesel'!$B12)*(INDIRECT("'"&amp;E$6&amp;"_KESIS'!$D$1:$BI$1")='petroleum-diesel'!$B$3)*IF(OR('petroleum-diesel'!$A12="coal mining 05",'petroleum-diesel'!$A12="energy pipelines and gas processing 352T353",'petroleum-diesel'!$A12="oil and gas extraction 06",'petroleum-diesel'!$A12="refined petroleum and coke 19",'petroleum-diesel'!$A12="iron and steel 241",'petroleum-diesel'!$A12="chemicals 20, rubber and plastic products 22"),INDIRECT("'"&amp;E$6&amp;"_KESIS'!$D$4:$BI$47")&lt;0,1),INDIRECT("'"&amp;E$6&amp;"_KESIS'!$D$4:$BI$47"))</f>
        <v>0</v>
      </c>
      <c r="F12" s="610" cm="1">
        <f t="array" aca="1" ref="F12" ca="1">-SUMPRODUCT((INDIRECT("'"&amp;F$6&amp;"_KESIS'!$b$4:$b$47")='petroleum-diesel'!$B12)*(INDIRECT("'"&amp;F$6&amp;"_KESIS'!$D$1:$BI$1")='petroleum-diesel'!$B$3)*IF(OR('petroleum-diesel'!$A12="coal mining 05",'petroleum-diesel'!$A12="energy pipelines and gas processing 352T353",'petroleum-diesel'!$A12="oil and gas extraction 06",'petroleum-diesel'!$A12="refined petroleum and coke 19",'petroleum-diesel'!$A12="iron and steel 241",'petroleum-diesel'!$A12="chemicals 20, rubber and plastic products 22"),INDIRECT("'"&amp;F$6&amp;"_KESIS'!$D$4:$BI$47")&lt;0,1),INDIRECT("'"&amp;F$6&amp;"_KESIS'!$D$4:$BI$47"))</f>
        <v>0</v>
      </c>
      <c r="G12" s="610" cm="1">
        <f t="array" aca="1" ref="G12" ca="1">-SUMPRODUCT((INDIRECT("'"&amp;G$6&amp;"_KESIS'!$b$4:$b$47")='petroleum-diesel'!$B12)*(INDIRECT("'"&amp;G$6&amp;"_KESIS'!$D$1:$BI$1")='petroleum-diesel'!$B$3)*IF(OR('petroleum-diesel'!$A12="coal mining 05",'petroleum-diesel'!$A12="energy pipelines and gas processing 352T353",'petroleum-diesel'!$A12="oil and gas extraction 06",'petroleum-diesel'!$A12="refined petroleum and coke 19",'petroleum-diesel'!$A12="iron and steel 241",'petroleum-diesel'!$A12="chemicals 20, rubber and plastic products 22"),INDIRECT("'"&amp;G$6&amp;"_KESIS'!$D$4:$BI$47")&lt;0,1),INDIRECT("'"&amp;G$6&amp;"_KESIS'!$D$4:$BI$47"))</f>
        <v>0</v>
      </c>
    </row>
    <row r="13" spans="1:8" ht="13.5">
      <c r="A13" s="608" t="s">
        <v>256</v>
      </c>
      <c r="B13" s="628" t="s">
        <v>101</v>
      </c>
      <c r="C13" s="610" cm="1">
        <f t="array" aca="1" ref="C13" ca="1">-SUMPRODUCT((INDIRECT("'"&amp;C$6&amp;"_KESIS'!$b$4:$b$47")='petroleum-diesel'!$B13)*(INDIRECT("'"&amp;C$6&amp;"_KESIS'!$D$1:$BI$1")='petroleum-diesel'!$B$3)*IF(OR('petroleum-diesel'!$A13="coal mining 05",'petroleum-diesel'!$A13="energy pipelines and gas processing 352T353",'petroleum-diesel'!$A13="oil and gas extraction 06",'petroleum-diesel'!$A13="refined petroleum and coke 19",'petroleum-diesel'!$A13="iron and steel 241",'petroleum-diesel'!$A13="chemicals 20, rubber and plastic products 22"),INDIRECT("'"&amp;C$6&amp;"_KESIS'!$D$4:$BI$47")&lt;0,1),INDIRECT("'"&amp;C$6&amp;"_KESIS'!$D$4:$BI$47"))</f>
        <v>6.1</v>
      </c>
      <c r="D13" s="610" cm="1">
        <f t="array" aca="1" ref="D13" ca="1">-SUMPRODUCT((INDIRECT("'"&amp;D$6&amp;"_KESIS'!$b$4:$b$47")='petroleum-diesel'!$B13)*(INDIRECT("'"&amp;D$6&amp;"_KESIS'!$D$1:$BI$1")='petroleum-diesel'!$B$3)*IF(OR('petroleum-diesel'!$A13="coal mining 05",'petroleum-diesel'!$A13="energy pipelines and gas processing 352T353",'petroleum-diesel'!$A13="oil and gas extraction 06",'petroleum-diesel'!$A13="refined petroleum and coke 19",'petroleum-diesel'!$A13="iron and steel 241",'petroleum-diesel'!$A13="chemicals 20, rubber and plastic products 22"),INDIRECT("'"&amp;D$6&amp;"_KESIS'!$D$4:$BI$47")&lt;0,1),INDIRECT("'"&amp;D$6&amp;"_KESIS'!$D$4:$BI$47"))</f>
        <v>2.5</v>
      </c>
      <c r="E13" s="610" cm="1">
        <f t="array" aca="1" ref="E13" ca="1">-SUMPRODUCT((INDIRECT("'"&amp;E$6&amp;"_KESIS'!$b$4:$b$47")='petroleum-diesel'!$B13)*(INDIRECT("'"&amp;E$6&amp;"_KESIS'!$D$1:$BI$1")='petroleum-diesel'!$B$3)*IF(OR('petroleum-diesel'!$A13="coal mining 05",'petroleum-diesel'!$A13="energy pipelines and gas processing 352T353",'petroleum-diesel'!$A13="oil and gas extraction 06",'petroleum-diesel'!$A13="refined petroleum and coke 19",'petroleum-diesel'!$A13="iron and steel 241",'petroleum-diesel'!$A13="chemicals 20, rubber and plastic products 22"),INDIRECT("'"&amp;E$6&amp;"_KESIS'!$D$4:$BI$47")&lt;0,1),INDIRECT("'"&amp;E$6&amp;"_KESIS'!$D$4:$BI$47"))</f>
        <v>2.2000000000000002</v>
      </c>
      <c r="F13" s="610" cm="1">
        <f t="array" aca="1" ref="F13" ca="1">-SUMPRODUCT((INDIRECT("'"&amp;F$6&amp;"_KESIS'!$b$4:$b$47")='petroleum-diesel'!$B13)*(INDIRECT("'"&amp;F$6&amp;"_KESIS'!$D$1:$BI$1")='petroleum-diesel'!$B$3)*IF(OR('petroleum-diesel'!$A13="coal mining 05",'petroleum-diesel'!$A13="energy pipelines and gas processing 352T353",'petroleum-diesel'!$A13="oil and gas extraction 06",'petroleum-diesel'!$A13="refined petroleum and coke 19",'petroleum-diesel'!$A13="iron and steel 241",'petroleum-diesel'!$A13="chemicals 20, rubber and plastic products 22"),INDIRECT("'"&amp;F$6&amp;"_KESIS'!$D$4:$BI$47")&lt;0,1),INDIRECT("'"&amp;F$6&amp;"_KESIS'!$D$4:$BI$47"))</f>
        <v>1.8</v>
      </c>
      <c r="G13" s="610" cm="1">
        <f t="array" aca="1" ref="G13" ca="1">-SUMPRODUCT((INDIRECT("'"&amp;G$6&amp;"_KESIS'!$b$4:$b$47")='petroleum-diesel'!$B13)*(INDIRECT("'"&amp;G$6&amp;"_KESIS'!$D$1:$BI$1")='petroleum-diesel'!$B$3)*IF(OR('petroleum-diesel'!$A13="coal mining 05",'petroleum-diesel'!$A13="energy pipelines and gas processing 352T353",'petroleum-diesel'!$A13="oil and gas extraction 06",'petroleum-diesel'!$A13="refined petroleum and coke 19",'petroleum-diesel'!$A13="iron and steel 241",'petroleum-diesel'!$A13="chemicals 20, rubber and plastic products 22"),INDIRECT("'"&amp;G$6&amp;"_KESIS'!$D$4:$BI$47")&lt;0,1),INDIRECT("'"&amp;G$6&amp;"_KESIS'!$D$4:$BI$47"))</f>
        <v>1.6</v>
      </c>
      <c r="H13" s="509" t="s">
        <v>906</v>
      </c>
    </row>
    <row r="14" spans="1:8" ht="13.5">
      <c r="A14" s="607" t="s">
        <v>267</v>
      </c>
      <c r="B14" s="597" t="s">
        <v>102</v>
      </c>
      <c r="C14" s="610" cm="1">
        <f t="array" aca="1" ref="C14" ca="1">-SUMPRODUCT((INDIRECT("'"&amp;C$6&amp;"_KESIS'!$b$4:$b$47")='petroleum-diesel'!$B14)*(INDIRECT("'"&amp;C$6&amp;"_KESIS'!$D$1:$BI$1")='petroleum-diesel'!$B$3)*IF(OR('petroleum-diesel'!$A14="coal mining 05",'petroleum-diesel'!$A14="energy pipelines and gas processing 352T353",'petroleum-diesel'!$A14="oil and gas extraction 06",'petroleum-diesel'!$A14="refined petroleum and coke 19",'petroleum-diesel'!$A14="iron and steel 241",'petroleum-diesel'!$A14="chemicals 20, rubber and plastic products 22"),INDIRECT("'"&amp;C$6&amp;"_KESIS'!$D$4:$BI$47")&lt;0,1),INDIRECT("'"&amp;C$6&amp;"_KESIS'!$D$4:$BI$47"))</f>
        <v>0.2</v>
      </c>
      <c r="D14" s="610" cm="1">
        <f t="array" aca="1" ref="D14" ca="1">-SUMPRODUCT((INDIRECT("'"&amp;D$6&amp;"_KESIS'!$b$4:$b$47")='petroleum-diesel'!$B14)*(INDIRECT("'"&amp;D$6&amp;"_KESIS'!$D$1:$BI$1")='petroleum-diesel'!$B$3)*IF(OR('petroleum-diesel'!$A14="coal mining 05",'petroleum-diesel'!$A14="energy pipelines and gas processing 352T353",'petroleum-diesel'!$A14="oil and gas extraction 06",'petroleum-diesel'!$A14="refined petroleum and coke 19",'petroleum-diesel'!$A14="iron and steel 241",'petroleum-diesel'!$A14="chemicals 20, rubber and plastic products 22"),INDIRECT("'"&amp;D$6&amp;"_KESIS'!$D$4:$BI$47")&lt;0,1),INDIRECT("'"&amp;D$6&amp;"_KESIS'!$D$4:$BI$47"))</f>
        <v>4.5</v>
      </c>
      <c r="E14" s="610" cm="1">
        <f t="array" aca="1" ref="E14" ca="1">-SUMPRODUCT((INDIRECT("'"&amp;E$6&amp;"_KESIS'!$b$4:$b$47")='petroleum-diesel'!$B14)*(INDIRECT("'"&amp;E$6&amp;"_KESIS'!$D$1:$BI$1")='petroleum-diesel'!$B$3)*IF(OR('petroleum-diesel'!$A14="coal mining 05",'petroleum-diesel'!$A14="energy pipelines and gas processing 352T353",'petroleum-diesel'!$A14="oil and gas extraction 06",'petroleum-diesel'!$A14="refined petroleum and coke 19",'petroleum-diesel'!$A14="iron and steel 241",'petroleum-diesel'!$A14="chemicals 20, rubber and plastic products 22"),INDIRECT("'"&amp;E$6&amp;"_KESIS'!$D$4:$BI$47")&lt;0,1),INDIRECT("'"&amp;E$6&amp;"_KESIS'!$D$4:$BI$47"))</f>
        <v>0</v>
      </c>
      <c r="F14" s="610" cm="1">
        <f t="array" aca="1" ref="F14" ca="1">-SUMPRODUCT((INDIRECT("'"&amp;F$6&amp;"_KESIS'!$b$4:$b$47")='petroleum-diesel'!$B14)*(INDIRECT("'"&amp;F$6&amp;"_KESIS'!$D$1:$BI$1")='petroleum-diesel'!$B$3)*IF(OR('petroleum-diesel'!$A14="coal mining 05",'petroleum-diesel'!$A14="energy pipelines and gas processing 352T353",'petroleum-diesel'!$A14="oil and gas extraction 06",'petroleum-diesel'!$A14="refined petroleum and coke 19",'petroleum-diesel'!$A14="iron and steel 241",'petroleum-diesel'!$A14="chemicals 20, rubber and plastic products 22"),INDIRECT("'"&amp;F$6&amp;"_KESIS'!$D$4:$BI$47")&lt;0,1),INDIRECT("'"&amp;F$6&amp;"_KESIS'!$D$4:$BI$47"))</f>
        <v>0</v>
      </c>
      <c r="G14" s="610" cm="1">
        <f t="array" aca="1" ref="G14" ca="1">-SUMPRODUCT((INDIRECT("'"&amp;G$6&amp;"_KESIS'!$b$4:$b$47")='petroleum-diesel'!$B14)*(INDIRECT("'"&amp;G$6&amp;"_KESIS'!$D$1:$BI$1")='petroleum-diesel'!$B$3)*IF(OR('petroleum-diesel'!$A14="coal mining 05",'petroleum-diesel'!$A14="energy pipelines and gas processing 352T353",'petroleum-diesel'!$A14="oil and gas extraction 06",'petroleum-diesel'!$A14="refined petroleum and coke 19",'petroleum-diesel'!$A14="iron and steel 241",'petroleum-diesel'!$A14="chemicals 20, rubber and plastic products 22"),INDIRECT("'"&amp;G$6&amp;"_KESIS'!$D$4:$BI$47")&lt;0,1),INDIRECT("'"&amp;G$6&amp;"_KESIS'!$D$4:$BI$47"))</f>
        <v>0</v>
      </c>
    </row>
    <row r="15" spans="1:8" ht="13.5">
      <c r="A15" s="107" t="s">
        <v>246</v>
      </c>
      <c r="B15" s="600" t="s">
        <v>109</v>
      </c>
      <c r="C15" s="627" cm="1">
        <f t="array" aca="1" ref="C15" ca="1">SUMPRODUCT((INDIRECT("'"&amp;C$6&amp;"_KESIS'!$b$48:$b$91")='petroleum-diesel'!$B15)*(INDIRECT("'"&amp;C$6&amp;"_KESIS'!$D$1:$BI$1")='petroleum-diesel'!$B$3),INDIRECT("'"&amp;C$6&amp;"_KESIS'!$D$48:$BI$91"))</f>
        <v>365.79999999999995</v>
      </c>
      <c r="D15" s="627" cm="1">
        <f t="array" aca="1" ref="D15" ca="1">SUMPRODUCT((INDIRECT("'"&amp;D$6&amp;"_KESIS'!$b$48:$b$91")='petroleum-diesel'!$B15)*(INDIRECT("'"&amp;D$6&amp;"_KESIS'!$D$1:$BI$1")='petroleum-diesel'!$B$3),INDIRECT("'"&amp;D$6&amp;"_KESIS'!$D$48:$BI$91"))</f>
        <v>485.29999999999995</v>
      </c>
      <c r="E15" s="627" cm="1">
        <f t="array" aca="1" ref="E15" ca="1">SUMPRODUCT((INDIRECT("'"&amp;E$6&amp;"_KESIS'!$b$48:$b$91")='petroleum-diesel'!$B15)*(INDIRECT("'"&amp;E$6&amp;"_KESIS'!$D$1:$BI$1")='petroleum-diesel'!$B$3),INDIRECT("'"&amp;E$6&amp;"_KESIS'!$D$48:$BI$91"))</f>
        <v>475</v>
      </c>
      <c r="F15" s="627" cm="1">
        <f t="array" aca="1" ref="F15" ca="1">SUMPRODUCT((INDIRECT("'"&amp;F$6&amp;"_KESIS'!$b$48:$b$91")='petroleum-diesel'!$B15)*(INDIRECT("'"&amp;F$6&amp;"_KESIS'!$D$1:$BI$1")='petroleum-diesel'!$B$3),INDIRECT("'"&amp;F$6&amp;"_KESIS'!$D$48:$BI$91"))</f>
        <v>423.20000000000005</v>
      </c>
      <c r="G15" s="627" cm="1">
        <f t="array" aca="1" ref="G15" ca="1">SUMPRODUCT((INDIRECT("'"&amp;G$6&amp;"_KESIS'!$b$48:$b$91")='petroleum-diesel'!$B15)*(INDIRECT("'"&amp;G$6&amp;"_KESIS'!$D$1:$BI$1")='petroleum-diesel'!$B$3),INDIRECT("'"&amp;G$6&amp;"_KESIS'!$D$48:$BI$91"))</f>
        <v>377.4</v>
      </c>
    </row>
    <row r="16" spans="1:8" ht="13.5">
      <c r="A16" s="107" t="s">
        <v>246</v>
      </c>
      <c r="B16" s="600" t="s">
        <v>110</v>
      </c>
      <c r="C16" s="627" cm="1">
        <f t="array" aca="1" ref="C16" ca="1">SUMPRODUCT((INDIRECT("'"&amp;C$6&amp;"_KESIS'!$b$48:$b$91")='petroleum-diesel'!$B16)*(INDIRECT("'"&amp;C$6&amp;"_KESIS'!$D$1:$BI$1")='petroleum-diesel'!$B$3),INDIRECT("'"&amp;C$6&amp;"_KESIS'!$D$48:$BI$91"))</f>
        <v>975.4</v>
      </c>
      <c r="D16" s="627" cm="1">
        <f t="array" aca="1" ref="D16" ca="1">SUMPRODUCT((INDIRECT("'"&amp;D$6&amp;"_KESIS'!$b$48:$b$91")='petroleum-diesel'!$B16)*(INDIRECT("'"&amp;D$6&amp;"_KESIS'!$D$1:$BI$1")='petroleum-diesel'!$B$3),INDIRECT("'"&amp;D$6&amp;"_KESIS'!$D$48:$BI$91"))</f>
        <v>1019.8</v>
      </c>
      <c r="E16" s="627" cm="1">
        <f t="array" aca="1" ref="E16" ca="1">SUMPRODUCT((INDIRECT("'"&amp;E$6&amp;"_KESIS'!$b$48:$b$91")='petroleum-diesel'!$B16)*(INDIRECT("'"&amp;E$6&amp;"_KESIS'!$D$1:$BI$1")='petroleum-diesel'!$B$3),INDIRECT("'"&amp;E$6&amp;"_KESIS'!$D$48:$BI$91"))</f>
        <v>864.5</v>
      </c>
      <c r="F16" s="627" cm="1">
        <f t="array" aca="1" ref="F16" ca="1">SUMPRODUCT((INDIRECT("'"&amp;F$6&amp;"_KESIS'!$b$48:$b$91")='petroleum-diesel'!$B16)*(INDIRECT("'"&amp;F$6&amp;"_KESIS'!$D$1:$BI$1")='petroleum-diesel'!$B$3),INDIRECT("'"&amp;F$6&amp;"_KESIS'!$D$48:$BI$91"))</f>
        <v>793.5</v>
      </c>
      <c r="G16" s="627" cm="1">
        <f t="array" aca="1" ref="G16" ca="1">SUMPRODUCT((INDIRECT("'"&amp;G$6&amp;"_KESIS'!$b$48:$b$91")='petroleum-diesel'!$B16)*(INDIRECT("'"&amp;G$6&amp;"_KESIS'!$D$1:$BI$1")='petroleum-diesel'!$B$3),INDIRECT("'"&amp;G$6&amp;"_KESIS'!$D$48:$BI$91"))</f>
        <v>803.5</v>
      </c>
    </row>
    <row r="17" spans="1:8" ht="13.5">
      <c r="A17" s="107" t="s">
        <v>249</v>
      </c>
      <c r="B17" s="600" t="s">
        <v>111</v>
      </c>
      <c r="C17" s="627" cm="1">
        <f t="array" aca="1" ref="C17" ca="1">SUMPRODUCT((INDIRECT("'"&amp;C$6&amp;"_KESIS'!$b$48:$b$91")='petroleum-diesel'!$B17)*(INDIRECT("'"&amp;C$6&amp;"_KESIS'!$D$1:$BI$1")='petroleum-diesel'!$B$3),INDIRECT("'"&amp;C$6&amp;"_KESIS'!$D$48:$BI$91"))</f>
        <v>33.5</v>
      </c>
      <c r="D17" s="627" cm="1">
        <f t="array" aca="1" ref="D17" ca="1">SUMPRODUCT((INDIRECT("'"&amp;D$6&amp;"_KESIS'!$b$48:$b$91")='petroleum-diesel'!$B17)*(INDIRECT("'"&amp;D$6&amp;"_KESIS'!$D$1:$BI$1")='petroleum-diesel'!$B$3),INDIRECT("'"&amp;D$6&amp;"_KESIS'!$D$48:$BI$91"))</f>
        <v>36.6</v>
      </c>
      <c r="E17" s="627" cm="1">
        <f t="array" aca="1" ref="E17" ca="1">SUMPRODUCT((INDIRECT("'"&amp;E$6&amp;"_KESIS'!$b$48:$b$91")='petroleum-diesel'!$B17)*(INDIRECT("'"&amp;E$6&amp;"_KESIS'!$D$1:$BI$1")='petroleum-diesel'!$B$3),INDIRECT("'"&amp;E$6&amp;"_KESIS'!$D$48:$BI$91"))</f>
        <v>31.8</v>
      </c>
      <c r="F17" s="627" cm="1">
        <f t="array" aca="1" ref="F17" ca="1">SUMPRODUCT((INDIRECT("'"&amp;F$6&amp;"_KESIS'!$b$48:$b$91")='petroleum-diesel'!$B17)*(INDIRECT("'"&amp;F$6&amp;"_KESIS'!$D$1:$BI$1")='petroleum-diesel'!$B$3),INDIRECT("'"&amp;F$6&amp;"_KESIS'!$D$48:$BI$91"))</f>
        <v>30.599999999999998</v>
      </c>
      <c r="G17" s="627" cm="1">
        <f t="array" aca="1" ref="G17" ca="1">SUMPRODUCT((INDIRECT("'"&amp;G$6&amp;"_KESIS'!$b$48:$b$91")='petroleum-diesel'!$B17)*(INDIRECT("'"&amp;G$6&amp;"_KESIS'!$D$1:$BI$1")='petroleum-diesel'!$B$3),INDIRECT("'"&amp;G$6&amp;"_KESIS'!$D$48:$BI$91"))</f>
        <v>29</v>
      </c>
    </row>
    <row r="18" spans="1:8" ht="13.5">
      <c r="A18" s="107" t="s">
        <v>250</v>
      </c>
      <c r="B18" s="600" t="s">
        <v>113</v>
      </c>
      <c r="C18" s="627" cm="1">
        <f t="array" aca="1" ref="C18" ca="1">SUMPRODUCT((INDIRECT("'"&amp;C$6&amp;"_KESIS'!$b$48:$b$91")='petroleum-diesel'!$B18)*(INDIRECT("'"&amp;C$6&amp;"_KESIS'!$D$1:$BI$1")='petroleum-diesel'!$B$3),INDIRECT("'"&amp;C$6&amp;"_KESIS'!$D$48:$BI$91"))</f>
        <v>19.7</v>
      </c>
      <c r="D18" s="627" cm="1">
        <f t="array" aca="1" ref="D18" ca="1">SUMPRODUCT((INDIRECT("'"&amp;D$6&amp;"_KESIS'!$b$48:$b$91")='petroleum-diesel'!$B18)*(INDIRECT("'"&amp;D$6&amp;"_KESIS'!$D$1:$BI$1")='petroleum-diesel'!$B$3),INDIRECT("'"&amp;D$6&amp;"_KESIS'!$D$48:$BI$91"))</f>
        <v>25.4</v>
      </c>
      <c r="E18" s="627" cm="1">
        <f t="array" aca="1" ref="E18" ca="1">SUMPRODUCT((INDIRECT("'"&amp;E$6&amp;"_KESIS'!$b$48:$b$91")='petroleum-diesel'!$B18)*(INDIRECT("'"&amp;E$6&amp;"_KESIS'!$D$1:$BI$1")='petroleum-diesel'!$B$3),INDIRECT("'"&amp;E$6&amp;"_KESIS'!$D$48:$BI$91"))</f>
        <v>12.6</v>
      </c>
      <c r="F18" s="627" cm="1">
        <f t="array" aca="1" ref="F18" ca="1">SUMPRODUCT((INDIRECT("'"&amp;F$6&amp;"_KESIS'!$b$48:$b$91")='petroleum-diesel'!$B18)*(INDIRECT("'"&amp;F$6&amp;"_KESIS'!$D$1:$BI$1")='petroleum-diesel'!$B$3),INDIRECT("'"&amp;F$6&amp;"_KESIS'!$D$48:$BI$91"))</f>
        <v>10.199999999999999</v>
      </c>
      <c r="G18" s="627" cm="1">
        <f t="array" aca="1" ref="G18" ca="1">SUMPRODUCT((INDIRECT("'"&amp;G$6&amp;"_KESIS'!$b$48:$b$91")='petroleum-diesel'!$B18)*(INDIRECT("'"&amp;G$6&amp;"_KESIS'!$D$1:$BI$1")='petroleum-diesel'!$B$3),INDIRECT("'"&amp;G$6&amp;"_KESIS'!$D$48:$BI$91"))</f>
        <v>7.9</v>
      </c>
    </row>
    <row r="19" spans="1:8" ht="13.5">
      <c r="A19" s="107" t="s">
        <v>251</v>
      </c>
      <c r="B19" s="600" t="s">
        <v>114</v>
      </c>
      <c r="C19" s="627" cm="1">
        <f t="array" aca="1" ref="C19" ca="1">SUMPRODUCT((INDIRECT("'"&amp;C$6&amp;"_KESIS'!$b$48:$b$91")='petroleum-diesel'!$B19)*(INDIRECT("'"&amp;C$6&amp;"_KESIS'!$D$1:$BI$1")='petroleum-diesel'!$B$3),INDIRECT("'"&amp;C$6&amp;"_KESIS'!$D$48:$BI$91"))</f>
        <v>6.8000000000000007</v>
      </c>
      <c r="D19" s="627" cm="1">
        <f t="array" aca="1" ref="D19" ca="1">SUMPRODUCT((INDIRECT("'"&amp;D$6&amp;"_KESIS'!$b$48:$b$91")='petroleum-diesel'!$B19)*(INDIRECT("'"&amp;D$6&amp;"_KESIS'!$D$1:$BI$1")='petroleum-diesel'!$B$3),INDIRECT("'"&amp;D$6&amp;"_KESIS'!$D$48:$BI$91"))</f>
        <v>10</v>
      </c>
      <c r="E19" s="627" cm="1">
        <f t="array" aca="1" ref="E19" ca="1">SUMPRODUCT((INDIRECT("'"&amp;E$6&amp;"_KESIS'!$b$48:$b$91")='petroleum-diesel'!$B19)*(INDIRECT("'"&amp;E$6&amp;"_KESIS'!$D$1:$BI$1")='petroleum-diesel'!$B$3),INDIRECT("'"&amp;E$6&amp;"_KESIS'!$D$48:$BI$91"))</f>
        <v>7.2999999999999989</v>
      </c>
      <c r="F19" s="627" cm="1">
        <f t="array" aca="1" ref="F19" ca="1">SUMPRODUCT((INDIRECT("'"&amp;F$6&amp;"_KESIS'!$b$48:$b$91")='petroleum-diesel'!$B19)*(INDIRECT("'"&amp;F$6&amp;"_KESIS'!$D$1:$BI$1")='petroleum-diesel'!$B$3),INDIRECT("'"&amp;F$6&amp;"_KESIS'!$D$48:$BI$91"))</f>
        <v>5.8000000000000007</v>
      </c>
      <c r="G19" s="627" cm="1">
        <f t="array" aca="1" ref="G19" ca="1">SUMPRODUCT((INDIRECT("'"&amp;G$6&amp;"_KESIS'!$b$48:$b$91")='petroleum-diesel'!$B19)*(INDIRECT("'"&amp;G$6&amp;"_KESIS'!$D$1:$BI$1")='petroleum-diesel'!$B$3),INDIRECT("'"&amp;G$6&amp;"_KESIS'!$D$48:$BI$91"))</f>
        <v>4.2</v>
      </c>
    </row>
    <row r="20" spans="1:8" ht="13.5">
      <c r="A20" s="107" t="s">
        <v>252</v>
      </c>
      <c r="B20" s="600" t="s">
        <v>115</v>
      </c>
      <c r="C20" s="627" cm="1">
        <f t="array" aca="1" ref="C20" ca="1">SUMPRODUCT((INDIRECT("'"&amp;C$6&amp;"_KESIS'!$b$48:$b$91")='petroleum-diesel'!$B20)*(INDIRECT("'"&amp;C$6&amp;"_KESIS'!$D$1:$BI$1")='petroleum-diesel'!$B$3),INDIRECT("'"&amp;C$6&amp;"_KESIS'!$D$48:$BI$91"))</f>
        <v>2.2000000000000002</v>
      </c>
      <c r="D20" s="627" cm="1">
        <f t="array" aca="1" ref="D20" ca="1">SUMPRODUCT((INDIRECT("'"&amp;D$6&amp;"_KESIS'!$b$48:$b$91")='petroleum-diesel'!$B20)*(INDIRECT("'"&amp;D$6&amp;"_KESIS'!$D$1:$BI$1")='petroleum-diesel'!$B$3),INDIRECT("'"&amp;D$6&amp;"_KESIS'!$D$48:$BI$91"))</f>
        <v>5</v>
      </c>
      <c r="E20" s="627" cm="1">
        <f t="array" aca="1" ref="E20" ca="1">SUMPRODUCT((INDIRECT("'"&amp;E$6&amp;"_KESIS'!$b$48:$b$91")='petroleum-diesel'!$B20)*(INDIRECT("'"&amp;E$6&amp;"_KESIS'!$D$1:$BI$1")='petroleum-diesel'!$B$3),INDIRECT("'"&amp;E$6&amp;"_KESIS'!$D$48:$BI$91"))</f>
        <v>5.4</v>
      </c>
      <c r="F20" s="627" cm="1">
        <f t="array" aca="1" ref="F20" ca="1">SUMPRODUCT((INDIRECT("'"&amp;F$6&amp;"_KESIS'!$b$48:$b$91")='petroleum-diesel'!$B20)*(INDIRECT("'"&amp;F$6&amp;"_KESIS'!$D$1:$BI$1")='petroleum-diesel'!$B$3),INDIRECT("'"&amp;F$6&amp;"_KESIS'!$D$48:$BI$91"))</f>
        <v>4.7</v>
      </c>
      <c r="G20" s="627" cm="1">
        <f t="array" aca="1" ref="G20" ca="1">SUMPRODUCT((INDIRECT("'"&amp;G$6&amp;"_KESIS'!$b$48:$b$91")='petroleum-diesel'!$B20)*(INDIRECT("'"&amp;G$6&amp;"_KESIS'!$D$1:$BI$1")='petroleum-diesel'!$B$3),INDIRECT("'"&amp;G$6&amp;"_KESIS'!$D$48:$BI$91"))</f>
        <v>4.3</v>
      </c>
    </row>
    <row r="21" spans="1:8" ht="13.5">
      <c r="A21" s="107" t="s">
        <v>253</v>
      </c>
      <c r="B21" s="600" t="s">
        <v>116</v>
      </c>
      <c r="C21" s="627" cm="1">
        <f t="array" aca="1" ref="C21" ca="1">SUMPRODUCT((INDIRECT("'"&amp;C$6&amp;"_KESIS'!$b$48:$b$91")='petroleum-diesel'!$B21)*(INDIRECT("'"&amp;C$6&amp;"_KESIS'!$D$1:$BI$1")='petroleum-diesel'!$B$3),INDIRECT("'"&amp;C$6&amp;"_KESIS'!$D$48:$BI$91"))</f>
        <v>5.6999999999999993</v>
      </c>
      <c r="D21" s="627" cm="1">
        <f t="array" aca="1" ref="D21" ca="1">SUMPRODUCT((INDIRECT("'"&amp;D$6&amp;"_KESIS'!$b$48:$b$91")='petroleum-diesel'!$B21)*(INDIRECT("'"&amp;D$6&amp;"_KESIS'!$D$1:$BI$1")='petroleum-diesel'!$B$3),INDIRECT("'"&amp;D$6&amp;"_KESIS'!$D$48:$BI$91"))</f>
        <v>8.8000000000000007</v>
      </c>
      <c r="E21" s="627" cm="1">
        <f t="array" aca="1" ref="E21" ca="1">SUMPRODUCT((INDIRECT("'"&amp;E$6&amp;"_KESIS'!$b$48:$b$91")='petroleum-diesel'!$B21)*(INDIRECT("'"&amp;E$6&amp;"_KESIS'!$D$1:$BI$1")='petroleum-diesel'!$B$3),INDIRECT("'"&amp;E$6&amp;"_KESIS'!$D$48:$BI$91"))</f>
        <v>8.4</v>
      </c>
      <c r="F21" s="627" cm="1">
        <f t="array" aca="1" ref="F21" ca="1">SUMPRODUCT((INDIRECT("'"&amp;F$6&amp;"_KESIS'!$b$48:$b$91")='petroleum-diesel'!$B21)*(INDIRECT("'"&amp;F$6&amp;"_KESIS'!$D$1:$BI$1")='petroleum-diesel'!$B$3),INDIRECT("'"&amp;F$6&amp;"_KESIS'!$D$48:$BI$91"))</f>
        <v>7.8000000000000007</v>
      </c>
      <c r="G21" s="627" cm="1">
        <f t="array" aca="1" ref="G21" ca="1">SUMPRODUCT((INDIRECT("'"&amp;G$6&amp;"_KESIS'!$b$48:$b$91")='petroleum-diesel'!$B21)*(INDIRECT("'"&amp;G$6&amp;"_KESIS'!$D$1:$BI$1")='petroleum-diesel'!$B$3),INDIRECT("'"&amp;G$6&amp;"_KESIS'!$D$48:$BI$91"))</f>
        <v>6.8999999999999995</v>
      </c>
    </row>
    <row r="22" spans="1:8" ht="13.5">
      <c r="A22" s="108" t="s">
        <v>256</v>
      </c>
      <c r="B22" s="601" t="s">
        <v>117</v>
      </c>
      <c r="C22" s="627" cm="1">
        <f t="array" aca="1" ref="C22" ca="1">SUMPRODUCT((INDIRECT("'"&amp;C$6&amp;"_KESIS'!$b$48:$b$91")='petroleum-diesel'!$B22)*(INDIRECT("'"&amp;C$6&amp;"_KESIS'!$D$1:$BI$1")='petroleum-diesel'!$B$3),INDIRECT("'"&amp;C$6&amp;"_KESIS'!$D$48:$BI$91"))</f>
        <v>37.700000000000003</v>
      </c>
      <c r="D22" s="627" cm="1">
        <f t="array" aca="1" ref="D22" ca="1">SUMPRODUCT((INDIRECT("'"&amp;D$6&amp;"_KESIS'!$b$48:$b$91")='petroleum-diesel'!$B22)*(INDIRECT("'"&amp;D$6&amp;"_KESIS'!$D$1:$BI$1")='petroleum-diesel'!$B$3),INDIRECT("'"&amp;D$6&amp;"_KESIS'!$D$48:$BI$91"))</f>
        <v>18</v>
      </c>
      <c r="E22" s="627" cm="1">
        <f t="array" aca="1" ref="E22" ca="1">SUMPRODUCT((INDIRECT("'"&amp;E$6&amp;"_KESIS'!$b$48:$b$91")='petroleum-diesel'!$B22)*(INDIRECT("'"&amp;E$6&amp;"_KESIS'!$D$1:$BI$1")='petroleum-diesel'!$B$3),INDIRECT("'"&amp;E$6&amp;"_KESIS'!$D$48:$BI$91"))</f>
        <v>14.600000000000001</v>
      </c>
      <c r="F22" s="627" cm="1">
        <f t="array" aca="1" ref="F22" ca="1">SUMPRODUCT((INDIRECT("'"&amp;F$6&amp;"_KESIS'!$b$48:$b$91")='petroleum-diesel'!$B22)*(INDIRECT("'"&amp;F$6&amp;"_KESIS'!$D$1:$BI$1")='petroleum-diesel'!$B$3),INDIRECT("'"&amp;F$6&amp;"_KESIS'!$D$48:$BI$91"))</f>
        <v>15.6</v>
      </c>
      <c r="G22" s="627" cm="1">
        <f t="array" aca="1" ref="G22" ca="1">SUMPRODUCT((INDIRECT("'"&amp;G$6&amp;"_KESIS'!$b$48:$b$91")='petroleum-diesel'!$B22)*(INDIRECT("'"&amp;G$6&amp;"_KESIS'!$D$1:$BI$1")='petroleum-diesel'!$B$3),INDIRECT("'"&amp;G$6&amp;"_KESIS'!$D$48:$BI$91"))</f>
        <v>17.200000000000003</v>
      </c>
    </row>
    <row r="23" spans="1:8" ht="13.5">
      <c r="A23" s="109" t="s">
        <v>398</v>
      </c>
      <c r="B23" s="600" t="s">
        <v>118</v>
      </c>
      <c r="C23" s="627" cm="1">
        <f t="array" aca="1" ref="C23" ca="1">SUMPRODUCT((INDIRECT("'"&amp;C$6&amp;"_KESIS'!$b$48:$b$91")='petroleum-diesel'!$B23)*(INDIRECT("'"&amp;C$6&amp;"_KESIS'!$D$1:$BI$1")='petroleum-diesel'!$B$3),INDIRECT("'"&amp;C$6&amp;"_KESIS'!$D$48:$BI$91"))</f>
        <v>134.39999999999998</v>
      </c>
      <c r="D23" s="627" cm="1">
        <f t="array" aca="1" ref="D23" ca="1">SUMPRODUCT((INDIRECT("'"&amp;D$6&amp;"_KESIS'!$b$48:$b$91")='petroleum-diesel'!$B23)*(INDIRECT("'"&amp;D$6&amp;"_KESIS'!$D$1:$BI$1")='petroleum-diesel'!$B$3),INDIRECT("'"&amp;D$6&amp;"_KESIS'!$D$48:$BI$91"))</f>
        <v>131.6</v>
      </c>
      <c r="E23" s="627" cm="1">
        <f t="array" aca="1" ref="E23" ca="1">SUMPRODUCT((INDIRECT("'"&amp;E$6&amp;"_KESIS'!$b$48:$b$91")='petroleum-diesel'!$B23)*(INDIRECT("'"&amp;E$6&amp;"_KESIS'!$D$1:$BI$1")='petroleum-diesel'!$B$3),INDIRECT("'"&amp;E$6&amp;"_KESIS'!$D$48:$BI$91"))</f>
        <v>132.6</v>
      </c>
      <c r="F23" s="627" cm="1">
        <f t="array" aca="1" ref="F23" ca="1">SUMPRODUCT((INDIRECT("'"&amp;F$6&amp;"_KESIS'!$b$48:$b$91")='petroleum-diesel'!$B23)*(INDIRECT("'"&amp;F$6&amp;"_KESIS'!$D$1:$BI$1")='petroleum-diesel'!$B$3),INDIRECT("'"&amp;F$6&amp;"_KESIS'!$D$48:$BI$91"))</f>
        <v>145.89999999999998</v>
      </c>
      <c r="G23" s="627" cm="1">
        <f t="array" aca="1" ref="G23" ca="1">SUMPRODUCT((INDIRECT("'"&amp;G$6&amp;"_KESIS'!$b$48:$b$91")='petroleum-diesel'!$B23)*(INDIRECT("'"&amp;G$6&amp;"_KESIS'!$D$1:$BI$1")='petroleum-diesel'!$B$3),INDIRECT("'"&amp;G$6&amp;"_KESIS'!$D$48:$BI$91"))</f>
        <v>144.9</v>
      </c>
    </row>
    <row r="24" spans="1:8" ht="13.5">
      <c r="A24" s="538" t="s">
        <v>351</v>
      </c>
      <c r="B24" s="602" t="s">
        <v>119</v>
      </c>
      <c r="C24" s="627" cm="1">
        <f t="array" aca="1" ref="C24" ca="1">SUMPRODUCT((INDIRECT("'"&amp;C$6&amp;"_KESIS'!$b$48:$b$91")='petroleum-diesel'!$B24)*(INDIRECT("'"&amp;C$6&amp;"_KESIS'!$D$1:$BI$1")='petroleum-diesel'!$B$3),INDIRECT("'"&amp;C$6&amp;"_KESIS'!$D$48:$BI$91"))</f>
        <v>3</v>
      </c>
      <c r="D24" s="627" cm="1">
        <f t="array" aca="1" ref="D24" ca="1">SUMPRODUCT((INDIRECT("'"&amp;D$6&amp;"_KESIS'!$b$48:$b$91")='petroleum-diesel'!$B24)*(INDIRECT("'"&amp;D$6&amp;"_KESIS'!$D$1:$BI$1")='petroleum-diesel'!$B$3),INDIRECT("'"&amp;D$6&amp;"_KESIS'!$D$48:$BI$91"))</f>
        <v>5</v>
      </c>
      <c r="E24" s="627" cm="1">
        <f t="array" aca="1" ref="E24" ca="1">SUMPRODUCT((INDIRECT("'"&amp;E$6&amp;"_KESIS'!$b$48:$b$91")='petroleum-diesel'!$B24)*(INDIRECT("'"&amp;E$6&amp;"_KESIS'!$D$1:$BI$1")='petroleum-diesel'!$B$3),INDIRECT("'"&amp;E$6&amp;"_KESIS'!$D$48:$BI$91"))</f>
        <v>4.5</v>
      </c>
      <c r="F24" s="627" cm="1">
        <f t="array" aca="1" ref="F24" ca="1">SUMPRODUCT((INDIRECT("'"&amp;F$6&amp;"_KESIS'!$b$48:$b$91")='petroleum-diesel'!$B24)*(INDIRECT("'"&amp;F$6&amp;"_KESIS'!$D$1:$BI$1")='petroleum-diesel'!$B$3),INDIRECT("'"&amp;F$6&amp;"_KESIS'!$D$48:$BI$91"))</f>
        <v>3.7</v>
      </c>
      <c r="G24" s="627" cm="1">
        <f t="array" aca="1" ref="G24" ca="1">SUMPRODUCT((INDIRECT("'"&amp;G$6&amp;"_KESIS'!$b$48:$b$91")='petroleum-diesel'!$B24)*(INDIRECT("'"&amp;G$6&amp;"_KESIS'!$D$1:$BI$1")='petroleum-diesel'!$B$3),INDIRECT("'"&amp;G$6&amp;"_KESIS'!$D$48:$BI$91"))</f>
        <v>3.3</v>
      </c>
    </row>
    <row r="25" spans="1:8" ht="13.5">
      <c r="A25" s="109" t="s">
        <v>261</v>
      </c>
      <c r="B25" s="603" t="s">
        <v>120</v>
      </c>
      <c r="C25" s="627" cm="1">
        <f t="array" aca="1" ref="C25" ca="1">SUMPRODUCT((INDIRECT("'"&amp;C$6&amp;"_KESIS'!$b$48:$b$91")='petroleum-diesel'!$B25)*(INDIRECT("'"&amp;C$6&amp;"_KESIS'!$D$1:$BI$1")='petroleum-diesel'!$B$3),INDIRECT("'"&amp;C$6&amp;"_KESIS'!$D$48:$BI$91"))</f>
        <v>3.2</v>
      </c>
      <c r="D25" s="627" cm="1">
        <f t="array" aca="1" ref="D25" ca="1">SUMPRODUCT((INDIRECT("'"&amp;D$6&amp;"_KESIS'!$b$48:$b$91")='petroleum-diesel'!$B25)*(INDIRECT("'"&amp;D$6&amp;"_KESIS'!$D$1:$BI$1")='petroleum-diesel'!$B$3),INDIRECT("'"&amp;D$6&amp;"_KESIS'!$D$48:$BI$91"))</f>
        <v>3.3000000000000003</v>
      </c>
      <c r="E25" s="627" cm="1">
        <f t="array" aca="1" ref="E25" ca="1">SUMPRODUCT((INDIRECT("'"&amp;E$6&amp;"_KESIS'!$b$48:$b$91")='petroleum-diesel'!$B25)*(INDIRECT("'"&amp;E$6&amp;"_KESIS'!$D$1:$BI$1")='petroleum-diesel'!$B$3),INDIRECT("'"&amp;E$6&amp;"_KESIS'!$D$48:$BI$91"))</f>
        <v>3.3000000000000003</v>
      </c>
      <c r="F25" s="627" cm="1">
        <f t="array" aca="1" ref="F25" ca="1">SUMPRODUCT((INDIRECT("'"&amp;F$6&amp;"_KESIS'!$b$48:$b$91")='petroleum-diesel'!$B25)*(INDIRECT("'"&amp;F$6&amp;"_KESIS'!$D$1:$BI$1")='petroleum-diesel'!$B$3),INDIRECT("'"&amp;F$6&amp;"_KESIS'!$D$48:$BI$91"))</f>
        <v>3.2</v>
      </c>
      <c r="G25" s="627" cm="1">
        <f t="array" aca="1" ref="G25" ca="1">SUMPRODUCT((INDIRECT("'"&amp;G$6&amp;"_KESIS'!$b$48:$b$91")='petroleum-diesel'!$B25)*(INDIRECT("'"&amp;G$6&amp;"_KESIS'!$D$1:$BI$1")='petroleum-diesel'!$B$3),INDIRECT("'"&amp;G$6&amp;"_KESIS'!$D$48:$BI$91"))</f>
        <v>3.2</v>
      </c>
    </row>
    <row r="26" spans="1:8" ht="13.5">
      <c r="A26" s="108" t="s">
        <v>262</v>
      </c>
      <c r="B26" s="604" t="s">
        <v>121</v>
      </c>
      <c r="C26" s="627" cm="1">
        <f t="array" aca="1" ref="C26" ca="1">SUMPRODUCT((INDIRECT("'"&amp;C$6&amp;"_KESIS'!$b$48:$b$91")='petroleum-diesel'!$B26)*(INDIRECT("'"&amp;C$6&amp;"_KESIS'!$D$1:$BI$1")='petroleum-diesel'!$B$3),INDIRECT("'"&amp;C$6&amp;"_KESIS'!$D$48:$BI$91"))</f>
        <v>39.599999999999994</v>
      </c>
      <c r="D26" s="627" cm="1">
        <f t="array" aca="1" ref="D26" ca="1">SUMPRODUCT((INDIRECT("'"&amp;D$6&amp;"_KESIS'!$b$48:$b$91")='petroleum-diesel'!$B26)*(INDIRECT("'"&amp;D$6&amp;"_KESIS'!$D$1:$BI$1")='petroleum-diesel'!$B$3),INDIRECT("'"&amp;D$6&amp;"_KESIS'!$D$48:$BI$91"))</f>
        <v>50.8</v>
      </c>
      <c r="E26" s="627" cm="1">
        <f t="array" aca="1" ref="E26" ca="1">SUMPRODUCT((INDIRECT("'"&amp;E$6&amp;"_KESIS'!$b$48:$b$91")='petroleum-diesel'!$B26)*(INDIRECT("'"&amp;E$6&amp;"_KESIS'!$D$1:$BI$1")='petroleum-diesel'!$B$3),INDIRECT("'"&amp;E$6&amp;"_KESIS'!$D$48:$BI$91"))</f>
        <v>52.5</v>
      </c>
      <c r="F26" s="627" cm="1">
        <f t="array" aca="1" ref="F26" ca="1">SUMPRODUCT((INDIRECT("'"&amp;F$6&amp;"_KESIS'!$b$48:$b$91")='petroleum-diesel'!$B26)*(INDIRECT("'"&amp;F$6&amp;"_KESIS'!$D$1:$BI$1")='petroleum-diesel'!$B$3),INDIRECT("'"&amp;F$6&amp;"_KESIS'!$D$48:$BI$91"))</f>
        <v>51.5</v>
      </c>
      <c r="G26" s="627" cm="1">
        <f t="array" aca="1" ref="G26" ca="1">SUMPRODUCT((INDIRECT("'"&amp;G$6&amp;"_KESIS'!$b$48:$b$91")='petroleum-diesel'!$B26)*(INDIRECT("'"&amp;G$6&amp;"_KESIS'!$D$1:$BI$1")='petroleum-diesel'!$B$3),INDIRECT("'"&amp;G$6&amp;"_KESIS'!$D$48:$BI$91"))</f>
        <v>50.1</v>
      </c>
    </row>
    <row r="27" spans="1:8" ht="13.5">
      <c r="A27" s="109" t="s">
        <v>265</v>
      </c>
      <c r="B27" s="604" t="s">
        <v>122</v>
      </c>
      <c r="C27" s="627" cm="1">
        <f t="array" aca="1" ref="C27" ca="1">SUMPRODUCT((INDIRECT("'"&amp;C$6&amp;"_KESIS'!$b$48:$b$91")='petroleum-diesel'!$B27)*(INDIRECT("'"&amp;C$6&amp;"_KESIS'!$D$1:$BI$1")='petroleum-diesel'!$B$3),INDIRECT("'"&amp;C$6&amp;"_KESIS'!$D$48:$BI$91"))</f>
        <v>117.9</v>
      </c>
      <c r="D27" s="627" cm="1">
        <f t="array" aca="1" ref="D27" ca="1">SUMPRODUCT((INDIRECT("'"&amp;D$6&amp;"_KESIS'!$b$48:$b$91")='petroleum-diesel'!$B27)*(INDIRECT("'"&amp;D$6&amp;"_KESIS'!$D$1:$BI$1")='petroleum-diesel'!$B$3),INDIRECT("'"&amp;D$6&amp;"_KESIS'!$D$48:$BI$91"))</f>
        <v>123</v>
      </c>
      <c r="E27" s="627" cm="1">
        <f t="array" aca="1" ref="E27" ca="1">SUMPRODUCT((INDIRECT("'"&amp;E$6&amp;"_KESIS'!$b$48:$b$91")='petroleum-diesel'!$B27)*(INDIRECT("'"&amp;E$6&amp;"_KESIS'!$D$1:$BI$1")='petroleum-diesel'!$B$3),INDIRECT("'"&amp;E$6&amp;"_KESIS'!$D$48:$BI$91"))</f>
        <v>100.3</v>
      </c>
      <c r="F27" s="627" cm="1">
        <f t="array" aca="1" ref="F27" ca="1">SUMPRODUCT((INDIRECT("'"&amp;F$6&amp;"_KESIS'!$b$48:$b$91")='petroleum-diesel'!$B27)*(INDIRECT("'"&amp;F$6&amp;"_KESIS'!$D$1:$BI$1")='petroleum-diesel'!$B$3),INDIRECT("'"&amp;F$6&amp;"_KESIS'!$D$48:$BI$91"))</f>
        <v>117.7</v>
      </c>
      <c r="G27" s="627" cm="1">
        <f t="array" aca="1" ref="G27" ca="1">SUMPRODUCT((INDIRECT("'"&amp;G$6&amp;"_KESIS'!$b$48:$b$91")='petroleum-diesel'!$B27)*(INDIRECT("'"&amp;G$6&amp;"_KESIS'!$D$1:$BI$1")='petroleum-diesel'!$B$3),INDIRECT("'"&amp;G$6&amp;"_KESIS'!$D$48:$BI$91"))</f>
        <v>144.1</v>
      </c>
    </row>
    <row r="28" spans="1:8" ht="13.5">
      <c r="A28" s="107" t="s">
        <v>266</v>
      </c>
      <c r="B28" s="600" t="s">
        <v>123</v>
      </c>
      <c r="C28" s="627" cm="1">
        <f t="array" aca="1" ref="C28" ca="1">SUMPRODUCT((INDIRECT("'"&amp;C$6&amp;"_KESIS'!$b$48:$b$91")='petroleum-diesel'!$B28)*(INDIRECT("'"&amp;C$6&amp;"_KESIS'!$D$1:$BI$1")='petroleum-diesel'!$B$3),INDIRECT("'"&amp;C$6&amp;"_KESIS'!$D$48:$BI$91"))</f>
        <v>188.8</v>
      </c>
      <c r="D28" s="627" cm="1">
        <f t="array" aca="1" ref="D28" ca="1">SUMPRODUCT((INDIRECT("'"&amp;D$6&amp;"_KESIS'!$b$48:$b$91")='petroleum-diesel'!$B28)*(INDIRECT("'"&amp;D$6&amp;"_KESIS'!$D$1:$BI$1")='petroleum-diesel'!$B$3),INDIRECT("'"&amp;D$6&amp;"_KESIS'!$D$48:$BI$91"))</f>
        <v>219.1</v>
      </c>
      <c r="E28" s="627" cm="1">
        <f t="array" aca="1" ref="E28" ca="1">SUMPRODUCT((INDIRECT("'"&amp;E$6&amp;"_KESIS'!$b$48:$b$91")='petroleum-diesel'!$B28)*(INDIRECT("'"&amp;E$6&amp;"_KESIS'!$D$1:$BI$1")='petroleum-diesel'!$B$3),INDIRECT("'"&amp;E$6&amp;"_KESIS'!$D$48:$BI$91"))</f>
        <v>218.8</v>
      </c>
      <c r="F28" s="627" cm="1">
        <f t="array" aca="1" ref="F28" ca="1">SUMPRODUCT((INDIRECT("'"&amp;F$6&amp;"_KESIS'!$b$48:$b$91")='petroleum-diesel'!$B28)*(INDIRECT("'"&amp;F$6&amp;"_KESIS'!$D$1:$BI$1")='petroleum-diesel'!$B$3),INDIRECT("'"&amp;F$6&amp;"_KESIS'!$D$48:$BI$91"))</f>
        <v>152.4</v>
      </c>
      <c r="G28" s="627" cm="1">
        <f t="array" aca="1" ref="G28" ca="1">SUMPRODUCT((INDIRECT("'"&amp;G$6&amp;"_KESIS'!$b$48:$b$91")='petroleum-diesel'!$B28)*(INDIRECT("'"&amp;G$6&amp;"_KESIS'!$D$1:$BI$1")='petroleum-diesel'!$B$3),INDIRECT("'"&amp;G$6&amp;"_KESIS'!$D$48:$BI$91"))</f>
        <v>166.1</v>
      </c>
    </row>
    <row r="29" spans="1:8" ht="13.5">
      <c r="A29" s="107" t="s">
        <v>269</v>
      </c>
      <c r="B29" s="600" t="s">
        <v>124</v>
      </c>
      <c r="C29" s="627" cm="1">
        <f t="array" aca="1" ref="C29" ca="1">SUMPRODUCT((INDIRECT("'"&amp;C$6&amp;"_KESIS'!$b$48:$b$91")='petroleum-diesel'!$B29)*(INDIRECT("'"&amp;C$6&amp;"_KESIS'!$D$1:$BI$1")='petroleum-diesel'!$B$3),INDIRECT("'"&amp;C$6&amp;"_KESIS'!$D$48:$BI$91"))</f>
        <v>696.7</v>
      </c>
      <c r="D29" s="627" cm="1">
        <f t="array" aca="1" ref="D29" ca="1">SUMPRODUCT((INDIRECT("'"&amp;D$6&amp;"_KESIS'!$b$48:$b$91")='petroleum-diesel'!$B29)*(INDIRECT("'"&amp;D$6&amp;"_KESIS'!$D$1:$BI$1")='petroleum-diesel'!$B$3),INDIRECT("'"&amp;D$6&amp;"_KESIS'!$D$48:$BI$91"))</f>
        <v>673.6</v>
      </c>
      <c r="E29" s="627" cm="1">
        <f t="array" aca="1" ref="E29" ca="1">SUMPRODUCT((INDIRECT("'"&amp;E$6&amp;"_KESIS'!$b$48:$b$91")='petroleum-diesel'!$B29)*(INDIRECT("'"&amp;E$6&amp;"_KESIS'!$D$1:$BI$1")='petroleum-diesel'!$B$3),INDIRECT("'"&amp;E$6&amp;"_KESIS'!$D$48:$BI$91"))</f>
        <v>661</v>
      </c>
      <c r="F29" s="627" cm="1">
        <f t="array" aca="1" ref="F29" ca="1">SUMPRODUCT((INDIRECT("'"&amp;F$6&amp;"_KESIS'!$b$48:$b$91")='petroleum-diesel'!$B29)*(INDIRECT("'"&amp;F$6&amp;"_KESIS'!$D$1:$BI$1")='petroleum-diesel'!$B$3),INDIRECT("'"&amp;F$6&amp;"_KESIS'!$D$48:$BI$91"))</f>
        <v>626.79999999999995</v>
      </c>
      <c r="G29" s="627" cm="1">
        <f t="array" aca="1" ref="G29" ca="1">SUMPRODUCT((INDIRECT("'"&amp;G$6&amp;"_KESIS'!$b$48:$b$91")='petroleum-diesel'!$B29)*(INDIRECT("'"&amp;G$6&amp;"_KESIS'!$D$1:$BI$1")='petroleum-diesel'!$B$3),INDIRECT("'"&amp;G$6&amp;"_KESIS'!$D$48:$BI$91"))</f>
        <v>592.6</v>
      </c>
    </row>
    <row r="30" spans="1:8" ht="13.5">
      <c r="A30" s="107" t="s">
        <v>268</v>
      </c>
      <c r="B30" s="602" t="s">
        <v>132</v>
      </c>
      <c r="C30" s="627" cm="1">
        <f t="array" aca="1" ref="C30" ca="1">SUMPRODUCT((INDIRECT("'"&amp;C$6&amp;"_KESIS'!$b$48:$b$91")='petroleum-diesel'!$B30)*(INDIRECT("'"&amp;C$6&amp;"_KESIS'!$D$1:$BI$1")='petroleum-diesel'!$B$3),INDIRECT("'"&amp;C$6&amp;"_KESIS'!$D$48:$BI$91"))</f>
        <v>1238.5</v>
      </c>
      <c r="D30" s="627" cm="1">
        <f t="array" aca="1" ref="D30" ca="1">SUMPRODUCT((INDIRECT("'"&amp;D$6&amp;"_KESIS'!$b$48:$b$91")='petroleum-diesel'!$B30)*(INDIRECT("'"&amp;D$6&amp;"_KESIS'!$D$1:$BI$1")='petroleum-diesel'!$B$3),INDIRECT("'"&amp;D$6&amp;"_KESIS'!$D$48:$BI$91"))</f>
        <v>1092.7</v>
      </c>
      <c r="E30" s="627" cm="1">
        <f t="array" aca="1" ref="E30" ca="1">SUMPRODUCT((INDIRECT("'"&amp;E$6&amp;"_KESIS'!$b$48:$b$91")='petroleum-diesel'!$B30)*(INDIRECT("'"&amp;E$6&amp;"_KESIS'!$D$1:$BI$1")='petroleum-diesel'!$B$3),INDIRECT("'"&amp;E$6&amp;"_KESIS'!$D$48:$BI$91"))</f>
        <v>1104.9000000000001</v>
      </c>
      <c r="F30" s="627" cm="1">
        <f t="array" aca="1" ref="F30" ca="1">SUMPRODUCT((INDIRECT("'"&amp;F$6&amp;"_KESIS'!$b$48:$b$91")='petroleum-diesel'!$B30)*(INDIRECT("'"&amp;F$6&amp;"_KESIS'!$D$1:$BI$1")='petroleum-diesel'!$B$3),INDIRECT("'"&amp;F$6&amp;"_KESIS'!$D$48:$BI$91"))</f>
        <v>1127.5999999999999</v>
      </c>
      <c r="G30" s="627" cm="1">
        <f t="array" aca="1" ref="G30" ca="1">SUMPRODUCT((INDIRECT("'"&amp;G$6&amp;"_KESIS'!$b$48:$b$91")='petroleum-diesel'!$B30)*(INDIRECT("'"&amp;G$6&amp;"_KESIS'!$D$1:$BI$1")='petroleum-diesel'!$B$3),INDIRECT("'"&amp;G$6&amp;"_KESIS'!$D$48:$BI$91"))</f>
        <v>1116.7</v>
      </c>
    </row>
    <row r="31" spans="1:8" ht="13.5">
      <c r="A31" s="108" t="s">
        <v>256</v>
      </c>
      <c r="B31" s="601" t="s">
        <v>134</v>
      </c>
      <c r="C31" s="627" cm="1">
        <f t="array" aca="1" ref="C31" ca="1">SUMPRODUCT((INDIRECT("'"&amp;C$6&amp;"_KESIS'!$b$48:$b$91")='petroleum-diesel'!$B31)*(INDIRECT("'"&amp;C$6&amp;"_KESIS'!$D$1:$BI$1")='petroleum-diesel'!$B$3),INDIRECT("'"&amp;C$6&amp;"_KESIS'!$D$48:$BI$91"))</f>
        <v>2151.7999999999997</v>
      </c>
      <c r="D31" s="627" cm="1">
        <f t="array" aca="1" ref="D31" ca="1">SUMPRODUCT((INDIRECT("'"&amp;D$6&amp;"_KESIS'!$b$48:$b$91")='petroleum-diesel'!$B31)*(INDIRECT("'"&amp;D$6&amp;"_KESIS'!$D$1:$BI$1")='petroleum-diesel'!$B$3),INDIRECT("'"&amp;D$6&amp;"_KESIS'!$D$48:$BI$91"))</f>
        <v>2046.6</v>
      </c>
      <c r="E31" s="627" cm="1">
        <f t="array" aca="1" ref="E31" ca="1">SUMPRODUCT((INDIRECT("'"&amp;E$6&amp;"_KESIS'!$b$48:$b$91")='petroleum-diesel'!$B31)*(INDIRECT("'"&amp;E$6&amp;"_KESIS'!$D$1:$BI$1")='petroleum-diesel'!$B$3),INDIRECT("'"&amp;E$6&amp;"_KESIS'!$D$48:$BI$91"))</f>
        <v>2284.6</v>
      </c>
      <c r="F31" s="627" cm="1">
        <f t="array" aca="1" ref="F31" ca="1">SUMPRODUCT((INDIRECT("'"&amp;F$6&amp;"_KESIS'!$b$48:$b$91")='petroleum-diesel'!$B31)*(INDIRECT("'"&amp;F$6&amp;"_KESIS'!$D$1:$BI$1")='petroleum-diesel'!$B$3),INDIRECT("'"&amp;F$6&amp;"_KESIS'!$D$48:$BI$91"))</f>
        <v>1978.3</v>
      </c>
      <c r="G31" s="627" cm="1">
        <f t="array" aca="1" ref="G31" ca="1">SUMPRODUCT((INDIRECT("'"&amp;G$6&amp;"_KESIS'!$b$48:$b$91")='petroleum-diesel'!$B31)*(INDIRECT("'"&amp;G$6&amp;"_KESIS'!$D$1:$BI$1")='petroleum-diesel'!$B$3),INDIRECT("'"&amp;G$6&amp;"_KESIS'!$D$48:$BI$91"))</f>
        <v>1896.5</v>
      </c>
      <c r="H31" s="429" t="s">
        <v>906</v>
      </c>
    </row>
    <row r="32" spans="1:8" ht="13.5">
      <c r="A32" s="605"/>
      <c r="B32" s="624"/>
      <c r="C32" s="625">
        <f ca="1">SUM(C7:C31)</f>
        <v>6036.6999999999989</v>
      </c>
      <c r="D32" s="625">
        <f t="shared" ref="D32:G32" ca="1" si="0">SUM(D7:D31)</f>
        <v>5978.4</v>
      </c>
      <c r="E32" s="625">
        <f t="shared" ca="1" si="0"/>
        <v>6000.5</v>
      </c>
      <c r="F32" s="625">
        <f t="shared" ca="1" si="0"/>
        <v>5517</v>
      </c>
      <c r="G32" s="625">
        <f t="shared" ca="1" si="0"/>
        <v>5383.6</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1341.1999999999998</v>
      </c>
      <c r="D35" s="488">
        <f t="shared" ref="D35:G35" ca="1" si="1">SUMIF($A$7:$A$31,$B35,D$7:D$31)</f>
        <v>1505.1</v>
      </c>
      <c r="E35" s="488">
        <f t="shared" ca="1" si="1"/>
        <v>1339.5</v>
      </c>
      <c r="F35" s="488">
        <f t="shared" ca="1" si="1"/>
        <v>1216.7</v>
      </c>
      <c r="G35" s="488">
        <f t="shared" ca="1" si="1"/>
        <v>1180.9000000000001</v>
      </c>
      <c r="H35" s="431" t="s">
        <v>681</v>
      </c>
    </row>
    <row r="36" spans="1:8">
      <c r="A36" s="433" t="s">
        <v>782</v>
      </c>
      <c r="B36" s="435" t="s">
        <v>247</v>
      </c>
      <c r="C36" s="488">
        <f t="shared" ref="C36:G53" ca="1" si="2">SUMIF($A$7:$A$31,$B36,C$7:C$31)</f>
        <v>9.6999999999999993</v>
      </c>
      <c r="D36" s="488">
        <f t="shared" ca="1" si="2"/>
        <v>16.799999999999997</v>
      </c>
      <c r="E36" s="488">
        <f t="shared" ca="1" si="2"/>
        <v>16.2</v>
      </c>
      <c r="F36" s="488">
        <f t="shared" ca="1" si="2"/>
        <v>16.7</v>
      </c>
      <c r="G36" s="488">
        <f t="shared" ca="1" si="2"/>
        <v>14.1</v>
      </c>
      <c r="H36" s="431"/>
    </row>
    <row r="37" spans="1:8">
      <c r="A37" s="433" t="s">
        <v>783</v>
      </c>
      <c r="B37" s="435" t="s">
        <v>248</v>
      </c>
      <c r="C37" s="488">
        <f t="shared" ca="1" si="2"/>
        <v>0</v>
      </c>
      <c r="D37" s="488">
        <f t="shared" ca="1" si="2"/>
        <v>0</v>
      </c>
      <c r="E37" s="488">
        <f t="shared" ca="1" si="2"/>
        <v>0</v>
      </c>
      <c r="F37" s="488">
        <f t="shared" ca="1" si="2"/>
        <v>0</v>
      </c>
      <c r="G37" s="488">
        <f t="shared" ca="1" si="2"/>
        <v>0</v>
      </c>
      <c r="H37" s="431"/>
    </row>
    <row r="38" spans="1:8">
      <c r="A38" s="433" t="s">
        <v>784</v>
      </c>
      <c r="B38" s="434" t="s">
        <v>249</v>
      </c>
      <c r="C38" s="488">
        <f t="shared" ca="1" si="2"/>
        <v>33.5</v>
      </c>
      <c r="D38" s="488">
        <f t="shared" ca="1" si="2"/>
        <v>36.6</v>
      </c>
      <c r="E38" s="488">
        <f t="shared" ca="1" si="2"/>
        <v>31.8</v>
      </c>
      <c r="F38" s="488">
        <f t="shared" ca="1" si="2"/>
        <v>30.599999999999998</v>
      </c>
      <c r="G38" s="488">
        <f t="shared" ca="1" si="2"/>
        <v>29</v>
      </c>
      <c r="H38" s="431" t="s">
        <v>681</v>
      </c>
    </row>
    <row r="39" spans="1:8">
      <c r="A39" s="433" t="s">
        <v>785</v>
      </c>
      <c r="B39" s="434" t="s">
        <v>250</v>
      </c>
      <c r="C39" s="488">
        <f t="shared" ca="1" si="2"/>
        <v>19.7</v>
      </c>
      <c r="D39" s="488">
        <f t="shared" ca="1" si="2"/>
        <v>25.4</v>
      </c>
      <c r="E39" s="488">
        <f t="shared" ca="1" si="2"/>
        <v>12.6</v>
      </c>
      <c r="F39" s="488">
        <f t="shared" ca="1" si="2"/>
        <v>10.199999999999999</v>
      </c>
      <c r="G39" s="488">
        <f t="shared" ca="1" si="2"/>
        <v>7.9</v>
      </c>
      <c r="H39" s="431" t="s">
        <v>681</v>
      </c>
    </row>
    <row r="40" spans="1:8">
      <c r="A40" s="433" t="s">
        <v>786</v>
      </c>
      <c r="B40" s="434" t="s">
        <v>251</v>
      </c>
      <c r="C40" s="488">
        <f t="shared" ca="1" si="2"/>
        <v>6.8000000000000007</v>
      </c>
      <c r="D40" s="488">
        <f t="shared" ca="1" si="2"/>
        <v>10</v>
      </c>
      <c r="E40" s="488">
        <f t="shared" ca="1" si="2"/>
        <v>7.2999999999999989</v>
      </c>
      <c r="F40" s="488">
        <f t="shared" ca="1" si="2"/>
        <v>5.8000000000000007</v>
      </c>
      <c r="G40" s="488">
        <f t="shared" ca="1" si="2"/>
        <v>4.2</v>
      </c>
      <c r="H40" s="431" t="s">
        <v>681</v>
      </c>
    </row>
    <row r="41" spans="1:8">
      <c r="A41" s="433" t="s">
        <v>787</v>
      </c>
      <c r="B41" s="434" t="s">
        <v>252</v>
      </c>
      <c r="C41" s="488">
        <f t="shared" ca="1" si="2"/>
        <v>2.2000000000000002</v>
      </c>
      <c r="D41" s="488">
        <f t="shared" ca="1" si="2"/>
        <v>5</v>
      </c>
      <c r="E41" s="488">
        <f t="shared" ca="1" si="2"/>
        <v>5.4</v>
      </c>
      <c r="F41" s="488">
        <f t="shared" ca="1" si="2"/>
        <v>4.7</v>
      </c>
      <c r="G41" s="488">
        <f t="shared" ca="1" si="2"/>
        <v>4.3</v>
      </c>
      <c r="H41" s="431" t="s">
        <v>681</v>
      </c>
    </row>
    <row r="42" spans="1:8">
      <c r="A42" s="433" t="s">
        <v>788</v>
      </c>
      <c r="B42" s="434" t="s">
        <v>253</v>
      </c>
      <c r="C42" s="488">
        <f t="shared" ca="1" si="2"/>
        <v>5.6999999999999993</v>
      </c>
      <c r="D42" s="488">
        <f t="shared" ca="1" si="2"/>
        <v>8.8000000000000007</v>
      </c>
      <c r="E42" s="488">
        <f t="shared" ca="1" si="2"/>
        <v>8.4</v>
      </c>
      <c r="F42" s="488">
        <f t="shared" ca="1" si="2"/>
        <v>7.8000000000000007</v>
      </c>
      <c r="G42" s="488">
        <f t="shared" ca="1" si="2"/>
        <v>6.8999999999999995</v>
      </c>
      <c r="H42" s="431" t="s">
        <v>681</v>
      </c>
    </row>
    <row r="43" spans="1:8">
      <c r="A43" s="433" t="s">
        <v>789</v>
      </c>
      <c r="B43" s="435" t="s">
        <v>254</v>
      </c>
      <c r="C43" s="488">
        <f t="shared" ca="1" si="2"/>
        <v>0</v>
      </c>
      <c r="D43" s="488">
        <f t="shared" ca="1" si="2"/>
        <v>0</v>
      </c>
      <c r="E43" s="488">
        <f t="shared" ca="1" si="2"/>
        <v>0</v>
      </c>
      <c r="F43" s="488">
        <f t="shared" ca="1" si="2"/>
        <v>0</v>
      </c>
      <c r="G43" s="488">
        <f t="shared" ca="1" si="2"/>
        <v>0</v>
      </c>
      <c r="H43" s="431"/>
    </row>
    <row r="44" spans="1:8">
      <c r="A44" s="433" t="s">
        <v>790</v>
      </c>
      <c r="B44" s="436" t="s">
        <v>257</v>
      </c>
      <c r="C44" s="488">
        <f t="shared" ca="1" si="2"/>
        <v>2195.6</v>
      </c>
      <c r="D44" s="488">
        <f t="shared" ca="1" si="2"/>
        <v>2067.1</v>
      </c>
      <c r="E44" s="488">
        <f t="shared" ca="1" si="2"/>
        <v>2301.4</v>
      </c>
      <c r="F44" s="488">
        <f t="shared" ca="1" si="2"/>
        <v>1995.7</v>
      </c>
      <c r="G44" s="488">
        <f t="shared" ca="1" si="2"/>
        <v>1915.3</v>
      </c>
      <c r="H44" s="431" t="s">
        <v>670</v>
      </c>
    </row>
    <row r="45" spans="1:8">
      <c r="A45" s="433" t="s">
        <v>791</v>
      </c>
      <c r="B45" s="437" t="s">
        <v>398</v>
      </c>
      <c r="C45" s="488">
        <f t="shared" ca="1" si="2"/>
        <v>134.39999999999998</v>
      </c>
      <c r="D45" s="488">
        <f t="shared" ca="1" si="2"/>
        <v>131.6</v>
      </c>
      <c r="E45" s="488">
        <f t="shared" ca="1" si="2"/>
        <v>132.6</v>
      </c>
      <c r="F45" s="488">
        <f t="shared" ca="1" si="2"/>
        <v>145.89999999999998</v>
      </c>
      <c r="G45" s="488">
        <f t="shared" ca="1" si="2"/>
        <v>144.9</v>
      </c>
      <c r="H45" s="431" t="s">
        <v>681</v>
      </c>
    </row>
    <row r="46" spans="1:8">
      <c r="A46" s="433" t="s">
        <v>792</v>
      </c>
      <c r="B46" s="438" t="s">
        <v>259</v>
      </c>
      <c r="C46" s="488">
        <f t="shared" ca="1" si="2"/>
        <v>3</v>
      </c>
      <c r="D46" s="488">
        <f t="shared" ca="1" si="2"/>
        <v>5</v>
      </c>
      <c r="E46" s="488">
        <f t="shared" ca="1" si="2"/>
        <v>4.5</v>
      </c>
      <c r="F46" s="488">
        <f t="shared" ca="1" si="2"/>
        <v>3.7</v>
      </c>
      <c r="G46" s="488">
        <f t="shared" ca="1" si="2"/>
        <v>3.3</v>
      </c>
      <c r="H46" s="431" t="s">
        <v>801</v>
      </c>
    </row>
    <row r="47" spans="1:8">
      <c r="A47" s="433" t="s">
        <v>793</v>
      </c>
      <c r="B47" s="439" t="s">
        <v>261</v>
      </c>
      <c r="C47" s="488">
        <f t="shared" ca="1" si="2"/>
        <v>3.2</v>
      </c>
      <c r="D47" s="488">
        <f t="shared" ca="1" si="2"/>
        <v>3.3000000000000003</v>
      </c>
      <c r="E47" s="488">
        <f t="shared" ca="1" si="2"/>
        <v>3.3000000000000003</v>
      </c>
      <c r="F47" s="488">
        <f t="shared" ca="1" si="2"/>
        <v>3.2</v>
      </c>
      <c r="G47" s="488">
        <f t="shared" ca="1" si="2"/>
        <v>3.2</v>
      </c>
      <c r="H47" s="431" t="s">
        <v>216</v>
      </c>
    </row>
    <row r="48" spans="1:8">
      <c r="A48" s="433" t="s">
        <v>794</v>
      </c>
      <c r="B48" s="440" t="s">
        <v>262</v>
      </c>
      <c r="C48" s="488">
        <f t="shared" ca="1" si="2"/>
        <v>39.599999999999994</v>
      </c>
      <c r="D48" s="488">
        <f t="shared" ca="1" si="2"/>
        <v>50.8</v>
      </c>
      <c r="E48" s="488">
        <f t="shared" ca="1" si="2"/>
        <v>52.5</v>
      </c>
      <c r="F48" s="488">
        <f t="shared" ca="1" si="2"/>
        <v>51.5</v>
      </c>
      <c r="G48" s="488">
        <f t="shared" ca="1" si="2"/>
        <v>50.1</v>
      </c>
      <c r="H48" s="431" t="s">
        <v>217</v>
      </c>
    </row>
    <row r="49" spans="1:18">
      <c r="A49" s="433" t="s">
        <v>795</v>
      </c>
      <c r="B49" s="441" t="s">
        <v>265</v>
      </c>
      <c r="C49" s="488">
        <f t="shared" ca="1" si="2"/>
        <v>117.9</v>
      </c>
      <c r="D49" s="488">
        <f t="shared" ca="1" si="2"/>
        <v>123</v>
      </c>
      <c r="E49" s="488">
        <f t="shared" ca="1" si="2"/>
        <v>100.3</v>
      </c>
      <c r="F49" s="488">
        <f t="shared" ca="1" si="2"/>
        <v>117.7</v>
      </c>
      <c r="G49" s="488">
        <f t="shared" ca="1" si="2"/>
        <v>144.1</v>
      </c>
      <c r="H49" s="431" t="s">
        <v>680</v>
      </c>
    </row>
    <row r="50" spans="1:18">
      <c r="A50" s="433" t="s">
        <v>796</v>
      </c>
      <c r="B50" s="434" t="s">
        <v>266</v>
      </c>
      <c r="C50" s="488">
        <f t="shared" ca="1" si="2"/>
        <v>188.8</v>
      </c>
      <c r="D50" s="488">
        <f t="shared" ca="1" si="2"/>
        <v>219.1</v>
      </c>
      <c r="E50" s="488">
        <f t="shared" ca="1" si="2"/>
        <v>218.8</v>
      </c>
      <c r="F50" s="488">
        <f t="shared" ca="1" si="2"/>
        <v>152.4</v>
      </c>
      <c r="G50" s="488">
        <f t="shared" ca="1" si="2"/>
        <v>166.1</v>
      </c>
      <c r="H50" s="431" t="s">
        <v>681</v>
      </c>
    </row>
    <row r="51" spans="1:18">
      <c r="A51" s="433" t="s">
        <v>797</v>
      </c>
      <c r="B51" s="435" t="s">
        <v>267</v>
      </c>
      <c r="C51" s="488">
        <f t="shared" ca="1" si="2"/>
        <v>0.2</v>
      </c>
      <c r="D51" s="488">
        <f t="shared" ca="1" si="2"/>
        <v>4.5</v>
      </c>
      <c r="E51" s="488">
        <f t="shared" ca="1" si="2"/>
        <v>0</v>
      </c>
      <c r="F51" s="488">
        <f t="shared" ca="1" si="2"/>
        <v>0</v>
      </c>
      <c r="G51" s="488">
        <f t="shared" ca="1" si="2"/>
        <v>0</v>
      </c>
      <c r="H51" s="431"/>
    </row>
    <row r="52" spans="1:18">
      <c r="A52" s="433" t="s">
        <v>798</v>
      </c>
      <c r="B52" s="434" t="s">
        <v>268</v>
      </c>
      <c r="C52" s="488">
        <f t="shared" ca="1" si="2"/>
        <v>1238.5</v>
      </c>
      <c r="D52" s="488">
        <f t="shared" ca="1" si="2"/>
        <v>1092.7</v>
      </c>
      <c r="E52" s="488">
        <f t="shared" ca="1" si="2"/>
        <v>1104.9000000000001</v>
      </c>
      <c r="F52" s="488">
        <f t="shared" ca="1" si="2"/>
        <v>1127.5999999999999</v>
      </c>
      <c r="G52" s="488">
        <f t="shared" ca="1" si="2"/>
        <v>1116.7</v>
      </c>
      <c r="H52" s="431"/>
    </row>
    <row r="53" spans="1:18">
      <c r="A53" s="433" t="s">
        <v>799</v>
      </c>
      <c r="B53" s="434" t="s">
        <v>269</v>
      </c>
      <c r="C53" s="488">
        <f t="shared" ca="1" si="2"/>
        <v>696.7</v>
      </c>
      <c r="D53" s="488">
        <f t="shared" ca="1" si="2"/>
        <v>673.6</v>
      </c>
      <c r="E53" s="488">
        <f t="shared" ca="1" si="2"/>
        <v>661</v>
      </c>
      <c r="F53" s="488">
        <f t="shared" ca="1" si="2"/>
        <v>626.79999999999995</v>
      </c>
      <c r="G53" s="488">
        <f t="shared" ca="1" si="2"/>
        <v>592.6</v>
      </c>
      <c r="H53" s="431" t="s">
        <v>681</v>
      </c>
    </row>
    <row r="54" spans="1:18">
      <c r="C54" s="490">
        <f ca="1">SUM(C35:C53)-C32</f>
        <v>0</v>
      </c>
      <c r="D54" s="490">
        <f t="shared" ref="D54:G54" ca="1" si="3">SUM(D35:D53)-D32</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513"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510" t="s">
        <v>670</v>
      </c>
      <c r="B61" s="428" t="s">
        <v>560</v>
      </c>
      <c r="C61" s="511">
        <v>61.976999999999997</v>
      </c>
      <c r="D61" s="450">
        <v>59.258000000000003</v>
      </c>
      <c r="E61" s="450">
        <v>55.612000000000002</v>
      </c>
      <c r="F61" s="450">
        <v>55.031999999999996</v>
      </c>
      <c r="G61" s="450">
        <v>55.136000000000003</v>
      </c>
      <c r="H61" s="451">
        <v>56.512</v>
      </c>
      <c r="I61" s="451">
        <v>57.865000000000002</v>
      </c>
      <c r="J61" s="451">
        <v>55.448999999999998</v>
      </c>
      <c r="K61" s="452">
        <f>_xlfn.RRI(H$60-G$60,G61,H61)</f>
        <v>4.116808308854969E-3</v>
      </c>
      <c r="L61" s="452">
        <f t="shared" ref="L61:M66" si="4">_xlfn.RRI(I$60-H$60,H61,I61)</f>
        <v>2.3687717490548099E-3</v>
      </c>
      <c r="M61" s="452">
        <f t="shared" si="4"/>
        <v>-4.2558214090793189E-3</v>
      </c>
      <c r="N61" s="453">
        <v>51.061</v>
      </c>
      <c r="O61" s="453">
        <v>1.0798065059438711</v>
      </c>
      <c r="P61" s="453"/>
      <c r="Q61" s="453"/>
      <c r="R61" s="453"/>
    </row>
    <row r="62" spans="1:18">
      <c r="A62" s="510" t="s">
        <v>675</v>
      </c>
      <c r="B62" s="428" t="s">
        <v>560</v>
      </c>
      <c r="C62" s="511">
        <v>0.63500000000000001</v>
      </c>
      <c r="D62" s="450">
        <v>0.56599999999999995</v>
      </c>
      <c r="E62" s="450">
        <v>0.47299999999999998</v>
      </c>
      <c r="F62" s="450">
        <v>0.47399999999999998</v>
      </c>
      <c r="G62" s="450">
        <v>0.45200000000000001</v>
      </c>
      <c r="H62" s="451">
        <v>0.55200000000000005</v>
      </c>
      <c r="I62" s="451">
        <v>0.67100000000000004</v>
      </c>
      <c r="J62" s="451">
        <v>0.79400000000000004</v>
      </c>
      <c r="K62" s="452">
        <f t="shared" ref="K62:K66" si="5">_xlfn.RRI(H$60-G$60,G62,H62)</f>
        <v>3.3872000434059579E-2</v>
      </c>
      <c r="L62" s="452">
        <f t="shared" si="4"/>
        <v>1.9713911537134754E-2</v>
      </c>
      <c r="M62" s="452">
        <f t="shared" si="4"/>
        <v>1.6973879057716523E-2</v>
      </c>
      <c r="N62" s="453">
        <v>0.51700000000000002</v>
      </c>
      <c r="O62" s="453">
        <v>0.87427466150870403</v>
      </c>
      <c r="P62" s="453"/>
      <c r="Q62" s="453"/>
      <c r="R62" s="453"/>
    </row>
    <row r="63" spans="1:18">
      <c r="A63" s="510" t="s">
        <v>676</v>
      </c>
      <c r="B63" s="428" t="s">
        <v>560</v>
      </c>
      <c r="C63" s="511">
        <v>7.5999999999999998E-2</v>
      </c>
      <c r="D63" s="450">
        <v>6.9835867781892449E-2</v>
      </c>
      <c r="E63" s="450">
        <v>3.8975999999999997E-2</v>
      </c>
      <c r="F63" s="450">
        <v>5.5585000000000002E-2</v>
      </c>
      <c r="G63" s="450">
        <v>4.4234999999999997E-2</v>
      </c>
      <c r="H63" s="451">
        <v>4.9000000000000002E-2</v>
      </c>
      <c r="I63" s="451">
        <v>4.1000000000000002E-2</v>
      </c>
      <c r="J63" s="451">
        <v>3.5000000000000003E-2</v>
      </c>
      <c r="K63" s="452">
        <f t="shared" si="5"/>
        <v>1.7196853428955716E-2</v>
      </c>
      <c r="L63" s="452">
        <f t="shared" si="4"/>
        <v>-1.7666900686022613E-2</v>
      </c>
      <c r="M63" s="452">
        <f t="shared" si="4"/>
        <v>-1.5697883924503442E-2</v>
      </c>
      <c r="N63" s="453">
        <v>5.8000000000000003E-2</v>
      </c>
      <c r="O63" s="453">
        <v>0.76267241379310335</v>
      </c>
      <c r="P63" s="453"/>
      <c r="Q63" s="453"/>
      <c r="R63" s="453"/>
    </row>
    <row r="64" spans="1:18">
      <c r="A64" s="510" t="s">
        <v>217</v>
      </c>
      <c r="B64" s="428" t="s">
        <v>677</v>
      </c>
      <c r="C64" s="512">
        <v>8.2488004906095105E-2</v>
      </c>
      <c r="D64" s="454">
        <v>7.9497926146408146E-2</v>
      </c>
      <c r="E64" s="450">
        <v>8.5577E-2</v>
      </c>
      <c r="F64" s="450">
        <v>8.1406000000000006E-2</v>
      </c>
      <c r="G64" s="450">
        <v>7.3343999999999993E-2</v>
      </c>
      <c r="H64" s="451">
        <v>9.1999999999999998E-2</v>
      </c>
      <c r="I64" s="451">
        <v>7.8E-2</v>
      </c>
      <c r="J64" s="451">
        <v>6.7000000000000004E-2</v>
      </c>
      <c r="K64" s="452">
        <f t="shared" si="5"/>
        <v>3.849371525805978E-2</v>
      </c>
      <c r="L64" s="452">
        <f t="shared" si="4"/>
        <v>-1.637246510555479E-2</v>
      </c>
      <c r="M64" s="452">
        <f t="shared" si="4"/>
        <v>-1.5086659363689359E-2</v>
      </c>
      <c r="N64" s="453">
        <v>7.8E-2</v>
      </c>
      <c r="O64" s="453">
        <v>0.94030769230769218</v>
      </c>
      <c r="P64" s="453"/>
      <c r="Q64" s="453"/>
      <c r="R64" s="453"/>
    </row>
    <row r="65" spans="1:34">
      <c r="A65" s="510" t="s">
        <v>680</v>
      </c>
      <c r="B65" s="428" t="s">
        <v>677</v>
      </c>
      <c r="C65" s="512">
        <v>0.20951199509390489</v>
      </c>
      <c r="D65" s="454">
        <v>0.2208659381557859</v>
      </c>
      <c r="E65" s="450">
        <v>0.26930799999999999</v>
      </c>
      <c r="F65" s="450">
        <v>0.24479400000000001</v>
      </c>
      <c r="G65" s="450">
        <v>0.31077300000000002</v>
      </c>
      <c r="H65" s="451">
        <v>0.315</v>
      </c>
      <c r="I65" s="451">
        <v>0.223</v>
      </c>
      <c r="J65" s="451">
        <v>0.16700000000000001</v>
      </c>
      <c r="K65" s="452">
        <f t="shared" si="5"/>
        <v>2.2541863150831176E-3</v>
      </c>
      <c r="L65" s="452">
        <f t="shared" si="4"/>
        <v>-3.3950386866051119E-2</v>
      </c>
      <c r="M65" s="452">
        <f t="shared" si="4"/>
        <v>-2.8503677839151087E-2</v>
      </c>
      <c r="N65" s="453">
        <v>0.30399999999999999</v>
      </c>
      <c r="O65" s="453">
        <v>1.022279605263158</v>
      </c>
      <c r="P65" s="453"/>
      <c r="Q65" s="453"/>
      <c r="R65" s="453"/>
    </row>
    <row r="66" spans="1:34">
      <c r="A66" s="510" t="s">
        <v>681</v>
      </c>
      <c r="B66" s="428" t="s">
        <v>560</v>
      </c>
      <c r="C66" s="511">
        <v>6.2359999999999971</v>
      </c>
      <c r="D66" s="450">
        <v>6.2888002679159101</v>
      </c>
      <c r="E66" s="450">
        <v>5.1441389999999956</v>
      </c>
      <c r="F66" s="450">
        <v>4.5932150000000078</v>
      </c>
      <c r="G66" s="450">
        <v>7.8706480000000001</v>
      </c>
      <c r="H66" s="451">
        <v>7.4169999999999998</v>
      </c>
      <c r="I66" s="451">
        <v>6.2050000000000001</v>
      </c>
      <c r="J66" s="451">
        <v>5.2190000000000003</v>
      </c>
      <c r="K66" s="452">
        <f t="shared" si="5"/>
        <v>-9.8455016066738565E-3</v>
      </c>
      <c r="L66" s="452">
        <f t="shared" si="4"/>
        <v>-1.7683699685109522E-2</v>
      </c>
      <c r="M66" s="452">
        <f t="shared" si="4"/>
        <v>-1.7156089740570257E-2</v>
      </c>
      <c r="N66" s="453">
        <v>7.6310000000000002</v>
      </c>
      <c r="O66" s="453">
        <v>1.0314045341370723</v>
      </c>
      <c r="P66" s="453"/>
      <c r="Q66" s="453"/>
      <c r="R66" s="453"/>
    </row>
    <row r="67" spans="1:34">
      <c r="A67" s="468" t="s">
        <v>827</v>
      </c>
      <c r="B67" s="514"/>
      <c r="C67" s="470">
        <f>SUM(C61:C66)</f>
        <v>69.215999999999994</v>
      </c>
      <c r="D67" s="470">
        <f t="shared" ref="D67:J67" si="6">SUM(D61:D66)</f>
        <v>66.483000000000004</v>
      </c>
      <c r="E67" s="470">
        <f t="shared" si="6"/>
        <v>61.622999999999998</v>
      </c>
      <c r="F67" s="470">
        <f t="shared" si="6"/>
        <v>60.481000000000002</v>
      </c>
      <c r="G67" s="470">
        <f t="shared" si="6"/>
        <v>63.887</v>
      </c>
      <c r="H67" s="470">
        <f t="shared" si="6"/>
        <v>64.936999999999998</v>
      </c>
      <c r="I67" s="470">
        <f t="shared" si="6"/>
        <v>65.082999999999998</v>
      </c>
      <c r="J67" s="470">
        <f t="shared" si="6"/>
        <v>61.730999999999995</v>
      </c>
      <c r="K67" s="471"/>
      <c r="L67" s="471"/>
      <c r="M67" s="471"/>
      <c r="N67" s="453"/>
      <c r="O67" s="453"/>
      <c r="P67" s="453"/>
      <c r="Q67" s="453"/>
      <c r="R67" s="453"/>
    </row>
    <row r="68" spans="1:34">
      <c r="A68" s="472" t="s">
        <v>816</v>
      </c>
      <c r="B68" s="473"/>
      <c r="C68" s="471">
        <f>SUM(C61:C66)*$B$56</f>
        <v>2744875953744960</v>
      </c>
      <c r="D68" s="471">
        <f t="shared" ref="D68:J68" si="7">SUM(D61:D66)*$B$56</f>
        <v>2636494279253730</v>
      </c>
      <c r="E68" s="471">
        <f t="shared" si="7"/>
        <v>2443762871267130</v>
      </c>
      <c r="F68" s="471">
        <f t="shared" si="7"/>
        <v>2398474956057110</v>
      </c>
      <c r="G68" s="471">
        <f t="shared" si="7"/>
        <v>2533545568320970</v>
      </c>
      <c r="H68" s="471">
        <f t="shared" si="7"/>
        <v>2575185070046470</v>
      </c>
      <c r="I68" s="471">
        <f t="shared" si="7"/>
        <v>2580974943619730</v>
      </c>
      <c r="J68" s="471">
        <f t="shared" si="7"/>
        <v>2448045791444610</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53187523537371.992</v>
      </c>
      <c r="D73" s="456">
        <f t="shared" ca="1" si="8"/>
        <v>59687251473381</v>
      </c>
      <c r="E73" s="456">
        <f t="shared" ca="1" si="8"/>
        <v>53120107201245</v>
      </c>
      <c r="F73" s="456">
        <f t="shared" ca="1" si="8"/>
        <v>48250268332777</v>
      </c>
      <c r="G73" s="456">
        <f t="shared" ca="1" si="8"/>
        <v>46830559607279</v>
      </c>
      <c r="H73" s="452">
        <f ca="1">G73*$O$66</f>
        <v>48301251515123.992</v>
      </c>
      <c r="I73" s="452">
        <f t="shared" ref="I73:N73" ca="1" si="9">H73*(1+$K$66)</f>
        <v>47825701465727.484</v>
      </c>
      <c r="J73" s="452">
        <f t="shared" ca="1" si="9"/>
        <v>47354833445106.359</v>
      </c>
      <c r="K73" s="452">
        <f t="shared" ca="1" si="9"/>
        <v>46888601356338.789</v>
      </c>
      <c r="L73" s="452">
        <f t="shared" ca="1" si="9"/>
        <v>46426959556350.266</v>
      </c>
      <c r="M73" s="452">
        <f t="shared" ca="1" si="9"/>
        <v>45969862851445.234</v>
      </c>
      <c r="N73" s="452">
        <f t="shared" ca="1" si="9"/>
        <v>45517266492882.75</v>
      </c>
      <c r="O73" s="452">
        <f t="shared" ref="O73:X73" ca="1" si="10">N73*(1+$L$66)</f>
        <v>44712352821735.516</v>
      </c>
      <c r="P73" s="452">
        <f t="shared" ca="1" si="10"/>
        <v>43921673002221.289</v>
      </c>
      <c r="Q73" s="452">
        <f t="shared" ca="1" si="10"/>
        <v>43144975327182.422</v>
      </c>
      <c r="R73" s="452">
        <f t="shared" ca="1" si="10"/>
        <v>42382012540575.07</v>
      </c>
      <c r="S73" s="452">
        <f t="shared" ca="1" si="10"/>
        <v>41632541758756.992</v>
      </c>
      <c r="T73" s="452">
        <f t="shared" ca="1" si="10"/>
        <v>40896324393167.352</v>
      </c>
      <c r="U73" s="452">
        <f t="shared" ca="1" si="10"/>
        <v>40173126074373.758</v>
      </c>
      <c r="V73" s="452">
        <f t="shared" ca="1" si="10"/>
        <v>39462716577462.492</v>
      </c>
      <c r="W73" s="452">
        <f t="shared" ca="1" si="10"/>
        <v>38764869748748.055</v>
      </c>
      <c r="X73" s="452">
        <f t="shared" ca="1" si="10"/>
        <v>38079363433778.805</v>
      </c>
      <c r="Y73" s="452">
        <f t="shared" ref="Y73:AH73" ca="1" si="11">X73*(1+$M$66)</f>
        <v>37426070457445.109</v>
      </c>
      <c r="Z73" s="452">
        <f t="shared" ca="1" si="11"/>
        <v>36783985434040.273</v>
      </c>
      <c r="AA73" s="452">
        <f t="shared" ca="1" si="11"/>
        <v>36152916078918.047</v>
      </c>
      <c r="AB73" s="452">
        <f t="shared" ca="1" si="11"/>
        <v>35532673406284.82</v>
      </c>
      <c r="AC73" s="452">
        <f t="shared" ca="1" si="11"/>
        <v>34923071672604.223</v>
      </c>
      <c r="AD73" s="452">
        <f t="shared" ca="1" si="11"/>
        <v>34323928320972.656</v>
      </c>
      <c r="AE73" s="452">
        <f t="shared" ca="1" si="11"/>
        <v>33735063926449.148</v>
      </c>
      <c r="AF73" s="452">
        <f t="shared" ca="1" si="11"/>
        <v>33156302142323.113</v>
      </c>
      <c r="AG73" s="452">
        <f t="shared" ca="1" si="11"/>
        <v>32587469647303.957</v>
      </c>
      <c r="AH73" s="452">
        <f t="shared" ca="1" si="11"/>
        <v>32028396093616.699</v>
      </c>
    </row>
    <row r="74" spans="1:34">
      <c r="A74" s="431" t="s">
        <v>813</v>
      </c>
      <c r="B74" s="435" t="s">
        <v>247</v>
      </c>
      <c r="C74" s="456">
        <f t="shared" ca="1" si="8"/>
        <v>384669682607</v>
      </c>
      <c r="D74" s="456">
        <f t="shared" ca="1" si="8"/>
        <v>666232027607.99988</v>
      </c>
      <c r="E74" s="456">
        <f t="shared" ca="1" si="8"/>
        <v>642438026622</v>
      </c>
      <c r="F74" s="456">
        <f t="shared" ca="1" si="8"/>
        <v>662266360777</v>
      </c>
      <c r="G74" s="456">
        <f t="shared" ca="1" si="8"/>
        <v>559159023171</v>
      </c>
      <c r="H74" s="452">
        <f ca="1">G74*(1+'KEEI BAU - Coal Supply'!J$42)</f>
        <v>520310407803.08252</v>
      </c>
      <c r="I74" s="452">
        <f ca="1">H74*(1+'KEEI BAU - Coal Supply'!K$42)</f>
        <v>509449174362.93494</v>
      </c>
      <c r="J74" s="452">
        <f ca="1">I74*(1+'KEEI BAU - Coal Supply'!L$42)</f>
        <v>498587940922.78741</v>
      </c>
      <c r="K74" s="452">
        <f ca="1">J74*(1+'KEEI BAU - Coal Supply'!M$42)</f>
        <v>487726707482.64301</v>
      </c>
      <c r="L74" s="452">
        <f ca="1">K74*(1+'KEEI BAU - Coal Supply'!N$42)</f>
        <v>476865474042.49548</v>
      </c>
      <c r="M74" s="452">
        <f ca="1">L74*(1+'KEEI BAU - Coal Supply'!O$42)</f>
        <v>466004240602.34796</v>
      </c>
      <c r="N74" s="452">
        <f ca="1">M74*(1+'KEEI BAU - Coal Supply'!P$42)</f>
        <v>455143007162.20276</v>
      </c>
      <c r="O74" s="452">
        <f ca="1">N74*(1+'KEEI BAU - Coal Supply'!Q$42)</f>
        <v>445665787634.50348</v>
      </c>
      <c r="P74" s="452">
        <f ca="1">O74*(1+'KEEI BAU - Coal Supply'!R$42)</f>
        <v>436188568106.80652</v>
      </c>
      <c r="Q74" s="452">
        <f ca="1">P74*(1+'KEEI BAU - Coal Supply'!S$42)</f>
        <v>426711348579.10645</v>
      </c>
      <c r="R74" s="452">
        <f ca="1">Q74*(1+'KEEI BAU - Coal Supply'!T$42)</f>
        <v>417234129051.40948</v>
      </c>
      <c r="S74" s="452">
        <f ca="1">R74*(1+'KEEI BAU - Coal Supply'!U$42)</f>
        <v>407756909523.70941</v>
      </c>
      <c r="T74" s="452">
        <f ca="1">S74*(1+'KEEI BAU - Coal Supply'!V$42)</f>
        <v>398279689996.01245</v>
      </c>
      <c r="U74" s="452">
        <f ca="1">T74*(1+'KEEI BAU - Coal Supply'!W$42)</f>
        <v>388802470468.31238</v>
      </c>
      <c r="V74" s="452">
        <f ca="1">U74*(1+'KEEI BAU - Coal Supply'!X$42)</f>
        <v>379325250940.61542</v>
      </c>
      <c r="W74" s="452">
        <f ca="1">V74*(1+'KEEI BAU - Coal Supply'!Y$42)</f>
        <v>369848031412.91534</v>
      </c>
      <c r="X74" s="452">
        <f ca="1">W74*(1+'KEEI BAU - Coal Supply'!Z$42)</f>
        <v>360370811885.21759</v>
      </c>
      <c r="Y74" s="452">
        <f ca="1">X74*(1+'KEEI BAU - Coal Supply'!AA$42)</f>
        <v>351360389949.29089</v>
      </c>
      <c r="Z74" s="452">
        <f ca="1">Y74*(1+'KEEI BAU - Coal Supply'!AB$42)</f>
        <v>342349968013.36652</v>
      </c>
      <c r="AA74" s="452">
        <f ca="1">Z74*(1+'KEEI BAU - Coal Supply'!AC$42)</f>
        <v>333339546077.43903</v>
      </c>
      <c r="AB74" s="452">
        <f ca="1">AA74*(1+'KEEI BAU - Coal Supply'!AD$42)</f>
        <v>324329124141.51465</v>
      </c>
      <c r="AC74" s="452">
        <f ca="1">AB74*(1+'KEEI BAU - Coal Supply'!AE$42)</f>
        <v>315318702205.58716</v>
      </c>
      <c r="AD74" s="452">
        <f ca="1">AC74*(1+'KEEI BAU - Coal Supply'!AF$42)</f>
        <v>306308280269.66278</v>
      </c>
      <c r="AE74" s="452">
        <f ca="1">AD74*(1+'KEEI BAU - Coal Supply'!AG$42)</f>
        <v>297297858333.73529</v>
      </c>
      <c r="AF74" s="452">
        <f ca="1">AE74*(1+'KEEI BAU - Coal Supply'!AH$42)</f>
        <v>288287436397.81091</v>
      </c>
      <c r="AG74" s="452">
        <f ca="1">AF74*(1+'KEEI BAU - Coal Supply'!AI$42)</f>
        <v>279277014461.88654</v>
      </c>
      <c r="AH74" s="452">
        <f ca="1">AG74*(1+'KEEI BAU - Coal Supply'!AJ$42)</f>
        <v>270266592525.95828</v>
      </c>
    </row>
    <row r="75" spans="1:34">
      <c r="A75" s="431" t="s">
        <v>814</v>
      </c>
      <c r="B75" s="435" t="s">
        <v>248</v>
      </c>
      <c r="C75" s="456">
        <f t="shared" ca="1" si="8"/>
        <v>0</v>
      </c>
      <c r="D75" s="456">
        <f t="shared" ca="1" si="8"/>
        <v>0</v>
      </c>
      <c r="E75" s="456">
        <f t="shared" ca="1" si="8"/>
        <v>0</v>
      </c>
      <c r="F75" s="456">
        <f t="shared" ca="1" si="8"/>
        <v>0</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1328498388385</v>
      </c>
      <c r="D76" s="456">
        <f t="shared" ca="1" si="8"/>
        <v>1451434060146</v>
      </c>
      <c r="E76" s="456">
        <f t="shared" ca="1" si="8"/>
        <v>1261082052258</v>
      </c>
      <c r="F76" s="456">
        <f t="shared" ca="1" si="8"/>
        <v>1213494050286</v>
      </c>
      <c r="G76" s="456">
        <f t="shared" ca="1" si="8"/>
        <v>1150043380990</v>
      </c>
      <c r="H76" s="452">
        <f ca="1">G76*$O$66</f>
        <v>1186159957607.4146</v>
      </c>
      <c r="I76" s="452">
        <f t="shared" ref="I76:N80" ca="1" si="12">H76*(1+$K$66)</f>
        <v>1174481617839.0186</v>
      </c>
      <c r="J76" s="452">
        <f t="shared" ca="1" si="12"/>
        <v>1162918257183.5757</v>
      </c>
      <c r="K76" s="452">
        <f t="shared" ca="1" si="12"/>
        <v>1151468743614.0444</v>
      </c>
      <c r="L76" s="452">
        <f t="shared" ca="1" si="12"/>
        <v>1140131956248.7576</v>
      </c>
      <c r="M76" s="452">
        <f t="shared" ca="1" si="12"/>
        <v>1128906785241.6902</v>
      </c>
      <c r="N76" s="452">
        <f t="shared" ca="1" si="12"/>
        <v>1117792131673.8081</v>
      </c>
      <c r="O76" s="452">
        <f t="shared" ref="O76:X76" ca="1" si="13">N76*(1+$L$66)</f>
        <v>1098025431306.91</v>
      </c>
      <c r="P76" s="452">
        <f t="shared" ca="1" si="13"/>
        <v>1078608279333.0658</v>
      </c>
      <c r="Q76" s="452">
        <f t="shared" ca="1" si="13"/>
        <v>1059534494443.4672</v>
      </c>
      <c r="R76" s="452">
        <f t="shared" ca="1" si="13"/>
        <v>1040798004637.7146</v>
      </c>
      <c r="S76" s="452">
        <f t="shared" ca="1" si="13"/>
        <v>1022392845290.8401</v>
      </c>
      <c r="T76" s="452">
        <f t="shared" ca="1" si="13"/>
        <v>1004313157254.5122</v>
      </c>
      <c r="U76" s="452">
        <f t="shared" ca="1" si="13"/>
        <v>986553184991.81921</v>
      </c>
      <c r="V76" s="452">
        <f t="shared" ca="1" si="13"/>
        <v>969107274745.03564</v>
      </c>
      <c r="W76" s="452">
        <f t="shared" ca="1" si="13"/>
        <v>951969872735.78955</v>
      </c>
      <c r="X76" s="452">
        <f t="shared" ca="1" si="13"/>
        <v>935135523397.05786</v>
      </c>
      <c r="Y76" s="452">
        <f t="shared" ref="Y76:AH76" ca="1" si="14">X76*(1+$M$66)</f>
        <v>919092254438.06274</v>
      </c>
      <c r="Z76" s="452">
        <f t="shared" ca="1" si="14"/>
        <v>903324225241.0603</v>
      </c>
      <c r="AA76" s="452">
        <f t="shared" ca="1" si="14"/>
        <v>887826713767.99353</v>
      </c>
      <c r="AB76" s="452">
        <f t="shared" ca="1" si="14"/>
        <v>872595078992.51428</v>
      </c>
      <c r="AC76" s="452">
        <f t="shared" ca="1" si="14"/>
        <v>857624759510.13867</v>
      </c>
      <c r="AD76" s="452">
        <f t="shared" ca="1" si="14"/>
        <v>842911272172.2478</v>
      </c>
      <c r="AE76" s="452">
        <f t="shared" ca="1" si="14"/>
        <v>828450210743.52246</v>
      </c>
      <c r="AF76" s="452">
        <f t="shared" ca="1" si="14"/>
        <v>814237244582.41223</v>
      </c>
      <c r="AG76" s="452">
        <f t="shared" ca="1" si="14"/>
        <v>800268117344.2417</v>
      </c>
      <c r="AH76" s="452">
        <f t="shared" ca="1" si="14"/>
        <v>786538645706.56665</v>
      </c>
    </row>
    <row r="77" spans="1:34">
      <c r="A77" s="431" t="s">
        <v>681</v>
      </c>
      <c r="B77" s="434" t="s">
        <v>250</v>
      </c>
      <c r="C77" s="456">
        <f t="shared" ca="1" si="8"/>
        <v>781236365707</v>
      </c>
      <c r="D77" s="456">
        <f t="shared" ca="1" si="8"/>
        <v>1007279375074</v>
      </c>
      <c r="E77" s="456">
        <f t="shared" ca="1" si="8"/>
        <v>499674020706</v>
      </c>
      <c r="F77" s="456">
        <f t="shared" ca="1" si="8"/>
        <v>404498016762</v>
      </c>
      <c r="G77" s="456">
        <f t="shared" ca="1" si="8"/>
        <v>313287679649</v>
      </c>
      <c r="H77" s="452">
        <f ca="1">G77*$O$66</f>
        <v>323126333279.26123</v>
      </c>
      <c r="I77" s="452">
        <f t="shared" ca="1" si="12"/>
        <v>319944992445.80164</v>
      </c>
      <c r="J77" s="452">
        <f t="shared" ca="1" si="12"/>
        <v>316794973508.62921</v>
      </c>
      <c r="K77" s="452">
        <f t="shared" ca="1" si="12"/>
        <v>313675968087.96381</v>
      </c>
      <c r="L77" s="452">
        <f t="shared" ca="1" si="12"/>
        <v>310587670840.17877</v>
      </c>
      <c r="M77" s="452">
        <f t="shared" ca="1" si="12"/>
        <v>307529779427.90869</v>
      </c>
      <c r="N77" s="452">
        <f t="shared" ca="1" si="12"/>
        <v>304501994490.45117</v>
      </c>
      <c r="O77" s="452">
        <f t="shared" ref="O77:X77" ca="1" si="15">N77*(1+$L$66)</f>
        <v>299117272666.36517</v>
      </c>
      <c r="P77" s="452">
        <f t="shared" ca="1" si="15"/>
        <v>293827772645.90417</v>
      </c>
      <c r="Q77" s="452">
        <f t="shared" ca="1" si="15"/>
        <v>288631810555.28937</v>
      </c>
      <c r="R77" s="452">
        <f t="shared" ca="1" si="15"/>
        <v>283527732297.86023</v>
      </c>
      <c r="S77" s="452">
        <f t="shared" ca="1" si="15"/>
        <v>278513913027.50476</v>
      </c>
      <c r="T77" s="452">
        <f t="shared" ca="1" si="15"/>
        <v>273588756631.40164</v>
      </c>
      <c r="U77" s="452">
        <f t="shared" ca="1" si="15"/>
        <v>268750695221.90942</v>
      </c>
      <c r="V77" s="452">
        <f t="shared" ca="1" si="15"/>
        <v>263998188637.44077</v>
      </c>
      <c r="W77" s="452">
        <f t="shared" ca="1" si="15"/>
        <v>259329723952.16336</v>
      </c>
      <c r="X77" s="452">
        <f t="shared" ca="1" si="15"/>
        <v>254743814994.37094</v>
      </c>
      <c r="Y77" s="452">
        <f t="shared" ref="Y77:AH77" ca="1" si="16">X77*(1+$M$66)</f>
        <v>250373407243.47229</v>
      </c>
      <c r="Z77" s="452">
        <f t="shared" ca="1" si="16"/>
        <v>246077978600.15094</v>
      </c>
      <c r="AA77" s="452">
        <f t="shared" ca="1" si="16"/>
        <v>241856242716.10861</v>
      </c>
      <c r="AB77" s="452">
        <f t="shared" ca="1" si="16"/>
        <v>237706935311.75391</v>
      </c>
      <c r="AC77" s="452">
        <f t="shared" ca="1" si="16"/>
        <v>233628813797.58954</v>
      </c>
      <c r="AD77" s="452">
        <f t="shared" ca="1" si="16"/>
        <v>229620656902.09512</v>
      </c>
      <c r="AE77" s="452">
        <f t="shared" ca="1" si="16"/>
        <v>225681264305.99408</v>
      </c>
      <c r="AF77" s="452">
        <f t="shared" ca="1" si="16"/>
        <v>221809456282.7951</v>
      </c>
      <c r="AG77" s="452">
        <f t="shared" ca="1" si="16"/>
        <v>218004073345.50037</v>
      </c>
      <c r="AH77" s="452">
        <f t="shared" ca="1" si="16"/>
        <v>214263975899.37509</v>
      </c>
    </row>
    <row r="78" spans="1:34">
      <c r="A78" s="431" t="s">
        <v>681</v>
      </c>
      <c r="B78" s="434" t="s">
        <v>251</v>
      </c>
      <c r="C78" s="456">
        <f t="shared" ca="1" si="8"/>
        <v>269665344508.00003</v>
      </c>
      <c r="D78" s="456">
        <f t="shared" ca="1" si="8"/>
        <v>396566683100</v>
      </c>
      <c r="E78" s="456">
        <f t="shared" ca="1" si="8"/>
        <v>289493678662.99994</v>
      </c>
      <c r="F78" s="456">
        <f t="shared" ca="1" si="8"/>
        <v>230008676198.00003</v>
      </c>
      <c r="G78" s="456">
        <f t="shared" ca="1" si="8"/>
        <v>166558006902</v>
      </c>
      <c r="H78" s="452">
        <f ca="1">G78*$O$66</f>
        <v>171788683515.55658</v>
      </c>
      <c r="I78" s="452">
        <f t="shared" ca="1" si="12"/>
        <v>170097337755.99579</v>
      </c>
      <c r="J78" s="452">
        <f t="shared" ca="1" si="12"/>
        <v>168422644143.82819</v>
      </c>
      <c r="K78" s="452">
        <f t="shared" ca="1" si="12"/>
        <v>166764438730.30988</v>
      </c>
      <c r="L78" s="452">
        <f t="shared" ca="1" si="12"/>
        <v>165122559180.85455</v>
      </c>
      <c r="M78" s="452">
        <f t="shared" ca="1" si="12"/>
        <v>163496844759.14136</v>
      </c>
      <c r="N78" s="452">
        <f t="shared" ca="1" si="12"/>
        <v>161887136311.37912</v>
      </c>
      <c r="O78" s="452">
        <f t="shared" ref="O78:X78" ca="1" si="17">N78*(1+$L$66)</f>
        <v>159024372809.96631</v>
      </c>
      <c r="P78" s="452">
        <f t="shared" ca="1" si="17"/>
        <v>156212233558.58197</v>
      </c>
      <c r="Q78" s="452">
        <f t="shared" ca="1" si="17"/>
        <v>153449823333.19183</v>
      </c>
      <c r="R78" s="452">
        <f t="shared" ca="1" si="17"/>
        <v>150736262740.63455</v>
      </c>
      <c r="S78" s="452">
        <f t="shared" ca="1" si="17"/>
        <v>148070687938.6734</v>
      </c>
      <c r="T78" s="452">
        <f t="shared" ca="1" si="17"/>
        <v>145452250360.99832</v>
      </c>
      <c r="U78" s="452">
        <f t="shared" ca="1" si="17"/>
        <v>142880116447.09106</v>
      </c>
      <c r="V78" s="452">
        <f t="shared" ca="1" si="17"/>
        <v>140353467376.86722</v>
      </c>
      <c r="W78" s="452">
        <f t="shared" ca="1" si="17"/>
        <v>137871498810.01089</v>
      </c>
      <c r="X78" s="452">
        <f t="shared" ca="1" si="17"/>
        <v>135433420629.91873</v>
      </c>
      <c r="Y78" s="452">
        <f t="shared" ref="Y78:AH78" ca="1" si="18">X78*(1+$M$66)</f>
        <v>133109912711.71945</v>
      </c>
      <c r="Z78" s="452">
        <f t="shared" ca="1" si="18"/>
        <v>130826267103.87772</v>
      </c>
      <c r="AA78" s="452">
        <f t="shared" ca="1" si="18"/>
        <v>128581799925.01978</v>
      </c>
      <c r="AB78" s="452">
        <f t="shared" ca="1" si="18"/>
        <v>126375839026.50209</v>
      </c>
      <c r="AC78" s="452">
        <f t="shared" ca="1" si="18"/>
        <v>124207723791.12357</v>
      </c>
      <c r="AD78" s="452">
        <f t="shared" ca="1" si="18"/>
        <v>122076804935.29109</v>
      </c>
      <c r="AE78" s="452">
        <f t="shared" ca="1" si="18"/>
        <v>119982444314.57915</v>
      </c>
      <c r="AF78" s="452">
        <f t="shared" ca="1" si="18"/>
        <v>117924014732.62526</v>
      </c>
      <c r="AG78" s="452">
        <f t="shared" ca="1" si="18"/>
        <v>115900899753.30402</v>
      </c>
      <c r="AH78" s="452">
        <f t="shared" ca="1" si="18"/>
        <v>113912493516.12349</v>
      </c>
    </row>
    <row r="79" spans="1:34">
      <c r="A79" s="431" t="s">
        <v>681</v>
      </c>
      <c r="B79" s="434" t="s">
        <v>252</v>
      </c>
      <c r="C79" s="456">
        <f t="shared" ca="1" si="8"/>
        <v>87244670282</v>
      </c>
      <c r="D79" s="456">
        <f t="shared" ca="1" si="8"/>
        <v>198283341550</v>
      </c>
      <c r="E79" s="456">
        <f t="shared" ca="1" si="8"/>
        <v>214146008874</v>
      </c>
      <c r="F79" s="456">
        <f t="shared" ca="1" si="8"/>
        <v>186386341057</v>
      </c>
      <c r="G79" s="456">
        <f t="shared" ca="1" si="8"/>
        <v>170523673733</v>
      </c>
      <c r="H79" s="452">
        <f ca="1">G79*$O$66</f>
        <v>175878890265.92697</v>
      </c>
      <c r="I79" s="452">
        <f t="shared" ca="1" si="12"/>
        <v>174147274369.23376</v>
      </c>
      <c r="J79" s="452">
        <f t="shared" ca="1" si="12"/>
        <v>172432707099.63361</v>
      </c>
      <c r="K79" s="452">
        <f t="shared" ca="1" si="12"/>
        <v>170735020604.84103</v>
      </c>
      <c r="L79" s="452">
        <f t="shared" ca="1" si="12"/>
        <v>169054048685.16058</v>
      </c>
      <c r="M79" s="452">
        <f t="shared" ca="1" si="12"/>
        <v>167389626777.21613</v>
      </c>
      <c r="N79" s="452">
        <f t="shared" ca="1" si="12"/>
        <v>165741591937.84052</v>
      </c>
      <c r="O79" s="452">
        <f t="shared" ref="O79:X79" ca="1" si="19">N79*(1+$L$66)</f>
        <v>162810667400.67978</v>
      </c>
      <c r="P79" s="452">
        <f t="shared" ca="1" si="19"/>
        <v>159931572452.83389</v>
      </c>
      <c r="Q79" s="452">
        <f t="shared" ca="1" si="19"/>
        <v>157103390555.41064</v>
      </c>
      <c r="R79" s="452">
        <f t="shared" ca="1" si="19"/>
        <v>154325221377.31628</v>
      </c>
      <c r="S79" s="452">
        <f t="shared" ca="1" si="19"/>
        <v>151596180508.64178</v>
      </c>
      <c r="T79" s="452">
        <f t="shared" ca="1" si="19"/>
        <v>148915399179.11731</v>
      </c>
      <c r="U79" s="452">
        <f t="shared" ca="1" si="19"/>
        <v>146282023981.54559</v>
      </c>
      <c r="V79" s="452">
        <f t="shared" ca="1" si="19"/>
        <v>143695216600.12595</v>
      </c>
      <c r="W79" s="452">
        <f t="shared" ca="1" si="19"/>
        <v>141154153543.58255</v>
      </c>
      <c r="X79" s="452">
        <f t="shared" ca="1" si="19"/>
        <v>138658025883.01199</v>
      </c>
      <c r="Y79" s="452">
        <f t="shared" ref="Y79:AH79" ca="1" si="20">X79*(1+$M$66)</f>
        <v>136279196347.71272</v>
      </c>
      <c r="Z79" s="452">
        <f t="shared" ca="1" si="20"/>
        <v>133941178225.39857</v>
      </c>
      <c r="AA79" s="452">
        <f t="shared" ca="1" si="20"/>
        <v>131643271351.80592</v>
      </c>
      <c r="AB79" s="452">
        <f t="shared" ca="1" si="20"/>
        <v>129384787574.75211</v>
      </c>
      <c r="AC79" s="452">
        <f t="shared" ca="1" si="20"/>
        <v>127165050548.05504</v>
      </c>
      <c r="AD79" s="452">
        <f t="shared" ca="1" si="20"/>
        <v>124983395528.98845</v>
      </c>
      <c r="AE79" s="452">
        <f t="shared" ca="1" si="20"/>
        <v>122839169179.21193</v>
      </c>
      <c r="AF79" s="452">
        <f t="shared" ca="1" si="20"/>
        <v>120731729369.11627</v>
      </c>
      <c r="AG79" s="452">
        <f t="shared" ca="1" si="20"/>
        <v>118660444985.52547</v>
      </c>
      <c r="AH79" s="452">
        <f t="shared" ca="1" si="20"/>
        <v>116624695742.69778</v>
      </c>
    </row>
    <row r="80" spans="1:34">
      <c r="A80" s="431" t="s">
        <v>681</v>
      </c>
      <c r="B80" s="434" t="s">
        <v>253</v>
      </c>
      <c r="C80" s="456">
        <f t="shared" ca="1" si="8"/>
        <v>226043009366.99997</v>
      </c>
      <c r="D80" s="456">
        <f t="shared" ca="1" si="8"/>
        <v>348978681128</v>
      </c>
      <c r="E80" s="456">
        <f t="shared" ca="1" si="8"/>
        <v>333116013804</v>
      </c>
      <c r="F80" s="456">
        <f t="shared" ca="1" si="8"/>
        <v>309322012818</v>
      </c>
      <c r="G80" s="456">
        <f t="shared" ca="1" si="8"/>
        <v>273631011338.99997</v>
      </c>
      <c r="H80" s="452">
        <f ca="1">G80*$O$66</f>
        <v>282224265775.55725</v>
      </c>
      <c r="I80" s="452">
        <f t="shared" ca="1" si="12"/>
        <v>279445626313.42163</v>
      </c>
      <c r="J80" s="452">
        <f t="shared" ca="1" si="12"/>
        <v>276694343950.57483</v>
      </c>
      <c r="K80" s="452">
        <f t="shared" ca="1" si="12"/>
        <v>273970149342.65189</v>
      </c>
      <c r="L80" s="452">
        <f t="shared" ca="1" si="12"/>
        <v>271272775797.11813</v>
      </c>
      <c r="M80" s="452">
        <f t="shared" ca="1" si="12"/>
        <v>268601959247.16074</v>
      </c>
      <c r="N80" s="452">
        <f t="shared" ca="1" si="12"/>
        <v>265957438225.83707</v>
      </c>
      <c r="O80" s="452">
        <f t="shared" ref="O80:X80" ca="1" si="21">N80*(1+$L$66)</f>
        <v>261254326759.23029</v>
      </c>
      <c r="P80" s="452">
        <f t="shared" ca="1" si="21"/>
        <v>256634383703.38458</v>
      </c>
      <c r="Q80" s="452">
        <f t="shared" ca="1" si="21"/>
        <v>252096138333.10077</v>
      </c>
      <c r="R80" s="452">
        <f t="shared" ca="1" si="21"/>
        <v>247638145931.04239</v>
      </c>
      <c r="S80" s="452">
        <f t="shared" ca="1" si="21"/>
        <v>243258987327.8205</v>
      </c>
      <c r="T80" s="452">
        <f t="shared" ca="1" si="21"/>
        <v>238957268450.21146</v>
      </c>
      <c r="U80" s="452">
        <f t="shared" ca="1" si="21"/>
        <v>234731619877.36383</v>
      </c>
      <c r="V80" s="452">
        <f t="shared" ca="1" si="21"/>
        <v>230580696404.85324</v>
      </c>
      <c r="W80" s="452">
        <f t="shared" ca="1" si="21"/>
        <v>226503176616.44641</v>
      </c>
      <c r="X80" s="452">
        <f t="shared" ca="1" si="21"/>
        <v>222497762463.43787</v>
      </c>
      <c r="Y80" s="452">
        <f t="shared" ref="Y80:AH80" ca="1" si="22">X80*(1+$M$66)</f>
        <v>218680570883.53903</v>
      </c>
      <c r="Z80" s="452">
        <f t="shared" ca="1" si="22"/>
        <v>214928867384.94189</v>
      </c>
      <c r="AA80" s="452">
        <f t="shared" ca="1" si="22"/>
        <v>211241528448.2467</v>
      </c>
      <c r="AB80" s="452">
        <f t="shared" ca="1" si="22"/>
        <v>207617449829.25336</v>
      </c>
      <c r="AC80" s="452">
        <f t="shared" ca="1" si="22"/>
        <v>204055546228.27435</v>
      </c>
      <c r="AD80" s="452">
        <f t="shared" ca="1" si="22"/>
        <v>200554750965.121</v>
      </c>
      <c r="AE80" s="452">
        <f t="shared" ca="1" si="22"/>
        <v>197114015659.66568</v>
      </c>
      <c r="AF80" s="452">
        <f t="shared" ca="1" si="22"/>
        <v>193732309917.88428</v>
      </c>
      <c r="AG80" s="452">
        <f t="shared" ca="1" si="22"/>
        <v>190408621023.2851</v>
      </c>
      <c r="AH80" s="452">
        <f t="shared" ca="1" si="22"/>
        <v>187141953633.63138</v>
      </c>
    </row>
    <row r="81" spans="1:34">
      <c r="A81" s="431" t="s">
        <v>814</v>
      </c>
      <c r="B81" s="435" t="s">
        <v>254</v>
      </c>
      <c r="C81" s="456">
        <f t="shared" ca="1" si="8"/>
        <v>0</v>
      </c>
      <c r="D81" s="456">
        <f t="shared" ca="1" si="8"/>
        <v>0</v>
      </c>
      <c r="E81" s="456">
        <f t="shared" ca="1" si="8"/>
        <v>0</v>
      </c>
      <c r="F81" s="456">
        <f t="shared" ca="1" si="8"/>
        <v>0</v>
      </c>
      <c r="G81" s="456">
        <f t="shared" ca="1" si="8"/>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8"/>
        <v>87070180941436</v>
      </c>
      <c r="D82" s="456">
        <f t="shared" ca="1" si="8"/>
        <v>81974299063601</v>
      </c>
      <c r="E82" s="456">
        <f t="shared" ca="1" si="8"/>
        <v>91265856448634</v>
      </c>
      <c r="F82" s="456">
        <f t="shared" ca="1" si="8"/>
        <v>79142812946267</v>
      </c>
      <c r="G82" s="456">
        <f t="shared" ca="1" si="8"/>
        <v>75954416814143</v>
      </c>
      <c r="H82" s="452">
        <f ca="1">G82*$O$61</f>
        <v>82016073431084.156</v>
      </c>
      <c r="I82" s="452">
        <f t="shared" ref="I82:N82" ca="1" si="23">H82*(1+$K$61)</f>
        <v>82353717883644.906</v>
      </c>
      <c r="J82" s="452">
        <f t="shared" ca="1" si="23"/>
        <v>82692752353693.391</v>
      </c>
      <c r="K82" s="452">
        <f t="shared" ca="1" si="23"/>
        <v>83033182563665.156</v>
      </c>
      <c r="L82" s="452">
        <f t="shared" ca="1" si="23"/>
        <v>83375014259553.922</v>
      </c>
      <c r="M82" s="452">
        <f t="shared" ca="1" si="23"/>
        <v>83718253211008.563</v>
      </c>
      <c r="N82" s="452">
        <f t="shared" ca="1" si="23"/>
        <v>84062905211430.469</v>
      </c>
      <c r="O82" s="452">
        <f t="shared" ref="O82:X82" ca="1" si="24">N82*(1+$L$61)</f>
        <v>84262031046438.781</v>
      </c>
      <c r="P82" s="452">
        <f t="shared" ca="1" si="24"/>
        <v>84461628565099.563</v>
      </c>
      <c r="Q82" s="452">
        <f t="shared" ca="1" si="24"/>
        <v>84661698884723.734</v>
      </c>
      <c r="R82" s="452">
        <f t="shared" ca="1" si="24"/>
        <v>84862243125268.859</v>
      </c>
      <c r="S82" s="452">
        <f t="shared" ca="1" si="24"/>
        <v>85063262409345.422</v>
      </c>
      <c r="T82" s="452">
        <f t="shared" ca="1" si="24"/>
        <v>85264757862223.109</v>
      </c>
      <c r="U82" s="452">
        <f t="shared" ca="1" si="24"/>
        <v>85466730611837.141</v>
      </c>
      <c r="V82" s="452">
        <f t="shared" ca="1" si="24"/>
        <v>85669181788794.531</v>
      </c>
      <c r="W82" s="452">
        <f t="shared" ca="1" si="24"/>
        <v>85872112526380.469</v>
      </c>
      <c r="X82" s="452">
        <f t="shared" ca="1" si="24"/>
        <v>86075523960564.609</v>
      </c>
      <c r="Y82" s="452">
        <f t="shared" ref="Y82:AH82" ca="1" si="25">X82*(1+$M$61)</f>
        <v>85709201902895.516</v>
      </c>
      <c r="Z82" s="452">
        <f t="shared" ca="1" si="25"/>
        <v>85344438846482.078</v>
      </c>
      <c r="AA82" s="452">
        <f t="shared" ca="1" si="25"/>
        <v>84981228156493.359</v>
      </c>
      <c r="AB82" s="452">
        <f t="shared" ca="1" si="25"/>
        <v>84619563226335.094</v>
      </c>
      <c r="AC82" s="452">
        <f t="shared" ca="1" si="25"/>
        <v>84259437477529.516</v>
      </c>
      <c r="AD82" s="452">
        <f t="shared" ca="1" si="25"/>
        <v>83900844359595.672</v>
      </c>
      <c r="AE82" s="452">
        <f t="shared" ca="1" si="25"/>
        <v>83543777349930.266</v>
      </c>
      <c r="AF82" s="452">
        <f t="shared" ca="1" si="25"/>
        <v>83188229953689.078</v>
      </c>
      <c r="AG82" s="452">
        <f t="shared" ca="1" si="25"/>
        <v>82834195703668.75</v>
      </c>
      <c r="AH82" s="452">
        <f t="shared" ca="1" si="25"/>
        <v>82481668160189.203</v>
      </c>
    </row>
    <row r="83" spans="1:34">
      <c r="A83" s="431" t="s">
        <v>681</v>
      </c>
      <c r="B83" s="437" t="s">
        <v>397</v>
      </c>
      <c r="C83" s="456">
        <f t="shared" ref="C83:G91" ca="1" si="26">C45*$B$57</f>
        <v>5329856220863.999</v>
      </c>
      <c r="D83" s="456">
        <f t="shared" ca="1" si="26"/>
        <v>5218817549596</v>
      </c>
      <c r="E83" s="456">
        <f t="shared" ca="1" si="26"/>
        <v>5258474217906</v>
      </c>
      <c r="F83" s="456">
        <f t="shared" ca="1" si="26"/>
        <v>5785907906428.999</v>
      </c>
      <c r="G83" s="456">
        <f t="shared" ca="1" si="26"/>
        <v>5746251238119</v>
      </c>
      <c r="H83" s="452">
        <f ca="1">G83*$O$66</f>
        <v>5926709581286.7021</v>
      </c>
      <c r="I83" s="452">
        <f t="shared" ref="I83:N83" ca="1" si="27">H83*(1+$K$66)</f>
        <v>5868358152581.8545</v>
      </c>
      <c r="J83" s="452">
        <f t="shared" ca="1" si="27"/>
        <v>5810581222962.0723</v>
      </c>
      <c r="K83" s="452">
        <f t="shared" ca="1" si="27"/>
        <v>5753373136195.6904</v>
      </c>
      <c r="L83" s="452">
        <f t="shared" ca="1" si="27"/>
        <v>5696728291739.4814</v>
      </c>
      <c r="M83" s="452">
        <f t="shared" ca="1" si="27"/>
        <v>5640641144190.376</v>
      </c>
      <c r="N83" s="452">
        <f t="shared" ca="1" si="27"/>
        <v>5585106202742.5791</v>
      </c>
      <c r="O83" s="452">
        <f t="shared" ref="O83:X83" ca="1" si="28">N83*(1+$L$66)</f>
        <v>5486340861943.8369</v>
      </c>
      <c r="P83" s="452">
        <f t="shared" ca="1" si="28"/>
        <v>5389322057771.0771</v>
      </c>
      <c r="Q83" s="452">
        <f t="shared" ca="1" si="28"/>
        <v>5294018904995.1172</v>
      </c>
      <c r="R83" s="452">
        <f t="shared" ca="1" si="28"/>
        <v>5200401064551.8916</v>
      </c>
      <c r="S83" s="452">
        <f t="shared" ca="1" si="28"/>
        <v>5108438733884.2324</v>
      </c>
      <c r="T83" s="452">
        <f t="shared" ca="1" si="28"/>
        <v>5018102637454.4424</v>
      </c>
      <c r="U83" s="452">
        <f t="shared" ca="1" si="28"/>
        <v>4929364017424.6416</v>
      </c>
      <c r="V83" s="452">
        <f t="shared" ca="1" si="28"/>
        <v>4842194624501.9189</v>
      </c>
      <c r="W83" s="452">
        <f t="shared" ca="1" si="28"/>
        <v>4756566708945.375</v>
      </c>
      <c r="X83" s="452">
        <f t="shared" ca="1" si="28"/>
        <v>4672453011732.1953</v>
      </c>
      <c r="Y83" s="452">
        <f t="shared" ref="Y83:AH83" ca="1" si="29">X83*(1+$M$66)</f>
        <v>4592291988554.3203</v>
      </c>
      <c r="Z83" s="452">
        <f t="shared" ca="1" si="29"/>
        <v>4513506215083.7803</v>
      </c>
      <c r="AA83" s="452">
        <f t="shared" ca="1" si="29"/>
        <v>4436072097413.1816</v>
      </c>
      <c r="AB83" s="452">
        <f t="shared" ca="1" si="29"/>
        <v>4359966446414.3213</v>
      </c>
      <c r="AC83" s="452">
        <f t="shared" ca="1" si="29"/>
        <v>4285166470793.7622</v>
      </c>
      <c r="AD83" s="452">
        <f t="shared" ca="1" si="29"/>
        <v>4211649770267.5415</v>
      </c>
      <c r="AE83" s="452">
        <f t="shared" ca="1" si="29"/>
        <v>4139394328852.9795</v>
      </c>
      <c r="AF83" s="452">
        <f t="shared" ca="1" si="29"/>
        <v>4068378508275.5703</v>
      </c>
      <c r="AG83" s="452">
        <f t="shared" ca="1" si="29"/>
        <v>3998581041488.9873</v>
      </c>
      <c r="AH83" s="452">
        <f t="shared" ca="1" si="29"/>
        <v>3929981026306.2593</v>
      </c>
    </row>
    <row r="84" spans="1:34">
      <c r="A84" s="431" t="s">
        <v>801</v>
      </c>
      <c r="B84" s="434" t="s">
        <v>259</v>
      </c>
      <c r="C84" s="456">
        <f t="shared" ca="1" si="26"/>
        <v>118970004930</v>
      </c>
      <c r="D84" s="456">
        <f t="shared" ca="1" si="26"/>
        <v>198283341550</v>
      </c>
      <c r="E84" s="456">
        <f t="shared" ca="1" si="26"/>
        <v>178455007395</v>
      </c>
      <c r="F84" s="456">
        <f t="shared" ca="1" si="26"/>
        <v>146729672747</v>
      </c>
      <c r="G84" s="456">
        <f t="shared" ca="1" si="26"/>
        <v>130867005423</v>
      </c>
      <c r="H84" s="452">
        <f ca="1">G84*$O$63</f>
        <v>99808654911.834564</v>
      </c>
      <c r="I84" s="452">
        <f t="shared" ref="I84:N84" ca="1" si="30">H84*(1+$K$63)</f>
        <v>101525049721.2946</v>
      </c>
      <c r="J84" s="452">
        <f t="shared" ca="1" si="30"/>
        <v>103270961120.71915</v>
      </c>
      <c r="K84" s="452">
        <f t="shared" ca="1" si="30"/>
        <v>105046896702.57954</v>
      </c>
      <c r="L84" s="452">
        <f t="shared" ca="1" si="30"/>
        <v>106853372788.34045</v>
      </c>
      <c r="M84" s="452">
        <f t="shared" ca="1" si="30"/>
        <v>108690914578.57111</v>
      </c>
      <c r="N84" s="452">
        <f t="shared" ca="1" si="30"/>
        <v>110560056305.63794</v>
      </c>
      <c r="O84" s="452">
        <f t="shared" ref="O84:X84" ca="1" si="31">N84*(1+$L$63)</f>
        <v>108606802771.04517</v>
      </c>
      <c r="P84" s="452">
        <f t="shared" ca="1" si="31"/>
        <v>106688057172.66266</v>
      </c>
      <c r="Q84" s="452">
        <f t="shared" ca="1" si="31"/>
        <v>104803209862.20853</v>
      </c>
      <c r="R84" s="452">
        <f t="shared" ca="1" si="31"/>
        <v>102951661961.99651</v>
      </c>
      <c r="S84" s="452">
        <f t="shared" ca="1" si="31"/>
        <v>101132825174.65294</v>
      </c>
      <c r="T84" s="452">
        <f t="shared" ca="1" si="31"/>
        <v>99346121596.195465</v>
      </c>
      <c r="U84" s="452">
        <f t="shared" ca="1" si="31"/>
        <v>97590983532.413956</v>
      </c>
      <c r="V84" s="452">
        <f t="shared" ca="1" si="31"/>
        <v>95866853318.495529</v>
      </c>
      <c r="W84" s="452">
        <f t="shared" ca="1" si="31"/>
        <v>94173183141.836166</v>
      </c>
      <c r="X84" s="452">
        <f t="shared" ca="1" si="31"/>
        <v>92509434867.982727</v>
      </c>
      <c r="Y84" s="452">
        <f t="shared" ref="Y84:AH84" ca="1" si="32">X84*(1+$M$63)</f>
        <v>91057232497.503723</v>
      </c>
      <c r="Z84" s="452">
        <f t="shared" ca="1" si="32"/>
        <v>89627826631.271393</v>
      </c>
      <c r="AA84" s="452">
        <f t="shared" ca="1" si="32"/>
        <v>88220859412.408173</v>
      </c>
      <c r="AB84" s="452">
        <f t="shared" ca="1" si="32"/>
        <v>86835978601.632248</v>
      </c>
      <c r="AC84" s="452">
        <f t="shared" ca="1" si="32"/>
        <v>85472837489.073166</v>
      </c>
      <c r="AD84" s="452">
        <f t="shared" ca="1" si="32"/>
        <v>84131094807.471756</v>
      </c>
      <c r="AE84" s="452">
        <f t="shared" ca="1" si="32"/>
        <v>82810414646.742676</v>
      </c>
      <c r="AF84" s="452">
        <f t="shared" ca="1" si="32"/>
        <v>81510466369.878113</v>
      </c>
      <c r="AG84" s="452">
        <f t="shared" ca="1" si="32"/>
        <v>80230924530.171631</v>
      </c>
      <c r="AH84" s="452">
        <f t="shared" ca="1" si="32"/>
        <v>78971468789.741394</v>
      </c>
    </row>
    <row r="85" spans="1:34">
      <c r="A85" s="431" t="s">
        <v>216</v>
      </c>
      <c r="B85" s="439" t="s">
        <v>261</v>
      </c>
      <c r="C85" s="456">
        <f t="shared" ca="1" si="26"/>
        <v>126901338592</v>
      </c>
      <c r="D85" s="456">
        <f t="shared" ca="1" si="26"/>
        <v>130867005423.00002</v>
      </c>
      <c r="E85" s="456">
        <f t="shared" ca="1" si="26"/>
        <v>130867005423.00002</v>
      </c>
      <c r="F85" s="456">
        <f t="shared" ca="1" si="26"/>
        <v>126901338592</v>
      </c>
      <c r="G85" s="456">
        <f t="shared" ca="1" si="26"/>
        <v>126901338592</v>
      </c>
      <c r="H85" s="452">
        <f ca="1">G85*$O$62</f>
        <v>110946624842.52225</v>
      </c>
      <c r="I85" s="452">
        <f t="shared" ref="I85:N85" ca="1" si="33">H85*(1+$K$62)</f>
        <v>114704608967.34561</v>
      </c>
      <c r="J85" s="452">
        <f t="shared" ca="1" si="33"/>
        <v>118589883532.07617</v>
      </c>
      <c r="K85" s="452">
        <f t="shared" ca="1" si="33"/>
        <v>122606760118.54973</v>
      </c>
      <c r="L85" s="452">
        <f t="shared" ca="1" si="33"/>
        <v>126759696350.50389</v>
      </c>
      <c r="M85" s="452">
        <f t="shared" ca="1" si="33"/>
        <v>131053300840.30942</v>
      </c>
      <c r="N85" s="452">
        <f t="shared" ca="1" si="33"/>
        <v>135492338303.25732</v>
      </c>
      <c r="O85" s="452">
        <f t="shared" ref="O85:X85" ca="1" si="34">N85*(1+$L$62)</f>
        <v>138163422274.52728</v>
      </c>
      <c r="P85" s="452">
        <f t="shared" ca="1" si="34"/>
        <v>140887163758.9151</v>
      </c>
      <c r="Q85" s="452">
        <f t="shared" ca="1" si="34"/>
        <v>143664600841.97617</v>
      </c>
      <c r="R85" s="452">
        <f t="shared" ca="1" si="34"/>
        <v>146496792073.99265</v>
      </c>
      <c r="S85" s="452">
        <f t="shared" ca="1" si="34"/>
        <v>149384816873.41336</v>
      </c>
      <c r="T85" s="452">
        <f t="shared" ca="1" si="34"/>
        <v>152329775938.24692</v>
      </c>
      <c r="U85" s="452">
        <f t="shared" ca="1" si="34"/>
        <v>155332791665.56506</v>
      </c>
      <c r="V85" s="452">
        <f t="shared" ca="1" si="34"/>
        <v>158395008579.27618</v>
      </c>
      <c r="W85" s="452">
        <f t="shared" ca="1" si="34"/>
        <v>161517593766.33173</v>
      </c>
      <c r="X85" s="452">
        <f t="shared" ca="1" si="34"/>
        <v>164701737321.53204</v>
      </c>
      <c r="Y85" s="452">
        <f t="shared" ref="Y85:AH85" ca="1" si="35">X85*(1+$M$62)</f>
        <v>167497364691.42352</v>
      </c>
      <c r="Z85" s="452">
        <f t="shared" ca="1" si="35"/>
        <v>170340444702.18198</v>
      </c>
      <c r="AA85" s="452">
        <f t="shared" ca="1" si="35"/>
        <v>173231782809.19446</v>
      </c>
      <c r="AB85" s="452">
        <f t="shared" ca="1" si="35"/>
        <v>176172198139.55035</v>
      </c>
      <c r="AC85" s="452">
        <f t="shared" ca="1" si="35"/>
        <v>179162523724.10315</v>
      </c>
      <c r="AD85" s="452">
        <f t="shared" ca="1" si="35"/>
        <v>182203606733.47134</v>
      </c>
      <c r="AE85" s="452">
        <f t="shared" ca="1" si="35"/>
        <v>185296308718.04504</v>
      </c>
      <c r="AF85" s="452">
        <f t="shared" ca="1" si="35"/>
        <v>188441505852.06644</v>
      </c>
      <c r="AG85" s="452">
        <f t="shared" ca="1" si="35"/>
        <v>191640089181.85339</v>
      </c>
      <c r="AH85" s="452">
        <f t="shared" ca="1" si="35"/>
        <v>194892964878.23618</v>
      </c>
    </row>
    <row r="86" spans="1:34">
      <c r="A86" s="431" t="s">
        <v>217</v>
      </c>
      <c r="B86" s="440" t="s">
        <v>262</v>
      </c>
      <c r="C86" s="456">
        <f t="shared" ca="1" si="26"/>
        <v>1570404065075.9998</v>
      </c>
      <c r="D86" s="456">
        <f t="shared" ca="1" si="26"/>
        <v>2014558750148</v>
      </c>
      <c r="E86" s="456">
        <f t="shared" ca="1" si="26"/>
        <v>2081975086275</v>
      </c>
      <c r="F86" s="456">
        <f t="shared" ca="1" si="26"/>
        <v>2042318417965</v>
      </c>
      <c r="G86" s="456">
        <f t="shared" ca="1" si="26"/>
        <v>1986799082331</v>
      </c>
      <c r="H86" s="452">
        <f ca="1">G86*$O$64</f>
        <v>1868202460185.7031</v>
      </c>
      <c r="I86" s="452">
        <f t="shared" ref="I86:N86" ca="1" si="36">H86*(1+$K$64)</f>
        <v>1940116513732.4983</v>
      </c>
      <c r="J86" s="452">
        <f t="shared" ca="1" si="36"/>
        <v>2014798806379.5767</v>
      </c>
      <c r="K86" s="452">
        <f t="shared" ca="1" si="36"/>
        <v>2092355897934.6309</v>
      </c>
      <c r="L86" s="452">
        <f t="shared" ca="1" si="36"/>
        <v>2172898450088.2485</v>
      </c>
      <c r="M86" s="452">
        <f t="shared" ca="1" si="36"/>
        <v>2256541384310.625</v>
      </c>
      <c r="N86" s="452">
        <f t="shared" ca="1" si="36"/>
        <v>2343404045826.3062</v>
      </c>
      <c r="O86" s="452">
        <f t="shared" ref="O86:X86" ca="1" si="37">N86*(1+$L$64)</f>
        <v>2305036744857.7988</v>
      </c>
      <c r="P86" s="452">
        <f t="shared" ca="1" si="37"/>
        <v>2267297611185.5928</v>
      </c>
      <c r="Q86" s="452">
        <f t="shared" ca="1" si="37"/>
        <v>2230176360162.5488</v>
      </c>
      <c r="R86" s="452">
        <f t="shared" ca="1" si="37"/>
        <v>2193662875526.5542</v>
      </c>
      <c r="S86" s="452">
        <f t="shared" ca="1" si="37"/>
        <v>2157747206643.6448</v>
      </c>
      <c r="T86" s="452">
        <f t="shared" ca="1" si="37"/>
        <v>2122419565796.2634</v>
      </c>
      <c r="U86" s="452">
        <f t="shared" ca="1" si="37"/>
        <v>2087670325515.9172</v>
      </c>
      <c r="V86" s="452">
        <f t="shared" ca="1" si="37"/>
        <v>2053490015959.5056</v>
      </c>
      <c r="W86" s="452">
        <f t="shared" ca="1" si="37"/>
        <v>2019869322328.6035</v>
      </c>
      <c r="X86" s="452">
        <f t="shared" ca="1" si="37"/>
        <v>1986799082330.9978</v>
      </c>
      <c r="Y86" s="452">
        <f t="shared" ref="Y86:AH86" ca="1" si="38">X86*(1+$M$64)</f>
        <v>1956824921351.7795</v>
      </c>
      <c r="Z86" s="452">
        <f t="shared" ca="1" si="38"/>
        <v>1927302970328.967</v>
      </c>
      <c r="AA86" s="452">
        <f t="shared" ca="1" si="38"/>
        <v>1898226406924.9873</v>
      </c>
      <c r="AB86" s="452">
        <f t="shared" ca="1" si="38"/>
        <v>1869588511728.55</v>
      </c>
      <c r="AC86" s="452">
        <f t="shared" ca="1" si="38"/>
        <v>1841382666701.8345</v>
      </c>
      <c r="AD86" s="452">
        <f t="shared" ca="1" si="38"/>
        <v>1813602353651.1021</v>
      </c>
      <c r="AE86" s="452">
        <f t="shared" ca="1" si="38"/>
        <v>1786241152720.3826</v>
      </c>
      <c r="AF86" s="452">
        <f t="shared" ca="1" si="38"/>
        <v>1759292740907.8862</v>
      </c>
      <c r="AG86" s="452">
        <f t="shared" ca="1" si="38"/>
        <v>1732750890604.7976</v>
      </c>
      <c r="AH86" s="452">
        <f t="shared" ca="1" si="38"/>
        <v>1706609468156.1138</v>
      </c>
    </row>
    <row r="87" spans="1:34">
      <c r="A87" s="431" t="s">
        <v>680</v>
      </c>
      <c r="B87" s="441" t="s">
        <v>265</v>
      </c>
      <c r="C87" s="456">
        <f t="shared" ca="1" si="26"/>
        <v>4675521193749</v>
      </c>
      <c r="D87" s="456">
        <f t="shared" ca="1" si="26"/>
        <v>4877770202130</v>
      </c>
      <c r="E87" s="456">
        <f t="shared" ca="1" si="26"/>
        <v>3977563831493</v>
      </c>
      <c r="F87" s="456">
        <f t="shared" ca="1" si="26"/>
        <v>4667589860087</v>
      </c>
      <c r="G87" s="456">
        <f t="shared" ca="1" si="26"/>
        <v>5714525903471</v>
      </c>
      <c r="H87" s="452">
        <f ca="1">G87*$O$65</f>
        <v>5841843284866.4248</v>
      </c>
      <c r="I87" s="452">
        <f t="shared" ref="I87:N87" ca="1" si="39">H87*(1+$K$65)</f>
        <v>5855011888054.0313</v>
      </c>
      <c r="J87" s="452">
        <f t="shared" ca="1" si="39"/>
        <v>5868210175726.7314</v>
      </c>
      <c r="K87" s="452">
        <f t="shared" ca="1" si="39"/>
        <v>5881438214798.8857</v>
      </c>
      <c r="L87" s="452">
        <f t="shared" ca="1" si="39"/>
        <v>5894696072335.6924</v>
      </c>
      <c r="M87" s="452">
        <f t="shared" ca="1" si="39"/>
        <v>5907983815553.5254</v>
      </c>
      <c r="N87" s="452">
        <f t="shared" ca="1" si="39"/>
        <v>5921301511820.2783</v>
      </c>
      <c r="O87" s="452">
        <f t="shared" ref="O87:X87" ca="1" si="40">N87*(1+$L$65)</f>
        <v>5720271034743.4463</v>
      </c>
      <c r="P87" s="452">
        <f t="shared" ca="1" si="40"/>
        <v>5526065620135.2402</v>
      </c>
      <c r="Q87" s="452">
        <f t="shared" ca="1" si="40"/>
        <v>5338453554484.4639</v>
      </c>
      <c r="R87" s="452">
        <f t="shared" ca="1" si="40"/>
        <v>5157210991043.2705</v>
      </c>
      <c r="S87" s="452">
        <f t="shared" ca="1" si="40"/>
        <v>4982121682747.501</v>
      </c>
      <c r="T87" s="452">
        <f t="shared" ca="1" si="40"/>
        <v>4812976724204.4814</v>
      </c>
      <c r="U87" s="452">
        <f t="shared" ca="1" si="40"/>
        <v>4649574302440.4395</v>
      </c>
      <c r="V87" s="452">
        <f t="shared" ca="1" si="40"/>
        <v>4491719456110.1367</v>
      </c>
      <c r="W87" s="452">
        <f t="shared" ca="1" si="40"/>
        <v>4339223842881.4287</v>
      </c>
      <c r="X87" s="452">
        <f t="shared" ca="1" si="40"/>
        <v>4191905514717.2114</v>
      </c>
      <c r="Y87" s="452">
        <f t="shared" ref="Y87:AH87" ca="1" si="41">X87*(1+$M$65)</f>
        <v>4072420790393.5513</v>
      </c>
      <c r="Z87" s="452">
        <f t="shared" ca="1" si="41"/>
        <v>3956341820158.7124</v>
      </c>
      <c r="AA87" s="452">
        <f t="shared" ca="1" si="41"/>
        <v>3843571527495.3477</v>
      </c>
      <c r="AB87" s="452">
        <f t="shared" ca="1" si="41"/>
        <v>3734015602923.8862</v>
      </c>
      <c r="AC87" s="452">
        <f t="shared" ca="1" si="41"/>
        <v>3627582425131.7803</v>
      </c>
      <c r="AD87" s="452">
        <f t="shared" ca="1" si="41"/>
        <v>3524182984350.8574</v>
      </c>
      <c r="AE87" s="452">
        <f t="shared" ca="1" si="41"/>
        <v>3423730807918.7026</v>
      </c>
      <c r="AF87" s="452">
        <f t="shared" ca="1" si="41"/>
        <v>3326141887961.8115</v>
      </c>
      <c r="AG87" s="452">
        <f t="shared" ca="1" si="41"/>
        <v>3231334611140.0425</v>
      </c>
      <c r="AH87" s="452">
        <f t="shared" ca="1" si="41"/>
        <v>3139229690393.6084</v>
      </c>
    </row>
    <row r="88" spans="1:34">
      <c r="A88" s="431" t="s">
        <v>681</v>
      </c>
      <c r="B88" s="434" t="s">
        <v>266</v>
      </c>
      <c r="C88" s="456">
        <f t="shared" ca="1" si="26"/>
        <v>7487178976928</v>
      </c>
      <c r="D88" s="456">
        <f t="shared" ca="1" si="26"/>
        <v>8688776026721</v>
      </c>
      <c r="E88" s="456">
        <f t="shared" ca="1" si="26"/>
        <v>8676879026228</v>
      </c>
      <c r="F88" s="456">
        <f t="shared" ca="1" si="26"/>
        <v>6043676250444</v>
      </c>
      <c r="G88" s="456">
        <f t="shared" ca="1" si="26"/>
        <v>6586972606291</v>
      </c>
      <c r="H88" s="452">
        <f ca="1">G88*$O$66</f>
        <v>6793833412365.2256</v>
      </c>
      <c r="I88" s="452">
        <f t="shared" ref="I88:N88" ca="1" si="42">H88*(1+$K$66)</f>
        <v>6726944714588.3096</v>
      </c>
      <c r="J88" s="452">
        <f t="shared" ca="1" si="42"/>
        <v>6660714569592.8242</v>
      </c>
      <c r="K88" s="452">
        <f t="shared" ca="1" si="42"/>
        <v>6595136493596.3018</v>
      </c>
      <c r="L88" s="452">
        <f t="shared" ca="1" si="42"/>
        <v>6530204066652.3662</v>
      </c>
      <c r="M88" s="452">
        <f t="shared" ca="1" si="42"/>
        <v>6465910932022.2324</v>
      </c>
      <c r="N88" s="452">
        <f t="shared" ca="1" si="42"/>
        <v>6402250795552.3975</v>
      </c>
      <c r="O88" s="452">
        <f t="shared" ref="O88:X88" ca="1" si="43">N88*(1+$L$66)</f>
        <v>6289035315175.0957</v>
      </c>
      <c r="P88" s="452">
        <f t="shared" ca="1" si="43"/>
        <v>6177821903352.4912</v>
      </c>
      <c r="Q88" s="452">
        <f t="shared" ca="1" si="43"/>
        <v>6068575156105.5137</v>
      </c>
      <c r="R88" s="452">
        <f t="shared" ca="1" si="43"/>
        <v>5961260295528.4268</v>
      </c>
      <c r="S88" s="452">
        <f t="shared" ca="1" si="43"/>
        <v>5855843158717.5352</v>
      </c>
      <c r="T88" s="452">
        <f t="shared" ca="1" si="43"/>
        <v>5752290186895.6709</v>
      </c>
      <c r="U88" s="452">
        <f t="shared" ca="1" si="43"/>
        <v>5650568414729.0049</v>
      </c>
      <c r="V88" s="452">
        <f t="shared" ca="1" si="43"/>
        <v>5550645459832.7715</v>
      </c>
      <c r="W88" s="452">
        <f t="shared" ca="1" si="43"/>
        <v>5452489512462.5723</v>
      </c>
      <c r="X88" s="452">
        <f t="shared" ca="1" si="43"/>
        <v>5356069325387.9746</v>
      </c>
      <c r="Y88" s="452">
        <f t="shared" ref="Y88:AH88" ca="1" si="44">X88*(1+$M$66)</f>
        <v>5264180119384.9033</v>
      </c>
      <c r="Z88" s="452">
        <f t="shared" ca="1" si="44"/>
        <v>5173867372846.21</v>
      </c>
      <c r="AA88" s="452">
        <f t="shared" ca="1" si="44"/>
        <v>5085104039891.8516</v>
      </c>
      <c r="AB88" s="452">
        <f t="shared" ca="1" si="44"/>
        <v>4997863538643.3311</v>
      </c>
      <c r="AC88" s="452">
        <f t="shared" ca="1" si="44"/>
        <v>4912119743263.2422</v>
      </c>
      <c r="AD88" s="452">
        <f t="shared" ca="1" si="44"/>
        <v>4827846976131.3906</v>
      </c>
      <c r="AE88" s="452">
        <f t="shared" ca="1" si="44"/>
        <v>4745020000155.1396</v>
      </c>
      <c r="AF88" s="452">
        <f t="shared" ca="1" si="44"/>
        <v>4663614011211.6777</v>
      </c>
      <c r="AG88" s="452">
        <f t="shared" ca="1" si="44"/>
        <v>4583604630719.9492</v>
      </c>
      <c r="AH88" s="452">
        <f t="shared" ca="1" si="44"/>
        <v>4504967898340.0244</v>
      </c>
    </row>
    <row r="89" spans="1:34">
      <c r="A89" s="431" t="s">
        <v>815</v>
      </c>
      <c r="B89" s="435" t="s">
        <v>267</v>
      </c>
      <c r="C89" s="456">
        <f t="shared" ca="1" si="26"/>
        <v>7931333662</v>
      </c>
      <c r="D89" s="456">
        <f t="shared" ca="1" si="26"/>
        <v>178455007395</v>
      </c>
      <c r="E89" s="456">
        <f t="shared" ca="1" si="26"/>
        <v>0</v>
      </c>
      <c r="F89" s="456">
        <f t="shared" ca="1" si="26"/>
        <v>0</v>
      </c>
      <c r="G89" s="456">
        <f t="shared" ca="1" si="26"/>
        <v>0</v>
      </c>
      <c r="H89" s="452">
        <f ca="1">G89*(1+'KEEI BAU - Gas Supply'!J$42)</f>
        <v>0</v>
      </c>
      <c r="I89" s="452">
        <f ca="1">H89*(1+'KEEI BAU - Gas Supply'!K$42)</f>
        <v>0</v>
      </c>
      <c r="J89" s="452">
        <f ca="1">I89*(1+'KEEI BAU - Gas Supply'!L$42)</f>
        <v>0</v>
      </c>
      <c r="K89" s="452">
        <f ca="1">J89*(1+'KEEI BAU - Gas Supply'!M$42)</f>
        <v>0</v>
      </c>
      <c r="L89" s="452">
        <f ca="1">K89*(1+'KEEI BAU - Gas Supply'!N$42)</f>
        <v>0</v>
      </c>
      <c r="M89" s="452">
        <f ca="1">L89*(1+'KEEI BAU - Gas Supply'!O$42)</f>
        <v>0</v>
      </c>
      <c r="N89" s="452">
        <f ca="1">M89*(1+'KEEI BAU - Gas Supply'!P$42)</f>
        <v>0</v>
      </c>
      <c r="O89" s="452">
        <f ca="1">N89*(1+'KEEI BAU - Gas Supply'!Q$42)</f>
        <v>0</v>
      </c>
      <c r="P89" s="452">
        <f ca="1">O89*(1+'KEEI BAU - Gas Supply'!R$42)</f>
        <v>0</v>
      </c>
      <c r="Q89" s="452">
        <f ca="1">P89*(1+'KEEI BAU - Gas Supply'!S$42)</f>
        <v>0</v>
      </c>
      <c r="R89" s="452">
        <f ca="1">Q89*(1+'KEEI BAU - Gas Supply'!T$42)</f>
        <v>0</v>
      </c>
      <c r="S89" s="452">
        <f ca="1">R89*(1+'KEEI BAU - Gas Supply'!U$42)</f>
        <v>0</v>
      </c>
      <c r="T89" s="452">
        <f ca="1">S89*(1+'KEEI BAU - Gas Supply'!V$42)</f>
        <v>0</v>
      </c>
      <c r="U89" s="452">
        <f ca="1">T89*(1+'KEEI BAU - Gas Supply'!W$42)</f>
        <v>0</v>
      </c>
      <c r="V89" s="452">
        <f ca="1">U89*(1+'KEEI BAU - Gas Supply'!X$42)</f>
        <v>0</v>
      </c>
      <c r="W89" s="452">
        <f ca="1">V89*(1+'KEEI BAU - Gas Supply'!Y$42)</f>
        <v>0</v>
      </c>
      <c r="X89" s="452">
        <f ca="1">W89*(1+'KEEI BAU - Gas Supply'!Z$42)</f>
        <v>0</v>
      </c>
      <c r="Y89" s="452">
        <f ca="1">X89*(1+'KEEI BAU - Gas Supply'!AA$42)</f>
        <v>0</v>
      </c>
      <c r="Z89" s="452">
        <f ca="1">Y89*(1+'KEEI BAU - Gas Supply'!AB$42)</f>
        <v>0</v>
      </c>
      <c r="AA89" s="452">
        <f ca="1">Z89*(1+'KEEI BAU - Gas Supply'!AC$42)</f>
        <v>0</v>
      </c>
      <c r="AB89" s="452">
        <f ca="1">AA89*(1+'KEEI BAU - Gas Supply'!AD$42)</f>
        <v>0</v>
      </c>
      <c r="AC89" s="452">
        <f ca="1">AB89*(1+'KEEI BAU - Gas Supply'!AE$42)</f>
        <v>0</v>
      </c>
      <c r="AD89" s="452">
        <f ca="1">AC89*(1+'KEEI BAU - Gas Supply'!AF$42)</f>
        <v>0</v>
      </c>
      <c r="AE89" s="452">
        <f ca="1">AD89*(1+'KEEI BAU - Gas Supply'!AG$42)</f>
        <v>0</v>
      </c>
      <c r="AF89" s="452">
        <f ca="1">AE89*(1+'KEEI BAU - Gas Supply'!AH$42)</f>
        <v>0</v>
      </c>
      <c r="AG89" s="452">
        <f ca="1">AF89*(1+'KEEI BAU - Gas Supply'!AI$42)</f>
        <v>0</v>
      </c>
      <c r="AH89" s="452">
        <f ca="1">AG89*(1+'KEEI BAU - Gas Supply'!AJ$42)</f>
        <v>0</v>
      </c>
    </row>
    <row r="90" spans="1:34">
      <c r="A90" s="431" t="s">
        <v>811</v>
      </c>
      <c r="B90" s="434" t="s">
        <v>268</v>
      </c>
      <c r="C90" s="456">
        <f t="shared" ca="1" si="26"/>
        <v>49114783701935</v>
      </c>
      <c r="D90" s="456">
        <f t="shared" ca="1" si="26"/>
        <v>43332841462337</v>
      </c>
      <c r="E90" s="456">
        <f t="shared" ca="1" si="26"/>
        <v>43816652815719</v>
      </c>
      <c r="F90" s="456">
        <f t="shared" ca="1" si="26"/>
        <v>44716859186356</v>
      </c>
      <c r="G90" s="456">
        <f t="shared" ca="1" si="26"/>
        <v>44284601501777</v>
      </c>
      <c r="H90" s="452">
        <f ca="1">G90*(1+'Water and Waste'!I$45)</f>
        <v>44328886103278.773</v>
      </c>
      <c r="I90" s="452">
        <f ca="1">H90*(1+'Water and Waste'!J$45)</f>
        <v>44373214989382.047</v>
      </c>
      <c r="J90" s="452">
        <f ca="1">I90*(1+'Water and Waste'!K$45)</f>
        <v>44417588204371.422</v>
      </c>
      <c r="K90" s="452">
        <f ca="1">J90*(1+'Water and Waste'!L$45)</f>
        <v>44462005792575.789</v>
      </c>
      <c r="L90" s="452">
        <f ca="1">K90*(1+'Water and Waste'!M$45)</f>
        <v>44506467798368.359</v>
      </c>
      <c r="M90" s="452">
        <f ca="1">L90*(1+'Water and Waste'!N$45)</f>
        <v>44550974266166.727</v>
      </c>
      <c r="N90" s="452">
        <f ca="1">M90*(1+'Water and Waste'!O$45)</f>
        <v>44595525240432.891</v>
      </c>
      <c r="O90" s="452">
        <f ca="1">N90*(1+'Water and Waste'!P$45)</f>
        <v>44640120765673.32</v>
      </c>
      <c r="P90" s="452">
        <f ca="1">O90*(1+'Water and Waste'!Q$45)</f>
        <v>44684760886438.992</v>
      </c>
      <c r="Q90" s="452">
        <f ca="1">P90*(1+'Water and Waste'!R$45)</f>
        <v>44729445647325.43</v>
      </c>
      <c r="R90" s="452">
        <f ca="1">Q90*(1+'Water and Waste'!S$45)</f>
        <v>44774175092972.75</v>
      </c>
      <c r="S90" s="452">
        <f ca="1">R90*(1+'Water and Waste'!T$45)</f>
        <v>44818949268065.719</v>
      </c>
      <c r="T90" s="452">
        <f ca="1">S90*(1+'Water and Waste'!U$45)</f>
        <v>44863768217333.781</v>
      </c>
      <c r="U90" s="452">
        <f ca="1">T90*(1+'Water and Waste'!V$45)</f>
        <v>44908631985551.109</v>
      </c>
      <c r="V90" s="452">
        <f ca="1">U90*(1+'Water and Waste'!W$45)</f>
        <v>44953540617536.656</v>
      </c>
      <c r="W90" s="452">
        <f ca="1">V90*(1+'Water and Waste'!X$45)</f>
        <v>44998494158154.188</v>
      </c>
      <c r="X90" s="452">
        <f ca="1">W90*(1+'Water and Waste'!Y$45)</f>
        <v>45043492652312.336</v>
      </c>
      <c r="Y90" s="452">
        <f ca="1">X90*(1+'Water and Waste'!Z$45)</f>
        <v>44818275189050.773</v>
      </c>
      <c r="Z90" s="452">
        <f ca="1">Y90*(1+'Water and Waste'!AA$45)</f>
        <v>44594183813105.516</v>
      </c>
      <c r="AA90" s="452">
        <f ca="1">Z90*(1+'Water and Waste'!AB$45)</f>
        <v>44371212894039.984</v>
      </c>
      <c r="AB90" s="452">
        <f ca="1">AA90*(1+'Water and Waste'!AC$45)</f>
        <v>44149356829569.781</v>
      </c>
      <c r="AC90" s="452">
        <f ca="1">AB90*(1+'Water and Waste'!AD$45)</f>
        <v>43928610045421.93</v>
      </c>
      <c r="AD90" s="452">
        <f ca="1">AC90*(1+'Water and Waste'!AE$45)</f>
        <v>43708966995194.82</v>
      </c>
      <c r="AE90" s="452">
        <f ca="1">AD90*(1+'Water and Waste'!AF$45)</f>
        <v>43490422160218.844</v>
      </c>
      <c r="AF90" s="452">
        <f ca="1">AE90*(1+'Water and Waste'!AG$45)</f>
        <v>43272970049417.75</v>
      </c>
      <c r="AG90" s="452">
        <f ca="1">AF90*(1+'Water and Waste'!AH$45)</f>
        <v>43056605199170.664</v>
      </c>
      <c r="AH90" s="452">
        <f ca="1">AG90*(1+'Water and Waste'!AI$45)</f>
        <v>42841322173174.805</v>
      </c>
    </row>
    <row r="91" spans="1:34">
      <c r="A91" s="431" t="s">
        <v>681</v>
      </c>
      <c r="B91" s="434" t="s">
        <v>269</v>
      </c>
      <c r="C91" s="456">
        <f t="shared" ca="1" si="26"/>
        <v>27628800811577</v>
      </c>
      <c r="D91" s="456">
        <f t="shared" ca="1" si="26"/>
        <v>26712731773616</v>
      </c>
      <c r="E91" s="456">
        <f t="shared" ca="1" si="26"/>
        <v>26213057752910</v>
      </c>
      <c r="F91" s="456">
        <f t="shared" ca="1" si="26"/>
        <v>24856799696708</v>
      </c>
      <c r="G91" s="456">
        <f t="shared" ca="1" si="26"/>
        <v>23500541640506</v>
      </c>
      <c r="H91" s="452">
        <f ca="1">G91*$O$66</f>
        <v>24238565202694.961</v>
      </c>
      <c r="I91" s="452">
        <f t="shared" ref="I91:N91" ca="1" si="45">H91*(1+$K$66)</f>
        <v>23999924370048.359</v>
      </c>
      <c r="J91" s="452">
        <f t="shared" ca="1" si="45"/>
        <v>23763633076102.996</v>
      </c>
      <c r="K91" s="452">
        <f t="shared" ca="1" si="45"/>
        <v>23529668188471.816</v>
      </c>
      <c r="L91" s="452">
        <f t="shared" ca="1" si="45"/>
        <v>23298006802517.715</v>
      </c>
      <c r="M91" s="452">
        <f t="shared" ca="1" si="45"/>
        <v>23068626239111.227</v>
      </c>
      <c r="N91" s="452">
        <f t="shared" ca="1" si="45"/>
        <v>22841504042410.297</v>
      </c>
      <c r="O91" s="452">
        <f t="shared" ref="O91:X91" ca="1" si="46">N91*(1+$L$66)</f>
        <v>22437581744568.098</v>
      </c>
      <c r="P91" s="452">
        <f t="shared" ca="1" si="46"/>
        <v>22040802287337.059</v>
      </c>
      <c r="Q91" s="452">
        <f t="shared" ca="1" si="46"/>
        <v>21651039358868.914</v>
      </c>
      <c r="R91" s="452">
        <f t="shared" ca="1" si="46"/>
        <v>21268168880976.191</v>
      </c>
      <c r="S91" s="452">
        <f t="shared" ca="1" si="46"/>
        <v>20892068969632.816</v>
      </c>
      <c r="T91" s="452">
        <f t="shared" ca="1" si="46"/>
        <v>20522619896173.234</v>
      </c>
      <c r="U91" s="452">
        <f t="shared" ca="1" si="46"/>
        <v>20159704049177.652</v>
      </c>
      <c r="V91" s="452">
        <f t="shared" ca="1" si="46"/>
        <v>19803205897031.309</v>
      </c>
      <c r="W91" s="452">
        <f t="shared" ca="1" si="46"/>
        <v>19453011951145.816</v>
      </c>
      <c r="X91" s="452">
        <f t="shared" ca="1" si="46"/>
        <v>19109010729830.906</v>
      </c>
      <c r="Y91" s="452">
        <f t="shared" ref="Y91:AH91" ca="1" si="47">X91*(1+$M$66)</f>
        <v>18781174826896.406</v>
      </c>
      <c r="Z91" s="452">
        <f t="shared" ca="1" si="47"/>
        <v>18458963306132.832</v>
      </c>
      <c r="AA91" s="452">
        <f t="shared" ca="1" si="47"/>
        <v>18142279675134.922</v>
      </c>
      <c r="AB91" s="452">
        <f t="shared" ca="1" si="47"/>
        <v>17831029096929.785</v>
      </c>
      <c r="AC91" s="452">
        <f t="shared" ca="1" si="47"/>
        <v>17525118361576.139</v>
      </c>
      <c r="AD91" s="452">
        <f t="shared" ca="1" si="47"/>
        <v>17224455858250.822</v>
      </c>
      <c r="AE91" s="452">
        <f t="shared" ca="1" si="47"/>
        <v>16928951547814.18</v>
      </c>
      <c r="AF91" s="452">
        <f t="shared" ca="1" si="47"/>
        <v>16638516935846.113</v>
      </c>
      <c r="AG91" s="452">
        <f t="shared" ca="1" si="47"/>
        <v>16353065046144.74</v>
      </c>
      <c r="AH91" s="452">
        <f t="shared" ca="1" si="47"/>
        <v>16072510394679.699</v>
      </c>
    </row>
    <row r="92" spans="1:34">
      <c r="A92" s="480" t="s">
        <v>816</v>
      </c>
      <c r="B92" s="480"/>
      <c r="C92" s="481">
        <f ca="1">SUM(C73:C91)</f>
        <v>239395409586977</v>
      </c>
      <c r="D92" s="481">
        <f t="shared" ref="D92:AH92" ca="1" si="48">SUM(D73:D91)</f>
        <v>237083425824504</v>
      </c>
      <c r="E92" s="481">
        <f t="shared" ca="1" si="48"/>
        <v>237959838194155</v>
      </c>
      <c r="F92" s="481">
        <f t="shared" ca="1" si="48"/>
        <v>218785839066270</v>
      </c>
      <c r="G92" s="481">
        <f t="shared" ca="1" si="48"/>
        <v>213495639513716</v>
      </c>
      <c r="H92" s="481">
        <f t="shared" ca="1" si="48"/>
        <v>222185608808887.09</v>
      </c>
      <c r="I92" s="481">
        <f t="shared" ca="1" si="48"/>
        <v>221786785659534.56</v>
      </c>
      <c r="J92" s="481">
        <f t="shared" ca="1" si="48"/>
        <v>221400823565397.19</v>
      </c>
      <c r="K92" s="481">
        <f t="shared" ca="1" si="48"/>
        <v>221027756328260.63</v>
      </c>
      <c r="L92" s="481">
        <f t="shared" ca="1" si="48"/>
        <v>220667622851539.47</v>
      </c>
      <c r="M92" s="481">
        <f t="shared" ca="1" si="48"/>
        <v>220320467295282.84</v>
      </c>
      <c r="N92" s="481">
        <f t="shared" ca="1" si="48"/>
        <v>219986339237508.44</v>
      </c>
      <c r="O92" s="481">
        <f t="shared" ca="1" si="48"/>
        <v>218525438418759.09</v>
      </c>
      <c r="P92" s="481">
        <f t="shared" ca="1" si="48"/>
        <v>217098349964273.47</v>
      </c>
      <c r="Q92" s="481">
        <f t="shared" ca="1" si="48"/>
        <v>215704378010351.88</v>
      </c>
      <c r="R92" s="481">
        <f t="shared" ca="1" si="48"/>
        <v>214342842816514.97</v>
      </c>
      <c r="S92" s="481">
        <f t="shared" ca="1" si="48"/>
        <v>213013080353459.13</v>
      </c>
      <c r="T92" s="481">
        <f t="shared" ca="1" si="48"/>
        <v>211714441902655.06</v>
      </c>
      <c r="U92" s="481">
        <f t="shared" ca="1" si="48"/>
        <v>210446293667235.66</v>
      </c>
      <c r="V92" s="481">
        <f t="shared" ca="1" si="48"/>
        <v>209208016393832.06</v>
      </c>
      <c r="W92" s="481">
        <f t="shared" ca="1" si="48"/>
        <v>207999005005025.59</v>
      </c>
      <c r="X92" s="481">
        <f t="shared" ca="1" si="48"/>
        <v>206818668242097.59</v>
      </c>
      <c r="Y92" s="481">
        <f t="shared" ca="1" si="48"/>
        <v>204887890524735.06</v>
      </c>
      <c r="Z92" s="481">
        <f t="shared" ca="1" si="48"/>
        <v>202984006534080.66</v>
      </c>
      <c r="AA92" s="481">
        <f t="shared" ca="1" si="48"/>
        <v>201106552620819.94</v>
      </c>
      <c r="AB92" s="481">
        <f t="shared" ca="1" si="48"/>
        <v>199255074050447.03</v>
      </c>
      <c r="AC92" s="481">
        <f t="shared" ca="1" si="48"/>
        <v>197429124820316.38</v>
      </c>
      <c r="AD92" s="481">
        <f t="shared" ca="1" si="48"/>
        <v>195628267480729.22</v>
      </c>
      <c r="AE92" s="481">
        <f t="shared" ca="1" si="48"/>
        <v>193852072959961.16</v>
      </c>
      <c r="AF92" s="481">
        <f t="shared" ca="1" si="48"/>
        <v>192100120393137.59</v>
      </c>
      <c r="AG92" s="481">
        <f t="shared" ca="1" si="48"/>
        <v>190371996954867.69</v>
      </c>
      <c r="AH92" s="481">
        <f t="shared" ca="1" si="48"/>
        <v>188667297695548.72</v>
      </c>
    </row>
    <row r="95" spans="1:34">
      <c r="A95" s="429" t="s">
        <v>818</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c r="C98" s="483">
        <f t="shared" ref="C98:L106" ca="1" si="49">VLOOKUP($A98,$B$73:$AH$91,C$96,FALSE)</f>
        <v>53187523537371.992</v>
      </c>
      <c r="D98" s="483">
        <f t="shared" ca="1" si="49"/>
        <v>59687251473381</v>
      </c>
      <c r="E98" s="483">
        <f t="shared" ca="1" si="49"/>
        <v>53120107201245</v>
      </c>
      <c r="F98" s="483">
        <f t="shared" ca="1" si="49"/>
        <v>48250268332777</v>
      </c>
      <c r="G98" s="483">
        <f t="shared" ca="1" si="49"/>
        <v>46830559607279</v>
      </c>
      <c r="H98" s="483">
        <f t="shared" ca="1" si="49"/>
        <v>48301251515123.992</v>
      </c>
      <c r="I98" s="483">
        <f t="shared" ca="1" si="49"/>
        <v>47825701465727.484</v>
      </c>
      <c r="J98" s="483">
        <f t="shared" ca="1" si="49"/>
        <v>47354833445106.359</v>
      </c>
      <c r="K98" s="483">
        <f t="shared" ca="1" si="49"/>
        <v>46888601356338.789</v>
      </c>
      <c r="L98" s="483">
        <f t="shared" ca="1" si="49"/>
        <v>46426959556350.266</v>
      </c>
      <c r="M98" s="483">
        <f t="shared" ref="M98:V106" ca="1" si="50">VLOOKUP($A98,$B$73:$AH$91,M$96,FALSE)</f>
        <v>45969862851445.234</v>
      </c>
      <c r="N98" s="483">
        <f t="shared" ca="1" si="50"/>
        <v>45517266492882.75</v>
      </c>
      <c r="O98" s="483">
        <f t="shared" ca="1" si="50"/>
        <v>44712352821735.516</v>
      </c>
      <c r="P98" s="483">
        <f t="shared" ca="1" si="50"/>
        <v>43921673002221.289</v>
      </c>
      <c r="Q98" s="483">
        <f t="shared" ca="1" si="50"/>
        <v>43144975327182.422</v>
      </c>
      <c r="R98" s="483">
        <f t="shared" ca="1" si="50"/>
        <v>42382012540575.07</v>
      </c>
      <c r="S98" s="483">
        <f t="shared" ca="1" si="50"/>
        <v>41632541758756.992</v>
      </c>
      <c r="T98" s="483">
        <f t="shared" ca="1" si="50"/>
        <v>40896324393167.352</v>
      </c>
      <c r="U98" s="483">
        <f t="shared" ca="1" si="50"/>
        <v>40173126074373.758</v>
      </c>
      <c r="V98" s="483">
        <f t="shared" ca="1" si="50"/>
        <v>39462716577462.492</v>
      </c>
      <c r="W98" s="483">
        <f t="shared" ref="W98:AH106" ca="1" si="51">VLOOKUP($A98,$B$73:$AH$91,W$96,FALSE)</f>
        <v>38764869748748.055</v>
      </c>
      <c r="X98" s="483">
        <f t="shared" ca="1" si="51"/>
        <v>38079363433778.805</v>
      </c>
      <c r="Y98" s="483">
        <f t="shared" ca="1" si="51"/>
        <v>37426070457445.109</v>
      </c>
      <c r="Z98" s="483">
        <f t="shared" ca="1" si="51"/>
        <v>36783985434040.273</v>
      </c>
      <c r="AA98" s="483">
        <f t="shared" ca="1" si="51"/>
        <v>36152916078918.047</v>
      </c>
      <c r="AB98" s="483">
        <f t="shared" ca="1" si="51"/>
        <v>35532673406284.82</v>
      </c>
      <c r="AC98" s="483">
        <f t="shared" ca="1" si="51"/>
        <v>34923071672604.223</v>
      </c>
      <c r="AD98" s="483">
        <f t="shared" ca="1" si="51"/>
        <v>34323928320972.656</v>
      </c>
      <c r="AE98" s="483">
        <f t="shared" ca="1" si="51"/>
        <v>33735063926449.148</v>
      </c>
      <c r="AF98" s="483">
        <f t="shared" ca="1" si="51"/>
        <v>33156302142323.113</v>
      </c>
      <c r="AG98" s="483">
        <f t="shared" ca="1" si="51"/>
        <v>32587469647303.957</v>
      </c>
      <c r="AH98" s="483">
        <f t="shared" ca="1" si="51"/>
        <v>32028396093616.699</v>
      </c>
    </row>
    <row r="99" spans="1:34">
      <c r="A99" s="431" t="s">
        <v>247</v>
      </c>
      <c r="B99" s="431"/>
      <c r="C99" s="483">
        <f t="shared" ca="1" si="49"/>
        <v>384669682607</v>
      </c>
      <c r="D99" s="483">
        <f t="shared" ca="1" si="49"/>
        <v>666232027607.99988</v>
      </c>
      <c r="E99" s="483">
        <f t="shared" ca="1" si="49"/>
        <v>642438026622</v>
      </c>
      <c r="F99" s="483">
        <f t="shared" ca="1" si="49"/>
        <v>662266360777</v>
      </c>
      <c r="G99" s="483">
        <f t="shared" ca="1" si="49"/>
        <v>559159023171</v>
      </c>
      <c r="H99" s="483">
        <f t="shared" ca="1" si="49"/>
        <v>520310407803.08252</v>
      </c>
      <c r="I99" s="483">
        <f t="shared" ca="1" si="49"/>
        <v>509449174362.93494</v>
      </c>
      <c r="J99" s="483">
        <f t="shared" ca="1" si="49"/>
        <v>498587940922.78741</v>
      </c>
      <c r="K99" s="483">
        <f t="shared" ca="1" si="49"/>
        <v>487726707482.64301</v>
      </c>
      <c r="L99" s="483">
        <f t="shared" ca="1" si="49"/>
        <v>476865474042.49548</v>
      </c>
      <c r="M99" s="483">
        <f t="shared" ca="1" si="50"/>
        <v>466004240602.34796</v>
      </c>
      <c r="N99" s="483">
        <f t="shared" ca="1" si="50"/>
        <v>455143007162.20276</v>
      </c>
      <c r="O99" s="483">
        <f t="shared" ca="1" si="50"/>
        <v>445665787634.50348</v>
      </c>
      <c r="P99" s="483">
        <f t="shared" ca="1" si="50"/>
        <v>436188568106.80652</v>
      </c>
      <c r="Q99" s="483">
        <f t="shared" ca="1" si="50"/>
        <v>426711348579.10645</v>
      </c>
      <c r="R99" s="483">
        <f t="shared" ca="1" si="50"/>
        <v>417234129051.40948</v>
      </c>
      <c r="S99" s="483">
        <f t="shared" ca="1" si="50"/>
        <v>407756909523.70941</v>
      </c>
      <c r="T99" s="483">
        <f t="shared" ca="1" si="50"/>
        <v>398279689996.01245</v>
      </c>
      <c r="U99" s="483">
        <f t="shared" ca="1" si="50"/>
        <v>388802470468.31238</v>
      </c>
      <c r="V99" s="483">
        <f t="shared" ca="1" si="50"/>
        <v>379325250940.61542</v>
      </c>
      <c r="W99" s="483">
        <f t="shared" ca="1" si="51"/>
        <v>369848031412.91534</v>
      </c>
      <c r="X99" s="483">
        <f t="shared" ca="1" si="51"/>
        <v>360370811885.21759</v>
      </c>
      <c r="Y99" s="483">
        <f t="shared" ca="1" si="51"/>
        <v>351360389949.29089</v>
      </c>
      <c r="Z99" s="483">
        <f t="shared" ca="1" si="51"/>
        <v>342349968013.36652</v>
      </c>
      <c r="AA99" s="483">
        <f t="shared" ca="1" si="51"/>
        <v>333339546077.43903</v>
      </c>
      <c r="AB99" s="483">
        <f t="shared" ca="1" si="51"/>
        <v>324329124141.51465</v>
      </c>
      <c r="AC99" s="483">
        <f t="shared" ca="1" si="51"/>
        <v>315318702205.58716</v>
      </c>
      <c r="AD99" s="483">
        <f t="shared" ca="1" si="51"/>
        <v>306308280269.66278</v>
      </c>
      <c r="AE99" s="483">
        <f t="shared" ca="1" si="51"/>
        <v>297297858333.73529</v>
      </c>
      <c r="AF99" s="483">
        <f t="shared" ca="1" si="51"/>
        <v>288287436397.81091</v>
      </c>
      <c r="AG99" s="483">
        <f t="shared" ca="1" si="51"/>
        <v>279277014461.88654</v>
      </c>
      <c r="AH99" s="483">
        <f t="shared" ca="1" si="51"/>
        <v>270266592525.95828</v>
      </c>
    </row>
    <row r="100" spans="1:34">
      <c r="A100" s="431" t="s">
        <v>248</v>
      </c>
      <c r="B100" s="431"/>
      <c r="C100" s="483">
        <f t="shared" ca="1" si="49"/>
        <v>0</v>
      </c>
      <c r="D100" s="483">
        <f t="shared" ca="1" si="49"/>
        <v>0</v>
      </c>
      <c r="E100" s="483">
        <f t="shared" ca="1" si="49"/>
        <v>0</v>
      </c>
      <c r="F100" s="483">
        <f t="shared" ca="1" si="49"/>
        <v>0</v>
      </c>
      <c r="G100" s="483">
        <f t="shared" ca="1" si="49"/>
        <v>0</v>
      </c>
      <c r="H100" s="483">
        <f t="shared" ca="1" si="49"/>
        <v>0</v>
      </c>
      <c r="I100" s="483">
        <f t="shared" ca="1" si="49"/>
        <v>0</v>
      </c>
      <c r="J100" s="483">
        <f t="shared" ca="1" si="49"/>
        <v>0</v>
      </c>
      <c r="K100" s="483">
        <f t="shared" ca="1" si="49"/>
        <v>0</v>
      </c>
      <c r="L100" s="483">
        <f t="shared" ca="1" si="49"/>
        <v>0</v>
      </c>
      <c r="M100" s="483">
        <f t="shared" ca="1" si="50"/>
        <v>0</v>
      </c>
      <c r="N100" s="483">
        <f t="shared" ca="1" si="50"/>
        <v>0</v>
      </c>
      <c r="O100" s="483">
        <f t="shared" ca="1" si="50"/>
        <v>0</v>
      </c>
      <c r="P100" s="483">
        <f t="shared" ca="1" si="50"/>
        <v>0</v>
      </c>
      <c r="Q100" s="483">
        <f t="shared" ca="1" si="50"/>
        <v>0</v>
      </c>
      <c r="R100" s="483">
        <f t="shared" ca="1" si="50"/>
        <v>0</v>
      </c>
      <c r="S100" s="483">
        <f t="shared" ca="1" si="50"/>
        <v>0</v>
      </c>
      <c r="T100" s="483">
        <f t="shared" ca="1" si="50"/>
        <v>0</v>
      </c>
      <c r="U100" s="483">
        <f t="shared" ca="1" si="50"/>
        <v>0</v>
      </c>
      <c r="V100" s="483">
        <f t="shared" ca="1" si="50"/>
        <v>0</v>
      </c>
      <c r="W100" s="483">
        <f t="shared" ca="1" si="51"/>
        <v>0</v>
      </c>
      <c r="X100" s="483">
        <f t="shared" ca="1" si="51"/>
        <v>0</v>
      </c>
      <c r="Y100" s="483">
        <f t="shared" ca="1" si="51"/>
        <v>0</v>
      </c>
      <c r="Z100" s="483">
        <f t="shared" ca="1" si="51"/>
        <v>0</v>
      </c>
      <c r="AA100" s="483">
        <f t="shared" ca="1" si="51"/>
        <v>0</v>
      </c>
      <c r="AB100" s="483">
        <f t="shared" ca="1" si="51"/>
        <v>0</v>
      </c>
      <c r="AC100" s="483">
        <f t="shared" ca="1" si="51"/>
        <v>0</v>
      </c>
      <c r="AD100" s="483">
        <f t="shared" ca="1" si="51"/>
        <v>0</v>
      </c>
      <c r="AE100" s="483">
        <f t="shared" ca="1" si="51"/>
        <v>0</v>
      </c>
      <c r="AF100" s="483">
        <f t="shared" ca="1" si="51"/>
        <v>0</v>
      </c>
      <c r="AG100" s="483">
        <f t="shared" ca="1" si="51"/>
        <v>0</v>
      </c>
      <c r="AH100" s="483">
        <f t="shared" ca="1" si="51"/>
        <v>0</v>
      </c>
    </row>
    <row r="101" spans="1:34">
      <c r="A101" s="431" t="s">
        <v>249</v>
      </c>
      <c r="B101" s="431"/>
      <c r="C101" s="483">
        <f t="shared" ca="1" si="49"/>
        <v>1328498388385</v>
      </c>
      <c r="D101" s="483">
        <f t="shared" ca="1" si="49"/>
        <v>1451434060146</v>
      </c>
      <c r="E101" s="483">
        <f t="shared" ca="1" si="49"/>
        <v>1261082052258</v>
      </c>
      <c r="F101" s="483">
        <f t="shared" ca="1" si="49"/>
        <v>1213494050286</v>
      </c>
      <c r="G101" s="483">
        <f t="shared" ca="1" si="49"/>
        <v>1150043380990</v>
      </c>
      <c r="H101" s="483">
        <f t="shared" ca="1" si="49"/>
        <v>1186159957607.4146</v>
      </c>
      <c r="I101" s="483">
        <f t="shared" ca="1" si="49"/>
        <v>1174481617839.0186</v>
      </c>
      <c r="J101" s="483">
        <f t="shared" ca="1" si="49"/>
        <v>1162918257183.5757</v>
      </c>
      <c r="K101" s="483">
        <f t="shared" ca="1" si="49"/>
        <v>1151468743614.0444</v>
      </c>
      <c r="L101" s="483">
        <f t="shared" ca="1" si="49"/>
        <v>1140131956248.7576</v>
      </c>
      <c r="M101" s="483">
        <f t="shared" ca="1" si="50"/>
        <v>1128906785241.6902</v>
      </c>
      <c r="N101" s="483">
        <f t="shared" ca="1" si="50"/>
        <v>1117792131673.8081</v>
      </c>
      <c r="O101" s="483">
        <f t="shared" ca="1" si="50"/>
        <v>1098025431306.91</v>
      </c>
      <c r="P101" s="483">
        <f t="shared" ca="1" si="50"/>
        <v>1078608279333.0658</v>
      </c>
      <c r="Q101" s="483">
        <f t="shared" ca="1" si="50"/>
        <v>1059534494443.4672</v>
      </c>
      <c r="R101" s="483">
        <f t="shared" ca="1" si="50"/>
        <v>1040798004637.7146</v>
      </c>
      <c r="S101" s="483">
        <f t="shared" ca="1" si="50"/>
        <v>1022392845290.8401</v>
      </c>
      <c r="T101" s="483">
        <f t="shared" ca="1" si="50"/>
        <v>1004313157254.5122</v>
      </c>
      <c r="U101" s="483">
        <f t="shared" ca="1" si="50"/>
        <v>986553184991.81921</v>
      </c>
      <c r="V101" s="483">
        <f t="shared" ca="1" si="50"/>
        <v>969107274745.03564</v>
      </c>
      <c r="W101" s="483">
        <f t="shared" ca="1" si="51"/>
        <v>951969872735.78955</v>
      </c>
      <c r="X101" s="483">
        <f t="shared" ca="1" si="51"/>
        <v>935135523397.05786</v>
      </c>
      <c r="Y101" s="483">
        <f t="shared" ca="1" si="51"/>
        <v>919092254438.06274</v>
      </c>
      <c r="Z101" s="483">
        <f t="shared" ca="1" si="51"/>
        <v>903324225241.0603</v>
      </c>
      <c r="AA101" s="483">
        <f t="shared" ca="1" si="51"/>
        <v>887826713767.99353</v>
      </c>
      <c r="AB101" s="483">
        <f t="shared" ca="1" si="51"/>
        <v>872595078992.51428</v>
      </c>
      <c r="AC101" s="483">
        <f t="shared" ca="1" si="51"/>
        <v>857624759510.13867</v>
      </c>
      <c r="AD101" s="483">
        <f t="shared" ca="1" si="51"/>
        <v>842911272172.2478</v>
      </c>
      <c r="AE101" s="483">
        <f t="shared" ca="1" si="51"/>
        <v>828450210743.52246</v>
      </c>
      <c r="AF101" s="483">
        <f t="shared" ca="1" si="51"/>
        <v>814237244582.41223</v>
      </c>
      <c r="AG101" s="483">
        <f t="shared" ca="1" si="51"/>
        <v>800268117344.2417</v>
      </c>
      <c r="AH101" s="483">
        <f t="shared" ca="1" si="51"/>
        <v>786538645706.56665</v>
      </c>
    </row>
    <row r="102" spans="1:34">
      <c r="A102" s="431" t="s">
        <v>250</v>
      </c>
      <c r="B102" s="431"/>
      <c r="C102" s="483">
        <f t="shared" ca="1" si="49"/>
        <v>781236365707</v>
      </c>
      <c r="D102" s="483">
        <f t="shared" ca="1" si="49"/>
        <v>1007279375074</v>
      </c>
      <c r="E102" s="483">
        <f t="shared" ca="1" si="49"/>
        <v>499674020706</v>
      </c>
      <c r="F102" s="483">
        <f t="shared" ca="1" si="49"/>
        <v>404498016762</v>
      </c>
      <c r="G102" s="483">
        <f t="shared" ca="1" si="49"/>
        <v>313287679649</v>
      </c>
      <c r="H102" s="483">
        <f t="shared" ca="1" si="49"/>
        <v>323126333279.26123</v>
      </c>
      <c r="I102" s="483">
        <f t="shared" ca="1" si="49"/>
        <v>319944992445.80164</v>
      </c>
      <c r="J102" s="483">
        <f t="shared" ca="1" si="49"/>
        <v>316794973508.62921</v>
      </c>
      <c r="K102" s="483">
        <f t="shared" ca="1" si="49"/>
        <v>313675968087.96381</v>
      </c>
      <c r="L102" s="483">
        <f t="shared" ca="1" si="49"/>
        <v>310587670840.17877</v>
      </c>
      <c r="M102" s="483">
        <f t="shared" ca="1" si="50"/>
        <v>307529779427.90869</v>
      </c>
      <c r="N102" s="483">
        <f t="shared" ca="1" si="50"/>
        <v>304501994490.45117</v>
      </c>
      <c r="O102" s="483">
        <f t="shared" ca="1" si="50"/>
        <v>299117272666.36517</v>
      </c>
      <c r="P102" s="483">
        <f t="shared" ca="1" si="50"/>
        <v>293827772645.90417</v>
      </c>
      <c r="Q102" s="483">
        <f t="shared" ca="1" si="50"/>
        <v>288631810555.28937</v>
      </c>
      <c r="R102" s="483">
        <f t="shared" ca="1" si="50"/>
        <v>283527732297.86023</v>
      </c>
      <c r="S102" s="483">
        <f t="shared" ca="1" si="50"/>
        <v>278513913027.50476</v>
      </c>
      <c r="T102" s="483">
        <f t="shared" ca="1" si="50"/>
        <v>273588756631.40164</v>
      </c>
      <c r="U102" s="483">
        <f t="shared" ca="1" si="50"/>
        <v>268750695221.90942</v>
      </c>
      <c r="V102" s="483">
        <f t="shared" ca="1" si="50"/>
        <v>263998188637.44077</v>
      </c>
      <c r="W102" s="483">
        <f t="shared" ca="1" si="51"/>
        <v>259329723952.16336</v>
      </c>
      <c r="X102" s="483">
        <f t="shared" ca="1" si="51"/>
        <v>254743814994.37094</v>
      </c>
      <c r="Y102" s="483">
        <f t="shared" ca="1" si="51"/>
        <v>250373407243.47229</v>
      </c>
      <c r="Z102" s="483">
        <f t="shared" ca="1" si="51"/>
        <v>246077978600.15094</v>
      </c>
      <c r="AA102" s="483">
        <f t="shared" ca="1" si="51"/>
        <v>241856242716.10861</v>
      </c>
      <c r="AB102" s="483">
        <f t="shared" ca="1" si="51"/>
        <v>237706935311.75391</v>
      </c>
      <c r="AC102" s="483">
        <f t="shared" ca="1" si="51"/>
        <v>233628813797.58954</v>
      </c>
      <c r="AD102" s="483">
        <f t="shared" ca="1" si="51"/>
        <v>229620656902.09512</v>
      </c>
      <c r="AE102" s="483">
        <f t="shared" ca="1" si="51"/>
        <v>225681264305.99408</v>
      </c>
      <c r="AF102" s="483">
        <f t="shared" ca="1" si="51"/>
        <v>221809456282.7951</v>
      </c>
      <c r="AG102" s="483">
        <f t="shared" ca="1" si="51"/>
        <v>218004073345.50037</v>
      </c>
      <c r="AH102" s="483">
        <f t="shared" ca="1" si="51"/>
        <v>214263975899.37509</v>
      </c>
    </row>
    <row r="103" spans="1:34">
      <c r="A103" s="431" t="s">
        <v>251</v>
      </c>
      <c r="B103" s="431"/>
      <c r="C103" s="483">
        <f t="shared" ca="1" si="49"/>
        <v>269665344508.00003</v>
      </c>
      <c r="D103" s="483">
        <f t="shared" ca="1" si="49"/>
        <v>396566683100</v>
      </c>
      <c r="E103" s="483">
        <f t="shared" ca="1" si="49"/>
        <v>289493678662.99994</v>
      </c>
      <c r="F103" s="483">
        <f t="shared" ca="1" si="49"/>
        <v>230008676198.00003</v>
      </c>
      <c r="G103" s="483">
        <f t="shared" ca="1" si="49"/>
        <v>166558006902</v>
      </c>
      <c r="H103" s="483">
        <f t="shared" ca="1" si="49"/>
        <v>171788683515.55658</v>
      </c>
      <c r="I103" s="483">
        <f t="shared" ca="1" si="49"/>
        <v>170097337755.99579</v>
      </c>
      <c r="J103" s="483">
        <f t="shared" ca="1" si="49"/>
        <v>168422644143.82819</v>
      </c>
      <c r="K103" s="483">
        <f t="shared" ca="1" si="49"/>
        <v>166764438730.30988</v>
      </c>
      <c r="L103" s="483">
        <f t="shared" ca="1" si="49"/>
        <v>165122559180.85455</v>
      </c>
      <c r="M103" s="483">
        <f t="shared" ca="1" si="50"/>
        <v>163496844759.14136</v>
      </c>
      <c r="N103" s="483">
        <f t="shared" ca="1" si="50"/>
        <v>161887136311.37912</v>
      </c>
      <c r="O103" s="483">
        <f t="shared" ca="1" si="50"/>
        <v>159024372809.96631</v>
      </c>
      <c r="P103" s="483">
        <f t="shared" ca="1" si="50"/>
        <v>156212233558.58197</v>
      </c>
      <c r="Q103" s="483">
        <f t="shared" ca="1" si="50"/>
        <v>153449823333.19183</v>
      </c>
      <c r="R103" s="483">
        <f t="shared" ca="1" si="50"/>
        <v>150736262740.63455</v>
      </c>
      <c r="S103" s="483">
        <f t="shared" ca="1" si="50"/>
        <v>148070687938.6734</v>
      </c>
      <c r="T103" s="483">
        <f t="shared" ca="1" si="50"/>
        <v>145452250360.99832</v>
      </c>
      <c r="U103" s="483">
        <f t="shared" ca="1" si="50"/>
        <v>142880116447.09106</v>
      </c>
      <c r="V103" s="483">
        <f t="shared" ca="1" si="50"/>
        <v>140353467376.86722</v>
      </c>
      <c r="W103" s="483">
        <f t="shared" ca="1" si="51"/>
        <v>137871498810.01089</v>
      </c>
      <c r="X103" s="483">
        <f t="shared" ca="1" si="51"/>
        <v>135433420629.91873</v>
      </c>
      <c r="Y103" s="483">
        <f t="shared" ca="1" si="51"/>
        <v>133109912711.71945</v>
      </c>
      <c r="Z103" s="483">
        <f t="shared" ca="1" si="51"/>
        <v>130826267103.87772</v>
      </c>
      <c r="AA103" s="483">
        <f t="shared" ca="1" si="51"/>
        <v>128581799925.01978</v>
      </c>
      <c r="AB103" s="483">
        <f t="shared" ca="1" si="51"/>
        <v>126375839026.50209</v>
      </c>
      <c r="AC103" s="483">
        <f t="shared" ca="1" si="51"/>
        <v>124207723791.12357</v>
      </c>
      <c r="AD103" s="483">
        <f t="shared" ca="1" si="51"/>
        <v>122076804935.29109</v>
      </c>
      <c r="AE103" s="483">
        <f t="shared" ca="1" si="51"/>
        <v>119982444314.57915</v>
      </c>
      <c r="AF103" s="483">
        <f t="shared" ca="1" si="51"/>
        <v>117924014732.62526</v>
      </c>
      <c r="AG103" s="483">
        <f t="shared" ca="1" si="51"/>
        <v>115900899753.30402</v>
      </c>
      <c r="AH103" s="483">
        <f t="shared" ca="1" si="51"/>
        <v>113912493516.12349</v>
      </c>
    </row>
    <row r="104" spans="1:34">
      <c r="A104" s="431" t="s">
        <v>252</v>
      </c>
      <c r="B104" s="431"/>
      <c r="C104" s="483">
        <f t="shared" ca="1" si="49"/>
        <v>87244670282</v>
      </c>
      <c r="D104" s="483">
        <f t="shared" ca="1" si="49"/>
        <v>198283341550</v>
      </c>
      <c r="E104" s="483">
        <f t="shared" ca="1" si="49"/>
        <v>214146008874</v>
      </c>
      <c r="F104" s="483">
        <f t="shared" ca="1" si="49"/>
        <v>186386341057</v>
      </c>
      <c r="G104" s="483">
        <f t="shared" ca="1" si="49"/>
        <v>170523673733</v>
      </c>
      <c r="H104" s="483">
        <f t="shared" ca="1" si="49"/>
        <v>175878890265.92697</v>
      </c>
      <c r="I104" s="483">
        <f t="shared" ca="1" si="49"/>
        <v>174147274369.23376</v>
      </c>
      <c r="J104" s="483">
        <f t="shared" ca="1" si="49"/>
        <v>172432707099.63361</v>
      </c>
      <c r="K104" s="483">
        <f t="shared" ca="1" si="49"/>
        <v>170735020604.84103</v>
      </c>
      <c r="L104" s="483">
        <f t="shared" ca="1" si="49"/>
        <v>169054048685.16058</v>
      </c>
      <c r="M104" s="483">
        <f t="shared" ca="1" si="50"/>
        <v>167389626777.21613</v>
      </c>
      <c r="N104" s="483">
        <f t="shared" ca="1" si="50"/>
        <v>165741591937.84052</v>
      </c>
      <c r="O104" s="483">
        <f t="shared" ca="1" si="50"/>
        <v>162810667400.67978</v>
      </c>
      <c r="P104" s="483">
        <f t="shared" ca="1" si="50"/>
        <v>159931572452.83389</v>
      </c>
      <c r="Q104" s="483">
        <f t="shared" ca="1" si="50"/>
        <v>157103390555.41064</v>
      </c>
      <c r="R104" s="483">
        <f t="shared" ca="1" si="50"/>
        <v>154325221377.31628</v>
      </c>
      <c r="S104" s="483">
        <f t="shared" ca="1" si="50"/>
        <v>151596180508.64178</v>
      </c>
      <c r="T104" s="483">
        <f t="shared" ca="1" si="50"/>
        <v>148915399179.11731</v>
      </c>
      <c r="U104" s="483">
        <f t="shared" ca="1" si="50"/>
        <v>146282023981.54559</v>
      </c>
      <c r="V104" s="483">
        <f t="shared" ca="1" si="50"/>
        <v>143695216600.12595</v>
      </c>
      <c r="W104" s="483">
        <f t="shared" ca="1" si="51"/>
        <v>141154153543.58255</v>
      </c>
      <c r="X104" s="483">
        <f t="shared" ca="1" si="51"/>
        <v>138658025883.01199</v>
      </c>
      <c r="Y104" s="483">
        <f t="shared" ca="1" si="51"/>
        <v>136279196347.71272</v>
      </c>
      <c r="Z104" s="483">
        <f t="shared" ca="1" si="51"/>
        <v>133941178225.39857</v>
      </c>
      <c r="AA104" s="483">
        <f t="shared" ca="1" si="51"/>
        <v>131643271351.80592</v>
      </c>
      <c r="AB104" s="483">
        <f t="shared" ca="1" si="51"/>
        <v>129384787574.75211</v>
      </c>
      <c r="AC104" s="483">
        <f t="shared" ca="1" si="51"/>
        <v>127165050548.05504</v>
      </c>
      <c r="AD104" s="483">
        <f t="shared" ca="1" si="51"/>
        <v>124983395528.98845</v>
      </c>
      <c r="AE104" s="483">
        <f t="shared" ca="1" si="51"/>
        <v>122839169179.21193</v>
      </c>
      <c r="AF104" s="483">
        <f t="shared" ca="1" si="51"/>
        <v>120731729369.11627</v>
      </c>
      <c r="AG104" s="483">
        <f t="shared" ca="1" si="51"/>
        <v>118660444985.52547</v>
      </c>
      <c r="AH104" s="483">
        <f t="shared" ca="1" si="51"/>
        <v>116624695742.69778</v>
      </c>
    </row>
    <row r="105" spans="1:34">
      <c r="A105" s="431" t="s">
        <v>253</v>
      </c>
      <c r="B105" s="431"/>
      <c r="C105" s="483">
        <f t="shared" ca="1" si="49"/>
        <v>226043009366.99997</v>
      </c>
      <c r="D105" s="483">
        <f t="shared" ca="1" si="49"/>
        <v>348978681128</v>
      </c>
      <c r="E105" s="483">
        <f t="shared" ca="1" si="49"/>
        <v>333116013804</v>
      </c>
      <c r="F105" s="483">
        <f t="shared" ca="1" si="49"/>
        <v>309322012818</v>
      </c>
      <c r="G105" s="483">
        <f t="shared" ca="1" si="49"/>
        <v>273631011338.99997</v>
      </c>
      <c r="H105" s="483">
        <f t="shared" ca="1" si="49"/>
        <v>282224265775.55725</v>
      </c>
      <c r="I105" s="483">
        <f t="shared" ca="1" si="49"/>
        <v>279445626313.42163</v>
      </c>
      <c r="J105" s="483">
        <f t="shared" ca="1" si="49"/>
        <v>276694343950.57483</v>
      </c>
      <c r="K105" s="483">
        <f t="shared" ca="1" si="49"/>
        <v>273970149342.65189</v>
      </c>
      <c r="L105" s="483">
        <f t="shared" ca="1" si="49"/>
        <v>271272775797.11813</v>
      </c>
      <c r="M105" s="483">
        <f t="shared" ca="1" si="50"/>
        <v>268601959247.16074</v>
      </c>
      <c r="N105" s="483">
        <f t="shared" ca="1" si="50"/>
        <v>265957438225.83707</v>
      </c>
      <c r="O105" s="483">
        <f t="shared" ca="1" si="50"/>
        <v>261254326759.23029</v>
      </c>
      <c r="P105" s="483">
        <f t="shared" ca="1" si="50"/>
        <v>256634383703.38458</v>
      </c>
      <c r="Q105" s="483">
        <f t="shared" ca="1" si="50"/>
        <v>252096138333.10077</v>
      </c>
      <c r="R105" s="483">
        <f t="shared" ca="1" si="50"/>
        <v>247638145931.04239</v>
      </c>
      <c r="S105" s="483">
        <f t="shared" ca="1" si="50"/>
        <v>243258987327.8205</v>
      </c>
      <c r="T105" s="483">
        <f t="shared" ca="1" si="50"/>
        <v>238957268450.21146</v>
      </c>
      <c r="U105" s="483">
        <f t="shared" ca="1" si="50"/>
        <v>234731619877.36383</v>
      </c>
      <c r="V105" s="483">
        <f t="shared" ca="1" si="50"/>
        <v>230580696404.85324</v>
      </c>
      <c r="W105" s="483">
        <f t="shared" ca="1" si="51"/>
        <v>226503176616.44641</v>
      </c>
      <c r="X105" s="483">
        <f t="shared" ca="1" si="51"/>
        <v>222497762463.43787</v>
      </c>
      <c r="Y105" s="483">
        <f t="shared" ca="1" si="51"/>
        <v>218680570883.53903</v>
      </c>
      <c r="Z105" s="483">
        <f t="shared" ca="1" si="51"/>
        <v>214928867384.94189</v>
      </c>
      <c r="AA105" s="483">
        <f t="shared" ca="1" si="51"/>
        <v>211241528448.2467</v>
      </c>
      <c r="AB105" s="483">
        <f t="shared" ca="1" si="51"/>
        <v>207617449829.25336</v>
      </c>
      <c r="AC105" s="483">
        <f t="shared" ca="1" si="51"/>
        <v>204055546228.27435</v>
      </c>
      <c r="AD105" s="483">
        <f t="shared" ca="1" si="51"/>
        <v>200554750965.121</v>
      </c>
      <c r="AE105" s="483">
        <f t="shared" ca="1" si="51"/>
        <v>197114015659.66568</v>
      </c>
      <c r="AF105" s="483">
        <f t="shared" ca="1" si="51"/>
        <v>193732309917.88428</v>
      </c>
      <c r="AG105" s="483">
        <f t="shared" ca="1" si="51"/>
        <v>190408621023.2851</v>
      </c>
      <c r="AH105" s="483">
        <f t="shared" ca="1" si="51"/>
        <v>187141953633.63138</v>
      </c>
    </row>
    <row r="106" spans="1:34">
      <c r="A106" s="431" t="s">
        <v>254</v>
      </c>
      <c r="B106" s="431"/>
      <c r="C106" s="482">
        <f t="shared" ca="1" si="49"/>
        <v>0</v>
      </c>
      <c r="D106" s="482">
        <f t="shared" ca="1" si="49"/>
        <v>0</v>
      </c>
      <c r="E106" s="482">
        <f t="shared" ca="1" si="49"/>
        <v>0</v>
      </c>
      <c r="F106" s="482">
        <f t="shared" ca="1" si="49"/>
        <v>0</v>
      </c>
      <c r="G106" s="482">
        <f t="shared" ca="1" si="49"/>
        <v>0</v>
      </c>
      <c r="H106" s="482">
        <f t="shared" ca="1" si="49"/>
        <v>0</v>
      </c>
      <c r="I106" s="482">
        <f t="shared" ca="1" si="49"/>
        <v>0</v>
      </c>
      <c r="J106" s="482">
        <f t="shared" ca="1" si="49"/>
        <v>0</v>
      </c>
      <c r="K106" s="482">
        <f t="shared" ca="1" si="49"/>
        <v>0</v>
      </c>
      <c r="L106" s="482">
        <f t="shared" ca="1" si="49"/>
        <v>0</v>
      </c>
      <c r="M106" s="482">
        <f t="shared" ca="1" si="50"/>
        <v>0</v>
      </c>
      <c r="N106" s="482">
        <f t="shared" ca="1" si="50"/>
        <v>0</v>
      </c>
      <c r="O106" s="482">
        <f t="shared" ca="1" si="50"/>
        <v>0</v>
      </c>
      <c r="P106" s="482">
        <f t="shared" ca="1" si="50"/>
        <v>0</v>
      </c>
      <c r="Q106" s="482">
        <f t="shared" ca="1" si="50"/>
        <v>0</v>
      </c>
      <c r="R106" s="482">
        <f t="shared" ca="1" si="50"/>
        <v>0</v>
      </c>
      <c r="S106" s="482">
        <f t="shared" ca="1" si="50"/>
        <v>0</v>
      </c>
      <c r="T106" s="482">
        <f t="shared" ca="1" si="50"/>
        <v>0</v>
      </c>
      <c r="U106" s="482">
        <f t="shared" ca="1" si="50"/>
        <v>0</v>
      </c>
      <c r="V106" s="482">
        <f t="shared" ca="1" si="50"/>
        <v>0</v>
      </c>
      <c r="W106" s="482">
        <f t="shared" ca="1" si="51"/>
        <v>0</v>
      </c>
      <c r="X106" s="482">
        <f t="shared" ca="1" si="51"/>
        <v>0</v>
      </c>
      <c r="Y106" s="482">
        <f t="shared" ca="1" si="51"/>
        <v>0</v>
      </c>
      <c r="Z106" s="482">
        <f t="shared" ca="1" si="51"/>
        <v>0</v>
      </c>
      <c r="AA106" s="482">
        <f t="shared" ca="1" si="51"/>
        <v>0</v>
      </c>
      <c r="AB106" s="482">
        <f t="shared" ca="1" si="51"/>
        <v>0</v>
      </c>
      <c r="AC106" s="482">
        <f t="shared" ca="1" si="51"/>
        <v>0</v>
      </c>
      <c r="AD106" s="482">
        <f t="shared" ca="1" si="51"/>
        <v>0</v>
      </c>
      <c r="AE106" s="482">
        <f t="shared" ca="1" si="51"/>
        <v>0</v>
      </c>
      <c r="AF106" s="482">
        <f t="shared" ca="1" si="51"/>
        <v>0</v>
      </c>
      <c r="AG106" s="482">
        <f t="shared" ca="1" si="51"/>
        <v>0</v>
      </c>
      <c r="AH106" s="482">
        <f t="shared" ca="1" si="51"/>
        <v>0</v>
      </c>
    </row>
    <row r="107" spans="1:34">
      <c r="A107" s="455" t="s">
        <v>255</v>
      </c>
      <c r="B107" s="455" t="s">
        <v>396</v>
      </c>
      <c r="C107" s="483">
        <f ca="1">C$82*'Petrochemicals Split'!$I$6</f>
        <v>62485659263854.07</v>
      </c>
      <c r="D107" s="483">
        <f ca="1">D$82*'Petrochemicals Split'!$I$6</f>
        <v>58828614622113.656</v>
      </c>
      <c r="E107" s="483">
        <f ca="1">E$82*'Petrochemicals Split'!$I$6</f>
        <v>65496673451372.633</v>
      </c>
      <c r="F107" s="483">
        <f ca="1">F$82*'Petrochemicals Split'!$I$6</f>
        <v>56796606937909.258</v>
      </c>
      <c r="G107" s="483">
        <f ca="1">G$82*'Petrochemicals Split'!$I$6</f>
        <v>54508463831326.156</v>
      </c>
      <c r="H107" s="483">
        <f ca="1">H$82*'Petrochemicals Split'!$I$6</f>
        <v>58858593874072.156</v>
      </c>
      <c r="I107" s="483">
        <f ca="1">I$82*'Petrochemicals Split'!$I$6</f>
        <v>59100903422380.461</v>
      </c>
      <c r="J107" s="483">
        <f ca="1">J$82*'Petrochemicals Split'!$I$6</f>
        <v>59344210512650.555</v>
      </c>
      <c r="K107" s="483">
        <f ca="1">K$82*'Petrochemicals Split'!$I$6</f>
        <v>59588519251571.469</v>
      </c>
      <c r="L107" s="483">
        <f ca="1">L$82*'Petrochemicals Split'!$I$6</f>
        <v>59833833762738.695</v>
      </c>
      <c r="M107" s="483">
        <f ca="1">M$82*'Petrochemicals Split'!$I$6</f>
        <v>60080158186723.789</v>
      </c>
      <c r="N107" s="483">
        <f ca="1">N$82*'Petrochemicals Split'!$I$6</f>
        <v>60327496681144.219</v>
      </c>
      <c r="O107" s="483">
        <f ca="1">O$82*'Petrochemicals Split'!$I$6</f>
        <v>60470398750973.711</v>
      </c>
      <c r="P107" s="483">
        <f ca="1">P$82*'Petrochemicals Split'!$I$6</f>
        <v>60613639323189.102</v>
      </c>
      <c r="Q107" s="483">
        <f ca="1">Q$82*'Petrochemicals Split'!$I$6</f>
        <v>60757219199625.266</v>
      </c>
      <c r="R107" s="483">
        <f ca="1">R$82*'Petrochemicals Split'!$I$6</f>
        <v>60901139184016.477</v>
      </c>
      <c r="S107" s="483">
        <f ca="1">S$82*'Petrochemicals Split'!$I$6</f>
        <v>61045400082000.836</v>
      </c>
      <c r="T107" s="483">
        <f ca="1">T$82*'Petrochemicals Split'!$I$6</f>
        <v>61190002701124.82</v>
      </c>
      <c r="U107" s="483">
        <f ca="1">U$82*'Petrochemicals Split'!$I$6</f>
        <v>61334947850847.828</v>
      </c>
      <c r="V107" s="483">
        <f ca="1">V$82*'Petrochemicals Split'!$I$6</f>
        <v>61480236342546.664</v>
      </c>
      <c r="W107" s="483">
        <f ca="1">W$82*'Petrochemicals Split'!$I$6</f>
        <v>61625868989520.102</v>
      </c>
      <c r="X107" s="483">
        <f ca="1">X$82*'Petrochemicals Split'!$I$6</f>
        <v>61771846606993.43</v>
      </c>
      <c r="Y107" s="483">
        <f ca="1">Y$82*'Petrochemicals Split'!$I$6</f>
        <v>61508956659725.016</v>
      </c>
      <c r="Z107" s="483">
        <f ca="1">Z$82*'Petrochemicals Split'!$I$6</f>
        <v>61247185525122.43</v>
      </c>
      <c r="AA107" s="483">
        <f ca="1">AA$82*'Petrochemicals Split'!$I$6</f>
        <v>60986528441718.766</v>
      </c>
      <c r="AB107" s="483">
        <f ca="1">AB$82*'Petrochemicals Split'!$I$6</f>
        <v>60726980668311.07</v>
      </c>
      <c r="AC107" s="483">
        <f ca="1">AC$82*'Petrochemicals Split'!$I$6</f>
        <v>60468537483874.125</v>
      </c>
      <c r="AD107" s="483">
        <f ca="1">AD$82*'Petrochemicals Split'!$I$6</f>
        <v>60211194187474.539</v>
      </c>
      <c r="AE107" s="483">
        <f ca="1">AE$82*'Petrochemicals Split'!$I$6</f>
        <v>59954946098185.25</v>
      </c>
      <c r="AF107" s="483">
        <f ca="1">AF$82*'Petrochemicals Split'!$I$6</f>
        <v>59699788555000.398</v>
      </c>
      <c r="AG107" s="483">
        <f ca="1">AG$82*'Petrochemicals Split'!$I$6</f>
        <v>59445716916750.516</v>
      </c>
      <c r="AH107" s="483">
        <f ca="1">AH$82*'Petrochemicals Split'!$I$6</f>
        <v>59192726562018.133</v>
      </c>
    </row>
    <row r="108" spans="1:34">
      <c r="A108" s="455" t="s">
        <v>305</v>
      </c>
      <c r="B108" s="455" t="s">
        <v>396</v>
      </c>
      <c r="C108" s="483">
        <f ca="1">C$82*'Petrochemicals Split'!$I$7</f>
        <v>24584521677581.93</v>
      </c>
      <c r="D108" s="483">
        <f ca="1">D$82*'Petrochemicals Split'!$I$7</f>
        <v>23145684441487.34</v>
      </c>
      <c r="E108" s="483">
        <f ca="1">E$82*'Petrochemicals Split'!$I$7</f>
        <v>25769182997261.363</v>
      </c>
      <c r="F108" s="483">
        <f ca="1">F$82*'Petrochemicals Split'!$I$7</f>
        <v>22346206008357.742</v>
      </c>
      <c r="G108" s="483">
        <f ca="1">G$82*'Petrochemicals Split'!$I$7</f>
        <v>21445952982816.848</v>
      </c>
      <c r="H108" s="483">
        <f ca="1">H$82*'Petrochemicals Split'!$I$7</f>
        <v>23157479557011.996</v>
      </c>
      <c r="I108" s="483">
        <f ca="1">I$82*'Petrochemicals Split'!$I$7</f>
        <v>23252814461264.445</v>
      </c>
      <c r="J108" s="483">
        <f ca="1">J$82*'Petrochemicals Split'!$I$7</f>
        <v>23348541841042.84</v>
      </c>
      <c r="K108" s="483">
        <f ca="1">K$82*'Petrochemicals Split'!$I$7</f>
        <v>23444663312093.691</v>
      </c>
      <c r="L108" s="483">
        <f ca="1">L$82*'Petrochemicals Split'!$I$7</f>
        <v>23541180496815.227</v>
      </c>
      <c r="M108" s="483">
        <f ca="1">M$82*'Petrochemicals Split'!$I$7</f>
        <v>23638095024284.77</v>
      </c>
      <c r="N108" s="483">
        <f ca="1">N$82*'Petrochemicals Split'!$I$7</f>
        <v>23735408530286.25</v>
      </c>
      <c r="O108" s="483">
        <f ca="1">O$82*'Petrochemicals Split'!$I$7</f>
        <v>23791632295465.066</v>
      </c>
      <c r="P108" s="483">
        <f ca="1">P$82*'Petrochemicals Split'!$I$7</f>
        <v>23847989241910.465</v>
      </c>
      <c r="Q108" s="483">
        <f ca="1">Q$82*'Petrochemicals Split'!$I$7</f>
        <v>23904479685098.465</v>
      </c>
      <c r="R108" s="483">
        <f ca="1">R$82*'Petrochemicals Split'!$I$7</f>
        <v>23961103941252.383</v>
      </c>
      <c r="S108" s="483">
        <f ca="1">S$82*'Petrochemicals Split'!$I$7</f>
        <v>24017862327344.59</v>
      </c>
      <c r="T108" s="483">
        <f ca="1">T$82*'Petrochemicals Split'!$I$7</f>
        <v>24074755161098.289</v>
      </c>
      <c r="U108" s="483">
        <f ca="1">U$82*'Petrochemicals Split'!$I$7</f>
        <v>24131782760989.309</v>
      </c>
      <c r="V108" s="483">
        <f ca="1">V$82*'Petrochemicals Split'!$I$7</f>
        <v>24188945446247.867</v>
      </c>
      <c r="W108" s="483">
        <f ca="1">W$82*'Petrochemicals Split'!$I$7</f>
        <v>24246243536860.367</v>
      </c>
      <c r="X108" s="483">
        <f ca="1">X$82*'Petrochemicals Split'!$I$7</f>
        <v>24303677353571.184</v>
      </c>
      <c r="Y108" s="483">
        <f ca="1">Y$82*'Petrochemicals Split'!$I$7</f>
        <v>24200245243170.5</v>
      </c>
      <c r="Z108" s="483">
        <f ca="1">Z$82*'Petrochemicals Split'!$I$7</f>
        <v>24097253321359.645</v>
      </c>
      <c r="AA108" s="483">
        <f ca="1">AA$82*'Petrochemicals Split'!$I$7</f>
        <v>23994699714774.594</v>
      </c>
      <c r="AB108" s="483">
        <f ca="1">AB$82*'Petrochemicals Split'!$I$7</f>
        <v>23892582558024.027</v>
      </c>
      <c r="AC108" s="483">
        <f ca="1">AC$82*'Petrochemicals Split'!$I$7</f>
        <v>23790899993655.391</v>
      </c>
      <c r="AD108" s="483">
        <f ca="1">AD$82*'Petrochemicals Split'!$I$7</f>
        <v>23689650172121.129</v>
      </c>
      <c r="AE108" s="483">
        <f ca="1">AE$82*'Petrochemicals Split'!$I$7</f>
        <v>23588831251745.016</v>
      </c>
      <c r="AF108" s="483">
        <f ca="1">AF$82*'Petrochemicals Split'!$I$7</f>
        <v>23488441398688.68</v>
      </c>
      <c r="AG108" s="483">
        <f ca="1">AG$82*'Petrochemicals Split'!$I$7</f>
        <v>23388478786918.234</v>
      </c>
      <c r="AH108" s="483">
        <f ca="1">AH$82*'Petrochemicals Split'!$I$7</f>
        <v>23288941598171.07</v>
      </c>
    </row>
    <row r="109" spans="1:34">
      <c r="A109" s="457" t="s">
        <v>258</v>
      </c>
      <c r="B109" s="457" t="s">
        <v>393</v>
      </c>
      <c r="C109" s="483">
        <f ca="1">C$83*'Others Split'!$I$6</f>
        <v>45684481893.119995</v>
      </c>
      <c r="D109" s="483">
        <f ca="1">D$83*'Others Split'!$I$6</f>
        <v>44732721853.68</v>
      </c>
      <c r="E109" s="483">
        <f ca="1">E$83*'Others Split'!$I$6</f>
        <v>45072636153.480003</v>
      </c>
      <c r="F109" s="483">
        <f ca="1">F$83*'Others Split'!$I$6</f>
        <v>49593496340.819992</v>
      </c>
      <c r="G109" s="483">
        <f ca="1">G$83*'Others Split'!$I$6</f>
        <v>49253582041.020004</v>
      </c>
      <c r="H109" s="483">
        <f ca="1">H$83*'Others Split'!$I$6</f>
        <v>50800367839.600304</v>
      </c>
      <c r="I109" s="483">
        <f ca="1">I$83*'Others Split'!$I$6</f>
        <v>50300212736.415901</v>
      </c>
      <c r="J109" s="483">
        <f ca="1">J$83*'Others Split'!$I$6</f>
        <v>49804981911.103477</v>
      </c>
      <c r="K109" s="483">
        <f ca="1">K$83*'Others Split'!$I$6</f>
        <v>49314626881.677345</v>
      </c>
      <c r="L109" s="483">
        <f ca="1">L$83*'Others Split'!$I$6</f>
        <v>48829099643.48127</v>
      </c>
      <c r="M109" s="483">
        <f ca="1">M$83*'Others Split'!$I$6</f>
        <v>48348352664.488937</v>
      </c>
      <c r="N109" s="483">
        <f ca="1">N$83*'Others Split'!$I$6</f>
        <v>47872338880.650681</v>
      </c>
      <c r="O109" s="483">
        <f ca="1">O$83*'Others Split'!$I$6</f>
        <v>47025778816.661461</v>
      </c>
      <c r="P109" s="483">
        <f ca="1">P$83*'Others Split'!$I$6</f>
        <v>46194189066.609238</v>
      </c>
      <c r="Q109" s="483">
        <f ca="1">Q$83*'Others Split'!$I$6</f>
        <v>45377304899.958153</v>
      </c>
      <c r="R109" s="483">
        <f ca="1">R$83*'Others Split'!$I$6</f>
        <v>44574866267.587646</v>
      </c>
      <c r="S109" s="483">
        <f ca="1">S$83*'Others Split'!$I$6</f>
        <v>43786617719.007706</v>
      </c>
      <c r="T109" s="483">
        <f ca="1">T$83*'Others Split'!$I$6</f>
        <v>43012308321.038078</v>
      </c>
      <c r="U109" s="483">
        <f ca="1">U$83*'Others Split'!$I$6</f>
        <v>42251691577.925499</v>
      </c>
      <c r="V109" s="483">
        <f ca="1">V$83*'Others Split'!$I$6</f>
        <v>41504525352.873596</v>
      </c>
      <c r="W109" s="483">
        <f ca="1">W$83*'Others Split'!$I$6</f>
        <v>40770571790.960358</v>
      </c>
      <c r="X109" s="483">
        <f ca="1">X$83*'Others Split'!$I$6</f>
        <v>40049597243.418816</v>
      </c>
      <c r="Y109" s="483">
        <f ca="1">Y$83*'Others Split'!$I$6</f>
        <v>39362502759.037033</v>
      </c>
      <c r="Z109" s="483">
        <f ca="1">Z$83*'Others Split'!$I$6</f>
        <v>38687196129.289551</v>
      </c>
      <c r="AA109" s="483">
        <f ca="1">AA$83*'Others Split'!$I$6</f>
        <v>38023475120.684418</v>
      </c>
      <c r="AB109" s="483">
        <f ca="1">AB$83*'Others Split'!$I$6</f>
        <v>37371140969.26561</v>
      </c>
      <c r="AC109" s="483">
        <f ca="1">AC$83*'Others Split'!$I$6</f>
        <v>36729998321.089394</v>
      </c>
      <c r="AD109" s="483">
        <f ca="1">AD$83*'Others Split'!$I$6</f>
        <v>36099855173.721786</v>
      </c>
      <c r="AE109" s="483">
        <f ca="1">AE$83*'Others Split'!$I$6</f>
        <v>35480522818.739822</v>
      </c>
      <c r="AF109" s="483">
        <f ca="1">AF$83*'Others Split'!$I$6</f>
        <v>34871815785.219177</v>
      </c>
      <c r="AG109" s="483">
        <f ca="1">AG$83*'Others Split'!$I$6</f>
        <v>34273551784.191322</v>
      </c>
      <c r="AH109" s="483">
        <f ca="1">AH$83*'Others Split'!$I$6</f>
        <v>33685551654.053654</v>
      </c>
    </row>
    <row r="110" spans="1:34">
      <c r="A110" s="457" t="s">
        <v>306</v>
      </c>
      <c r="B110" s="457" t="s">
        <v>393</v>
      </c>
      <c r="C110" s="483">
        <f ca="1">C$83*'Others Split'!$I$7</f>
        <v>5284171738970.8789</v>
      </c>
      <c r="D110" s="483">
        <f ca="1">D$83*'Others Split'!$I$7</f>
        <v>5174084827742.3203</v>
      </c>
      <c r="E110" s="483">
        <f ca="1">E$83*'Others Split'!$I$7</f>
        <v>5213401581752.5205</v>
      </c>
      <c r="F110" s="483">
        <f ca="1">F$83*'Others Split'!$I$7</f>
        <v>5736314410088.1787</v>
      </c>
      <c r="G110" s="483">
        <f ca="1">G$83*'Others Split'!$I$7</f>
        <v>5696997656077.9805</v>
      </c>
      <c r="H110" s="483">
        <f ca="1">H$83*'Others Split'!$I$7</f>
        <v>5875909213447.1016</v>
      </c>
      <c r="I110" s="483">
        <f ca="1">I$83*'Others Split'!$I$7</f>
        <v>5818057939845.4385</v>
      </c>
      <c r="J110" s="483">
        <f ca="1">J$83*'Others Split'!$I$7</f>
        <v>5760776241050.9688</v>
      </c>
      <c r="K110" s="483">
        <f ca="1">K$83*'Others Split'!$I$7</f>
        <v>5704058509314.0127</v>
      </c>
      <c r="L110" s="483">
        <f ca="1">L$83*'Others Split'!$I$7</f>
        <v>5647899192096</v>
      </c>
      <c r="M110" s="483">
        <f ca="1">M$83*'Others Split'!$I$7</f>
        <v>5592292791525.8867</v>
      </c>
      <c r="N110" s="483">
        <f ca="1">N$83*'Others Split'!$I$7</f>
        <v>5537233863861.9287</v>
      </c>
      <c r="O110" s="483">
        <f ca="1">O$83*'Others Split'!$I$7</f>
        <v>5439315083127.1758</v>
      </c>
      <c r="P110" s="483">
        <f ca="1">P$83*'Others Split'!$I$7</f>
        <v>5343127868704.4678</v>
      </c>
      <c r="Q110" s="483">
        <f ca="1">Q$83*'Others Split'!$I$7</f>
        <v>5248641600095.1592</v>
      </c>
      <c r="R110" s="483">
        <f ca="1">R$83*'Others Split'!$I$7</f>
        <v>5155826198284.3037</v>
      </c>
      <c r="S110" s="483">
        <f ca="1">S$83*'Others Split'!$I$7</f>
        <v>5064652116165.2246</v>
      </c>
      <c r="T110" s="483">
        <f ca="1">T$83*'Others Split'!$I$7</f>
        <v>4975090329133.4043</v>
      </c>
      <c r="U110" s="483">
        <f ca="1">U$83*'Others Split'!$I$7</f>
        <v>4887112325846.7158</v>
      </c>
      <c r="V110" s="483">
        <f ca="1">V$83*'Others Split'!$I$7</f>
        <v>4800690099149.0449</v>
      </c>
      <c r="W110" s="483">
        <f ca="1">W$83*'Others Split'!$I$7</f>
        <v>4715796137154.415</v>
      </c>
      <c r="X110" s="483">
        <f ca="1">X$83*'Others Split'!$I$7</f>
        <v>4632403414488.7764</v>
      </c>
      <c r="Y110" s="483">
        <f ca="1">Y$83*'Others Split'!$I$7</f>
        <v>4552929485795.2832</v>
      </c>
      <c r="Z110" s="483">
        <f ca="1">Z$83*'Others Split'!$I$7</f>
        <v>4474819018954.4912</v>
      </c>
      <c r="AA110" s="483">
        <f ca="1">AA$83*'Others Split'!$I$7</f>
        <v>4398048622292.4971</v>
      </c>
      <c r="AB110" s="483">
        <f ca="1">AB$83*'Others Split'!$I$7</f>
        <v>4322595305445.0557</v>
      </c>
      <c r="AC110" s="483">
        <f ca="1">AC$83*'Others Split'!$I$7</f>
        <v>4248436472472.6729</v>
      </c>
      <c r="AD110" s="483">
        <f ca="1">AD$83*'Others Split'!$I$7</f>
        <v>4175549915093.8198</v>
      </c>
      <c r="AE110" s="483">
        <f ca="1">AE$83*'Others Split'!$I$7</f>
        <v>4103913806034.2397</v>
      </c>
      <c r="AF110" s="483">
        <f ca="1">AF$83*'Others Split'!$I$7</f>
        <v>4033506692490.3511</v>
      </c>
      <c r="AG110" s="483">
        <f ca="1">AG$83*'Others Split'!$I$7</f>
        <v>3964307489704.7959</v>
      </c>
      <c r="AH110" s="483">
        <f ca="1">AH$83*'Others Split'!$I$7</f>
        <v>3896295474652.2056</v>
      </c>
    </row>
    <row r="111" spans="1:34">
      <c r="A111" s="431" t="s">
        <v>259</v>
      </c>
      <c r="B111" s="431"/>
      <c r="C111" s="483">
        <f t="shared" ref="C111:AH111" ca="1" si="52">VLOOKUP($A111,$B$73:$AH$91,C$96,FALSE)</f>
        <v>118970004930</v>
      </c>
      <c r="D111" s="483">
        <f t="shared" ca="1" si="52"/>
        <v>198283341550</v>
      </c>
      <c r="E111" s="483">
        <f t="shared" ca="1" si="52"/>
        <v>178455007395</v>
      </c>
      <c r="F111" s="483">
        <f t="shared" ca="1" si="52"/>
        <v>146729672747</v>
      </c>
      <c r="G111" s="483">
        <f t="shared" ca="1" si="52"/>
        <v>130867005423</v>
      </c>
      <c r="H111" s="483">
        <f t="shared" ca="1" si="52"/>
        <v>99808654911.834564</v>
      </c>
      <c r="I111" s="483">
        <f t="shared" ca="1" si="52"/>
        <v>101525049721.2946</v>
      </c>
      <c r="J111" s="483">
        <f t="shared" ca="1" si="52"/>
        <v>103270961120.71915</v>
      </c>
      <c r="K111" s="483">
        <f t="shared" ca="1" si="52"/>
        <v>105046896702.57954</v>
      </c>
      <c r="L111" s="483">
        <f t="shared" ca="1" si="52"/>
        <v>106853372788.34045</v>
      </c>
      <c r="M111" s="483">
        <f t="shared" ca="1" si="52"/>
        <v>108690914578.57111</v>
      </c>
      <c r="N111" s="483">
        <f t="shared" ca="1" si="52"/>
        <v>110560056305.63794</v>
      </c>
      <c r="O111" s="483">
        <f t="shared" ca="1" si="52"/>
        <v>108606802771.04517</v>
      </c>
      <c r="P111" s="483">
        <f t="shared" ca="1" si="52"/>
        <v>106688057172.66266</v>
      </c>
      <c r="Q111" s="483">
        <f t="shared" ca="1" si="52"/>
        <v>104803209862.20853</v>
      </c>
      <c r="R111" s="483">
        <f t="shared" ca="1" si="52"/>
        <v>102951661961.99651</v>
      </c>
      <c r="S111" s="483">
        <f t="shared" ca="1" si="52"/>
        <v>101132825174.65294</v>
      </c>
      <c r="T111" s="483">
        <f t="shared" ca="1" si="52"/>
        <v>99346121596.195465</v>
      </c>
      <c r="U111" s="483">
        <f t="shared" ca="1" si="52"/>
        <v>97590983532.413956</v>
      </c>
      <c r="V111" s="483">
        <f t="shared" ca="1" si="52"/>
        <v>95866853318.495529</v>
      </c>
      <c r="W111" s="483">
        <f t="shared" ca="1" si="52"/>
        <v>94173183141.836166</v>
      </c>
      <c r="X111" s="483">
        <f t="shared" ca="1" si="52"/>
        <v>92509434867.982727</v>
      </c>
      <c r="Y111" s="483">
        <f t="shared" ca="1" si="52"/>
        <v>91057232497.503723</v>
      </c>
      <c r="Z111" s="483">
        <f t="shared" ca="1" si="52"/>
        <v>89627826631.271393</v>
      </c>
      <c r="AA111" s="483">
        <f t="shared" ca="1" si="52"/>
        <v>88220859412.408173</v>
      </c>
      <c r="AB111" s="483">
        <f t="shared" ca="1" si="52"/>
        <v>86835978601.632248</v>
      </c>
      <c r="AC111" s="483">
        <f t="shared" ca="1" si="52"/>
        <v>85472837489.073166</v>
      </c>
      <c r="AD111" s="483">
        <f t="shared" ca="1" si="52"/>
        <v>84131094807.471756</v>
      </c>
      <c r="AE111" s="483">
        <f t="shared" ca="1" si="52"/>
        <v>82810414646.742676</v>
      </c>
      <c r="AF111" s="483">
        <f t="shared" ca="1" si="52"/>
        <v>81510466369.878113</v>
      </c>
      <c r="AG111" s="483">
        <f t="shared" ca="1" si="52"/>
        <v>80230924530.171631</v>
      </c>
      <c r="AH111" s="483">
        <f t="shared" ca="1" si="52"/>
        <v>78971468789.741394</v>
      </c>
    </row>
    <row r="112" spans="1:34">
      <c r="A112" s="458" t="s">
        <v>260</v>
      </c>
      <c r="B112" s="458" t="s">
        <v>395</v>
      </c>
      <c r="C112" s="483">
        <f ca="1">C$85*'Non-ferrous Metals Split'!$I$6</f>
        <v>43413615834.105263</v>
      </c>
      <c r="D112" s="483">
        <f ca="1">D$85*'Non-ferrous Metals Split'!$I$6</f>
        <v>44770291328.921059</v>
      </c>
      <c r="E112" s="483">
        <f ca="1">E$85*'Non-ferrous Metals Split'!$I$6</f>
        <v>44770291328.921059</v>
      </c>
      <c r="F112" s="483">
        <f ca="1">F$85*'Non-ferrous Metals Split'!$I$6</f>
        <v>43413615834.105263</v>
      </c>
      <c r="G112" s="483">
        <f ca="1">G$85*'Non-ferrous Metals Split'!$I$6</f>
        <v>43413615834.105263</v>
      </c>
      <c r="H112" s="483">
        <f ca="1">H$85*'Non-ferrous Metals Split'!$I$6</f>
        <v>37955424288.231293</v>
      </c>
      <c r="I112" s="483">
        <f ca="1">I$85*'Non-ferrous Metals Split'!$I$6</f>
        <v>39241050436.197182</v>
      </c>
      <c r="J112" s="483">
        <f ca="1">J$85*'Non-ferrous Metals Split'!$I$6</f>
        <v>40570223313.605011</v>
      </c>
      <c r="K112" s="483">
        <f ca="1">K$85*'Non-ferrous Metals Split'!$I$6</f>
        <v>41944417935.293327</v>
      </c>
      <c r="L112" s="483">
        <f ca="1">L$85*'Non-ferrous Metals Split'!$I$6</f>
        <v>43365159277.803963</v>
      </c>
      <c r="M112" s="483">
        <f ca="1">M$85*'Non-ferrous Metals Split'!$I$6</f>
        <v>44834023971.684799</v>
      </c>
      <c r="N112" s="483">
        <f ca="1">N$85*'Non-ferrous Metals Split'!$I$6</f>
        <v>46352642051.114349</v>
      </c>
      <c r="O112" s="483">
        <f ca="1">O$85*'Non-ferrous Metals Split'!$I$6</f>
        <v>47266433936.022491</v>
      </c>
      <c r="P112" s="483">
        <f ca="1">P$85*'Non-ferrous Metals Split'!$I$6</f>
        <v>48198240233.313065</v>
      </c>
      <c r="Q112" s="483">
        <f ca="1">Q$85*'Non-ferrous Metals Split'!$I$6</f>
        <v>49148416077.518166</v>
      </c>
      <c r="R112" s="483">
        <f ca="1">R$85*'Non-ferrous Metals Split'!$I$6</f>
        <v>50117323604.260643</v>
      </c>
      <c r="S112" s="483">
        <f ca="1">S$85*'Non-ferrous Metals Split'!$I$6</f>
        <v>51105332088.272995</v>
      </c>
      <c r="T112" s="483">
        <f ca="1">T$85*'Non-ferrous Metals Split'!$I$6</f>
        <v>52112818084.137108</v>
      </c>
      <c r="U112" s="483">
        <f ca="1">U$85*'Non-ferrous Metals Split'!$I$6</f>
        <v>53140165569.798576</v>
      </c>
      <c r="V112" s="483">
        <f ca="1">V$85*'Non-ferrous Metals Split'!$I$6</f>
        <v>54187766092.910278</v>
      </c>
      <c r="W112" s="483">
        <f ca="1">W$85*'Non-ferrous Metals Split'!$I$6</f>
        <v>55256018920.060852</v>
      </c>
      <c r="X112" s="483">
        <f ca="1">X$85*'Non-ferrous Metals Split'!$I$6</f>
        <v>56345331188.945175</v>
      </c>
      <c r="Y112" s="483">
        <f ca="1">Y$85*'Non-ferrous Metals Split'!$I$6</f>
        <v>57301730026.013313</v>
      </c>
      <c r="Z112" s="483">
        <f ca="1">Z$85*'Non-ferrous Metals Split'!$I$6</f>
        <v>58274362661.272781</v>
      </c>
      <c r="AA112" s="483">
        <f ca="1">AA$85*'Non-ferrous Metals Split'!$I$6</f>
        <v>59263504645.25074</v>
      </c>
      <c r="AB112" s="483">
        <f ca="1">AB$85*'Non-ferrous Metals Split'!$I$6</f>
        <v>60269436205.635651</v>
      </c>
      <c r="AC112" s="483">
        <f ca="1">AC$85*'Non-ferrous Metals Split'!$I$6</f>
        <v>61292442326.66687</v>
      </c>
      <c r="AD112" s="483">
        <f ca="1">AD$85*'Non-ferrous Metals Split'!$I$6</f>
        <v>62332812829.87178</v>
      </c>
      <c r="AE112" s="483">
        <f ca="1">AE$85*'Non-ferrous Metals Split'!$I$6</f>
        <v>63390842456.173309</v>
      </c>
      <c r="AF112" s="483">
        <f ca="1">AF$85*'Non-ferrous Metals Split'!$I$6</f>
        <v>64466830949.391151</v>
      </c>
      <c r="AG112" s="483">
        <f ca="1">AG$85*'Non-ferrous Metals Split'!$I$6</f>
        <v>65561083141.16037</v>
      </c>
      <c r="AH112" s="483">
        <f ca="1">AH$85*'Non-ferrous Metals Split'!$I$6</f>
        <v>66673909037.291328</v>
      </c>
    </row>
    <row r="113" spans="1:34">
      <c r="A113" s="458" t="s">
        <v>307</v>
      </c>
      <c r="B113" s="458" t="s">
        <v>395</v>
      </c>
      <c r="C113" s="483">
        <f ca="1">C$85*'Non-ferrous Metals Split'!$I$7</f>
        <v>83487722757.894745</v>
      </c>
      <c r="D113" s="483">
        <f ca="1">D$85*'Non-ferrous Metals Split'!$I$7</f>
        <v>86096714094.078964</v>
      </c>
      <c r="E113" s="483">
        <f ca="1">E$85*'Non-ferrous Metals Split'!$I$7</f>
        <v>86096714094.078964</v>
      </c>
      <c r="F113" s="483">
        <f ca="1">F$85*'Non-ferrous Metals Split'!$I$7</f>
        <v>83487722757.894745</v>
      </c>
      <c r="G113" s="483">
        <f ca="1">G$85*'Non-ferrous Metals Split'!$I$7</f>
        <v>83487722757.894745</v>
      </c>
      <c r="H113" s="483">
        <f ca="1">H$85*'Non-ferrous Metals Split'!$I$7</f>
        <v>72991200554.290955</v>
      </c>
      <c r="I113" s="483">
        <f ca="1">I$85*'Non-ferrous Metals Split'!$I$7</f>
        <v>75463558531.148438</v>
      </c>
      <c r="J113" s="483">
        <f ca="1">J$85*'Non-ferrous Metals Split'!$I$7</f>
        <v>78019660218.471176</v>
      </c>
      <c r="K113" s="483">
        <f ca="1">K$85*'Non-ferrous Metals Split'!$I$7</f>
        <v>80662342183.256409</v>
      </c>
      <c r="L113" s="483">
        <f ca="1">L$85*'Non-ferrous Metals Split'!$I$7</f>
        <v>83394537072.699936</v>
      </c>
      <c r="M113" s="483">
        <f ca="1">M$85*'Non-ferrous Metals Split'!$I$7</f>
        <v>86219276868.624619</v>
      </c>
      <c r="N113" s="483">
        <f ca="1">N$85*'Non-ferrous Metals Split'!$I$7</f>
        <v>89139696252.14299</v>
      </c>
      <c r="O113" s="483">
        <f ca="1">O$85*'Non-ferrous Metals Split'!$I$7</f>
        <v>90896988338.504791</v>
      </c>
      <c r="P113" s="483">
        <f ca="1">P$85*'Non-ferrous Metals Split'!$I$7</f>
        <v>92688923525.602051</v>
      </c>
      <c r="Q113" s="483">
        <f ca="1">Q$85*'Non-ferrous Metals Split'!$I$7</f>
        <v>94516184764.458008</v>
      </c>
      <c r="R113" s="483">
        <f ca="1">R$85*'Non-ferrous Metals Split'!$I$7</f>
        <v>96379468469.73201</v>
      </c>
      <c r="S113" s="483">
        <f ca="1">S$85*'Non-ferrous Metals Split'!$I$7</f>
        <v>98279484785.140381</v>
      </c>
      <c r="T113" s="483">
        <f ca="1">T$85*'Non-ferrous Metals Split'!$I$7</f>
        <v>100216957854.10982</v>
      </c>
      <c r="U113" s="483">
        <f ca="1">U$85*'Non-ferrous Metals Split'!$I$7</f>
        <v>102192626095.76649</v>
      </c>
      <c r="V113" s="483">
        <f ca="1">V$85*'Non-ferrous Metals Split'!$I$7</f>
        <v>104207242486.36592</v>
      </c>
      <c r="W113" s="483">
        <f ca="1">W$85*'Non-ferrous Metals Split'!$I$7</f>
        <v>106261574846.27087</v>
      </c>
      <c r="X113" s="483">
        <f ca="1">X$85*'Non-ferrous Metals Split'!$I$7</f>
        <v>108356406132.58688</v>
      </c>
      <c r="Y113" s="483">
        <f ca="1">Y$85*'Non-ferrous Metals Split'!$I$7</f>
        <v>110195634665.41022</v>
      </c>
      <c r="Z113" s="483">
        <f ca="1">Z$85*'Non-ferrous Metals Split'!$I$7</f>
        <v>112066082040.90921</v>
      </c>
      <c r="AA113" s="483">
        <f ca="1">AA$85*'Non-ferrous Metals Split'!$I$7</f>
        <v>113968278163.94373</v>
      </c>
      <c r="AB113" s="483">
        <f ca="1">AB$85*'Non-ferrous Metals Split'!$I$7</f>
        <v>115902761933.91472</v>
      </c>
      <c r="AC113" s="483">
        <f ca="1">AC$85*'Non-ferrous Metals Split'!$I$7</f>
        <v>117870081397.43629</v>
      </c>
      <c r="AD113" s="483">
        <f ca="1">AD$85*'Non-ferrous Metals Split'!$I$7</f>
        <v>119870793903.59958</v>
      </c>
      <c r="AE113" s="483">
        <f ca="1">AE$85*'Non-ferrous Metals Split'!$I$7</f>
        <v>121905466261.87175</v>
      </c>
      <c r="AF113" s="483">
        <f ca="1">AF$85*'Non-ferrous Metals Split'!$I$7</f>
        <v>123974674902.67529</v>
      </c>
      <c r="AG113" s="483">
        <f ca="1">AG$85*'Non-ferrous Metals Split'!$I$7</f>
        <v>126079006040.69302</v>
      </c>
      <c r="AH113" s="483">
        <f ca="1">AH$85*'Non-ferrous Metals Split'!$I$7</f>
        <v>128219055840.94485</v>
      </c>
    </row>
    <row r="114" spans="1:34">
      <c r="A114" s="459" t="s">
        <v>308</v>
      </c>
      <c r="B114" s="459" t="s">
        <v>394</v>
      </c>
      <c r="C114" s="483">
        <f ca="1">C$86*'Machinery Split'!$I$6</f>
        <v>292787198573.49146</v>
      </c>
      <c r="D114" s="483">
        <f ca="1">D$86*'Machinery Split'!$I$6</f>
        <v>375595699180.13556</v>
      </c>
      <c r="E114" s="483">
        <f ca="1">E$86*'Machinery Split'!$I$6</f>
        <v>388164846593.64404</v>
      </c>
      <c r="F114" s="483">
        <f ca="1">F$86*'Machinery Split'!$I$6</f>
        <v>380771230468.05078</v>
      </c>
      <c r="G114" s="483">
        <f ca="1">G$86*'Machinery Split'!$I$6</f>
        <v>370420167892.22028</v>
      </c>
      <c r="H114" s="483">
        <f ca="1">H$86*'Machinery Split'!$I$6</f>
        <v>348308933254.96155</v>
      </c>
      <c r="I114" s="483">
        <f ca="1">I$86*'Machinery Split'!$I$6</f>
        <v>361716638153.5166</v>
      </c>
      <c r="J114" s="483">
        <f ca="1">J$86*'Machinery Split'!$I$6</f>
        <v>375640455426.70068</v>
      </c>
      <c r="K114" s="483">
        <f ca="1">K$86*'Machinery Split'!$I$6</f>
        <v>390100252157.30402</v>
      </c>
      <c r="L114" s="483">
        <f ca="1">L$86*'Machinery Split'!$I$6</f>
        <v>405116660185.94458</v>
      </c>
      <c r="M114" s="483">
        <f ca="1">M$86*'Machinery Split'!$I$6</f>
        <v>420711105549.43848</v>
      </c>
      <c r="N114" s="483">
        <f ca="1">N$86*'Machinery Split'!$I$6</f>
        <v>436905839052.36212</v>
      </c>
      <c r="O114" s="483">
        <f ca="1">O$86*'Machinery Split'!$I$6</f>
        <v>429752613448.06415</v>
      </c>
      <c r="P114" s="483">
        <f ca="1">P$86*'Machinery Split'!$I$6</f>
        <v>422716503780.36469</v>
      </c>
      <c r="Q114" s="483">
        <f ca="1">Q$86*'Machinery Split'!$I$6</f>
        <v>415795592572.67853</v>
      </c>
      <c r="R114" s="483">
        <f ca="1">R$86*'Machinery Split'!$I$6</f>
        <v>408987993742.23889</v>
      </c>
      <c r="S114" s="483">
        <f ca="1">S$86*'Machinery Split'!$I$6</f>
        <v>402291852086.10321</v>
      </c>
      <c r="T114" s="483">
        <f ca="1">T$86*'Machinery Split'!$I$6</f>
        <v>395705342775.57446</v>
      </c>
      <c r="U114" s="483">
        <f ca="1">U$86*'Machinery Split'!$I$6</f>
        <v>389226670858.89978</v>
      </c>
      <c r="V114" s="483">
        <f ca="1">V$86*'Machinery Split'!$I$6</f>
        <v>382854070772.11115</v>
      </c>
      <c r="W114" s="483">
        <f ca="1">W$86*'Machinery Split'!$I$6</f>
        <v>376585805857.87518</v>
      </c>
      <c r="X114" s="483">
        <f ca="1">X$86*'Machinery Split'!$I$6</f>
        <v>370420167892.21991</v>
      </c>
      <c r="Y114" s="483">
        <f ca="1">Y$86*'Machinery Split'!$I$6</f>
        <v>364831764997.78937</v>
      </c>
      <c r="Z114" s="483">
        <f ca="1">Z$86*'Machinery Split'!$I$6</f>
        <v>359327672434.21417</v>
      </c>
      <c r="AA114" s="483">
        <f ca="1">AA$86*'Machinery Split'!$I$6</f>
        <v>353906618240.25183</v>
      </c>
      <c r="AB114" s="483">
        <f ca="1">AB$86*'Machinery Split'!$I$6</f>
        <v>348567349644.30591</v>
      </c>
      <c r="AC114" s="483">
        <f ca="1">AC$86*'Machinery Split'!$I$6</f>
        <v>343308632774.91827</v>
      </c>
      <c r="AD114" s="483">
        <f ca="1">AD$86*'Machinery Split'!$I$6</f>
        <v>338129252375.62915</v>
      </c>
      <c r="AE114" s="483">
        <f ca="1">AE$86*'Machinery Split'!$I$6</f>
        <v>333028011524.1391</v>
      </c>
      <c r="AF114" s="483">
        <f ca="1">AF$86*'Machinery Split'!$I$6</f>
        <v>328003731355.70758</v>
      </c>
      <c r="AG114" s="483">
        <f ca="1">AG$86*'Machinery Split'!$I$6</f>
        <v>323055250790.72491</v>
      </c>
      <c r="AH114" s="483">
        <f ca="1">AH$86*'Machinery Split'!$I$6</f>
        <v>318181426266.39404</v>
      </c>
    </row>
    <row r="115" spans="1:34">
      <c r="A115" s="459" t="s">
        <v>309</v>
      </c>
      <c r="B115" s="459" t="s">
        <v>394</v>
      </c>
      <c r="C115" s="483">
        <f ca="1">C$86*'Machinery Split'!$I$7</f>
        <v>266170180521.35587</v>
      </c>
      <c r="D115" s="483">
        <f ca="1">D$86*'Machinery Split'!$I$7</f>
        <v>341450635618.30505</v>
      </c>
      <c r="E115" s="483">
        <f ca="1">E$86*'Machinery Split'!$I$7</f>
        <v>352877133266.94916</v>
      </c>
      <c r="F115" s="483">
        <f ca="1">F$86*'Machinery Split'!$I$7</f>
        <v>346155664061.86438</v>
      </c>
      <c r="G115" s="483">
        <f ca="1">G$86*'Machinery Split'!$I$7</f>
        <v>336745607174.74573</v>
      </c>
      <c r="H115" s="483">
        <f ca="1">H$86*'Machinery Split'!$I$7</f>
        <v>316644484777.23779</v>
      </c>
      <c r="I115" s="483">
        <f ca="1">I$86*'Machinery Split'!$I$7</f>
        <v>328833307412.28784</v>
      </c>
      <c r="J115" s="483">
        <f ca="1">J$86*'Machinery Split'!$I$7</f>
        <v>341491323115.1825</v>
      </c>
      <c r="K115" s="483">
        <f ca="1">K$86*'Machinery Split'!$I$7</f>
        <v>354636592870.27643</v>
      </c>
      <c r="L115" s="483">
        <f ca="1">L$86*'Machinery Split'!$I$7</f>
        <v>368287872896.31329</v>
      </c>
      <c r="M115" s="483">
        <f ca="1">M$86*'Machinery Split'!$I$7</f>
        <v>382464641408.58051</v>
      </c>
      <c r="N115" s="483">
        <f ca="1">N$86*'Machinery Split'!$I$7</f>
        <v>397187126411.23834</v>
      </c>
      <c r="O115" s="483">
        <f ca="1">O$86*'Machinery Split'!$I$7</f>
        <v>390684194043.6947</v>
      </c>
      <c r="P115" s="483">
        <f ca="1">P$86*'Machinery Split'!$I$7</f>
        <v>384287730709.42249</v>
      </c>
      <c r="Q115" s="483">
        <f ca="1">Q$86*'Machinery Split'!$I$7</f>
        <v>377995993247.88959</v>
      </c>
      <c r="R115" s="483">
        <f ca="1">R$86*'Machinery Split'!$I$7</f>
        <v>371807267038.39899</v>
      </c>
      <c r="S115" s="483">
        <f ca="1">S$86*'Machinery Split'!$I$7</f>
        <v>365719865532.82111</v>
      </c>
      <c r="T115" s="483">
        <f ca="1">T$86*'Machinery Split'!$I$7</f>
        <v>359732129795.97681</v>
      </c>
      <c r="U115" s="483">
        <f ca="1">U$86*'Machinery Split'!$I$7</f>
        <v>353842428053.54529</v>
      </c>
      <c r="V115" s="483">
        <f ca="1">V$86*'Machinery Split'!$I$7</f>
        <v>348049155247.37384</v>
      </c>
      <c r="W115" s="483">
        <f ca="1">W$86*'Machinery Split'!$I$7</f>
        <v>342350732598.06836</v>
      </c>
      <c r="X115" s="483">
        <f ca="1">X$86*'Machinery Split'!$I$7</f>
        <v>336745607174.74536</v>
      </c>
      <c r="Y115" s="483">
        <f ca="1">Y$86*'Machinery Split'!$I$7</f>
        <v>331665240907.08124</v>
      </c>
      <c r="Z115" s="483">
        <f ca="1">Z$86*'Machinery Split'!$I$7</f>
        <v>326661520394.74017</v>
      </c>
      <c r="AA115" s="483">
        <f ca="1">AA$86*'Machinery Split'!$I$7</f>
        <v>321733289309.31989</v>
      </c>
      <c r="AB115" s="483">
        <f ca="1">AB$86*'Machinery Split'!$I$7</f>
        <v>316879408767.55084</v>
      </c>
      <c r="AC115" s="483">
        <f ca="1">AC$86*'Machinery Split'!$I$7</f>
        <v>312098757068.10754</v>
      </c>
      <c r="AD115" s="483">
        <f ca="1">AD$86*'Machinery Split'!$I$7</f>
        <v>307390229432.39014</v>
      </c>
      <c r="AE115" s="483">
        <f ca="1">AE$86*'Machinery Split'!$I$7</f>
        <v>302752737749.21735</v>
      </c>
      <c r="AF115" s="483">
        <f ca="1">AF$86*'Machinery Split'!$I$7</f>
        <v>298185210323.37054</v>
      </c>
      <c r="AG115" s="483">
        <f ca="1">AG$86*'Machinery Split'!$I$7</f>
        <v>293686591627.93176</v>
      </c>
      <c r="AH115" s="483">
        <f ca="1">AH$86*'Machinery Split'!$I$7</f>
        <v>289255842060.35828</v>
      </c>
    </row>
    <row r="116" spans="1:34">
      <c r="A116" s="459" t="s">
        <v>310</v>
      </c>
      <c r="B116" s="459" t="s">
        <v>394</v>
      </c>
      <c r="C116" s="483">
        <f ca="1">C$86*'Machinery Split'!$I$8</f>
        <v>1011446685981.1525</v>
      </c>
      <c r="D116" s="483">
        <f ca="1">D$86*'Machinery Split'!$I$8</f>
        <v>1297512415349.5593</v>
      </c>
      <c r="E116" s="483">
        <f ca="1">E$86*'Machinery Split'!$I$8</f>
        <v>1340933106414.407</v>
      </c>
      <c r="F116" s="483">
        <f ca="1">F$86*'Machinery Split'!$I$8</f>
        <v>1315391523435.085</v>
      </c>
      <c r="G116" s="483">
        <f ca="1">G$86*'Machinery Split'!$I$8</f>
        <v>1279633307264.0339</v>
      </c>
      <c r="H116" s="483">
        <f ca="1">H$86*'Machinery Split'!$I$8</f>
        <v>1203249042153.5039</v>
      </c>
      <c r="I116" s="483">
        <f ca="1">I$86*'Machinery Split'!$I$8</f>
        <v>1249566568166.6938</v>
      </c>
      <c r="J116" s="483">
        <f ca="1">J$86*'Machinery Split'!$I$8</f>
        <v>1297667027837.6936</v>
      </c>
      <c r="K116" s="483">
        <f ca="1">K$86*'Machinery Split'!$I$8</f>
        <v>1347619052907.0505</v>
      </c>
      <c r="L116" s="483">
        <f ca="1">L$86*'Machinery Split'!$I$8</f>
        <v>1399493917005.9907</v>
      </c>
      <c r="M116" s="483">
        <f ca="1">M$86*'Machinery Split'!$I$8</f>
        <v>1453365637352.606</v>
      </c>
      <c r="N116" s="483">
        <f ca="1">N$86*'Machinery Split'!$I$8</f>
        <v>1509311080362.7058</v>
      </c>
      <c r="O116" s="483">
        <f ca="1">O$86*'Machinery Split'!$I$8</f>
        <v>1484599937366.04</v>
      </c>
      <c r="P116" s="483">
        <f ca="1">P$86*'Machinery Split'!$I$8</f>
        <v>1460293376695.8057</v>
      </c>
      <c r="Q116" s="483">
        <f ca="1">Q$86*'Machinery Split'!$I$8</f>
        <v>1436384774341.9807</v>
      </c>
      <c r="R116" s="483">
        <f ca="1">R$86*'Machinery Split'!$I$8</f>
        <v>1412867614745.9165</v>
      </c>
      <c r="S116" s="483">
        <f ca="1">S$86*'Machinery Split'!$I$8</f>
        <v>1389735489024.7205</v>
      </c>
      <c r="T116" s="483">
        <f ca="1">T$86*'Machinery Split'!$I$8</f>
        <v>1366982093224.7122</v>
      </c>
      <c r="U116" s="483">
        <f ca="1">U$86*'Machinery Split'!$I$8</f>
        <v>1344601226603.4722</v>
      </c>
      <c r="V116" s="483">
        <f ca="1">V$86*'Machinery Split'!$I$8</f>
        <v>1322586789940.0208</v>
      </c>
      <c r="W116" s="483">
        <f ca="1">W$86*'Machinery Split'!$I$8</f>
        <v>1300932783872.6599</v>
      </c>
      <c r="X116" s="483">
        <f ca="1">X$86*'Machinery Split'!$I$8</f>
        <v>1279633307264.0327</v>
      </c>
      <c r="Y116" s="483">
        <f ca="1">Y$86*'Machinery Split'!$I$8</f>
        <v>1260327915446.9089</v>
      </c>
      <c r="Z116" s="483">
        <f ca="1">Z$86*'Machinery Split'!$I$8</f>
        <v>1241313777500.0127</v>
      </c>
      <c r="AA116" s="483">
        <f ca="1">AA$86*'Machinery Split'!$I$8</f>
        <v>1222586499375.4158</v>
      </c>
      <c r="AB116" s="483">
        <f ca="1">AB$86*'Machinery Split'!$I$8</f>
        <v>1204141753316.6934</v>
      </c>
      <c r="AC116" s="483">
        <f ca="1">AC$86*'Machinery Split'!$I$8</f>
        <v>1185975276858.8088</v>
      </c>
      <c r="AD116" s="483">
        <f ca="1">AD$86*'Machinery Split'!$I$8</f>
        <v>1168082871843.0828</v>
      </c>
      <c r="AE116" s="483">
        <f ca="1">AE$86*'Machinery Split'!$I$8</f>
        <v>1150460403447.0261</v>
      </c>
      <c r="AF116" s="483">
        <f ca="1">AF$86*'Machinery Split'!$I$8</f>
        <v>1133103799228.8081</v>
      </c>
      <c r="AG116" s="483">
        <f ca="1">AG$86*'Machinery Split'!$I$8</f>
        <v>1116009048186.1409</v>
      </c>
      <c r="AH116" s="483">
        <f ca="1">AH$86*'Machinery Split'!$I$8</f>
        <v>1099172199829.3616</v>
      </c>
    </row>
    <row r="117" spans="1:34">
      <c r="A117" s="455" t="s">
        <v>263</v>
      </c>
      <c r="B117" s="455" t="s">
        <v>819</v>
      </c>
      <c r="C117" s="483">
        <f ca="1">C$87*'Vehicles Split'!$I$6</f>
        <v>2361171647200.854</v>
      </c>
      <c r="D117" s="483">
        <f ca="1">D$87*'Vehicles Split'!$I$6</f>
        <v>2463308843135.751</v>
      </c>
      <c r="E117" s="483">
        <f ca="1">E$87*'Vehicles Split'!$I$6</f>
        <v>2008698186719.6406</v>
      </c>
      <c r="F117" s="483">
        <f ca="1">F$87*'Vehicles Split'!$I$6</f>
        <v>2357166266968.1128</v>
      </c>
      <c r="G117" s="483">
        <f ca="1">G$87*'Vehicles Split'!$I$6</f>
        <v>2885876457689.9326</v>
      </c>
      <c r="H117" s="483">
        <f ca="1">H$87*'Vehicles Split'!$I$6</f>
        <v>2950172646005.5049</v>
      </c>
      <c r="I117" s="483">
        <f ca="1">I$87*'Vehicles Split'!$I$6</f>
        <v>2956822884811.2632</v>
      </c>
      <c r="J117" s="483">
        <f ca="1">J$87*'Vehicles Split'!$I$6</f>
        <v>2963488114494.3291</v>
      </c>
      <c r="K117" s="483">
        <f ca="1">K$87*'Vehicles Split'!$I$6</f>
        <v>2970168368846.9336</v>
      </c>
      <c r="L117" s="483">
        <f ca="1">L$87*'Vehicles Split'!$I$6</f>
        <v>2976863681737.481</v>
      </c>
      <c r="M117" s="483">
        <f ca="1">M$87*'Vehicles Split'!$I$6</f>
        <v>2983574087110.7212</v>
      </c>
      <c r="N117" s="483">
        <f ca="1">N$87*'Vehicles Split'!$I$6</f>
        <v>2990299618987.9229</v>
      </c>
      <c r="O117" s="483">
        <f ca="1">O$87*'Vehicles Split'!$I$6</f>
        <v>2888777790077.8774</v>
      </c>
      <c r="P117" s="483">
        <f ca="1">P$87*'Vehicles Split'!$I$6</f>
        <v>2790702666534.6777</v>
      </c>
      <c r="Q117" s="483">
        <f ca="1">Q$87*'Vehicles Split'!$I$6</f>
        <v>2695957231377.7046</v>
      </c>
      <c r="R117" s="483">
        <f ca="1">R$87*'Vehicles Split'!$I$6</f>
        <v>2604428440398.1035</v>
      </c>
      <c r="S117" s="483">
        <f ca="1">S$87*'Vehicles Split'!$I$6</f>
        <v>2516007087281.6421</v>
      </c>
      <c r="T117" s="483">
        <f ca="1">T$87*'Vehicles Split'!$I$6</f>
        <v>2430587673310.7036</v>
      </c>
      <c r="U117" s="483">
        <f ca="1">U$87*'Vehicles Split'!$I$6</f>
        <v>2348068281489.9497</v>
      </c>
      <c r="V117" s="483">
        <f ca="1">V$87*'Vehicles Split'!$I$6</f>
        <v>2268350454945.4624</v>
      </c>
      <c r="W117" s="483">
        <f ca="1">W$87*'Vehicles Split'!$I$6</f>
        <v>2191339079452.2808</v>
      </c>
      <c r="X117" s="483">
        <f ca="1">X$87*'Vehicles Split'!$I$6</f>
        <v>2116942269950.1794</v>
      </c>
      <c r="Y117" s="483">
        <f ca="1">Y$87*'Vehicles Split'!$I$6</f>
        <v>2056601629483.4385</v>
      </c>
      <c r="Z117" s="483">
        <f ca="1">Z$87*'Vehicles Split'!$I$6</f>
        <v>1997980919193.1692</v>
      </c>
      <c r="AA117" s="483">
        <f ca="1">AA$87*'Vehicles Split'!$I$6</f>
        <v>1941031114743.7161</v>
      </c>
      <c r="AB117" s="483">
        <f ca="1">AB$87*'Vehicles Split'!$I$6</f>
        <v>1885704589173.293</v>
      </c>
      <c r="AC117" s="483">
        <f ca="1">AC$87*'Vehicles Split'!$I$6</f>
        <v>1831955073063.6885</v>
      </c>
      <c r="AD117" s="483">
        <f ca="1">AD$87*'Vehicles Split'!$I$6</f>
        <v>1779737615845.2827</v>
      </c>
      <c r="AE117" s="483">
        <f ca="1">AE$87*'Vehicles Split'!$I$6</f>
        <v>1729008548205.01</v>
      </c>
      <c r="AF117" s="483">
        <f ca="1">AF$87*'Vehicles Split'!$I$6</f>
        <v>1679725445565.8359</v>
      </c>
      <c r="AG117" s="483">
        <f ca="1">AG$87*'Vehicles Split'!$I$6</f>
        <v>1631847092607.2029</v>
      </c>
      <c r="AH117" s="483">
        <f ca="1">AH$87*'Vehicles Split'!$I$6</f>
        <v>1585333448796.772</v>
      </c>
    </row>
    <row r="118" spans="1:34">
      <c r="A118" s="455" t="s">
        <v>311</v>
      </c>
      <c r="B118" s="455" t="s">
        <v>819</v>
      </c>
      <c r="C118" s="483">
        <f ca="1">C$87*'Vehicles Split'!$I$7</f>
        <v>2314349546548.1455</v>
      </c>
      <c r="D118" s="483">
        <f ca="1">D$87*'Vehicles Split'!$I$7</f>
        <v>2414461358994.2485</v>
      </c>
      <c r="E118" s="483">
        <f ca="1">E$87*'Vehicles Split'!$I$7</f>
        <v>1968865644773.3586</v>
      </c>
      <c r="F118" s="483">
        <f ca="1">F$87*'Vehicles Split'!$I$7</f>
        <v>2310423593118.8862</v>
      </c>
      <c r="G118" s="483">
        <f ca="1">G$87*'Vehicles Split'!$I$7</f>
        <v>2828649445781.0664</v>
      </c>
      <c r="H118" s="483">
        <f ca="1">H$87*'Vehicles Split'!$I$7</f>
        <v>2891670638860.9189</v>
      </c>
      <c r="I118" s="483">
        <f ca="1">I$87*'Vehicles Split'!$I$7</f>
        <v>2898189003242.7671</v>
      </c>
      <c r="J118" s="483">
        <f ca="1">J$87*'Vehicles Split'!$I$7</f>
        <v>2904722061232.4014</v>
      </c>
      <c r="K118" s="483">
        <f ca="1">K$87*'Vehicles Split'!$I$7</f>
        <v>2911269845951.9512</v>
      </c>
      <c r="L118" s="483">
        <f ca="1">L$87*'Vehicles Split'!$I$7</f>
        <v>2917832390598.2104</v>
      </c>
      <c r="M118" s="483">
        <f ca="1">M$87*'Vehicles Split'!$I$7</f>
        <v>2924409728442.8032</v>
      </c>
      <c r="N118" s="483">
        <f ca="1">N$87*'Vehicles Split'!$I$7</f>
        <v>2931001892832.3545</v>
      </c>
      <c r="O118" s="483">
        <f ca="1">O$87*'Vehicles Split'!$I$7</f>
        <v>2831493244665.5679</v>
      </c>
      <c r="P118" s="483">
        <f ca="1">P$87*'Vehicles Split'!$I$7</f>
        <v>2735362953600.5615</v>
      </c>
      <c r="Q118" s="483">
        <f ca="1">Q$87*'Vehicles Split'!$I$7</f>
        <v>2642496323106.7583</v>
      </c>
      <c r="R118" s="483">
        <f ca="1">R$87*'Vehicles Split'!$I$7</f>
        <v>2552782550645.166</v>
      </c>
      <c r="S118" s="483">
        <f ca="1">S$87*'Vehicles Split'!$I$7</f>
        <v>2466114595465.8584</v>
      </c>
      <c r="T118" s="483">
        <f ca="1">T$87*'Vehicles Split'!$I$7</f>
        <v>2382389050893.7769</v>
      </c>
      <c r="U118" s="483">
        <f ca="1">U$87*'Vehicles Split'!$I$7</f>
        <v>2301506020950.4888</v>
      </c>
      <c r="V118" s="483">
        <f ca="1">V$87*'Vehicles Split'!$I$7</f>
        <v>2223369001164.6738</v>
      </c>
      <c r="W118" s="483">
        <f ca="1">W$87*'Vehicles Split'!$I$7</f>
        <v>2147884763429.1472</v>
      </c>
      <c r="X118" s="483">
        <f ca="1">X$87*'Vehicles Split'!$I$7</f>
        <v>2074963244767.0313</v>
      </c>
      <c r="Y118" s="483">
        <f ca="1">Y$87*'Vehicles Split'!$I$7</f>
        <v>2015819160910.1121</v>
      </c>
      <c r="Z118" s="483">
        <f ca="1">Z$87*'Vehicles Split'!$I$7</f>
        <v>1958360900965.5425</v>
      </c>
      <c r="AA118" s="483">
        <f ca="1">AA$87*'Vehicles Split'!$I$7</f>
        <v>1902540412751.6309</v>
      </c>
      <c r="AB118" s="483">
        <f ca="1">AB$87*'Vehicles Split'!$I$7</f>
        <v>1848311013750.5928</v>
      </c>
      <c r="AC118" s="483">
        <f ca="1">AC$87*'Vehicles Split'!$I$7</f>
        <v>1795627352068.0911</v>
      </c>
      <c r="AD118" s="483">
        <f ca="1">AD$87*'Vehicles Split'!$I$7</f>
        <v>1744445368505.5742</v>
      </c>
      <c r="AE118" s="483">
        <f ca="1">AE$87*'Vehicles Split'!$I$7</f>
        <v>1694722259713.6921</v>
      </c>
      <c r="AF118" s="483">
        <f ca="1">AF$87*'Vehicles Split'!$I$7</f>
        <v>1646416442395.9751</v>
      </c>
      <c r="AG118" s="483">
        <f ca="1">AG$87*'Vehicles Split'!$I$7</f>
        <v>1599487518532.8389</v>
      </c>
      <c r="AH118" s="483">
        <f ca="1">AH$87*'Vehicles Split'!$I$7</f>
        <v>1553896241596.8359</v>
      </c>
    </row>
    <row r="119" spans="1:34">
      <c r="A119" s="431" t="s">
        <v>266</v>
      </c>
      <c r="B119" s="431"/>
      <c r="C119" s="483">
        <f t="shared" ref="C119:L122" ca="1" si="53">VLOOKUP($A119,$B$73:$AH$91,C$96,FALSE)</f>
        <v>7487178976928</v>
      </c>
      <c r="D119" s="483">
        <f t="shared" ca="1" si="53"/>
        <v>8688776026721</v>
      </c>
      <c r="E119" s="483">
        <f t="shared" ca="1" si="53"/>
        <v>8676879026228</v>
      </c>
      <c r="F119" s="483">
        <f t="shared" ca="1" si="53"/>
        <v>6043676250444</v>
      </c>
      <c r="G119" s="483">
        <f t="shared" ca="1" si="53"/>
        <v>6586972606291</v>
      </c>
      <c r="H119" s="483">
        <f t="shared" ca="1" si="53"/>
        <v>6793833412365.2256</v>
      </c>
      <c r="I119" s="483">
        <f t="shared" ca="1" si="53"/>
        <v>6726944714588.3096</v>
      </c>
      <c r="J119" s="483">
        <f t="shared" ca="1" si="53"/>
        <v>6660714569592.8242</v>
      </c>
      <c r="K119" s="483">
        <f t="shared" ca="1" si="53"/>
        <v>6595136493596.3018</v>
      </c>
      <c r="L119" s="483">
        <f t="shared" ca="1" si="53"/>
        <v>6530204066652.3662</v>
      </c>
      <c r="M119" s="483">
        <f t="shared" ref="M119:V122" ca="1" si="54">VLOOKUP($A119,$B$73:$AH$91,M$96,FALSE)</f>
        <v>6465910932022.2324</v>
      </c>
      <c r="N119" s="483">
        <f t="shared" ca="1" si="54"/>
        <v>6402250795552.3975</v>
      </c>
      <c r="O119" s="483">
        <f t="shared" ca="1" si="54"/>
        <v>6289035315175.0957</v>
      </c>
      <c r="P119" s="483">
        <f t="shared" ca="1" si="54"/>
        <v>6177821903352.4912</v>
      </c>
      <c r="Q119" s="483">
        <f t="shared" ca="1" si="54"/>
        <v>6068575156105.5137</v>
      </c>
      <c r="R119" s="483">
        <f t="shared" ca="1" si="54"/>
        <v>5961260295528.4268</v>
      </c>
      <c r="S119" s="483">
        <f t="shared" ca="1" si="54"/>
        <v>5855843158717.5352</v>
      </c>
      <c r="T119" s="483">
        <f t="shared" ca="1" si="54"/>
        <v>5752290186895.6709</v>
      </c>
      <c r="U119" s="483">
        <f t="shared" ca="1" si="54"/>
        <v>5650568414729.0049</v>
      </c>
      <c r="V119" s="483">
        <f t="shared" ca="1" si="54"/>
        <v>5550645459832.7715</v>
      </c>
      <c r="W119" s="483">
        <f t="shared" ref="W119:AH122" ca="1" si="55">VLOOKUP($A119,$B$73:$AH$91,W$96,FALSE)</f>
        <v>5452489512462.5723</v>
      </c>
      <c r="X119" s="483">
        <f t="shared" ca="1" si="55"/>
        <v>5356069325387.9746</v>
      </c>
      <c r="Y119" s="483">
        <f t="shared" ca="1" si="55"/>
        <v>5264180119384.9033</v>
      </c>
      <c r="Z119" s="483">
        <f t="shared" ca="1" si="55"/>
        <v>5173867372846.21</v>
      </c>
      <c r="AA119" s="483">
        <f t="shared" ca="1" si="55"/>
        <v>5085104039891.8516</v>
      </c>
      <c r="AB119" s="483">
        <f t="shared" ca="1" si="55"/>
        <v>4997863538643.3311</v>
      </c>
      <c r="AC119" s="483">
        <f t="shared" ca="1" si="55"/>
        <v>4912119743263.2422</v>
      </c>
      <c r="AD119" s="483">
        <f t="shared" ca="1" si="55"/>
        <v>4827846976131.3906</v>
      </c>
      <c r="AE119" s="483">
        <f t="shared" ca="1" si="55"/>
        <v>4745020000155.1396</v>
      </c>
      <c r="AF119" s="483">
        <f t="shared" ca="1" si="55"/>
        <v>4663614011211.6777</v>
      </c>
      <c r="AG119" s="483">
        <f t="shared" ca="1" si="55"/>
        <v>4583604630719.9492</v>
      </c>
      <c r="AH119" s="483">
        <f t="shared" ca="1" si="55"/>
        <v>4504967898340.0244</v>
      </c>
    </row>
    <row r="120" spans="1:34" s="509" customFormat="1">
      <c r="A120" s="507" t="s">
        <v>267</v>
      </c>
      <c r="B120" s="507"/>
      <c r="C120" s="508">
        <f t="shared" ca="1" si="53"/>
        <v>7931333662</v>
      </c>
      <c r="D120" s="508">
        <f t="shared" ca="1" si="53"/>
        <v>178455007395</v>
      </c>
      <c r="E120" s="508">
        <f t="shared" ca="1" si="53"/>
        <v>0</v>
      </c>
      <c r="F120" s="508">
        <f t="shared" ca="1" si="53"/>
        <v>0</v>
      </c>
      <c r="G120" s="508">
        <f t="shared" ca="1" si="53"/>
        <v>0</v>
      </c>
      <c r="H120" s="508">
        <f t="shared" ca="1" si="53"/>
        <v>0</v>
      </c>
      <c r="I120" s="508">
        <f t="shared" ca="1" si="53"/>
        <v>0</v>
      </c>
      <c r="J120" s="508">
        <f t="shared" ca="1" si="53"/>
        <v>0</v>
      </c>
      <c r="K120" s="508">
        <f t="shared" ca="1" si="53"/>
        <v>0</v>
      </c>
      <c r="L120" s="508">
        <f t="shared" ca="1" si="53"/>
        <v>0</v>
      </c>
      <c r="M120" s="508">
        <f t="shared" ca="1" si="54"/>
        <v>0</v>
      </c>
      <c r="N120" s="508">
        <f t="shared" ca="1" si="54"/>
        <v>0</v>
      </c>
      <c r="O120" s="508">
        <f t="shared" ca="1" si="54"/>
        <v>0</v>
      </c>
      <c r="P120" s="508">
        <f t="shared" ca="1" si="54"/>
        <v>0</v>
      </c>
      <c r="Q120" s="508">
        <f t="shared" ca="1" si="54"/>
        <v>0</v>
      </c>
      <c r="R120" s="508">
        <f t="shared" ca="1" si="54"/>
        <v>0</v>
      </c>
      <c r="S120" s="508">
        <f t="shared" ca="1" si="54"/>
        <v>0</v>
      </c>
      <c r="T120" s="508">
        <f t="shared" ca="1" si="54"/>
        <v>0</v>
      </c>
      <c r="U120" s="508">
        <f t="shared" ca="1" si="54"/>
        <v>0</v>
      </c>
      <c r="V120" s="508">
        <f t="shared" ca="1" si="54"/>
        <v>0</v>
      </c>
      <c r="W120" s="508">
        <f t="shared" ca="1" si="55"/>
        <v>0</v>
      </c>
      <c r="X120" s="508">
        <f t="shared" ca="1" si="55"/>
        <v>0</v>
      </c>
      <c r="Y120" s="508">
        <f t="shared" ca="1" si="55"/>
        <v>0</v>
      </c>
      <c r="Z120" s="508">
        <f t="shared" ca="1" si="55"/>
        <v>0</v>
      </c>
      <c r="AA120" s="508">
        <f t="shared" ca="1" si="55"/>
        <v>0</v>
      </c>
      <c r="AB120" s="508">
        <f t="shared" ca="1" si="55"/>
        <v>0</v>
      </c>
      <c r="AC120" s="508">
        <f t="shared" ca="1" si="55"/>
        <v>0</v>
      </c>
      <c r="AD120" s="508">
        <f t="shared" ca="1" si="55"/>
        <v>0</v>
      </c>
      <c r="AE120" s="508">
        <f t="shared" ca="1" si="55"/>
        <v>0</v>
      </c>
      <c r="AF120" s="508">
        <f t="shared" ca="1" si="55"/>
        <v>0</v>
      </c>
      <c r="AG120" s="508">
        <f t="shared" ca="1" si="55"/>
        <v>0</v>
      </c>
      <c r="AH120" s="508">
        <f t="shared" ca="1" si="55"/>
        <v>0</v>
      </c>
    </row>
    <row r="121" spans="1:34">
      <c r="A121" s="431" t="s">
        <v>268</v>
      </c>
      <c r="B121" s="431"/>
      <c r="C121" s="483">
        <f t="shared" ca="1" si="53"/>
        <v>49114783701935</v>
      </c>
      <c r="D121" s="483">
        <f t="shared" ca="1" si="53"/>
        <v>43332841462337</v>
      </c>
      <c r="E121" s="483">
        <f t="shared" ca="1" si="53"/>
        <v>43816652815719</v>
      </c>
      <c r="F121" s="483">
        <f t="shared" ca="1" si="53"/>
        <v>44716859186356</v>
      </c>
      <c r="G121" s="483">
        <f t="shared" ca="1" si="53"/>
        <v>44284601501777</v>
      </c>
      <c r="H121" s="483">
        <f t="shared" ca="1" si="53"/>
        <v>44328886103278.773</v>
      </c>
      <c r="I121" s="483">
        <f t="shared" ca="1" si="53"/>
        <v>44373214989382.047</v>
      </c>
      <c r="J121" s="483">
        <f t="shared" ca="1" si="53"/>
        <v>44417588204371.422</v>
      </c>
      <c r="K121" s="483">
        <f t="shared" ca="1" si="53"/>
        <v>44462005792575.789</v>
      </c>
      <c r="L121" s="483">
        <f t="shared" ca="1" si="53"/>
        <v>44506467798368.359</v>
      </c>
      <c r="M121" s="483">
        <f t="shared" ca="1" si="54"/>
        <v>44550974266166.727</v>
      </c>
      <c r="N121" s="483">
        <f t="shared" ca="1" si="54"/>
        <v>44595525240432.891</v>
      </c>
      <c r="O121" s="483">
        <f t="shared" ca="1" si="54"/>
        <v>44640120765673.32</v>
      </c>
      <c r="P121" s="483">
        <f t="shared" ca="1" si="54"/>
        <v>44684760886438.992</v>
      </c>
      <c r="Q121" s="483">
        <f t="shared" ca="1" si="54"/>
        <v>44729445647325.43</v>
      </c>
      <c r="R121" s="483">
        <f t="shared" ca="1" si="54"/>
        <v>44774175092972.75</v>
      </c>
      <c r="S121" s="483">
        <f t="shared" ca="1" si="54"/>
        <v>44818949268065.719</v>
      </c>
      <c r="T121" s="483">
        <f t="shared" ca="1" si="54"/>
        <v>44863768217333.781</v>
      </c>
      <c r="U121" s="483">
        <f t="shared" ca="1" si="54"/>
        <v>44908631985551.109</v>
      </c>
      <c r="V121" s="483">
        <f t="shared" ca="1" si="54"/>
        <v>44953540617536.656</v>
      </c>
      <c r="W121" s="483">
        <f t="shared" ca="1" si="55"/>
        <v>44998494158154.188</v>
      </c>
      <c r="X121" s="483">
        <f t="shared" ca="1" si="55"/>
        <v>45043492652312.336</v>
      </c>
      <c r="Y121" s="483">
        <f t="shared" ca="1" si="55"/>
        <v>44818275189050.773</v>
      </c>
      <c r="Z121" s="483">
        <f t="shared" ca="1" si="55"/>
        <v>44594183813105.516</v>
      </c>
      <c r="AA121" s="483">
        <f t="shared" ca="1" si="55"/>
        <v>44371212894039.984</v>
      </c>
      <c r="AB121" s="483">
        <f t="shared" ca="1" si="55"/>
        <v>44149356829569.781</v>
      </c>
      <c r="AC121" s="483">
        <f t="shared" ca="1" si="55"/>
        <v>43928610045421.93</v>
      </c>
      <c r="AD121" s="483">
        <f t="shared" ca="1" si="55"/>
        <v>43708966995194.82</v>
      </c>
      <c r="AE121" s="483">
        <f t="shared" ca="1" si="55"/>
        <v>43490422160218.844</v>
      </c>
      <c r="AF121" s="483">
        <f t="shared" ca="1" si="55"/>
        <v>43272970049417.75</v>
      </c>
      <c r="AG121" s="483">
        <f t="shared" ca="1" si="55"/>
        <v>43056605199170.664</v>
      </c>
      <c r="AH121" s="483">
        <f t="shared" ca="1" si="55"/>
        <v>42841322173174.805</v>
      </c>
    </row>
    <row r="122" spans="1:34">
      <c r="A122" s="431" t="s">
        <v>269</v>
      </c>
      <c r="B122" s="431"/>
      <c r="C122" s="483">
        <f t="shared" ca="1" si="53"/>
        <v>27628800811577</v>
      </c>
      <c r="D122" s="483">
        <f t="shared" ca="1" si="53"/>
        <v>26712731773616</v>
      </c>
      <c r="E122" s="483">
        <f t="shared" ca="1" si="53"/>
        <v>26213057752910</v>
      </c>
      <c r="F122" s="483">
        <f t="shared" ca="1" si="53"/>
        <v>24856799696708</v>
      </c>
      <c r="G122" s="483">
        <f t="shared" ca="1" si="53"/>
        <v>23500541640506</v>
      </c>
      <c r="H122" s="483">
        <f t="shared" ca="1" si="53"/>
        <v>24238565202694.961</v>
      </c>
      <c r="I122" s="483">
        <f t="shared" ca="1" si="53"/>
        <v>23999924370048.359</v>
      </c>
      <c r="J122" s="483">
        <f t="shared" ca="1" si="53"/>
        <v>23763633076102.996</v>
      </c>
      <c r="K122" s="483">
        <f t="shared" ca="1" si="53"/>
        <v>23529668188471.816</v>
      </c>
      <c r="L122" s="483">
        <f t="shared" ca="1" si="53"/>
        <v>23298006802517.715</v>
      </c>
      <c r="M122" s="483">
        <f t="shared" ca="1" si="54"/>
        <v>23068626239111.227</v>
      </c>
      <c r="N122" s="483">
        <f t="shared" ca="1" si="54"/>
        <v>22841504042410.297</v>
      </c>
      <c r="O122" s="483">
        <f t="shared" ca="1" si="54"/>
        <v>22437581744568.098</v>
      </c>
      <c r="P122" s="483">
        <f t="shared" ca="1" si="54"/>
        <v>22040802287337.059</v>
      </c>
      <c r="Q122" s="483">
        <f t="shared" ca="1" si="54"/>
        <v>21651039358868.914</v>
      </c>
      <c r="R122" s="483">
        <f t="shared" ca="1" si="54"/>
        <v>21268168880976.191</v>
      </c>
      <c r="S122" s="483">
        <f t="shared" ca="1" si="54"/>
        <v>20892068969632.816</v>
      </c>
      <c r="T122" s="483">
        <f t="shared" ca="1" si="54"/>
        <v>20522619896173.234</v>
      </c>
      <c r="U122" s="483">
        <f t="shared" ca="1" si="54"/>
        <v>20159704049177.652</v>
      </c>
      <c r="V122" s="483">
        <f t="shared" ca="1" si="54"/>
        <v>19803205897031.309</v>
      </c>
      <c r="W122" s="483">
        <f t="shared" ca="1" si="55"/>
        <v>19453011951145.816</v>
      </c>
      <c r="X122" s="483">
        <f t="shared" ca="1" si="55"/>
        <v>19109010729830.906</v>
      </c>
      <c r="Y122" s="483">
        <f t="shared" ca="1" si="55"/>
        <v>18781174826896.406</v>
      </c>
      <c r="Z122" s="483">
        <f t="shared" ca="1" si="55"/>
        <v>18458963306132.832</v>
      </c>
      <c r="AA122" s="483">
        <f t="shared" ca="1" si="55"/>
        <v>18142279675134.922</v>
      </c>
      <c r="AB122" s="483">
        <f t="shared" ca="1" si="55"/>
        <v>17831029096929.785</v>
      </c>
      <c r="AC122" s="483">
        <f t="shared" ca="1" si="55"/>
        <v>17525118361576.139</v>
      </c>
      <c r="AD122" s="483">
        <f t="shared" ca="1" si="55"/>
        <v>17224455858250.822</v>
      </c>
      <c r="AE122" s="483">
        <f t="shared" ca="1" si="55"/>
        <v>16928951547814.18</v>
      </c>
      <c r="AF122" s="483">
        <f t="shared" ca="1" si="55"/>
        <v>16638516935846.113</v>
      </c>
      <c r="AG122" s="483">
        <f t="shared" ca="1" si="55"/>
        <v>16353065046144.74</v>
      </c>
      <c r="AH122" s="483">
        <f t="shared" ca="1" si="55"/>
        <v>16072510394679.699</v>
      </c>
    </row>
    <row r="123" spans="1:34">
      <c r="A123" s="480" t="s">
        <v>816</v>
      </c>
      <c r="B123" s="480"/>
      <c r="C123" s="484">
        <f ca="1">SUM(C98:C122)</f>
        <v>239395409586977</v>
      </c>
      <c r="D123" s="484">
        <f t="shared" ref="D123:AH123" ca="1" si="56">SUM(D98:D122)</f>
        <v>237083425824504</v>
      </c>
      <c r="E123" s="484">
        <f t="shared" ca="1" si="56"/>
        <v>237959838194154.97</v>
      </c>
      <c r="F123" s="484">
        <f t="shared" ca="1" si="56"/>
        <v>218785839066269.97</v>
      </c>
      <c r="G123" s="484">
        <f t="shared" ca="1" si="56"/>
        <v>213495639513716</v>
      </c>
      <c r="H123" s="484">
        <f t="shared" ca="1" si="56"/>
        <v>222185608808887.06</v>
      </c>
      <c r="I123" s="484">
        <f t="shared" ca="1" si="56"/>
        <v>221786785659534.56</v>
      </c>
      <c r="J123" s="484">
        <f t="shared" ca="1" si="56"/>
        <v>221400823565397.25</v>
      </c>
      <c r="K123" s="484">
        <f t="shared" ca="1" si="56"/>
        <v>221027756328260.63</v>
      </c>
      <c r="L123" s="484">
        <f t="shared" ca="1" si="56"/>
        <v>220667622851539.47</v>
      </c>
      <c r="M123" s="484">
        <f t="shared" ca="1" si="56"/>
        <v>220320467295282.84</v>
      </c>
      <c r="N123" s="484">
        <f t="shared" ca="1" si="56"/>
        <v>219986339237508.38</v>
      </c>
      <c r="O123" s="484">
        <f t="shared" ca="1" si="56"/>
        <v>218525438418759.06</v>
      </c>
      <c r="P123" s="484">
        <f t="shared" ca="1" si="56"/>
        <v>217098349964273.5</v>
      </c>
      <c r="Q123" s="484">
        <f t="shared" ca="1" si="56"/>
        <v>215704378010351.88</v>
      </c>
      <c r="R123" s="484">
        <f t="shared" ca="1" si="56"/>
        <v>214342842816514.97</v>
      </c>
      <c r="S123" s="484">
        <f t="shared" ca="1" si="56"/>
        <v>213013080353459.13</v>
      </c>
      <c r="T123" s="484">
        <f t="shared" ca="1" si="56"/>
        <v>211714441902655.06</v>
      </c>
      <c r="U123" s="484">
        <f t="shared" ca="1" si="56"/>
        <v>210446293667235.66</v>
      </c>
      <c r="V123" s="484">
        <f t="shared" ca="1" si="56"/>
        <v>209208016393832.03</v>
      </c>
      <c r="W123" s="484">
        <f t="shared" ca="1" si="56"/>
        <v>207999005005025.56</v>
      </c>
      <c r="X123" s="484">
        <f t="shared" ca="1" si="56"/>
        <v>206818668242097.59</v>
      </c>
      <c r="Y123" s="484">
        <f t="shared" ca="1" si="56"/>
        <v>204887890524735.06</v>
      </c>
      <c r="Z123" s="484">
        <f t="shared" ca="1" si="56"/>
        <v>202984006534080.59</v>
      </c>
      <c r="AA123" s="484">
        <f t="shared" ca="1" si="56"/>
        <v>201106552620819.94</v>
      </c>
      <c r="AB123" s="484">
        <f t="shared" ca="1" si="56"/>
        <v>199255074050447.06</v>
      </c>
      <c r="AC123" s="484">
        <f t="shared" ca="1" si="56"/>
        <v>197429124820316.41</v>
      </c>
      <c r="AD123" s="484">
        <f t="shared" ca="1" si="56"/>
        <v>195628267480729.16</v>
      </c>
      <c r="AE123" s="484">
        <f t="shared" ca="1" si="56"/>
        <v>193852072959961.13</v>
      </c>
      <c r="AF123" s="484">
        <f t="shared" ca="1" si="56"/>
        <v>192100120393137.56</v>
      </c>
      <c r="AG123" s="484">
        <f t="shared" ca="1" si="56"/>
        <v>190371996954867.66</v>
      </c>
      <c r="AH123" s="484">
        <f t="shared" ca="1" si="56"/>
        <v>188667297695548.72</v>
      </c>
    </row>
    <row r="124" spans="1:34" s="485" customFormat="1">
      <c r="A124" s="485" t="s">
        <v>829</v>
      </c>
      <c r="C124" s="486">
        <f ca="1">C123-C92</f>
        <v>0</v>
      </c>
      <c r="D124" s="486">
        <f t="shared" ref="D124:AH124" ca="1" si="57">D123-D92</f>
        <v>0</v>
      </c>
      <c r="E124" s="486">
        <f t="shared" ca="1" si="57"/>
        <v>0</v>
      </c>
      <c r="F124" s="486">
        <f t="shared" ca="1" si="57"/>
        <v>0</v>
      </c>
      <c r="G124" s="486">
        <f t="shared" ca="1" si="57"/>
        <v>0</v>
      </c>
      <c r="H124" s="486">
        <f t="shared" ca="1" si="57"/>
        <v>0</v>
      </c>
      <c r="I124" s="486">
        <f t="shared" ca="1" si="57"/>
        <v>0</v>
      </c>
      <c r="J124" s="486">
        <f t="shared" ca="1" si="57"/>
        <v>0</v>
      </c>
      <c r="K124" s="486">
        <f t="shared" ca="1" si="57"/>
        <v>0</v>
      </c>
      <c r="L124" s="486">
        <f t="shared" ca="1" si="57"/>
        <v>0</v>
      </c>
      <c r="M124" s="486">
        <f t="shared" ca="1" si="57"/>
        <v>0</v>
      </c>
      <c r="N124" s="486">
        <f t="shared" ca="1" si="57"/>
        <v>0</v>
      </c>
      <c r="O124" s="486">
        <f t="shared" ca="1" si="57"/>
        <v>0</v>
      </c>
      <c r="P124" s="486">
        <f t="shared" ca="1" si="57"/>
        <v>0</v>
      </c>
      <c r="Q124" s="486">
        <f t="shared" ca="1" si="57"/>
        <v>0</v>
      </c>
      <c r="R124" s="486">
        <f t="shared" ca="1" si="57"/>
        <v>0</v>
      </c>
      <c r="S124" s="486">
        <f t="shared" ca="1" si="57"/>
        <v>0</v>
      </c>
      <c r="T124" s="486">
        <f t="shared" ca="1" si="57"/>
        <v>0</v>
      </c>
      <c r="U124" s="486">
        <f t="shared" ca="1" si="57"/>
        <v>0</v>
      </c>
      <c r="V124" s="486">
        <f t="shared" ca="1" si="57"/>
        <v>0</v>
      </c>
      <c r="W124" s="486">
        <f t="shared" ca="1" si="57"/>
        <v>0</v>
      </c>
      <c r="X124" s="486">
        <f t="shared" ca="1" si="57"/>
        <v>0</v>
      </c>
      <c r="Y124" s="486">
        <f t="shared" ca="1" si="57"/>
        <v>0</v>
      </c>
      <c r="Z124" s="486">
        <f t="shared" ca="1" si="57"/>
        <v>0</v>
      </c>
      <c r="AA124" s="486">
        <f t="shared" ca="1" si="57"/>
        <v>0</v>
      </c>
      <c r="AB124" s="486">
        <f t="shared" ca="1" si="57"/>
        <v>0</v>
      </c>
      <c r="AC124" s="486">
        <f t="shared" ca="1" si="57"/>
        <v>0</v>
      </c>
      <c r="AD124" s="486">
        <f t="shared" ca="1" si="57"/>
        <v>0</v>
      </c>
      <c r="AE124" s="486">
        <f t="shared" ca="1" si="57"/>
        <v>0</v>
      </c>
      <c r="AF124" s="486">
        <f t="shared" ca="1" si="57"/>
        <v>0</v>
      </c>
      <c r="AG124" s="486">
        <f t="shared" ca="1" si="57"/>
        <v>0</v>
      </c>
      <c r="AH124" s="486">
        <f t="shared" ca="1" si="57"/>
        <v>0</v>
      </c>
    </row>
    <row r="127" spans="1:34">
      <c r="A127" s="429" t="s">
        <v>987</v>
      </c>
    </row>
    <row r="128" spans="1:34">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t="s">
        <v>393</v>
      </c>
      <c r="C129" s="483">
        <f ca="1">C98+CHP!B148+Autoproducer!B148</f>
        <v>53187523537371.992</v>
      </c>
      <c r="D129" s="483">
        <f ca="1">D98+CHP!C148+Autoproducer!C148</f>
        <v>59687251473381</v>
      </c>
      <c r="E129" s="483">
        <f ca="1">E98+CHP!D148+Autoproducer!D148</f>
        <v>53120107201245</v>
      </c>
      <c r="F129" s="483">
        <f ca="1">F98+CHP!E148+Autoproducer!E148</f>
        <v>48250268332777</v>
      </c>
      <c r="G129" s="483">
        <f ca="1">G98+CHP!F148+Autoproducer!F148</f>
        <v>46830559607279</v>
      </c>
      <c r="H129" s="483">
        <f ca="1">H98+CHP!G148+Autoproducer!G148</f>
        <v>48301251515123.992</v>
      </c>
      <c r="I129" s="483">
        <f ca="1">I98+CHP!H148+Autoproducer!H148</f>
        <v>47825701465727.484</v>
      </c>
      <c r="J129" s="483">
        <f ca="1">J98+CHP!I148+Autoproducer!I148</f>
        <v>47354833445106.359</v>
      </c>
      <c r="K129" s="483">
        <f ca="1">K98+CHP!J148+Autoproducer!J148</f>
        <v>46888601356338.789</v>
      </c>
      <c r="L129" s="483">
        <f ca="1">L98+CHP!K148+Autoproducer!K148</f>
        <v>46426959556350.266</v>
      </c>
      <c r="M129" s="483">
        <f ca="1">M98+CHP!L148+Autoproducer!L148</f>
        <v>45969862851445.234</v>
      </c>
      <c r="N129" s="483">
        <f ca="1">N98+CHP!M148+Autoproducer!M148</f>
        <v>45517266492882.75</v>
      </c>
      <c r="O129" s="483">
        <f ca="1">O98+CHP!N148+Autoproducer!N148</f>
        <v>44712352821735.516</v>
      </c>
      <c r="P129" s="483">
        <f ca="1">P98+CHP!O148+Autoproducer!O148</f>
        <v>43921673002221.289</v>
      </c>
      <c r="Q129" s="483">
        <f ca="1">Q98+CHP!P148+Autoproducer!P148</f>
        <v>43144975327182.422</v>
      </c>
      <c r="R129" s="483">
        <f ca="1">R98+CHP!Q148+Autoproducer!Q148</f>
        <v>42382012540575.07</v>
      </c>
      <c r="S129" s="483">
        <f ca="1">S98+CHP!R148+Autoproducer!R148</f>
        <v>41632541758756.992</v>
      </c>
      <c r="T129" s="483">
        <f ca="1">T98+CHP!S148+Autoproducer!S148</f>
        <v>40896324393167.352</v>
      </c>
      <c r="U129" s="483">
        <f ca="1">U98+CHP!T148+Autoproducer!T148</f>
        <v>40173126074373.758</v>
      </c>
      <c r="V129" s="483">
        <f ca="1">V98+CHP!U148+Autoproducer!U148</f>
        <v>39462716577462.492</v>
      </c>
      <c r="W129" s="483">
        <f ca="1">W98+CHP!V148+Autoproducer!V148</f>
        <v>38764869748748.055</v>
      </c>
      <c r="X129" s="483">
        <f ca="1">X98+CHP!W148+Autoproducer!W148</f>
        <v>38079363433778.805</v>
      </c>
      <c r="Y129" s="483">
        <f ca="1">Y98+CHP!X148+Autoproducer!X148</f>
        <v>37426070457445.109</v>
      </c>
      <c r="Z129" s="483">
        <f ca="1">Z98+CHP!Y148+Autoproducer!Y148</f>
        <v>36783985434040.273</v>
      </c>
      <c r="AA129" s="483">
        <f ca="1">AA98+CHP!Z148+Autoproducer!Z148</f>
        <v>36152916078918.047</v>
      </c>
      <c r="AB129" s="483">
        <f ca="1">AB98+CHP!AA148+Autoproducer!AA148</f>
        <v>35532673406284.82</v>
      </c>
      <c r="AC129" s="483">
        <f ca="1">AC98+CHP!AB148+Autoproducer!AB148</f>
        <v>34923071672604.223</v>
      </c>
      <c r="AD129" s="483">
        <f ca="1">AD98+CHP!AC148+Autoproducer!AC148</f>
        <v>34323928320972.656</v>
      </c>
      <c r="AE129" s="483">
        <f ca="1">AE98+CHP!AD148+Autoproducer!AD148</f>
        <v>33735063926449.148</v>
      </c>
      <c r="AF129" s="483">
        <f ca="1">AF98+CHP!AE148+Autoproducer!AE148</f>
        <v>33156302142323.113</v>
      </c>
      <c r="AG129" s="483">
        <f ca="1">AG98+CHP!AF148+Autoproducer!AF148</f>
        <v>32587469647303.957</v>
      </c>
      <c r="AH129" s="483">
        <f ca="1">AH98+CHP!AG148+Autoproducer!AG148</f>
        <v>32028396093616.699</v>
      </c>
    </row>
    <row r="130" spans="1:34">
      <c r="A130" s="431" t="s">
        <v>247</v>
      </c>
      <c r="B130" s="431"/>
      <c r="C130" s="483">
        <f ca="1">C99+CHP!B149+Autoproducer!B149</f>
        <v>384669682607</v>
      </c>
      <c r="D130" s="483">
        <f ca="1">D99+CHP!C149+Autoproducer!C149</f>
        <v>666232027607.99988</v>
      </c>
      <c r="E130" s="483">
        <f ca="1">E99+CHP!D149+Autoproducer!D149</f>
        <v>642438026622</v>
      </c>
      <c r="F130" s="483">
        <f ca="1">F99+CHP!E149+Autoproducer!E149</f>
        <v>662266360777</v>
      </c>
      <c r="G130" s="483">
        <f ca="1">G99+CHP!F149+Autoproducer!F149</f>
        <v>559159023171</v>
      </c>
      <c r="H130" s="483">
        <f ca="1">H99+CHP!G149+Autoproducer!G149</f>
        <v>520310407803.08252</v>
      </c>
      <c r="I130" s="483">
        <f ca="1">I99+CHP!H149+Autoproducer!H149</f>
        <v>509449174362.93494</v>
      </c>
      <c r="J130" s="483">
        <f ca="1">J99+CHP!I149+Autoproducer!I149</f>
        <v>498587940922.78741</v>
      </c>
      <c r="K130" s="483">
        <f ca="1">K99+CHP!J149+Autoproducer!J149</f>
        <v>487726707482.64301</v>
      </c>
      <c r="L130" s="483">
        <f ca="1">L99+CHP!K149+Autoproducer!K149</f>
        <v>476865474042.49548</v>
      </c>
      <c r="M130" s="483">
        <f ca="1">M99+CHP!L149+Autoproducer!L149</f>
        <v>466004240602.34796</v>
      </c>
      <c r="N130" s="483">
        <f ca="1">N99+CHP!M149+Autoproducer!M149</f>
        <v>455143007162.20276</v>
      </c>
      <c r="O130" s="483">
        <f ca="1">O99+CHP!N149+Autoproducer!N149</f>
        <v>445665787634.50348</v>
      </c>
      <c r="P130" s="483">
        <f ca="1">P99+CHP!O149+Autoproducer!O149</f>
        <v>436188568106.80652</v>
      </c>
      <c r="Q130" s="483">
        <f ca="1">Q99+CHP!P149+Autoproducer!P149</f>
        <v>426711348579.10645</v>
      </c>
      <c r="R130" s="483">
        <f ca="1">R99+CHP!Q149+Autoproducer!Q149</f>
        <v>417234129051.40948</v>
      </c>
      <c r="S130" s="483">
        <f ca="1">S99+CHP!R149+Autoproducer!R149</f>
        <v>407756909523.70941</v>
      </c>
      <c r="T130" s="483">
        <f ca="1">T99+CHP!S149+Autoproducer!S149</f>
        <v>398279689996.01245</v>
      </c>
      <c r="U130" s="483">
        <f ca="1">U99+CHP!T149+Autoproducer!T149</f>
        <v>388802470468.31238</v>
      </c>
      <c r="V130" s="483">
        <f ca="1">V99+CHP!U149+Autoproducer!U149</f>
        <v>379325250940.61542</v>
      </c>
      <c r="W130" s="483">
        <f ca="1">W99+CHP!V149+Autoproducer!V149</f>
        <v>369848031412.91534</v>
      </c>
      <c r="X130" s="483">
        <f ca="1">X99+CHP!W149+Autoproducer!W149</f>
        <v>360370811885.21759</v>
      </c>
      <c r="Y130" s="483">
        <f ca="1">Y99+CHP!X149+Autoproducer!X149</f>
        <v>351360389949.29089</v>
      </c>
      <c r="Z130" s="483">
        <f ca="1">Z99+CHP!Y149+Autoproducer!Y149</f>
        <v>342349968013.36652</v>
      </c>
      <c r="AA130" s="483">
        <f ca="1">AA99+CHP!Z149+Autoproducer!Z149</f>
        <v>333339546077.43903</v>
      </c>
      <c r="AB130" s="483">
        <f ca="1">AB99+CHP!AA149+Autoproducer!AA149</f>
        <v>324329124141.51465</v>
      </c>
      <c r="AC130" s="483">
        <f ca="1">AC99+CHP!AB149+Autoproducer!AB149</f>
        <v>315318702205.58716</v>
      </c>
      <c r="AD130" s="483">
        <f ca="1">AD99+CHP!AC149+Autoproducer!AC149</f>
        <v>306308280269.66278</v>
      </c>
      <c r="AE130" s="483">
        <f ca="1">AE99+CHP!AD149+Autoproducer!AD149</f>
        <v>297297858333.73529</v>
      </c>
      <c r="AF130" s="483">
        <f ca="1">AF99+CHP!AE149+Autoproducer!AE149</f>
        <v>288287436397.81091</v>
      </c>
      <c r="AG130" s="483">
        <f ca="1">AG99+CHP!AF149+Autoproducer!AF149</f>
        <v>279277014461.88654</v>
      </c>
      <c r="AH130" s="483">
        <f ca="1">AH99+CHP!AG149+Autoproducer!AG149</f>
        <v>270266592525.95828</v>
      </c>
    </row>
    <row r="131" spans="1:34">
      <c r="A131" s="431" t="s">
        <v>248</v>
      </c>
      <c r="B131" s="431"/>
      <c r="C131" s="483">
        <f ca="1">C100+CHP!B150+Autoproducer!B150</f>
        <v>0</v>
      </c>
      <c r="D131" s="483">
        <f ca="1">D100+CHP!C150+Autoproducer!C150</f>
        <v>0</v>
      </c>
      <c r="E131" s="483">
        <f ca="1">E100+CHP!D150+Autoproducer!D150</f>
        <v>0</v>
      </c>
      <c r="F131" s="483">
        <f ca="1">F100+CHP!E150+Autoproducer!E150</f>
        <v>0</v>
      </c>
      <c r="G131" s="483">
        <f ca="1">G100+CHP!F150+Autoproducer!F150</f>
        <v>0</v>
      </c>
      <c r="H131" s="483">
        <f ca="1">H100+CHP!G150+Autoproducer!G150</f>
        <v>0</v>
      </c>
      <c r="I131" s="483">
        <f ca="1">I100+CHP!H150+Autoproducer!H150</f>
        <v>0</v>
      </c>
      <c r="J131" s="483">
        <f ca="1">J100+CHP!I150+Autoproducer!I150</f>
        <v>0</v>
      </c>
      <c r="K131" s="483">
        <f ca="1">K100+CHP!J150+Autoproducer!J150</f>
        <v>0</v>
      </c>
      <c r="L131" s="483">
        <f ca="1">L100+CHP!K150+Autoproducer!K150</f>
        <v>0</v>
      </c>
      <c r="M131" s="483">
        <f ca="1">M100+CHP!L150+Autoproducer!L150</f>
        <v>0</v>
      </c>
      <c r="N131" s="483">
        <f ca="1">N100+CHP!M150+Autoproducer!M150</f>
        <v>0</v>
      </c>
      <c r="O131" s="483">
        <f ca="1">O100+CHP!N150+Autoproducer!N150</f>
        <v>0</v>
      </c>
      <c r="P131" s="483">
        <f ca="1">P100+CHP!O150+Autoproducer!O150</f>
        <v>0</v>
      </c>
      <c r="Q131" s="483">
        <f ca="1">Q100+CHP!P150+Autoproducer!P150</f>
        <v>0</v>
      </c>
      <c r="R131" s="483">
        <f ca="1">R100+CHP!Q150+Autoproducer!Q150</f>
        <v>0</v>
      </c>
      <c r="S131" s="483">
        <f ca="1">S100+CHP!R150+Autoproducer!R150</f>
        <v>0</v>
      </c>
      <c r="T131" s="483">
        <f ca="1">T100+CHP!S150+Autoproducer!S150</f>
        <v>0</v>
      </c>
      <c r="U131" s="483">
        <f ca="1">U100+CHP!T150+Autoproducer!T150</f>
        <v>0</v>
      </c>
      <c r="V131" s="483">
        <f ca="1">V100+CHP!U150+Autoproducer!U150</f>
        <v>0</v>
      </c>
      <c r="W131" s="483">
        <f ca="1">W100+CHP!V150+Autoproducer!V150</f>
        <v>0</v>
      </c>
      <c r="X131" s="483">
        <f ca="1">X100+CHP!W150+Autoproducer!W150</f>
        <v>0</v>
      </c>
      <c r="Y131" s="483">
        <f ca="1">Y100+CHP!X150+Autoproducer!X150</f>
        <v>0</v>
      </c>
      <c r="Z131" s="483">
        <f ca="1">Z100+CHP!Y150+Autoproducer!Y150</f>
        <v>0</v>
      </c>
      <c r="AA131" s="483">
        <f ca="1">AA100+CHP!Z150+Autoproducer!Z150</f>
        <v>0</v>
      </c>
      <c r="AB131" s="483">
        <f ca="1">AB100+CHP!AA150+Autoproducer!AA150</f>
        <v>0</v>
      </c>
      <c r="AC131" s="483">
        <f ca="1">AC100+CHP!AB150+Autoproducer!AB150</f>
        <v>0</v>
      </c>
      <c r="AD131" s="483">
        <f ca="1">AD100+CHP!AC150+Autoproducer!AC150</f>
        <v>0</v>
      </c>
      <c r="AE131" s="483">
        <f ca="1">AE100+CHP!AD150+Autoproducer!AD150</f>
        <v>0</v>
      </c>
      <c r="AF131" s="483">
        <f ca="1">AF100+CHP!AE150+Autoproducer!AE150</f>
        <v>0</v>
      </c>
      <c r="AG131" s="483">
        <f ca="1">AG100+CHP!AF150+Autoproducer!AF150</f>
        <v>0</v>
      </c>
      <c r="AH131" s="483">
        <f ca="1">AH100+CHP!AG150+Autoproducer!AG150</f>
        <v>0</v>
      </c>
    </row>
    <row r="132" spans="1:34">
      <c r="A132" s="431" t="s">
        <v>249</v>
      </c>
      <c r="B132" s="431" t="s">
        <v>393</v>
      </c>
      <c r="C132" s="483">
        <f ca="1">C101+CHP!B151+Autoproducer!B151</f>
        <v>1347072700908.7976</v>
      </c>
      <c r="D132" s="483">
        <f ca="1">D101+CHP!C151+Autoproducer!C151</f>
        <v>1474554652778.2192</v>
      </c>
      <c r="E132" s="483">
        <f ca="1">E101+CHP!D151+Autoproducer!D151</f>
        <v>1261082052258</v>
      </c>
      <c r="F132" s="483">
        <f ca="1">F101+CHP!E151+Autoproducer!E151</f>
        <v>1213494050286</v>
      </c>
      <c r="G132" s="483">
        <f ca="1">G101+CHP!F151+Autoproducer!F151</f>
        <v>1170371374501.8306</v>
      </c>
      <c r="H132" s="483">
        <f ca="1">H101+CHP!G151+Autoproducer!G151</f>
        <v>1206511172011.5691</v>
      </c>
      <c r="I132" s="483">
        <f ca="1">I101+CHP!H151+Autoproducer!H151</f>
        <v>1195163866994.0957</v>
      </c>
      <c r="J132" s="483">
        <f ca="1">J101+CHP!I151+Autoproducer!I151</f>
        <v>1183936925731.698</v>
      </c>
      <c r="K132" s="483">
        <f ca="1">K101+CHP!J151+Autoproducer!J151</f>
        <v>1172829303784.4248</v>
      </c>
      <c r="L132" s="483">
        <f ca="1">L101+CHP!K151+Autoproducer!K151</f>
        <v>1161839969282.3994</v>
      </c>
      <c r="M132" s="483">
        <f ca="1">M101+CHP!L151+Autoproducer!L151</f>
        <v>1150967902839.262</v>
      </c>
      <c r="N132" s="483">
        <f ca="1">N101+CHP!M151+Autoproducer!M151</f>
        <v>1140212097467.0679</v>
      </c>
      <c r="O132" s="483">
        <f ca="1">O101+CHP!N151+Autoproducer!N151</f>
        <v>1121105353540.5227</v>
      </c>
      <c r="P132" s="483">
        <f ca="1">P101+CHP!O151+Autoproducer!O151</f>
        <v>1102367584553.3152</v>
      </c>
      <c r="Q132" s="483">
        <f ca="1">Q101+CHP!P151+Autoproducer!P151</f>
        <v>1083993181038.47</v>
      </c>
      <c r="R132" s="483">
        <f ca="1">R101+CHP!Q151+Autoproducer!Q151</f>
        <v>1065976659670.2159</v>
      </c>
      <c r="S132" s="483">
        <f ca="1">S101+CHP!R151+Autoproducer!R151</f>
        <v>1048312661826.5012</v>
      </c>
      <c r="T132" s="483">
        <f ca="1">T101+CHP!S151+Autoproducer!S151</f>
        <v>1030995952200.275</v>
      </c>
      <c r="U132" s="483">
        <f ca="1">U101+CHP!T151+Autoproducer!T151</f>
        <v>1014021417459.363</v>
      </c>
      <c r="V132" s="483">
        <f ca="1">V101+CHP!U151+Autoproducer!U151</f>
        <v>997384064954.78247</v>
      </c>
      <c r="W132" s="483">
        <f ca="1">W101+CHP!V151+Autoproducer!V151</f>
        <v>981079021477.36975</v>
      </c>
      <c r="X132" s="483">
        <f ca="1">X101+CHP!W151+Autoproducer!W151</f>
        <v>965101532062.61584</v>
      </c>
      <c r="Y132" s="483">
        <f ca="1">Y101+CHP!X151+Autoproducer!X151</f>
        <v>949012827512.93225</v>
      </c>
      <c r="Z132" s="483">
        <f ca="1">Z101+CHP!Y151+Autoproducer!Y151</f>
        <v>933199431616.3949</v>
      </c>
      <c r="AA132" s="483">
        <f ca="1">AA101+CHP!Z151+Autoproducer!Z151</f>
        <v>917656622230.49133</v>
      </c>
      <c r="AB132" s="483">
        <f ca="1">AB101+CHP!AA151+Autoproducer!AA151</f>
        <v>902379758224.57642</v>
      </c>
      <c r="AC132" s="483">
        <f ca="1">AC101+CHP!AB151+Autoproducer!AB151</f>
        <v>887364278090.02734</v>
      </c>
      <c r="AD132" s="483">
        <f ca="1">AD101+CHP!AC151+Autoproducer!AC151</f>
        <v>872605698574.24426</v>
      </c>
      <c r="AE132" s="483">
        <f ca="1">AE101+CHP!AD151+Autoproducer!AD151</f>
        <v>858099613338.08484</v>
      </c>
      <c r="AF132" s="483">
        <f ca="1">AF101+CHP!AE151+Autoproducer!AE151</f>
        <v>843841691636.33276</v>
      </c>
      <c r="AG132" s="483">
        <f ca="1">AG101+CHP!AF151+Autoproducer!AF151</f>
        <v>829827677020.80371</v>
      </c>
      <c r="AH132" s="483">
        <f ca="1">AH101+CHP!AG151+Autoproducer!AG151</f>
        <v>816053386065.70203</v>
      </c>
    </row>
    <row r="133" spans="1:34">
      <c r="A133" s="431" t="s">
        <v>250</v>
      </c>
      <c r="B133" s="431" t="s">
        <v>393</v>
      </c>
      <c r="C133" s="483">
        <f ca="1">C102+CHP!B152+Autoproducer!B152</f>
        <v>896764618442.75574</v>
      </c>
      <c r="D133" s="483">
        <f ca="1">D102+CHP!C152+Autoproducer!C152</f>
        <v>1137824749520.3928</v>
      </c>
      <c r="E133" s="483">
        <f ca="1">E102+CHP!D152+Autoproducer!D152</f>
        <v>499674020706</v>
      </c>
      <c r="F133" s="483">
        <f ca="1">F102+CHP!E152+Autoproducer!E152</f>
        <v>404498016762</v>
      </c>
      <c r="G133" s="483">
        <f ca="1">G102+CHP!F152+Autoproducer!F152</f>
        <v>426601148432.76831</v>
      </c>
      <c r="H133" s="483">
        <f ca="1">H102+CHP!G152+Autoproducer!G152</f>
        <v>436569241294.49823</v>
      </c>
      <c r="I133" s="483">
        <f ca="1">I102+CHP!H152+Autoproducer!H152</f>
        <v>435233173379.54901</v>
      </c>
      <c r="J133" s="483">
        <f ca="1">J102+CHP!I152+Autoproducer!I152</f>
        <v>433958442742.22168</v>
      </c>
      <c r="K133" s="483">
        <f ca="1">K102+CHP!J152+Autoproducer!J152</f>
        <v>432745229235.72717</v>
      </c>
      <c r="L133" s="483">
        <f ca="1">L102+CHP!K152+Autoproducer!K152</f>
        <v>431593723691.07361</v>
      </c>
      <c r="M133" s="483">
        <f ca="1">M102+CHP!L152+Autoproducer!L152</f>
        <v>430504128016.35291</v>
      </c>
      <c r="N133" s="483">
        <f ca="1">N102+CHP!M152+Autoproducer!M152</f>
        <v>429476655298.42383</v>
      </c>
      <c r="O133" s="483">
        <f ca="1">O102+CHP!N152+Autoproducer!N152</f>
        <v>427770700562.64166</v>
      </c>
      <c r="P133" s="483">
        <f ca="1">P102+CHP!O152+Autoproducer!O152</f>
        <v>426268256200.3634</v>
      </c>
      <c r="Q133" s="483">
        <f ca="1">Q102+CHP!P152+Autoproducer!P152</f>
        <v>424970825931.3938</v>
      </c>
      <c r="R133" s="483">
        <f ca="1">R102+CHP!Q152+Autoproducer!Q152</f>
        <v>423880037082.99158</v>
      </c>
      <c r="S133" s="483">
        <f ca="1">S102+CHP!R152+Autoproducer!R152</f>
        <v>422997642825.29907</v>
      </c>
      <c r="T133" s="483">
        <f ca="1">T102+CHP!S152+Autoproducer!S152</f>
        <v>422325524497.3866</v>
      </c>
      <c r="U133" s="483">
        <f ca="1">U102+CHP!T152+Autoproducer!T152</f>
        <v>421865694026.13892</v>
      </c>
      <c r="V133" s="483">
        <f ca="1">V102+CHP!U152+Autoproducer!U152</f>
        <v>421620296440.28699</v>
      </c>
      <c r="W133" s="483">
        <f ca="1">W102+CHP!V152+Autoproducer!V152</f>
        <v>421591612481.96161</v>
      </c>
      <c r="X133" s="483">
        <f ca="1">X102+CHP!W152+Autoproducer!W152</f>
        <v>421782061318.22345</v>
      </c>
      <c r="Y133" s="483">
        <f ca="1">Y102+CHP!X152+Autoproducer!X152</f>
        <v>417158383888.53723</v>
      </c>
      <c r="Z133" s="483">
        <f ca="1">Z102+CHP!Y152+Autoproducer!Y152</f>
        <v>412610069583.4519</v>
      </c>
      <c r="AA133" s="483">
        <f ca="1">AA102+CHP!Z152+Autoproducer!Z152</f>
        <v>408135831472.40833</v>
      </c>
      <c r="AB133" s="483">
        <f ca="1">AB102+CHP!AA152+Autoproducer!AA152</f>
        <v>403734404694.43665</v>
      </c>
      <c r="AC133" s="483">
        <f ca="1">AC102+CHP!AB152+Autoproducer!AB152</f>
        <v>399404546079.54297</v>
      </c>
      <c r="AD133" s="483">
        <f ca="1">AD102+CHP!AC152+Autoproducer!AC152</f>
        <v>395145033776.59045</v>
      </c>
      <c r="AE133" s="483">
        <f ca="1">AE102+CHP!AD152+Autoproducer!AD152</f>
        <v>390954666887.5647</v>
      </c>
      <c r="AF133" s="483">
        <f ca="1">AF102+CHP!AE152+Autoproducer!AE152</f>
        <v>386832265108.11414</v>
      </c>
      <c r="AG133" s="483">
        <f ca="1">AG102+CHP!AF152+Autoproducer!AF152</f>
        <v>382776668374.25702</v>
      </c>
      <c r="AH133" s="483">
        <f ca="1">AH102+CHP!AG152+Autoproducer!AG152</f>
        <v>378786736515.14929</v>
      </c>
    </row>
    <row r="134" spans="1:34">
      <c r="A134" s="431" t="s">
        <v>251</v>
      </c>
      <c r="B134" s="431" t="s">
        <v>393</v>
      </c>
      <c r="C134" s="483">
        <f ca="1">C103+CHP!B153+Autoproducer!B153</f>
        <v>402059866174.46149</v>
      </c>
      <c r="D134" s="483">
        <f ca="1">D103+CHP!C153+Autoproducer!C153</f>
        <v>539706726664.81311</v>
      </c>
      <c r="E134" s="483">
        <f ca="1">E103+CHP!D153+Autoproducer!D153</f>
        <v>289493678662.99994</v>
      </c>
      <c r="F134" s="483">
        <f ca="1">F103+CHP!E153+Autoproducer!E153</f>
        <v>230008676198.00003</v>
      </c>
      <c r="G134" s="483">
        <f ca="1">G103+CHP!F153+Autoproducer!F153</f>
        <v>272424586973.51367</v>
      </c>
      <c r="H134" s="483">
        <f ca="1">H103+CHP!G153+Autoproducer!G153</f>
        <v>277776196155.01434</v>
      </c>
      <c r="I134" s="483">
        <f ca="1">I103+CHP!H153+Autoproducer!H153</f>
        <v>277808853157.6853</v>
      </c>
      <c r="J134" s="483">
        <f ca="1">J103+CHP!I153+Autoproducer!I153</f>
        <v>277886205097.41565</v>
      </c>
      <c r="K134" s="483">
        <f ca="1">K103+CHP!J153+Autoproducer!J153</f>
        <v>278008544172.09253</v>
      </c>
      <c r="L134" s="483">
        <f ca="1">L103+CHP!K153+Autoproducer!K153</f>
        <v>278176171613.48468</v>
      </c>
      <c r="M134" s="483">
        <f ca="1">M103+CHP!L153+Autoproducer!L153</f>
        <v>278389397792.03967</v>
      </c>
      <c r="N134" s="483">
        <f ca="1">N103+CHP!M153+Autoproducer!M153</f>
        <v>278648542323.80127</v>
      </c>
      <c r="O134" s="483">
        <f ca="1">O103+CHP!N153+Autoproducer!N153</f>
        <v>279222779689.96899</v>
      </c>
      <c r="P134" s="483">
        <f ca="1">P103+CHP!O153+Autoproducer!O153</f>
        <v>279948813220.47473</v>
      </c>
      <c r="Q134" s="483">
        <f ca="1">Q103+CHP!P153+Autoproducer!P153</f>
        <v>280828725798.25574</v>
      </c>
      <c r="R134" s="483">
        <f ca="1">R103+CHP!Q153+Autoproducer!Q153</f>
        <v>281864703800.98828</v>
      </c>
      <c r="S134" s="483">
        <f ca="1">S103+CHP!R153+Autoproducer!R153</f>
        <v>283059039401.6217</v>
      </c>
      <c r="T134" s="483">
        <f ca="1">T103+CHP!S153+Autoproducer!S153</f>
        <v>284414132949.82275</v>
      </c>
      <c r="U134" s="483">
        <f ca="1">U103+CHP!T153+Autoproducer!T153</f>
        <v>285932495436.47791</v>
      </c>
      <c r="V134" s="483">
        <f ca="1">V103+CHP!U153+Autoproducer!U153</f>
        <v>287616751043.46973</v>
      </c>
      <c r="W134" s="483">
        <f ca="1">W103+CHP!V153+Autoproducer!V153</f>
        <v>289469639781.01257</v>
      </c>
      <c r="X134" s="483">
        <f ca="1">X103+CHP!W153+Autoproducer!W153</f>
        <v>291494020214.90369</v>
      </c>
      <c r="Y134" s="483">
        <f ca="1">Y103+CHP!X153+Autoproducer!X153</f>
        <v>288933887339.25812</v>
      </c>
      <c r="Z134" s="483">
        <f ca="1">Z103+CHP!Y153+Autoproducer!Y153</f>
        <v>286413975553.6405</v>
      </c>
      <c r="AA134" s="483">
        <f ca="1">AA103+CHP!Z153+Autoproducer!Z153</f>
        <v>283933600432.68188</v>
      </c>
      <c r="AB134" s="483">
        <f ca="1">AB103+CHP!AA153+Autoproducer!AA153</f>
        <v>281492089284.56818</v>
      </c>
      <c r="AC134" s="483">
        <f ca="1">AC103+CHP!AB153+Autoproducer!AB153</f>
        <v>279088780949.75171</v>
      </c>
      <c r="AD134" s="483">
        <f ca="1">AD103+CHP!AC153+Autoproducer!AC153</f>
        <v>276723025603.11456</v>
      </c>
      <c r="AE134" s="483">
        <f ca="1">AE103+CHP!AD153+Autoproducer!AD153</f>
        <v>274394184559.52802</v>
      </c>
      <c r="AF134" s="483">
        <f ca="1">AF103+CHP!AE153+Autoproducer!AE153</f>
        <v>272101630082.74585</v>
      </c>
      <c r="AG134" s="483">
        <f ca="1">AG103+CHP!AF153+Autoproducer!AF153</f>
        <v>269844745197.57767</v>
      </c>
      <c r="AH134" s="483">
        <f ca="1">AH103+CHP!AG153+Autoproducer!AG153</f>
        <v>267622923505.28394</v>
      </c>
    </row>
    <row r="135" spans="1:34">
      <c r="A135" s="431" t="s">
        <v>252</v>
      </c>
      <c r="B135" s="431" t="s">
        <v>393</v>
      </c>
      <c r="C135" s="483">
        <f ca="1">C104+CHP!B154+Autoproducer!B154</f>
        <v>88574799731.661224</v>
      </c>
      <c r="D135" s="483">
        <f ca="1">D104+CHP!C154+Autoproducer!C154</f>
        <v>199845899504.01926</v>
      </c>
      <c r="E135" s="483">
        <f ca="1">E104+CHP!D154+Autoproducer!D154</f>
        <v>214146008874</v>
      </c>
      <c r="F135" s="483">
        <f ca="1">F104+CHP!E154+Autoproducer!E154</f>
        <v>186386341057</v>
      </c>
      <c r="G135" s="483">
        <f ca="1">G104+CHP!F154+Autoproducer!F154</f>
        <v>171731277307.96021</v>
      </c>
      <c r="H135" s="483">
        <f ca="1">H104+CHP!G154+Autoproducer!G154</f>
        <v>177087873299.83713</v>
      </c>
      <c r="I135" s="483">
        <f ca="1">I104+CHP!H154+Autoproducer!H154</f>
        <v>175375922833.89182</v>
      </c>
      <c r="J135" s="483">
        <f ca="1">J104+CHP!I154+Autoproducer!I154</f>
        <v>173681340874.76956</v>
      </c>
      <c r="K135" s="483">
        <f ca="1">K104+CHP!J154+Autoproducer!J154</f>
        <v>172003964773.37848</v>
      </c>
      <c r="L135" s="483">
        <f ca="1">L104+CHP!K154+Autoproducer!K154</f>
        <v>170343633617.85217</v>
      </c>
      <c r="M135" s="483">
        <f ca="1">M104+CHP!L154+Autoproducer!L154</f>
        <v>168700188218.65601</v>
      </c>
      <c r="N135" s="483">
        <f ca="1">N104+CHP!M154+Autoproducer!M154</f>
        <v>167073471093.87573</v>
      </c>
      <c r="O135" s="483">
        <f ca="1">O104+CHP!N154+Autoproducer!N154</f>
        <v>164181751889.80527</v>
      </c>
      <c r="P135" s="483">
        <f ca="1">P104+CHP!O154+Autoproducer!O154</f>
        <v>161343016327.30414</v>
      </c>
      <c r="Q135" s="483">
        <f ca="1">Q104+CHP!P154+Autoproducer!P154</f>
        <v>158556381838.28207</v>
      </c>
      <c r="R135" s="483">
        <f ca="1">R104+CHP!Q154+Autoproducer!Q154</f>
        <v>155820983062.41537</v>
      </c>
      <c r="S135" s="483">
        <f ca="1">S104+CHP!R154+Autoproducer!R154</f>
        <v>153135971589.96817</v>
      </c>
      <c r="T135" s="483">
        <f ca="1">T104+CHP!S154+Autoproducer!S154</f>
        <v>150500515710.54874</v>
      </c>
      <c r="U135" s="483">
        <f ca="1">U104+CHP!T154+Autoproducer!T154</f>
        <v>147913800167.7363</v>
      </c>
      <c r="V135" s="483">
        <f ca="1">V104+CHP!U154+Autoproducer!U154</f>
        <v>145375025919.51685</v>
      </c>
      <c r="W135" s="483">
        <f ca="1">W104+CHP!V154+Autoproducer!V154</f>
        <v>142883409904.46848</v>
      </c>
      <c r="X135" s="483">
        <f ca="1">X104+CHP!W154+Autoproducer!W154</f>
        <v>140438184813.63919</v>
      </c>
      <c r="Y135" s="483">
        <f ca="1">Y104+CHP!X154+Autoproducer!X154</f>
        <v>138056656134.33862</v>
      </c>
      <c r="Z135" s="483">
        <f ca="1">Z104+CHP!Y154+Autoproducer!Y154</f>
        <v>135715942960.56696</v>
      </c>
      <c r="AA135" s="483">
        <f ca="1">AA104+CHP!Z154+Autoproducer!Z154</f>
        <v>133415345121.85529</v>
      </c>
      <c r="AB135" s="483">
        <f ca="1">AB104+CHP!AA154+Autoproducer!AA154</f>
        <v>131154174459.82509</v>
      </c>
      <c r="AC135" s="483">
        <f ca="1">AC104+CHP!AB154+Autoproducer!AB154</f>
        <v>128931754622.10782</v>
      </c>
      <c r="AD135" s="483">
        <f ca="1">AD104+CHP!AC154+Autoproducer!AC154</f>
        <v>126747420859.80011</v>
      </c>
      <c r="AE135" s="483">
        <f ca="1">AE104+CHP!AD154+Autoproducer!AD154</f>
        <v>124600519828.39384</v>
      </c>
      <c r="AF135" s="483">
        <f ca="1">AF104+CHP!AE154+Autoproducer!AE154</f>
        <v>122490409392.12143</v>
      </c>
      <c r="AG135" s="483">
        <f ca="1">AG104+CHP!AF154+Autoproducer!AF154</f>
        <v>120416458431.65785</v>
      </c>
      <c r="AH135" s="483">
        <f ca="1">AH104+CHP!AG154+Autoproducer!AG154</f>
        <v>118378046655.12164</v>
      </c>
    </row>
    <row r="136" spans="1:34">
      <c r="A136" s="431" t="s">
        <v>253</v>
      </c>
      <c r="B136" s="431" t="s">
        <v>393</v>
      </c>
      <c r="C136" s="483">
        <f ca="1">C105+CHP!B155+Autoproducer!B155</f>
        <v>272828684593.80554</v>
      </c>
      <c r="D136" s="483">
        <f ca="1">D105+CHP!C155+Autoproducer!C155</f>
        <v>402458725803.14453</v>
      </c>
      <c r="E136" s="483">
        <f ca="1">E105+CHP!D155+Autoproducer!D155</f>
        <v>333116013804</v>
      </c>
      <c r="F136" s="483">
        <f ca="1">F105+CHP!E155+Autoproducer!E155</f>
        <v>309322012818</v>
      </c>
      <c r="G136" s="483">
        <f ca="1">G105+CHP!F155+Autoproducer!F155</f>
        <v>315293334675.12805</v>
      </c>
      <c r="H136" s="483">
        <f ca="1">H105+CHP!G155+Autoproducer!G155</f>
        <v>323934180445.45801</v>
      </c>
      <c r="I136" s="483">
        <f ca="1">I105+CHP!H155+Autoproducer!H155</f>
        <v>321833998344.12463</v>
      </c>
      <c r="J136" s="483">
        <f ca="1">J105+CHP!I155+Autoproducer!I155</f>
        <v>319772209192.76617</v>
      </c>
      <c r="K136" s="483">
        <f ca="1">K105+CHP!J155+Autoproducer!J155</f>
        <v>317748723157.19379</v>
      </c>
      <c r="L136" s="483">
        <f ca="1">L105+CHP!K155+Autoproducer!K155</f>
        <v>315763455974.97839</v>
      </c>
      <c r="M136" s="483">
        <f ca="1">M105+CHP!L155+Autoproducer!L155</f>
        <v>313816328976.83752</v>
      </c>
      <c r="N136" s="483">
        <f ca="1">N105+CHP!M155+Autoproducer!M155</f>
        <v>311907269109.05273</v>
      </c>
      <c r="O136" s="483">
        <f ca="1">O105+CHP!N155+Autoproducer!N155</f>
        <v>308556741634.0603</v>
      </c>
      <c r="P136" s="483">
        <f ca="1">P105+CHP!O155+Autoproducer!O155</f>
        <v>305329197372.60864</v>
      </c>
      <c r="Q136" s="483">
        <f ca="1">Q105+CHP!P155+Autoproducer!P155</f>
        <v>302224337592.16595</v>
      </c>
      <c r="R136" s="483">
        <f ca="1">R105+CHP!Q155+Autoproducer!Q155</f>
        <v>299241924066.96118</v>
      </c>
      <c r="S136" s="483">
        <f ca="1">S105+CHP!R155+Autoproducer!R155</f>
        <v>296381779633.5816</v>
      </c>
      <c r="T136" s="483">
        <f ca="1">T105+CHP!S155+Autoproducer!S155</f>
        <v>293643788784.5968</v>
      </c>
      <c r="U136" s="483">
        <f ca="1">U105+CHP!T155+Autoproducer!T155</f>
        <v>291027898300.94391</v>
      </c>
      <c r="V136" s="483">
        <f ca="1">V105+CHP!U155+Autoproducer!U155</f>
        <v>288534117923.83948</v>
      </c>
      <c r="W136" s="483">
        <f ca="1">W105+CHP!V155+Autoproducer!V155</f>
        <v>286162521067.01184</v>
      </c>
      <c r="X136" s="483">
        <f ca="1">X105+CHP!W155+Autoproducer!W155</f>
        <v>283913245570.07654</v>
      </c>
      <c r="Y136" s="483">
        <f ca="1">Y105+CHP!X155+Autoproducer!X155</f>
        <v>280002933522.13324</v>
      </c>
      <c r="Z136" s="483">
        <f ca="1">Z105+CHP!Y155+Autoproducer!Y155</f>
        <v>276158250748.25165</v>
      </c>
      <c r="AA136" s="483">
        <f ca="1">AA105+CHP!Z155+Autoproducer!Z155</f>
        <v>272378073514.95032</v>
      </c>
      <c r="AB136" s="483">
        <f ca="1">AB105+CHP!AA155+Autoproducer!AA155</f>
        <v>268661297364.27188</v>
      </c>
      <c r="AC136" s="483">
        <f ca="1">AC105+CHP!AB155+Autoproducer!AB155</f>
        <v>265006836783.09576</v>
      </c>
      <c r="AD136" s="483">
        <f ca="1">AD105+CHP!AC155+Autoproducer!AC155</f>
        <v>261413624878.1239</v>
      </c>
      <c r="AE136" s="483">
        <f ca="1">AE105+CHP!AD155+Autoproducer!AD155</f>
        <v>257880613056.44223</v>
      </c>
      <c r="AF136" s="483">
        <f ca="1">AF105+CHP!AE155+Autoproducer!AE155</f>
        <v>254406770711.56302</v>
      </c>
      <c r="AG136" s="483">
        <f ca="1">AG105+CHP!AF155+Autoproducer!AF155</f>
        <v>250991084914.85297</v>
      </c>
      <c r="AH136" s="483">
        <f ca="1">AH105+CHP!AG155+Autoproducer!AG155</f>
        <v>247632560112.25543</v>
      </c>
    </row>
    <row r="137" spans="1:34">
      <c r="A137" s="431" t="s">
        <v>254</v>
      </c>
      <c r="B137" s="431"/>
      <c r="C137" s="483">
        <f ca="1">C106+CHP!B156+Autoproducer!B156</f>
        <v>425520276454.35242</v>
      </c>
      <c r="D137" s="483">
        <f ca="1">D106+CHP!C156+Autoproducer!C156</f>
        <v>489364334592.93011</v>
      </c>
      <c r="E137" s="483">
        <f ca="1">E106+CHP!D156+Autoproducer!D156</f>
        <v>0</v>
      </c>
      <c r="F137" s="483">
        <f ca="1">F106+CHP!E156+Autoproducer!E156</f>
        <v>0</v>
      </c>
      <c r="G137" s="483">
        <f ca="1">G106+CHP!F156+Autoproducer!F156</f>
        <v>407636216998.3006</v>
      </c>
      <c r="H137" s="483">
        <f ca="1">H106+CHP!G156+Autoproducer!G156</f>
        <v>421747772960.70966</v>
      </c>
      <c r="I137" s="483">
        <f ca="1">I106+CHP!H156+Autoproducer!H156</f>
        <v>417608517799.77594</v>
      </c>
      <c r="J137" s="483">
        <f ca="1">J106+CHP!I156+Autoproducer!I156</f>
        <v>413469262638.8421</v>
      </c>
      <c r="K137" s="483">
        <f ca="1">K106+CHP!J156+Autoproducer!J156</f>
        <v>409330007477.90839</v>
      </c>
      <c r="L137" s="483">
        <f ca="1">L106+CHP!K156+Autoproducer!K156</f>
        <v>405190752316.97296</v>
      </c>
      <c r="M137" s="483">
        <f ca="1">M106+CHP!L156+Autoproducer!L156</f>
        <v>401051497156.03918</v>
      </c>
      <c r="N137" s="483">
        <f ca="1">N106+CHP!M156+Autoproducer!M156</f>
        <v>396912241995.10645</v>
      </c>
      <c r="O137" s="483">
        <f ca="1">O106+CHP!N156+Autoproducer!N156</f>
        <v>392713498920.62445</v>
      </c>
      <c r="P137" s="483">
        <f ca="1">P106+CHP!O156+Autoproducer!O156</f>
        <v>388514755846.14349</v>
      </c>
      <c r="Q137" s="483">
        <f ca="1">Q106+CHP!P156+Autoproducer!P156</f>
        <v>384316012771.66254</v>
      </c>
      <c r="R137" s="483">
        <f ca="1">R106+CHP!Q156+Autoproducer!Q156</f>
        <v>380117269697.18158</v>
      </c>
      <c r="S137" s="483">
        <f ca="1">S106+CHP!R156+Autoproducer!R156</f>
        <v>375918526622.70068</v>
      </c>
      <c r="T137" s="483">
        <f ca="1">T106+CHP!S156+Autoproducer!S156</f>
        <v>371719783548.21973</v>
      </c>
      <c r="U137" s="483">
        <f ca="1">U106+CHP!T156+Autoproducer!T156</f>
        <v>367521040473.73871</v>
      </c>
      <c r="V137" s="483">
        <f ca="1">V106+CHP!U156+Autoproducer!U156</f>
        <v>363322297399.25781</v>
      </c>
      <c r="W137" s="483">
        <f ca="1">W106+CHP!V156+Autoproducer!V156</f>
        <v>359123554324.77686</v>
      </c>
      <c r="X137" s="483">
        <f ca="1">X106+CHP!W156+Autoproducer!W156</f>
        <v>354924811250.2959</v>
      </c>
      <c r="Y137" s="483">
        <f ca="1">Y106+CHP!X156+Autoproducer!X156</f>
        <v>350947330913.07843</v>
      </c>
      <c r="Z137" s="483">
        <f ca="1">Z106+CHP!Y156+Autoproducer!Y156</f>
        <v>346969850575.86261</v>
      </c>
      <c r="AA137" s="483">
        <f ca="1">AA106+CHP!Z156+Autoproducer!Z156</f>
        <v>342992370238.64667</v>
      </c>
      <c r="AB137" s="483">
        <f ca="1">AB106+CHP!AA156+Autoproducer!AA156</f>
        <v>339014889901.4292</v>
      </c>
      <c r="AC137" s="483">
        <f ca="1">AC106+CHP!AB156+Autoproducer!AB156</f>
        <v>335037409564.21338</v>
      </c>
      <c r="AD137" s="483">
        <f ca="1">AD106+CHP!AC156+Autoproducer!AC156</f>
        <v>331059929226.9975</v>
      </c>
      <c r="AE137" s="483">
        <f ca="1">AE106+CHP!AD156+Autoproducer!AD156</f>
        <v>327082448889.78003</v>
      </c>
      <c r="AF137" s="483">
        <f ca="1">AF106+CHP!AE156+Autoproducer!AE156</f>
        <v>323104968552.56427</v>
      </c>
      <c r="AG137" s="483">
        <f ca="1">AG106+CHP!AF156+Autoproducer!AF156</f>
        <v>319127488215.34839</v>
      </c>
      <c r="AH137" s="483">
        <f ca="1">AH106+CHP!AG156+Autoproducer!AG156</f>
        <v>315150007878.13232</v>
      </c>
    </row>
    <row r="138" spans="1:34">
      <c r="A138" s="455" t="s">
        <v>255</v>
      </c>
      <c r="B138" s="455" t="s">
        <v>396</v>
      </c>
      <c r="C138" s="483">
        <f ca="1">C107+CHP!B157+Autoproducer!B157</f>
        <v>63686501199945.563</v>
      </c>
      <c r="D138" s="483">
        <f ca="1">D107+CHP!C157+Autoproducer!C157</f>
        <v>60331174622093.25</v>
      </c>
      <c r="E138" s="483">
        <f ca="1">E107+CHP!D157+Autoproducer!D157</f>
        <v>65496673451372.633</v>
      </c>
      <c r="F138" s="483">
        <f ca="1">F107+CHP!E157+Autoproducer!E157</f>
        <v>56796606937909.258</v>
      </c>
      <c r="G138" s="483">
        <f ca="1">G107+CHP!F157+Autoproducer!F157</f>
        <v>55786302639020.375</v>
      </c>
      <c r="H138" s="483">
        <f ca="1">H107+CHP!G157+Autoproducer!G157</f>
        <v>60153129181866.914</v>
      </c>
      <c r="I138" s="483">
        <f ca="1">I107+CHP!H157+Autoproducer!H157</f>
        <v>60403385737833.508</v>
      </c>
      <c r="J138" s="483">
        <f ca="1">J107+CHP!I157+Autoproducer!I157</f>
        <v>60654688621554.25</v>
      </c>
      <c r="K138" s="483">
        <f ca="1">K107+CHP!J157+Autoproducer!J157</f>
        <v>60907042239208.703</v>
      </c>
      <c r="L138" s="483">
        <f ca="1">L107+CHP!K157+Autoproducer!K157</f>
        <v>61160451015721.414</v>
      </c>
      <c r="M138" s="483">
        <f ca="1">M107+CHP!L157+Autoproducer!L157</f>
        <v>61414919394842.836</v>
      </c>
      <c r="N138" s="483">
        <f ca="1">N107+CHP!M157+Autoproducer!M157</f>
        <v>61670451839230.523</v>
      </c>
      <c r="O138" s="483">
        <f ca="1">O107+CHP!N157+Autoproducer!N157</f>
        <v>61825302851023.258</v>
      </c>
      <c r="P138" s="483">
        <f ca="1">P107+CHP!O157+Autoproducer!O157</f>
        <v>61980598680899.156</v>
      </c>
      <c r="Q138" s="483">
        <f ca="1">Q107+CHP!P157+Autoproducer!P157</f>
        <v>62136341076636.906</v>
      </c>
      <c r="R138" s="483">
        <f ca="1">R107+CHP!Q157+Autoproducer!Q157</f>
        <v>62292531796331.094</v>
      </c>
      <c r="S138" s="483">
        <f ca="1">S107+CHP!R157+Autoproducer!R157</f>
        <v>62449172608471.57</v>
      </c>
      <c r="T138" s="483">
        <f ca="1">T107+CHP!S157+Autoproducer!S157</f>
        <v>62606265292023.531</v>
      </c>
      <c r="U138" s="483">
        <f ca="1">U107+CHP!T157+Autoproducer!T157</f>
        <v>62763811636508.297</v>
      </c>
      <c r="V138" s="483">
        <f ca="1">V107+CHP!U157+Autoproducer!U157</f>
        <v>62921813442084.688</v>
      </c>
      <c r="W138" s="483">
        <f ca="1">W107+CHP!V157+Autoproducer!V157</f>
        <v>63080272519631.172</v>
      </c>
      <c r="X138" s="483">
        <f ca="1">X107+CHP!W157+Autoproducer!W157</f>
        <v>63239190690828.719</v>
      </c>
      <c r="Y138" s="483">
        <f ca="1">Y107+CHP!X157+Autoproducer!X157</f>
        <v>62987719173269.586</v>
      </c>
      <c r="Z138" s="483">
        <f ca="1">Z107+CHP!Y157+Autoproducer!Y157</f>
        <v>62737455323157.148</v>
      </c>
      <c r="AA138" s="483">
        <f ca="1">AA107+CHP!Z157+Autoproducer!Z157</f>
        <v>62488395070465.641</v>
      </c>
      <c r="AB138" s="483">
        <f ca="1">AB107+CHP!AA157+Autoproducer!AA157</f>
        <v>62240534370813.836</v>
      </c>
      <c r="AC138" s="483">
        <f ca="1">AC107+CHP!AB157+Autoproducer!AB157</f>
        <v>61993869205420.711</v>
      </c>
      <c r="AD138" s="483">
        <f ca="1">AD107+CHP!AC157+Autoproducer!AC157</f>
        <v>61748395581061.711</v>
      </c>
      <c r="AE138" s="483">
        <f ca="1">AE107+CHP!AD157+Autoproducer!AD157</f>
        <v>61504109530025.781</v>
      </c>
      <c r="AF138" s="483">
        <f ca="1">AF107+CHP!AE157+Autoproducer!AE157</f>
        <v>61261007110073.125</v>
      </c>
      <c r="AG138" s="483">
        <f ca="1">AG107+CHP!AF157+Autoproducer!AF157</f>
        <v>61019084404393.523</v>
      </c>
      <c r="AH138" s="483">
        <f ca="1">AH107+CHP!AG157+Autoproducer!AG157</f>
        <v>60778337521565.539</v>
      </c>
    </row>
    <row r="139" spans="1:34">
      <c r="A139" s="455" t="s">
        <v>305</v>
      </c>
      <c r="B139" s="455" t="s">
        <v>396</v>
      </c>
      <c r="C139" s="483">
        <f ca="1">C108+CHP!B158+Autoproducer!B158</f>
        <v>24957635317258.035</v>
      </c>
      <c r="D139" s="483">
        <f ca="1">D108+CHP!C158+Autoproducer!C158</f>
        <v>23612544911274.766</v>
      </c>
      <c r="E139" s="483">
        <f ca="1">E108+CHP!D158+Autoproducer!D158</f>
        <v>25769182997261.363</v>
      </c>
      <c r="F139" s="483">
        <f ca="1">F108+CHP!E158+Autoproducer!E158</f>
        <v>22346206008357.742</v>
      </c>
      <c r="G139" s="483">
        <f ca="1">G108+CHP!F158+Autoproducer!F158</f>
        <v>21842990323143.246</v>
      </c>
      <c r="H139" s="483">
        <f ca="1">H108+CHP!G158+Autoproducer!G158</f>
        <v>23559704667464.609</v>
      </c>
      <c r="I139" s="483">
        <f ca="1">I108+CHP!H158+Autoproducer!H158</f>
        <v>23657508786742.617</v>
      </c>
      <c r="J139" s="483">
        <f ca="1">J108+CHP!I158+Autoproducer!I158</f>
        <v>23755720539781.813</v>
      </c>
      <c r="K139" s="483">
        <f ca="1">K108+CHP!J158+Autoproducer!J158</f>
        <v>23854341635383.41</v>
      </c>
      <c r="L139" s="483">
        <f ca="1">L108+CHP!K158+Autoproducer!K158</f>
        <v>23953373789571.605</v>
      </c>
      <c r="M139" s="483">
        <f ca="1">M108+CHP!L158+Autoproducer!L158</f>
        <v>24052818725624.453</v>
      </c>
      <c r="N139" s="483">
        <f ca="1">N108+CHP!M158+Autoproducer!M158</f>
        <v>24152678174104.891</v>
      </c>
      <c r="O139" s="483">
        <f ca="1">O108+CHP!N158+Autoproducer!N158</f>
        <v>24212614595456.168</v>
      </c>
      <c r="P139" s="483">
        <f ca="1">P108+CHP!O158+Autoproducer!O158</f>
        <v>24272717231428.023</v>
      </c>
      <c r="Q139" s="483">
        <f ca="1">Q108+CHP!P158+Autoproducer!P158</f>
        <v>24332986691410.703</v>
      </c>
      <c r="R139" s="483">
        <f ca="1">R108+CHP!Q158+Autoproducer!Q158</f>
        <v>24393423588156.852</v>
      </c>
      <c r="S139" s="483">
        <f ca="1">S108+CHP!R158+Autoproducer!R158</f>
        <v>24454028537806.539</v>
      </c>
      <c r="T139" s="483">
        <f ca="1">T108+CHP!S158+Autoproducer!S158</f>
        <v>24514802159912.52</v>
      </c>
      <c r="U139" s="483">
        <f ca="1">U108+CHP!T158+Autoproducer!T158</f>
        <v>24575745077465.688</v>
      </c>
      <c r="V139" s="483">
        <f ca="1">V108+CHP!U158+Autoproducer!U158</f>
        <v>24636857916920.758</v>
      </c>
      <c r="W139" s="483">
        <f ca="1">W108+CHP!V158+Autoproducer!V158</f>
        <v>24698141308222.156</v>
      </c>
      <c r="X139" s="483">
        <f ca="1">X108+CHP!W158+Autoproducer!W158</f>
        <v>24759595884830.133</v>
      </c>
      <c r="Y139" s="483">
        <f ca="1">Y108+CHP!X158+Autoproducer!X158</f>
        <v>24659711595121.055</v>
      </c>
      <c r="Z139" s="483">
        <f ca="1">Z108+CHP!Y158+Autoproducer!Y158</f>
        <v>24560295102073.859</v>
      </c>
      <c r="AA139" s="483">
        <f ca="1">AA108+CHP!Z158+Autoproducer!Z158</f>
        <v>24461344747162.215</v>
      </c>
      <c r="AB139" s="483">
        <f ca="1">AB108+CHP!AA158+Autoproducer!AA158</f>
        <v>24362858881504.313</v>
      </c>
      <c r="AC139" s="483">
        <f ca="1">AC108+CHP!AB158+Autoproducer!AB158</f>
        <v>24264835865841.91</v>
      </c>
      <c r="AD139" s="483">
        <f ca="1">AD108+CHP!AC158+Autoproducer!AC158</f>
        <v>24167274070519.688</v>
      </c>
      <c r="AE139" s="483">
        <f ca="1">AE108+CHP!AD158+Autoproducer!AD158</f>
        <v>24070171875464.797</v>
      </c>
      <c r="AF139" s="483">
        <f ca="1">AF108+CHP!AE158+Autoproducer!AE158</f>
        <v>23973527670166.688</v>
      </c>
      <c r="AG139" s="483">
        <f ca="1">AG108+CHP!AF158+Autoproducer!AF158</f>
        <v>23877339853657.168</v>
      </c>
      <c r="AH139" s="483">
        <f ca="1">AH108+CHP!AG158+Autoproducer!AG158</f>
        <v>23781606834490.715</v>
      </c>
    </row>
    <row r="140" spans="1:34">
      <c r="A140" s="457" t="s">
        <v>258</v>
      </c>
      <c r="B140" s="457" t="s">
        <v>393</v>
      </c>
      <c r="C140" s="483">
        <f ca="1">C109+CHP!B159+Autoproducer!B159</f>
        <v>69348060998.149933</v>
      </c>
      <c r="D140" s="483">
        <f ca="1">D109+CHP!C159+Autoproducer!C159</f>
        <v>70610848498.947571</v>
      </c>
      <c r="E140" s="483">
        <f ca="1">E109+CHP!D159+Autoproducer!D159</f>
        <v>45072636153.480003</v>
      </c>
      <c r="F140" s="483">
        <f ca="1">F109+CHP!E159+Autoproducer!E159</f>
        <v>49593496340.819992</v>
      </c>
      <c r="G140" s="483">
        <f ca="1">G109+CHP!F159+Autoproducer!F159</f>
        <v>71208908354.078247</v>
      </c>
      <c r="H140" s="483">
        <f ca="1">H109+CHP!G159+Autoproducer!G159</f>
        <v>72780773965.280182</v>
      </c>
      <c r="I140" s="483">
        <f ca="1">I109+CHP!H159+Autoproducer!H159</f>
        <v>72638154197.457001</v>
      </c>
      <c r="J140" s="483">
        <f ca="1">J109+CHP!I159+Autoproducer!I159</f>
        <v>72506274410.605194</v>
      </c>
      <c r="K140" s="483">
        <f ca="1">K109+CHP!J159+Autoproducer!J159</f>
        <v>72385180721.507965</v>
      </c>
      <c r="L140" s="483">
        <f ca="1">L109+CHP!K159+Autoproducer!K159</f>
        <v>72274921263.030273</v>
      </c>
      <c r="M140" s="483">
        <f ca="1">M109+CHP!L159+Autoproducer!L159</f>
        <v>72175546204.448944</v>
      </c>
      <c r="N140" s="483">
        <f ca="1">N109+CHP!M159+Autoproducer!M159</f>
        <v>72087107772.235931</v>
      </c>
      <c r="O140" s="483">
        <f ca="1">O109+CHP!N159+Autoproducer!N159</f>
        <v>71953336158.908096</v>
      </c>
      <c r="P140" s="483">
        <f ca="1">P109+CHP!O159+Autoproducer!O159</f>
        <v>71855516574.340607</v>
      </c>
      <c r="Q140" s="483">
        <f ca="1">Q109+CHP!P159+Autoproducer!P159</f>
        <v>71794001907.933105</v>
      </c>
      <c r="R140" s="483">
        <f ca="1">R109+CHP!Q159+Autoproducer!Q159</f>
        <v>71769167910.825058</v>
      </c>
      <c r="S140" s="483">
        <f ca="1">S109+CHP!R159+Autoproducer!R159</f>
        <v>71781413648.268967</v>
      </c>
      <c r="T140" s="483">
        <f ca="1">T109+CHP!S159+Autoproducer!S159</f>
        <v>71831161969.220383</v>
      </c>
      <c r="U140" s="483">
        <f ca="1">U109+CHP!T159+Autoproducer!T159</f>
        <v>71918859993.582779</v>
      </c>
      <c r="V140" s="483">
        <f ca="1">V109+CHP!U159+Autoproducer!U159</f>
        <v>72044979617.558975</v>
      </c>
      <c r="W140" s="483">
        <f ca="1">W109+CHP!V159+Autoproducer!V159</f>
        <v>72210018037.575623</v>
      </c>
      <c r="X140" s="483">
        <f ca="1">X109+CHP!W159+Autoproducer!W159</f>
        <v>72414498293.262238</v>
      </c>
      <c r="Y140" s="483">
        <f ca="1">Y109+CHP!X159+Autoproducer!X159</f>
        <v>71678330927.230362</v>
      </c>
      <c r="Z140" s="483">
        <f ca="1">Z109+CHP!Y159+Autoproducer!Y159</f>
        <v>70954025821.98378</v>
      </c>
      <c r="AA140" s="483">
        <f ca="1">AA109+CHP!Z159+Autoproducer!Z159</f>
        <v>70241380631.213104</v>
      </c>
      <c r="AB140" s="483">
        <f ca="1">AB109+CHP!AA159+Autoproducer!AA159</f>
        <v>69540196478.315948</v>
      </c>
      <c r="AC140" s="483">
        <f ca="1">AC109+CHP!AB159+Autoproducer!AB159</f>
        <v>68850277896.873032</v>
      </c>
      <c r="AD140" s="483">
        <f ca="1">AD109+CHP!AC159+Autoproducer!AC159</f>
        <v>68171432772.14537</v>
      </c>
      <c r="AE140" s="483">
        <f ca="1">AE109+CHP!AD159+Autoproducer!AD159</f>
        <v>67503472283.575272</v>
      </c>
      <c r="AF140" s="483">
        <f ca="1">AF109+CHP!AE159+Autoproducer!AE159</f>
        <v>66846210848.273705</v>
      </c>
      <c r="AG140" s="483">
        <f ca="1">AG109+CHP!AF159+Autoproducer!AF159</f>
        <v>66199466065.47718</v>
      </c>
      <c r="AH140" s="483">
        <f ca="1">AH109+CHP!AG159+Autoproducer!AG159</f>
        <v>65563058661.957672</v>
      </c>
    </row>
    <row r="141" spans="1:34">
      <c r="A141" s="457" t="s">
        <v>306</v>
      </c>
      <c r="B141" s="457" t="s">
        <v>393</v>
      </c>
      <c r="C141" s="483">
        <f ca="1">C110+CHP!B160+Autoproducer!B160</f>
        <v>5343808140391.3896</v>
      </c>
      <c r="D141" s="483">
        <f ca="1">D110+CHP!C160+Autoproducer!C160</f>
        <v>5239302280342.2939</v>
      </c>
      <c r="E141" s="483">
        <f ca="1">E110+CHP!D160+Autoproducer!D160</f>
        <v>5213401581752.5205</v>
      </c>
      <c r="F141" s="483">
        <f ca="1">F110+CHP!E160+Autoproducer!E160</f>
        <v>5736314410088.1787</v>
      </c>
      <c r="G141" s="483">
        <f ca="1">G110+CHP!F160+Autoproducer!F160</f>
        <v>5752328958562.377</v>
      </c>
      <c r="H141" s="483">
        <f ca="1">H110+CHP!G160+Autoproducer!G160</f>
        <v>5931303721491.6719</v>
      </c>
      <c r="I141" s="483">
        <f ca="1">I110+CHP!H160+Autoproducer!H160</f>
        <v>5874353500122.5127</v>
      </c>
      <c r="J141" s="483">
        <f ca="1">J110+CHP!I160+Autoproducer!I160</f>
        <v>5817987510160.1699</v>
      </c>
      <c r="K141" s="483">
        <f ca="1">K110+CHP!J160+Autoproducer!J160</f>
        <v>5762200382260.5781</v>
      </c>
      <c r="L141" s="483">
        <f ca="1">L110+CHP!K160+Autoproducer!K160</f>
        <v>5706986806168.7129</v>
      </c>
      <c r="M141" s="483">
        <f ca="1">M110+CHP!L160+Autoproducer!L160</f>
        <v>5652341530238.0801</v>
      </c>
      <c r="N141" s="483">
        <f ca="1">N110+CHP!M160+Autoproducer!M160</f>
        <v>5598259360956.5986</v>
      </c>
      <c r="O141" s="483">
        <f ca="1">O110+CHP!N160+Autoproducer!N160</f>
        <v>5502136933088.9609</v>
      </c>
      <c r="P141" s="483">
        <f ca="1">P110+CHP!O160+Autoproducer!O160</f>
        <v>5407798949162.833</v>
      </c>
      <c r="Q141" s="483">
        <f ca="1">Q110+CHP!P160+Autoproducer!P160</f>
        <v>5315216345190.957</v>
      </c>
      <c r="R141" s="483">
        <f ca="1">R110+CHP!Q160+Autoproducer!Q160</f>
        <v>5224360644487.4082</v>
      </c>
      <c r="S141" s="483">
        <f ca="1">S110+CHP!R160+Autoproducer!R160</f>
        <v>5135203949440.8535</v>
      </c>
      <c r="T141" s="483">
        <f ca="1">T110+CHP!S160+Autoproducer!S160</f>
        <v>5047718933496.835</v>
      </c>
      <c r="U141" s="483">
        <f ca="1">U110+CHP!T160+Autoproducer!T160</f>
        <v>4961878833347.2646</v>
      </c>
      <c r="V141" s="483">
        <f ca="1">V110+CHP!U160+Autoproducer!U160</f>
        <v>4877657441325.377</v>
      </c>
      <c r="W141" s="483">
        <f ca="1">W110+CHP!V160+Autoproducer!V160</f>
        <v>4795029098004.501</v>
      </c>
      <c r="X141" s="483">
        <f ca="1">X110+CHP!W160+Autoproducer!W160</f>
        <v>4713968684999.0742</v>
      </c>
      <c r="Y141" s="483">
        <f ca="1">Y110+CHP!X160+Autoproducer!X160</f>
        <v>4634371083971.1484</v>
      </c>
      <c r="Z141" s="483">
        <f ca="1">Z110+CHP!Y160+Autoproducer!Y160</f>
        <v>4556137132312.5742</v>
      </c>
      <c r="AA141" s="483">
        <f ca="1">AA110+CHP!Z160+Autoproducer!Z160</f>
        <v>4479243438065.1279</v>
      </c>
      <c r="AB141" s="483">
        <f ca="1">AB110+CHP!AA160+Autoproducer!AA160</f>
        <v>4403667010580.6768</v>
      </c>
      <c r="AC141" s="483">
        <f ca="1">AC110+CHP!AB160+Autoproducer!AB160</f>
        <v>4329385253636.2676</v>
      </c>
      <c r="AD141" s="483">
        <f ca="1">AD110+CHP!AC160+Autoproducer!AC160</f>
        <v>4256375958667.3433</v>
      </c>
      <c r="AE141" s="483">
        <f ca="1">AE110+CHP!AD160+Autoproducer!AD160</f>
        <v>4184617298117.0474</v>
      </c>
      <c r="AF141" s="483">
        <f ca="1">AF110+CHP!AE160+Autoproducer!AE160</f>
        <v>4114087818899.6279</v>
      </c>
      <c r="AG141" s="483">
        <f ca="1">AG110+CHP!AF160+Autoproducer!AF160</f>
        <v>4044766435975.9834</v>
      </c>
      <c r="AH141" s="483">
        <f ca="1">AH110+CHP!AG160+Autoproducer!AG160</f>
        <v>3976632426039.4302</v>
      </c>
    </row>
    <row r="142" spans="1:34">
      <c r="A142" s="431" t="s">
        <v>259</v>
      </c>
      <c r="B142" s="431"/>
      <c r="C142" s="483">
        <f ca="1">C111+CHP!B161+Autoproducer!B161</f>
        <v>2817804201969.7188</v>
      </c>
      <c r="D142" s="483">
        <f ca="1">D111+CHP!C161+Autoproducer!C161</f>
        <v>3245258344853.4858</v>
      </c>
      <c r="E142" s="483">
        <f ca="1">E111+CHP!D161+Autoproducer!D161</f>
        <v>178455007395</v>
      </c>
      <c r="F142" s="483">
        <f ca="1">F111+CHP!E161+Autoproducer!E161</f>
        <v>146729672747</v>
      </c>
      <c r="G142" s="483">
        <f ca="1">G111+CHP!F161+Autoproducer!F161</f>
        <v>2588248814112.084</v>
      </c>
      <c r="H142" s="483">
        <f ca="1">H111+CHP!G161+Autoproducer!G161</f>
        <v>2280314467281.5557</v>
      </c>
      <c r="I142" s="483">
        <f ca="1">I111+CHP!H161+Autoproducer!H161</f>
        <v>2355104007483.6025</v>
      </c>
      <c r="J142" s="483">
        <f ca="1">J111+CHP!I161+Autoproducer!I161</f>
        <v>2432371892683.8091</v>
      </c>
      <c r="K142" s="483">
        <f ca="1">K111+CHP!J161+Autoproducer!J161</f>
        <v>2512200695651.1289</v>
      </c>
      <c r="L142" s="483">
        <f ca="1">L111+CHP!K161+Autoproducer!K161</f>
        <v>2594675748053.0078</v>
      </c>
      <c r="M142" s="483">
        <f ca="1">M111+CHP!L161+Autoproducer!L161</f>
        <v>2679885232769.2139</v>
      </c>
      <c r="N142" s="483">
        <f ca="1">N111+CHP!M161+Autoproducer!M161</f>
        <v>2767920279296.8506</v>
      </c>
      <c r="O142" s="483">
        <f ca="1">O111+CHP!N161+Autoproducer!N161</f>
        <v>2792288687817.5986</v>
      </c>
      <c r="P142" s="483">
        <f ca="1">P111+CHP!O161+Autoproducer!O161</f>
        <v>2816952325379.4185</v>
      </c>
      <c r="Q142" s="483">
        <f ca="1">Q111+CHP!P161+Autoproducer!P161</f>
        <v>2841913164826.5171</v>
      </c>
      <c r="R142" s="483">
        <f ca="1">R111+CHP!Q161+Autoproducer!Q161</f>
        <v>2867173215353.7783</v>
      </c>
      <c r="S142" s="483">
        <f ca="1">S111+CHP!R161+Autoproducer!R161</f>
        <v>2892734522569.8569</v>
      </c>
      <c r="T142" s="483">
        <f ca="1">T111+CHP!S161+Autoproducer!S161</f>
        <v>2918599168566.144</v>
      </c>
      <c r="U142" s="483">
        <f ca="1">U111+CHP!T161+Autoproducer!T161</f>
        <v>2944769271991.5654</v>
      </c>
      <c r="V142" s="483">
        <f ca="1">V111+CHP!U161+Autoproducer!U161</f>
        <v>2971246988133.1875</v>
      </c>
      <c r="W142" s="483">
        <f ca="1">W111+CHP!V161+Autoproducer!V161</f>
        <v>2998034509002.5947</v>
      </c>
      <c r="X142" s="483">
        <f ca="1">X111+CHP!W161+Autoproducer!W161</f>
        <v>3025134063428.0059</v>
      </c>
      <c r="Y142" s="483">
        <f ca="1">Y111+CHP!X161+Autoproducer!X161</f>
        <v>3020727646095.7075</v>
      </c>
      <c r="Z142" s="483">
        <f ca="1">Z111+CHP!Y161+Autoproducer!Y161</f>
        <v>3016347001231.9019</v>
      </c>
      <c r="AA142" s="483">
        <f ca="1">AA111+CHP!Z161+Autoproducer!Z161</f>
        <v>3011991767981.8374</v>
      </c>
      <c r="AB142" s="483">
        <f ca="1">AB111+CHP!AA161+Autoproducer!AA161</f>
        <v>3007661591111.3784</v>
      </c>
      <c r="AC142" s="483">
        <f ca="1">AC111+CHP!AB161+Autoproducer!AB161</f>
        <v>3003356120918.8184</v>
      </c>
      <c r="AD142" s="483">
        <f ca="1">AD111+CHP!AC161+Autoproducer!AC161</f>
        <v>2999075013148.0742</v>
      </c>
      <c r="AE142" s="483">
        <f ca="1">AE111+CHP!AD161+Autoproducer!AD161</f>
        <v>2994817928903.2485</v>
      </c>
      <c r="AF142" s="483">
        <f ca="1">AF111+CHP!AE161+Autoproducer!AE161</f>
        <v>2990584534564.5298</v>
      </c>
      <c r="AG142" s="483">
        <f ca="1">AG111+CHP!AF161+Autoproducer!AF161</f>
        <v>2986374501705.4121</v>
      </c>
      <c r="AH142" s="483">
        <f ca="1">AH111+CHP!AG161+Autoproducer!AG161</f>
        <v>2982187507011.2148</v>
      </c>
    </row>
    <row r="143" spans="1:34">
      <c r="A143" s="458" t="s">
        <v>260</v>
      </c>
      <c r="B143" s="458" t="s">
        <v>395</v>
      </c>
      <c r="C143" s="483">
        <f ca="1">C112+CHP!B162+Autoproducer!B162</f>
        <v>282343188914.32611</v>
      </c>
      <c r="D143" s="483">
        <f ca="1">D112+CHP!C162+Autoproducer!C162</f>
        <v>346190305810.66522</v>
      </c>
      <c r="E143" s="483">
        <f ca="1">E112+CHP!D162+Autoproducer!D162</f>
        <v>44770291328.921059</v>
      </c>
      <c r="F143" s="483">
        <f ca="1">F112+CHP!E162+Autoproducer!E162</f>
        <v>43413615834.105263</v>
      </c>
      <c r="G143" s="483">
        <f ca="1">G112+CHP!F162+Autoproducer!F162</f>
        <v>309091734408.16498</v>
      </c>
      <c r="H143" s="483">
        <f ca="1">H112+CHP!G162+Autoproducer!G162</f>
        <v>282573691999.71301</v>
      </c>
      <c r="I143" s="483">
        <f ca="1">I112+CHP!H162+Autoproducer!H162</f>
        <v>286231063010.41925</v>
      </c>
      <c r="J143" s="483">
        <f ca="1">J112+CHP!I162+Autoproducer!I162</f>
        <v>289954976472.62256</v>
      </c>
      <c r="K143" s="483">
        <f ca="1">K112+CHP!J162+Autoproducer!J162</f>
        <v>293747130360.73932</v>
      </c>
      <c r="L143" s="483">
        <f ca="1">L112+CHP!K162+Autoproducer!K162</f>
        <v>297609274772.63763</v>
      </c>
      <c r="M143" s="483">
        <f ca="1">M112+CHP!L162+Autoproducer!L162</f>
        <v>301543213642.90033</v>
      </c>
      <c r="N143" s="483">
        <f ca="1">N112+CHP!M162+Autoproducer!M162</f>
        <v>305550806513.61169</v>
      </c>
      <c r="O143" s="483">
        <f ca="1">O112+CHP!N162+Autoproducer!N162</f>
        <v>308672961099.08459</v>
      </c>
      <c r="P143" s="483">
        <f ca="1">P112+CHP!O162+Autoproducer!O162</f>
        <v>311831945298.92004</v>
      </c>
      <c r="Q143" s="483">
        <f ca="1">Q112+CHP!P162+Autoproducer!P162</f>
        <v>315028274552.76019</v>
      </c>
      <c r="R143" s="483">
        <f ca="1">R112+CHP!Q162+Autoproducer!Q162</f>
        <v>318262472667.13373</v>
      </c>
      <c r="S143" s="483">
        <f ca="1">S112+CHP!R162+Autoproducer!R162</f>
        <v>321535071965.11194</v>
      </c>
      <c r="T143" s="483">
        <f ca="1">T112+CHP!S162+Autoproducer!S162</f>
        <v>324846613438.78345</v>
      </c>
      <c r="U143" s="483">
        <f ca="1">U112+CHP!T162+Autoproducer!T162</f>
        <v>328197646904.60474</v>
      </c>
      <c r="V143" s="483">
        <f ca="1">V112+CHP!U162+Autoproducer!U162</f>
        <v>331588731161.67993</v>
      </c>
      <c r="W143" s="483">
        <f ca="1">W112+CHP!V162+Autoproducer!V162</f>
        <v>335020434153.02795</v>
      </c>
      <c r="X143" s="483">
        <f ca="1">X112+CHP!W162+Autoproducer!W162</f>
        <v>338493333129.89282</v>
      </c>
      <c r="Y143" s="483">
        <f ca="1">Y112+CHP!X162+Autoproducer!X162</f>
        <v>341183010812.67108</v>
      </c>
      <c r="Z143" s="483">
        <f ca="1">Z112+CHP!Y162+Autoproducer!Y162</f>
        <v>343899570093.86017</v>
      </c>
      <c r="AA143" s="483">
        <f ca="1">AA112+CHP!Z162+Autoproducer!Z162</f>
        <v>346643351935.07202</v>
      </c>
      <c r="AB143" s="483">
        <f ca="1">AB112+CHP!AA162+Autoproducer!AA162</f>
        <v>349414702376.91003</v>
      </c>
      <c r="AC143" s="483">
        <f ca="1">AC112+CHP!AB162+Autoproducer!AB162</f>
        <v>352213972620.82806</v>
      </c>
      <c r="AD143" s="483">
        <f ca="1">AD112+CHP!AC162+Autoproducer!AC162</f>
        <v>355041519112.34998</v>
      </c>
      <c r="AE143" s="483">
        <f ca="1">AE112+CHP!AD162+Autoproducer!AD162</f>
        <v>357897703625.67712</v>
      </c>
      <c r="AF143" s="483">
        <f ca="1">AF112+CHP!AE162+Autoproducer!AE162</f>
        <v>360782893349.70306</v>
      </c>
      <c r="AG143" s="483">
        <f ca="1">AG112+CHP!AF162+Autoproducer!AF162</f>
        <v>363697460975.46228</v>
      </c>
      <c r="AH143" s="483">
        <f ca="1">AH112+CHP!AG162+Autoproducer!AG162</f>
        <v>366641784785.03589</v>
      </c>
    </row>
    <row r="144" spans="1:34">
      <c r="A144" s="458" t="s">
        <v>307</v>
      </c>
      <c r="B144" s="458" t="s">
        <v>395</v>
      </c>
      <c r="C144" s="483">
        <f ca="1">C113+CHP!B163+Autoproducer!B163</f>
        <v>381678146440.53497</v>
      </c>
      <c r="D144" s="483">
        <f ca="1">D113+CHP!C163+Autoproducer!C163</f>
        <v>462276860678.78546</v>
      </c>
      <c r="E144" s="483">
        <f ca="1">E113+CHP!D163+Autoproducer!D163</f>
        <v>86096714094.078964</v>
      </c>
      <c r="F144" s="483">
        <f ca="1">F113+CHP!E163+Autoproducer!E163</f>
        <v>83487722757.894745</v>
      </c>
      <c r="G144" s="483">
        <f ca="1">G113+CHP!F163+Autoproducer!F163</f>
        <v>415061038356.65686</v>
      </c>
      <c r="H144" s="483">
        <f ca="1">H113+CHP!G163+Autoproducer!G163</f>
        <v>378281265526.32196</v>
      </c>
      <c r="I144" s="483">
        <f ca="1">I113+CHP!H163+Autoproducer!H163</f>
        <v>383713623792.67975</v>
      </c>
      <c r="J144" s="483">
        <f ca="1">J113+CHP!I163+Autoproducer!I163</f>
        <v>389258425038.55585</v>
      </c>
      <c r="K144" s="483">
        <f ca="1">K113+CHP!J163+Autoproducer!J163</f>
        <v>394918784090.39453</v>
      </c>
      <c r="L144" s="483">
        <f ca="1">L113+CHP!K163+Autoproducer!K163</f>
        <v>400697914552.75854</v>
      </c>
      <c r="M144" s="483">
        <f ca="1">M113+CHP!L163+Autoproducer!L163</f>
        <v>406599132088.91516</v>
      </c>
      <c r="N144" s="483">
        <f ca="1">N113+CHP!M163+Autoproducer!M163</f>
        <v>412625857811.91107</v>
      </c>
      <c r="O144" s="483">
        <f ca="1">O113+CHP!N163+Autoproducer!N163</f>
        <v>417139244930.11401</v>
      </c>
      <c r="P144" s="483">
        <f ca="1">P113+CHP!O163+Autoproducer!O163</f>
        <v>421710757018.5332</v>
      </c>
      <c r="Q144" s="483">
        <f ca="1">Q113+CHP!P163+Autoproducer!P163</f>
        <v>426341277093.20685</v>
      </c>
      <c r="R144" s="483">
        <f ca="1">R113+CHP!Q163+Autoproducer!Q163</f>
        <v>431031703338.35901</v>
      </c>
      <c r="S144" s="483">
        <f ca="1">S113+CHP!R163+Autoproducer!R163</f>
        <v>435782949386.34302</v>
      </c>
      <c r="T144" s="483">
        <f ca="1">T113+CHP!S163+Autoproducer!S163</f>
        <v>440595944602.94135</v>
      </c>
      <c r="U144" s="483">
        <f ca="1">U113+CHP!T163+Autoproducer!T163</f>
        <v>445471634378.12592</v>
      </c>
      <c r="V144" s="483">
        <f ca="1">V113+CHP!U163+Autoproducer!U163</f>
        <v>450410980422.38501</v>
      </c>
      <c r="W144" s="483">
        <f ca="1">W113+CHP!V163+Autoproducer!V163</f>
        <v>455414961068.72534</v>
      </c>
      <c r="X144" s="483">
        <f ca="1">X113+CHP!W163+Autoproducer!W163</f>
        <v>460484571580.45947</v>
      </c>
      <c r="Y144" s="483">
        <f ca="1">Y113+CHP!X163+Autoproducer!X163</f>
        <v>464486977934.67761</v>
      </c>
      <c r="Z144" s="483">
        <f ca="1">Z113+CHP!Y163+Autoproducer!Y163</f>
        <v>468533891867.73669</v>
      </c>
      <c r="AA144" s="483">
        <f ca="1">AA113+CHP!Z163+Autoproducer!Z163</f>
        <v>472625924919.25934</v>
      </c>
      <c r="AB144" s="483">
        <f ca="1">AB113+CHP!AA163+Autoproducer!AA163</f>
        <v>476763698124.90497</v>
      </c>
      <c r="AC144" s="483">
        <f ca="1">AC113+CHP!AB163+Autoproducer!AB163</f>
        <v>480947842172.12103</v>
      </c>
      <c r="AD144" s="483">
        <f ca="1">AD113+CHP!AC163+Autoproducer!AC163</f>
        <v>485178997558.50818</v>
      </c>
      <c r="AE144" s="483">
        <f ca="1">AE113+CHP!AD163+Autoproducer!AD163</f>
        <v>489457814752.83673</v>
      </c>
      <c r="AF144" s="483">
        <f ca="1">AF113+CHP!AE163+Autoproducer!AE163</f>
        <v>493784954358.76477</v>
      </c>
      <c r="AG144" s="483">
        <f ca="1">AG113+CHP!AF163+Autoproducer!AF163</f>
        <v>498161087281.29968</v>
      </c>
      <c r="AH144" s="483">
        <f ca="1">AH113+CHP!AG163+Autoproducer!AG163</f>
        <v>502586894896.05176</v>
      </c>
    </row>
    <row r="145" spans="1:34">
      <c r="A145" s="459" t="s">
        <v>308</v>
      </c>
      <c r="B145" s="459" t="s">
        <v>394</v>
      </c>
      <c r="C145" s="483">
        <f ca="1">C114+CHP!B164+Autoproducer!B164</f>
        <v>1292641721439.7646</v>
      </c>
      <c r="D145" s="483">
        <f ca="1">D114+CHP!C164+Autoproducer!C164</f>
        <v>1541985546862.5042</v>
      </c>
      <c r="E145" s="483">
        <f ca="1">E114+CHP!D164+Autoproducer!D164</f>
        <v>388164846593.64404</v>
      </c>
      <c r="F145" s="483">
        <f ca="1">F114+CHP!E164+Autoproducer!E164</f>
        <v>380771230468.05078</v>
      </c>
      <c r="G145" s="483">
        <f ca="1">G114+CHP!F164+Autoproducer!F164</f>
        <v>1420621884161.946</v>
      </c>
      <c r="H145" s="483">
        <f ca="1">H114+CHP!G164+Autoproducer!G164</f>
        <v>1386816940836.2344</v>
      </c>
      <c r="I145" s="483">
        <f ca="1">I114+CHP!H164+Autoproducer!H164</f>
        <v>1414255935497.5024</v>
      </c>
      <c r="J145" s="483">
        <f ca="1">J114+CHP!I164+Autoproducer!I164</f>
        <v>1442400619398.4478</v>
      </c>
      <c r="K145" s="483">
        <f ca="1">K114+CHP!J164+Autoproducer!J164</f>
        <v>1471273420996.3589</v>
      </c>
      <c r="L145" s="483">
        <f ca="1">L114+CHP!K164+Autoproducer!K164</f>
        <v>1500897568113.1006</v>
      </c>
      <c r="M145" s="483">
        <f ca="1">M114+CHP!L164+Autoproducer!L164</f>
        <v>1531297117841.0605</v>
      </c>
      <c r="N145" s="483">
        <f ca="1">N114+CHP!M164+Autoproducer!M164</f>
        <v>1562496987588.5981</v>
      </c>
      <c r="O145" s="483">
        <f ca="1">O114+CHP!N164+Autoproducer!N164</f>
        <v>1567632545376.5212</v>
      </c>
      <c r="P145" s="483">
        <f ca="1">P114+CHP!O164+Autoproducer!O164</f>
        <v>1573019383444.3376</v>
      </c>
      <c r="Q145" s="483">
        <f ca="1">Q114+CHP!P164+Autoproducer!P164</f>
        <v>1578657049071.6074</v>
      </c>
      <c r="R145" s="483">
        <f ca="1">R114+CHP!Q164+Autoproducer!Q164</f>
        <v>1584545136923.3721</v>
      </c>
      <c r="S145" s="483">
        <f ca="1">S114+CHP!R164+Autoproducer!R164</f>
        <v>1590683288710.7463</v>
      </c>
      <c r="T145" s="483">
        <f ca="1">T114+CHP!S164+Autoproducer!S164</f>
        <v>1597071192861.8394</v>
      </c>
      <c r="U145" s="483">
        <f ca="1">U114+CHP!T164+Autoproducer!T164</f>
        <v>1603708584202.8765</v>
      </c>
      <c r="V145" s="483">
        <f ca="1">V114+CHP!U164+Autoproducer!U164</f>
        <v>1610595243649.4126</v>
      </c>
      <c r="W145" s="483">
        <f ca="1">W114+CHP!V164+Autoproducer!V164</f>
        <v>1617730997907.5215</v>
      </c>
      <c r="X145" s="483">
        <f ca="1">X114+CHP!W164+Autoproducer!W164</f>
        <v>1625115719184.8555</v>
      </c>
      <c r="Y145" s="483">
        <f ca="1">Y114+CHP!X164+Autoproducer!X164</f>
        <v>1621492381578.0439</v>
      </c>
      <c r="Z145" s="483">
        <f ca="1">Z114+CHP!Y164+Autoproducer!Y164</f>
        <v>1617956431926.4409</v>
      </c>
      <c r="AA145" s="483">
        <f ca="1">AA114+CHP!Z164+Autoproducer!Z164</f>
        <v>1614506603088.8843</v>
      </c>
      <c r="AB145" s="483">
        <f ca="1">AB114+CHP!AA164+Autoproducer!AA164</f>
        <v>1611141647121.4055</v>
      </c>
      <c r="AC145" s="483">
        <f ca="1">AC114+CHP!AB164+Autoproducer!AB164</f>
        <v>1607860334987.7371</v>
      </c>
      <c r="AD145" s="483">
        <f ca="1">AD114+CHP!AC164+Autoproducer!AC164</f>
        <v>1604661456274.1824</v>
      </c>
      <c r="AE145" s="483">
        <f ca="1">AE114+CHP!AD164+Autoproducer!AD164</f>
        <v>1601543818908.7878</v>
      </c>
      <c r="AF145" s="483">
        <f ca="1">AF114+CHP!AE164+Autoproducer!AE164</f>
        <v>1598506248884.7571</v>
      </c>
      <c r="AG145" s="483">
        <f ca="1">AG114+CHP!AF164+Autoproducer!AF164</f>
        <v>1595547589988.0322</v>
      </c>
      <c r="AH145" s="483">
        <f ca="1">AH114+CHP!AG164+Autoproducer!AG164</f>
        <v>1592666703528.9885</v>
      </c>
    </row>
    <row r="146" spans="1:34">
      <c r="A146" s="459" t="s">
        <v>309</v>
      </c>
      <c r="B146" s="459" t="s">
        <v>394</v>
      </c>
      <c r="C146" s="483">
        <f ca="1">C115+CHP!B165+Autoproducer!B165</f>
        <v>433266788278.17371</v>
      </c>
      <c r="D146" s="483">
        <f ca="1">D115+CHP!C165+Autoproducer!C165</f>
        <v>536378780075.75867</v>
      </c>
      <c r="E146" s="483">
        <f ca="1">E115+CHP!D165+Autoproducer!D165</f>
        <v>352877133266.94916</v>
      </c>
      <c r="F146" s="483">
        <f ca="1">F115+CHP!E165+Autoproducer!E165</f>
        <v>346155664061.86438</v>
      </c>
      <c r="G146" s="483">
        <f ca="1">G115+CHP!F165+Autoproducer!F165</f>
        <v>512256284214.03912</v>
      </c>
      <c r="H146" s="483">
        <f ca="1">H115+CHP!G165+Autoproducer!G165</f>
        <v>490200898461.96289</v>
      </c>
      <c r="I146" s="483">
        <f ca="1">I115+CHP!H165+Autoproducer!H165</f>
        <v>504734643151.35455</v>
      </c>
      <c r="J146" s="483">
        <f ca="1">J115+CHP!I165+Autoproducer!I165</f>
        <v>519769263168.69397</v>
      </c>
      <c r="K146" s="483">
        <f ca="1">K115+CHP!J165+Autoproducer!J165</f>
        <v>535323247557.59839</v>
      </c>
      <c r="L146" s="483">
        <f ca="1">L115+CHP!K165+Autoproducer!K165</f>
        <v>551415786379.58594</v>
      </c>
      <c r="M146" s="483">
        <f ca="1">M115+CHP!L165+Autoproducer!L165</f>
        <v>568066797554.37183</v>
      </c>
      <c r="N146" s="483">
        <f ca="1">N115+CHP!M165+Autoproducer!M165</f>
        <v>585296954731.3938</v>
      </c>
      <c r="O146" s="483">
        <f ca="1">O115+CHP!N165+Autoproducer!N165</f>
        <v>580847735150.39832</v>
      </c>
      <c r="P146" s="483">
        <f ca="1">P115+CHP!O165+Autoproducer!O165</f>
        <v>576527406271.16064</v>
      </c>
      <c r="Q146" s="483">
        <f ca="1">Q115+CHP!P165+Autoproducer!P165</f>
        <v>572334469724.5437</v>
      </c>
      <c r="R146" s="483">
        <f ca="1">R115+CHP!Q165+Autoproducer!Q165</f>
        <v>568267458353.78613</v>
      </c>
      <c r="S146" s="483">
        <f ca="1">S115+CHP!R165+Autoproducer!R165</f>
        <v>564324935776.41309</v>
      </c>
      <c r="T146" s="483">
        <f ca="1">T115+CHP!S165+Autoproducer!S165</f>
        <v>560505495954.11487</v>
      </c>
      <c r="U146" s="483">
        <f ca="1">U115+CHP!T165+Autoproducer!T165</f>
        <v>556807762770.474</v>
      </c>
      <c r="V146" s="483">
        <f ca="1">V115+CHP!U165+Autoproducer!U165</f>
        <v>553230389616.41833</v>
      </c>
      <c r="W146" s="483">
        <f ca="1">W115+CHP!V165+Autoproducer!V165</f>
        <v>549772058983.28479</v>
      </c>
      <c r="X146" s="483">
        <f ca="1">X115+CHP!W165+Autoproducer!W165</f>
        <v>546431482063.37708</v>
      </c>
      <c r="Y146" s="483">
        <f ca="1">Y115+CHP!X165+Autoproducer!X165</f>
        <v>541679519314.49731</v>
      </c>
      <c r="Z146" s="483">
        <f ca="1">Z115+CHP!Y165+Autoproducer!Y165</f>
        <v>537004716656.35413</v>
      </c>
      <c r="AA146" s="483">
        <f ca="1">AA115+CHP!Z165+Autoproducer!Z165</f>
        <v>532405918566.0813</v>
      </c>
      <c r="AB146" s="483">
        <f ca="1">AB115+CHP!AA165+Autoproducer!AA165</f>
        <v>527881986967.20703</v>
      </c>
      <c r="AC146" s="483">
        <f ca="1">AC115+CHP!AB165+Autoproducer!AB165</f>
        <v>523431800966.46741</v>
      </c>
      <c r="AD146" s="483">
        <f ca="1">AD115+CHP!AC165+Autoproducer!AC165</f>
        <v>519054256594.58936</v>
      </c>
      <c r="AE146" s="483">
        <f ca="1">AE115+CHP!AD165+Autoproducer!AD165</f>
        <v>514748266550.98608</v>
      </c>
      <c r="AF146" s="483">
        <f ca="1">AF115+CHP!AE165+Autoproducer!AE165</f>
        <v>510512759952.30298</v>
      </c>
      <c r="AG146" s="483">
        <f ca="1">AG115+CHP!AF165+Autoproducer!AF165</f>
        <v>506346682084.75757</v>
      </c>
      <c r="AH146" s="483">
        <f ca="1">AH115+CHP!AG165+Autoproducer!AG165</f>
        <v>502248994160.21619</v>
      </c>
    </row>
    <row r="147" spans="1:34">
      <c r="A147" s="459" t="s">
        <v>310</v>
      </c>
      <c r="B147" s="459" t="s">
        <v>394</v>
      </c>
      <c r="C147" s="483">
        <f ca="1">C116+CHP!B166+Autoproducer!B166</f>
        <v>1232004459810.259</v>
      </c>
      <c r="D147" s="483">
        <f ca="1">D116+CHP!C166+Autoproducer!C166</f>
        <v>1554806193932.6873</v>
      </c>
      <c r="E147" s="483">
        <f ca="1">E116+CHP!D166+Autoproducer!D166</f>
        <v>1340933106414.407</v>
      </c>
      <c r="F147" s="483">
        <f ca="1">F116+CHP!E166+Autoproducer!E166</f>
        <v>1315391523435.085</v>
      </c>
      <c r="G147" s="483">
        <f ca="1">G116+CHP!F166+Autoproducer!F166</f>
        <v>1511297161669.5186</v>
      </c>
      <c r="H147" s="483">
        <f ca="1">H116+CHP!G166+Autoproducer!G166</f>
        <v>1432333382942.6101</v>
      </c>
      <c r="I147" s="483">
        <f ca="1">I116+CHP!H166+Autoproducer!H166</f>
        <v>1481746069264.8652</v>
      </c>
      <c r="J147" s="483">
        <f ca="1">J116+CHP!I166+Autoproducer!I166</f>
        <v>1532983507979.9246</v>
      </c>
      <c r="K147" s="483">
        <f ca="1">K116+CHP!J166+Autoproducer!J166</f>
        <v>1586114895841.5891</v>
      </c>
      <c r="L147" s="483">
        <f ca="1">L116+CHP!K166+Autoproducer!K166</f>
        <v>1641212079128.2368</v>
      </c>
      <c r="M147" s="483">
        <f ca="1">M116+CHP!L166+Autoproducer!L166</f>
        <v>1698349655442.1514</v>
      </c>
      <c r="N147" s="483">
        <f ca="1">N116+CHP!M166+Autoproducer!M166</f>
        <v>1757605079424.9104</v>
      </c>
      <c r="O147" s="483">
        <f ca="1">O116+CHP!N166+Autoproducer!N166</f>
        <v>1735604717492.9604</v>
      </c>
      <c r="P147" s="483">
        <f ca="1">P116+CHP!O166+Autoproducer!O166</f>
        <v>1714038533181.7646</v>
      </c>
      <c r="Q147" s="483">
        <f ca="1">Q116+CHP!P166+Autoproducer!P166</f>
        <v>1692900225591.6614</v>
      </c>
      <c r="R147" s="483">
        <f ca="1">R116+CHP!Q166+Autoproducer!Q166</f>
        <v>1672183605801.96</v>
      </c>
      <c r="S147" s="483">
        <f ca="1">S116+CHP!R166+Autoproducer!R166</f>
        <v>1651882595133.8369</v>
      </c>
      <c r="T147" s="483">
        <f ca="1">T116+CHP!S166+Autoproducer!S166</f>
        <v>1631991223442.7266</v>
      </c>
      <c r="U147" s="483">
        <f ca="1">U116+CHP!T166+Autoproducer!T166</f>
        <v>1612503627439.7258</v>
      </c>
      <c r="V147" s="483">
        <f ca="1">V116+CHP!U166+Autoproducer!U166</f>
        <v>1593414049041.5637</v>
      </c>
      <c r="W147" s="483">
        <f ca="1">W116+CHP!V166+Autoproducer!V166</f>
        <v>1574716833748.6648</v>
      </c>
      <c r="X147" s="483">
        <f ca="1">X116+CHP!W166+Autoproducer!W166</f>
        <v>1556406429050.8701</v>
      </c>
      <c r="Y147" s="483">
        <f ca="1">Y116+CHP!X166+Autoproducer!X166</f>
        <v>1537534510719.4927</v>
      </c>
      <c r="Z147" s="483">
        <f ca="1">Z116+CHP!Y166+Autoproducer!Y166</f>
        <v>1518954525151.0823</v>
      </c>
      <c r="AA147" s="483">
        <f ca="1">AA116+CHP!Z166+Autoproducer!Z166</f>
        <v>1500662079360.9712</v>
      </c>
      <c r="AB147" s="483">
        <f ca="1">AB116+CHP!AA166+Autoproducer!AA166</f>
        <v>1482652846657.6611</v>
      </c>
      <c r="AC147" s="483">
        <f ca="1">AC116+CHP!AB166+Autoproducer!AB166</f>
        <v>1464922565642.7085</v>
      </c>
      <c r="AD147" s="483">
        <f ca="1">AD116+CHP!AC166+Autoproducer!AC166</f>
        <v>1447467039225.6992</v>
      </c>
      <c r="AE147" s="483">
        <f ca="1">AE116+CHP!AD166+Autoproducer!AD166</f>
        <v>1430282133654.0811</v>
      </c>
      <c r="AF147" s="483">
        <f ca="1">AF116+CHP!AE166+Autoproducer!AE166</f>
        <v>1413363777557.6362</v>
      </c>
      <c r="AG147" s="483">
        <f ca="1">AG116+CHP!AF166+Autoproducer!AF166</f>
        <v>1396707961007.3687</v>
      </c>
      <c r="AH147" s="483">
        <f ca="1">AH116+CHP!AG166+Autoproducer!AG166</f>
        <v>1380310734588.5879</v>
      </c>
    </row>
    <row r="148" spans="1:34">
      <c r="A148" s="455" t="s">
        <v>263</v>
      </c>
      <c r="B148" s="455" t="s">
        <v>819</v>
      </c>
      <c r="C148" s="483">
        <f ca="1">C117+CHP!B167+Autoproducer!B167</f>
        <v>2366906578633.3364</v>
      </c>
      <c r="D148" s="483">
        <f ca="1">D117+CHP!C167+Autoproducer!C167</f>
        <v>2469798485312.8091</v>
      </c>
      <c r="E148" s="483">
        <f ca="1">E117+CHP!D167+Autoproducer!D167</f>
        <v>2008698186719.6406</v>
      </c>
      <c r="F148" s="483">
        <f ca="1">F117+CHP!E167+Autoproducer!E167</f>
        <v>2357166266968.1128</v>
      </c>
      <c r="G148" s="483">
        <f ca="1">G117+CHP!F167+Autoproducer!F167</f>
        <v>2891805128303.2188</v>
      </c>
      <c r="H148" s="483">
        <f ca="1">H117+CHP!G167+Autoproducer!G167</f>
        <v>2956117244999.9473</v>
      </c>
      <c r="I148" s="483">
        <f ca="1">I117+CHP!H167+Autoproducer!H167</f>
        <v>2962771141914.9097</v>
      </c>
      <c r="J148" s="483">
        <f ca="1">J117+CHP!I167+Autoproducer!I167</f>
        <v>2969440031958.2588</v>
      </c>
      <c r="K148" s="483">
        <f ca="1">K117+CHP!J167+Autoproducer!J167</f>
        <v>2976123948923.6113</v>
      </c>
      <c r="L148" s="483">
        <f ca="1">L117+CHP!K167+Autoproducer!K167</f>
        <v>2982822926680.7573</v>
      </c>
      <c r="M148" s="483">
        <f ca="1">M117+CHP!L167+Autoproducer!L167</f>
        <v>2989536999175.833</v>
      </c>
      <c r="N148" s="483">
        <f ca="1">N117+CHP!M167+Autoproducer!M167</f>
        <v>2996266200431.4956</v>
      </c>
      <c r="O148" s="483">
        <f ca="1">O117+CHP!N167+Autoproducer!N167</f>
        <v>2894808009987.6948</v>
      </c>
      <c r="P148" s="483">
        <f ca="1">P117+CHP!O167+Autoproducer!O167</f>
        <v>2796797203666.9795</v>
      </c>
      <c r="Q148" s="483">
        <f ca="1">Q117+CHP!P167+Autoproducer!P167</f>
        <v>2702116771728.2202</v>
      </c>
      <c r="R148" s="483">
        <f ca="1">R117+CHP!Q167+Autoproducer!Q167</f>
        <v>2610653677279.2681</v>
      </c>
      <c r="S148" s="483">
        <f ca="1">S117+CHP!R167+Autoproducer!R167</f>
        <v>2522298721400.6343</v>
      </c>
      <c r="T148" s="483">
        <f ca="1">T117+CHP!S167+Autoproducer!S167</f>
        <v>2436946412848.3159</v>
      </c>
      <c r="U148" s="483">
        <f ca="1">U117+CHP!T167+Autoproducer!T167</f>
        <v>2354494842180.3022</v>
      </c>
      <c r="V148" s="483">
        <f ca="1">V117+CHP!U167+Autoproducer!U167</f>
        <v>2274845560156.564</v>
      </c>
      <c r="W148" s="483">
        <f ca="1">W117+CHP!V167+Autoproducer!V167</f>
        <v>2197903460267.4517</v>
      </c>
      <c r="X148" s="483">
        <f ca="1">X117+CHP!W167+Autoproducer!W167</f>
        <v>2123576665250.3401</v>
      </c>
      <c r="Y148" s="483">
        <f ca="1">Y117+CHP!X167+Autoproducer!X167</f>
        <v>2063238644718.8574</v>
      </c>
      <c r="Z148" s="483">
        <f ca="1">Z117+CHP!Y167+Autoproducer!Y167</f>
        <v>2004620555398.4639</v>
      </c>
      <c r="AA148" s="483">
        <f ca="1">AA117+CHP!Z167+Autoproducer!Z167</f>
        <v>1947673372953.9126</v>
      </c>
      <c r="AB148" s="483">
        <f ca="1">AB117+CHP!AA167+Autoproducer!AA167</f>
        <v>1892349470423.8259</v>
      </c>
      <c r="AC148" s="483">
        <f ca="1">AC117+CHP!AB167+Autoproducer!AB167</f>
        <v>1838602578390.4016</v>
      </c>
      <c r="AD148" s="483">
        <f ca="1">AD117+CHP!AC167+Autoproducer!AC167</f>
        <v>1786387746284.4285</v>
      </c>
      <c r="AE148" s="483">
        <f ca="1">AE117+CHP!AD167+Autoproducer!AD167</f>
        <v>1735661304793.2502</v>
      </c>
      <c r="AF148" s="483">
        <f ca="1">AF117+CHP!AE167+Autoproducer!AE167</f>
        <v>1686380829340.2419</v>
      </c>
      <c r="AG148" s="483">
        <f ca="1">AG117+CHP!AF167+Autoproducer!AF167</f>
        <v>1638505104605.2556</v>
      </c>
      <c r="AH148" s="483">
        <f ca="1">AH117+CHP!AG167+Autoproducer!AG167</f>
        <v>1591994090056.3618</v>
      </c>
    </row>
    <row r="149" spans="1:34">
      <c r="A149" s="455" t="s">
        <v>311</v>
      </c>
      <c r="B149" s="455" t="s">
        <v>819</v>
      </c>
      <c r="C149" s="483">
        <f ca="1">C118+CHP!B168+Autoproducer!B168</f>
        <v>2315818151782.7876</v>
      </c>
      <c r="D149" s="483">
        <f ca="1">D118+CHP!C168+Autoproducer!C168</f>
        <v>2416123231081.8901</v>
      </c>
      <c r="E149" s="483">
        <f ca="1">E118+CHP!D168+Autoproducer!D168</f>
        <v>1968865644773.3586</v>
      </c>
      <c r="F149" s="483">
        <f ca="1">F118+CHP!E168+Autoproducer!E168</f>
        <v>2310423593118.8862</v>
      </c>
      <c r="G149" s="483">
        <f ca="1">G118+CHP!F168+Autoproducer!F168</f>
        <v>2830167663880.0352</v>
      </c>
      <c r="H149" s="483">
        <f ca="1">H118+CHP!G168+Autoproducer!G168</f>
        <v>2893192935910.8257</v>
      </c>
      <c r="I149" s="483">
        <f ca="1">I118+CHP!H168+Autoproducer!H168</f>
        <v>2899712237063.8262</v>
      </c>
      <c r="J149" s="483">
        <f ca="1">J118+CHP!I168+Autoproducer!I168</f>
        <v>2906246232401.0708</v>
      </c>
      <c r="K149" s="483">
        <f ca="1">K118+CHP!J168+Autoproducer!J168</f>
        <v>2912794955045.0435</v>
      </c>
      <c r="L149" s="483">
        <f ca="1">L118+CHP!K168+Autoproducer!K168</f>
        <v>2919358438192.8931</v>
      </c>
      <c r="M149" s="483">
        <f ca="1">M118+CHP!L168+Autoproducer!L168</f>
        <v>2925936715116.5991</v>
      </c>
      <c r="N149" s="483">
        <f ca="1">N118+CHP!M168+Autoproducer!M168</f>
        <v>2932529819163.1416</v>
      </c>
      <c r="O149" s="483">
        <f ca="1">O118+CHP!N168+Autoproducer!N168</f>
        <v>2833037467579.1045</v>
      </c>
      <c r="P149" s="483">
        <f ca="1">P118+CHP!O168+Autoproducer!O168</f>
        <v>2736923646913.2178</v>
      </c>
      <c r="Q149" s="483">
        <f ca="1">Q118+CHP!P168+Autoproducer!P168</f>
        <v>2644073662488.7988</v>
      </c>
      <c r="R149" s="483">
        <f ca="1">R118+CHP!Q168+Autoproducer!Q168</f>
        <v>2554376713640.5215</v>
      </c>
      <c r="S149" s="483">
        <f ca="1">S118+CHP!R168+Autoproducer!R168</f>
        <v>2467725761512.1113</v>
      </c>
      <c r="T149" s="483">
        <f ca="1">T118+CHP!S168+Autoproducer!S168</f>
        <v>2384017401342.3579</v>
      </c>
      <c r="U149" s="483">
        <f ca="1">U118+CHP!T168+Autoproducer!T168</f>
        <v>2303151739087.0894</v>
      </c>
      <c r="V149" s="483">
        <f ca="1">V118+CHP!U168+Autoproducer!U168</f>
        <v>2225032272229.8774</v>
      </c>
      <c r="W149" s="483">
        <f ca="1">W118+CHP!V168+Autoproducer!V168</f>
        <v>2149565774639.2795</v>
      </c>
      <c r="X149" s="483">
        <f ca="1">X118+CHP!W168+Autoproducer!W168</f>
        <v>2076662185335.2332</v>
      </c>
      <c r="Y149" s="483">
        <f ca="1">Y118+CHP!X168+Autoproducer!X168</f>
        <v>2017518772393.1592</v>
      </c>
      <c r="Z149" s="483">
        <f ca="1">Z118+CHP!Y168+Autoproducer!Y168</f>
        <v>1960061183628.3806</v>
      </c>
      <c r="AA149" s="483">
        <f ca="1">AA118+CHP!Z168+Autoproducer!Z168</f>
        <v>1904241366859.3098</v>
      </c>
      <c r="AB149" s="483">
        <f ca="1">AB118+CHP!AA168+Autoproducer!AA168</f>
        <v>1850012639568.2676</v>
      </c>
      <c r="AC149" s="483">
        <f ca="1">AC118+CHP!AB168+Autoproducer!AB168</f>
        <v>1797329649861.0215</v>
      </c>
      <c r="AD149" s="483">
        <f ca="1">AD118+CHP!AC168+Autoproducer!AC168</f>
        <v>1746148338539.1243</v>
      </c>
      <c r="AE149" s="483">
        <f ca="1">AE118+CHP!AD168+Autoproducer!AD168</f>
        <v>1696425902253.3311</v>
      </c>
      <c r="AF149" s="483">
        <f ca="1">AF118+CHP!AE168+Autoproducer!AE168</f>
        <v>1648120757707.2766</v>
      </c>
      <c r="AG149" s="483">
        <f ca="1">AG118+CHP!AF168+Autoproducer!AF168</f>
        <v>1601192506881.4819</v>
      </c>
      <c r="AH149" s="483">
        <f ca="1">AH118+CHP!AG168+Autoproducer!AG168</f>
        <v>1555601903248.6042</v>
      </c>
    </row>
    <row r="150" spans="1:34">
      <c r="A150" s="431" t="s">
        <v>266</v>
      </c>
      <c r="B150" s="431" t="s">
        <v>393</v>
      </c>
      <c r="C150" s="483">
        <f ca="1">C119+CHP!B169+Autoproducer!B169</f>
        <v>7487178976928</v>
      </c>
      <c r="D150" s="483">
        <f ca="1">D119+CHP!C169+Autoproducer!C169</f>
        <v>8688776026721</v>
      </c>
      <c r="E150" s="483">
        <f ca="1">E119+CHP!D169+Autoproducer!D169</f>
        <v>8676879026228</v>
      </c>
      <c r="F150" s="483">
        <f ca="1">F119+CHP!E169+Autoproducer!E169</f>
        <v>6043676250444</v>
      </c>
      <c r="G150" s="483">
        <f ca="1">G119+CHP!F169+Autoproducer!F169</f>
        <v>6586972606291</v>
      </c>
      <c r="H150" s="483">
        <f ca="1">H119+CHP!G169+Autoproducer!G169</f>
        <v>6793833412365.2256</v>
      </c>
      <c r="I150" s="483">
        <f ca="1">I119+CHP!H169+Autoproducer!H169</f>
        <v>6726944714588.3096</v>
      </c>
      <c r="J150" s="483">
        <f ca="1">J119+CHP!I169+Autoproducer!I169</f>
        <v>6660714569592.8242</v>
      </c>
      <c r="K150" s="483">
        <f ca="1">K119+CHP!J169+Autoproducer!J169</f>
        <v>6595136493596.3018</v>
      </c>
      <c r="L150" s="483">
        <f ca="1">L119+CHP!K169+Autoproducer!K169</f>
        <v>6530204066652.3662</v>
      </c>
      <c r="M150" s="483">
        <f ca="1">M119+CHP!L169+Autoproducer!L169</f>
        <v>6465910932022.2324</v>
      </c>
      <c r="N150" s="483">
        <f ca="1">N119+CHP!M169+Autoproducer!M169</f>
        <v>6402250795552.3975</v>
      </c>
      <c r="O150" s="483">
        <f ca="1">O119+CHP!N169+Autoproducer!N169</f>
        <v>6289035315175.0957</v>
      </c>
      <c r="P150" s="483">
        <f ca="1">P119+CHP!O169+Autoproducer!O169</f>
        <v>6177821903352.4912</v>
      </c>
      <c r="Q150" s="483">
        <f ca="1">Q119+CHP!P169+Autoproducer!P169</f>
        <v>6068575156105.5137</v>
      </c>
      <c r="R150" s="483">
        <f ca="1">R119+CHP!Q169+Autoproducer!Q169</f>
        <v>5961260295528.4268</v>
      </c>
      <c r="S150" s="483">
        <f ca="1">S119+CHP!R169+Autoproducer!R169</f>
        <v>5855843158717.5352</v>
      </c>
      <c r="T150" s="483">
        <f ca="1">T119+CHP!S169+Autoproducer!S169</f>
        <v>5752290186895.6709</v>
      </c>
      <c r="U150" s="483">
        <f ca="1">U119+CHP!T169+Autoproducer!T169</f>
        <v>5650568414729.0049</v>
      </c>
      <c r="V150" s="483">
        <f ca="1">V119+CHP!U169+Autoproducer!U169</f>
        <v>5550645459832.7715</v>
      </c>
      <c r="W150" s="483">
        <f ca="1">W119+CHP!V169+Autoproducer!V169</f>
        <v>5452489512462.5723</v>
      </c>
      <c r="X150" s="483">
        <f ca="1">X119+CHP!W169+Autoproducer!W169</f>
        <v>5356069325387.9746</v>
      </c>
      <c r="Y150" s="483">
        <f ca="1">Y119+CHP!X169+Autoproducer!X169</f>
        <v>5264180119384.9033</v>
      </c>
      <c r="Z150" s="483">
        <f ca="1">Z119+CHP!Y169+Autoproducer!Y169</f>
        <v>5173867372846.21</v>
      </c>
      <c r="AA150" s="483">
        <f ca="1">AA119+CHP!Z169+Autoproducer!Z169</f>
        <v>5085104039891.8516</v>
      </c>
      <c r="AB150" s="483">
        <f ca="1">AB119+CHP!AA169+Autoproducer!AA169</f>
        <v>4997863538643.3311</v>
      </c>
      <c r="AC150" s="483">
        <f ca="1">AC119+CHP!AB169+Autoproducer!AB169</f>
        <v>4912119743263.2422</v>
      </c>
      <c r="AD150" s="483">
        <f ca="1">AD119+CHP!AC169+Autoproducer!AC169</f>
        <v>4827846976131.3906</v>
      </c>
      <c r="AE150" s="483">
        <f ca="1">AE119+CHP!AD169+Autoproducer!AD169</f>
        <v>4745020000155.1396</v>
      </c>
      <c r="AF150" s="483">
        <f ca="1">AF119+CHP!AE169+Autoproducer!AE169</f>
        <v>4663614011211.6777</v>
      </c>
      <c r="AG150" s="483">
        <f ca="1">AG119+CHP!AF169+Autoproducer!AF169</f>
        <v>4583604630719.9492</v>
      </c>
      <c r="AH150" s="483">
        <f ca="1">AH119+CHP!AG169+Autoproducer!AG169</f>
        <v>4504967898340.0244</v>
      </c>
    </row>
    <row r="151" spans="1:34">
      <c r="A151" s="431" t="s">
        <v>267</v>
      </c>
      <c r="B151" s="431"/>
      <c r="C151" s="483">
        <f ca="1">C120+CHP!B170+Autoproducer!B170</f>
        <v>7931333662</v>
      </c>
      <c r="D151" s="483">
        <f ca="1">D120+CHP!C170+Autoproducer!C170</f>
        <v>178455007395</v>
      </c>
      <c r="E151" s="483">
        <f ca="1">E120+CHP!D170+Autoproducer!D170</f>
        <v>0</v>
      </c>
      <c r="F151" s="483">
        <f ca="1">F120+CHP!E170+Autoproducer!E170</f>
        <v>0</v>
      </c>
      <c r="G151" s="483">
        <f ca="1">G120+CHP!F170+Autoproducer!F170</f>
        <v>0</v>
      </c>
      <c r="H151" s="483">
        <f ca="1">H120+CHP!G170+Autoproducer!G170</f>
        <v>0</v>
      </c>
      <c r="I151" s="483">
        <f ca="1">I120+CHP!H170+Autoproducer!H170</f>
        <v>0</v>
      </c>
      <c r="J151" s="483">
        <f ca="1">J120+CHP!I170+Autoproducer!I170</f>
        <v>0</v>
      </c>
      <c r="K151" s="483">
        <f ca="1">K120+CHP!J170+Autoproducer!J170</f>
        <v>0</v>
      </c>
      <c r="L151" s="483">
        <f ca="1">L120+CHP!K170+Autoproducer!K170</f>
        <v>0</v>
      </c>
      <c r="M151" s="483">
        <f ca="1">M120+CHP!L170+Autoproducer!L170</f>
        <v>0</v>
      </c>
      <c r="N151" s="483">
        <f ca="1">N120+CHP!M170+Autoproducer!M170</f>
        <v>0</v>
      </c>
      <c r="O151" s="483">
        <f ca="1">O120+CHP!N170+Autoproducer!N170</f>
        <v>0</v>
      </c>
      <c r="P151" s="483">
        <f ca="1">P120+CHP!O170+Autoproducer!O170</f>
        <v>0</v>
      </c>
      <c r="Q151" s="483">
        <f ca="1">Q120+CHP!P170+Autoproducer!P170</f>
        <v>0</v>
      </c>
      <c r="R151" s="483">
        <f ca="1">R120+CHP!Q170+Autoproducer!Q170</f>
        <v>0</v>
      </c>
      <c r="S151" s="483">
        <f ca="1">S120+CHP!R170+Autoproducer!R170</f>
        <v>0</v>
      </c>
      <c r="T151" s="483">
        <f ca="1">T120+CHP!S170+Autoproducer!S170</f>
        <v>0</v>
      </c>
      <c r="U151" s="483">
        <f ca="1">U120+CHP!T170+Autoproducer!T170</f>
        <v>0</v>
      </c>
      <c r="V151" s="483">
        <f ca="1">V120+CHP!U170+Autoproducer!U170</f>
        <v>0</v>
      </c>
      <c r="W151" s="483">
        <f ca="1">W120+CHP!V170+Autoproducer!V170</f>
        <v>0</v>
      </c>
      <c r="X151" s="483">
        <f ca="1">X120+CHP!W170+Autoproducer!W170</f>
        <v>0</v>
      </c>
      <c r="Y151" s="483">
        <f ca="1">Y120+CHP!X170+Autoproducer!X170</f>
        <v>0</v>
      </c>
      <c r="Z151" s="483">
        <f ca="1">Z120+CHP!Y170+Autoproducer!Y170</f>
        <v>0</v>
      </c>
      <c r="AA151" s="483">
        <f ca="1">AA120+CHP!Z170+Autoproducer!Z170</f>
        <v>0</v>
      </c>
      <c r="AB151" s="483">
        <f ca="1">AB120+CHP!AA170+Autoproducer!AA170</f>
        <v>0</v>
      </c>
      <c r="AC151" s="483">
        <f ca="1">AC120+CHP!AB170+Autoproducer!AB170</f>
        <v>0</v>
      </c>
      <c r="AD151" s="483">
        <f ca="1">AD120+CHP!AC170+Autoproducer!AC170</f>
        <v>0</v>
      </c>
      <c r="AE151" s="483">
        <f ca="1">AE120+CHP!AD170+Autoproducer!AD170</f>
        <v>0</v>
      </c>
      <c r="AF151" s="483">
        <f ca="1">AF120+CHP!AE170+Autoproducer!AE170</f>
        <v>0</v>
      </c>
      <c r="AG151" s="483">
        <f ca="1">AG120+CHP!AF170+Autoproducer!AF170</f>
        <v>0</v>
      </c>
      <c r="AH151" s="483">
        <f ca="1">AH120+CHP!AG170+Autoproducer!AG170</f>
        <v>0</v>
      </c>
    </row>
    <row r="152" spans="1:34">
      <c r="A152" s="431" t="s">
        <v>268</v>
      </c>
      <c r="B152" s="431"/>
      <c r="C152" s="483">
        <f ca="1">C121+CHP!B171+Autoproducer!B171</f>
        <v>49114783701935</v>
      </c>
      <c r="D152" s="483">
        <f ca="1">D121+CHP!C171+Autoproducer!C171</f>
        <v>43332841462337</v>
      </c>
      <c r="E152" s="483">
        <f ca="1">E121+CHP!D171+Autoproducer!D171</f>
        <v>43816652815719</v>
      </c>
      <c r="F152" s="483">
        <f ca="1">F121+CHP!E171+Autoproducer!E171</f>
        <v>44716859186356</v>
      </c>
      <c r="G152" s="483">
        <f ca="1">G121+CHP!F171+Autoproducer!F171</f>
        <v>44284601501777</v>
      </c>
      <c r="H152" s="483">
        <f ca="1">H121+CHP!G171+Autoproducer!G171</f>
        <v>44328886103278.773</v>
      </c>
      <c r="I152" s="483">
        <f ca="1">I121+CHP!H171+Autoproducer!H171</f>
        <v>44373214989382.047</v>
      </c>
      <c r="J152" s="483">
        <f ca="1">J121+CHP!I171+Autoproducer!I171</f>
        <v>44417588204371.422</v>
      </c>
      <c r="K152" s="483">
        <f ca="1">K121+CHP!J171+Autoproducer!J171</f>
        <v>44462005792575.789</v>
      </c>
      <c r="L152" s="483">
        <f ca="1">L121+CHP!K171+Autoproducer!K171</f>
        <v>44506467798368.359</v>
      </c>
      <c r="M152" s="483">
        <f ca="1">M121+CHP!L171+Autoproducer!L171</f>
        <v>44550974266166.727</v>
      </c>
      <c r="N152" s="483">
        <f ca="1">N121+CHP!M171+Autoproducer!M171</f>
        <v>44595525240432.891</v>
      </c>
      <c r="O152" s="483">
        <f ca="1">O121+CHP!N171+Autoproducer!N171</f>
        <v>44640120765673.32</v>
      </c>
      <c r="P152" s="483">
        <f ca="1">P121+CHP!O171+Autoproducer!O171</f>
        <v>44684760886438.992</v>
      </c>
      <c r="Q152" s="483">
        <f ca="1">Q121+CHP!P171+Autoproducer!P171</f>
        <v>44729445647325.43</v>
      </c>
      <c r="R152" s="483">
        <f ca="1">R121+CHP!Q171+Autoproducer!Q171</f>
        <v>44774175092972.75</v>
      </c>
      <c r="S152" s="483">
        <f ca="1">S121+CHP!R171+Autoproducer!R171</f>
        <v>44818949268065.719</v>
      </c>
      <c r="T152" s="483">
        <f ca="1">T121+CHP!S171+Autoproducer!S171</f>
        <v>44863768217333.781</v>
      </c>
      <c r="U152" s="483">
        <f ca="1">U121+CHP!T171+Autoproducer!T171</f>
        <v>44908631985551.109</v>
      </c>
      <c r="V152" s="483">
        <f ca="1">V121+CHP!U171+Autoproducer!U171</f>
        <v>44953540617536.656</v>
      </c>
      <c r="W152" s="483">
        <f ca="1">W121+CHP!V171+Autoproducer!V171</f>
        <v>44998494158154.188</v>
      </c>
      <c r="X152" s="483">
        <f ca="1">X121+CHP!W171+Autoproducer!W171</f>
        <v>45043492652312.336</v>
      </c>
      <c r="Y152" s="483">
        <f ca="1">Y121+CHP!X171+Autoproducer!X171</f>
        <v>44818275189050.773</v>
      </c>
      <c r="Z152" s="483">
        <f ca="1">Z121+CHP!Y171+Autoproducer!Y171</f>
        <v>44594183813105.516</v>
      </c>
      <c r="AA152" s="483">
        <f ca="1">AA121+CHP!Z171+Autoproducer!Z171</f>
        <v>44371212894039.984</v>
      </c>
      <c r="AB152" s="483">
        <f ca="1">AB121+CHP!AA171+Autoproducer!AA171</f>
        <v>44149356829569.781</v>
      </c>
      <c r="AC152" s="483">
        <f ca="1">AC121+CHP!AB171+Autoproducer!AB171</f>
        <v>43928610045421.93</v>
      </c>
      <c r="AD152" s="483">
        <f ca="1">AD121+CHP!AC171+Autoproducer!AC171</f>
        <v>43708966995194.82</v>
      </c>
      <c r="AE152" s="483">
        <f ca="1">AE121+CHP!AD171+Autoproducer!AD171</f>
        <v>43490422160218.844</v>
      </c>
      <c r="AF152" s="483">
        <f ca="1">AF121+CHP!AE171+Autoproducer!AE171</f>
        <v>43272970049417.75</v>
      </c>
      <c r="AG152" s="483">
        <f ca="1">AG121+CHP!AF171+Autoproducer!AF171</f>
        <v>43056605199170.664</v>
      </c>
      <c r="AH152" s="483">
        <f ca="1">AH121+CHP!AG171+Autoproducer!AG171</f>
        <v>42841322173174.805</v>
      </c>
    </row>
    <row r="153" spans="1:34">
      <c r="A153" s="431" t="s">
        <v>269</v>
      </c>
      <c r="B153" s="431" t="s">
        <v>393</v>
      </c>
      <c r="C153" s="483">
        <f ca="1">C122+CHP!B172+Autoproducer!B172</f>
        <v>27628800811577</v>
      </c>
      <c r="D153" s="483">
        <f ca="1">D122+CHP!C172+Autoproducer!C172</f>
        <v>26712731773616</v>
      </c>
      <c r="E153" s="483">
        <f ca="1">E122+CHP!D172+Autoproducer!D172</f>
        <v>26213057752910</v>
      </c>
      <c r="F153" s="483">
        <f ca="1">F122+CHP!E172+Autoproducer!E172</f>
        <v>24856799696708</v>
      </c>
      <c r="G153" s="483">
        <f ca="1">G122+CHP!F172+Autoproducer!F172</f>
        <v>23500541640506</v>
      </c>
      <c r="H153" s="483">
        <f ca="1">H122+CHP!G172+Autoproducer!G172</f>
        <v>24238565202694.961</v>
      </c>
      <c r="I153" s="483">
        <f ca="1">I122+CHP!H172+Autoproducer!H172</f>
        <v>23999924370048.359</v>
      </c>
      <c r="J153" s="483">
        <f ca="1">J122+CHP!I172+Autoproducer!I172</f>
        <v>23763633076102.996</v>
      </c>
      <c r="K153" s="483">
        <f ca="1">K122+CHP!J172+Autoproducer!J172</f>
        <v>23529668188471.816</v>
      </c>
      <c r="L153" s="483">
        <f ca="1">L122+CHP!K172+Autoproducer!K172</f>
        <v>23298006802517.715</v>
      </c>
      <c r="M153" s="483">
        <f ca="1">M122+CHP!L172+Autoproducer!L172</f>
        <v>23068626239111.227</v>
      </c>
      <c r="N153" s="483">
        <f ca="1">N122+CHP!M172+Autoproducer!M172</f>
        <v>22841504042410.297</v>
      </c>
      <c r="O153" s="483">
        <f ca="1">O122+CHP!N172+Autoproducer!N172</f>
        <v>22437581744568.098</v>
      </c>
      <c r="P153" s="483">
        <f ca="1">P122+CHP!O172+Autoproducer!O172</f>
        <v>22040802287337.059</v>
      </c>
      <c r="Q153" s="483">
        <f ca="1">Q122+CHP!P172+Autoproducer!P172</f>
        <v>21651039358868.914</v>
      </c>
      <c r="R153" s="483">
        <f ca="1">R122+CHP!Q172+Autoproducer!Q172</f>
        <v>21268168880976.191</v>
      </c>
      <c r="S153" s="483">
        <f ca="1">S122+CHP!R172+Autoproducer!R172</f>
        <v>20892068969632.816</v>
      </c>
      <c r="T153" s="483">
        <f ca="1">T122+CHP!S172+Autoproducer!S172</f>
        <v>20522619896173.234</v>
      </c>
      <c r="U153" s="483">
        <f ca="1">U122+CHP!T172+Autoproducer!T172</f>
        <v>20159704049177.652</v>
      </c>
      <c r="V153" s="483">
        <f ca="1">V122+CHP!U172+Autoproducer!U172</f>
        <v>19803205897031.309</v>
      </c>
      <c r="W153" s="483">
        <f ca="1">W122+CHP!V172+Autoproducer!V172</f>
        <v>19453011951145.816</v>
      </c>
      <c r="X153" s="483">
        <f ca="1">X122+CHP!W172+Autoproducer!W172</f>
        <v>19109010729830.906</v>
      </c>
      <c r="Y153" s="483">
        <f ca="1">Y122+CHP!X172+Autoproducer!X172</f>
        <v>18781174826896.406</v>
      </c>
      <c r="Z153" s="483">
        <f ca="1">Z122+CHP!Y172+Autoproducer!Y172</f>
        <v>18458963306132.832</v>
      </c>
      <c r="AA153" s="483">
        <f ca="1">AA122+CHP!Z172+Autoproducer!Z172</f>
        <v>18142279675134.922</v>
      </c>
      <c r="AB153" s="483">
        <f ca="1">AB122+CHP!AA172+Autoproducer!AA172</f>
        <v>17831029096929.785</v>
      </c>
      <c r="AC153" s="483">
        <f ca="1">AC122+CHP!AB172+Autoproducer!AB172</f>
        <v>17525118361576.139</v>
      </c>
      <c r="AD153" s="483">
        <f ca="1">AD122+CHP!AC172+Autoproducer!AC172</f>
        <v>17224455858250.822</v>
      </c>
      <c r="AE153" s="483">
        <f ca="1">AE122+CHP!AD172+Autoproducer!AD172</f>
        <v>16928951547814.18</v>
      </c>
      <c r="AF153" s="483">
        <f ca="1">AF122+CHP!AE172+Autoproducer!AE172</f>
        <v>16638516935846.113</v>
      </c>
      <c r="AG153" s="483">
        <f ca="1">AG122+CHP!AF172+Autoproducer!AF172</f>
        <v>16353065046144.74</v>
      </c>
      <c r="AH153" s="483">
        <f ca="1">AH122+CHP!AG172+Autoproducer!AG172</f>
        <v>16072510394679.699</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BC04504-207B-4325-9045-F2B58EAA069B}">
          <x14:formula1>
            <xm:f>'matching keys'!I2:I10</xm:f>
          </x14:formula1>
          <xm:sqref>B3:B4</xm:sqref>
        </x14:dataValidation>
        <x14:dataValidation type="list" allowBlank="1" showInputMessage="1" showErrorMessage="1" xr:uid="{5D41B2EB-033C-4F25-B285-45EDB44C31BD}">
          <x14:formula1>
            <xm:f>'matching keys'!I3:I11</xm:f>
          </x14:formula1>
          <xm:sqref>B30</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866E2-8F85-4334-9B1D-43C748CC9E91}">
  <dimension ref="A1:AH153"/>
  <sheetViews>
    <sheetView workbookViewId="0"/>
  </sheetViews>
  <sheetFormatPr defaultColWidth="9" defaultRowHeight="12"/>
  <cols>
    <col min="1" max="1" width="2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285</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-SUMPRODUCT((INDIRECT("'"&amp;C$6&amp;"_KESIS'!$b$4:$b$47")='heavy or residual oil'!$B7)*(INDIRECT("'"&amp;C$6&amp;"_KESIS'!$D$1:$BI$1")='heavy or residual oil'!$B$3)*IF(OR('heavy or residual oil'!$A7="coal mining 05",'heavy or residual oil'!$A7="energy pipelines and gas processing 352T353",'heavy or residual oil'!$A7="oil and gas extraction 06",'heavy or residual oil'!$A7="refined petroleum and coke 19",'heavy or residual oil'!$A7="iron and steel 241",'heavy or residual oil'!$A7="chemicals 20, rubber and plastic products 22"),INDIRECT("'"&amp;C$6&amp;"_KESIS'!$D$4:$BI$47")&lt;0,1),INDIRECT("'"&amp;C$6&amp;"_KESIS'!$D$4:$BI$47"))</f>
        <v>0</v>
      </c>
      <c r="D7" s="610" cm="1">
        <f t="array" aca="1" ref="D7" ca="1">-SUMPRODUCT((INDIRECT("'"&amp;D$6&amp;"_KESIS'!$b$4:$b$47")='heavy or residual oil'!$B7)*(INDIRECT("'"&amp;D$6&amp;"_KESIS'!$D$1:$BI$1")='heavy or residual oil'!$B$3)*IF(OR('heavy or residual oil'!$A7="coal mining 05",'heavy or residual oil'!$A7="energy pipelines and gas processing 352T353",'heavy or residual oil'!$A7="oil and gas extraction 06",'heavy or residual oil'!$A7="refined petroleum and coke 19",'heavy or residual oil'!$A7="iron and steel 241",'heavy or residual oil'!$A7="chemicals 20, rubber and plastic products 22"),INDIRECT("'"&amp;D$6&amp;"_KESIS'!$D$4:$BI$47")&lt;0,1),INDIRECT("'"&amp;D$6&amp;"_KESIS'!$D$4:$BI$47"))</f>
        <v>0</v>
      </c>
      <c r="E7" s="610" cm="1">
        <f t="array" aca="1" ref="E7" ca="1">-SUMPRODUCT((INDIRECT("'"&amp;E$6&amp;"_KESIS'!$b$4:$b$47")='heavy or residual oil'!$B7)*(INDIRECT("'"&amp;E$6&amp;"_KESIS'!$D$1:$BI$1")='heavy or residual oil'!$B$3)*IF(OR('heavy or residual oil'!$A7="coal mining 05",'heavy or residual oil'!$A7="energy pipelines and gas processing 352T353",'heavy or residual oil'!$A7="oil and gas extraction 06",'heavy or residual oil'!$A7="refined petroleum and coke 19",'heavy or residual oil'!$A7="iron and steel 241",'heavy or residual oil'!$A7="chemicals 20, rubber and plastic products 22"),INDIRECT("'"&amp;E$6&amp;"_KESIS'!$D$4:$BI$47")&lt;0,1),INDIRECT("'"&amp;E$6&amp;"_KESIS'!$D$4:$BI$47"))</f>
        <v>0</v>
      </c>
      <c r="F7" s="610" cm="1">
        <f t="array" aca="1" ref="F7" ca="1">-SUMPRODUCT((INDIRECT("'"&amp;F$6&amp;"_KESIS'!$b$4:$b$47")='heavy or residual oil'!$B7)*(INDIRECT("'"&amp;F$6&amp;"_KESIS'!$D$1:$BI$1")='heavy or residual oil'!$B$3)*IF(OR('heavy or residual oil'!$A7="coal mining 05",'heavy or residual oil'!$A7="energy pipelines and gas processing 352T353",'heavy or residual oil'!$A7="oil and gas extraction 06",'heavy or residual oil'!$A7="refined petroleum and coke 19",'heavy or residual oil'!$A7="iron and steel 241",'heavy or residual oil'!$A7="chemicals 20, rubber and plastic products 22"),INDIRECT("'"&amp;F$6&amp;"_KESIS'!$D$4:$BI$47")&lt;0,1),INDIRECT("'"&amp;F$6&amp;"_KESIS'!$D$4:$BI$47"))</f>
        <v>0</v>
      </c>
      <c r="G7" s="610" cm="1">
        <f t="array" aca="1" ref="G7" ca="1">-SUMPRODUCT((INDIRECT("'"&amp;G$6&amp;"_KESIS'!$b$4:$b$47")='heavy or residual oil'!$B7)*(INDIRECT("'"&amp;G$6&amp;"_KESIS'!$D$1:$BI$1")='heavy or residual oil'!$B$3)*IF(OR('heavy or residual oil'!$A7="coal mining 05",'heavy or residual oil'!$A7="energy pipelines and gas processing 352T353",'heavy or residual oil'!$A7="oil and gas extraction 06",'heavy or residual oil'!$A7="refined petroleum and coke 19",'heavy or residual oil'!$A7="iron and steel 241",'heavy or residual oil'!$A7="chemicals 20, rubber and plastic products 22"),INDIRECT("'"&amp;G$6&amp;"_KESIS'!$D$4:$BI$47")&lt;0,1),INDIRECT("'"&amp;G$6&amp;"_KESIS'!$D$4:$BI$47"))</f>
        <v>0</v>
      </c>
    </row>
    <row r="8" spans="1:8" ht="13.5">
      <c r="A8" s="607" t="s">
        <v>351</v>
      </c>
      <c r="B8" s="595" t="s">
        <v>86</v>
      </c>
      <c r="C8" s="610" cm="1">
        <f t="array" aca="1" ref="C8" ca="1">-SUMPRODUCT((INDIRECT("'"&amp;C$6&amp;"_KESIS'!$b$4:$b$47")='heavy or residual oil'!$B8)*(INDIRECT("'"&amp;C$6&amp;"_KESIS'!$D$1:$BI$1")='heavy or residual oil'!$B$3)*IF(OR('heavy or residual oil'!$A8="coal mining 05",'heavy or residual oil'!$A8="energy pipelines and gas processing 352T353",'heavy or residual oil'!$A8="oil and gas extraction 06",'heavy or residual oil'!$A8="refined petroleum and coke 19",'heavy or residual oil'!$A8="iron and steel 241",'heavy or residual oil'!$A8="chemicals 20, rubber and plastic products 22"),INDIRECT("'"&amp;C$6&amp;"_KESIS'!$D$4:$BI$47")&lt;0,1),INDIRECT("'"&amp;C$6&amp;"_KESIS'!$D$4:$BI$47"))</f>
        <v>0</v>
      </c>
      <c r="D8" s="610" cm="1">
        <f t="array" aca="1" ref="D8" ca="1">-SUMPRODUCT((INDIRECT("'"&amp;D$6&amp;"_KESIS'!$b$4:$b$47")='heavy or residual oil'!$B8)*(INDIRECT("'"&amp;D$6&amp;"_KESIS'!$D$1:$BI$1")='heavy or residual oil'!$B$3)*IF(OR('heavy or residual oil'!$A8="coal mining 05",'heavy or residual oil'!$A8="energy pipelines and gas processing 352T353",'heavy or residual oil'!$A8="oil and gas extraction 06",'heavy or residual oil'!$A8="refined petroleum and coke 19",'heavy or residual oil'!$A8="iron and steel 241",'heavy or residual oil'!$A8="chemicals 20, rubber and plastic products 22"),INDIRECT("'"&amp;D$6&amp;"_KESIS'!$D$4:$BI$47")&lt;0,1),INDIRECT("'"&amp;D$6&amp;"_KESIS'!$D$4:$BI$47"))</f>
        <v>0</v>
      </c>
      <c r="E8" s="610" cm="1">
        <f t="array" aca="1" ref="E8" ca="1">-SUMPRODUCT((INDIRECT("'"&amp;E$6&amp;"_KESIS'!$b$4:$b$47")='heavy or residual oil'!$B8)*(INDIRECT("'"&amp;E$6&amp;"_KESIS'!$D$1:$BI$1")='heavy or residual oil'!$B$3)*IF(OR('heavy or residual oil'!$A8="coal mining 05",'heavy or residual oil'!$A8="energy pipelines and gas processing 352T353",'heavy or residual oil'!$A8="oil and gas extraction 06",'heavy or residual oil'!$A8="refined petroleum and coke 19",'heavy or residual oil'!$A8="iron and steel 241",'heavy or residual oil'!$A8="chemicals 20, rubber and plastic products 22"),INDIRECT("'"&amp;E$6&amp;"_KESIS'!$D$4:$BI$47")&lt;0,1),INDIRECT("'"&amp;E$6&amp;"_KESIS'!$D$4:$BI$47"))</f>
        <v>0</v>
      </c>
      <c r="F8" s="610" cm="1">
        <f t="array" aca="1" ref="F8" ca="1">-SUMPRODUCT((INDIRECT("'"&amp;F$6&amp;"_KESIS'!$b$4:$b$47")='heavy or residual oil'!$B8)*(INDIRECT("'"&amp;F$6&amp;"_KESIS'!$D$1:$BI$1")='heavy or residual oil'!$B$3)*IF(OR('heavy or residual oil'!$A8="coal mining 05",'heavy or residual oil'!$A8="energy pipelines and gas processing 352T353",'heavy or residual oil'!$A8="oil and gas extraction 06",'heavy or residual oil'!$A8="refined petroleum and coke 19",'heavy or residual oil'!$A8="iron and steel 241",'heavy or residual oil'!$A8="chemicals 20, rubber and plastic products 22"),INDIRECT("'"&amp;F$6&amp;"_KESIS'!$D$4:$BI$47")&lt;0,1),INDIRECT("'"&amp;F$6&amp;"_KESIS'!$D$4:$BI$47"))</f>
        <v>0</v>
      </c>
      <c r="G8" s="610" cm="1">
        <f t="array" aca="1" ref="G8" ca="1">-SUMPRODUCT((INDIRECT("'"&amp;G$6&amp;"_KESIS'!$b$4:$b$47")='heavy or residual oil'!$B8)*(INDIRECT("'"&amp;G$6&amp;"_KESIS'!$D$1:$BI$1")='heavy or residual oil'!$B$3)*IF(OR('heavy or residual oil'!$A8="coal mining 05",'heavy or residual oil'!$A8="energy pipelines and gas processing 352T353",'heavy or residual oil'!$A8="oil and gas extraction 06",'heavy or residual oil'!$A8="refined petroleum and coke 19",'heavy or residual oil'!$A8="iron and steel 241",'heavy or residual oil'!$A8="chemicals 20, rubber and plastic products 22"),INDIRECT("'"&amp;G$6&amp;"_KESIS'!$D$4:$BI$47")&lt;0,1),INDIRECT("'"&amp;G$6&amp;"_KESIS'!$D$4:$BI$47"))</f>
        <v>0</v>
      </c>
    </row>
    <row r="9" spans="1:8" ht="13.5">
      <c r="A9" s="607" t="s">
        <v>254</v>
      </c>
      <c r="B9" s="596" t="s">
        <v>88</v>
      </c>
      <c r="C9" s="610" cm="1">
        <f t="array" aca="1" ref="C9" ca="1">-SUMPRODUCT((INDIRECT("'"&amp;C$6&amp;"_KESIS'!$b$4:$b$47")='heavy or residual oil'!$B9)*(INDIRECT("'"&amp;C$6&amp;"_KESIS'!$D$1:$BI$1")='heavy or residual oil'!$B$3)*IF(OR('heavy or residual oil'!$A9="coal mining 05",'heavy or residual oil'!$A9="energy pipelines and gas processing 352T353",'heavy or residual oil'!$A9="oil and gas extraction 06",'heavy or residual oil'!$A9="refined petroleum and coke 19",'heavy or residual oil'!$A9="iron and steel 241",'heavy or residual oil'!$A9="chemicals 20, rubber and plastic products 22"),INDIRECT("'"&amp;C$6&amp;"_KESIS'!$D$4:$BI$47")&lt;0,1),INDIRECT("'"&amp;C$6&amp;"_KESIS'!$D$4:$BI$47"))</f>
        <v>0</v>
      </c>
      <c r="D9" s="610" cm="1">
        <f t="array" aca="1" ref="D9" ca="1">-SUMPRODUCT((INDIRECT("'"&amp;D$6&amp;"_KESIS'!$b$4:$b$47")='heavy or residual oil'!$B9)*(INDIRECT("'"&amp;D$6&amp;"_KESIS'!$D$1:$BI$1")='heavy or residual oil'!$B$3)*IF(OR('heavy or residual oil'!$A9="coal mining 05",'heavy or residual oil'!$A9="energy pipelines and gas processing 352T353",'heavy or residual oil'!$A9="oil and gas extraction 06",'heavy or residual oil'!$A9="refined petroleum and coke 19",'heavy or residual oil'!$A9="iron and steel 241",'heavy or residual oil'!$A9="chemicals 20, rubber and plastic products 22"),INDIRECT("'"&amp;D$6&amp;"_KESIS'!$D$4:$BI$47")&lt;0,1),INDIRECT("'"&amp;D$6&amp;"_KESIS'!$D$4:$BI$47"))</f>
        <v>0</v>
      </c>
      <c r="E9" s="610" cm="1">
        <f t="array" aca="1" ref="E9" ca="1">-SUMPRODUCT((INDIRECT("'"&amp;E$6&amp;"_KESIS'!$b$4:$b$47")='heavy or residual oil'!$B9)*(INDIRECT("'"&amp;E$6&amp;"_KESIS'!$D$1:$BI$1")='heavy or residual oil'!$B$3)*IF(OR('heavy or residual oil'!$A9="coal mining 05",'heavy or residual oil'!$A9="energy pipelines and gas processing 352T353",'heavy or residual oil'!$A9="oil and gas extraction 06",'heavy or residual oil'!$A9="refined petroleum and coke 19",'heavy or residual oil'!$A9="iron and steel 241",'heavy or residual oil'!$A9="chemicals 20, rubber and plastic products 22"),INDIRECT("'"&amp;E$6&amp;"_KESIS'!$D$4:$BI$47")&lt;0,1),INDIRECT("'"&amp;E$6&amp;"_KESIS'!$D$4:$BI$47"))</f>
        <v>0</v>
      </c>
      <c r="F9" s="610" cm="1">
        <f t="array" aca="1" ref="F9" ca="1">-SUMPRODUCT((INDIRECT("'"&amp;F$6&amp;"_KESIS'!$b$4:$b$47")='heavy or residual oil'!$B9)*(INDIRECT("'"&amp;F$6&amp;"_KESIS'!$D$1:$BI$1")='heavy or residual oil'!$B$3)*IF(OR('heavy or residual oil'!$A9="coal mining 05",'heavy or residual oil'!$A9="energy pipelines and gas processing 352T353",'heavy or residual oil'!$A9="oil and gas extraction 06",'heavy or residual oil'!$A9="refined petroleum and coke 19",'heavy or residual oil'!$A9="iron and steel 241",'heavy or residual oil'!$A9="chemicals 20, rubber and plastic products 22"),INDIRECT("'"&amp;F$6&amp;"_KESIS'!$D$4:$BI$47")&lt;0,1),INDIRECT("'"&amp;F$6&amp;"_KESIS'!$D$4:$BI$47"))</f>
        <v>0</v>
      </c>
      <c r="G9" s="610" cm="1">
        <f t="array" aca="1" ref="G9" ca="1">-SUMPRODUCT((INDIRECT("'"&amp;G$6&amp;"_KESIS'!$b$4:$b$47")='heavy or residual oil'!$B9)*(INDIRECT("'"&amp;G$6&amp;"_KESIS'!$D$1:$BI$1")='heavy or residual oil'!$B$3)*IF(OR('heavy or residual oil'!$A9="coal mining 05",'heavy or residual oil'!$A9="energy pipelines and gas processing 352T353",'heavy or residual oil'!$A9="oil and gas extraction 06",'heavy or residual oil'!$A9="refined petroleum and coke 19",'heavy or residual oil'!$A9="iron and steel 241",'heavy or residual oil'!$A9="chemicals 20, rubber and plastic products 22"),INDIRECT("'"&amp;G$6&amp;"_KESIS'!$D$4:$BI$47")&lt;0,1),INDIRECT("'"&amp;G$6&amp;"_KESIS'!$D$4:$BI$47"))</f>
        <v>0</v>
      </c>
    </row>
    <row r="10" spans="1:8" ht="13.5">
      <c r="A10" s="607" t="s">
        <v>910</v>
      </c>
      <c r="B10" s="597" t="s">
        <v>90</v>
      </c>
      <c r="C10" s="610" cm="1">
        <f t="array" aca="1" ref="C10" ca="1">-SUMPRODUCT((INDIRECT("'"&amp;C$6&amp;"_KESIS'!$b$4:$b$47")='heavy or residual oil'!$B10)*(INDIRECT("'"&amp;C$6&amp;"_KESIS'!$D$1:$BI$1")='heavy or residual oil'!$B$3)*IF(OR('heavy or residual oil'!$A10="coal mining 05",'heavy or residual oil'!$A10="energy pipelines and gas processing 352T353",'heavy or residual oil'!$A10="oil and gas extraction 06",'heavy or residual oil'!$A10="refined petroleum and coke 19",'heavy or residual oil'!$A10="iron and steel 241",'heavy or residual oil'!$A10="chemicals 20, rubber and plastic products 22"),INDIRECT("'"&amp;C$6&amp;"_KESIS'!$D$4:$BI$47")&lt;0,1),INDIRECT("'"&amp;C$6&amp;"_KESIS'!$D$4:$BI$47"))</f>
        <v>0</v>
      </c>
      <c r="D10" s="610" cm="1">
        <f t="array" aca="1" ref="D10" ca="1">-SUMPRODUCT((INDIRECT("'"&amp;D$6&amp;"_KESIS'!$b$4:$b$47")='heavy or residual oil'!$B10)*(INDIRECT("'"&amp;D$6&amp;"_KESIS'!$D$1:$BI$1")='heavy or residual oil'!$B$3)*IF(OR('heavy or residual oil'!$A10="coal mining 05",'heavy or residual oil'!$A10="energy pipelines and gas processing 352T353",'heavy or residual oil'!$A10="oil and gas extraction 06",'heavy or residual oil'!$A10="refined petroleum and coke 19",'heavy or residual oil'!$A10="iron and steel 241",'heavy or residual oil'!$A10="chemicals 20, rubber and plastic products 22"),INDIRECT("'"&amp;D$6&amp;"_KESIS'!$D$4:$BI$47")&lt;0,1),INDIRECT("'"&amp;D$6&amp;"_KESIS'!$D$4:$BI$47"))</f>
        <v>0</v>
      </c>
      <c r="E10" s="610" cm="1">
        <f t="array" aca="1" ref="E10" ca="1">-SUMPRODUCT((INDIRECT("'"&amp;E$6&amp;"_KESIS'!$b$4:$b$47")='heavy or residual oil'!$B10)*(INDIRECT("'"&amp;E$6&amp;"_KESIS'!$D$1:$BI$1")='heavy or residual oil'!$B$3)*IF(OR('heavy or residual oil'!$A10="coal mining 05",'heavy or residual oil'!$A10="energy pipelines and gas processing 352T353",'heavy or residual oil'!$A10="oil and gas extraction 06",'heavy or residual oil'!$A10="refined petroleum and coke 19",'heavy or residual oil'!$A10="iron and steel 241",'heavy or residual oil'!$A10="chemicals 20, rubber and plastic products 22"),INDIRECT("'"&amp;E$6&amp;"_KESIS'!$D$4:$BI$47")&lt;0,1),INDIRECT("'"&amp;E$6&amp;"_KESIS'!$D$4:$BI$47"))</f>
        <v>0</v>
      </c>
      <c r="F10" s="610" cm="1">
        <f t="array" aca="1" ref="F10" ca="1">-SUMPRODUCT((INDIRECT("'"&amp;F$6&amp;"_KESIS'!$b$4:$b$47")='heavy or residual oil'!$B10)*(INDIRECT("'"&amp;F$6&amp;"_KESIS'!$D$1:$BI$1")='heavy or residual oil'!$B$3)*IF(OR('heavy or residual oil'!$A10="coal mining 05",'heavy or residual oil'!$A10="energy pipelines and gas processing 352T353",'heavy or residual oil'!$A10="oil and gas extraction 06",'heavy or residual oil'!$A10="refined petroleum and coke 19",'heavy or residual oil'!$A10="iron and steel 241",'heavy or residual oil'!$A10="chemicals 20, rubber and plastic products 22"),INDIRECT("'"&amp;F$6&amp;"_KESIS'!$D$4:$BI$47")&lt;0,1),INDIRECT("'"&amp;F$6&amp;"_KESIS'!$D$4:$BI$47"))</f>
        <v>0</v>
      </c>
      <c r="G10" s="610" cm="1">
        <f t="array" aca="1" ref="G10" ca="1">-SUMPRODUCT((INDIRECT("'"&amp;G$6&amp;"_KESIS'!$b$4:$b$47")='heavy or residual oil'!$B10)*(INDIRECT("'"&amp;G$6&amp;"_KESIS'!$D$1:$BI$1")='heavy or residual oil'!$B$3)*IF(OR('heavy or residual oil'!$A10="coal mining 05",'heavy or residual oil'!$A10="energy pipelines and gas processing 352T353",'heavy or residual oil'!$A10="oil and gas extraction 06",'heavy or residual oil'!$A10="refined petroleum and coke 19",'heavy or residual oil'!$A10="iron and steel 241",'heavy or residual oil'!$A10="chemicals 20, rubber and plastic products 22"),INDIRECT("'"&amp;G$6&amp;"_KESIS'!$D$4:$BI$47")&lt;0,1),INDIRECT("'"&amp;G$6&amp;"_KESIS'!$D$4:$BI$47"))</f>
        <v>0</v>
      </c>
      <c r="H10" s="485"/>
    </row>
    <row r="11" spans="1:8" ht="13.5">
      <c r="A11" s="607" t="s">
        <v>247</v>
      </c>
      <c r="B11" s="598" t="s">
        <v>94</v>
      </c>
      <c r="C11" s="610" cm="1">
        <f t="array" aca="1" ref="C11" ca="1">-SUMPRODUCT((INDIRECT("'"&amp;C$6&amp;"_KESIS'!$b$4:$b$47")='heavy or residual oil'!$B11)*(INDIRECT("'"&amp;C$6&amp;"_KESIS'!$D$1:$BI$1")='heavy or residual oil'!$B$3)*IF(OR('heavy or residual oil'!$A11="coal mining 05",'heavy or residual oil'!$A11="energy pipelines and gas processing 352T353",'heavy or residual oil'!$A11="oil and gas extraction 06",'heavy or residual oil'!$A11="refined petroleum and coke 19",'heavy or residual oil'!$A11="iron and steel 241",'heavy or residual oil'!$A11="chemicals 20, rubber and plastic products 22"),INDIRECT("'"&amp;C$6&amp;"_KESIS'!$D$4:$BI$47")&lt;0,1),INDIRECT("'"&amp;C$6&amp;"_KESIS'!$D$4:$BI$47"))</f>
        <v>0.3</v>
      </c>
      <c r="D11" s="610" cm="1">
        <f t="array" aca="1" ref="D11" ca="1">-SUMPRODUCT((INDIRECT("'"&amp;D$6&amp;"_KESIS'!$b$4:$b$47")='heavy or residual oil'!$B11)*(INDIRECT("'"&amp;D$6&amp;"_KESIS'!$D$1:$BI$1")='heavy or residual oil'!$B$3)*IF(OR('heavy or residual oil'!$A11="coal mining 05",'heavy or residual oil'!$A11="energy pipelines and gas processing 352T353",'heavy or residual oil'!$A11="oil and gas extraction 06",'heavy or residual oil'!$A11="refined petroleum and coke 19",'heavy or residual oil'!$A11="iron and steel 241",'heavy or residual oil'!$A11="chemicals 20, rubber and plastic products 22"),INDIRECT("'"&amp;D$6&amp;"_KESIS'!$D$4:$BI$47")&lt;0,1),INDIRECT("'"&amp;D$6&amp;"_KESIS'!$D$4:$BI$47"))</f>
        <v>0.2</v>
      </c>
      <c r="E11" s="610" cm="1">
        <f t="array" aca="1" ref="E11" ca="1">-SUMPRODUCT((INDIRECT("'"&amp;E$6&amp;"_KESIS'!$b$4:$b$47")='heavy or residual oil'!$B11)*(INDIRECT("'"&amp;E$6&amp;"_KESIS'!$D$1:$BI$1")='heavy or residual oil'!$B$3)*IF(OR('heavy or residual oil'!$A11="coal mining 05",'heavy or residual oil'!$A11="energy pipelines and gas processing 352T353",'heavy or residual oil'!$A11="oil and gas extraction 06",'heavy or residual oil'!$A11="refined petroleum and coke 19",'heavy or residual oil'!$A11="iron and steel 241",'heavy or residual oil'!$A11="chemicals 20, rubber and plastic products 22"),INDIRECT("'"&amp;E$6&amp;"_KESIS'!$D$4:$BI$47")&lt;0,1),INDIRECT("'"&amp;E$6&amp;"_KESIS'!$D$4:$BI$47"))</f>
        <v>0.3</v>
      </c>
      <c r="F11" s="610" cm="1">
        <f t="array" aca="1" ref="F11" ca="1">-SUMPRODUCT((INDIRECT("'"&amp;F$6&amp;"_KESIS'!$b$4:$b$47")='heavy or residual oil'!$B11)*(INDIRECT("'"&amp;F$6&amp;"_KESIS'!$D$1:$BI$1")='heavy or residual oil'!$B$3)*IF(OR('heavy or residual oil'!$A11="coal mining 05",'heavy or residual oil'!$A11="energy pipelines and gas processing 352T353",'heavy or residual oil'!$A11="oil and gas extraction 06",'heavy or residual oil'!$A11="refined petroleum and coke 19",'heavy or residual oil'!$A11="iron and steel 241",'heavy or residual oil'!$A11="chemicals 20, rubber and plastic products 22"),INDIRECT("'"&amp;F$6&amp;"_KESIS'!$D$4:$BI$47")&lt;0,1),INDIRECT("'"&amp;F$6&amp;"_KESIS'!$D$4:$BI$47"))</f>
        <v>0.5</v>
      </c>
      <c r="G11" s="610" cm="1">
        <f t="array" aca="1" ref="G11" ca="1">-SUMPRODUCT((INDIRECT("'"&amp;G$6&amp;"_KESIS'!$b$4:$b$47")='heavy or residual oil'!$B11)*(INDIRECT("'"&amp;G$6&amp;"_KESIS'!$D$1:$BI$1")='heavy or residual oil'!$B$3)*IF(OR('heavy or residual oil'!$A11="coal mining 05",'heavy or residual oil'!$A11="energy pipelines and gas processing 352T353",'heavy or residual oil'!$A11="oil and gas extraction 06",'heavy or residual oil'!$A11="refined petroleum and coke 19",'heavy or residual oil'!$A11="iron and steel 241",'heavy or residual oil'!$A11="chemicals 20, rubber and plastic products 22"),INDIRECT("'"&amp;G$6&amp;"_KESIS'!$D$4:$BI$47")&lt;0,1),INDIRECT("'"&amp;G$6&amp;"_KESIS'!$D$4:$BI$47"))</f>
        <v>0.4</v>
      </c>
    </row>
    <row r="12" spans="1:8" ht="13.5">
      <c r="A12" s="607" t="s">
        <v>806</v>
      </c>
      <c r="B12" s="599" t="s">
        <v>190</v>
      </c>
      <c r="C12" s="610" cm="1">
        <f t="array" aca="1" ref="C12" ca="1">-SUMPRODUCT((INDIRECT("'"&amp;C$6&amp;"_KESIS'!$b$4:$b$47")='heavy or residual oil'!$B12)*(INDIRECT("'"&amp;C$6&amp;"_KESIS'!$D$1:$BI$1")='heavy or residual oil'!$B$3)*IF(OR('heavy or residual oil'!$A12="coal mining 05",'heavy or residual oil'!$A12="energy pipelines and gas processing 352T353",'heavy or residual oil'!$A12="oil and gas extraction 06",'heavy or residual oil'!$A12="refined petroleum and coke 19",'heavy or residual oil'!$A12="iron and steel 241",'heavy or residual oil'!$A12="chemicals 20, rubber and plastic products 22"),INDIRECT("'"&amp;C$6&amp;"_KESIS'!$D$4:$BI$47")&lt;0,1),INDIRECT("'"&amp;C$6&amp;"_KESIS'!$D$4:$BI$47"))</f>
        <v>0</v>
      </c>
      <c r="D12" s="610" cm="1">
        <f t="array" aca="1" ref="D12" ca="1">-SUMPRODUCT((INDIRECT("'"&amp;D$6&amp;"_KESIS'!$b$4:$b$47")='heavy or residual oil'!$B12)*(INDIRECT("'"&amp;D$6&amp;"_KESIS'!$D$1:$BI$1")='heavy or residual oil'!$B$3)*IF(OR('heavy or residual oil'!$A12="coal mining 05",'heavy or residual oil'!$A12="energy pipelines and gas processing 352T353",'heavy or residual oil'!$A12="oil and gas extraction 06",'heavy or residual oil'!$A12="refined petroleum and coke 19",'heavy or residual oil'!$A12="iron and steel 241",'heavy or residual oil'!$A12="chemicals 20, rubber and plastic products 22"),INDIRECT("'"&amp;D$6&amp;"_KESIS'!$D$4:$BI$47")&lt;0,1),INDIRECT("'"&amp;D$6&amp;"_KESIS'!$D$4:$BI$47"))</f>
        <v>0</v>
      </c>
      <c r="E12" s="610" cm="1">
        <f t="array" aca="1" ref="E12" ca="1">-SUMPRODUCT((INDIRECT("'"&amp;E$6&amp;"_KESIS'!$b$4:$b$47")='heavy or residual oil'!$B12)*(INDIRECT("'"&amp;E$6&amp;"_KESIS'!$D$1:$BI$1")='heavy or residual oil'!$B$3)*IF(OR('heavy or residual oil'!$A12="coal mining 05",'heavy or residual oil'!$A12="energy pipelines and gas processing 352T353",'heavy or residual oil'!$A12="oil and gas extraction 06",'heavy or residual oil'!$A12="refined petroleum and coke 19",'heavy or residual oil'!$A12="iron and steel 241",'heavy or residual oil'!$A12="chemicals 20, rubber and plastic products 22"),INDIRECT("'"&amp;E$6&amp;"_KESIS'!$D$4:$BI$47")&lt;0,1),INDIRECT("'"&amp;E$6&amp;"_KESIS'!$D$4:$BI$47"))</f>
        <v>0</v>
      </c>
      <c r="F12" s="610" cm="1">
        <f t="array" aca="1" ref="F12" ca="1">-SUMPRODUCT((INDIRECT("'"&amp;F$6&amp;"_KESIS'!$b$4:$b$47")='heavy or residual oil'!$B12)*(INDIRECT("'"&amp;F$6&amp;"_KESIS'!$D$1:$BI$1")='heavy or residual oil'!$B$3)*IF(OR('heavy or residual oil'!$A12="coal mining 05",'heavy or residual oil'!$A12="energy pipelines and gas processing 352T353",'heavy or residual oil'!$A12="oil and gas extraction 06",'heavy or residual oil'!$A12="refined petroleum and coke 19",'heavy or residual oil'!$A12="iron and steel 241",'heavy or residual oil'!$A12="chemicals 20, rubber and plastic products 22"),INDIRECT("'"&amp;F$6&amp;"_KESIS'!$D$4:$BI$47")&lt;0,1),INDIRECT("'"&amp;F$6&amp;"_KESIS'!$D$4:$BI$47"))</f>
        <v>0</v>
      </c>
      <c r="G12" s="610" cm="1">
        <f t="array" aca="1" ref="G12" ca="1">-SUMPRODUCT((INDIRECT("'"&amp;G$6&amp;"_KESIS'!$b$4:$b$47")='heavy or residual oil'!$B12)*(INDIRECT("'"&amp;G$6&amp;"_KESIS'!$D$1:$BI$1")='heavy or residual oil'!$B$3)*IF(OR('heavy or residual oil'!$A12="coal mining 05",'heavy or residual oil'!$A12="energy pipelines and gas processing 352T353",'heavy or residual oil'!$A12="oil and gas extraction 06",'heavy or residual oil'!$A12="refined petroleum and coke 19",'heavy or residual oil'!$A12="iron and steel 241",'heavy or residual oil'!$A12="chemicals 20, rubber and plastic products 22"),INDIRECT("'"&amp;G$6&amp;"_KESIS'!$D$4:$BI$47")&lt;0,1),INDIRECT("'"&amp;G$6&amp;"_KESIS'!$D$4:$BI$47"))</f>
        <v>0</v>
      </c>
    </row>
    <row r="13" spans="1:8" ht="13.5">
      <c r="A13" s="608" t="s">
        <v>256</v>
      </c>
      <c r="B13" s="628" t="s">
        <v>101</v>
      </c>
      <c r="C13" s="610" cm="1">
        <f t="array" aca="1" ref="C13" ca="1">-SUMPRODUCT((INDIRECT("'"&amp;C$6&amp;"_KESIS'!$b$4:$b$47")='heavy or residual oil'!$B13)*(INDIRECT("'"&amp;C$6&amp;"_KESIS'!$D$1:$BI$1")='heavy or residual oil'!$B$3)*IF(OR('heavy or residual oil'!$A13="coal mining 05",'heavy or residual oil'!$A13="energy pipelines and gas processing 352T353",'heavy or residual oil'!$A13="oil and gas extraction 06",'heavy or residual oil'!$A13="refined petroleum and coke 19",'heavy or residual oil'!$A13="iron and steel 241",'heavy or residual oil'!$A13="chemicals 20, rubber and plastic products 22"),INDIRECT("'"&amp;C$6&amp;"_KESIS'!$D$4:$BI$47")&lt;0,1),INDIRECT("'"&amp;C$6&amp;"_KESIS'!$D$4:$BI$47"))</f>
        <v>229.6</v>
      </c>
      <c r="D13" s="610" cm="1">
        <f t="array" aca="1" ref="D13" ca="1">-SUMPRODUCT((INDIRECT("'"&amp;D$6&amp;"_KESIS'!$b$4:$b$47")='heavy or residual oil'!$B13)*(INDIRECT("'"&amp;D$6&amp;"_KESIS'!$D$1:$BI$1")='heavy or residual oil'!$B$3)*IF(OR('heavy or residual oil'!$A13="coal mining 05",'heavy or residual oil'!$A13="energy pipelines and gas processing 352T353",'heavy or residual oil'!$A13="oil and gas extraction 06",'heavy or residual oil'!$A13="refined petroleum and coke 19",'heavy or residual oil'!$A13="iron and steel 241",'heavy or residual oil'!$A13="chemicals 20, rubber and plastic products 22"),INDIRECT("'"&amp;D$6&amp;"_KESIS'!$D$4:$BI$47")&lt;0,1),INDIRECT("'"&amp;D$6&amp;"_KESIS'!$D$4:$BI$47"))</f>
        <v>252.9</v>
      </c>
      <c r="E13" s="610" cm="1">
        <f t="array" aca="1" ref="E13" ca="1">-SUMPRODUCT((INDIRECT("'"&amp;E$6&amp;"_KESIS'!$b$4:$b$47")='heavy or residual oil'!$B13)*(INDIRECT("'"&amp;E$6&amp;"_KESIS'!$D$1:$BI$1")='heavy or residual oil'!$B$3)*IF(OR('heavy or residual oil'!$A13="coal mining 05",'heavy or residual oil'!$A13="energy pipelines and gas processing 352T353",'heavy or residual oil'!$A13="oil and gas extraction 06",'heavy or residual oil'!$A13="refined petroleum and coke 19",'heavy or residual oil'!$A13="iron and steel 241",'heavy or residual oil'!$A13="chemicals 20, rubber and plastic products 22"),INDIRECT("'"&amp;E$6&amp;"_KESIS'!$D$4:$BI$47")&lt;0,1),INDIRECT("'"&amp;E$6&amp;"_KESIS'!$D$4:$BI$47"))</f>
        <v>110.5</v>
      </c>
      <c r="F13" s="610" cm="1">
        <f t="array" aca="1" ref="F13" ca="1">-SUMPRODUCT((INDIRECT("'"&amp;F$6&amp;"_KESIS'!$b$4:$b$47")='heavy or residual oil'!$B13)*(INDIRECT("'"&amp;F$6&amp;"_KESIS'!$D$1:$BI$1")='heavy or residual oil'!$B$3)*IF(OR('heavy or residual oil'!$A13="coal mining 05",'heavy or residual oil'!$A13="energy pipelines and gas processing 352T353",'heavy or residual oil'!$A13="oil and gas extraction 06",'heavy or residual oil'!$A13="refined petroleum and coke 19",'heavy or residual oil'!$A13="iron and steel 241",'heavy or residual oil'!$A13="chemicals 20, rubber and plastic products 22"),INDIRECT("'"&amp;F$6&amp;"_KESIS'!$D$4:$BI$47")&lt;0,1),INDIRECT("'"&amp;F$6&amp;"_KESIS'!$D$4:$BI$47"))</f>
        <v>19.7</v>
      </c>
      <c r="G13" s="610" cm="1">
        <f t="array" aca="1" ref="G13" ca="1">-SUMPRODUCT((INDIRECT("'"&amp;G$6&amp;"_KESIS'!$b$4:$b$47")='heavy or residual oil'!$B13)*(INDIRECT("'"&amp;G$6&amp;"_KESIS'!$D$1:$BI$1")='heavy or residual oil'!$B$3)*IF(OR('heavy or residual oil'!$A13="coal mining 05",'heavy or residual oil'!$A13="energy pipelines and gas processing 352T353",'heavy or residual oil'!$A13="oil and gas extraction 06",'heavy or residual oil'!$A13="refined petroleum and coke 19",'heavy or residual oil'!$A13="iron and steel 241",'heavy or residual oil'!$A13="chemicals 20, rubber and plastic products 22"),INDIRECT("'"&amp;G$6&amp;"_KESIS'!$D$4:$BI$47")&lt;0,1),INDIRECT("'"&amp;G$6&amp;"_KESIS'!$D$4:$BI$47"))</f>
        <v>9.5</v>
      </c>
      <c r="H13" s="509" t="s">
        <v>906</v>
      </c>
    </row>
    <row r="14" spans="1:8" ht="13.5">
      <c r="A14" s="607" t="s">
        <v>267</v>
      </c>
      <c r="B14" s="597" t="s">
        <v>102</v>
      </c>
      <c r="C14" s="610" cm="1">
        <f t="array" aca="1" ref="C14" ca="1">-SUMPRODUCT((INDIRECT("'"&amp;C$6&amp;"_KESIS'!$b$4:$b$47")='heavy or residual oil'!$B14)*(INDIRECT("'"&amp;C$6&amp;"_KESIS'!$D$1:$BI$1")='heavy or residual oil'!$B$3)*IF(OR('heavy or residual oil'!$A14="coal mining 05",'heavy or residual oil'!$A14="energy pipelines and gas processing 352T353",'heavy or residual oil'!$A14="oil and gas extraction 06",'heavy or residual oil'!$A14="refined petroleum and coke 19",'heavy or residual oil'!$A14="iron and steel 241",'heavy or residual oil'!$A14="chemicals 20, rubber and plastic products 22"),INDIRECT("'"&amp;C$6&amp;"_KESIS'!$D$4:$BI$47")&lt;0,1),INDIRECT("'"&amp;C$6&amp;"_KESIS'!$D$4:$BI$47"))</f>
        <v>0</v>
      </c>
      <c r="D14" s="610" cm="1">
        <f t="array" aca="1" ref="D14" ca="1">-SUMPRODUCT((INDIRECT("'"&amp;D$6&amp;"_KESIS'!$b$4:$b$47")='heavy or residual oil'!$B14)*(INDIRECT("'"&amp;D$6&amp;"_KESIS'!$D$1:$BI$1")='heavy or residual oil'!$B$3)*IF(OR('heavy or residual oil'!$A14="coal mining 05",'heavy or residual oil'!$A14="energy pipelines and gas processing 352T353",'heavy or residual oil'!$A14="oil and gas extraction 06",'heavy or residual oil'!$A14="refined petroleum and coke 19",'heavy or residual oil'!$A14="iron and steel 241",'heavy or residual oil'!$A14="chemicals 20, rubber and plastic products 22"),INDIRECT("'"&amp;D$6&amp;"_KESIS'!$D$4:$BI$47")&lt;0,1),INDIRECT("'"&amp;D$6&amp;"_KESIS'!$D$4:$BI$47"))</f>
        <v>0</v>
      </c>
      <c r="E14" s="610" cm="1">
        <f t="array" aca="1" ref="E14" ca="1">-SUMPRODUCT((INDIRECT("'"&amp;E$6&amp;"_KESIS'!$b$4:$b$47")='heavy or residual oil'!$B14)*(INDIRECT("'"&amp;E$6&amp;"_KESIS'!$D$1:$BI$1")='heavy or residual oil'!$B$3)*IF(OR('heavy or residual oil'!$A14="coal mining 05",'heavy or residual oil'!$A14="energy pipelines and gas processing 352T353",'heavy or residual oil'!$A14="oil and gas extraction 06",'heavy or residual oil'!$A14="refined petroleum and coke 19",'heavy or residual oil'!$A14="iron and steel 241",'heavy or residual oil'!$A14="chemicals 20, rubber and plastic products 22"),INDIRECT("'"&amp;E$6&amp;"_KESIS'!$D$4:$BI$47")&lt;0,1),INDIRECT("'"&amp;E$6&amp;"_KESIS'!$D$4:$BI$47"))</f>
        <v>0</v>
      </c>
      <c r="F14" s="610" cm="1">
        <f t="array" aca="1" ref="F14" ca="1">-SUMPRODUCT((INDIRECT("'"&amp;F$6&amp;"_KESIS'!$b$4:$b$47")='heavy or residual oil'!$B14)*(INDIRECT("'"&amp;F$6&amp;"_KESIS'!$D$1:$BI$1")='heavy or residual oil'!$B$3)*IF(OR('heavy or residual oil'!$A14="coal mining 05",'heavy or residual oil'!$A14="energy pipelines and gas processing 352T353",'heavy or residual oil'!$A14="oil and gas extraction 06",'heavy or residual oil'!$A14="refined petroleum and coke 19",'heavy or residual oil'!$A14="iron and steel 241",'heavy or residual oil'!$A14="chemicals 20, rubber and plastic products 22"),INDIRECT("'"&amp;F$6&amp;"_KESIS'!$D$4:$BI$47")&lt;0,1),INDIRECT("'"&amp;F$6&amp;"_KESIS'!$D$4:$BI$47"))</f>
        <v>0.4</v>
      </c>
      <c r="G14" s="610" cm="1">
        <f t="array" aca="1" ref="G14" ca="1">-SUMPRODUCT((INDIRECT("'"&amp;G$6&amp;"_KESIS'!$b$4:$b$47")='heavy or residual oil'!$B14)*(INDIRECT("'"&amp;G$6&amp;"_KESIS'!$D$1:$BI$1")='heavy or residual oil'!$B$3)*IF(OR('heavy or residual oil'!$A14="coal mining 05",'heavy or residual oil'!$A14="energy pipelines and gas processing 352T353",'heavy or residual oil'!$A14="oil and gas extraction 06",'heavy or residual oil'!$A14="refined petroleum and coke 19",'heavy or residual oil'!$A14="iron and steel 241",'heavy or residual oil'!$A14="chemicals 20, rubber and plastic products 22"),INDIRECT("'"&amp;G$6&amp;"_KESIS'!$D$4:$BI$47")&lt;0,1),INDIRECT("'"&amp;G$6&amp;"_KESIS'!$D$4:$BI$47"))</f>
        <v>1</v>
      </c>
    </row>
    <row r="15" spans="1:8" ht="13.5">
      <c r="A15" s="107" t="s">
        <v>246</v>
      </c>
      <c r="B15" s="600" t="s">
        <v>109</v>
      </c>
      <c r="C15" s="627" cm="1">
        <f t="array" aca="1" ref="C15" ca="1">SUMPRODUCT((INDIRECT("'"&amp;C$6&amp;"_KESIS'!$b$48:$b$91")='heavy or residual oil'!$B15)*(INDIRECT("'"&amp;C$6&amp;"_KESIS'!$D$1:$BI$1")='heavy or residual oil'!$B$3),INDIRECT("'"&amp;C$6&amp;"_KESIS'!$D$48:$BI$91"))</f>
        <v>25.799999999999997</v>
      </c>
      <c r="D15" s="627" cm="1">
        <f t="array" aca="1" ref="D15" ca="1">SUMPRODUCT((INDIRECT("'"&amp;D$6&amp;"_KESIS'!$b$48:$b$91")='heavy or residual oil'!$B15)*(INDIRECT("'"&amp;D$6&amp;"_KESIS'!$D$1:$BI$1")='heavy or residual oil'!$B$3),INDIRECT("'"&amp;D$6&amp;"_KESIS'!$D$48:$BI$91"))</f>
        <v>12.1</v>
      </c>
      <c r="E15" s="627" cm="1">
        <f t="array" aca="1" ref="E15" ca="1">SUMPRODUCT((INDIRECT("'"&amp;E$6&amp;"_KESIS'!$b$48:$b$91")='heavy or residual oil'!$B15)*(INDIRECT("'"&amp;E$6&amp;"_KESIS'!$D$1:$BI$1")='heavy or residual oil'!$B$3),INDIRECT("'"&amp;E$6&amp;"_KESIS'!$D$48:$BI$91"))</f>
        <v>16.100000000000001</v>
      </c>
      <c r="F15" s="627" cm="1">
        <f t="array" aca="1" ref="F15" ca="1">SUMPRODUCT((INDIRECT("'"&amp;F$6&amp;"_KESIS'!$b$48:$b$91")='heavy or residual oil'!$B15)*(INDIRECT("'"&amp;F$6&amp;"_KESIS'!$D$1:$BI$1")='heavy or residual oil'!$B$3),INDIRECT("'"&amp;F$6&amp;"_KESIS'!$D$48:$BI$91"))</f>
        <v>21.9</v>
      </c>
      <c r="G15" s="627" cm="1">
        <f t="array" aca="1" ref="G15" ca="1">SUMPRODUCT((INDIRECT("'"&amp;G$6&amp;"_KESIS'!$b$48:$b$91")='heavy or residual oil'!$B15)*(INDIRECT("'"&amp;G$6&amp;"_KESIS'!$D$1:$BI$1")='heavy or residual oil'!$B$3),INDIRECT("'"&amp;G$6&amp;"_KESIS'!$D$48:$BI$91"))</f>
        <v>22.2</v>
      </c>
    </row>
    <row r="16" spans="1:8" ht="13.5">
      <c r="A16" s="107" t="s">
        <v>246</v>
      </c>
      <c r="B16" s="600" t="s">
        <v>110</v>
      </c>
      <c r="C16" s="627" cm="1">
        <f t="array" aca="1" ref="C16" ca="1">SUMPRODUCT((INDIRECT("'"&amp;C$6&amp;"_KESIS'!$b$48:$b$91")='heavy or residual oil'!$B16)*(INDIRECT("'"&amp;C$6&amp;"_KESIS'!$D$1:$BI$1")='heavy or residual oil'!$B$3),INDIRECT("'"&amp;C$6&amp;"_KESIS'!$D$48:$BI$91"))</f>
        <v>18.899999999999999</v>
      </c>
      <c r="D16" s="627" cm="1">
        <f t="array" aca="1" ref="D16" ca="1">SUMPRODUCT((INDIRECT("'"&amp;D$6&amp;"_KESIS'!$b$48:$b$91")='heavy or residual oil'!$B16)*(INDIRECT("'"&amp;D$6&amp;"_KESIS'!$D$1:$BI$1")='heavy or residual oil'!$B$3),INDIRECT("'"&amp;D$6&amp;"_KESIS'!$D$48:$BI$91"))</f>
        <v>27.1</v>
      </c>
      <c r="E16" s="627" cm="1">
        <f t="array" aca="1" ref="E16" ca="1">SUMPRODUCT((INDIRECT("'"&amp;E$6&amp;"_KESIS'!$b$48:$b$91")='heavy or residual oil'!$B16)*(INDIRECT("'"&amp;E$6&amp;"_KESIS'!$D$1:$BI$1")='heavy or residual oil'!$B$3),INDIRECT("'"&amp;E$6&amp;"_KESIS'!$D$48:$BI$91"))</f>
        <v>20.399999999999999</v>
      </c>
      <c r="F16" s="627" cm="1">
        <f t="array" aca="1" ref="F16" ca="1">SUMPRODUCT((INDIRECT("'"&amp;F$6&amp;"_KESIS'!$b$48:$b$91")='heavy or residual oil'!$B16)*(INDIRECT("'"&amp;F$6&amp;"_KESIS'!$D$1:$BI$1")='heavy or residual oil'!$B$3),INDIRECT("'"&amp;F$6&amp;"_KESIS'!$D$48:$BI$91"))</f>
        <v>13.8</v>
      </c>
      <c r="G16" s="627" cm="1">
        <f t="array" aca="1" ref="G16" ca="1">SUMPRODUCT((INDIRECT("'"&amp;G$6&amp;"_KESIS'!$b$48:$b$91")='heavy or residual oil'!$B16)*(INDIRECT("'"&amp;G$6&amp;"_KESIS'!$D$1:$BI$1")='heavy or residual oil'!$B$3),INDIRECT("'"&amp;G$6&amp;"_KESIS'!$D$48:$BI$91"))</f>
        <v>10</v>
      </c>
    </row>
    <row r="17" spans="1:8" ht="13.5">
      <c r="A17" s="107" t="s">
        <v>249</v>
      </c>
      <c r="B17" s="600" t="s">
        <v>111</v>
      </c>
      <c r="C17" s="627" cm="1">
        <f t="array" aca="1" ref="C17" ca="1">SUMPRODUCT((INDIRECT("'"&amp;C$6&amp;"_KESIS'!$b$48:$b$91")='heavy or residual oil'!$B17)*(INDIRECT("'"&amp;C$6&amp;"_KESIS'!$D$1:$BI$1")='heavy or residual oil'!$B$3),INDIRECT("'"&amp;C$6&amp;"_KESIS'!$D$48:$BI$91"))</f>
        <v>6.2</v>
      </c>
      <c r="D17" s="627" cm="1">
        <f t="array" aca="1" ref="D17" ca="1">SUMPRODUCT((INDIRECT("'"&amp;D$6&amp;"_KESIS'!$b$48:$b$91")='heavy or residual oil'!$B17)*(INDIRECT("'"&amp;D$6&amp;"_KESIS'!$D$1:$BI$1")='heavy or residual oil'!$B$3),INDIRECT("'"&amp;D$6&amp;"_KESIS'!$D$48:$BI$91"))</f>
        <v>8.1999999999999993</v>
      </c>
      <c r="E17" s="627" cm="1">
        <f t="array" aca="1" ref="E17" ca="1">SUMPRODUCT((INDIRECT("'"&amp;E$6&amp;"_KESIS'!$b$48:$b$91")='heavy or residual oil'!$B17)*(INDIRECT("'"&amp;E$6&amp;"_KESIS'!$D$1:$BI$1")='heavy or residual oil'!$B$3),INDIRECT("'"&amp;E$6&amp;"_KESIS'!$D$48:$BI$91"))</f>
        <v>11.5</v>
      </c>
      <c r="F17" s="627" cm="1">
        <f t="array" aca="1" ref="F17" ca="1">SUMPRODUCT((INDIRECT("'"&amp;F$6&amp;"_KESIS'!$b$48:$b$91")='heavy or residual oil'!$B17)*(INDIRECT("'"&amp;F$6&amp;"_KESIS'!$D$1:$BI$1")='heavy or residual oil'!$B$3),INDIRECT("'"&amp;F$6&amp;"_KESIS'!$D$48:$BI$91"))</f>
        <v>9.8000000000000007</v>
      </c>
      <c r="G17" s="627" cm="1">
        <f t="array" aca="1" ref="G17" ca="1">SUMPRODUCT((INDIRECT("'"&amp;G$6&amp;"_KESIS'!$b$48:$b$91")='heavy or residual oil'!$B17)*(INDIRECT("'"&amp;G$6&amp;"_KESIS'!$D$1:$BI$1")='heavy or residual oil'!$B$3),INDIRECT("'"&amp;G$6&amp;"_KESIS'!$D$48:$BI$91"))</f>
        <v>6.1</v>
      </c>
    </row>
    <row r="18" spans="1:8" ht="13.5">
      <c r="A18" s="107" t="s">
        <v>250</v>
      </c>
      <c r="B18" s="600" t="s">
        <v>113</v>
      </c>
      <c r="C18" s="627" cm="1">
        <f t="array" aca="1" ref="C18" ca="1">SUMPRODUCT((INDIRECT("'"&amp;C$6&amp;"_KESIS'!$b$48:$b$91")='heavy or residual oil'!$B18)*(INDIRECT("'"&amp;C$6&amp;"_KESIS'!$D$1:$BI$1")='heavy or residual oil'!$B$3),INDIRECT("'"&amp;C$6&amp;"_KESIS'!$D$48:$BI$91"))</f>
        <v>24.8</v>
      </c>
      <c r="D18" s="627" cm="1">
        <f t="array" aca="1" ref="D18" ca="1">SUMPRODUCT((INDIRECT("'"&amp;D$6&amp;"_KESIS'!$b$48:$b$91")='heavy or residual oil'!$B18)*(INDIRECT("'"&amp;D$6&amp;"_KESIS'!$D$1:$BI$1")='heavy or residual oil'!$B$3),INDIRECT("'"&amp;D$6&amp;"_KESIS'!$D$48:$BI$91"))</f>
        <v>24</v>
      </c>
      <c r="E18" s="627" cm="1">
        <f t="array" aca="1" ref="E18" ca="1">SUMPRODUCT((INDIRECT("'"&amp;E$6&amp;"_KESIS'!$b$48:$b$91")='heavy or residual oil'!$B18)*(INDIRECT("'"&amp;E$6&amp;"_KESIS'!$D$1:$BI$1")='heavy or residual oil'!$B$3),INDIRECT("'"&amp;E$6&amp;"_KESIS'!$D$48:$BI$91"))</f>
        <v>13.6</v>
      </c>
      <c r="F18" s="627" cm="1">
        <f t="array" aca="1" ref="F18" ca="1">SUMPRODUCT((INDIRECT("'"&amp;F$6&amp;"_KESIS'!$b$48:$b$91")='heavy or residual oil'!$B18)*(INDIRECT("'"&amp;F$6&amp;"_KESIS'!$D$1:$BI$1")='heavy or residual oil'!$B$3),INDIRECT("'"&amp;F$6&amp;"_KESIS'!$D$48:$BI$91"))</f>
        <v>10</v>
      </c>
      <c r="G18" s="627" cm="1">
        <f t="array" aca="1" ref="G18" ca="1">SUMPRODUCT((INDIRECT("'"&amp;G$6&amp;"_KESIS'!$b$48:$b$91")='heavy or residual oil'!$B18)*(INDIRECT("'"&amp;G$6&amp;"_KESIS'!$D$1:$BI$1")='heavy or residual oil'!$B$3),INDIRECT("'"&amp;G$6&amp;"_KESIS'!$D$48:$BI$91"))</f>
        <v>11.700000000000001</v>
      </c>
    </row>
    <row r="19" spans="1:8" ht="13.5">
      <c r="A19" s="107" t="s">
        <v>251</v>
      </c>
      <c r="B19" s="600" t="s">
        <v>114</v>
      </c>
      <c r="C19" s="627" cm="1">
        <f t="array" aca="1" ref="C19" ca="1">SUMPRODUCT((INDIRECT("'"&amp;C$6&amp;"_KESIS'!$b$48:$b$91")='heavy or residual oil'!$B19)*(INDIRECT("'"&amp;C$6&amp;"_KESIS'!$D$1:$BI$1")='heavy or residual oil'!$B$3),INDIRECT("'"&amp;C$6&amp;"_KESIS'!$D$48:$BI$91"))</f>
        <v>16.5</v>
      </c>
      <c r="D19" s="627" cm="1">
        <f t="array" aca="1" ref="D19" ca="1">SUMPRODUCT((INDIRECT("'"&amp;D$6&amp;"_KESIS'!$b$48:$b$91")='heavy or residual oil'!$B19)*(INDIRECT("'"&amp;D$6&amp;"_KESIS'!$D$1:$BI$1")='heavy or residual oil'!$B$3),INDIRECT("'"&amp;D$6&amp;"_KESIS'!$D$48:$BI$91"))</f>
        <v>9.1999999999999993</v>
      </c>
      <c r="E19" s="627" cm="1">
        <f t="array" aca="1" ref="E19" ca="1">SUMPRODUCT((INDIRECT("'"&amp;E$6&amp;"_KESIS'!$b$48:$b$91")='heavy or residual oil'!$B19)*(INDIRECT("'"&amp;E$6&amp;"_KESIS'!$D$1:$BI$1")='heavy or residual oil'!$B$3),INDIRECT("'"&amp;E$6&amp;"_KESIS'!$D$48:$BI$91"))</f>
        <v>5.0999999999999996</v>
      </c>
      <c r="F19" s="627" cm="1">
        <f t="array" aca="1" ref="F19" ca="1">SUMPRODUCT((INDIRECT("'"&amp;F$6&amp;"_KESIS'!$b$48:$b$91")='heavy or residual oil'!$B19)*(INDIRECT("'"&amp;F$6&amp;"_KESIS'!$D$1:$BI$1")='heavy or residual oil'!$B$3),INDIRECT("'"&amp;F$6&amp;"_KESIS'!$D$48:$BI$91"))</f>
        <v>9.4</v>
      </c>
      <c r="G19" s="627" cm="1">
        <f t="array" aca="1" ref="G19" ca="1">SUMPRODUCT((INDIRECT("'"&amp;G$6&amp;"_KESIS'!$b$48:$b$91")='heavy or residual oil'!$B19)*(INDIRECT("'"&amp;G$6&amp;"_KESIS'!$D$1:$BI$1")='heavy or residual oil'!$B$3),INDIRECT("'"&amp;G$6&amp;"_KESIS'!$D$48:$BI$91"))</f>
        <v>5.4</v>
      </c>
    </row>
    <row r="20" spans="1:8" ht="13.5">
      <c r="A20" s="107" t="s">
        <v>252</v>
      </c>
      <c r="B20" s="600" t="s">
        <v>115</v>
      </c>
      <c r="C20" s="627" cm="1">
        <f t="array" aca="1" ref="C20" ca="1">SUMPRODUCT((INDIRECT("'"&amp;C$6&amp;"_KESIS'!$b$48:$b$91")='heavy or residual oil'!$B20)*(INDIRECT("'"&amp;C$6&amp;"_KESIS'!$D$1:$BI$1")='heavy or residual oil'!$B$3),INDIRECT("'"&amp;C$6&amp;"_KESIS'!$D$48:$BI$91"))</f>
        <v>1.8</v>
      </c>
      <c r="D20" s="627" cm="1">
        <f t="array" aca="1" ref="D20" ca="1">SUMPRODUCT((INDIRECT("'"&amp;D$6&amp;"_KESIS'!$b$48:$b$91")='heavy or residual oil'!$B20)*(INDIRECT("'"&amp;D$6&amp;"_KESIS'!$D$1:$BI$1")='heavy or residual oil'!$B$3),INDIRECT("'"&amp;D$6&amp;"_KESIS'!$D$48:$BI$91"))</f>
        <v>1.3</v>
      </c>
      <c r="E20" s="627" cm="1">
        <f t="array" aca="1" ref="E20" ca="1">SUMPRODUCT((INDIRECT("'"&amp;E$6&amp;"_KESIS'!$b$48:$b$91")='heavy or residual oil'!$B20)*(INDIRECT("'"&amp;E$6&amp;"_KESIS'!$D$1:$BI$1")='heavy or residual oil'!$B$3),INDIRECT("'"&amp;E$6&amp;"_KESIS'!$D$48:$BI$91"))</f>
        <v>1.4</v>
      </c>
      <c r="F20" s="627" cm="1">
        <f t="array" aca="1" ref="F20" ca="1">SUMPRODUCT((INDIRECT("'"&amp;F$6&amp;"_KESIS'!$b$48:$b$91")='heavy or residual oil'!$B20)*(INDIRECT("'"&amp;F$6&amp;"_KESIS'!$D$1:$BI$1")='heavy or residual oil'!$B$3),INDIRECT("'"&amp;F$6&amp;"_KESIS'!$D$48:$BI$91"))</f>
        <v>2</v>
      </c>
      <c r="G20" s="627" cm="1">
        <f t="array" aca="1" ref="G20" ca="1">SUMPRODUCT((INDIRECT("'"&amp;G$6&amp;"_KESIS'!$b$48:$b$91")='heavy or residual oil'!$B20)*(INDIRECT("'"&amp;G$6&amp;"_KESIS'!$D$1:$BI$1")='heavy or residual oil'!$B$3),INDIRECT("'"&amp;G$6&amp;"_KESIS'!$D$48:$BI$91"))</f>
        <v>1.7</v>
      </c>
    </row>
    <row r="21" spans="1:8" ht="13.5">
      <c r="A21" s="107" t="s">
        <v>253</v>
      </c>
      <c r="B21" s="600" t="s">
        <v>116</v>
      </c>
      <c r="C21" s="627" cm="1">
        <f t="array" aca="1" ref="C21" ca="1">SUMPRODUCT((INDIRECT("'"&amp;C$6&amp;"_KESIS'!$b$48:$b$91")='heavy or residual oil'!$B21)*(INDIRECT("'"&amp;C$6&amp;"_KESIS'!$D$1:$BI$1")='heavy or residual oil'!$B$3),INDIRECT("'"&amp;C$6&amp;"_KESIS'!$D$48:$BI$91"))</f>
        <v>11.7</v>
      </c>
      <c r="D21" s="627" cm="1">
        <f t="array" aca="1" ref="D21" ca="1">SUMPRODUCT((INDIRECT("'"&amp;D$6&amp;"_KESIS'!$b$48:$b$91")='heavy or residual oil'!$B21)*(INDIRECT("'"&amp;D$6&amp;"_KESIS'!$D$1:$BI$1")='heavy or residual oil'!$B$3),INDIRECT("'"&amp;D$6&amp;"_KESIS'!$D$48:$BI$91"))</f>
        <v>11.7</v>
      </c>
      <c r="E21" s="627" cm="1">
        <f t="array" aca="1" ref="E21" ca="1">SUMPRODUCT((INDIRECT("'"&amp;E$6&amp;"_KESIS'!$b$48:$b$91")='heavy or residual oil'!$B21)*(INDIRECT("'"&amp;E$6&amp;"_KESIS'!$D$1:$BI$1")='heavy or residual oil'!$B$3),INDIRECT("'"&amp;E$6&amp;"_KESIS'!$D$48:$BI$91"))</f>
        <v>10</v>
      </c>
      <c r="F21" s="627" cm="1">
        <f t="array" aca="1" ref="F21" ca="1">SUMPRODUCT((INDIRECT("'"&amp;F$6&amp;"_KESIS'!$b$48:$b$91")='heavy or residual oil'!$B21)*(INDIRECT("'"&amp;F$6&amp;"_KESIS'!$D$1:$BI$1")='heavy or residual oil'!$B$3),INDIRECT("'"&amp;F$6&amp;"_KESIS'!$D$48:$BI$91"))</f>
        <v>10</v>
      </c>
      <c r="G21" s="627" cm="1">
        <f t="array" aca="1" ref="G21" ca="1">SUMPRODUCT((INDIRECT("'"&amp;G$6&amp;"_KESIS'!$b$48:$b$91")='heavy or residual oil'!$B21)*(INDIRECT("'"&amp;G$6&amp;"_KESIS'!$D$1:$BI$1")='heavy or residual oil'!$B$3),INDIRECT("'"&amp;G$6&amp;"_KESIS'!$D$48:$BI$91"))</f>
        <v>10.1</v>
      </c>
    </row>
    <row r="22" spans="1:8" ht="13.5">
      <c r="A22" s="108" t="s">
        <v>256</v>
      </c>
      <c r="B22" s="601" t="s">
        <v>117</v>
      </c>
      <c r="C22" s="627" cm="1">
        <f t="array" aca="1" ref="C22" ca="1">SUMPRODUCT((INDIRECT("'"&amp;C$6&amp;"_KESIS'!$b$48:$b$91")='heavy or residual oil'!$B22)*(INDIRECT("'"&amp;C$6&amp;"_KESIS'!$D$1:$BI$1")='heavy or residual oil'!$B$3),INDIRECT("'"&amp;C$6&amp;"_KESIS'!$D$48:$BI$91"))</f>
        <v>145.20000000000002</v>
      </c>
      <c r="D22" s="627" cm="1">
        <f t="array" aca="1" ref="D22" ca="1">SUMPRODUCT((INDIRECT("'"&amp;D$6&amp;"_KESIS'!$b$48:$b$91")='heavy or residual oil'!$B22)*(INDIRECT("'"&amp;D$6&amp;"_KESIS'!$D$1:$BI$1")='heavy or residual oil'!$B$3),INDIRECT("'"&amp;D$6&amp;"_KESIS'!$D$48:$BI$91"))</f>
        <v>166</v>
      </c>
      <c r="E22" s="627" cm="1">
        <f t="array" aca="1" ref="E22" ca="1">SUMPRODUCT((INDIRECT("'"&amp;E$6&amp;"_KESIS'!$b$48:$b$91")='heavy or residual oil'!$B22)*(INDIRECT("'"&amp;E$6&amp;"_KESIS'!$D$1:$BI$1")='heavy or residual oil'!$B$3),INDIRECT("'"&amp;E$6&amp;"_KESIS'!$D$48:$BI$91"))</f>
        <v>146.5</v>
      </c>
      <c r="F22" s="627" cm="1">
        <f t="array" aca="1" ref="F22" ca="1">SUMPRODUCT((INDIRECT("'"&amp;F$6&amp;"_KESIS'!$b$48:$b$91")='heavy or residual oil'!$B22)*(INDIRECT("'"&amp;F$6&amp;"_KESIS'!$D$1:$BI$1")='heavy or residual oil'!$B$3),INDIRECT("'"&amp;F$6&amp;"_KESIS'!$D$48:$BI$91"))</f>
        <v>186</v>
      </c>
      <c r="G22" s="627" cm="1">
        <f t="array" aca="1" ref="G22" ca="1">SUMPRODUCT((INDIRECT("'"&amp;G$6&amp;"_KESIS'!$b$48:$b$91")='heavy or residual oil'!$B22)*(INDIRECT("'"&amp;G$6&amp;"_KESIS'!$D$1:$BI$1")='heavy or residual oil'!$B$3),INDIRECT("'"&amp;G$6&amp;"_KESIS'!$D$48:$BI$91"))</f>
        <v>218.4</v>
      </c>
    </row>
    <row r="23" spans="1:8" ht="13.5">
      <c r="A23" s="109" t="s">
        <v>398</v>
      </c>
      <c r="B23" s="600" t="s">
        <v>118</v>
      </c>
      <c r="C23" s="627" cm="1">
        <f t="array" aca="1" ref="C23" ca="1">SUMPRODUCT((INDIRECT("'"&amp;C$6&amp;"_KESIS'!$b$48:$b$91")='heavy or residual oil'!$B23)*(INDIRECT("'"&amp;C$6&amp;"_KESIS'!$D$1:$BI$1")='heavy or residual oil'!$B$3),INDIRECT("'"&amp;C$6&amp;"_KESIS'!$D$48:$BI$91"))</f>
        <v>268.89999999999998</v>
      </c>
      <c r="D23" s="627" cm="1">
        <f t="array" aca="1" ref="D23" ca="1">SUMPRODUCT((INDIRECT("'"&amp;D$6&amp;"_KESIS'!$b$48:$b$91")='heavy or residual oil'!$B23)*(INDIRECT("'"&amp;D$6&amp;"_KESIS'!$D$1:$BI$1")='heavy or residual oil'!$B$3),INDIRECT("'"&amp;D$6&amp;"_KESIS'!$D$48:$BI$91"))</f>
        <v>261.7</v>
      </c>
      <c r="E23" s="627" cm="1">
        <f t="array" aca="1" ref="E23" ca="1">SUMPRODUCT((INDIRECT("'"&amp;E$6&amp;"_KESIS'!$b$48:$b$91")='heavy or residual oil'!$B23)*(INDIRECT("'"&amp;E$6&amp;"_KESIS'!$D$1:$BI$1")='heavy or residual oil'!$B$3),INDIRECT("'"&amp;E$6&amp;"_KESIS'!$D$48:$BI$91"))</f>
        <v>217.4</v>
      </c>
      <c r="F23" s="627" cm="1">
        <f t="array" aca="1" ref="F23" ca="1">SUMPRODUCT((INDIRECT("'"&amp;F$6&amp;"_KESIS'!$b$48:$b$91")='heavy or residual oil'!$B23)*(INDIRECT("'"&amp;F$6&amp;"_KESIS'!$D$1:$BI$1")='heavy or residual oil'!$B$3),INDIRECT("'"&amp;F$6&amp;"_KESIS'!$D$48:$BI$91"))</f>
        <v>212.2</v>
      </c>
      <c r="G23" s="627" cm="1">
        <f t="array" aca="1" ref="G23" ca="1">SUMPRODUCT((INDIRECT("'"&amp;G$6&amp;"_KESIS'!$b$48:$b$91")='heavy or residual oil'!$B23)*(INDIRECT("'"&amp;G$6&amp;"_KESIS'!$D$1:$BI$1")='heavy or residual oil'!$B$3),INDIRECT("'"&amp;G$6&amp;"_KESIS'!$D$48:$BI$91"))</f>
        <v>238.5</v>
      </c>
    </row>
    <row r="24" spans="1:8" ht="13.5">
      <c r="A24" s="538" t="s">
        <v>351</v>
      </c>
      <c r="B24" s="602" t="s">
        <v>119</v>
      </c>
      <c r="C24" s="627" cm="1">
        <f t="array" aca="1" ref="C24" ca="1">SUMPRODUCT((INDIRECT("'"&amp;C$6&amp;"_KESIS'!$b$48:$b$91")='heavy or residual oil'!$B24)*(INDIRECT("'"&amp;C$6&amp;"_KESIS'!$D$1:$BI$1")='heavy or residual oil'!$B$3),INDIRECT("'"&amp;C$6&amp;"_KESIS'!$D$48:$BI$91"))</f>
        <v>6.1</v>
      </c>
      <c r="D24" s="627" cm="1">
        <f t="array" aca="1" ref="D24" ca="1">SUMPRODUCT((INDIRECT("'"&amp;D$6&amp;"_KESIS'!$b$48:$b$91")='heavy or residual oil'!$B24)*(INDIRECT("'"&amp;D$6&amp;"_KESIS'!$D$1:$BI$1")='heavy or residual oil'!$B$3),INDIRECT("'"&amp;D$6&amp;"_KESIS'!$D$48:$BI$91"))</f>
        <v>0.79999999999999993</v>
      </c>
      <c r="E24" s="627" cm="1">
        <f t="array" aca="1" ref="E24" ca="1">SUMPRODUCT((INDIRECT("'"&amp;E$6&amp;"_KESIS'!$b$48:$b$91")='heavy or residual oil'!$B24)*(INDIRECT("'"&amp;E$6&amp;"_KESIS'!$D$1:$BI$1")='heavy or residual oil'!$B$3),INDIRECT("'"&amp;E$6&amp;"_KESIS'!$D$48:$BI$91"))</f>
        <v>0.1</v>
      </c>
      <c r="F24" s="627" cm="1">
        <f t="array" aca="1" ref="F24" ca="1">SUMPRODUCT((INDIRECT("'"&amp;F$6&amp;"_KESIS'!$b$48:$b$91")='heavy or residual oil'!$B24)*(INDIRECT("'"&amp;F$6&amp;"_KESIS'!$D$1:$BI$1")='heavy or residual oil'!$B$3),INDIRECT("'"&amp;F$6&amp;"_KESIS'!$D$48:$BI$91"))</f>
        <v>0</v>
      </c>
      <c r="G24" s="627" cm="1">
        <f t="array" aca="1" ref="G24" ca="1">SUMPRODUCT((INDIRECT("'"&amp;G$6&amp;"_KESIS'!$b$48:$b$91")='heavy or residual oil'!$B24)*(INDIRECT("'"&amp;G$6&amp;"_KESIS'!$D$1:$BI$1")='heavy or residual oil'!$B$3),INDIRECT("'"&amp;G$6&amp;"_KESIS'!$D$48:$BI$91"))</f>
        <v>0.1</v>
      </c>
    </row>
    <row r="25" spans="1:8" ht="13.5">
      <c r="A25" s="109" t="s">
        <v>261</v>
      </c>
      <c r="B25" s="603" t="s">
        <v>120</v>
      </c>
      <c r="C25" s="627" cm="1">
        <f t="array" aca="1" ref="C25" ca="1">SUMPRODUCT((INDIRECT("'"&amp;C$6&amp;"_KESIS'!$b$48:$b$91")='heavy or residual oil'!$B25)*(INDIRECT("'"&amp;C$6&amp;"_KESIS'!$D$1:$BI$1")='heavy or residual oil'!$B$3),INDIRECT("'"&amp;C$6&amp;"_KESIS'!$D$48:$BI$91"))</f>
        <v>20.099999999999998</v>
      </c>
      <c r="D25" s="627" cm="1">
        <f t="array" aca="1" ref="D25" ca="1">SUMPRODUCT((INDIRECT("'"&amp;D$6&amp;"_KESIS'!$b$48:$b$91")='heavy or residual oil'!$B25)*(INDIRECT("'"&amp;D$6&amp;"_KESIS'!$D$1:$BI$1")='heavy or residual oil'!$B$3),INDIRECT("'"&amp;D$6&amp;"_KESIS'!$D$48:$BI$91"))</f>
        <v>24.5</v>
      </c>
      <c r="E25" s="627" cm="1">
        <f t="array" aca="1" ref="E25" ca="1">SUMPRODUCT((INDIRECT("'"&amp;E$6&amp;"_KESIS'!$b$48:$b$91")='heavy or residual oil'!$B25)*(INDIRECT("'"&amp;E$6&amp;"_KESIS'!$D$1:$BI$1")='heavy or residual oil'!$B$3),INDIRECT("'"&amp;E$6&amp;"_KESIS'!$D$48:$BI$91"))</f>
        <v>20.3</v>
      </c>
      <c r="F25" s="627" cm="1">
        <f t="array" aca="1" ref="F25" ca="1">SUMPRODUCT((INDIRECT("'"&amp;F$6&amp;"_KESIS'!$b$48:$b$91")='heavy or residual oil'!$B25)*(INDIRECT("'"&amp;F$6&amp;"_KESIS'!$D$1:$BI$1")='heavy or residual oil'!$B$3),INDIRECT("'"&amp;F$6&amp;"_KESIS'!$D$48:$BI$91"))</f>
        <v>23.2</v>
      </c>
      <c r="G25" s="627" cm="1">
        <f t="array" aca="1" ref="G25" ca="1">SUMPRODUCT((INDIRECT("'"&amp;G$6&amp;"_KESIS'!$b$48:$b$91")='heavy or residual oil'!$B25)*(INDIRECT("'"&amp;G$6&amp;"_KESIS'!$D$1:$BI$1")='heavy or residual oil'!$B$3),INDIRECT("'"&amp;G$6&amp;"_KESIS'!$D$48:$BI$91"))</f>
        <v>30.900000000000002</v>
      </c>
    </row>
    <row r="26" spans="1:8" ht="13.5">
      <c r="A26" s="108" t="s">
        <v>262</v>
      </c>
      <c r="B26" s="604" t="s">
        <v>121</v>
      </c>
      <c r="C26" s="627" cm="1">
        <f t="array" aca="1" ref="C26" ca="1">SUMPRODUCT((INDIRECT("'"&amp;C$6&amp;"_KESIS'!$b$48:$b$91")='heavy or residual oil'!$B26)*(INDIRECT("'"&amp;C$6&amp;"_KESIS'!$D$1:$BI$1")='heavy or residual oil'!$B$3),INDIRECT("'"&amp;C$6&amp;"_KESIS'!$D$48:$BI$91"))</f>
        <v>10</v>
      </c>
      <c r="D26" s="627" cm="1">
        <f t="array" aca="1" ref="D26" ca="1">SUMPRODUCT((INDIRECT("'"&amp;D$6&amp;"_KESIS'!$b$48:$b$91")='heavy or residual oil'!$B26)*(INDIRECT("'"&amp;D$6&amp;"_KESIS'!$D$1:$BI$1")='heavy or residual oil'!$B$3),INDIRECT("'"&amp;D$6&amp;"_KESIS'!$D$48:$BI$91"))</f>
        <v>4.0999999999999996</v>
      </c>
      <c r="E26" s="627" cm="1">
        <f t="array" aca="1" ref="E26" ca="1">SUMPRODUCT((INDIRECT("'"&amp;E$6&amp;"_KESIS'!$b$48:$b$91")='heavy or residual oil'!$B26)*(INDIRECT("'"&amp;E$6&amp;"_KESIS'!$D$1:$BI$1")='heavy or residual oil'!$B$3),INDIRECT("'"&amp;E$6&amp;"_KESIS'!$D$48:$BI$91"))</f>
        <v>4.0999999999999996</v>
      </c>
      <c r="F26" s="627" cm="1">
        <f t="array" aca="1" ref="F26" ca="1">SUMPRODUCT((INDIRECT("'"&amp;F$6&amp;"_KESIS'!$b$48:$b$91")='heavy or residual oil'!$B26)*(INDIRECT("'"&amp;F$6&amp;"_KESIS'!$D$1:$BI$1")='heavy or residual oil'!$B$3),INDIRECT("'"&amp;F$6&amp;"_KESIS'!$D$48:$BI$91"))</f>
        <v>8.1</v>
      </c>
      <c r="G26" s="627" cm="1">
        <f t="array" aca="1" ref="G26" ca="1">SUMPRODUCT((INDIRECT("'"&amp;G$6&amp;"_KESIS'!$b$48:$b$91")='heavy or residual oil'!$B26)*(INDIRECT("'"&amp;G$6&amp;"_KESIS'!$D$1:$BI$1")='heavy or residual oil'!$B$3),INDIRECT("'"&amp;G$6&amp;"_KESIS'!$D$48:$BI$91"))</f>
        <v>9</v>
      </c>
    </row>
    <row r="27" spans="1:8" ht="13.5">
      <c r="A27" s="109" t="s">
        <v>265</v>
      </c>
      <c r="B27" s="604" t="s">
        <v>122</v>
      </c>
      <c r="C27" s="627" cm="1">
        <f t="array" aca="1" ref="C27" ca="1">SUMPRODUCT((INDIRECT("'"&amp;C$6&amp;"_KESIS'!$b$48:$b$91")='heavy or residual oil'!$B27)*(INDIRECT("'"&amp;C$6&amp;"_KESIS'!$D$1:$BI$1")='heavy or residual oil'!$B$3),INDIRECT("'"&amp;C$6&amp;"_KESIS'!$D$48:$BI$91"))</f>
        <v>74.400000000000006</v>
      </c>
      <c r="D27" s="627" cm="1">
        <f t="array" aca="1" ref="D27" ca="1">SUMPRODUCT((INDIRECT("'"&amp;D$6&amp;"_KESIS'!$b$48:$b$91")='heavy or residual oil'!$B27)*(INDIRECT("'"&amp;D$6&amp;"_KESIS'!$D$1:$BI$1")='heavy or residual oil'!$B$3),INDIRECT("'"&amp;D$6&amp;"_KESIS'!$D$48:$BI$91"))</f>
        <v>72.7</v>
      </c>
      <c r="E27" s="627" cm="1">
        <f t="array" aca="1" ref="E27" ca="1">SUMPRODUCT((INDIRECT("'"&amp;E$6&amp;"_KESIS'!$b$48:$b$91")='heavy or residual oil'!$B27)*(INDIRECT("'"&amp;E$6&amp;"_KESIS'!$D$1:$BI$1")='heavy or residual oil'!$B$3),INDIRECT("'"&amp;E$6&amp;"_KESIS'!$D$48:$BI$91"))</f>
        <v>68.3</v>
      </c>
      <c r="F27" s="627" cm="1">
        <f t="array" aca="1" ref="F27" ca="1">SUMPRODUCT((INDIRECT("'"&amp;F$6&amp;"_KESIS'!$b$48:$b$91")='heavy or residual oil'!$B27)*(INDIRECT("'"&amp;F$6&amp;"_KESIS'!$D$1:$BI$1")='heavy or residual oil'!$B$3),INDIRECT("'"&amp;F$6&amp;"_KESIS'!$D$48:$BI$91"))</f>
        <v>95.8</v>
      </c>
      <c r="G27" s="627" cm="1">
        <f t="array" aca="1" ref="G27" ca="1">SUMPRODUCT((INDIRECT("'"&amp;G$6&amp;"_KESIS'!$b$48:$b$91")='heavy or residual oil'!$B27)*(INDIRECT("'"&amp;G$6&amp;"_KESIS'!$D$1:$BI$1")='heavy or residual oil'!$B$3),INDIRECT("'"&amp;G$6&amp;"_KESIS'!$D$48:$BI$91"))</f>
        <v>109.60000000000001</v>
      </c>
    </row>
    <row r="28" spans="1:8" ht="13.5">
      <c r="A28" s="107" t="s">
        <v>266</v>
      </c>
      <c r="B28" s="600" t="s">
        <v>123</v>
      </c>
      <c r="C28" s="627" cm="1">
        <f t="array" aca="1" ref="C28" ca="1">SUMPRODUCT((INDIRECT("'"&amp;C$6&amp;"_KESIS'!$b$48:$b$91")='heavy or residual oil'!$B28)*(INDIRECT("'"&amp;C$6&amp;"_KESIS'!$D$1:$BI$1")='heavy or residual oil'!$B$3),INDIRECT("'"&amp;C$6&amp;"_KESIS'!$D$48:$BI$91"))</f>
        <v>141</v>
      </c>
      <c r="D28" s="627" cm="1">
        <f t="array" aca="1" ref="D28" ca="1">SUMPRODUCT((INDIRECT("'"&amp;D$6&amp;"_KESIS'!$b$48:$b$91")='heavy or residual oil'!$B28)*(INDIRECT("'"&amp;D$6&amp;"_KESIS'!$D$1:$BI$1")='heavy or residual oil'!$B$3),INDIRECT("'"&amp;D$6&amp;"_KESIS'!$D$48:$BI$91"))</f>
        <v>68.399999999999991</v>
      </c>
      <c r="E28" s="627" cm="1">
        <f t="array" aca="1" ref="E28" ca="1">SUMPRODUCT((INDIRECT("'"&amp;E$6&amp;"_KESIS'!$b$48:$b$91")='heavy or residual oil'!$B28)*(INDIRECT("'"&amp;E$6&amp;"_KESIS'!$D$1:$BI$1")='heavy or residual oil'!$B$3),INDIRECT("'"&amp;E$6&amp;"_KESIS'!$D$48:$BI$91"))</f>
        <v>31.5</v>
      </c>
      <c r="F28" s="627" cm="1">
        <f t="array" aca="1" ref="F28" ca="1">SUMPRODUCT((INDIRECT("'"&amp;F$6&amp;"_KESIS'!$b$48:$b$91")='heavy or residual oil'!$B28)*(INDIRECT("'"&amp;F$6&amp;"_KESIS'!$D$1:$BI$1")='heavy or residual oil'!$B$3),INDIRECT("'"&amp;F$6&amp;"_KESIS'!$D$48:$BI$91"))</f>
        <v>14</v>
      </c>
      <c r="G28" s="627" cm="1">
        <f t="array" aca="1" ref="G28" ca="1">SUMPRODUCT((INDIRECT("'"&amp;G$6&amp;"_KESIS'!$b$48:$b$91")='heavy or residual oil'!$B28)*(INDIRECT("'"&amp;G$6&amp;"_KESIS'!$D$1:$BI$1")='heavy or residual oil'!$B$3),INDIRECT("'"&amp;G$6&amp;"_KESIS'!$D$48:$BI$91"))</f>
        <v>11.3</v>
      </c>
    </row>
    <row r="29" spans="1:8" ht="13.5">
      <c r="A29" s="107" t="s">
        <v>269</v>
      </c>
      <c r="B29" s="600" t="s">
        <v>124</v>
      </c>
      <c r="C29" s="627" cm="1">
        <f t="array" aca="1" ref="C29" ca="1">SUMPRODUCT((INDIRECT("'"&amp;C$6&amp;"_KESIS'!$b$48:$b$91")='heavy or residual oil'!$B29)*(INDIRECT("'"&amp;C$6&amp;"_KESIS'!$D$1:$BI$1")='heavy or residual oil'!$B$3),INDIRECT("'"&amp;C$6&amp;"_KESIS'!$D$48:$BI$91"))</f>
        <v>31.9</v>
      </c>
      <c r="D29" s="627" cm="1">
        <f t="array" aca="1" ref="D29" ca="1">SUMPRODUCT((INDIRECT("'"&amp;D$6&amp;"_KESIS'!$b$48:$b$91")='heavy or residual oil'!$B29)*(INDIRECT("'"&amp;D$6&amp;"_KESIS'!$D$1:$BI$1")='heavy or residual oil'!$B$3),INDIRECT("'"&amp;D$6&amp;"_KESIS'!$D$48:$BI$91"))</f>
        <v>39.800000000000004</v>
      </c>
      <c r="E29" s="627" cm="1">
        <f t="array" aca="1" ref="E29" ca="1">SUMPRODUCT((INDIRECT("'"&amp;E$6&amp;"_KESIS'!$b$48:$b$91")='heavy or residual oil'!$B29)*(INDIRECT("'"&amp;E$6&amp;"_KESIS'!$D$1:$BI$1")='heavy or residual oil'!$B$3),INDIRECT("'"&amp;E$6&amp;"_KESIS'!$D$48:$BI$91"))</f>
        <v>28.3</v>
      </c>
      <c r="F29" s="627" cm="1">
        <f t="array" aca="1" ref="F29" ca="1">SUMPRODUCT((INDIRECT("'"&amp;F$6&amp;"_KESIS'!$b$48:$b$91")='heavy or residual oil'!$B29)*(INDIRECT("'"&amp;F$6&amp;"_KESIS'!$D$1:$BI$1")='heavy or residual oil'!$B$3),INDIRECT("'"&amp;F$6&amp;"_KESIS'!$D$48:$BI$91"))</f>
        <v>38.799999999999997</v>
      </c>
      <c r="G29" s="627" cm="1">
        <f t="array" aca="1" ref="G29" ca="1">SUMPRODUCT((INDIRECT("'"&amp;G$6&amp;"_KESIS'!$b$48:$b$91")='heavy or residual oil'!$B29)*(INDIRECT("'"&amp;G$6&amp;"_KESIS'!$D$1:$BI$1")='heavy or residual oil'!$B$3),INDIRECT("'"&amp;G$6&amp;"_KESIS'!$D$48:$BI$91"))</f>
        <v>20.100000000000001</v>
      </c>
    </row>
    <row r="30" spans="1:8" ht="13.5">
      <c r="A30" s="107" t="s">
        <v>268</v>
      </c>
      <c r="B30" s="602" t="s">
        <v>132</v>
      </c>
      <c r="C30" s="627" cm="1">
        <f t="array" aca="1" ref="C30" ca="1">SUMPRODUCT((INDIRECT("'"&amp;C$6&amp;"_KESIS'!$b$48:$b$91")='heavy or residual oil'!$B30)*(INDIRECT("'"&amp;C$6&amp;"_KESIS'!$D$1:$BI$1")='heavy or residual oil'!$B$3),INDIRECT("'"&amp;C$6&amp;"_KESIS'!$D$48:$BI$91"))</f>
        <v>11.7</v>
      </c>
      <c r="D30" s="627" cm="1">
        <f t="array" aca="1" ref="D30" ca="1">SUMPRODUCT((INDIRECT("'"&amp;D$6&amp;"_KESIS'!$b$48:$b$91")='heavy or residual oil'!$B30)*(INDIRECT("'"&amp;D$6&amp;"_KESIS'!$D$1:$BI$1")='heavy or residual oil'!$B$3),INDIRECT("'"&amp;D$6&amp;"_KESIS'!$D$48:$BI$91"))</f>
        <v>12.1</v>
      </c>
      <c r="E30" s="627" cm="1">
        <f t="array" aca="1" ref="E30" ca="1">SUMPRODUCT((INDIRECT("'"&amp;E$6&amp;"_KESIS'!$b$48:$b$91")='heavy or residual oil'!$B30)*(INDIRECT("'"&amp;E$6&amp;"_KESIS'!$D$1:$BI$1")='heavy or residual oil'!$B$3),INDIRECT("'"&amp;E$6&amp;"_KESIS'!$D$48:$BI$91"))</f>
        <v>8.6</v>
      </c>
      <c r="F30" s="627" cm="1">
        <f t="array" aca="1" ref="F30" ca="1">SUMPRODUCT((INDIRECT("'"&amp;F$6&amp;"_KESIS'!$b$48:$b$91")='heavy or residual oil'!$B30)*(INDIRECT("'"&amp;F$6&amp;"_KESIS'!$D$1:$BI$1")='heavy or residual oil'!$B$3),INDIRECT("'"&amp;F$6&amp;"_KESIS'!$D$48:$BI$91"))</f>
        <v>6</v>
      </c>
      <c r="G30" s="627" cm="1">
        <f t="array" aca="1" ref="G30" ca="1">SUMPRODUCT((INDIRECT("'"&amp;G$6&amp;"_KESIS'!$b$48:$b$91")='heavy or residual oil'!$B30)*(INDIRECT("'"&amp;G$6&amp;"_KESIS'!$D$1:$BI$1")='heavy or residual oil'!$B$3),INDIRECT("'"&amp;G$6&amp;"_KESIS'!$D$48:$BI$91"))</f>
        <v>5.5</v>
      </c>
    </row>
    <row r="31" spans="1:8" ht="13.5">
      <c r="A31" s="108" t="s">
        <v>256</v>
      </c>
      <c r="B31" s="601" t="s">
        <v>134</v>
      </c>
      <c r="C31" s="627" cm="1">
        <f t="array" aca="1" ref="C31" ca="1">SUMPRODUCT((INDIRECT("'"&amp;C$6&amp;"_KESIS'!$b$48:$b$91")='heavy or residual oil'!$B31)*(INDIRECT("'"&amp;C$6&amp;"_KESIS'!$D$1:$BI$1")='heavy or residual oil'!$B$3),INDIRECT("'"&amp;C$6&amp;"_KESIS'!$D$48:$BI$91"))</f>
        <v>1765.5</v>
      </c>
      <c r="D31" s="627" cm="1">
        <f t="array" aca="1" ref="D31" ca="1">SUMPRODUCT((INDIRECT("'"&amp;D$6&amp;"_KESIS'!$b$48:$b$91")='heavy or residual oil'!$B31)*(INDIRECT("'"&amp;D$6&amp;"_KESIS'!$D$1:$BI$1")='heavy or residual oil'!$B$3),INDIRECT("'"&amp;D$6&amp;"_KESIS'!$D$48:$BI$91"))</f>
        <v>2767.9</v>
      </c>
      <c r="E31" s="627" cm="1">
        <f t="array" aca="1" ref="E31" ca="1">SUMPRODUCT((INDIRECT("'"&amp;E$6&amp;"_KESIS'!$b$48:$b$91")='heavy or residual oil'!$B31)*(INDIRECT("'"&amp;E$6&amp;"_KESIS'!$D$1:$BI$1")='heavy or residual oil'!$B$3),INDIRECT("'"&amp;E$6&amp;"_KESIS'!$D$48:$BI$91"))</f>
        <v>4312.7</v>
      </c>
      <c r="F31" s="627" cm="1">
        <f t="array" aca="1" ref="F31" ca="1">SUMPRODUCT((INDIRECT("'"&amp;F$6&amp;"_KESIS'!$b$48:$b$91")='heavy or residual oil'!$B31)*(INDIRECT("'"&amp;F$6&amp;"_KESIS'!$D$1:$BI$1")='heavy or residual oil'!$B$3),INDIRECT("'"&amp;F$6&amp;"_KESIS'!$D$48:$BI$91"))</f>
        <v>3875</v>
      </c>
      <c r="G31" s="627" cm="1">
        <f t="array" aca="1" ref="G31" ca="1">SUMPRODUCT((INDIRECT("'"&amp;G$6&amp;"_KESIS'!$b$48:$b$91")='heavy or residual oil'!$B31)*(INDIRECT("'"&amp;G$6&amp;"_KESIS'!$D$1:$BI$1")='heavy or residual oil'!$B$3),INDIRECT("'"&amp;G$6&amp;"_KESIS'!$D$48:$BI$91"))</f>
        <v>3445.3</v>
      </c>
      <c r="H31" s="429" t="s">
        <v>906</v>
      </c>
    </row>
    <row r="32" spans="1:8" ht="13.5">
      <c r="A32" s="605"/>
      <c r="B32" s="624"/>
      <c r="C32" s="625">
        <f ca="1">SUM(C7:C31)</f>
        <v>2810.4</v>
      </c>
      <c r="D32" s="625">
        <f t="shared" ref="D32:G32" ca="1" si="0">SUM(D7:D31)</f>
        <v>3764.7000000000003</v>
      </c>
      <c r="E32" s="625">
        <f t="shared" ca="1" si="0"/>
        <v>5026.7</v>
      </c>
      <c r="F32" s="625">
        <f t="shared" ca="1" si="0"/>
        <v>4556.6000000000004</v>
      </c>
      <c r="G32" s="625">
        <f t="shared" ca="1" si="0"/>
        <v>4166.8</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44.699999999999996</v>
      </c>
      <c r="D35" s="488">
        <f t="shared" ref="D35:G35" ca="1" si="1">SUMIF($A$7:$A$31,$B35,D$7:D$31)</f>
        <v>39.200000000000003</v>
      </c>
      <c r="E35" s="488">
        <f t="shared" ca="1" si="1"/>
        <v>36.5</v>
      </c>
      <c r="F35" s="488">
        <f t="shared" ca="1" si="1"/>
        <v>35.700000000000003</v>
      </c>
      <c r="G35" s="488">
        <f t="shared" ca="1" si="1"/>
        <v>32.200000000000003</v>
      </c>
      <c r="H35" s="431" t="s">
        <v>681</v>
      </c>
    </row>
    <row r="36" spans="1:8">
      <c r="A36" s="433" t="s">
        <v>782</v>
      </c>
      <c r="B36" s="435" t="s">
        <v>247</v>
      </c>
      <c r="C36" s="488">
        <f t="shared" ref="C36:G53" ca="1" si="2">SUMIF($A$7:$A$31,$B36,C$7:C$31)</f>
        <v>0.3</v>
      </c>
      <c r="D36" s="488">
        <f t="shared" ca="1" si="2"/>
        <v>0.2</v>
      </c>
      <c r="E36" s="488">
        <f t="shared" ca="1" si="2"/>
        <v>0.3</v>
      </c>
      <c r="F36" s="488">
        <f t="shared" ca="1" si="2"/>
        <v>0.5</v>
      </c>
      <c r="G36" s="488">
        <f t="shared" ca="1" si="2"/>
        <v>0.4</v>
      </c>
      <c r="H36" s="431"/>
    </row>
    <row r="37" spans="1:8">
      <c r="A37" s="433" t="s">
        <v>783</v>
      </c>
      <c r="B37" s="435" t="s">
        <v>248</v>
      </c>
      <c r="C37" s="488">
        <f t="shared" ca="1" si="2"/>
        <v>0</v>
      </c>
      <c r="D37" s="488">
        <f t="shared" ca="1" si="2"/>
        <v>0</v>
      </c>
      <c r="E37" s="488">
        <f t="shared" ca="1" si="2"/>
        <v>0</v>
      </c>
      <c r="F37" s="488">
        <f t="shared" ca="1" si="2"/>
        <v>0</v>
      </c>
      <c r="G37" s="488">
        <f t="shared" ca="1" si="2"/>
        <v>0</v>
      </c>
      <c r="H37" s="431"/>
    </row>
    <row r="38" spans="1:8">
      <c r="A38" s="433" t="s">
        <v>784</v>
      </c>
      <c r="B38" s="434" t="s">
        <v>249</v>
      </c>
      <c r="C38" s="488">
        <f t="shared" ca="1" si="2"/>
        <v>6.2</v>
      </c>
      <c r="D38" s="488">
        <f t="shared" ca="1" si="2"/>
        <v>8.1999999999999993</v>
      </c>
      <c r="E38" s="488">
        <f t="shared" ca="1" si="2"/>
        <v>11.5</v>
      </c>
      <c r="F38" s="488">
        <f t="shared" ca="1" si="2"/>
        <v>9.8000000000000007</v>
      </c>
      <c r="G38" s="488">
        <f t="shared" ca="1" si="2"/>
        <v>6.1</v>
      </c>
      <c r="H38" s="431" t="s">
        <v>681</v>
      </c>
    </row>
    <row r="39" spans="1:8">
      <c r="A39" s="433" t="s">
        <v>785</v>
      </c>
      <c r="B39" s="434" t="s">
        <v>250</v>
      </c>
      <c r="C39" s="488">
        <f t="shared" ca="1" si="2"/>
        <v>24.8</v>
      </c>
      <c r="D39" s="488">
        <f t="shared" ca="1" si="2"/>
        <v>24</v>
      </c>
      <c r="E39" s="488">
        <f t="shared" ca="1" si="2"/>
        <v>13.6</v>
      </c>
      <c r="F39" s="488">
        <f t="shared" ca="1" si="2"/>
        <v>10</v>
      </c>
      <c r="G39" s="488">
        <f t="shared" ca="1" si="2"/>
        <v>11.700000000000001</v>
      </c>
      <c r="H39" s="431" t="s">
        <v>681</v>
      </c>
    </row>
    <row r="40" spans="1:8">
      <c r="A40" s="433" t="s">
        <v>786</v>
      </c>
      <c r="B40" s="434" t="s">
        <v>251</v>
      </c>
      <c r="C40" s="488">
        <f t="shared" ca="1" si="2"/>
        <v>16.5</v>
      </c>
      <c r="D40" s="488">
        <f t="shared" ca="1" si="2"/>
        <v>9.1999999999999993</v>
      </c>
      <c r="E40" s="488">
        <f t="shared" ca="1" si="2"/>
        <v>5.0999999999999996</v>
      </c>
      <c r="F40" s="488">
        <f t="shared" ca="1" si="2"/>
        <v>9.4</v>
      </c>
      <c r="G40" s="488">
        <f t="shared" ca="1" si="2"/>
        <v>5.4</v>
      </c>
      <c r="H40" s="431" t="s">
        <v>681</v>
      </c>
    </row>
    <row r="41" spans="1:8">
      <c r="A41" s="433" t="s">
        <v>787</v>
      </c>
      <c r="B41" s="434" t="s">
        <v>252</v>
      </c>
      <c r="C41" s="488">
        <f t="shared" ca="1" si="2"/>
        <v>1.8</v>
      </c>
      <c r="D41" s="488">
        <f t="shared" ca="1" si="2"/>
        <v>1.3</v>
      </c>
      <c r="E41" s="488">
        <f t="shared" ca="1" si="2"/>
        <v>1.4</v>
      </c>
      <c r="F41" s="488">
        <f t="shared" ca="1" si="2"/>
        <v>2</v>
      </c>
      <c r="G41" s="488">
        <f t="shared" ca="1" si="2"/>
        <v>1.7</v>
      </c>
      <c r="H41" s="431" t="s">
        <v>681</v>
      </c>
    </row>
    <row r="42" spans="1:8">
      <c r="A42" s="433" t="s">
        <v>788</v>
      </c>
      <c r="B42" s="434" t="s">
        <v>253</v>
      </c>
      <c r="C42" s="488">
        <f t="shared" ca="1" si="2"/>
        <v>11.7</v>
      </c>
      <c r="D42" s="488">
        <f t="shared" ca="1" si="2"/>
        <v>11.7</v>
      </c>
      <c r="E42" s="488">
        <f t="shared" ca="1" si="2"/>
        <v>10</v>
      </c>
      <c r="F42" s="488">
        <f t="shared" ca="1" si="2"/>
        <v>10</v>
      </c>
      <c r="G42" s="488">
        <f t="shared" ca="1" si="2"/>
        <v>10.1</v>
      </c>
      <c r="H42" s="431" t="s">
        <v>681</v>
      </c>
    </row>
    <row r="43" spans="1:8">
      <c r="A43" s="433" t="s">
        <v>789</v>
      </c>
      <c r="B43" s="435" t="s">
        <v>254</v>
      </c>
      <c r="C43" s="488">
        <f t="shared" ca="1" si="2"/>
        <v>0</v>
      </c>
      <c r="D43" s="488">
        <f t="shared" ca="1" si="2"/>
        <v>0</v>
      </c>
      <c r="E43" s="488">
        <f t="shared" ca="1" si="2"/>
        <v>0</v>
      </c>
      <c r="F43" s="488">
        <f t="shared" ca="1" si="2"/>
        <v>0</v>
      </c>
      <c r="G43" s="488">
        <f t="shared" ca="1" si="2"/>
        <v>0</v>
      </c>
      <c r="H43" s="431"/>
    </row>
    <row r="44" spans="1:8">
      <c r="A44" s="433" t="s">
        <v>790</v>
      </c>
      <c r="B44" s="436" t="s">
        <v>257</v>
      </c>
      <c r="C44" s="488">
        <f t="shared" ca="1" si="2"/>
        <v>2140.3000000000002</v>
      </c>
      <c r="D44" s="488">
        <f t="shared" ca="1" si="2"/>
        <v>3186.8</v>
      </c>
      <c r="E44" s="488">
        <f t="shared" ca="1" si="2"/>
        <v>4569.7</v>
      </c>
      <c r="F44" s="488">
        <f t="shared" ca="1" si="2"/>
        <v>4080.7</v>
      </c>
      <c r="G44" s="488">
        <f t="shared" ca="1" si="2"/>
        <v>3673.2000000000003</v>
      </c>
      <c r="H44" s="431" t="s">
        <v>670</v>
      </c>
    </row>
    <row r="45" spans="1:8">
      <c r="A45" s="433" t="s">
        <v>791</v>
      </c>
      <c r="B45" s="437" t="s">
        <v>398</v>
      </c>
      <c r="C45" s="488">
        <f t="shared" ca="1" si="2"/>
        <v>268.89999999999998</v>
      </c>
      <c r="D45" s="488">
        <f t="shared" ca="1" si="2"/>
        <v>261.7</v>
      </c>
      <c r="E45" s="488">
        <f t="shared" ca="1" si="2"/>
        <v>217.4</v>
      </c>
      <c r="F45" s="488">
        <f t="shared" ca="1" si="2"/>
        <v>212.2</v>
      </c>
      <c r="G45" s="488">
        <f t="shared" ca="1" si="2"/>
        <v>238.5</v>
      </c>
      <c r="H45" s="431" t="s">
        <v>681</v>
      </c>
    </row>
    <row r="46" spans="1:8">
      <c r="A46" s="433" t="s">
        <v>792</v>
      </c>
      <c r="B46" s="438" t="s">
        <v>259</v>
      </c>
      <c r="C46" s="488">
        <f t="shared" ca="1" si="2"/>
        <v>6.1</v>
      </c>
      <c r="D46" s="488">
        <f t="shared" ca="1" si="2"/>
        <v>0.79999999999999993</v>
      </c>
      <c r="E46" s="488">
        <f t="shared" ca="1" si="2"/>
        <v>0.1</v>
      </c>
      <c r="F46" s="488">
        <f t="shared" ca="1" si="2"/>
        <v>0</v>
      </c>
      <c r="G46" s="488">
        <f t="shared" ca="1" si="2"/>
        <v>0.1</v>
      </c>
      <c r="H46" s="431" t="s">
        <v>801</v>
      </c>
    </row>
    <row r="47" spans="1:8">
      <c r="A47" s="433" t="s">
        <v>793</v>
      </c>
      <c r="B47" s="439" t="s">
        <v>261</v>
      </c>
      <c r="C47" s="488">
        <f t="shared" ca="1" si="2"/>
        <v>20.099999999999998</v>
      </c>
      <c r="D47" s="488">
        <f t="shared" ca="1" si="2"/>
        <v>24.5</v>
      </c>
      <c r="E47" s="488">
        <f t="shared" ca="1" si="2"/>
        <v>20.3</v>
      </c>
      <c r="F47" s="488">
        <f t="shared" ca="1" si="2"/>
        <v>23.2</v>
      </c>
      <c r="G47" s="488">
        <f t="shared" ca="1" si="2"/>
        <v>30.900000000000002</v>
      </c>
      <c r="H47" s="431" t="s">
        <v>216</v>
      </c>
    </row>
    <row r="48" spans="1:8">
      <c r="A48" s="433" t="s">
        <v>794</v>
      </c>
      <c r="B48" s="440" t="s">
        <v>262</v>
      </c>
      <c r="C48" s="488">
        <f t="shared" ca="1" si="2"/>
        <v>10</v>
      </c>
      <c r="D48" s="488">
        <f t="shared" ca="1" si="2"/>
        <v>4.0999999999999996</v>
      </c>
      <c r="E48" s="488">
        <f t="shared" ca="1" si="2"/>
        <v>4.0999999999999996</v>
      </c>
      <c r="F48" s="488">
        <f t="shared" ca="1" si="2"/>
        <v>8.1</v>
      </c>
      <c r="G48" s="488">
        <f t="shared" ca="1" si="2"/>
        <v>9</v>
      </c>
      <c r="H48" s="431" t="s">
        <v>217</v>
      </c>
    </row>
    <row r="49" spans="1:18">
      <c r="A49" s="433" t="s">
        <v>795</v>
      </c>
      <c r="B49" s="441" t="s">
        <v>265</v>
      </c>
      <c r="C49" s="488">
        <f t="shared" ca="1" si="2"/>
        <v>74.400000000000006</v>
      </c>
      <c r="D49" s="488">
        <f t="shared" ca="1" si="2"/>
        <v>72.7</v>
      </c>
      <c r="E49" s="488">
        <f t="shared" ca="1" si="2"/>
        <v>68.3</v>
      </c>
      <c r="F49" s="488">
        <f t="shared" ca="1" si="2"/>
        <v>95.8</v>
      </c>
      <c r="G49" s="488">
        <f t="shared" ca="1" si="2"/>
        <v>109.60000000000001</v>
      </c>
      <c r="H49" s="431" t="s">
        <v>680</v>
      </c>
    </row>
    <row r="50" spans="1:18">
      <c r="A50" s="433" t="s">
        <v>796</v>
      </c>
      <c r="B50" s="434" t="s">
        <v>266</v>
      </c>
      <c r="C50" s="488">
        <f t="shared" ca="1" si="2"/>
        <v>141</v>
      </c>
      <c r="D50" s="488">
        <f t="shared" ca="1" si="2"/>
        <v>68.399999999999991</v>
      </c>
      <c r="E50" s="488">
        <f t="shared" ca="1" si="2"/>
        <v>31.5</v>
      </c>
      <c r="F50" s="488">
        <f t="shared" ca="1" si="2"/>
        <v>14</v>
      </c>
      <c r="G50" s="488">
        <f t="shared" ca="1" si="2"/>
        <v>11.3</v>
      </c>
      <c r="H50" s="431" t="s">
        <v>681</v>
      </c>
    </row>
    <row r="51" spans="1:18">
      <c r="A51" s="433" t="s">
        <v>797</v>
      </c>
      <c r="B51" s="435" t="s">
        <v>267</v>
      </c>
      <c r="C51" s="488">
        <f t="shared" ca="1" si="2"/>
        <v>0</v>
      </c>
      <c r="D51" s="488">
        <f t="shared" ca="1" si="2"/>
        <v>0</v>
      </c>
      <c r="E51" s="488">
        <f t="shared" ca="1" si="2"/>
        <v>0</v>
      </c>
      <c r="F51" s="488">
        <f t="shared" ca="1" si="2"/>
        <v>0.4</v>
      </c>
      <c r="G51" s="488">
        <f t="shared" ca="1" si="2"/>
        <v>1</v>
      </c>
      <c r="H51" s="431"/>
    </row>
    <row r="52" spans="1:18">
      <c r="A52" s="433" t="s">
        <v>798</v>
      </c>
      <c r="B52" s="434" t="s">
        <v>268</v>
      </c>
      <c r="C52" s="488">
        <f t="shared" ca="1" si="2"/>
        <v>11.7</v>
      </c>
      <c r="D52" s="488">
        <f t="shared" ca="1" si="2"/>
        <v>12.1</v>
      </c>
      <c r="E52" s="488">
        <f t="shared" ca="1" si="2"/>
        <v>8.6</v>
      </c>
      <c r="F52" s="488">
        <f t="shared" ca="1" si="2"/>
        <v>6</v>
      </c>
      <c r="G52" s="488">
        <f t="shared" ca="1" si="2"/>
        <v>5.5</v>
      </c>
      <c r="H52" s="431"/>
    </row>
    <row r="53" spans="1:18">
      <c r="A53" s="433" t="s">
        <v>799</v>
      </c>
      <c r="B53" s="434" t="s">
        <v>269</v>
      </c>
      <c r="C53" s="488">
        <f t="shared" ca="1" si="2"/>
        <v>31.9</v>
      </c>
      <c r="D53" s="488">
        <f t="shared" ca="1" si="2"/>
        <v>39.800000000000004</v>
      </c>
      <c r="E53" s="488">
        <f t="shared" ca="1" si="2"/>
        <v>28.3</v>
      </c>
      <c r="F53" s="488">
        <f t="shared" ca="1" si="2"/>
        <v>38.799999999999997</v>
      </c>
      <c r="G53" s="488">
        <f t="shared" ca="1" si="2"/>
        <v>20.100000000000001</v>
      </c>
      <c r="H53" s="431" t="s">
        <v>681</v>
      </c>
    </row>
    <row r="54" spans="1:18">
      <c r="C54" s="490">
        <f ca="1">SUM(C35:C53)-C32</f>
        <v>0</v>
      </c>
      <c r="D54" s="490">
        <f t="shared" ref="D54:G54" ca="1" si="3">SUM(D35:D53)-D32</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513"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510" t="s">
        <v>670</v>
      </c>
      <c r="B61" s="428" t="s">
        <v>560</v>
      </c>
      <c r="C61" s="511">
        <v>61.976999999999997</v>
      </c>
      <c r="D61" s="450">
        <v>59.258000000000003</v>
      </c>
      <c r="E61" s="450">
        <v>55.612000000000002</v>
      </c>
      <c r="F61" s="450">
        <v>55.031999999999996</v>
      </c>
      <c r="G61" s="450">
        <v>55.136000000000003</v>
      </c>
      <c r="H61" s="451">
        <v>56.512</v>
      </c>
      <c r="I61" s="451">
        <v>57.865000000000002</v>
      </c>
      <c r="J61" s="451">
        <v>55.448999999999998</v>
      </c>
      <c r="K61" s="452">
        <f>_xlfn.RRI(H$60-G$60,G61,H61)</f>
        <v>4.116808308854969E-3</v>
      </c>
      <c r="L61" s="452">
        <f t="shared" ref="L61:M66" si="4">_xlfn.RRI(I$60-H$60,H61,I61)</f>
        <v>2.3687717490548099E-3</v>
      </c>
      <c r="M61" s="452">
        <f t="shared" si="4"/>
        <v>-4.2558214090793189E-3</v>
      </c>
      <c r="N61" s="453">
        <v>51.061</v>
      </c>
      <c r="O61" s="453">
        <v>1.0798065059438711</v>
      </c>
      <c r="P61" s="453"/>
      <c r="Q61" s="453"/>
      <c r="R61" s="453"/>
    </row>
    <row r="62" spans="1:18">
      <c r="A62" s="510" t="s">
        <v>675</v>
      </c>
      <c r="B62" s="428" t="s">
        <v>560</v>
      </c>
      <c r="C62" s="511">
        <v>0.63500000000000001</v>
      </c>
      <c r="D62" s="450">
        <v>0.56599999999999995</v>
      </c>
      <c r="E62" s="450">
        <v>0.47299999999999998</v>
      </c>
      <c r="F62" s="450">
        <v>0.47399999999999998</v>
      </c>
      <c r="G62" s="450">
        <v>0.45200000000000001</v>
      </c>
      <c r="H62" s="451">
        <v>0.55200000000000005</v>
      </c>
      <c r="I62" s="451">
        <v>0.67100000000000004</v>
      </c>
      <c r="J62" s="451">
        <v>0.79400000000000004</v>
      </c>
      <c r="K62" s="452">
        <f t="shared" ref="K62:K66" si="5">_xlfn.RRI(H$60-G$60,G62,H62)</f>
        <v>3.3872000434059579E-2</v>
      </c>
      <c r="L62" s="452">
        <f t="shared" si="4"/>
        <v>1.9713911537134754E-2</v>
      </c>
      <c r="M62" s="452">
        <f t="shared" si="4"/>
        <v>1.6973879057716523E-2</v>
      </c>
      <c r="N62" s="453">
        <v>0.51700000000000002</v>
      </c>
      <c r="O62" s="453">
        <v>0.87427466150870403</v>
      </c>
      <c r="P62" s="453"/>
      <c r="Q62" s="453"/>
      <c r="R62" s="453"/>
    </row>
    <row r="63" spans="1:18">
      <c r="A63" s="510" t="s">
        <v>676</v>
      </c>
      <c r="B63" s="428" t="s">
        <v>560</v>
      </c>
      <c r="C63" s="511">
        <v>7.5999999999999998E-2</v>
      </c>
      <c r="D63" s="450">
        <v>6.9835867781892449E-2</v>
      </c>
      <c r="E63" s="450">
        <v>3.8975999999999997E-2</v>
      </c>
      <c r="F63" s="450">
        <v>5.5585000000000002E-2</v>
      </c>
      <c r="G63" s="450">
        <v>4.4234999999999997E-2</v>
      </c>
      <c r="H63" s="451">
        <v>4.9000000000000002E-2</v>
      </c>
      <c r="I63" s="451">
        <v>4.1000000000000002E-2</v>
      </c>
      <c r="J63" s="451">
        <v>3.5000000000000003E-2</v>
      </c>
      <c r="K63" s="452">
        <f t="shared" si="5"/>
        <v>1.7196853428955716E-2</v>
      </c>
      <c r="L63" s="452">
        <f t="shared" si="4"/>
        <v>-1.7666900686022613E-2</v>
      </c>
      <c r="M63" s="452">
        <f t="shared" si="4"/>
        <v>-1.5697883924503442E-2</v>
      </c>
      <c r="N63" s="453">
        <v>5.8000000000000003E-2</v>
      </c>
      <c r="O63" s="453">
        <v>0.76267241379310335</v>
      </c>
      <c r="P63" s="453"/>
      <c r="Q63" s="453"/>
      <c r="R63" s="453"/>
    </row>
    <row r="64" spans="1:18">
      <c r="A64" s="510" t="s">
        <v>217</v>
      </c>
      <c r="B64" s="428" t="s">
        <v>677</v>
      </c>
      <c r="C64" s="512">
        <v>8.2488004906095105E-2</v>
      </c>
      <c r="D64" s="454">
        <v>7.9497926146408146E-2</v>
      </c>
      <c r="E64" s="450">
        <v>8.5577E-2</v>
      </c>
      <c r="F64" s="450">
        <v>8.1406000000000006E-2</v>
      </c>
      <c r="G64" s="450">
        <v>7.3343999999999993E-2</v>
      </c>
      <c r="H64" s="451">
        <v>9.1999999999999998E-2</v>
      </c>
      <c r="I64" s="451">
        <v>7.8E-2</v>
      </c>
      <c r="J64" s="451">
        <v>6.7000000000000004E-2</v>
      </c>
      <c r="K64" s="452">
        <f t="shared" si="5"/>
        <v>3.849371525805978E-2</v>
      </c>
      <c r="L64" s="452">
        <f t="shared" si="4"/>
        <v>-1.637246510555479E-2</v>
      </c>
      <c r="M64" s="452">
        <f t="shared" si="4"/>
        <v>-1.5086659363689359E-2</v>
      </c>
      <c r="N64" s="453">
        <v>7.8E-2</v>
      </c>
      <c r="O64" s="453">
        <v>0.94030769230769218</v>
      </c>
      <c r="P64" s="453"/>
      <c r="Q64" s="453"/>
      <c r="R64" s="453"/>
    </row>
    <row r="65" spans="1:34">
      <c r="A65" s="510" t="s">
        <v>680</v>
      </c>
      <c r="B65" s="428" t="s">
        <v>677</v>
      </c>
      <c r="C65" s="512">
        <v>0.20951199509390489</v>
      </c>
      <c r="D65" s="454">
        <v>0.2208659381557859</v>
      </c>
      <c r="E65" s="450">
        <v>0.26930799999999999</v>
      </c>
      <c r="F65" s="450">
        <v>0.24479400000000001</v>
      </c>
      <c r="G65" s="450">
        <v>0.31077300000000002</v>
      </c>
      <c r="H65" s="451">
        <v>0.315</v>
      </c>
      <c r="I65" s="451">
        <v>0.223</v>
      </c>
      <c r="J65" s="451">
        <v>0.16700000000000001</v>
      </c>
      <c r="K65" s="452">
        <f t="shared" si="5"/>
        <v>2.2541863150831176E-3</v>
      </c>
      <c r="L65" s="452">
        <f t="shared" si="4"/>
        <v>-3.3950386866051119E-2</v>
      </c>
      <c r="M65" s="452">
        <f t="shared" si="4"/>
        <v>-2.8503677839151087E-2</v>
      </c>
      <c r="N65" s="453">
        <v>0.30399999999999999</v>
      </c>
      <c r="O65" s="453">
        <v>1.022279605263158</v>
      </c>
      <c r="P65" s="453"/>
      <c r="Q65" s="453"/>
      <c r="R65" s="453"/>
    </row>
    <row r="66" spans="1:34">
      <c r="A66" s="510" t="s">
        <v>681</v>
      </c>
      <c r="B66" s="428" t="s">
        <v>560</v>
      </c>
      <c r="C66" s="511">
        <v>6.2359999999999971</v>
      </c>
      <c r="D66" s="450">
        <v>6.2888002679159101</v>
      </c>
      <c r="E66" s="450">
        <v>5.1441389999999956</v>
      </c>
      <c r="F66" s="450">
        <v>4.5932150000000078</v>
      </c>
      <c r="G66" s="450">
        <v>7.8706480000000001</v>
      </c>
      <c r="H66" s="451">
        <v>7.4169999999999998</v>
      </c>
      <c r="I66" s="451">
        <v>6.2050000000000001</v>
      </c>
      <c r="J66" s="451">
        <v>5.2190000000000003</v>
      </c>
      <c r="K66" s="452">
        <f t="shared" si="5"/>
        <v>-9.8455016066738565E-3</v>
      </c>
      <c r="L66" s="452">
        <f t="shared" si="4"/>
        <v>-1.7683699685109522E-2</v>
      </c>
      <c r="M66" s="452">
        <f t="shared" si="4"/>
        <v>-1.7156089740570257E-2</v>
      </c>
      <c r="N66" s="453">
        <v>7.6310000000000002</v>
      </c>
      <c r="O66" s="453">
        <v>1.0314045341370723</v>
      </c>
      <c r="P66" s="453"/>
      <c r="Q66" s="453"/>
      <c r="R66" s="453"/>
    </row>
    <row r="67" spans="1:34">
      <c r="A67" s="468" t="s">
        <v>827</v>
      </c>
      <c r="B67" s="514"/>
      <c r="C67" s="470">
        <f>SUM(C61:C66)</f>
        <v>69.215999999999994</v>
      </c>
      <c r="D67" s="470">
        <f t="shared" ref="D67:J67" si="6">SUM(D61:D66)</f>
        <v>66.483000000000004</v>
      </c>
      <c r="E67" s="470">
        <f t="shared" si="6"/>
        <v>61.622999999999998</v>
      </c>
      <c r="F67" s="470">
        <f t="shared" si="6"/>
        <v>60.481000000000002</v>
      </c>
      <c r="G67" s="470">
        <f t="shared" si="6"/>
        <v>63.887</v>
      </c>
      <c r="H67" s="470">
        <f t="shared" si="6"/>
        <v>64.936999999999998</v>
      </c>
      <c r="I67" s="470">
        <f t="shared" si="6"/>
        <v>65.082999999999998</v>
      </c>
      <c r="J67" s="470">
        <f t="shared" si="6"/>
        <v>61.730999999999995</v>
      </c>
      <c r="K67" s="471"/>
      <c r="L67" s="471"/>
      <c r="M67" s="471"/>
      <c r="N67" s="453"/>
      <c r="O67" s="453"/>
      <c r="P67" s="453"/>
      <c r="Q67" s="453"/>
      <c r="R67" s="453"/>
    </row>
    <row r="68" spans="1:34">
      <c r="A68" s="472" t="s">
        <v>816</v>
      </c>
      <c r="B68" s="473"/>
      <c r="C68" s="471">
        <f>SUM(C61:C66)*$B$56</f>
        <v>2744875953744960</v>
      </c>
      <c r="D68" s="471">
        <f t="shared" ref="D68:J68" si="7">SUM(D61:D66)*$B$56</f>
        <v>2636494279253730</v>
      </c>
      <c r="E68" s="471">
        <f t="shared" si="7"/>
        <v>2443762871267130</v>
      </c>
      <c r="F68" s="471">
        <f t="shared" si="7"/>
        <v>2398474956057110</v>
      </c>
      <c r="G68" s="471">
        <f t="shared" si="7"/>
        <v>2533545568320970</v>
      </c>
      <c r="H68" s="471">
        <f t="shared" si="7"/>
        <v>2575185070046470</v>
      </c>
      <c r="I68" s="471">
        <f t="shared" si="7"/>
        <v>2580974943619730</v>
      </c>
      <c r="J68" s="471">
        <f t="shared" si="7"/>
        <v>2448045791444610</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1772653073456.9998</v>
      </c>
      <c r="D73" s="456">
        <f t="shared" ca="1" si="8"/>
        <v>1554541397752</v>
      </c>
      <c r="E73" s="456">
        <f t="shared" ca="1" si="8"/>
        <v>1447468393315</v>
      </c>
      <c r="F73" s="456">
        <f t="shared" ca="1" si="8"/>
        <v>1415743058667</v>
      </c>
      <c r="G73" s="456">
        <f t="shared" ca="1" si="8"/>
        <v>1276944719582</v>
      </c>
      <c r="H73" s="452">
        <f ca="1">G73*$O$66</f>
        <v>1317046573619.2671</v>
      </c>
      <c r="I73" s="452">
        <f t="shared" ref="I73:N73" ca="1" si="9">H73*(1+$K$66)</f>
        <v>1304079589462.6343</v>
      </c>
      <c r="J73" s="452">
        <f t="shared" ca="1" si="9"/>
        <v>1291240271769.3494</v>
      </c>
      <c r="K73" s="452">
        <f t="shared" ca="1" si="9"/>
        <v>1278527363599.0422</v>
      </c>
      <c r="L73" s="452">
        <f t="shared" ca="1" si="9"/>
        <v>1265939620386.5513</v>
      </c>
      <c r="M73" s="452">
        <f t="shared" ca="1" si="9"/>
        <v>1253475809820.0835</v>
      </c>
      <c r="N73" s="452">
        <f t="shared" ca="1" si="9"/>
        <v>1241134711720.573</v>
      </c>
      <c r="O73" s="452">
        <f t="shared" ref="O73:X73" ca="1" si="10">N73*(1+$L$66)</f>
        <v>1219186858209.7415</v>
      </c>
      <c r="P73" s="452">
        <f t="shared" ca="1" si="10"/>
        <v>1197627123949.1282</v>
      </c>
      <c r="Q73" s="452">
        <f t="shared" ca="1" si="10"/>
        <v>1176448645554.4705</v>
      </c>
      <c r="R73" s="452">
        <f t="shared" ca="1" si="10"/>
        <v>1155644681011.5313</v>
      </c>
      <c r="S73" s="452">
        <f t="shared" ca="1" si="10"/>
        <v>1135208607529.8291</v>
      </c>
      <c r="T73" s="452">
        <f t="shared" ca="1" si="10"/>
        <v>1115133919434.3203</v>
      </c>
      <c r="U73" s="452">
        <f t="shared" ca="1" si="10"/>
        <v>1095414226094.3646</v>
      </c>
      <c r="V73" s="452">
        <f t="shared" ca="1" si="10"/>
        <v>1076043249889.3152</v>
      </c>
      <c r="W73" s="452">
        <f t="shared" ca="1" si="10"/>
        <v>1057014824210.0833</v>
      </c>
      <c r="X73" s="452">
        <f t="shared" ca="1" si="10"/>
        <v>1038322891496.0433</v>
      </c>
      <c r="Y73" s="452">
        <f t="shared" ref="Y73:AH73" ca="1" si="11">X73*(1+$M$66)</f>
        <v>1020509330789.8489</v>
      </c>
      <c r="Z73" s="452">
        <f t="shared" ca="1" si="11"/>
        <v>1003001381129.7289</v>
      </c>
      <c r="AA73" s="452">
        <f t="shared" ca="1" si="11"/>
        <v>985793799425.15137</v>
      </c>
      <c r="AB73" s="452">
        <f t="shared" ca="1" si="11"/>
        <v>968881432536.51575</v>
      </c>
      <c r="AC73" s="452">
        <f t="shared" ca="1" si="11"/>
        <v>952259215731.94702</v>
      </c>
      <c r="AD73" s="452">
        <f t="shared" ca="1" si="11"/>
        <v>935922171170.5647</v>
      </c>
      <c r="AE73" s="452">
        <f t="shared" ca="1" si="11"/>
        <v>919865406411.77307</v>
      </c>
      <c r="AF73" s="452">
        <f t="shared" ca="1" si="11"/>
        <v>904084112950.12659</v>
      </c>
      <c r="AG73" s="452">
        <f t="shared" ca="1" si="11"/>
        <v>888573564775.33032</v>
      </c>
      <c r="AH73" s="452">
        <f t="shared" ca="1" si="11"/>
        <v>873329116956.94629</v>
      </c>
    </row>
    <row r="74" spans="1:34">
      <c r="A74" s="431" t="s">
        <v>813</v>
      </c>
      <c r="B74" s="435" t="s">
        <v>247</v>
      </c>
      <c r="C74" s="456">
        <f t="shared" ca="1" si="8"/>
        <v>11897000493</v>
      </c>
      <c r="D74" s="456">
        <f t="shared" ca="1" si="8"/>
        <v>7931333662</v>
      </c>
      <c r="E74" s="456">
        <f t="shared" ca="1" si="8"/>
        <v>11897000493</v>
      </c>
      <c r="F74" s="456">
        <f t="shared" ca="1" si="8"/>
        <v>19828334155</v>
      </c>
      <c r="G74" s="456">
        <f t="shared" ca="1" si="8"/>
        <v>15862667324</v>
      </c>
      <c r="H74" s="452">
        <f ca="1">G74*(1+'KEEI BAU - Coal Supply'!J$42)</f>
        <v>14760578944.768299</v>
      </c>
      <c r="I74" s="452">
        <f ca="1">H74*(1+'KEEI BAU - Coal Supply'!K$42)</f>
        <v>14452458847.175461</v>
      </c>
      <c r="J74" s="452">
        <f ca="1">I74*(1+'KEEI BAU - Coal Supply'!L$42)</f>
        <v>14144338749.582623</v>
      </c>
      <c r="K74" s="452">
        <f ca="1">J74*(1+'KEEI BAU - Coal Supply'!M$42)</f>
        <v>13836218651.989872</v>
      </c>
      <c r="L74" s="452">
        <f ca="1">K74*(1+'KEEI BAU - Coal Supply'!N$42)</f>
        <v>13528098554.397034</v>
      </c>
      <c r="M74" s="452">
        <f ca="1">L74*(1+'KEEI BAU - Coal Supply'!O$42)</f>
        <v>13219978456.804195</v>
      </c>
      <c r="N74" s="452">
        <f ca="1">M74*(1+'KEEI BAU - Coal Supply'!P$42)</f>
        <v>12911858359.211424</v>
      </c>
      <c r="O74" s="452">
        <f ca="1">N74*(1+'KEEI BAU - Coal Supply'!Q$42)</f>
        <v>12643001067.645487</v>
      </c>
      <c r="P74" s="452">
        <f ca="1">O74*(1+'KEEI BAU - Coal Supply'!R$42)</f>
        <v>12374143776.079617</v>
      </c>
      <c r="Q74" s="452">
        <f ca="1">P74*(1+'KEEI BAU - Coal Supply'!S$42)</f>
        <v>12105286484.513657</v>
      </c>
      <c r="R74" s="452">
        <f ca="1">Q74*(1+'KEEI BAU - Coal Supply'!T$42)</f>
        <v>11836429192.947786</v>
      </c>
      <c r="S74" s="452">
        <f ca="1">R74*(1+'KEEI BAU - Coal Supply'!U$42)</f>
        <v>11567571901.381826</v>
      </c>
      <c r="T74" s="452">
        <f ca="1">S74*(1+'KEEI BAU - Coal Supply'!V$42)</f>
        <v>11298714609.815954</v>
      </c>
      <c r="U74" s="452">
        <f ca="1">T74*(1+'KEEI BAU - Coal Supply'!W$42)</f>
        <v>11029857318.249994</v>
      </c>
      <c r="V74" s="452">
        <f ca="1">U74*(1+'KEEI BAU - Coal Supply'!X$42)</f>
        <v>10761000026.684124</v>
      </c>
      <c r="W74" s="452">
        <f ca="1">V74*(1+'KEEI BAU - Coal Supply'!Y$42)</f>
        <v>10492142735.118164</v>
      </c>
      <c r="X74" s="452">
        <f ca="1">W74*(1+'KEEI BAU - Coal Supply'!Z$42)</f>
        <v>10223285443.552271</v>
      </c>
      <c r="Y74" s="452">
        <f ca="1">X74*(1+'KEEI BAU - Coal Supply'!AA$42)</f>
        <v>9967670636.859314</v>
      </c>
      <c r="Z74" s="452">
        <f ca="1">Y74*(1+'KEEI BAU - Coal Supply'!AB$42)</f>
        <v>9712055830.1664238</v>
      </c>
      <c r="AA74" s="452">
        <f ca="1">Z74*(1+'KEEI BAU - Coal Supply'!AC$42)</f>
        <v>9456441023.4734459</v>
      </c>
      <c r="AB74" s="452">
        <f ca="1">AA74*(1+'KEEI BAU - Coal Supply'!AD$42)</f>
        <v>9200826216.7805557</v>
      </c>
      <c r="AC74" s="452">
        <f ca="1">AB74*(1+'KEEI BAU - Coal Supply'!AE$42)</f>
        <v>8945211410.0875778</v>
      </c>
      <c r="AD74" s="452">
        <f ca="1">AC74*(1+'KEEI BAU - Coal Supply'!AF$42)</f>
        <v>8689596603.3946877</v>
      </c>
      <c r="AE74" s="452">
        <f ca="1">AD74*(1+'KEEI BAU - Coal Supply'!AG$42)</f>
        <v>8433981796.7017097</v>
      </c>
      <c r="AF74" s="452">
        <f ca="1">AE74*(1+'KEEI BAU - Coal Supply'!AH$42)</f>
        <v>8178366990.0088196</v>
      </c>
      <c r="AG74" s="452">
        <f ca="1">AF74*(1+'KEEI BAU - Coal Supply'!AI$42)</f>
        <v>7922752183.3159294</v>
      </c>
      <c r="AH74" s="452">
        <f ca="1">AG74*(1+'KEEI BAU - Coal Supply'!AJ$42)</f>
        <v>7667137376.6229286</v>
      </c>
    </row>
    <row r="75" spans="1:34">
      <c r="A75" s="431" t="s">
        <v>814</v>
      </c>
      <c r="B75" s="435" t="s">
        <v>248</v>
      </c>
      <c r="C75" s="456">
        <f t="shared" ca="1" si="8"/>
        <v>0</v>
      </c>
      <c r="D75" s="456">
        <f t="shared" ca="1" si="8"/>
        <v>0</v>
      </c>
      <c r="E75" s="456">
        <f t="shared" ca="1" si="8"/>
        <v>0</v>
      </c>
      <c r="F75" s="456">
        <f t="shared" ca="1" si="8"/>
        <v>0</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245871343522</v>
      </c>
      <c r="D76" s="456">
        <f t="shared" ca="1" si="8"/>
        <v>325184680142</v>
      </c>
      <c r="E76" s="456">
        <f t="shared" ca="1" si="8"/>
        <v>456051685565</v>
      </c>
      <c r="F76" s="456">
        <f t="shared" ca="1" si="8"/>
        <v>388635349438</v>
      </c>
      <c r="G76" s="456">
        <f t="shared" ca="1" si="8"/>
        <v>241905676691</v>
      </c>
      <c r="H76" s="452">
        <f ca="1">G76*$O$66</f>
        <v>249502611772.59409</v>
      </c>
      <c r="I76" s="452">
        <f t="shared" ref="I76:N80" ca="1" si="12">H76*(1+$K$66)</f>
        <v>247046133407.5177</v>
      </c>
      <c r="J76" s="452">
        <f t="shared" ca="1" si="12"/>
        <v>244613840304.13141</v>
      </c>
      <c r="K76" s="452">
        <f t="shared" ca="1" si="12"/>
        <v>242205494346.40244</v>
      </c>
      <c r="L76" s="452">
        <f t="shared" ca="1" si="12"/>
        <v>239820859762.66971</v>
      </c>
      <c r="M76" s="452">
        <f t="shared" ca="1" si="12"/>
        <v>237459703102.56244</v>
      </c>
      <c r="N76" s="452">
        <f t="shared" ca="1" si="12"/>
        <v>235121793214.14587</v>
      </c>
      <c r="O76" s="452">
        <f t="shared" ref="O76:X76" ca="1" si="13">N76*(1+$L$66)</f>
        <v>230963970033.52249</v>
      </c>
      <c r="P76" s="452">
        <f t="shared" ca="1" si="13"/>
        <v>226879672549.36905</v>
      </c>
      <c r="Q76" s="452">
        <f t="shared" ca="1" si="13"/>
        <v>222867600555.35001</v>
      </c>
      <c r="R76" s="452">
        <f t="shared" ca="1" si="13"/>
        <v>218926476837.58826</v>
      </c>
      <c r="S76" s="452">
        <f t="shared" ca="1" si="13"/>
        <v>215055046768.07327</v>
      </c>
      <c r="T76" s="452">
        <f t="shared" ca="1" si="13"/>
        <v>211252077905.25949</v>
      </c>
      <c r="U76" s="452">
        <f t="shared" ca="1" si="13"/>
        <v>207516359601.72751</v>
      </c>
      <c r="V76" s="452">
        <f t="shared" ca="1" si="13"/>
        <v>203846702618.78336</v>
      </c>
      <c r="W76" s="452">
        <f t="shared" ca="1" si="13"/>
        <v>200241938747.87296</v>
      </c>
      <c r="X76" s="452">
        <f t="shared" ca="1" si="13"/>
        <v>196700920438.69147</v>
      </c>
      <c r="Y76" s="452">
        <f t="shared" ref="Y76:AH76" ca="1" si="14">X76*(1+$M$66)</f>
        <v>193326301795.5925</v>
      </c>
      <c r="Z76" s="452">
        <f t="shared" ca="1" si="14"/>
        <v>190009578412.77475</v>
      </c>
      <c r="AA76" s="452">
        <f t="shared" ca="1" si="14"/>
        <v>186749757033.95728</v>
      </c>
      <c r="AB76" s="452">
        <f t="shared" ca="1" si="14"/>
        <v>183545861443.25302</v>
      </c>
      <c r="AC76" s="452">
        <f t="shared" ca="1" si="14"/>
        <v>180396932172.8223</v>
      </c>
      <c r="AD76" s="452">
        <f t="shared" ca="1" si="14"/>
        <v>177302026215.54178</v>
      </c>
      <c r="AE76" s="452">
        <f t="shared" ca="1" si="14"/>
        <v>174260216742.603</v>
      </c>
      <c r="AF76" s="452">
        <f t="shared" ca="1" si="14"/>
        <v>171270592825.95569</v>
      </c>
      <c r="AG76" s="452">
        <f t="shared" ca="1" si="14"/>
        <v>168332259165.51291</v>
      </c>
      <c r="AH76" s="452">
        <f t="shared" ca="1" si="14"/>
        <v>165444335821.03644</v>
      </c>
    </row>
    <row r="77" spans="1:34">
      <c r="A77" s="431" t="s">
        <v>681</v>
      </c>
      <c r="B77" s="434" t="s">
        <v>250</v>
      </c>
      <c r="C77" s="456">
        <f t="shared" ca="1" si="8"/>
        <v>983485374088</v>
      </c>
      <c r="D77" s="456">
        <f t="shared" ca="1" si="8"/>
        <v>951760039440</v>
      </c>
      <c r="E77" s="456">
        <f t="shared" ca="1" si="8"/>
        <v>539330689016</v>
      </c>
      <c r="F77" s="456">
        <f t="shared" ca="1" si="8"/>
        <v>396566683100</v>
      </c>
      <c r="G77" s="456">
        <f t="shared" ca="1" si="8"/>
        <v>463983019227.00006</v>
      </c>
      <c r="H77" s="452">
        <f ca="1">G77*$O$66</f>
        <v>478554189793.3363</v>
      </c>
      <c r="I77" s="452">
        <f t="shared" ca="1" si="12"/>
        <v>473842583748.84552</v>
      </c>
      <c r="J77" s="452">
        <f t="shared" ca="1" si="12"/>
        <v>469177365829.23578</v>
      </c>
      <c r="K77" s="452">
        <f t="shared" ca="1" si="12"/>
        <v>464558079320.14905</v>
      </c>
      <c r="L77" s="452">
        <f t="shared" ca="1" si="12"/>
        <v>459984272003.8092</v>
      </c>
      <c r="M77" s="452">
        <f t="shared" ca="1" si="12"/>
        <v>455455496114.75098</v>
      </c>
      <c r="N77" s="452">
        <f t="shared" ca="1" si="12"/>
        <v>450971308295.98474</v>
      </c>
      <c r="O77" s="452">
        <f t="shared" ref="O77:X77" ca="1" si="15">N77*(1+$L$66)</f>
        <v>442996467113.4776</v>
      </c>
      <c r="P77" s="452">
        <f t="shared" ca="1" si="15"/>
        <v>435162650627.47839</v>
      </c>
      <c r="Q77" s="452">
        <f t="shared" ca="1" si="15"/>
        <v>427467364999.60583</v>
      </c>
      <c r="R77" s="452">
        <f t="shared" ca="1" si="15"/>
        <v>419908160491.7677</v>
      </c>
      <c r="S77" s="452">
        <f t="shared" ca="1" si="15"/>
        <v>412482630686.3045</v>
      </c>
      <c r="T77" s="452">
        <f t="shared" ca="1" si="15"/>
        <v>405188411719.92395</v>
      </c>
      <c r="U77" s="452">
        <f t="shared" ca="1" si="15"/>
        <v>398023181531.18231</v>
      </c>
      <c r="V77" s="452">
        <f t="shared" ca="1" si="15"/>
        <v>390984659121.27307</v>
      </c>
      <c r="W77" s="452">
        <f t="shared" ca="1" si="15"/>
        <v>384070603827.88757</v>
      </c>
      <c r="X77" s="452">
        <f t="shared" ca="1" si="15"/>
        <v>377278814611.9165</v>
      </c>
      <c r="Y77" s="452">
        <f t="shared" ref="Y77:AH77" ca="1" si="16">X77*(1+$M$66)</f>
        <v>370806185411.21851</v>
      </c>
      <c r="Z77" s="452">
        <f t="shared" ca="1" si="16"/>
        <v>364444601217.94513</v>
      </c>
      <c r="AA77" s="452">
        <f t="shared" ca="1" si="16"/>
        <v>358192156933.9837</v>
      </c>
      <c r="AB77" s="452">
        <f t="shared" ca="1" si="16"/>
        <v>352046980145.25586</v>
      </c>
      <c r="AC77" s="452">
        <f t="shared" ca="1" si="16"/>
        <v>346007230560.98712</v>
      </c>
      <c r="AD77" s="452">
        <f t="shared" ca="1" si="16"/>
        <v>340071099462.59662</v>
      </c>
      <c r="AE77" s="452">
        <f t="shared" ca="1" si="16"/>
        <v>334236809162.04193</v>
      </c>
      <c r="AF77" s="452">
        <f t="shared" ca="1" si="16"/>
        <v>328502612469.45605</v>
      </c>
      <c r="AG77" s="452">
        <f t="shared" ca="1" si="16"/>
        <v>322866792169.91827</v>
      </c>
      <c r="AH77" s="452">
        <f t="shared" ca="1" si="16"/>
        <v>317327660509.20111</v>
      </c>
    </row>
    <row r="78" spans="1:34">
      <c r="A78" s="431" t="s">
        <v>681</v>
      </c>
      <c r="B78" s="434" t="s">
        <v>251</v>
      </c>
      <c r="C78" s="456">
        <f t="shared" ca="1" si="8"/>
        <v>654335027115</v>
      </c>
      <c r="D78" s="456">
        <f t="shared" ca="1" si="8"/>
        <v>364841348452</v>
      </c>
      <c r="E78" s="456">
        <f t="shared" ca="1" si="8"/>
        <v>202249008381</v>
      </c>
      <c r="F78" s="456">
        <f t="shared" ca="1" si="8"/>
        <v>372772682114</v>
      </c>
      <c r="G78" s="456">
        <f t="shared" ca="1" si="8"/>
        <v>214146008874</v>
      </c>
      <c r="H78" s="452">
        <f ca="1">G78*$O$66</f>
        <v>220871164520.00134</v>
      </c>
      <c r="I78" s="452">
        <f t="shared" ca="1" si="12"/>
        <v>218696577114.85175</v>
      </c>
      <c r="J78" s="452">
        <f t="shared" ca="1" si="12"/>
        <v>216543399613.49341</v>
      </c>
      <c r="K78" s="452">
        <f t="shared" ca="1" si="12"/>
        <v>214411421224.68414</v>
      </c>
      <c r="L78" s="452">
        <f t="shared" ca="1" si="12"/>
        <v>212300433232.52728</v>
      </c>
      <c r="M78" s="452">
        <f t="shared" ca="1" si="12"/>
        <v>210210228976.03888</v>
      </c>
      <c r="N78" s="452">
        <f t="shared" ca="1" si="12"/>
        <v>208140603828.91602</v>
      </c>
      <c r="O78" s="452">
        <f t="shared" ref="O78:X78" ca="1" si="17">N78*(1+$L$66)</f>
        <v>204459907898.52811</v>
      </c>
      <c r="P78" s="452">
        <f t="shared" ca="1" si="17"/>
        <v>200844300289.60538</v>
      </c>
      <c r="Q78" s="452">
        <f t="shared" ca="1" si="17"/>
        <v>197292629999.81805</v>
      </c>
      <c r="R78" s="452">
        <f t="shared" ca="1" si="17"/>
        <v>193803766380.81586</v>
      </c>
      <c r="S78" s="452">
        <f t="shared" ca="1" si="17"/>
        <v>190376598778.29437</v>
      </c>
      <c r="T78" s="452">
        <f t="shared" ca="1" si="17"/>
        <v>187010036178.42642</v>
      </c>
      <c r="U78" s="452">
        <f t="shared" ca="1" si="17"/>
        <v>183703006860.54565</v>
      </c>
      <c r="V78" s="452">
        <f t="shared" ca="1" si="17"/>
        <v>180454458055.97214</v>
      </c>
      <c r="W78" s="452">
        <f t="shared" ca="1" si="17"/>
        <v>177263355612.87112</v>
      </c>
      <c r="X78" s="452">
        <f t="shared" ca="1" si="17"/>
        <v>174128683667.03833</v>
      </c>
      <c r="Y78" s="452">
        <f t="shared" ref="Y78:AH78" ca="1" si="18">X78*(1+$M$66)</f>
        <v>171141316343.63925</v>
      </c>
      <c r="Z78" s="452">
        <f t="shared" ca="1" si="18"/>
        <v>168205200562.12845</v>
      </c>
      <c r="AA78" s="452">
        <f t="shared" ca="1" si="18"/>
        <v>165319457046.45395</v>
      </c>
      <c r="AB78" s="452">
        <f t="shared" ca="1" si="18"/>
        <v>162483221605.50262</v>
      </c>
      <c r="AC78" s="452">
        <f t="shared" ca="1" si="18"/>
        <v>159695644874.30167</v>
      </c>
      <c r="AD78" s="452">
        <f t="shared" ca="1" si="18"/>
        <v>156955892059.65991</v>
      </c>
      <c r="AE78" s="452">
        <f t="shared" ca="1" si="18"/>
        <v>154263142690.17313</v>
      </c>
      <c r="AF78" s="452">
        <f t="shared" ca="1" si="18"/>
        <v>151616590370.51813</v>
      </c>
      <c r="AG78" s="452">
        <f t="shared" ca="1" si="18"/>
        <v>149015442539.96225</v>
      </c>
      <c r="AH78" s="452">
        <f t="shared" ca="1" si="18"/>
        <v>146458920235.01587</v>
      </c>
    </row>
    <row r="79" spans="1:34">
      <c r="A79" s="431" t="s">
        <v>681</v>
      </c>
      <c r="B79" s="434" t="s">
        <v>252</v>
      </c>
      <c r="C79" s="456">
        <f t="shared" ca="1" si="8"/>
        <v>71382002958</v>
      </c>
      <c r="D79" s="456">
        <f t="shared" ca="1" si="8"/>
        <v>51553668803</v>
      </c>
      <c r="E79" s="456">
        <f t="shared" ca="1" si="8"/>
        <v>55519335634</v>
      </c>
      <c r="F79" s="456">
        <f t="shared" ca="1" si="8"/>
        <v>79313336620</v>
      </c>
      <c r="G79" s="456">
        <f t="shared" ca="1" si="8"/>
        <v>67416336127</v>
      </c>
      <c r="H79" s="452">
        <f ca="1">G79*$O$66</f>
        <v>69533514756.296707</v>
      </c>
      <c r="I79" s="452">
        <f t="shared" ca="1" si="12"/>
        <v>68848922425.045914</v>
      </c>
      <c r="J79" s="452">
        <f t="shared" ca="1" si="12"/>
        <v>68171070248.69236</v>
      </c>
      <c r="K79" s="452">
        <f t="shared" ca="1" si="12"/>
        <v>67499891867.030182</v>
      </c>
      <c r="L79" s="452">
        <f t="shared" ca="1" si="12"/>
        <v>66835321573.203026</v>
      </c>
      <c r="M79" s="452">
        <f t="shared" ca="1" si="12"/>
        <v>66177294307.271492</v>
      </c>
      <c r="N79" s="452">
        <f t="shared" ca="1" si="12"/>
        <v>65525745649.843925</v>
      </c>
      <c r="O79" s="452">
        <f t="shared" ref="O79:X79" ca="1" si="19">N79*(1+$L$66)</f>
        <v>64367008042.129211</v>
      </c>
      <c r="P79" s="452">
        <f t="shared" ca="1" si="19"/>
        <v>63228761202.283173</v>
      </c>
      <c r="Q79" s="452">
        <f t="shared" ca="1" si="19"/>
        <v>62110642777.72049</v>
      </c>
      <c r="R79" s="452">
        <f t="shared" ca="1" si="19"/>
        <v>61012296823.590164</v>
      </c>
      <c r="S79" s="452">
        <f t="shared" ca="1" si="19"/>
        <v>59933373689.463036</v>
      </c>
      <c r="T79" s="452">
        <f t="shared" ca="1" si="19"/>
        <v>58873529908.023125</v>
      </c>
      <c r="U79" s="452">
        <f t="shared" ca="1" si="19"/>
        <v>57832428085.727333</v>
      </c>
      <c r="V79" s="452">
        <f t="shared" ca="1" si="19"/>
        <v>56809736795.398636</v>
      </c>
      <c r="W79" s="452">
        <f t="shared" ca="1" si="19"/>
        <v>55805130470.718689</v>
      </c>
      <c r="X79" s="452">
        <f t="shared" ca="1" si="19"/>
        <v>54818289302.586143</v>
      </c>
      <c r="Y79" s="452">
        <f t="shared" ref="Y79:AH79" ca="1" si="20">X79*(1+$M$66)</f>
        <v>53877821811.886436</v>
      </c>
      <c r="Z79" s="452">
        <f t="shared" ca="1" si="20"/>
        <v>52953489065.855263</v>
      </c>
      <c r="AA79" s="452">
        <f t="shared" ca="1" si="20"/>
        <v>52045014255.365143</v>
      </c>
      <c r="AB79" s="452">
        <f t="shared" ca="1" si="20"/>
        <v>51152125320.250839</v>
      </c>
      <c r="AC79" s="452">
        <f t="shared" ca="1" si="20"/>
        <v>50274554867.835716</v>
      </c>
      <c r="AD79" s="452">
        <f t="shared" ca="1" si="20"/>
        <v>49412040092.855904</v>
      </c>
      <c r="AE79" s="452">
        <f t="shared" ca="1" si="20"/>
        <v>48564322698.758209</v>
      </c>
      <c r="AF79" s="452">
        <f t="shared" ca="1" si="20"/>
        <v>47731148820.348297</v>
      </c>
      <c r="AG79" s="452">
        <f t="shared" ca="1" si="20"/>
        <v>46912268947.765884</v>
      </c>
      <c r="AH79" s="452">
        <f t="shared" ca="1" si="20"/>
        <v>46107437851.764244</v>
      </c>
    </row>
    <row r="80" spans="1:34">
      <c r="A80" s="431" t="s">
        <v>681</v>
      </c>
      <c r="B80" s="434" t="s">
        <v>253</v>
      </c>
      <c r="C80" s="456">
        <f t="shared" ca="1" si="8"/>
        <v>463983019227</v>
      </c>
      <c r="D80" s="456">
        <f t="shared" ca="1" si="8"/>
        <v>463983019227</v>
      </c>
      <c r="E80" s="456">
        <f t="shared" ca="1" si="8"/>
        <v>396566683100</v>
      </c>
      <c r="F80" s="456">
        <f t="shared" ca="1" si="8"/>
        <v>396566683100</v>
      </c>
      <c r="G80" s="456">
        <f t="shared" ca="1" si="8"/>
        <v>400532349931</v>
      </c>
      <c r="H80" s="452">
        <f ca="1">G80*$O$66</f>
        <v>413110881787.40991</v>
      </c>
      <c r="I80" s="452">
        <f t="shared" ca="1" si="12"/>
        <v>409043597937.03754</v>
      </c>
      <c r="J80" s="452">
        <f t="shared" ca="1" si="12"/>
        <v>405016358536.34875</v>
      </c>
      <c r="K80" s="452">
        <f t="shared" ca="1" si="12"/>
        <v>401028769327.64996</v>
      </c>
      <c r="L80" s="452">
        <f t="shared" ca="1" si="12"/>
        <v>397080439934.91217</v>
      </c>
      <c r="M80" s="452">
        <f t="shared" ca="1" si="12"/>
        <v>393170983825.55426</v>
      </c>
      <c r="N80" s="452">
        <f t="shared" ca="1" si="12"/>
        <v>389300018272.60223</v>
      </c>
      <c r="O80" s="452">
        <f t="shared" ref="O80:X80" ca="1" si="21">N80*(1+$L$66)</f>
        <v>382415753662.06189</v>
      </c>
      <c r="P80" s="452">
        <f t="shared" ca="1" si="21"/>
        <v>375653228319.44714</v>
      </c>
      <c r="Q80" s="452">
        <f t="shared" ca="1" si="21"/>
        <v>369010289444.10419</v>
      </c>
      <c r="R80" s="452">
        <f t="shared" ca="1" si="21"/>
        <v>362484822304.85931</v>
      </c>
      <c r="S80" s="452">
        <f t="shared" ca="1" si="21"/>
        <v>356074749566.80988</v>
      </c>
      <c r="T80" s="452">
        <f t="shared" ca="1" si="21"/>
        <v>349778030630.01984</v>
      </c>
      <c r="U80" s="452">
        <f t="shared" ca="1" si="21"/>
        <v>343592660979.90955</v>
      </c>
      <c r="V80" s="452">
        <f t="shared" ca="1" si="21"/>
        <v>337516671549.13318</v>
      </c>
      <c r="W80" s="452">
        <f t="shared" ca="1" si="21"/>
        <v>331548128090.74054</v>
      </c>
      <c r="X80" s="452">
        <f t="shared" ca="1" si="21"/>
        <v>325685130562.42365</v>
      </c>
      <c r="Y80" s="452">
        <f t="shared" ref="Y80:AH80" ca="1" si="22">X80*(1+$M$66)</f>
        <v>320097647235.32538</v>
      </c>
      <c r="Z80" s="452">
        <f t="shared" ca="1" si="22"/>
        <v>314606023273.61072</v>
      </c>
      <c r="AA80" s="452">
        <f t="shared" ca="1" si="22"/>
        <v>309208614105.40472</v>
      </c>
      <c r="AB80" s="452">
        <f t="shared" ca="1" si="22"/>
        <v>303903803373.25507</v>
      </c>
      <c r="AC80" s="452">
        <f t="shared" ca="1" si="22"/>
        <v>298690002450.08289</v>
      </c>
      <c r="AD80" s="452">
        <f t="shared" ca="1" si="22"/>
        <v>293565649963.43811</v>
      </c>
      <c r="AE80" s="452">
        <f t="shared" ca="1" si="22"/>
        <v>288529211327.9165</v>
      </c>
      <c r="AF80" s="452">
        <f t="shared" ca="1" si="22"/>
        <v>283579178285.59882</v>
      </c>
      <c r="AG80" s="452">
        <f t="shared" ca="1" si="22"/>
        <v>278714068454.3739</v>
      </c>
      <c r="AH80" s="452">
        <f t="shared" ca="1" si="22"/>
        <v>273932424884.01123</v>
      </c>
    </row>
    <row r="81" spans="1:34">
      <c r="A81" s="431" t="s">
        <v>814</v>
      </c>
      <c r="B81" s="435" t="s">
        <v>254</v>
      </c>
      <c r="C81" s="456">
        <f t="shared" ca="1" si="8"/>
        <v>0</v>
      </c>
      <c r="D81" s="456">
        <f t="shared" ca="1" si="8"/>
        <v>0</v>
      </c>
      <c r="E81" s="456">
        <f t="shared" ca="1" si="8"/>
        <v>0</v>
      </c>
      <c r="F81" s="456">
        <f t="shared" ca="1" si="8"/>
        <v>0</v>
      </c>
      <c r="G81" s="456">
        <f t="shared" ca="1" si="8"/>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8"/>
        <v>84877167183893</v>
      </c>
      <c r="D82" s="456">
        <f t="shared" ca="1" si="8"/>
        <v>126377870570308</v>
      </c>
      <c r="E82" s="456">
        <f t="shared" ca="1" si="8"/>
        <v>181219077176207</v>
      </c>
      <c r="F82" s="456">
        <f t="shared" ca="1" si="8"/>
        <v>161826966372617</v>
      </c>
      <c r="G82" s="456">
        <f t="shared" ca="1" si="8"/>
        <v>145666874036292</v>
      </c>
      <c r="H82" s="452">
        <f ca="1">G82*$O$61</f>
        <v>157292038284894.47</v>
      </c>
      <c r="I82" s="452">
        <f t="shared" ref="I82:N82" ca="1" si="23">H82*(1+$K$61)</f>
        <v>157939579455022.47</v>
      </c>
      <c r="J82" s="452">
        <f t="shared" ca="1" si="23"/>
        <v>158589786428019.97</v>
      </c>
      <c r="K82" s="452">
        <f t="shared" ca="1" si="23"/>
        <v>159242670178486.38</v>
      </c>
      <c r="L82" s="452">
        <f t="shared" ca="1" si="23"/>
        <v>159898241726201.41</v>
      </c>
      <c r="M82" s="452">
        <f t="shared" ca="1" si="23"/>
        <v>160556512136311.13</v>
      </c>
      <c r="N82" s="452">
        <f t="shared" ca="1" si="23"/>
        <v>161217492519514.66</v>
      </c>
      <c r="O82" s="452">
        <f t="shared" ref="O82:X82" ca="1" si="24">N82*(1+$L$61)</f>
        <v>161599379961248.34</v>
      </c>
      <c r="P82" s="452">
        <f t="shared" ca="1" si="24"/>
        <v>161982172007165.31</v>
      </c>
      <c r="Q82" s="452">
        <f t="shared" ca="1" si="24"/>
        <v>162365870800066.44</v>
      </c>
      <c r="R82" s="452">
        <f t="shared" ca="1" si="24"/>
        <v>162750478487828.31</v>
      </c>
      <c r="S82" s="452">
        <f t="shared" ca="1" si="24"/>
        <v>163135997223415.44</v>
      </c>
      <c r="T82" s="452">
        <f t="shared" ca="1" si="24"/>
        <v>163522429164892.16</v>
      </c>
      <c r="U82" s="452">
        <f t="shared" ca="1" si="24"/>
        <v>163909776475434.78</v>
      </c>
      <c r="V82" s="452">
        <f t="shared" ca="1" si="24"/>
        <v>164298041323343.69</v>
      </c>
      <c r="W82" s="452">
        <f t="shared" ca="1" si="24"/>
        <v>164687225882055.47</v>
      </c>
      <c r="X82" s="452">
        <f t="shared" ca="1" si="24"/>
        <v>165077332330155.09</v>
      </c>
      <c r="Y82" s="452">
        <f t="shared" ref="Y82:AH82" ca="1" si="25">X82*(1+$M$61)</f>
        <v>164374792685070.72</v>
      </c>
      <c r="Z82" s="452">
        <f t="shared" ca="1" si="25"/>
        <v>163675242923248.63</v>
      </c>
      <c r="AA82" s="452">
        <f t="shared" ca="1" si="25"/>
        <v>162978670320279.59</v>
      </c>
      <c r="AB82" s="452">
        <f t="shared" ca="1" si="25"/>
        <v>162285062205907.28</v>
      </c>
      <c r="AC82" s="452">
        <f t="shared" ca="1" si="25"/>
        <v>161594405963797.63</v>
      </c>
      <c r="AD82" s="452">
        <f t="shared" ca="1" si="25"/>
        <v>160906689031309.44</v>
      </c>
      <c r="AE82" s="452">
        <f t="shared" ca="1" si="25"/>
        <v>160221898899265.94</v>
      </c>
      <c r="AF82" s="452">
        <f t="shared" ca="1" si="25"/>
        <v>159540023111727.09</v>
      </c>
      <c r="AG82" s="452">
        <f t="shared" ca="1" si="25"/>
        <v>158861049265763.19</v>
      </c>
      <c r="AH82" s="452">
        <f t="shared" ca="1" si="25"/>
        <v>158184965011229.16</v>
      </c>
    </row>
    <row r="83" spans="1:34">
      <c r="A83" s="431" t="s">
        <v>681</v>
      </c>
      <c r="B83" s="437" t="s">
        <v>397</v>
      </c>
      <c r="C83" s="456">
        <f t="shared" ref="C83:G91" ca="1" si="26">C45*$B$57</f>
        <v>10663678108559</v>
      </c>
      <c r="D83" s="456">
        <f t="shared" ca="1" si="26"/>
        <v>10378150096727</v>
      </c>
      <c r="E83" s="456">
        <f t="shared" ca="1" si="26"/>
        <v>8621359690594</v>
      </c>
      <c r="F83" s="456">
        <f t="shared" ca="1" si="26"/>
        <v>8415145015382</v>
      </c>
      <c r="G83" s="456">
        <f t="shared" ca="1" si="26"/>
        <v>9458115391935</v>
      </c>
      <c r="H83" s="452">
        <f ca="1">G83*$O$66</f>
        <v>9755143099633.3926</v>
      </c>
      <c r="I83" s="452">
        <f t="shared" ref="I83:N83" ca="1" si="27">H83*(1+$K$66)</f>
        <v>9659098822572.6191</v>
      </c>
      <c r="J83" s="452">
        <f t="shared" ca="1" si="27"/>
        <v>9564000149595.959</v>
      </c>
      <c r="K83" s="452">
        <f t="shared" ca="1" si="27"/>
        <v>9469837770756.8828</v>
      </c>
      <c r="L83" s="452">
        <f t="shared" ca="1" si="27"/>
        <v>9376602467769.9551</v>
      </c>
      <c r="M83" s="452">
        <f t="shared" ca="1" si="27"/>
        <v>9284285113108.3848</v>
      </c>
      <c r="N83" s="452">
        <f t="shared" ca="1" si="27"/>
        <v>9192876669110.457</v>
      </c>
      <c r="O83" s="452">
        <f t="shared" ref="O83:X83" ca="1" si="28">N83*(1+$L$66)</f>
        <v>9030312598851.6582</v>
      </c>
      <c r="P83" s="452">
        <f t="shared" ca="1" si="28"/>
        <v>8870623262790.9043</v>
      </c>
      <c r="Q83" s="452">
        <f t="shared" ca="1" si="28"/>
        <v>8713757824991.9639</v>
      </c>
      <c r="R83" s="452">
        <f t="shared" ca="1" si="28"/>
        <v>8559666348486.0332</v>
      </c>
      <c r="S83" s="452">
        <f t="shared" ca="1" si="28"/>
        <v>8408299779374.668</v>
      </c>
      <c r="T83" s="452">
        <f t="shared" ca="1" si="28"/>
        <v>8259609931213.834</v>
      </c>
      <c r="U83" s="452">
        <f t="shared" ca="1" si="28"/>
        <v>8113549469674.1006</v>
      </c>
      <c r="V83" s="452">
        <f t="shared" ca="1" si="28"/>
        <v>7970071897472.1045</v>
      </c>
      <c r="W83" s="452">
        <f t="shared" ca="1" si="28"/>
        <v>7829131539568.4766</v>
      </c>
      <c r="X83" s="452">
        <f t="shared" ca="1" si="28"/>
        <v>7690683528627.5283</v>
      </c>
      <c r="Y83" s="452">
        <f t="shared" ref="Y83:AH83" ca="1" si="29">X83*(1+$M$66)</f>
        <v>7558741471844.0693</v>
      </c>
      <c r="Z83" s="452">
        <f t="shared" ca="1" si="29"/>
        <v>7429063024827.3428</v>
      </c>
      <c r="AA83" s="452">
        <f t="shared" ca="1" si="29"/>
        <v>7301609352885.0527</v>
      </c>
      <c r="AB83" s="452">
        <f t="shared" ca="1" si="29"/>
        <v>7176342287576.3701</v>
      </c>
      <c r="AC83" s="452">
        <f t="shared" ca="1" si="29"/>
        <v>7053224315281.6611</v>
      </c>
      <c r="AD83" s="452">
        <f t="shared" ca="1" si="29"/>
        <v>6932218565968.3164</v>
      </c>
      <c r="AE83" s="452">
        <f t="shared" ca="1" si="29"/>
        <v>6813288802149.3164</v>
      </c>
      <c r="AF83" s="452">
        <f t="shared" ca="1" si="29"/>
        <v>6696399408031.2207</v>
      </c>
      <c r="AG83" s="452">
        <f t="shared" ca="1" si="29"/>
        <v>6581515378848.3359</v>
      </c>
      <c r="AH83" s="452">
        <f t="shared" ca="1" si="29"/>
        <v>6468602310379.8711</v>
      </c>
    </row>
    <row r="84" spans="1:34">
      <c r="A84" s="431" t="s">
        <v>801</v>
      </c>
      <c r="B84" s="434" t="s">
        <v>259</v>
      </c>
      <c r="C84" s="456">
        <f t="shared" ca="1" si="26"/>
        <v>241905676691</v>
      </c>
      <c r="D84" s="456">
        <f t="shared" ca="1" si="26"/>
        <v>31725334647.999996</v>
      </c>
      <c r="E84" s="456">
        <f t="shared" ca="1" si="26"/>
        <v>3965666831</v>
      </c>
      <c r="F84" s="456">
        <f t="shared" ca="1" si="26"/>
        <v>0</v>
      </c>
      <c r="G84" s="456">
        <f t="shared" ca="1" si="26"/>
        <v>3965666831</v>
      </c>
      <c r="H84" s="452">
        <f ca="1">G84*$O$63</f>
        <v>3024504694.298017</v>
      </c>
      <c r="I84" s="452">
        <f t="shared" ref="I84:N84" ca="1" si="30">H84*(1+$K$63)</f>
        <v>3076516658.2210484</v>
      </c>
      <c r="J84" s="452">
        <f t="shared" ca="1" si="30"/>
        <v>3129423064.2642164</v>
      </c>
      <c r="K84" s="452">
        <f t="shared" ca="1" si="30"/>
        <v>3183239294.0175614</v>
      </c>
      <c r="L84" s="452">
        <f t="shared" ca="1" si="30"/>
        <v>3237980993.5860739</v>
      </c>
      <c r="M84" s="452">
        <f t="shared" ca="1" si="30"/>
        <v>3293664078.1385179</v>
      </c>
      <c r="N84" s="452">
        <f t="shared" ca="1" si="30"/>
        <v>3350304736.5344825</v>
      </c>
      <c r="O84" s="452">
        <f t="shared" ref="O84:X84" ca="1" si="31">N84*(1+$L$63)</f>
        <v>3291115235.4862165</v>
      </c>
      <c r="P84" s="452">
        <f t="shared" ca="1" si="31"/>
        <v>3232971429.4746256</v>
      </c>
      <c r="Q84" s="452">
        <f t="shared" ca="1" si="31"/>
        <v>3175854844.3093486</v>
      </c>
      <c r="R84" s="452">
        <f t="shared" ca="1" si="31"/>
        <v>3119747332.1817117</v>
      </c>
      <c r="S84" s="452">
        <f t="shared" ca="1" si="31"/>
        <v>3064631065.8985734</v>
      </c>
      <c r="T84" s="452">
        <f t="shared" ca="1" si="31"/>
        <v>3010488533.2180438</v>
      </c>
      <c r="U84" s="452">
        <f t="shared" ca="1" si="31"/>
        <v>2957302531.2852707</v>
      </c>
      <c r="V84" s="452">
        <f t="shared" ca="1" si="31"/>
        <v>2905056161.1665306</v>
      </c>
      <c r="W84" s="452">
        <f t="shared" ca="1" si="31"/>
        <v>2853732822.4798832</v>
      </c>
      <c r="X84" s="452">
        <f t="shared" ca="1" si="31"/>
        <v>2803316208.120688</v>
      </c>
      <c r="Y84" s="452">
        <f t="shared" ref="Y84:AH84" ca="1" si="32">X84*(1+$M$63)</f>
        <v>2759310075.6819301</v>
      </c>
      <c r="Z84" s="452">
        <f t="shared" ca="1" si="32"/>
        <v>2715994746.4021626</v>
      </c>
      <c r="AA84" s="452">
        <f t="shared" ca="1" si="32"/>
        <v>2673359376.1335802</v>
      </c>
      <c r="AB84" s="452">
        <f t="shared" ca="1" si="32"/>
        <v>2631393290.9585524</v>
      </c>
      <c r="AC84" s="452">
        <f t="shared" ca="1" si="32"/>
        <v>2590085984.5173678</v>
      </c>
      <c r="AD84" s="452">
        <f t="shared" ca="1" si="32"/>
        <v>2549427115.3779311</v>
      </c>
      <c r="AE84" s="452">
        <f t="shared" ca="1" si="32"/>
        <v>2509406504.4467468</v>
      </c>
      <c r="AF84" s="452">
        <f t="shared" ca="1" si="32"/>
        <v>2470014132.420548</v>
      </c>
      <c r="AG84" s="452">
        <f t="shared" ca="1" si="32"/>
        <v>2431240137.2779269</v>
      </c>
      <c r="AH84" s="452">
        <f t="shared" ca="1" si="32"/>
        <v>2393074811.8103442</v>
      </c>
    </row>
    <row r="85" spans="1:34">
      <c r="A85" s="431" t="s">
        <v>216</v>
      </c>
      <c r="B85" s="439" t="s">
        <v>261</v>
      </c>
      <c r="C85" s="456">
        <f t="shared" ca="1" si="26"/>
        <v>797099033030.99988</v>
      </c>
      <c r="D85" s="456">
        <f t="shared" ca="1" si="26"/>
        <v>971588373595</v>
      </c>
      <c r="E85" s="456">
        <f t="shared" ca="1" si="26"/>
        <v>805030366693</v>
      </c>
      <c r="F85" s="456">
        <f t="shared" ca="1" si="26"/>
        <v>920034704792</v>
      </c>
      <c r="G85" s="456">
        <f t="shared" ca="1" si="26"/>
        <v>1225391050779</v>
      </c>
      <c r="H85" s="452">
        <f ca="1">G85*$O$62</f>
        <v>1071328346135.6053</v>
      </c>
      <c r="I85" s="452">
        <f t="shared" ref="I85:N85" ca="1" si="33">H85*(1+$K$62)</f>
        <v>1107616380340.9309</v>
      </c>
      <c r="J85" s="452">
        <f t="shared" ca="1" si="33"/>
        <v>1145133562856.6104</v>
      </c>
      <c r="K85" s="452">
        <f t="shared" ca="1" si="33"/>
        <v>1183921527394.7456</v>
      </c>
      <c r="L85" s="452">
        <f t="shared" ca="1" si="33"/>
        <v>1224023317884.553</v>
      </c>
      <c r="M85" s="452">
        <f t="shared" ca="1" si="33"/>
        <v>1265483436239.2375</v>
      </c>
      <c r="N85" s="452">
        <f t="shared" ca="1" si="33"/>
        <v>1308347891740.8281</v>
      </c>
      <c r="O85" s="452">
        <f t="shared" ref="O85:X85" ca="1" si="34">N85*(1+$L$62)</f>
        <v>1334140546338.4036</v>
      </c>
      <c r="P85" s="452">
        <f t="shared" ca="1" si="34"/>
        <v>1360441675047.0234</v>
      </c>
      <c r="Q85" s="452">
        <f t="shared" ca="1" si="34"/>
        <v>1387261301880.3318</v>
      </c>
      <c r="R85" s="452">
        <f t="shared" ca="1" si="34"/>
        <v>1414609648464.491</v>
      </c>
      <c r="S85" s="452">
        <f t="shared" ca="1" si="34"/>
        <v>1442497137933.8972</v>
      </c>
      <c r="T85" s="452">
        <f t="shared" ca="1" si="34"/>
        <v>1470934398903.696</v>
      </c>
      <c r="U85" s="452">
        <f t="shared" ca="1" si="34"/>
        <v>1499932269520.6121</v>
      </c>
      <c r="V85" s="452">
        <f t="shared" ca="1" si="34"/>
        <v>1529501801593.6353</v>
      </c>
      <c r="W85" s="452">
        <f t="shared" ca="1" si="34"/>
        <v>1559654264806.1404</v>
      </c>
      <c r="X85" s="452">
        <f t="shared" ca="1" si="34"/>
        <v>1590401151011.0435</v>
      </c>
      <c r="Y85" s="452">
        <f t="shared" ref="Y85:AH85" ca="1" si="35">X85*(1+$M$62)</f>
        <v>1617396427801.5581</v>
      </c>
      <c r="Z85" s="452">
        <f t="shared" ca="1" si="35"/>
        <v>1644849919155.4446</v>
      </c>
      <c r="AA85" s="452">
        <f t="shared" ca="1" si="35"/>
        <v>1672769402751.2839</v>
      </c>
      <c r="AB85" s="452">
        <f t="shared" ca="1" si="35"/>
        <v>1701162788285.033</v>
      </c>
      <c r="AC85" s="452">
        <f t="shared" ca="1" si="35"/>
        <v>1730038119710.8708</v>
      </c>
      <c r="AD85" s="452">
        <f t="shared" ca="1" si="35"/>
        <v>1759403577520.0825</v>
      </c>
      <c r="AE85" s="452">
        <f t="shared" ca="1" si="35"/>
        <v>1789267481058.6221</v>
      </c>
      <c r="AF85" s="452">
        <f t="shared" ca="1" si="35"/>
        <v>1819638290884.0161</v>
      </c>
      <c r="AG85" s="452">
        <f t="shared" ca="1" si="35"/>
        <v>1850524611162.2715</v>
      </c>
      <c r="AH85" s="452">
        <f t="shared" ca="1" si="35"/>
        <v>1881935192105.4678</v>
      </c>
    </row>
    <row r="86" spans="1:34">
      <c r="A86" s="431" t="s">
        <v>217</v>
      </c>
      <c r="B86" s="440" t="s">
        <v>262</v>
      </c>
      <c r="C86" s="456">
        <f t="shared" ca="1" si="26"/>
        <v>396566683100</v>
      </c>
      <c r="D86" s="456">
        <f t="shared" ca="1" si="26"/>
        <v>162592340071</v>
      </c>
      <c r="E86" s="456">
        <f t="shared" ca="1" si="26"/>
        <v>162592340071</v>
      </c>
      <c r="F86" s="456">
        <f t="shared" ca="1" si="26"/>
        <v>321219013311</v>
      </c>
      <c r="G86" s="456">
        <f t="shared" ca="1" si="26"/>
        <v>356910014790</v>
      </c>
      <c r="H86" s="452">
        <f ca="1">G86*$O$64</f>
        <v>335605232368.68921</v>
      </c>
      <c r="I86" s="452">
        <f t="shared" ref="I86:N86" ca="1" si="36">H86*(1+$K$64)</f>
        <v>348523924622.60449</v>
      </c>
      <c r="J86" s="452">
        <f t="shared" ca="1" si="36"/>
        <v>361939905337.6485</v>
      </c>
      <c r="K86" s="452">
        <f t="shared" ca="1" si="36"/>
        <v>375872316994.24506</v>
      </c>
      <c r="L86" s="452">
        <f t="shared" ca="1" si="36"/>
        <v>390341038938.00873</v>
      </c>
      <c r="M86" s="452">
        <f t="shared" ca="1" si="36"/>
        <v>405366715744.42365</v>
      </c>
      <c r="N86" s="452">
        <f t="shared" ca="1" si="36"/>
        <v>420970786675.38434</v>
      </c>
      <c r="O86" s="452">
        <f t="shared" ref="O86:X86" ca="1" si="37">N86*(1+$L$64)</f>
        <v>414078457160.08368</v>
      </c>
      <c r="P86" s="452">
        <f t="shared" ca="1" si="37"/>
        <v>407298972069.26825</v>
      </c>
      <c r="Q86" s="452">
        <f t="shared" ca="1" si="37"/>
        <v>400630483861.53583</v>
      </c>
      <c r="R86" s="452">
        <f t="shared" ca="1" si="37"/>
        <v>394071175244.29132</v>
      </c>
      <c r="S86" s="452">
        <f t="shared" ca="1" si="37"/>
        <v>387619258678.49921</v>
      </c>
      <c r="T86" s="452">
        <f t="shared" ca="1" si="37"/>
        <v>381272975891.54443</v>
      </c>
      <c r="U86" s="452">
        <f t="shared" ca="1" si="37"/>
        <v>375030597398.06909</v>
      </c>
      <c r="V86" s="452">
        <f t="shared" ca="1" si="37"/>
        <v>368890422028.65381</v>
      </c>
      <c r="W86" s="452">
        <f t="shared" ca="1" si="37"/>
        <v>362850776466.21631</v>
      </c>
      <c r="X86" s="452">
        <f t="shared" ca="1" si="37"/>
        <v>356910014789.99969</v>
      </c>
      <c r="Y86" s="452">
        <f t="shared" ref="Y86:AH86" ca="1" si="38">X86*(1+$M$64)</f>
        <v>351525434973.37366</v>
      </c>
      <c r="Z86" s="452">
        <f t="shared" ca="1" si="38"/>
        <v>346222090478.25763</v>
      </c>
      <c r="AA86" s="452">
        <f t="shared" ca="1" si="38"/>
        <v>340998755735.02771</v>
      </c>
      <c r="AB86" s="452">
        <f t="shared" ca="1" si="38"/>
        <v>335854223663.81146</v>
      </c>
      <c r="AC86" s="452">
        <f t="shared" ca="1" si="38"/>
        <v>330787305395.53918</v>
      </c>
      <c r="AD86" s="452">
        <f t="shared" ca="1" si="38"/>
        <v>325796829997.20398</v>
      </c>
      <c r="AE86" s="452">
        <f t="shared" ca="1" si="38"/>
        <v>320881644201.26636</v>
      </c>
      <c r="AF86" s="452">
        <f t="shared" ca="1" si="38"/>
        <v>316040612139.1413</v>
      </c>
      <c r="AG86" s="452">
        <f t="shared" ca="1" si="38"/>
        <v>311272615078.70618</v>
      </c>
      <c r="AH86" s="452">
        <f t="shared" ca="1" si="38"/>
        <v>306576551165.76892</v>
      </c>
    </row>
    <row r="87" spans="1:34">
      <c r="A87" s="431" t="s">
        <v>680</v>
      </c>
      <c r="B87" s="441" t="s">
        <v>265</v>
      </c>
      <c r="C87" s="456">
        <f t="shared" ca="1" si="26"/>
        <v>2950456122264</v>
      </c>
      <c r="D87" s="456">
        <f t="shared" ca="1" si="26"/>
        <v>2883039786137</v>
      </c>
      <c r="E87" s="456">
        <f t="shared" ca="1" si="26"/>
        <v>2708550445573</v>
      </c>
      <c r="F87" s="456">
        <f t="shared" ca="1" si="26"/>
        <v>3799108824098</v>
      </c>
      <c r="G87" s="456">
        <f t="shared" ca="1" si="26"/>
        <v>4346370846776.0005</v>
      </c>
      <c r="H87" s="452">
        <f ca="1">G87*$O$65</f>
        <v>4443206273569.4678</v>
      </c>
      <c r="I87" s="452">
        <f t="shared" ref="I87:N87" ca="1" si="39">H87*(1+$K$65)</f>
        <v>4453222088346.4395</v>
      </c>
      <c r="J87" s="452">
        <f t="shared" ca="1" si="39"/>
        <v>4463260480636.0156</v>
      </c>
      <c r="K87" s="452">
        <f t="shared" ca="1" si="39"/>
        <v>4473321501332.1162</v>
      </c>
      <c r="L87" s="452">
        <f t="shared" ca="1" si="39"/>
        <v>4483405201443.3857</v>
      </c>
      <c r="M87" s="452">
        <f t="shared" ca="1" si="39"/>
        <v>4493511632093.4521</v>
      </c>
      <c r="N87" s="452">
        <f t="shared" ca="1" si="39"/>
        <v>4503640844521.1836</v>
      </c>
      <c r="O87" s="452">
        <f t="shared" ref="O87:X87" ca="1" si="40">N87*(1+$L$65)</f>
        <v>4350740495543.9404</v>
      </c>
      <c r="P87" s="452">
        <f t="shared" ca="1" si="40"/>
        <v>4203031172566.4287</v>
      </c>
      <c r="Q87" s="452">
        <f t="shared" ca="1" si="40"/>
        <v>4060336638247.7261</v>
      </c>
      <c r="R87" s="452">
        <f t="shared" ca="1" si="40"/>
        <v>3922486638572.8145</v>
      </c>
      <c r="S87" s="452">
        <f t="shared" ca="1" si="40"/>
        <v>3789316699716.3511</v>
      </c>
      <c r="T87" s="452">
        <f t="shared" ca="1" si="40"/>
        <v>3660667931802.9927</v>
      </c>
      <c r="U87" s="452">
        <f t="shared" ca="1" si="40"/>
        <v>3536386839330.1338</v>
      </c>
      <c r="V87" s="452">
        <f t="shared" ca="1" si="40"/>
        <v>3416325138026.8638</v>
      </c>
      <c r="W87" s="452">
        <f t="shared" ca="1" si="40"/>
        <v>3300339577930.6362</v>
      </c>
      <c r="X87" s="452">
        <f t="shared" ca="1" si="40"/>
        <v>3188291772470.5513</v>
      </c>
      <c r="Y87" s="452">
        <f t="shared" ref="Y87:AH87" ca="1" si="41">X87*(1+$M$65)</f>
        <v>3097413730930.8345</v>
      </c>
      <c r="Z87" s="452">
        <f t="shared" ca="1" si="41"/>
        <v>3009126047809.8188</v>
      </c>
      <c r="AA87" s="452">
        <f t="shared" ca="1" si="41"/>
        <v>2923354888365.6499</v>
      </c>
      <c r="AB87" s="452">
        <f t="shared" ca="1" si="41"/>
        <v>2840028522418.168</v>
      </c>
      <c r="AC87" s="452">
        <f t="shared" ca="1" si="41"/>
        <v>2759077264361.1602</v>
      </c>
      <c r="AD87" s="452">
        <f t="shared" ca="1" si="41"/>
        <v>2680433414884.4834</v>
      </c>
      <c r="AE87" s="452">
        <f t="shared" ca="1" si="41"/>
        <v>2604031204357.3203</v>
      </c>
      <c r="AF87" s="452">
        <f t="shared" ca="1" si="41"/>
        <v>2529806737825.2227</v>
      </c>
      <c r="AG87" s="452">
        <f t="shared" ca="1" si="41"/>
        <v>2457697941574.939</v>
      </c>
      <c r="AH87" s="452">
        <f t="shared" ca="1" si="41"/>
        <v>2387644511222.3423</v>
      </c>
    </row>
    <row r="88" spans="1:34">
      <c r="A88" s="431" t="s">
        <v>681</v>
      </c>
      <c r="B88" s="434" t="s">
        <v>266</v>
      </c>
      <c r="C88" s="456">
        <f t="shared" ca="1" si="26"/>
        <v>5591590231710</v>
      </c>
      <c r="D88" s="456">
        <f t="shared" ca="1" si="26"/>
        <v>2712516112403.9995</v>
      </c>
      <c r="E88" s="456">
        <f t="shared" ca="1" si="26"/>
        <v>1249185051765</v>
      </c>
      <c r="F88" s="456">
        <f t="shared" ca="1" si="26"/>
        <v>555193356340</v>
      </c>
      <c r="G88" s="456">
        <f t="shared" ca="1" si="26"/>
        <v>448120351903</v>
      </c>
      <c r="H88" s="452">
        <f ca="1">G88*$O$66</f>
        <v>462193362791.85461</v>
      </c>
      <c r="I88" s="452">
        <f t="shared" ref="I88:N88" ca="1" si="42">H88*(1+$K$66)</f>
        <v>457642837295.89343</v>
      </c>
      <c r="J88" s="452">
        <f t="shared" ca="1" si="42"/>
        <v>453137114006.01392</v>
      </c>
      <c r="K88" s="452">
        <f t="shared" ca="1" si="42"/>
        <v>448675751822.02417</v>
      </c>
      <c r="L88" s="452">
        <f t="shared" ca="1" si="42"/>
        <v>444258313986.58484</v>
      </c>
      <c r="M88" s="452">
        <f t="shared" ca="1" si="42"/>
        <v>439884368042.45172</v>
      </c>
      <c r="N88" s="452">
        <f t="shared" ca="1" si="42"/>
        <v>435553485790.13904</v>
      </c>
      <c r="O88" s="452">
        <f t="shared" ref="O88:X88" ca="1" si="43">N88*(1+$L$66)</f>
        <v>427851288750.6236</v>
      </c>
      <c r="P88" s="452">
        <f t="shared" ca="1" si="43"/>
        <v>420285295050.47052</v>
      </c>
      <c r="Q88" s="452">
        <f t="shared" ca="1" si="43"/>
        <v>412853096110.73035</v>
      </c>
      <c r="R88" s="452">
        <f t="shared" ca="1" si="43"/>
        <v>405552325945.04053</v>
      </c>
      <c r="S88" s="452">
        <f t="shared" ca="1" si="43"/>
        <v>398380660406.43079</v>
      </c>
      <c r="T88" s="452">
        <f t="shared" ca="1" si="43"/>
        <v>391335816447.44788</v>
      </c>
      <c r="U88" s="452">
        <f t="shared" ca="1" si="43"/>
        <v>384415551393.36407</v>
      </c>
      <c r="V88" s="452">
        <f t="shared" ca="1" si="43"/>
        <v>377617662228.23804</v>
      </c>
      <c r="W88" s="452">
        <f t="shared" ca="1" si="43"/>
        <v>370939984893.60077</v>
      </c>
      <c r="X88" s="452">
        <f t="shared" ca="1" si="43"/>
        <v>364380393599.54327</v>
      </c>
      <c r="Y88" s="452">
        <f t="shared" ref="Y88:AH88" ca="1" si="44">X88*(1+$M$66)</f>
        <v>358129050867.24518</v>
      </c>
      <c r="Z88" s="452">
        <f t="shared" ca="1" si="44"/>
        <v>351984956731.86145</v>
      </c>
      <c r="AA88" s="452">
        <f t="shared" ca="1" si="44"/>
        <v>345946271226.83887</v>
      </c>
      <c r="AB88" s="452">
        <f t="shared" ca="1" si="44"/>
        <v>340011185952.25555</v>
      </c>
      <c r="AC88" s="452">
        <f t="shared" ca="1" si="44"/>
        <v>334177923533.26093</v>
      </c>
      <c r="AD88" s="452">
        <f t="shared" ca="1" si="44"/>
        <v>328444737087.80688</v>
      </c>
      <c r="AE88" s="452">
        <f t="shared" ca="1" si="44"/>
        <v>322809909703.51044</v>
      </c>
      <c r="AF88" s="452">
        <f t="shared" ca="1" si="44"/>
        <v>317271753923.49164</v>
      </c>
      <c r="AG88" s="452">
        <f t="shared" ca="1" si="44"/>
        <v>311828611241.0321</v>
      </c>
      <c r="AH88" s="452">
        <f t="shared" ca="1" si="44"/>
        <v>306478851602.90356</v>
      </c>
    </row>
    <row r="89" spans="1:34">
      <c r="A89" s="431" t="s">
        <v>815</v>
      </c>
      <c r="B89" s="435" t="s">
        <v>267</v>
      </c>
      <c r="C89" s="456">
        <f t="shared" ca="1" si="26"/>
        <v>0</v>
      </c>
      <c r="D89" s="456">
        <f t="shared" ca="1" si="26"/>
        <v>0</v>
      </c>
      <c r="E89" s="456">
        <f t="shared" ca="1" si="26"/>
        <v>0</v>
      </c>
      <c r="F89" s="456">
        <f t="shared" ca="1" si="26"/>
        <v>15862667324</v>
      </c>
      <c r="G89" s="456">
        <f t="shared" ca="1" si="26"/>
        <v>39656668310</v>
      </c>
      <c r="H89" s="452">
        <f ca="1">G89*(1+'KEEI BAU - Gas Supply'!J$42)</f>
        <v>42203884180.164146</v>
      </c>
      <c r="I89" s="452">
        <f ca="1">H89*(1+'KEEI BAU - Gas Supply'!K$42)</f>
        <v>42580161913.263428</v>
      </c>
      <c r="J89" s="452">
        <f ca="1">I89*(1+'KEEI BAU - Gas Supply'!L$42)</f>
        <v>42956439646.362709</v>
      </c>
      <c r="K89" s="452">
        <f ca="1">J89*(1+'KEEI BAU - Gas Supply'!M$42)</f>
        <v>43332717379.46212</v>
      </c>
      <c r="L89" s="452">
        <f ca="1">K89*(1+'KEEI BAU - Gas Supply'!N$42)</f>
        <v>43708995112.561394</v>
      </c>
      <c r="M89" s="452">
        <f ca="1">L89*(1+'KEEI BAU - Gas Supply'!O$42)</f>
        <v>44085272845.660667</v>
      </c>
      <c r="N89" s="452">
        <f ca="1">M89*(1+'KEEI BAU - Gas Supply'!P$42)</f>
        <v>44461550578.759972</v>
      </c>
      <c r="O89" s="452">
        <f ca="1">N89*(1+'KEEI BAU - Gas Supply'!Q$42)</f>
        <v>44405416223.658745</v>
      </c>
      <c r="P89" s="452">
        <f ca="1">O89*(1+'KEEI BAU - Gas Supply'!R$42)</f>
        <v>44349281868.557541</v>
      </c>
      <c r="Q89" s="452">
        <f ca="1">P89*(1+'KEEI BAU - Gas Supply'!S$42)</f>
        <v>44293147513.456337</v>
      </c>
      <c r="R89" s="452">
        <f ca="1">Q89*(1+'KEEI BAU - Gas Supply'!T$42)</f>
        <v>44237013158.355133</v>
      </c>
      <c r="S89" s="452">
        <f ca="1">R89*(1+'KEEI BAU - Gas Supply'!U$42)</f>
        <v>44180878803.253929</v>
      </c>
      <c r="T89" s="452">
        <f ca="1">S89*(1+'KEEI BAU - Gas Supply'!V$42)</f>
        <v>44124744448.152725</v>
      </c>
      <c r="U89" s="452">
        <f ca="1">T89*(1+'KEEI BAU - Gas Supply'!W$42)</f>
        <v>44068610093.051521</v>
      </c>
      <c r="V89" s="452">
        <f ca="1">U89*(1+'KEEI BAU - Gas Supply'!X$42)</f>
        <v>44012475737.950317</v>
      </c>
      <c r="W89" s="452">
        <f ca="1">V89*(1+'KEEI BAU - Gas Supply'!Y$42)</f>
        <v>43956341382.849113</v>
      </c>
      <c r="X89" s="452">
        <f ca="1">W89*(1+'KEEI BAU - Gas Supply'!Z$42)</f>
        <v>43900207027.747925</v>
      </c>
      <c r="Y89" s="452">
        <f ca="1">X89*(1+'KEEI BAU - Gas Supply'!AA$42)</f>
        <v>43863808473.892769</v>
      </c>
      <c r="Z89" s="452">
        <f ca="1">Y89*(1+'KEEI BAU - Gas Supply'!AB$42)</f>
        <v>43827409920.037605</v>
      </c>
      <c r="AA89" s="452">
        <f ca="1">Z89*(1+'KEEI BAU - Gas Supply'!AC$42)</f>
        <v>43791011366.182449</v>
      </c>
      <c r="AB89" s="452">
        <f ca="1">AA89*(1+'KEEI BAU - Gas Supply'!AD$42)</f>
        <v>43754612812.327293</v>
      </c>
      <c r="AC89" s="452">
        <f ca="1">AB89*(1+'KEEI BAU - Gas Supply'!AE$42)</f>
        <v>43718214258.472137</v>
      </c>
      <c r="AD89" s="452">
        <f ca="1">AC89*(1+'KEEI BAU - Gas Supply'!AF$42)</f>
        <v>43681815704.616982</v>
      </c>
      <c r="AE89" s="452">
        <f ca="1">AD89*(1+'KEEI BAU - Gas Supply'!AG$42)</f>
        <v>43645417150.761826</v>
      </c>
      <c r="AF89" s="452">
        <f ca="1">AE89*(1+'KEEI BAU - Gas Supply'!AH$42)</f>
        <v>43609018596.906662</v>
      </c>
      <c r="AG89" s="452">
        <f ca="1">AF89*(1+'KEEI BAU - Gas Supply'!AI$42)</f>
        <v>43572620043.051506</v>
      </c>
      <c r="AH89" s="452">
        <f ca="1">AG89*(1+'KEEI BAU - Gas Supply'!AJ$42)</f>
        <v>43536221489.196335</v>
      </c>
    </row>
    <row r="90" spans="1:34">
      <c r="A90" s="431" t="s">
        <v>811</v>
      </c>
      <c r="B90" s="434" t="s">
        <v>268</v>
      </c>
      <c r="C90" s="456">
        <f t="shared" ca="1" si="26"/>
        <v>463983019227</v>
      </c>
      <c r="D90" s="456">
        <f t="shared" ca="1" si="26"/>
        <v>479845686551</v>
      </c>
      <c r="E90" s="456">
        <f t="shared" ca="1" si="26"/>
        <v>341047347466</v>
      </c>
      <c r="F90" s="456">
        <f t="shared" ca="1" si="26"/>
        <v>237940009860</v>
      </c>
      <c r="G90" s="456">
        <f t="shared" ca="1" si="26"/>
        <v>218111675705</v>
      </c>
      <c r="H90" s="452">
        <f ca="1">G90*(1+'Water and Waste'!I$45)</f>
        <v>218329787380.70499</v>
      </c>
      <c r="I90" s="452">
        <f ca="1">H90*(1+'Water and Waste'!J$45)</f>
        <v>218548117168.08566</v>
      </c>
      <c r="J90" s="452">
        <f ca="1">I90*(1+'Water and Waste'!K$45)</f>
        <v>218766665285.25372</v>
      </c>
      <c r="K90" s="452">
        <f ca="1">J90*(1+'Water and Waste'!L$45)</f>
        <v>218985431950.53894</v>
      </c>
      <c r="L90" s="452">
        <f ca="1">K90*(1+'Water and Waste'!M$45)</f>
        <v>219204417382.48944</v>
      </c>
      <c r="M90" s="452">
        <f ca="1">L90*(1+'Water and Waste'!N$45)</f>
        <v>219423621799.87192</v>
      </c>
      <c r="N90" s="452">
        <f ca="1">M90*(1+'Water and Waste'!O$45)</f>
        <v>219643045421.67175</v>
      </c>
      <c r="O90" s="452">
        <f ca="1">N90*(1+'Water and Waste'!P$45)</f>
        <v>219862688467.09341</v>
      </c>
      <c r="P90" s="452">
        <f ca="1">O90*(1+'Water and Waste'!Q$45)</f>
        <v>220082551155.56049</v>
      </c>
      <c r="Q90" s="452">
        <f ca="1">P90*(1+'Water and Waste'!R$45)</f>
        <v>220302633706.71603</v>
      </c>
      <c r="R90" s="452">
        <f ca="1">Q90*(1+'Water and Waste'!S$45)</f>
        <v>220522936340.42273</v>
      </c>
      <c r="S90" s="452">
        <f ca="1">R90*(1+'Water and Waste'!T$45)</f>
        <v>220743459276.76312</v>
      </c>
      <c r="T90" s="452">
        <f ca="1">S90*(1+'Water and Waste'!U$45)</f>
        <v>220964202736.03986</v>
      </c>
      <c r="U90" s="452">
        <f ca="1">T90*(1+'Water and Waste'!V$45)</f>
        <v>221185166938.77588</v>
      </c>
      <c r="V90" s="452">
        <f ca="1">U90*(1+'Water and Waste'!W$45)</f>
        <v>221406352105.71463</v>
      </c>
      <c r="W90" s="452">
        <f ca="1">V90*(1+'Water and Waste'!X$45)</f>
        <v>221627758457.82031</v>
      </c>
      <c r="X90" s="452">
        <f ca="1">W90*(1+'Water and Waste'!Y$45)</f>
        <v>221849386216.27811</v>
      </c>
      <c r="Y90" s="452">
        <f ca="1">X90*(1+'Water and Waste'!Z$45)</f>
        <v>220740139285.19672</v>
      </c>
      <c r="Z90" s="452">
        <f ca="1">Y90*(1+'Water and Waste'!AA$45)</f>
        <v>219636438588.77072</v>
      </c>
      <c r="AA90" s="452">
        <f ca="1">Z90*(1+'Water and Waste'!AB$45)</f>
        <v>218538256395.82687</v>
      </c>
      <c r="AB90" s="452">
        <f ca="1">AA90*(1+'Water and Waste'!AC$45)</f>
        <v>217445565113.84775</v>
      </c>
      <c r="AC90" s="452">
        <f ca="1">AB90*(1+'Water and Waste'!AD$45)</f>
        <v>216358337288.2785</v>
      </c>
      <c r="AD90" s="452">
        <f ca="1">AC90*(1+'Water and Waste'!AE$45)</f>
        <v>215276545601.8371</v>
      </c>
      <c r="AE90" s="452">
        <f ca="1">AD90*(1+'Water and Waste'!AF$45)</f>
        <v>214200162873.82791</v>
      </c>
      <c r="AF90" s="452">
        <f ca="1">AE90*(1+'Water and Waste'!AG$45)</f>
        <v>213129162059.45877</v>
      </c>
      <c r="AG90" s="452">
        <f ca="1">AF90*(1+'Water and Waste'!AH$45)</f>
        <v>212063516249.16147</v>
      </c>
      <c r="AH90" s="452">
        <f ca="1">AG90*(1+'Water and Waste'!AI$45)</f>
        <v>211003198667.91565</v>
      </c>
    </row>
    <row r="91" spans="1:34">
      <c r="A91" s="431" t="s">
        <v>681</v>
      </c>
      <c r="B91" s="434" t="s">
        <v>269</v>
      </c>
      <c r="C91" s="456">
        <f t="shared" ca="1" si="26"/>
        <v>1265047719089</v>
      </c>
      <c r="D91" s="456">
        <f t="shared" ca="1" si="26"/>
        <v>1578335398738.0002</v>
      </c>
      <c r="E91" s="456">
        <f t="shared" ca="1" si="26"/>
        <v>1122283713173</v>
      </c>
      <c r="F91" s="456">
        <f t="shared" ca="1" si="26"/>
        <v>1538678730428</v>
      </c>
      <c r="G91" s="456">
        <f t="shared" ca="1" si="26"/>
        <v>797099033031</v>
      </c>
      <c r="H91" s="452">
        <f ca="1">G91*$O$66</f>
        <v>822131556824.44934</v>
      </c>
      <c r="I91" s="452">
        <f t="shared" ref="I91:N91" ca="1" si="45">H91*(1+$K$66)</f>
        <v>814037259260.83691</v>
      </c>
      <c r="J91" s="452">
        <f t="shared" ca="1" si="45"/>
        <v>806022654116.89197</v>
      </c>
      <c r="K91" s="452">
        <f t="shared" ca="1" si="45"/>
        <v>798086956780.76855</v>
      </c>
      <c r="L91" s="452">
        <f t="shared" ca="1" si="45"/>
        <v>790229390365.51807</v>
      </c>
      <c r="M91" s="452">
        <f t="shared" ca="1" si="45"/>
        <v>782449185633.03345</v>
      </c>
      <c r="N91" s="452">
        <f t="shared" ca="1" si="45"/>
        <v>774745580918.7428</v>
      </c>
      <c r="O91" s="452">
        <f t="shared" ref="O91:X91" ca="1" si="46">N91*(1+$L$66)</f>
        <v>761045212733.41003</v>
      </c>
      <c r="P91" s="452">
        <f t="shared" ca="1" si="46"/>
        <v>747587117744.64209</v>
      </c>
      <c r="Q91" s="452">
        <f t="shared" ca="1" si="46"/>
        <v>734367011665.98926</v>
      </c>
      <c r="R91" s="452">
        <f t="shared" ca="1" si="46"/>
        <v>721380685973.03662</v>
      </c>
      <c r="S91" s="452">
        <f t="shared" ca="1" si="46"/>
        <v>708624006563.65112</v>
      </c>
      <c r="T91" s="452">
        <f t="shared" ca="1" si="46"/>
        <v>696092912441.92041</v>
      </c>
      <c r="U91" s="452">
        <f t="shared" ca="1" si="46"/>
        <v>683783414425.36426</v>
      </c>
      <c r="V91" s="452">
        <f t="shared" ca="1" si="46"/>
        <v>671691593875.00732</v>
      </c>
      <c r="W91" s="452">
        <f t="shared" ca="1" si="46"/>
        <v>659813601447.90918</v>
      </c>
      <c r="X91" s="452">
        <f t="shared" ca="1" si="46"/>
        <v>648145655871.75378</v>
      </c>
      <c r="Y91" s="452">
        <f t="shared" ref="Y91:AH91" ca="1" si="47">X91*(1+$M$66)</f>
        <v>637026010834.65723</v>
      </c>
      <c r="Z91" s="452">
        <f t="shared" ca="1" si="47"/>
        <v>626097135425.70032</v>
      </c>
      <c r="AA91" s="452">
        <f t="shared" ca="1" si="47"/>
        <v>615355756784.02307</v>
      </c>
      <c r="AB91" s="452">
        <f t="shared" ca="1" si="47"/>
        <v>604798658198.25989</v>
      </c>
      <c r="AC91" s="452">
        <f t="shared" ca="1" si="47"/>
        <v>594422678143.23401</v>
      </c>
      <c r="AD91" s="452">
        <f t="shared" ca="1" si="47"/>
        <v>584224709333.17859</v>
      </c>
      <c r="AE91" s="452">
        <f t="shared" ca="1" si="47"/>
        <v>574201697791.19995</v>
      </c>
      <c r="AF91" s="452">
        <f t="shared" ca="1" si="47"/>
        <v>564350641934.7063</v>
      </c>
      <c r="AG91" s="452">
        <f t="shared" ca="1" si="47"/>
        <v>554668591676.526</v>
      </c>
      <c r="AH91" s="452">
        <f t="shared" ca="1" si="47"/>
        <v>545152647541.44781</v>
      </c>
    </row>
    <row r="92" spans="1:34">
      <c r="A92" s="480" t="s">
        <v>816</v>
      </c>
      <c r="B92" s="480"/>
      <c r="C92" s="481">
        <f ca="1">SUM(C73:C91)</f>
        <v>111451100618424</v>
      </c>
      <c r="D92" s="481">
        <f t="shared" ref="D92:AH92" ca="1" si="48">SUM(D73:D91)</f>
        <v>149295459186657</v>
      </c>
      <c r="E92" s="481">
        <f t="shared" ca="1" si="48"/>
        <v>199342174593877</v>
      </c>
      <c r="F92" s="481">
        <f t="shared" ca="1" si="48"/>
        <v>180699574821346</v>
      </c>
      <c r="G92" s="481">
        <f t="shared" ca="1" si="48"/>
        <v>165241405514108</v>
      </c>
      <c r="H92" s="481">
        <f t="shared" ca="1" si="48"/>
        <v>177208583847666.78</v>
      </c>
      <c r="I92" s="481">
        <f t="shared" ca="1" si="48"/>
        <v>177779935426144.47</v>
      </c>
      <c r="J92" s="481">
        <f t="shared" ca="1" si="48"/>
        <v>178357039467615.84</v>
      </c>
      <c r="K92" s="481">
        <f t="shared" ca="1" si="48"/>
        <v>178939954630528.16</v>
      </c>
      <c r="L92" s="481">
        <f t="shared" ca="1" si="48"/>
        <v>179528741895526.16</v>
      </c>
      <c r="M92" s="481">
        <f t="shared" ca="1" si="48"/>
        <v>180123464640498.81</v>
      </c>
      <c r="N92" s="481">
        <f t="shared" ca="1" si="48"/>
        <v>180724188718349.59</v>
      </c>
      <c r="O92" s="481">
        <f t="shared" ca="1" si="48"/>
        <v>180742140746579.81</v>
      </c>
      <c r="P92" s="481">
        <f t="shared" ca="1" si="48"/>
        <v>180770874187601.09</v>
      </c>
      <c r="Q92" s="481">
        <f t="shared" ca="1" si="48"/>
        <v>180810151252704.81</v>
      </c>
      <c r="R92" s="481">
        <f t="shared" ca="1" si="48"/>
        <v>180859741640388.06</v>
      </c>
      <c r="S92" s="481">
        <f t="shared" ca="1" si="48"/>
        <v>180919422314155</v>
      </c>
      <c r="T92" s="481">
        <f t="shared" ca="1" si="48"/>
        <v>180988977287696.75</v>
      </c>
      <c r="U92" s="481">
        <f t="shared" ca="1" si="48"/>
        <v>181068197417211.28</v>
      </c>
      <c r="V92" s="481">
        <f t="shared" ca="1" si="48"/>
        <v>181156880200629.56</v>
      </c>
      <c r="W92" s="481">
        <f t="shared" ca="1" si="48"/>
        <v>181254829583526.81</v>
      </c>
      <c r="X92" s="481">
        <f t="shared" ca="1" si="48"/>
        <v>181361855771499.91</v>
      </c>
      <c r="Y92" s="481">
        <f t="shared" ca="1" si="48"/>
        <v>180402114344181.63</v>
      </c>
      <c r="Z92" s="481">
        <f t="shared" ca="1" si="48"/>
        <v>179451698270424.47</v>
      </c>
      <c r="AA92" s="481">
        <f t="shared" ca="1" si="48"/>
        <v>178510472614989.41</v>
      </c>
      <c r="AB92" s="481">
        <f t="shared" ca="1" si="48"/>
        <v>177578305693859.09</v>
      </c>
      <c r="AC92" s="481">
        <f t="shared" ca="1" si="48"/>
        <v>176655068999822.66</v>
      </c>
      <c r="AD92" s="481">
        <f t="shared" ca="1" si="48"/>
        <v>175740637130090.44</v>
      </c>
      <c r="AE92" s="481">
        <f t="shared" ca="1" si="48"/>
        <v>174834887715886.13</v>
      </c>
      <c r="AF92" s="481">
        <f t="shared" ca="1" si="48"/>
        <v>173937701353965.72</v>
      </c>
      <c r="AG92" s="481">
        <f t="shared" ca="1" si="48"/>
        <v>173048961540010.72</v>
      </c>
      <c r="AH92" s="481">
        <f t="shared" ca="1" si="48"/>
        <v>172168554603850.47</v>
      </c>
    </row>
    <row r="95" spans="1:34">
      <c r="A95" s="429" t="s">
        <v>818</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c r="C98" s="535">
        <f t="shared" ref="C98:L106" ca="1" si="49">VLOOKUP($A98,$B$73:$AH$91,C$96,FALSE)</f>
        <v>1772653073456.9998</v>
      </c>
      <c r="D98" s="535">
        <f t="shared" ca="1" si="49"/>
        <v>1554541397752</v>
      </c>
      <c r="E98" s="535">
        <f t="shared" ca="1" si="49"/>
        <v>1447468393315</v>
      </c>
      <c r="F98" s="535">
        <f t="shared" ca="1" si="49"/>
        <v>1415743058667</v>
      </c>
      <c r="G98" s="535">
        <f t="shared" ca="1" si="49"/>
        <v>1276944719582</v>
      </c>
      <c r="H98" s="535">
        <f t="shared" ca="1" si="49"/>
        <v>1317046573619.2671</v>
      </c>
      <c r="I98" s="535">
        <f t="shared" ca="1" si="49"/>
        <v>1304079589462.6343</v>
      </c>
      <c r="J98" s="535">
        <f t="shared" ca="1" si="49"/>
        <v>1291240271769.3494</v>
      </c>
      <c r="K98" s="535">
        <f t="shared" ca="1" si="49"/>
        <v>1278527363599.0422</v>
      </c>
      <c r="L98" s="535">
        <f t="shared" ca="1" si="49"/>
        <v>1265939620386.5513</v>
      </c>
      <c r="M98" s="535">
        <f t="shared" ref="M98:V106" ca="1" si="50">VLOOKUP($A98,$B$73:$AH$91,M$96,FALSE)</f>
        <v>1253475809820.0835</v>
      </c>
      <c r="N98" s="535">
        <f t="shared" ca="1" si="50"/>
        <v>1241134711720.573</v>
      </c>
      <c r="O98" s="535">
        <f t="shared" ca="1" si="50"/>
        <v>1219186858209.7415</v>
      </c>
      <c r="P98" s="535">
        <f t="shared" ca="1" si="50"/>
        <v>1197627123949.1282</v>
      </c>
      <c r="Q98" s="535">
        <f t="shared" ca="1" si="50"/>
        <v>1176448645554.4705</v>
      </c>
      <c r="R98" s="535">
        <f t="shared" ca="1" si="50"/>
        <v>1155644681011.5313</v>
      </c>
      <c r="S98" s="535">
        <f t="shared" ca="1" si="50"/>
        <v>1135208607529.8291</v>
      </c>
      <c r="T98" s="535">
        <f t="shared" ca="1" si="50"/>
        <v>1115133919434.3203</v>
      </c>
      <c r="U98" s="535">
        <f t="shared" ca="1" si="50"/>
        <v>1095414226094.3646</v>
      </c>
      <c r="V98" s="535">
        <f t="shared" ca="1" si="50"/>
        <v>1076043249889.3152</v>
      </c>
      <c r="W98" s="535">
        <f t="shared" ref="W98:AH106" ca="1" si="51">VLOOKUP($A98,$B$73:$AH$91,W$96,FALSE)</f>
        <v>1057014824210.0833</v>
      </c>
      <c r="X98" s="535">
        <f t="shared" ca="1" si="51"/>
        <v>1038322891496.0433</v>
      </c>
      <c r="Y98" s="535">
        <f t="shared" ca="1" si="51"/>
        <v>1020509330789.8489</v>
      </c>
      <c r="Z98" s="535">
        <f t="shared" ca="1" si="51"/>
        <v>1003001381129.7289</v>
      </c>
      <c r="AA98" s="535">
        <f t="shared" ca="1" si="51"/>
        <v>985793799425.15137</v>
      </c>
      <c r="AB98" s="535">
        <f t="shared" ca="1" si="51"/>
        <v>968881432536.51575</v>
      </c>
      <c r="AC98" s="535">
        <f t="shared" ca="1" si="51"/>
        <v>952259215731.94702</v>
      </c>
      <c r="AD98" s="535">
        <f t="shared" ca="1" si="51"/>
        <v>935922171170.5647</v>
      </c>
      <c r="AE98" s="535">
        <f t="shared" ca="1" si="51"/>
        <v>919865406411.77307</v>
      </c>
      <c r="AF98" s="535">
        <f t="shared" ca="1" si="51"/>
        <v>904084112950.12659</v>
      </c>
      <c r="AG98" s="535">
        <f t="shared" ca="1" si="51"/>
        <v>888573564775.33032</v>
      </c>
      <c r="AH98" s="535">
        <f t="shared" ca="1" si="51"/>
        <v>873329116956.94629</v>
      </c>
    </row>
    <row r="99" spans="1:34">
      <c r="A99" s="431" t="s">
        <v>247</v>
      </c>
      <c r="B99" s="431"/>
      <c r="C99" s="535">
        <f t="shared" ca="1" si="49"/>
        <v>11897000493</v>
      </c>
      <c r="D99" s="535">
        <f t="shared" ca="1" si="49"/>
        <v>7931333662</v>
      </c>
      <c r="E99" s="535">
        <f t="shared" ca="1" si="49"/>
        <v>11897000493</v>
      </c>
      <c r="F99" s="535">
        <f t="shared" ca="1" si="49"/>
        <v>19828334155</v>
      </c>
      <c r="G99" s="535">
        <f t="shared" ca="1" si="49"/>
        <v>15862667324</v>
      </c>
      <c r="H99" s="535">
        <f t="shared" ca="1" si="49"/>
        <v>14760578944.768299</v>
      </c>
      <c r="I99" s="535">
        <f t="shared" ca="1" si="49"/>
        <v>14452458847.175461</v>
      </c>
      <c r="J99" s="535">
        <f t="shared" ca="1" si="49"/>
        <v>14144338749.582623</v>
      </c>
      <c r="K99" s="535">
        <f t="shared" ca="1" si="49"/>
        <v>13836218651.989872</v>
      </c>
      <c r="L99" s="535">
        <f t="shared" ca="1" si="49"/>
        <v>13528098554.397034</v>
      </c>
      <c r="M99" s="535">
        <f t="shared" ca="1" si="50"/>
        <v>13219978456.804195</v>
      </c>
      <c r="N99" s="535">
        <f t="shared" ca="1" si="50"/>
        <v>12911858359.211424</v>
      </c>
      <c r="O99" s="535">
        <f t="shared" ca="1" si="50"/>
        <v>12643001067.645487</v>
      </c>
      <c r="P99" s="535">
        <f t="shared" ca="1" si="50"/>
        <v>12374143776.079617</v>
      </c>
      <c r="Q99" s="535">
        <f t="shared" ca="1" si="50"/>
        <v>12105286484.513657</v>
      </c>
      <c r="R99" s="535">
        <f t="shared" ca="1" si="50"/>
        <v>11836429192.947786</v>
      </c>
      <c r="S99" s="535">
        <f t="shared" ca="1" si="50"/>
        <v>11567571901.381826</v>
      </c>
      <c r="T99" s="535">
        <f t="shared" ca="1" si="50"/>
        <v>11298714609.815954</v>
      </c>
      <c r="U99" s="535">
        <f t="shared" ca="1" si="50"/>
        <v>11029857318.249994</v>
      </c>
      <c r="V99" s="535">
        <f t="shared" ca="1" si="50"/>
        <v>10761000026.684124</v>
      </c>
      <c r="W99" s="535">
        <f t="shared" ca="1" si="51"/>
        <v>10492142735.118164</v>
      </c>
      <c r="X99" s="535">
        <f t="shared" ca="1" si="51"/>
        <v>10223285443.552271</v>
      </c>
      <c r="Y99" s="535">
        <f t="shared" ca="1" si="51"/>
        <v>9967670636.859314</v>
      </c>
      <c r="Z99" s="535">
        <f t="shared" ca="1" si="51"/>
        <v>9712055830.1664238</v>
      </c>
      <c r="AA99" s="535">
        <f t="shared" ca="1" si="51"/>
        <v>9456441023.4734459</v>
      </c>
      <c r="AB99" s="535">
        <f t="shared" ca="1" si="51"/>
        <v>9200826216.7805557</v>
      </c>
      <c r="AC99" s="535">
        <f t="shared" ca="1" si="51"/>
        <v>8945211410.0875778</v>
      </c>
      <c r="AD99" s="535">
        <f t="shared" ca="1" si="51"/>
        <v>8689596603.3946877</v>
      </c>
      <c r="AE99" s="535">
        <f t="shared" ca="1" si="51"/>
        <v>8433981796.7017097</v>
      </c>
      <c r="AF99" s="535">
        <f t="shared" ca="1" si="51"/>
        <v>8178366990.0088196</v>
      </c>
      <c r="AG99" s="535">
        <f t="shared" ca="1" si="51"/>
        <v>7922752183.3159294</v>
      </c>
      <c r="AH99" s="535">
        <f t="shared" ca="1" si="51"/>
        <v>7667137376.6229286</v>
      </c>
    </row>
    <row r="100" spans="1:34">
      <c r="A100" s="431" t="s">
        <v>248</v>
      </c>
      <c r="B100" s="431"/>
      <c r="C100" s="535">
        <f t="shared" ca="1" si="49"/>
        <v>0</v>
      </c>
      <c r="D100" s="535">
        <f t="shared" ca="1" si="49"/>
        <v>0</v>
      </c>
      <c r="E100" s="535">
        <f t="shared" ca="1" si="49"/>
        <v>0</v>
      </c>
      <c r="F100" s="535">
        <f t="shared" ca="1" si="49"/>
        <v>0</v>
      </c>
      <c r="G100" s="535">
        <f t="shared" ca="1" si="49"/>
        <v>0</v>
      </c>
      <c r="H100" s="535">
        <f t="shared" ca="1" si="49"/>
        <v>0</v>
      </c>
      <c r="I100" s="535">
        <f t="shared" ca="1" si="49"/>
        <v>0</v>
      </c>
      <c r="J100" s="535">
        <f t="shared" ca="1" si="49"/>
        <v>0</v>
      </c>
      <c r="K100" s="535">
        <f t="shared" ca="1" si="49"/>
        <v>0</v>
      </c>
      <c r="L100" s="535">
        <f t="shared" ca="1" si="49"/>
        <v>0</v>
      </c>
      <c r="M100" s="535">
        <f t="shared" ca="1" si="50"/>
        <v>0</v>
      </c>
      <c r="N100" s="535">
        <f t="shared" ca="1" si="50"/>
        <v>0</v>
      </c>
      <c r="O100" s="535">
        <f t="shared" ca="1" si="50"/>
        <v>0</v>
      </c>
      <c r="P100" s="535">
        <f t="shared" ca="1" si="50"/>
        <v>0</v>
      </c>
      <c r="Q100" s="535">
        <f t="shared" ca="1" si="50"/>
        <v>0</v>
      </c>
      <c r="R100" s="535">
        <f t="shared" ca="1" si="50"/>
        <v>0</v>
      </c>
      <c r="S100" s="535">
        <f t="shared" ca="1" si="50"/>
        <v>0</v>
      </c>
      <c r="T100" s="535">
        <f t="shared" ca="1" si="50"/>
        <v>0</v>
      </c>
      <c r="U100" s="535">
        <f t="shared" ca="1" si="50"/>
        <v>0</v>
      </c>
      <c r="V100" s="535">
        <f t="shared" ca="1" si="50"/>
        <v>0</v>
      </c>
      <c r="W100" s="535">
        <f t="shared" ca="1" si="51"/>
        <v>0</v>
      </c>
      <c r="X100" s="535">
        <f t="shared" ca="1" si="51"/>
        <v>0</v>
      </c>
      <c r="Y100" s="535">
        <f t="shared" ca="1" si="51"/>
        <v>0</v>
      </c>
      <c r="Z100" s="535">
        <f t="shared" ca="1" si="51"/>
        <v>0</v>
      </c>
      <c r="AA100" s="535">
        <f t="shared" ca="1" si="51"/>
        <v>0</v>
      </c>
      <c r="AB100" s="535">
        <f t="shared" ca="1" si="51"/>
        <v>0</v>
      </c>
      <c r="AC100" s="535">
        <f t="shared" ca="1" si="51"/>
        <v>0</v>
      </c>
      <c r="AD100" s="535">
        <f t="shared" ca="1" si="51"/>
        <v>0</v>
      </c>
      <c r="AE100" s="535">
        <f t="shared" ca="1" si="51"/>
        <v>0</v>
      </c>
      <c r="AF100" s="535">
        <f t="shared" ca="1" si="51"/>
        <v>0</v>
      </c>
      <c r="AG100" s="535">
        <f t="shared" ca="1" si="51"/>
        <v>0</v>
      </c>
      <c r="AH100" s="535">
        <f t="shared" ca="1" si="51"/>
        <v>0</v>
      </c>
    </row>
    <row r="101" spans="1:34">
      <c r="A101" s="431" t="s">
        <v>249</v>
      </c>
      <c r="B101" s="431"/>
      <c r="C101" s="535">
        <f t="shared" ca="1" si="49"/>
        <v>245871343522</v>
      </c>
      <c r="D101" s="535">
        <f t="shared" ca="1" si="49"/>
        <v>325184680142</v>
      </c>
      <c r="E101" s="535">
        <f t="shared" ca="1" si="49"/>
        <v>456051685565</v>
      </c>
      <c r="F101" s="535">
        <f t="shared" ca="1" si="49"/>
        <v>388635349438</v>
      </c>
      <c r="G101" s="535">
        <f t="shared" ca="1" si="49"/>
        <v>241905676691</v>
      </c>
      <c r="H101" s="535">
        <f t="shared" ca="1" si="49"/>
        <v>249502611772.59409</v>
      </c>
      <c r="I101" s="535">
        <f t="shared" ca="1" si="49"/>
        <v>247046133407.5177</v>
      </c>
      <c r="J101" s="535">
        <f t="shared" ca="1" si="49"/>
        <v>244613840304.13141</v>
      </c>
      <c r="K101" s="535">
        <f t="shared" ca="1" si="49"/>
        <v>242205494346.40244</v>
      </c>
      <c r="L101" s="535">
        <f t="shared" ca="1" si="49"/>
        <v>239820859762.66971</v>
      </c>
      <c r="M101" s="535">
        <f t="shared" ca="1" si="50"/>
        <v>237459703102.56244</v>
      </c>
      <c r="N101" s="535">
        <f t="shared" ca="1" si="50"/>
        <v>235121793214.14587</v>
      </c>
      <c r="O101" s="535">
        <f t="shared" ca="1" si="50"/>
        <v>230963970033.52249</v>
      </c>
      <c r="P101" s="535">
        <f t="shared" ca="1" si="50"/>
        <v>226879672549.36905</v>
      </c>
      <c r="Q101" s="535">
        <f t="shared" ca="1" si="50"/>
        <v>222867600555.35001</v>
      </c>
      <c r="R101" s="535">
        <f t="shared" ca="1" si="50"/>
        <v>218926476837.58826</v>
      </c>
      <c r="S101" s="535">
        <f t="shared" ca="1" si="50"/>
        <v>215055046768.07327</v>
      </c>
      <c r="T101" s="535">
        <f t="shared" ca="1" si="50"/>
        <v>211252077905.25949</v>
      </c>
      <c r="U101" s="535">
        <f t="shared" ca="1" si="50"/>
        <v>207516359601.72751</v>
      </c>
      <c r="V101" s="535">
        <f t="shared" ca="1" si="50"/>
        <v>203846702618.78336</v>
      </c>
      <c r="W101" s="535">
        <f t="shared" ca="1" si="51"/>
        <v>200241938747.87296</v>
      </c>
      <c r="X101" s="535">
        <f t="shared" ca="1" si="51"/>
        <v>196700920438.69147</v>
      </c>
      <c r="Y101" s="535">
        <f t="shared" ca="1" si="51"/>
        <v>193326301795.5925</v>
      </c>
      <c r="Z101" s="535">
        <f t="shared" ca="1" si="51"/>
        <v>190009578412.77475</v>
      </c>
      <c r="AA101" s="535">
        <f t="shared" ca="1" si="51"/>
        <v>186749757033.95728</v>
      </c>
      <c r="AB101" s="535">
        <f t="shared" ca="1" si="51"/>
        <v>183545861443.25302</v>
      </c>
      <c r="AC101" s="535">
        <f t="shared" ca="1" si="51"/>
        <v>180396932172.8223</v>
      </c>
      <c r="AD101" s="535">
        <f t="shared" ca="1" si="51"/>
        <v>177302026215.54178</v>
      </c>
      <c r="AE101" s="535">
        <f t="shared" ca="1" si="51"/>
        <v>174260216742.603</v>
      </c>
      <c r="AF101" s="535">
        <f t="shared" ca="1" si="51"/>
        <v>171270592825.95569</v>
      </c>
      <c r="AG101" s="535">
        <f t="shared" ca="1" si="51"/>
        <v>168332259165.51291</v>
      </c>
      <c r="AH101" s="535">
        <f t="shared" ca="1" si="51"/>
        <v>165444335821.03644</v>
      </c>
    </row>
    <row r="102" spans="1:34">
      <c r="A102" s="431" t="s">
        <v>250</v>
      </c>
      <c r="B102" s="431"/>
      <c r="C102" s="535">
        <f t="shared" ca="1" si="49"/>
        <v>983485374088</v>
      </c>
      <c r="D102" s="535">
        <f t="shared" ca="1" si="49"/>
        <v>951760039440</v>
      </c>
      <c r="E102" s="535">
        <f t="shared" ca="1" si="49"/>
        <v>539330689016</v>
      </c>
      <c r="F102" s="535">
        <f t="shared" ca="1" si="49"/>
        <v>396566683100</v>
      </c>
      <c r="G102" s="535">
        <f t="shared" ca="1" si="49"/>
        <v>463983019227.00006</v>
      </c>
      <c r="H102" s="535">
        <f t="shared" ca="1" si="49"/>
        <v>478554189793.3363</v>
      </c>
      <c r="I102" s="535">
        <f t="shared" ca="1" si="49"/>
        <v>473842583748.84552</v>
      </c>
      <c r="J102" s="535">
        <f t="shared" ca="1" si="49"/>
        <v>469177365829.23578</v>
      </c>
      <c r="K102" s="535">
        <f t="shared" ca="1" si="49"/>
        <v>464558079320.14905</v>
      </c>
      <c r="L102" s="535">
        <f t="shared" ca="1" si="49"/>
        <v>459984272003.8092</v>
      </c>
      <c r="M102" s="535">
        <f t="shared" ca="1" si="50"/>
        <v>455455496114.75098</v>
      </c>
      <c r="N102" s="535">
        <f t="shared" ca="1" si="50"/>
        <v>450971308295.98474</v>
      </c>
      <c r="O102" s="535">
        <f t="shared" ca="1" si="50"/>
        <v>442996467113.4776</v>
      </c>
      <c r="P102" s="535">
        <f t="shared" ca="1" si="50"/>
        <v>435162650627.47839</v>
      </c>
      <c r="Q102" s="535">
        <f t="shared" ca="1" si="50"/>
        <v>427467364999.60583</v>
      </c>
      <c r="R102" s="535">
        <f t="shared" ca="1" si="50"/>
        <v>419908160491.7677</v>
      </c>
      <c r="S102" s="535">
        <f t="shared" ca="1" si="50"/>
        <v>412482630686.3045</v>
      </c>
      <c r="T102" s="535">
        <f t="shared" ca="1" si="50"/>
        <v>405188411719.92395</v>
      </c>
      <c r="U102" s="535">
        <f t="shared" ca="1" si="50"/>
        <v>398023181531.18231</v>
      </c>
      <c r="V102" s="535">
        <f t="shared" ca="1" si="50"/>
        <v>390984659121.27307</v>
      </c>
      <c r="W102" s="535">
        <f t="shared" ca="1" si="51"/>
        <v>384070603827.88757</v>
      </c>
      <c r="X102" s="535">
        <f t="shared" ca="1" si="51"/>
        <v>377278814611.9165</v>
      </c>
      <c r="Y102" s="535">
        <f t="shared" ca="1" si="51"/>
        <v>370806185411.21851</v>
      </c>
      <c r="Z102" s="535">
        <f t="shared" ca="1" si="51"/>
        <v>364444601217.94513</v>
      </c>
      <c r="AA102" s="535">
        <f t="shared" ca="1" si="51"/>
        <v>358192156933.9837</v>
      </c>
      <c r="AB102" s="535">
        <f t="shared" ca="1" si="51"/>
        <v>352046980145.25586</v>
      </c>
      <c r="AC102" s="535">
        <f t="shared" ca="1" si="51"/>
        <v>346007230560.98712</v>
      </c>
      <c r="AD102" s="535">
        <f t="shared" ca="1" si="51"/>
        <v>340071099462.59662</v>
      </c>
      <c r="AE102" s="535">
        <f t="shared" ca="1" si="51"/>
        <v>334236809162.04193</v>
      </c>
      <c r="AF102" s="535">
        <f t="shared" ca="1" si="51"/>
        <v>328502612469.45605</v>
      </c>
      <c r="AG102" s="535">
        <f t="shared" ca="1" si="51"/>
        <v>322866792169.91827</v>
      </c>
      <c r="AH102" s="535">
        <f t="shared" ca="1" si="51"/>
        <v>317327660509.20111</v>
      </c>
    </row>
    <row r="103" spans="1:34">
      <c r="A103" s="431" t="s">
        <v>251</v>
      </c>
      <c r="B103" s="431"/>
      <c r="C103" s="535">
        <f t="shared" ca="1" si="49"/>
        <v>654335027115</v>
      </c>
      <c r="D103" s="535">
        <f t="shared" ca="1" si="49"/>
        <v>364841348452</v>
      </c>
      <c r="E103" s="535">
        <f t="shared" ca="1" si="49"/>
        <v>202249008381</v>
      </c>
      <c r="F103" s="535">
        <f t="shared" ca="1" si="49"/>
        <v>372772682114</v>
      </c>
      <c r="G103" s="535">
        <f t="shared" ca="1" si="49"/>
        <v>214146008874</v>
      </c>
      <c r="H103" s="535">
        <f t="shared" ca="1" si="49"/>
        <v>220871164520.00134</v>
      </c>
      <c r="I103" s="535">
        <f t="shared" ca="1" si="49"/>
        <v>218696577114.85175</v>
      </c>
      <c r="J103" s="535">
        <f t="shared" ca="1" si="49"/>
        <v>216543399613.49341</v>
      </c>
      <c r="K103" s="535">
        <f t="shared" ca="1" si="49"/>
        <v>214411421224.68414</v>
      </c>
      <c r="L103" s="535">
        <f t="shared" ca="1" si="49"/>
        <v>212300433232.52728</v>
      </c>
      <c r="M103" s="535">
        <f t="shared" ca="1" si="50"/>
        <v>210210228976.03888</v>
      </c>
      <c r="N103" s="535">
        <f t="shared" ca="1" si="50"/>
        <v>208140603828.91602</v>
      </c>
      <c r="O103" s="535">
        <f t="shared" ca="1" si="50"/>
        <v>204459907898.52811</v>
      </c>
      <c r="P103" s="535">
        <f t="shared" ca="1" si="50"/>
        <v>200844300289.60538</v>
      </c>
      <c r="Q103" s="535">
        <f t="shared" ca="1" si="50"/>
        <v>197292629999.81805</v>
      </c>
      <c r="R103" s="535">
        <f t="shared" ca="1" si="50"/>
        <v>193803766380.81586</v>
      </c>
      <c r="S103" s="535">
        <f t="shared" ca="1" si="50"/>
        <v>190376598778.29437</v>
      </c>
      <c r="T103" s="535">
        <f t="shared" ca="1" si="50"/>
        <v>187010036178.42642</v>
      </c>
      <c r="U103" s="535">
        <f t="shared" ca="1" si="50"/>
        <v>183703006860.54565</v>
      </c>
      <c r="V103" s="535">
        <f t="shared" ca="1" si="50"/>
        <v>180454458055.97214</v>
      </c>
      <c r="W103" s="535">
        <f t="shared" ca="1" si="51"/>
        <v>177263355612.87112</v>
      </c>
      <c r="X103" s="535">
        <f t="shared" ca="1" si="51"/>
        <v>174128683667.03833</v>
      </c>
      <c r="Y103" s="535">
        <f t="shared" ca="1" si="51"/>
        <v>171141316343.63925</v>
      </c>
      <c r="Z103" s="535">
        <f t="shared" ca="1" si="51"/>
        <v>168205200562.12845</v>
      </c>
      <c r="AA103" s="535">
        <f t="shared" ca="1" si="51"/>
        <v>165319457046.45395</v>
      </c>
      <c r="AB103" s="535">
        <f t="shared" ca="1" si="51"/>
        <v>162483221605.50262</v>
      </c>
      <c r="AC103" s="535">
        <f t="shared" ca="1" si="51"/>
        <v>159695644874.30167</v>
      </c>
      <c r="AD103" s="535">
        <f t="shared" ca="1" si="51"/>
        <v>156955892059.65991</v>
      </c>
      <c r="AE103" s="535">
        <f t="shared" ca="1" si="51"/>
        <v>154263142690.17313</v>
      </c>
      <c r="AF103" s="535">
        <f t="shared" ca="1" si="51"/>
        <v>151616590370.51813</v>
      </c>
      <c r="AG103" s="535">
        <f t="shared" ca="1" si="51"/>
        <v>149015442539.96225</v>
      </c>
      <c r="AH103" s="535">
        <f t="shared" ca="1" si="51"/>
        <v>146458920235.01587</v>
      </c>
    </row>
    <row r="104" spans="1:34">
      <c r="A104" s="431" t="s">
        <v>252</v>
      </c>
      <c r="B104" s="431"/>
      <c r="C104" s="535">
        <f t="shared" ca="1" si="49"/>
        <v>71382002958</v>
      </c>
      <c r="D104" s="535">
        <f t="shared" ca="1" si="49"/>
        <v>51553668803</v>
      </c>
      <c r="E104" s="535">
        <f t="shared" ca="1" si="49"/>
        <v>55519335634</v>
      </c>
      <c r="F104" s="535">
        <f t="shared" ca="1" si="49"/>
        <v>79313336620</v>
      </c>
      <c r="G104" s="535">
        <f t="shared" ca="1" si="49"/>
        <v>67416336127</v>
      </c>
      <c r="H104" s="535">
        <f t="shared" ca="1" si="49"/>
        <v>69533514756.296707</v>
      </c>
      <c r="I104" s="535">
        <f t="shared" ca="1" si="49"/>
        <v>68848922425.045914</v>
      </c>
      <c r="J104" s="535">
        <f t="shared" ca="1" si="49"/>
        <v>68171070248.69236</v>
      </c>
      <c r="K104" s="535">
        <f t="shared" ca="1" si="49"/>
        <v>67499891867.030182</v>
      </c>
      <c r="L104" s="535">
        <f t="shared" ca="1" si="49"/>
        <v>66835321573.203026</v>
      </c>
      <c r="M104" s="535">
        <f t="shared" ca="1" si="50"/>
        <v>66177294307.271492</v>
      </c>
      <c r="N104" s="535">
        <f t="shared" ca="1" si="50"/>
        <v>65525745649.843925</v>
      </c>
      <c r="O104" s="535">
        <f t="shared" ca="1" si="50"/>
        <v>64367008042.129211</v>
      </c>
      <c r="P104" s="535">
        <f t="shared" ca="1" si="50"/>
        <v>63228761202.283173</v>
      </c>
      <c r="Q104" s="535">
        <f t="shared" ca="1" si="50"/>
        <v>62110642777.72049</v>
      </c>
      <c r="R104" s="535">
        <f t="shared" ca="1" si="50"/>
        <v>61012296823.590164</v>
      </c>
      <c r="S104" s="535">
        <f t="shared" ca="1" si="50"/>
        <v>59933373689.463036</v>
      </c>
      <c r="T104" s="535">
        <f t="shared" ca="1" si="50"/>
        <v>58873529908.023125</v>
      </c>
      <c r="U104" s="535">
        <f t="shared" ca="1" si="50"/>
        <v>57832428085.727333</v>
      </c>
      <c r="V104" s="535">
        <f t="shared" ca="1" si="50"/>
        <v>56809736795.398636</v>
      </c>
      <c r="W104" s="535">
        <f t="shared" ca="1" si="51"/>
        <v>55805130470.718689</v>
      </c>
      <c r="X104" s="535">
        <f t="shared" ca="1" si="51"/>
        <v>54818289302.586143</v>
      </c>
      <c r="Y104" s="535">
        <f t="shared" ca="1" si="51"/>
        <v>53877821811.886436</v>
      </c>
      <c r="Z104" s="535">
        <f t="shared" ca="1" si="51"/>
        <v>52953489065.855263</v>
      </c>
      <c r="AA104" s="535">
        <f t="shared" ca="1" si="51"/>
        <v>52045014255.365143</v>
      </c>
      <c r="AB104" s="535">
        <f t="shared" ca="1" si="51"/>
        <v>51152125320.250839</v>
      </c>
      <c r="AC104" s="535">
        <f t="shared" ca="1" si="51"/>
        <v>50274554867.835716</v>
      </c>
      <c r="AD104" s="535">
        <f t="shared" ca="1" si="51"/>
        <v>49412040092.855904</v>
      </c>
      <c r="AE104" s="535">
        <f t="shared" ca="1" si="51"/>
        <v>48564322698.758209</v>
      </c>
      <c r="AF104" s="535">
        <f t="shared" ca="1" si="51"/>
        <v>47731148820.348297</v>
      </c>
      <c r="AG104" s="535">
        <f t="shared" ca="1" si="51"/>
        <v>46912268947.765884</v>
      </c>
      <c r="AH104" s="535">
        <f t="shared" ca="1" si="51"/>
        <v>46107437851.764244</v>
      </c>
    </row>
    <row r="105" spans="1:34">
      <c r="A105" s="431" t="s">
        <v>253</v>
      </c>
      <c r="B105" s="431"/>
      <c r="C105" s="535">
        <f t="shared" ca="1" si="49"/>
        <v>463983019227</v>
      </c>
      <c r="D105" s="535">
        <f t="shared" ca="1" si="49"/>
        <v>463983019227</v>
      </c>
      <c r="E105" s="535">
        <f t="shared" ca="1" si="49"/>
        <v>396566683100</v>
      </c>
      <c r="F105" s="535">
        <f t="shared" ca="1" si="49"/>
        <v>396566683100</v>
      </c>
      <c r="G105" s="535">
        <f t="shared" ca="1" si="49"/>
        <v>400532349931</v>
      </c>
      <c r="H105" s="535">
        <f t="shared" ca="1" si="49"/>
        <v>413110881787.40991</v>
      </c>
      <c r="I105" s="535">
        <f t="shared" ca="1" si="49"/>
        <v>409043597937.03754</v>
      </c>
      <c r="J105" s="535">
        <f t="shared" ca="1" si="49"/>
        <v>405016358536.34875</v>
      </c>
      <c r="K105" s="535">
        <f t="shared" ca="1" si="49"/>
        <v>401028769327.64996</v>
      </c>
      <c r="L105" s="535">
        <f t="shared" ca="1" si="49"/>
        <v>397080439934.91217</v>
      </c>
      <c r="M105" s="535">
        <f t="shared" ca="1" si="50"/>
        <v>393170983825.55426</v>
      </c>
      <c r="N105" s="535">
        <f t="shared" ca="1" si="50"/>
        <v>389300018272.60223</v>
      </c>
      <c r="O105" s="535">
        <f t="shared" ca="1" si="50"/>
        <v>382415753662.06189</v>
      </c>
      <c r="P105" s="535">
        <f t="shared" ca="1" si="50"/>
        <v>375653228319.44714</v>
      </c>
      <c r="Q105" s="535">
        <f t="shared" ca="1" si="50"/>
        <v>369010289444.10419</v>
      </c>
      <c r="R105" s="535">
        <f t="shared" ca="1" si="50"/>
        <v>362484822304.85931</v>
      </c>
      <c r="S105" s="535">
        <f t="shared" ca="1" si="50"/>
        <v>356074749566.80988</v>
      </c>
      <c r="T105" s="535">
        <f t="shared" ca="1" si="50"/>
        <v>349778030630.01984</v>
      </c>
      <c r="U105" s="535">
        <f t="shared" ca="1" si="50"/>
        <v>343592660979.90955</v>
      </c>
      <c r="V105" s="535">
        <f t="shared" ca="1" si="50"/>
        <v>337516671549.13318</v>
      </c>
      <c r="W105" s="535">
        <f t="shared" ca="1" si="51"/>
        <v>331548128090.74054</v>
      </c>
      <c r="X105" s="535">
        <f t="shared" ca="1" si="51"/>
        <v>325685130562.42365</v>
      </c>
      <c r="Y105" s="535">
        <f t="shared" ca="1" si="51"/>
        <v>320097647235.32538</v>
      </c>
      <c r="Z105" s="535">
        <f t="shared" ca="1" si="51"/>
        <v>314606023273.61072</v>
      </c>
      <c r="AA105" s="535">
        <f t="shared" ca="1" si="51"/>
        <v>309208614105.40472</v>
      </c>
      <c r="AB105" s="535">
        <f t="shared" ca="1" si="51"/>
        <v>303903803373.25507</v>
      </c>
      <c r="AC105" s="535">
        <f t="shared" ca="1" si="51"/>
        <v>298690002450.08289</v>
      </c>
      <c r="AD105" s="535">
        <f t="shared" ca="1" si="51"/>
        <v>293565649963.43811</v>
      </c>
      <c r="AE105" s="535">
        <f t="shared" ca="1" si="51"/>
        <v>288529211327.9165</v>
      </c>
      <c r="AF105" s="535">
        <f t="shared" ca="1" si="51"/>
        <v>283579178285.59882</v>
      </c>
      <c r="AG105" s="535">
        <f t="shared" ca="1" si="51"/>
        <v>278714068454.3739</v>
      </c>
      <c r="AH105" s="535">
        <f t="shared" ca="1" si="51"/>
        <v>273932424884.01123</v>
      </c>
    </row>
    <row r="106" spans="1:34">
      <c r="A106" s="431" t="s">
        <v>254</v>
      </c>
      <c r="B106" s="431"/>
      <c r="C106" s="535">
        <f t="shared" ca="1" si="49"/>
        <v>0</v>
      </c>
      <c r="D106" s="535">
        <f t="shared" ca="1" si="49"/>
        <v>0</v>
      </c>
      <c r="E106" s="535">
        <f t="shared" ca="1" si="49"/>
        <v>0</v>
      </c>
      <c r="F106" s="535">
        <f t="shared" ca="1" si="49"/>
        <v>0</v>
      </c>
      <c r="G106" s="535">
        <f t="shared" ca="1" si="49"/>
        <v>0</v>
      </c>
      <c r="H106" s="535">
        <f t="shared" ca="1" si="49"/>
        <v>0</v>
      </c>
      <c r="I106" s="535">
        <f t="shared" ca="1" si="49"/>
        <v>0</v>
      </c>
      <c r="J106" s="535">
        <f t="shared" ca="1" si="49"/>
        <v>0</v>
      </c>
      <c r="K106" s="535">
        <f t="shared" ca="1" si="49"/>
        <v>0</v>
      </c>
      <c r="L106" s="535">
        <f t="shared" ca="1" si="49"/>
        <v>0</v>
      </c>
      <c r="M106" s="535">
        <f t="shared" ca="1" si="50"/>
        <v>0</v>
      </c>
      <c r="N106" s="535">
        <f t="shared" ca="1" si="50"/>
        <v>0</v>
      </c>
      <c r="O106" s="535">
        <f t="shared" ca="1" si="50"/>
        <v>0</v>
      </c>
      <c r="P106" s="535">
        <f t="shared" ca="1" si="50"/>
        <v>0</v>
      </c>
      <c r="Q106" s="535">
        <f t="shared" ca="1" si="50"/>
        <v>0</v>
      </c>
      <c r="R106" s="535">
        <f t="shared" ca="1" si="50"/>
        <v>0</v>
      </c>
      <c r="S106" s="535">
        <f t="shared" ca="1" si="50"/>
        <v>0</v>
      </c>
      <c r="T106" s="535">
        <f t="shared" ca="1" si="50"/>
        <v>0</v>
      </c>
      <c r="U106" s="535">
        <f t="shared" ca="1" si="50"/>
        <v>0</v>
      </c>
      <c r="V106" s="535">
        <f t="shared" ca="1" si="50"/>
        <v>0</v>
      </c>
      <c r="W106" s="535">
        <f t="shared" ca="1" si="51"/>
        <v>0</v>
      </c>
      <c r="X106" s="535">
        <f t="shared" ca="1" si="51"/>
        <v>0</v>
      </c>
      <c r="Y106" s="535">
        <f t="shared" ca="1" si="51"/>
        <v>0</v>
      </c>
      <c r="Z106" s="535">
        <f t="shared" ca="1" si="51"/>
        <v>0</v>
      </c>
      <c r="AA106" s="535">
        <f t="shared" ca="1" si="51"/>
        <v>0</v>
      </c>
      <c r="AB106" s="535">
        <f t="shared" ca="1" si="51"/>
        <v>0</v>
      </c>
      <c r="AC106" s="535">
        <f t="shared" ca="1" si="51"/>
        <v>0</v>
      </c>
      <c r="AD106" s="535">
        <f t="shared" ca="1" si="51"/>
        <v>0</v>
      </c>
      <c r="AE106" s="535">
        <f t="shared" ca="1" si="51"/>
        <v>0</v>
      </c>
      <c r="AF106" s="535">
        <f t="shared" ca="1" si="51"/>
        <v>0</v>
      </c>
      <c r="AG106" s="535">
        <f t="shared" ca="1" si="51"/>
        <v>0</v>
      </c>
      <c r="AH106" s="535">
        <f t="shared" ca="1" si="51"/>
        <v>0</v>
      </c>
    </row>
    <row r="107" spans="1:34">
      <c r="A107" s="455" t="s">
        <v>255</v>
      </c>
      <c r="B107" s="455" t="s">
        <v>396</v>
      </c>
      <c r="C107" s="535">
        <f ca="1">C$82*'Petrochemicals Split'!$L$6</f>
        <v>82700829563793.172</v>
      </c>
      <c r="D107" s="535">
        <f ca="1">D$82*'Petrochemicals Split'!$L$6</f>
        <v>123137412350556.52</v>
      </c>
      <c r="E107" s="535">
        <f ca="1">E$82*'Petrochemicals Split'!$L$6</f>
        <v>176572434171688.88</v>
      </c>
      <c r="F107" s="535">
        <f ca="1">F$82*'Petrochemicals Split'!$L$6</f>
        <v>157677556978447.34</v>
      </c>
      <c r="G107" s="535">
        <f ca="1">G$82*'Petrochemicals Split'!$L$6</f>
        <v>141931825984079.38</v>
      </c>
      <c r="H107" s="535">
        <f ca="1">H$82*'Petrochemicals Split'!$L$6</f>
        <v>153258909098102.31</v>
      </c>
      <c r="I107" s="535">
        <f ca="1">I$82*'Petrochemicals Split'!$L$6</f>
        <v>153889846648483.44</v>
      </c>
      <c r="J107" s="535">
        <f ca="1">J$82*'Petrochemicals Split'!$L$6</f>
        <v>154523381647814.31</v>
      </c>
      <c r="K107" s="535">
        <f ca="1">K$82*'Petrochemicals Split'!$L$6</f>
        <v>155159524789294.41</v>
      </c>
      <c r="L107" s="535">
        <f ca="1">L$82*'Petrochemicals Split'!$L$6</f>
        <v>155798286810144.97</v>
      </c>
      <c r="M107" s="535">
        <f ca="1">M$82*'Petrochemicals Split'!$L$6</f>
        <v>156439678491790.31</v>
      </c>
      <c r="N107" s="535">
        <f ca="1">N$82*'Petrochemicals Split'!$L$6</f>
        <v>157083710660039.91</v>
      </c>
      <c r="O107" s="535">
        <f ca="1">O$82*'Petrochemicals Split'!$L$6</f>
        <v>157455806116088.13</v>
      </c>
      <c r="P107" s="535">
        <f ca="1">P$82*'Petrochemicals Split'!$L$6</f>
        <v>157828782981340.56</v>
      </c>
      <c r="Q107" s="535">
        <f ca="1">Q$82*'Petrochemicals Split'!$L$6</f>
        <v>158202643343654.47</v>
      </c>
      <c r="R107" s="535">
        <f ca="1">R$82*'Petrochemicals Split'!$L$6</f>
        <v>158577389295832.72</v>
      </c>
      <c r="S107" s="535">
        <f ca="1">S$82*'Petrochemicals Split'!$L$6</f>
        <v>158953022935635.56</v>
      </c>
      <c r="T107" s="535">
        <f ca="1">T$82*'Petrochemicals Split'!$L$6</f>
        <v>159329546365792.34</v>
      </c>
      <c r="U107" s="535">
        <f ca="1">U$82*'Petrochemicals Split'!$L$6</f>
        <v>159706961694013.38</v>
      </c>
      <c r="V107" s="535">
        <f ca="1">V$82*'Petrochemicals Split'!$L$6</f>
        <v>160085271033001.53</v>
      </c>
      <c r="W107" s="535">
        <f ca="1">W$82*'Petrochemicals Split'!$L$6</f>
        <v>160464476500464.31</v>
      </c>
      <c r="X107" s="535">
        <f ca="1">X$82*'Petrochemicals Split'!$L$6</f>
        <v>160844580219125.47</v>
      </c>
      <c r="Y107" s="535">
        <f ca="1">Y$82*'Petrochemicals Split'!$L$6</f>
        <v>160160054411094.53</v>
      </c>
      <c r="Z107" s="535">
        <f ca="1">Z$82*'Petrochemicals Split'!$L$6</f>
        <v>159478441822652.5</v>
      </c>
      <c r="AA107" s="535">
        <f ca="1">AA$82*'Petrochemicals Split'!$L$6</f>
        <v>158799730055657.03</v>
      </c>
      <c r="AB107" s="535">
        <f ca="1">AB$82*'Petrochemicals Split'!$L$6</f>
        <v>158123906764730.16</v>
      </c>
      <c r="AC107" s="535">
        <f ca="1">AC$82*'Petrochemicals Split'!$L$6</f>
        <v>157450959657033.59</v>
      </c>
      <c r="AD107" s="535">
        <f ca="1">AD$82*'Petrochemicals Split'!$L$6</f>
        <v>156780876492045.09</v>
      </c>
      <c r="AE107" s="535">
        <f ca="1">AE$82*'Petrochemicals Split'!$L$6</f>
        <v>156113645081336.03</v>
      </c>
      <c r="AF107" s="535">
        <f ca="1">AF$82*'Petrochemicals Split'!$L$6</f>
        <v>155449253288349.47</v>
      </c>
      <c r="AG107" s="535">
        <f ca="1">AG$82*'Petrochemicals Split'!$L$6</f>
        <v>154787689028179.5</v>
      </c>
      <c r="AH107" s="535">
        <f ca="1">AH$82*'Petrochemicals Split'!$L$6</f>
        <v>154128940267351.47</v>
      </c>
    </row>
    <row r="108" spans="1:34">
      <c r="A108" s="455" t="s">
        <v>305</v>
      </c>
      <c r="B108" s="455" t="s">
        <v>396</v>
      </c>
      <c r="C108" s="535">
        <f ca="1">C$82*'Petrochemicals Split'!$L$7</f>
        <v>2176337620099.8201</v>
      </c>
      <c r="D108" s="535">
        <f ca="1">D$82*'Petrochemicals Split'!$L$7</f>
        <v>3240458219751.4868</v>
      </c>
      <c r="E108" s="535">
        <f ca="1">E$82*'Petrochemicals Split'!$L$7</f>
        <v>4646643004518.127</v>
      </c>
      <c r="F108" s="535">
        <f ca="1">F$82*'Petrochemicals Split'!$L$7</f>
        <v>4149409394169.666</v>
      </c>
      <c r="G108" s="535">
        <f ca="1">G$82*'Petrochemicals Split'!$L$7</f>
        <v>3735048052212.6147</v>
      </c>
      <c r="H108" s="535">
        <f ca="1">H$82*'Petrochemicals Split'!$L$7</f>
        <v>4033129186792.165</v>
      </c>
      <c r="I108" s="535">
        <f ca="1">I$82*'Petrochemicals Split'!$L$7</f>
        <v>4049732806539.0371</v>
      </c>
      <c r="J108" s="535">
        <f ca="1">J$82*'Petrochemicals Split'!$L$7</f>
        <v>4066404780205.6396</v>
      </c>
      <c r="K108" s="535">
        <f ca="1">K$82*'Petrochemicals Split'!$L$7</f>
        <v>4083145389191.9575</v>
      </c>
      <c r="L108" s="535">
        <f ca="1">L$82*'Petrochemicals Split'!$L$7</f>
        <v>4099954916056.4458</v>
      </c>
      <c r="M108" s="535">
        <f ca="1">M$82*'Petrochemicals Split'!$L$7</f>
        <v>4116833644520.7974</v>
      </c>
      <c r="N108" s="535">
        <f ca="1">N$82*'Petrochemicals Split'!$L$7</f>
        <v>4133781859474.7339</v>
      </c>
      <c r="O108" s="535">
        <f ca="1">O$82*'Petrochemicals Split'!$L$7</f>
        <v>4143573845160.2134</v>
      </c>
      <c r="P108" s="535">
        <f ca="1">P$82*'Petrochemicals Split'!$L$7</f>
        <v>4153389025824.751</v>
      </c>
      <c r="Q108" s="535">
        <f ca="1">Q$82*'Petrochemicals Split'!$L$7</f>
        <v>4163227456411.959</v>
      </c>
      <c r="R108" s="535">
        <f ca="1">R$82*'Petrochemicals Split'!$L$7</f>
        <v>4173089191995.5972</v>
      </c>
      <c r="S108" s="535">
        <f ca="1">S$82*'Petrochemicals Split'!$L$7</f>
        <v>4182974287779.8823</v>
      </c>
      <c r="T108" s="535">
        <f ca="1">T$82*'Petrochemicals Split'!$L$7</f>
        <v>4192882799099.7983</v>
      </c>
      <c r="U108" s="535">
        <f ca="1">U$82*'Petrochemicals Split'!$L$7</f>
        <v>4202814781421.4038</v>
      </c>
      <c r="V108" s="535">
        <f ca="1">V$82*'Petrochemicals Split'!$L$7</f>
        <v>4212770290342.145</v>
      </c>
      <c r="W108" s="535">
        <f ca="1">W$82*'Petrochemicals Split'!$L$7</f>
        <v>4222749381591.165</v>
      </c>
      <c r="X108" s="535">
        <f ca="1">X$82*'Petrochemicals Split'!$L$7</f>
        <v>4232752111029.6172</v>
      </c>
      <c r="Y108" s="535">
        <f ca="1">Y$82*'Petrochemicals Split'!$L$7</f>
        <v>4214738273976.1714</v>
      </c>
      <c r="Z108" s="535">
        <f ca="1">Z$82*'Petrochemicals Split'!$L$7</f>
        <v>4196801100596.1177</v>
      </c>
      <c r="AA108" s="535">
        <f ca="1">AA$82*'Petrochemicals Split'!$L$7</f>
        <v>4178940264622.5527</v>
      </c>
      <c r="AB108" s="535">
        <f ca="1">AB$82*'Petrochemicals Split'!$L$7</f>
        <v>4161155441177.1089</v>
      </c>
      <c r="AC108" s="535">
        <f ca="1">AC$82*'Petrochemicals Split'!$L$7</f>
        <v>4143446306764.041</v>
      </c>
      <c r="AD108" s="535">
        <f ca="1">AD$82*'Petrochemicals Split'!$L$7</f>
        <v>4125812539264.3438</v>
      </c>
      <c r="AE108" s="535">
        <f ca="1">AE$82*'Petrochemicals Split'!$L$7</f>
        <v>4108253817929.895</v>
      </c>
      <c r="AF108" s="535">
        <f ca="1">AF$82*'Petrochemicals Split'!$L$7</f>
        <v>4090769823377.6172</v>
      </c>
      <c r="AG108" s="535">
        <f ca="1">AG$82*'Petrochemicals Split'!$L$7</f>
        <v>4073360237583.6709</v>
      </c>
      <c r="AH108" s="535">
        <f ca="1">AH$82*'Petrochemicals Split'!$L$7</f>
        <v>4056024743877.6699</v>
      </c>
    </row>
    <row r="109" spans="1:34">
      <c r="A109" s="457" t="s">
        <v>258</v>
      </c>
      <c r="B109" s="457" t="s">
        <v>393</v>
      </c>
      <c r="C109" s="535">
        <f ca="1">C$83*'Others Split'!$L$6</f>
        <v>9193365322047.0156</v>
      </c>
      <c r="D109" s="535">
        <f ca="1">D$83*'Others Split'!$L$6</f>
        <v>8947206042319.4648</v>
      </c>
      <c r="E109" s="535">
        <f ca="1">E$83*'Others Split'!$L$6</f>
        <v>7432642696218.0029</v>
      </c>
      <c r="F109" s="535">
        <f ca="1">F$83*'Others Split'!$L$6</f>
        <v>7254860994192.5498</v>
      </c>
      <c r="G109" s="535">
        <f ca="1">G$83*'Others Split'!$L$6</f>
        <v>8154026140975.1328</v>
      </c>
      <c r="H109" s="535">
        <f ca="1">H$83*'Others Split'!$L$6</f>
        <v>8410099533273.9668</v>
      </c>
      <c r="I109" s="535">
        <f ca="1">I$83*'Others Split'!$L$6</f>
        <v>8327297884806.8311</v>
      </c>
      <c r="J109" s="535">
        <f ca="1">J$83*'Others Split'!$L$6</f>
        <v>8245311460102.7139</v>
      </c>
      <c r="K109" s="535">
        <f ca="1">K$83*'Others Split'!$L$6</f>
        <v>8164132232874.7461</v>
      </c>
      <c r="L109" s="535">
        <f ca="1">L$83*'Others Split'!$L$6</f>
        <v>8083752255858.8799</v>
      </c>
      <c r="M109" s="535">
        <f ca="1">M$83*'Others Split'!$L$6</f>
        <v>8004163660035.8682</v>
      </c>
      <c r="N109" s="535">
        <f ca="1">N$83*'Others Split'!$L$6</f>
        <v>7925358653860.9043</v>
      </c>
      <c r="O109" s="535">
        <f ca="1">O$83*'Others Split'!$L$6</f>
        <v>7785208991529.2441</v>
      </c>
      <c r="P109" s="535">
        <f ca="1">P$83*'Others Split'!$L$6</f>
        <v>7647537693737.2266</v>
      </c>
      <c r="Q109" s="535">
        <f ca="1">Q$83*'Others Split'!$L$6</f>
        <v>7512300933830.623</v>
      </c>
      <c r="R109" s="535">
        <f ca="1">R$83*'Others Split'!$L$6</f>
        <v>7379455660172.5947</v>
      </c>
      <c r="S109" s="535">
        <f ca="1">S$83*'Others Split'!$L$6</f>
        <v>7248959582438.5205</v>
      </c>
      <c r="T109" s="535">
        <f ca="1">T$83*'Others Split'!$L$6</f>
        <v>7120771158153.1807</v>
      </c>
      <c r="U109" s="535">
        <f ca="1">U$83*'Others Split'!$L$6</f>
        <v>6994849579466.0107</v>
      </c>
      <c r="V109" s="535">
        <f ca="1">V$83*'Others Split'!$L$6</f>
        <v>6871154760160.2197</v>
      </c>
      <c r="W109" s="535">
        <f ca="1">W$83*'Others Split'!$L$6</f>
        <v>6749647322891.6357</v>
      </c>
      <c r="X109" s="535">
        <f ca="1">X$83*'Others Split'!$L$6</f>
        <v>6630288586653.2158</v>
      </c>
      <c r="Y109" s="535">
        <f ca="1">Y$83*'Others Split'!$L$6</f>
        <v>6516538760654.7148</v>
      </c>
      <c r="Z109" s="535">
        <f ca="1">Z$83*'Others Split'!$L$6</f>
        <v>6404740436879.0186</v>
      </c>
      <c r="AA109" s="535">
        <f ca="1">AA$83*'Others Split'!$L$6</f>
        <v>6294860135178.8633</v>
      </c>
      <c r="AB109" s="535">
        <f ca="1">AB$83*'Others Split'!$L$6</f>
        <v>6186864949795.3965</v>
      </c>
      <c r="AC109" s="535">
        <f ca="1">AC$83*'Others Split'!$L$6</f>
        <v>6080722539503.9189</v>
      </c>
      <c r="AD109" s="535">
        <f ca="1">AD$83*'Others Split'!$L$6</f>
        <v>5976401117928.6807</v>
      </c>
      <c r="AE109" s="535">
        <f ca="1">AE$83*'Others Split'!$L$6</f>
        <v>5873869444023.8516</v>
      </c>
      <c r="AF109" s="535">
        <f ca="1">AF$83*'Others Split'!$L$6</f>
        <v>5773096812717.7852</v>
      </c>
      <c r="AG109" s="535">
        <f ca="1">AG$83*'Others Split'!$L$6</f>
        <v>5674053045717.7988</v>
      </c>
      <c r="AH109" s="535">
        <f ca="1">AH$83*'Others Split'!$L$6</f>
        <v>5576708482472.709</v>
      </c>
    </row>
    <row r="110" spans="1:34">
      <c r="A110" s="457" t="s">
        <v>306</v>
      </c>
      <c r="B110" s="457" t="s">
        <v>393</v>
      </c>
      <c r="C110" s="535">
        <f ca="1">C$83*'Others Split'!$L$7</f>
        <v>1470312786511.9849</v>
      </c>
      <c r="D110" s="535">
        <f ca="1">D$83*'Others Split'!$L$7</f>
        <v>1430944054407.5359</v>
      </c>
      <c r="E110" s="535">
        <f ca="1">E$83*'Others Split'!$L$7</f>
        <v>1188716994375.9966</v>
      </c>
      <c r="F110" s="535">
        <f ca="1">F$83*'Others Split'!$L$7</f>
        <v>1160284021189.4502</v>
      </c>
      <c r="G110" s="535">
        <f ca="1">G$83*'Others Split'!$L$7</f>
        <v>1304089250959.8674</v>
      </c>
      <c r="H110" s="535">
        <f ca="1">H$83*'Others Split'!$L$7</f>
        <v>1345043566359.4258</v>
      </c>
      <c r="I110" s="535">
        <f ca="1">I$83*'Others Split'!$L$7</f>
        <v>1331800937765.7878</v>
      </c>
      <c r="J110" s="535">
        <f ca="1">J$83*'Others Split'!$L$7</f>
        <v>1318688689493.2451</v>
      </c>
      <c r="K110" s="535">
        <f ca="1">K$83*'Others Split'!$L$7</f>
        <v>1305705537882.1367</v>
      </c>
      <c r="L110" s="535">
        <f ca="1">L$83*'Others Split'!$L$7</f>
        <v>1292850211911.0752</v>
      </c>
      <c r="M110" s="535">
        <f ca="1">M$83*'Others Split'!$L$7</f>
        <v>1280121453072.5161</v>
      </c>
      <c r="N110" s="535">
        <f ca="1">N$83*'Others Split'!$L$7</f>
        <v>1267518015249.553</v>
      </c>
      <c r="O110" s="535">
        <f ca="1">O$83*'Others Split'!$L$7</f>
        <v>1245103607322.4138</v>
      </c>
      <c r="P110" s="535">
        <f ca="1">P$83*'Others Split'!$L$7</f>
        <v>1223085569053.6777</v>
      </c>
      <c r="Q110" s="535">
        <f ca="1">Q$83*'Others Split'!$L$7</f>
        <v>1201456891161.3411</v>
      </c>
      <c r="R110" s="535">
        <f ca="1">R$83*'Others Split'!$L$7</f>
        <v>1180210688313.4387</v>
      </c>
      <c r="S110" s="535">
        <f ca="1">S$83*'Others Split'!$L$7</f>
        <v>1159340196936.1475</v>
      </c>
      <c r="T110" s="535">
        <f ca="1">T$83*'Others Split'!$L$7</f>
        <v>1138838773060.6528</v>
      </c>
      <c r="U110" s="535">
        <f ca="1">U$83*'Others Split'!$L$7</f>
        <v>1118699890208.0898</v>
      </c>
      <c r="V110" s="535">
        <f ca="1">V$83*'Others Split'!$L$7</f>
        <v>1098917137311.885</v>
      </c>
      <c r="W110" s="535">
        <f ca="1">W$83*'Others Split'!$L$7</f>
        <v>1079484216676.8413</v>
      </c>
      <c r="X110" s="535">
        <f ca="1">X$83*'Others Split'!$L$7</f>
        <v>1060394941974.3123</v>
      </c>
      <c r="Y110" s="535">
        <f ca="1">Y$83*'Others Split'!$L$7</f>
        <v>1042202711189.3542</v>
      </c>
      <c r="Z110" s="535">
        <f ca="1">Z$83*'Others Split'!$L$7</f>
        <v>1024322587948.3241</v>
      </c>
      <c r="AA110" s="535">
        <f ca="1">AA$83*'Others Split'!$L$7</f>
        <v>1006749217706.1896</v>
      </c>
      <c r="AB110" s="535">
        <f ca="1">AB$83*'Others Split'!$L$7</f>
        <v>989477337780.97327</v>
      </c>
      <c r="AC110" s="535">
        <f ca="1">AC$83*'Others Split'!$L$7</f>
        <v>972501775777.74243</v>
      </c>
      <c r="AD110" s="535">
        <f ca="1">AD$83*'Others Split'!$L$7</f>
        <v>955817448039.6355</v>
      </c>
      <c r="AE110" s="535">
        <f ca="1">AE$83*'Others Split'!$L$7</f>
        <v>939419358125.4646</v>
      </c>
      <c r="AF110" s="535">
        <f ca="1">AF$83*'Others Split'!$L$7</f>
        <v>923302595313.4353</v>
      </c>
      <c r="AG110" s="535">
        <f ca="1">AG$83*'Others Split'!$L$7</f>
        <v>907462333130.53662</v>
      </c>
      <c r="AH110" s="535">
        <f ca="1">AH$83*'Others Split'!$L$7</f>
        <v>891893827907.16199</v>
      </c>
    </row>
    <row r="111" spans="1:34">
      <c r="A111" s="431" t="s">
        <v>259</v>
      </c>
      <c r="B111" s="431"/>
      <c r="C111" s="535">
        <f t="shared" ref="C111:AH111" ca="1" si="52">VLOOKUP($A111,$B$73:$AH$91,C$96,FALSE)</f>
        <v>241905676691</v>
      </c>
      <c r="D111" s="535">
        <f t="shared" ca="1" si="52"/>
        <v>31725334647.999996</v>
      </c>
      <c r="E111" s="535">
        <f t="shared" ca="1" si="52"/>
        <v>3965666831</v>
      </c>
      <c r="F111" s="535">
        <f t="shared" ca="1" si="52"/>
        <v>0</v>
      </c>
      <c r="G111" s="535">
        <f t="shared" ca="1" si="52"/>
        <v>3965666831</v>
      </c>
      <c r="H111" s="535">
        <f t="shared" ca="1" si="52"/>
        <v>3024504694.298017</v>
      </c>
      <c r="I111" s="535">
        <f t="shared" ca="1" si="52"/>
        <v>3076516658.2210484</v>
      </c>
      <c r="J111" s="535">
        <f t="shared" ca="1" si="52"/>
        <v>3129423064.2642164</v>
      </c>
      <c r="K111" s="535">
        <f t="shared" ca="1" si="52"/>
        <v>3183239294.0175614</v>
      </c>
      <c r="L111" s="535">
        <f t="shared" ca="1" si="52"/>
        <v>3237980993.5860739</v>
      </c>
      <c r="M111" s="535">
        <f t="shared" ca="1" si="52"/>
        <v>3293664078.1385179</v>
      </c>
      <c r="N111" s="535">
        <f t="shared" ca="1" si="52"/>
        <v>3350304736.5344825</v>
      </c>
      <c r="O111" s="535">
        <f t="shared" ca="1" si="52"/>
        <v>3291115235.4862165</v>
      </c>
      <c r="P111" s="535">
        <f t="shared" ca="1" si="52"/>
        <v>3232971429.4746256</v>
      </c>
      <c r="Q111" s="535">
        <f t="shared" ca="1" si="52"/>
        <v>3175854844.3093486</v>
      </c>
      <c r="R111" s="535">
        <f t="shared" ca="1" si="52"/>
        <v>3119747332.1817117</v>
      </c>
      <c r="S111" s="535">
        <f t="shared" ca="1" si="52"/>
        <v>3064631065.8985734</v>
      </c>
      <c r="T111" s="535">
        <f t="shared" ca="1" si="52"/>
        <v>3010488533.2180438</v>
      </c>
      <c r="U111" s="535">
        <f t="shared" ca="1" si="52"/>
        <v>2957302531.2852707</v>
      </c>
      <c r="V111" s="535">
        <f t="shared" ca="1" si="52"/>
        <v>2905056161.1665306</v>
      </c>
      <c r="W111" s="535">
        <f t="shared" ca="1" si="52"/>
        <v>2853732822.4798832</v>
      </c>
      <c r="X111" s="535">
        <f t="shared" ca="1" si="52"/>
        <v>2803316208.120688</v>
      </c>
      <c r="Y111" s="535">
        <f t="shared" ca="1" si="52"/>
        <v>2759310075.6819301</v>
      </c>
      <c r="Z111" s="535">
        <f t="shared" ca="1" si="52"/>
        <v>2715994746.4021626</v>
      </c>
      <c r="AA111" s="535">
        <f t="shared" ca="1" si="52"/>
        <v>2673359376.1335802</v>
      </c>
      <c r="AB111" s="535">
        <f t="shared" ca="1" si="52"/>
        <v>2631393290.9585524</v>
      </c>
      <c r="AC111" s="535">
        <f t="shared" ca="1" si="52"/>
        <v>2590085984.5173678</v>
      </c>
      <c r="AD111" s="535">
        <f t="shared" ca="1" si="52"/>
        <v>2549427115.3779311</v>
      </c>
      <c r="AE111" s="535">
        <f t="shared" ca="1" si="52"/>
        <v>2509406504.4467468</v>
      </c>
      <c r="AF111" s="535">
        <f t="shared" ca="1" si="52"/>
        <v>2470014132.420548</v>
      </c>
      <c r="AG111" s="535">
        <f t="shared" ca="1" si="52"/>
        <v>2431240137.2779269</v>
      </c>
      <c r="AH111" s="535">
        <f t="shared" ca="1" si="52"/>
        <v>2393074811.8103442</v>
      </c>
    </row>
    <row r="112" spans="1:34">
      <c r="A112" s="458" t="s">
        <v>260</v>
      </c>
      <c r="B112" s="458" t="s">
        <v>395</v>
      </c>
      <c r="C112" s="535">
        <f ca="1">C$85*'Non-ferrous Metals Split'!$L$6</f>
        <v>761345250546.75989</v>
      </c>
      <c r="D112" s="535">
        <f ca="1">D$85*'Non-ferrous Metals Split'!$L$6</f>
        <v>928007892457.49353</v>
      </c>
      <c r="E112" s="535">
        <f ca="1">E$85*'Non-ferrous Metals Split'!$L$6</f>
        <v>768920825179.06604</v>
      </c>
      <c r="F112" s="535">
        <f ca="1">F$85*'Non-ferrous Metals Split'!$L$6</f>
        <v>878766657347.50415</v>
      </c>
      <c r="G112" s="535">
        <f ca="1">G$85*'Non-ferrous Metals Split'!$L$6</f>
        <v>1170426280691.2878</v>
      </c>
      <c r="H112" s="535">
        <f ca="1">H$85*'Non-ferrous Metals Split'!$L$6</f>
        <v>1023274040372.267</v>
      </c>
      <c r="I112" s="535">
        <f ca="1">I$85*'Non-ferrous Metals Split'!$L$6</f>
        <v>1057934379111.9183</v>
      </c>
      <c r="J112" s="535">
        <f ca="1">J$85*'Non-ferrous Metals Split'!$L$6</f>
        <v>1093768732860.4037</v>
      </c>
      <c r="K112" s="535">
        <f ca="1">K$85*'Non-ferrous Metals Split'!$L$6</f>
        <v>1130816867854.6121</v>
      </c>
      <c r="L112" s="535">
        <f ca="1">L$85*'Non-ferrous Metals Split'!$L$6</f>
        <v>1169119897293.4255</v>
      </c>
      <c r="M112" s="535">
        <f ca="1">M$85*'Non-ferrous Metals Split'!$L$6</f>
        <v>1208720326962.0161</v>
      </c>
      <c r="N112" s="535">
        <f ca="1">N$85*'Non-ferrous Metals Split'!$L$6</f>
        <v>1249662102401.53</v>
      </c>
      <c r="O112" s="535">
        <f ca="1">O$85*'Non-ferrous Metals Split'!$L$6</f>
        <v>1274297830539.5835</v>
      </c>
      <c r="P112" s="535">
        <f ca="1">P$85*'Non-ferrous Metals Split'!$L$6</f>
        <v>1299419225242.8035</v>
      </c>
      <c r="Q112" s="535">
        <f ca="1">Q$85*'Non-ferrous Metals Split'!$L$6</f>
        <v>1325035860898.8923</v>
      </c>
      <c r="R112" s="535">
        <f ca="1">R$85*'Non-ferrous Metals Split'!$L$6</f>
        <v>1351157500644.1841</v>
      </c>
      <c r="S112" s="535">
        <f ca="1">S$85*'Non-ferrous Metals Split'!$L$6</f>
        <v>1377794100084.6196</v>
      </c>
      <c r="T112" s="535">
        <f ca="1">T$85*'Non-ferrous Metals Split'!$L$6</f>
        <v>1404955811090.074</v>
      </c>
      <c r="U112" s="535">
        <f ca="1">U$85*'Non-ferrous Metals Split'!$L$6</f>
        <v>1432652985663.4873</v>
      </c>
      <c r="V112" s="535">
        <f ca="1">V$85*'Non-ferrous Metals Split'!$L$6</f>
        <v>1460896179886.2693</v>
      </c>
      <c r="W112" s="535">
        <f ca="1">W$85*'Non-ferrous Metals Split'!$L$6</f>
        <v>1489696157941.4854</v>
      </c>
      <c r="X112" s="535">
        <f ca="1">X$85*'Non-ferrous Metals Split'!$L$6</f>
        <v>1519063896216.353</v>
      </c>
      <c r="Y112" s="535">
        <f ca="1">Y$85*'Non-ferrous Metals Split'!$L$6</f>
        <v>1544848303071.6731</v>
      </c>
      <c r="Z112" s="535">
        <f ca="1">Z$85*'Non-ferrous Metals Split'!$L$6</f>
        <v>1571070371330.5305</v>
      </c>
      <c r="AA112" s="535">
        <f ca="1">AA$85*'Non-ferrous Metals Split'!$L$6</f>
        <v>1597737529804.6567</v>
      </c>
      <c r="AB112" s="535">
        <f ca="1">AB$85*'Non-ferrous Metals Split'!$L$6</f>
        <v>1624857333401.5356</v>
      </c>
      <c r="AC112" s="535">
        <f ca="1">AC$85*'Non-ferrous Metals Split'!$L$6</f>
        <v>1652437465264.7371</v>
      </c>
      <c r="AD112" s="535">
        <f ca="1">AD$85*'Non-ferrous Metals Split'!$L$6</f>
        <v>1680485738950.5803</v>
      </c>
      <c r="AE112" s="535">
        <f ca="1">AE$85*'Non-ferrous Metals Split'!$L$6</f>
        <v>1709010100641.7449</v>
      </c>
      <c r="AF112" s="535">
        <f ca="1">AF$85*'Non-ferrous Metals Split'!$L$6</f>
        <v>1738018631398.4536</v>
      </c>
      <c r="AG112" s="535">
        <f ca="1">AG$85*'Non-ferrous Metals Split'!$L$6</f>
        <v>1767519549447.8691</v>
      </c>
      <c r="AH112" s="535">
        <f ca="1">AH$85*'Non-ferrous Metals Split'!$L$6</f>
        <v>1797521212512.3467</v>
      </c>
    </row>
    <row r="113" spans="1:34">
      <c r="A113" s="458" t="s">
        <v>307</v>
      </c>
      <c r="B113" s="458" t="s">
        <v>395</v>
      </c>
      <c r="C113" s="535">
        <f ca="1">C$85*'Non-ferrous Metals Split'!$L$7</f>
        <v>35753782484.239983</v>
      </c>
      <c r="D113" s="535">
        <f ca="1">D$85*'Non-ferrous Metals Split'!$L$7</f>
        <v>43580481137.506454</v>
      </c>
      <c r="E113" s="535">
        <f ca="1">E$85*'Non-ferrous Metals Split'!$L$7</f>
        <v>36109541513.933922</v>
      </c>
      <c r="F113" s="535">
        <f ca="1">F$85*'Non-ferrous Metals Split'!$L$7</f>
        <v>41268047444.495911</v>
      </c>
      <c r="G113" s="535">
        <f ca="1">G$85*'Non-ferrous Metals Split'!$L$7</f>
        <v>54964770087.712227</v>
      </c>
      <c r="H113" s="535">
        <f ca="1">H$85*'Non-ferrous Metals Split'!$L$7</f>
        <v>48054305763.338341</v>
      </c>
      <c r="I113" s="535">
        <f ca="1">I$85*'Non-ferrous Metals Split'!$L$7</f>
        <v>49682001229.012573</v>
      </c>
      <c r="J113" s="535">
        <f ca="1">J$85*'Non-ferrous Metals Split'!$L$7</f>
        <v>51364829996.206635</v>
      </c>
      <c r="K113" s="535">
        <f ca="1">K$85*'Non-ferrous Metals Split'!$L$7</f>
        <v>53104659540.133537</v>
      </c>
      <c r="L113" s="535">
        <f ca="1">L$85*'Non-ferrous Metals Split'!$L$7</f>
        <v>54903420591.127525</v>
      </c>
      <c r="M113" s="535">
        <f ca="1">M$85*'Non-ferrous Metals Split'!$L$7</f>
        <v>56763109277.221558</v>
      </c>
      <c r="N113" s="535">
        <f ca="1">N$85*'Non-ferrous Metals Split'!$L$7</f>
        <v>58685789339.298172</v>
      </c>
      <c r="O113" s="535">
        <f ca="1">O$85*'Non-ferrous Metals Split'!$L$7</f>
        <v>59842715798.820023</v>
      </c>
      <c r="P113" s="535">
        <f ca="1">P$85*'Non-ferrous Metals Split'!$L$7</f>
        <v>61022449804.219849</v>
      </c>
      <c r="Q113" s="535">
        <f ca="1">Q$85*'Non-ferrous Metals Split'!$L$7</f>
        <v>62225440981.439484</v>
      </c>
      <c r="R113" s="535">
        <f ca="1">R$85*'Non-ferrous Metals Split'!$L$7</f>
        <v>63452147820.306778</v>
      </c>
      <c r="S113" s="535">
        <f ca="1">S$85*'Non-ferrous Metals Split'!$L$7</f>
        <v>64703037849.277504</v>
      </c>
      <c r="T113" s="535">
        <f ca="1">T$85*'Non-ferrous Metals Split'!$L$7</f>
        <v>65978587813.62204</v>
      </c>
      <c r="U113" s="535">
        <f ca="1">U$85*'Non-ferrous Metals Split'!$L$7</f>
        <v>67279283857.124863</v>
      </c>
      <c r="V113" s="535">
        <f ca="1">V$85*'Non-ferrous Metals Split'!$L$7</f>
        <v>68605621707.366005</v>
      </c>
      <c r="W113" s="535">
        <f ca="1">W$85*'Non-ferrous Metals Split'!$L$7</f>
        <v>69958106864.655151</v>
      </c>
      <c r="X113" s="535">
        <f ca="1">X$85*'Non-ferrous Metals Split'!$L$7</f>
        <v>71337254794.690369</v>
      </c>
      <c r="Y113" s="535">
        <f ca="1">Y$85*'Non-ferrous Metals Split'!$L$7</f>
        <v>72548124729.884964</v>
      </c>
      <c r="Z113" s="535">
        <f ca="1">Z$85*'Non-ferrous Metals Split'!$L$7</f>
        <v>73779547824.914169</v>
      </c>
      <c r="AA113" s="535">
        <f ca="1">AA$85*'Non-ferrous Metals Split'!$L$7</f>
        <v>75031872946.627274</v>
      </c>
      <c r="AB113" s="535">
        <f ca="1">AB$85*'Non-ferrous Metals Split'!$L$7</f>
        <v>76305454883.497269</v>
      </c>
      <c r="AC113" s="535">
        <f ca="1">AC$85*'Non-ferrous Metals Split'!$L$7</f>
        <v>77600654446.133804</v>
      </c>
      <c r="AD113" s="535">
        <f ca="1">AD$85*'Non-ferrous Metals Split'!$L$7</f>
        <v>78917838569.502121</v>
      </c>
      <c r="AE113" s="535">
        <f ca="1">AE$85*'Non-ferrous Metals Split'!$L$7</f>
        <v>80257380416.877243</v>
      </c>
      <c r="AF113" s="535">
        <f ca="1">AF$85*'Non-ferrous Metals Split'!$L$7</f>
        <v>81619659485.562469</v>
      </c>
      <c r="AG113" s="535">
        <f ca="1">AG$85*'Non-ferrous Metals Split'!$L$7</f>
        <v>83005061714.402405</v>
      </c>
      <c r="AH113" s="535">
        <f ca="1">AH$85*'Non-ferrous Metals Split'!$L$7</f>
        <v>84413979593.120972</v>
      </c>
    </row>
    <row r="114" spans="1:34">
      <c r="A114" s="459" t="s">
        <v>308</v>
      </c>
      <c r="B114" s="459" t="s">
        <v>394</v>
      </c>
      <c r="C114" s="535">
        <f ca="1">C$86*'Machinery Split'!$L$6</f>
        <v>0</v>
      </c>
      <c r="D114" s="535">
        <f ca="1">D$86*'Machinery Split'!$L$6</f>
        <v>0</v>
      </c>
      <c r="E114" s="535">
        <f ca="1">E$86*'Machinery Split'!$L$6</f>
        <v>0</v>
      </c>
      <c r="F114" s="535">
        <f ca="1">F$86*'Machinery Split'!$L$6</f>
        <v>0</v>
      </c>
      <c r="G114" s="535">
        <f ca="1">G$86*'Machinery Split'!$L$6</f>
        <v>0</v>
      </c>
      <c r="H114" s="535">
        <f ca="1">H$86*'Machinery Split'!$L$6</f>
        <v>0</v>
      </c>
      <c r="I114" s="535">
        <f ca="1">I$86*'Machinery Split'!$L$6</f>
        <v>0</v>
      </c>
      <c r="J114" s="535">
        <f ca="1">J$86*'Machinery Split'!$L$6</f>
        <v>0</v>
      </c>
      <c r="K114" s="535">
        <f ca="1">K$86*'Machinery Split'!$L$6</f>
        <v>0</v>
      </c>
      <c r="L114" s="535">
        <f ca="1">L$86*'Machinery Split'!$L$6</f>
        <v>0</v>
      </c>
      <c r="M114" s="535">
        <f ca="1">M$86*'Machinery Split'!$L$6</f>
        <v>0</v>
      </c>
      <c r="N114" s="535">
        <f ca="1">N$86*'Machinery Split'!$L$6</f>
        <v>0</v>
      </c>
      <c r="O114" s="535">
        <f ca="1">O$86*'Machinery Split'!$L$6</f>
        <v>0</v>
      </c>
      <c r="P114" s="535">
        <f ca="1">P$86*'Machinery Split'!$L$6</f>
        <v>0</v>
      </c>
      <c r="Q114" s="535">
        <f ca="1">Q$86*'Machinery Split'!$L$6</f>
        <v>0</v>
      </c>
      <c r="R114" s="535">
        <f ca="1">R$86*'Machinery Split'!$L$6</f>
        <v>0</v>
      </c>
      <c r="S114" s="535">
        <f ca="1">S$86*'Machinery Split'!$L$6</f>
        <v>0</v>
      </c>
      <c r="T114" s="535">
        <f ca="1">T$86*'Machinery Split'!$L$6</f>
        <v>0</v>
      </c>
      <c r="U114" s="535">
        <f ca="1">U$86*'Machinery Split'!$L$6</f>
        <v>0</v>
      </c>
      <c r="V114" s="535">
        <f ca="1">V$86*'Machinery Split'!$L$6</f>
        <v>0</v>
      </c>
      <c r="W114" s="535">
        <f ca="1">W$86*'Machinery Split'!$L$6</f>
        <v>0</v>
      </c>
      <c r="X114" s="535">
        <f ca="1">X$86*'Machinery Split'!$L$6</f>
        <v>0</v>
      </c>
      <c r="Y114" s="535">
        <f ca="1">Y$86*'Machinery Split'!$L$6</f>
        <v>0</v>
      </c>
      <c r="Z114" s="535">
        <f ca="1">Z$86*'Machinery Split'!$L$6</f>
        <v>0</v>
      </c>
      <c r="AA114" s="535">
        <f ca="1">AA$86*'Machinery Split'!$L$6</f>
        <v>0</v>
      </c>
      <c r="AB114" s="535">
        <f ca="1">AB$86*'Machinery Split'!$L$6</f>
        <v>0</v>
      </c>
      <c r="AC114" s="535">
        <f ca="1">AC$86*'Machinery Split'!$L$6</f>
        <v>0</v>
      </c>
      <c r="AD114" s="535">
        <f ca="1">AD$86*'Machinery Split'!$L$6</f>
        <v>0</v>
      </c>
      <c r="AE114" s="535">
        <f ca="1">AE$86*'Machinery Split'!$L$6</f>
        <v>0</v>
      </c>
      <c r="AF114" s="535">
        <f ca="1">AF$86*'Machinery Split'!$L$6</f>
        <v>0</v>
      </c>
      <c r="AG114" s="535">
        <f ca="1">AG$86*'Machinery Split'!$L$6</f>
        <v>0</v>
      </c>
      <c r="AH114" s="535">
        <f ca="1">AH$86*'Machinery Split'!$L$6</f>
        <v>0</v>
      </c>
    </row>
    <row r="115" spans="1:34">
      <c r="A115" s="459" t="s">
        <v>309</v>
      </c>
      <c r="B115" s="459" t="s">
        <v>394</v>
      </c>
      <c r="C115" s="535">
        <f ca="1">C$86*'Machinery Split'!$L$7</f>
        <v>17242029700</v>
      </c>
      <c r="D115" s="535">
        <f ca="1">D$86*'Machinery Split'!$L$7</f>
        <v>7069232177</v>
      </c>
      <c r="E115" s="535">
        <f ca="1">E$86*'Machinery Split'!$L$7</f>
        <v>7069232177</v>
      </c>
      <c r="F115" s="535">
        <f ca="1">F$86*'Machinery Split'!$L$7</f>
        <v>13966044057</v>
      </c>
      <c r="G115" s="535">
        <f ca="1">G$86*'Machinery Split'!$L$7</f>
        <v>15517826730</v>
      </c>
      <c r="H115" s="535">
        <f ca="1">H$86*'Machinery Split'!$L$7</f>
        <v>14591531842.116922</v>
      </c>
      <c r="I115" s="535">
        <f ca="1">I$86*'Machinery Split'!$L$7</f>
        <v>15153214114.026281</v>
      </c>
      <c r="J115" s="535">
        <f ca="1">J$86*'Machinery Split'!$L$7</f>
        <v>15736517623.37602</v>
      </c>
      <c r="K115" s="535">
        <f ca="1">K$86*'Machinery Split'!$L$7</f>
        <v>16342274651.923698</v>
      </c>
      <c r="L115" s="535">
        <f ca="1">L$86*'Machinery Split'!$L$7</f>
        <v>16971349519.043858</v>
      </c>
      <c r="M115" s="535">
        <f ca="1">M$86*'Machinery Split'!$L$7</f>
        <v>17624639814.974941</v>
      </c>
      <c r="N115" s="535">
        <f ca="1">N$86*'Machinery Split'!$L$7</f>
        <v>18303077681.538448</v>
      </c>
      <c r="O115" s="535">
        <f ca="1">O$86*'Machinery Split'!$L$7</f>
        <v>18003411180.873203</v>
      </c>
      <c r="P115" s="535">
        <f ca="1">P$86*'Machinery Split'!$L$7</f>
        <v>17708650959.533401</v>
      </c>
      <c r="Q115" s="535">
        <f ca="1">Q$86*'Machinery Split'!$L$7</f>
        <v>17418716689.631992</v>
      </c>
      <c r="R115" s="535">
        <f ca="1">R$86*'Machinery Split'!$L$7</f>
        <v>17133529358.447449</v>
      </c>
      <c r="S115" s="535">
        <f ca="1">S$86*'Machinery Split'!$L$7</f>
        <v>16853011246.89127</v>
      </c>
      <c r="T115" s="535">
        <f ca="1">T$86*'Machinery Split'!$L$7</f>
        <v>16577085908.328018</v>
      </c>
      <c r="U115" s="535">
        <f ca="1">U$86*'Machinery Split'!$L$7</f>
        <v>16305678147.742134</v>
      </c>
      <c r="V115" s="535">
        <f ca="1">V$86*'Machinery Split'!$L$7</f>
        <v>16038714001.245817</v>
      </c>
      <c r="W115" s="535">
        <f ca="1">W$86*'Machinery Split'!$L$7</f>
        <v>15776120715.922447</v>
      </c>
      <c r="X115" s="535">
        <f ca="1">X$86*'Machinery Split'!$L$7</f>
        <v>15517826729.999987</v>
      </c>
      <c r="Y115" s="535">
        <f ca="1">Y$86*'Machinery Split'!$L$7</f>
        <v>15283714564.059723</v>
      </c>
      <c r="Z115" s="535">
        <f ca="1">Z$86*'Machinery Split'!$L$7</f>
        <v>15053134368.619896</v>
      </c>
      <c r="AA115" s="535">
        <f ca="1">AA$86*'Machinery Split'!$L$7</f>
        <v>14826032858.044683</v>
      </c>
      <c r="AB115" s="535">
        <f ca="1">AB$86*'Machinery Split'!$L$7</f>
        <v>14602357550.600498</v>
      </c>
      <c r="AC115" s="535">
        <f ca="1">AC$86*'Machinery Split'!$L$7</f>
        <v>14382056756.327789</v>
      </c>
      <c r="AD115" s="535">
        <f ca="1">AD$86*'Machinery Split'!$L$7</f>
        <v>14165079565.095825</v>
      </c>
      <c r="AE115" s="535">
        <f ca="1">AE$86*'Machinery Split'!$L$7</f>
        <v>13951375834.837667</v>
      </c>
      <c r="AF115" s="535">
        <f ca="1">AF$86*'Machinery Split'!$L$7</f>
        <v>13740896179.962666</v>
      </c>
      <c r="AG115" s="535">
        <f ca="1">AG$86*'Machinery Split'!$L$7</f>
        <v>13533591959.943747</v>
      </c>
      <c r="AH115" s="535">
        <f ca="1">AH$86*'Machinery Split'!$L$7</f>
        <v>13329415268.07691</v>
      </c>
    </row>
    <row r="116" spans="1:34">
      <c r="A116" s="459" t="s">
        <v>310</v>
      </c>
      <c r="B116" s="459" t="s">
        <v>394</v>
      </c>
      <c r="C116" s="535">
        <f ca="1">C$86*'Machinery Split'!$L$8</f>
        <v>379324653400</v>
      </c>
      <c r="D116" s="535">
        <f ca="1">D$86*'Machinery Split'!$L$8</f>
        <v>155523107894</v>
      </c>
      <c r="E116" s="535">
        <f ca="1">E$86*'Machinery Split'!$L$8</f>
        <v>155523107894</v>
      </c>
      <c r="F116" s="535">
        <f ca="1">F$86*'Machinery Split'!$L$8</f>
        <v>307252969254</v>
      </c>
      <c r="G116" s="535">
        <f ca="1">G$86*'Machinery Split'!$L$8</f>
        <v>341392188060</v>
      </c>
      <c r="H116" s="535">
        <f ca="1">H$86*'Machinery Split'!$L$8</f>
        <v>321013700526.57233</v>
      </c>
      <c r="I116" s="535">
        <f ca="1">I$86*'Machinery Split'!$L$8</f>
        <v>333370710508.57825</v>
      </c>
      <c r="J116" s="535">
        <f ca="1">J$86*'Machinery Split'!$L$8</f>
        <v>346203387714.27246</v>
      </c>
      <c r="K116" s="535">
        <f ca="1">K$86*'Machinery Split'!$L$8</f>
        <v>359530042342.32135</v>
      </c>
      <c r="L116" s="535">
        <f ca="1">L$86*'Machinery Split'!$L$8</f>
        <v>373369689418.9649</v>
      </c>
      <c r="M116" s="535">
        <f ca="1">M$86*'Machinery Split'!$L$8</f>
        <v>387742075929.44873</v>
      </c>
      <c r="N116" s="535">
        <f ca="1">N$86*'Machinery Split'!$L$8</f>
        <v>402667708993.84589</v>
      </c>
      <c r="O116" s="535">
        <f ca="1">O$86*'Machinery Split'!$L$8</f>
        <v>396075045979.21051</v>
      </c>
      <c r="P116" s="535">
        <f ca="1">P$86*'Machinery Split'!$L$8</f>
        <v>389590321109.73486</v>
      </c>
      <c r="Q116" s="535">
        <f ca="1">Q$86*'Machinery Split'!$L$8</f>
        <v>383211767171.90387</v>
      </c>
      <c r="R116" s="535">
        <f ca="1">R$86*'Machinery Split'!$L$8</f>
        <v>376937645885.84387</v>
      </c>
      <c r="S116" s="535">
        <f ca="1">S$86*'Machinery Split'!$L$8</f>
        <v>370766247431.60797</v>
      </c>
      <c r="T116" s="535">
        <f ca="1">T$86*'Machinery Split'!$L$8</f>
        <v>364695889983.21643</v>
      </c>
      <c r="U116" s="535">
        <f ca="1">U$86*'Machinery Split'!$L$8</f>
        <v>358724919250.32697</v>
      </c>
      <c r="V116" s="535">
        <f ca="1">V$86*'Machinery Split'!$L$8</f>
        <v>352851708027.40802</v>
      </c>
      <c r="W116" s="535">
        <f ca="1">W$86*'Machinery Split'!$L$8</f>
        <v>347074655750.29388</v>
      </c>
      <c r="X116" s="535">
        <f ca="1">X$86*'Machinery Split'!$L$8</f>
        <v>341392188059.99969</v>
      </c>
      <c r="Y116" s="535">
        <f ca="1">Y$86*'Machinery Split'!$L$8</f>
        <v>336241720409.31396</v>
      </c>
      <c r="Z116" s="535">
        <f ca="1">Z$86*'Machinery Split'!$L$8</f>
        <v>331168956109.63776</v>
      </c>
      <c r="AA116" s="535">
        <f ca="1">AA$86*'Machinery Split'!$L$8</f>
        <v>326172722876.98303</v>
      </c>
      <c r="AB116" s="535">
        <f ca="1">AB$86*'Machinery Split'!$L$8</f>
        <v>321251866113.211</v>
      </c>
      <c r="AC116" s="535">
        <f ca="1">AC$86*'Machinery Split'!$L$8</f>
        <v>316405248639.21143</v>
      </c>
      <c r="AD116" s="535">
        <f ca="1">AD$86*'Machinery Split'!$L$8</f>
        <v>311631750432.10815</v>
      </c>
      <c r="AE116" s="535">
        <f ca="1">AE$86*'Machinery Split'!$L$8</f>
        <v>306930268366.42871</v>
      </c>
      <c r="AF116" s="535">
        <f ca="1">AF$86*'Machinery Split'!$L$8</f>
        <v>302299715959.17865</v>
      </c>
      <c r="AG116" s="535">
        <f ca="1">AG$86*'Machinery Split'!$L$8</f>
        <v>297739023118.76245</v>
      </c>
      <c r="AH116" s="535">
        <f ca="1">AH$86*'Machinery Split'!$L$8</f>
        <v>293247135897.69202</v>
      </c>
    </row>
    <row r="117" spans="1:34">
      <c r="A117" s="455" t="s">
        <v>263</v>
      </c>
      <c r="B117" s="455" t="s">
        <v>819</v>
      </c>
      <c r="C117" s="535">
        <f ca="1">C$87*'Vehicles Split'!$L$6</f>
        <v>457435057715.34882</v>
      </c>
      <c r="D117" s="535">
        <f ca="1">D$87*'Vehicles Split'!$L$6</f>
        <v>446982912579.37982</v>
      </c>
      <c r="E117" s="535">
        <f ca="1">E$87*'Vehicles Split'!$L$6</f>
        <v>419930301639.22479</v>
      </c>
      <c r="F117" s="535">
        <f ca="1">F$87*'Vehicles Split'!$L$6</f>
        <v>589009120015.19385</v>
      </c>
      <c r="G117" s="535">
        <f ca="1">G$87*'Vehicles Split'!$L$6</f>
        <v>673855945236.58923</v>
      </c>
      <c r="H117" s="535">
        <f ca="1">H$87*'Vehicles Split'!$L$6</f>
        <v>688869189700.69263</v>
      </c>
      <c r="I117" s="535">
        <f ca="1">I$87*'Vehicles Split'!$L$6</f>
        <v>690422029200.99841</v>
      </c>
      <c r="J117" s="535">
        <f ca="1">J$87*'Vehicles Split'!$L$6</f>
        <v>691978369090.8551</v>
      </c>
      <c r="K117" s="535">
        <f ca="1">K$87*'Vehicles Split'!$L$6</f>
        <v>693538217260.79321</v>
      </c>
      <c r="L117" s="535">
        <f ca="1">L$87*'Vehicles Split'!$L$6</f>
        <v>695101581619.12952</v>
      </c>
      <c r="M117" s="535">
        <f ca="1">M$87*'Vehicles Split'!$L$6</f>
        <v>696668470092.00806</v>
      </c>
      <c r="N117" s="535">
        <f ca="1">N$87*'Vehicles Split'!$L$6</f>
        <v>698238890623.43933</v>
      </c>
      <c r="O117" s="535">
        <f ca="1">O$87*'Vehicles Split'!$L$6</f>
        <v>674533410161.8512</v>
      </c>
      <c r="P117" s="535">
        <f ca="1">P$87*'Vehicles Split'!$L$6</f>
        <v>651632739932.77966</v>
      </c>
      <c r="Q117" s="535">
        <f ca="1">Q$87*'Vehicles Split'!$L$6</f>
        <v>629509556317.47693</v>
      </c>
      <c r="R117" s="535">
        <f ca="1">R$87*'Vehicles Split'!$L$6</f>
        <v>608137463344.62244</v>
      </c>
      <c r="S117" s="535">
        <f ca="1">S$87*'Vehicles Split'!$L$6</f>
        <v>587490961196.3335</v>
      </c>
      <c r="T117" s="535">
        <f ca="1">T$87*'Vehicles Split'!$L$6</f>
        <v>567545415783.40967</v>
      </c>
      <c r="U117" s="535">
        <f ca="1">U$87*'Vehicles Split'!$L$6</f>
        <v>548277029353.50909</v>
      </c>
      <c r="V117" s="535">
        <f ca="1">V$87*'Vehicles Split'!$L$6</f>
        <v>529662812097.18817</v>
      </c>
      <c r="W117" s="535">
        <f ca="1">W$87*'Vehicles Split'!$L$6</f>
        <v>511680554717.9281</v>
      </c>
      <c r="X117" s="535">
        <f ca="1">X$87*'Vehicles Split'!$L$6</f>
        <v>494308801933.41882</v>
      </c>
      <c r="Y117" s="535">
        <f ca="1">Y$87*'Vehicles Split'!$L$6</f>
        <v>480219183090.05188</v>
      </c>
      <c r="Z117" s="535">
        <f ca="1">Z$87*'Vehicles Split'!$L$6</f>
        <v>466531170203.07269</v>
      </c>
      <c r="AA117" s="535">
        <f ca="1">AA$87*'Vehicles Split'!$L$6</f>
        <v>453233316025.68213</v>
      </c>
      <c r="AB117" s="535">
        <f ca="1">AB$87*'Vehicles Split'!$L$6</f>
        <v>440314499599.71594</v>
      </c>
      <c r="AC117" s="535">
        <f ca="1">AC$87*'Vehicles Split'!$L$6</f>
        <v>427763916955.21863</v>
      </c>
      <c r="AD117" s="535">
        <f ca="1">AD$87*'Vehicles Split'!$L$6</f>
        <v>415571072075.11371</v>
      </c>
      <c r="AE117" s="535">
        <f ca="1">AE$87*'Vehicles Split'!$L$6</f>
        <v>403725768117.414</v>
      </c>
      <c r="AF117" s="535">
        <f ca="1">AF$87*'Vehicles Split'!$L$6</f>
        <v>392218098887.63141</v>
      </c>
      <c r="AG117" s="535">
        <f ca="1">AG$87*'Vehicles Split'!$L$6</f>
        <v>381038440554.25409</v>
      </c>
      <c r="AH117" s="535">
        <f ca="1">AH$87*'Vehicles Split'!$L$6</f>
        <v>370177443600.36316</v>
      </c>
    </row>
    <row r="118" spans="1:34">
      <c r="A118" s="455" t="s">
        <v>311</v>
      </c>
      <c r="B118" s="455" t="s">
        <v>819</v>
      </c>
      <c r="C118" s="535">
        <f ca="1">C$87*'Vehicles Split'!$L$7</f>
        <v>2493021064548.6514</v>
      </c>
      <c r="D118" s="535">
        <f ca="1">D$87*'Vehicles Split'!$L$7</f>
        <v>2436056873557.6201</v>
      </c>
      <c r="E118" s="535">
        <f ca="1">E$87*'Vehicles Split'!$L$7</f>
        <v>2288620143933.7754</v>
      </c>
      <c r="F118" s="535">
        <f ca="1">F$87*'Vehicles Split'!$L$7</f>
        <v>3210099704082.8066</v>
      </c>
      <c r="G118" s="535">
        <f ca="1">G$87*'Vehicles Split'!$L$7</f>
        <v>3672514901539.4116</v>
      </c>
      <c r="H118" s="535">
        <f ca="1">H$87*'Vehicles Split'!$L$7</f>
        <v>3754337083868.7754</v>
      </c>
      <c r="I118" s="535">
        <f ca="1">I$87*'Vehicles Split'!$L$7</f>
        <v>3762800059145.4414</v>
      </c>
      <c r="J118" s="535">
        <f ca="1">J$87*'Vehicles Split'!$L$7</f>
        <v>3771282111545.1606</v>
      </c>
      <c r="K118" s="535">
        <f ca="1">K$87*'Vehicles Split'!$L$7</f>
        <v>3779783284071.3232</v>
      </c>
      <c r="L118" s="535">
        <f ca="1">L$87*'Vehicles Split'!$L$7</f>
        <v>3788303619824.2563</v>
      </c>
      <c r="M118" s="535">
        <f ca="1">M$87*'Vehicles Split'!$L$7</f>
        <v>3796843162001.4443</v>
      </c>
      <c r="N118" s="535">
        <f ca="1">N$87*'Vehicles Split'!$L$7</f>
        <v>3805401953897.7446</v>
      </c>
      <c r="O118" s="535">
        <f ca="1">O$87*'Vehicles Split'!$L$7</f>
        <v>3676207085382.0894</v>
      </c>
      <c r="P118" s="535">
        <f ca="1">P$87*'Vehicles Split'!$L$7</f>
        <v>3551398432633.6494</v>
      </c>
      <c r="Q118" s="535">
        <f ca="1">Q$87*'Vehicles Split'!$L$7</f>
        <v>3430827081930.2495</v>
      </c>
      <c r="R118" s="535">
        <f ca="1">R$87*'Vehicles Split'!$L$7</f>
        <v>3314349175228.1924</v>
      </c>
      <c r="S118" s="535">
        <f ca="1">S$87*'Vehicles Split'!$L$7</f>
        <v>3201825738520.0176</v>
      </c>
      <c r="T118" s="535">
        <f ca="1">T$87*'Vehicles Split'!$L$7</f>
        <v>3093122516019.583</v>
      </c>
      <c r="U118" s="535">
        <f ca="1">U$87*'Vehicles Split'!$L$7</f>
        <v>2988109809976.625</v>
      </c>
      <c r="V118" s="535">
        <f ca="1">V$87*'Vehicles Split'!$L$7</f>
        <v>2886662325929.6758</v>
      </c>
      <c r="W118" s="535">
        <f ca="1">W$87*'Vehicles Split'!$L$7</f>
        <v>2788659023212.7085</v>
      </c>
      <c r="X118" s="535">
        <f ca="1">X$87*'Vehicles Split'!$L$7</f>
        <v>2693982970537.1328</v>
      </c>
      <c r="Y118" s="535">
        <f ca="1">Y$87*'Vehicles Split'!$L$7</f>
        <v>2617194547840.7827</v>
      </c>
      <c r="Z118" s="535">
        <f ca="1">Z$87*'Vehicles Split'!$L$7</f>
        <v>2542594877606.7461</v>
      </c>
      <c r="AA118" s="535">
        <f ca="1">AA$87*'Vehicles Split'!$L$7</f>
        <v>2470121572339.9678</v>
      </c>
      <c r="AB118" s="535">
        <f ca="1">AB$87*'Vehicles Split'!$L$7</f>
        <v>2399714022818.4521</v>
      </c>
      <c r="AC118" s="535">
        <f ca="1">AC$87*'Vehicles Split'!$L$7</f>
        <v>2331313347405.9419</v>
      </c>
      <c r="AD118" s="535">
        <f ca="1">AD$87*'Vehicles Split'!$L$7</f>
        <v>2264862342809.3696</v>
      </c>
      <c r="AE118" s="535">
        <f ca="1">AE$87*'Vehicles Split'!$L$7</f>
        <v>2200305436239.9063</v>
      </c>
      <c r="AF118" s="535">
        <f ca="1">AF$87*'Vehicles Split'!$L$7</f>
        <v>2137588638937.5913</v>
      </c>
      <c r="AG118" s="535">
        <f ca="1">AG$87*'Vehicles Split'!$L$7</f>
        <v>2076659501020.6851</v>
      </c>
      <c r="AH118" s="535">
        <f ca="1">AH$87*'Vehicles Split'!$L$7</f>
        <v>2017467067621.9792</v>
      </c>
    </row>
    <row r="119" spans="1:34">
      <c r="A119" s="431" t="s">
        <v>266</v>
      </c>
      <c r="B119" s="431"/>
      <c r="C119" s="535">
        <f t="shared" ref="C119:L122" ca="1" si="53">VLOOKUP($A119,$B$73:$AH$91,C$96,FALSE)</f>
        <v>5591590231710</v>
      </c>
      <c r="D119" s="535">
        <f t="shared" ca="1" si="53"/>
        <v>2712516112403.9995</v>
      </c>
      <c r="E119" s="535">
        <f t="shared" ca="1" si="53"/>
        <v>1249185051765</v>
      </c>
      <c r="F119" s="535">
        <f t="shared" ca="1" si="53"/>
        <v>555193356340</v>
      </c>
      <c r="G119" s="535">
        <f t="shared" ca="1" si="53"/>
        <v>448120351903</v>
      </c>
      <c r="H119" s="535">
        <f t="shared" ca="1" si="53"/>
        <v>462193362791.85461</v>
      </c>
      <c r="I119" s="535">
        <f t="shared" ca="1" si="53"/>
        <v>457642837295.89343</v>
      </c>
      <c r="J119" s="535">
        <f t="shared" ca="1" si="53"/>
        <v>453137114006.01392</v>
      </c>
      <c r="K119" s="535">
        <f t="shared" ca="1" si="53"/>
        <v>448675751822.02417</v>
      </c>
      <c r="L119" s="535">
        <f t="shared" ca="1" si="53"/>
        <v>444258313986.58484</v>
      </c>
      <c r="M119" s="535">
        <f t="shared" ref="M119:V122" ca="1" si="54">VLOOKUP($A119,$B$73:$AH$91,M$96,FALSE)</f>
        <v>439884368042.45172</v>
      </c>
      <c r="N119" s="535">
        <f t="shared" ca="1" si="54"/>
        <v>435553485790.13904</v>
      </c>
      <c r="O119" s="535">
        <f t="shared" ca="1" si="54"/>
        <v>427851288750.6236</v>
      </c>
      <c r="P119" s="535">
        <f t="shared" ca="1" si="54"/>
        <v>420285295050.47052</v>
      </c>
      <c r="Q119" s="535">
        <f t="shared" ca="1" si="54"/>
        <v>412853096110.73035</v>
      </c>
      <c r="R119" s="535">
        <f t="shared" ca="1" si="54"/>
        <v>405552325945.04053</v>
      </c>
      <c r="S119" s="535">
        <f t="shared" ca="1" si="54"/>
        <v>398380660406.43079</v>
      </c>
      <c r="T119" s="535">
        <f t="shared" ca="1" si="54"/>
        <v>391335816447.44788</v>
      </c>
      <c r="U119" s="535">
        <f t="shared" ca="1" si="54"/>
        <v>384415551393.36407</v>
      </c>
      <c r="V119" s="535">
        <f t="shared" ca="1" si="54"/>
        <v>377617662228.23804</v>
      </c>
      <c r="W119" s="535">
        <f t="shared" ref="W119:AH122" ca="1" si="55">VLOOKUP($A119,$B$73:$AH$91,W$96,FALSE)</f>
        <v>370939984893.60077</v>
      </c>
      <c r="X119" s="535">
        <f t="shared" ca="1" si="55"/>
        <v>364380393599.54327</v>
      </c>
      <c r="Y119" s="535">
        <f t="shared" ca="1" si="55"/>
        <v>358129050867.24518</v>
      </c>
      <c r="Z119" s="535">
        <f t="shared" ca="1" si="55"/>
        <v>351984956731.86145</v>
      </c>
      <c r="AA119" s="535">
        <f t="shared" ca="1" si="55"/>
        <v>345946271226.83887</v>
      </c>
      <c r="AB119" s="535">
        <f t="shared" ca="1" si="55"/>
        <v>340011185952.25555</v>
      </c>
      <c r="AC119" s="535">
        <f t="shared" ca="1" si="55"/>
        <v>334177923533.26093</v>
      </c>
      <c r="AD119" s="535">
        <f t="shared" ca="1" si="55"/>
        <v>328444737087.80688</v>
      </c>
      <c r="AE119" s="535">
        <f t="shared" ca="1" si="55"/>
        <v>322809909703.51044</v>
      </c>
      <c r="AF119" s="535">
        <f t="shared" ca="1" si="55"/>
        <v>317271753923.49164</v>
      </c>
      <c r="AG119" s="535">
        <f t="shared" ca="1" si="55"/>
        <v>311828611241.0321</v>
      </c>
      <c r="AH119" s="535">
        <f t="shared" ca="1" si="55"/>
        <v>306478851602.90356</v>
      </c>
    </row>
    <row r="120" spans="1:34" s="509" customFormat="1">
      <c r="A120" s="507" t="s">
        <v>267</v>
      </c>
      <c r="B120" s="507"/>
      <c r="C120" s="536">
        <f t="shared" ca="1" si="53"/>
        <v>0</v>
      </c>
      <c r="D120" s="536">
        <f t="shared" ca="1" si="53"/>
        <v>0</v>
      </c>
      <c r="E120" s="536">
        <f t="shared" ca="1" si="53"/>
        <v>0</v>
      </c>
      <c r="F120" s="536">
        <f t="shared" ca="1" si="53"/>
        <v>15862667324</v>
      </c>
      <c r="G120" s="536">
        <f t="shared" ca="1" si="53"/>
        <v>39656668310</v>
      </c>
      <c r="H120" s="536">
        <f t="shared" ca="1" si="53"/>
        <v>42203884180.164146</v>
      </c>
      <c r="I120" s="536">
        <f t="shared" ca="1" si="53"/>
        <v>42580161913.263428</v>
      </c>
      <c r="J120" s="536">
        <f t="shared" ca="1" si="53"/>
        <v>42956439646.362709</v>
      </c>
      <c r="K120" s="536">
        <f t="shared" ca="1" si="53"/>
        <v>43332717379.46212</v>
      </c>
      <c r="L120" s="536">
        <f t="shared" ca="1" si="53"/>
        <v>43708995112.561394</v>
      </c>
      <c r="M120" s="536">
        <f t="shared" ca="1" si="54"/>
        <v>44085272845.660667</v>
      </c>
      <c r="N120" s="536">
        <f t="shared" ca="1" si="54"/>
        <v>44461550578.759972</v>
      </c>
      <c r="O120" s="536">
        <f t="shared" ca="1" si="54"/>
        <v>44405416223.658745</v>
      </c>
      <c r="P120" s="536">
        <f t="shared" ca="1" si="54"/>
        <v>44349281868.557541</v>
      </c>
      <c r="Q120" s="536">
        <f t="shared" ca="1" si="54"/>
        <v>44293147513.456337</v>
      </c>
      <c r="R120" s="536">
        <f t="shared" ca="1" si="54"/>
        <v>44237013158.355133</v>
      </c>
      <c r="S120" s="536">
        <f t="shared" ca="1" si="54"/>
        <v>44180878803.253929</v>
      </c>
      <c r="T120" s="536">
        <f t="shared" ca="1" si="54"/>
        <v>44124744448.152725</v>
      </c>
      <c r="U120" s="536">
        <f t="shared" ca="1" si="54"/>
        <v>44068610093.051521</v>
      </c>
      <c r="V120" s="536">
        <f t="shared" ca="1" si="54"/>
        <v>44012475737.950317</v>
      </c>
      <c r="W120" s="536">
        <f t="shared" ca="1" si="55"/>
        <v>43956341382.849113</v>
      </c>
      <c r="X120" s="536">
        <f t="shared" ca="1" si="55"/>
        <v>43900207027.747925</v>
      </c>
      <c r="Y120" s="536">
        <f t="shared" ca="1" si="55"/>
        <v>43863808473.892769</v>
      </c>
      <c r="Z120" s="536">
        <f t="shared" ca="1" si="55"/>
        <v>43827409920.037605</v>
      </c>
      <c r="AA120" s="536">
        <f t="shared" ca="1" si="55"/>
        <v>43791011366.182449</v>
      </c>
      <c r="AB120" s="536">
        <f t="shared" ca="1" si="55"/>
        <v>43754612812.327293</v>
      </c>
      <c r="AC120" s="536">
        <f t="shared" ca="1" si="55"/>
        <v>43718214258.472137</v>
      </c>
      <c r="AD120" s="536">
        <f t="shared" ca="1" si="55"/>
        <v>43681815704.616982</v>
      </c>
      <c r="AE120" s="536">
        <f t="shared" ca="1" si="55"/>
        <v>43645417150.761826</v>
      </c>
      <c r="AF120" s="536">
        <f t="shared" ca="1" si="55"/>
        <v>43609018596.906662</v>
      </c>
      <c r="AG120" s="536">
        <f t="shared" ca="1" si="55"/>
        <v>43572620043.051506</v>
      </c>
      <c r="AH120" s="536">
        <f t="shared" ca="1" si="55"/>
        <v>43536221489.196335</v>
      </c>
    </row>
    <row r="121" spans="1:34">
      <c r="A121" s="431" t="s">
        <v>268</v>
      </c>
      <c r="B121" s="431"/>
      <c r="C121" s="535">
        <f t="shared" ca="1" si="53"/>
        <v>463983019227</v>
      </c>
      <c r="D121" s="535">
        <f t="shared" ca="1" si="53"/>
        <v>479845686551</v>
      </c>
      <c r="E121" s="535">
        <f t="shared" ca="1" si="53"/>
        <v>341047347466</v>
      </c>
      <c r="F121" s="535">
        <f t="shared" ca="1" si="53"/>
        <v>237940009860</v>
      </c>
      <c r="G121" s="535">
        <f t="shared" ca="1" si="53"/>
        <v>218111675705</v>
      </c>
      <c r="H121" s="535">
        <f t="shared" ca="1" si="53"/>
        <v>218329787380.70499</v>
      </c>
      <c r="I121" s="535">
        <f t="shared" ca="1" si="53"/>
        <v>218548117168.08566</v>
      </c>
      <c r="J121" s="535">
        <f t="shared" ca="1" si="53"/>
        <v>218766665285.25372</v>
      </c>
      <c r="K121" s="535">
        <f t="shared" ca="1" si="53"/>
        <v>218985431950.53894</v>
      </c>
      <c r="L121" s="535">
        <f t="shared" ca="1" si="53"/>
        <v>219204417382.48944</v>
      </c>
      <c r="M121" s="535">
        <f t="shared" ca="1" si="54"/>
        <v>219423621799.87192</v>
      </c>
      <c r="N121" s="535">
        <f t="shared" ca="1" si="54"/>
        <v>219643045421.67175</v>
      </c>
      <c r="O121" s="535">
        <f t="shared" ca="1" si="54"/>
        <v>219862688467.09341</v>
      </c>
      <c r="P121" s="535">
        <f t="shared" ca="1" si="54"/>
        <v>220082551155.56049</v>
      </c>
      <c r="Q121" s="535">
        <f t="shared" ca="1" si="54"/>
        <v>220302633706.71603</v>
      </c>
      <c r="R121" s="535">
        <f t="shared" ca="1" si="54"/>
        <v>220522936340.42273</v>
      </c>
      <c r="S121" s="535">
        <f t="shared" ca="1" si="54"/>
        <v>220743459276.76312</v>
      </c>
      <c r="T121" s="535">
        <f t="shared" ca="1" si="54"/>
        <v>220964202736.03986</v>
      </c>
      <c r="U121" s="535">
        <f t="shared" ca="1" si="54"/>
        <v>221185166938.77588</v>
      </c>
      <c r="V121" s="535">
        <f t="shared" ca="1" si="54"/>
        <v>221406352105.71463</v>
      </c>
      <c r="W121" s="535">
        <f t="shared" ca="1" si="55"/>
        <v>221627758457.82031</v>
      </c>
      <c r="X121" s="535">
        <f t="shared" ca="1" si="55"/>
        <v>221849386216.27811</v>
      </c>
      <c r="Y121" s="535">
        <f t="shared" ca="1" si="55"/>
        <v>220740139285.19672</v>
      </c>
      <c r="Z121" s="535">
        <f t="shared" ca="1" si="55"/>
        <v>219636438588.77072</v>
      </c>
      <c r="AA121" s="535">
        <f t="shared" ca="1" si="55"/>
        <v>218538256395.82687</v>
      </c>
      <c r="AB121" s="535">
        <f t="shared" ca="1" si="55"/>
        <v>217445565113.84775</v>
      </c>
      <c r="AC121" s="535">
        <f t="shared" ca="1" si="55"/>
        <v>216358337288.2785</v>
      </c>
      <c r="AD121" s="535">
        <f t="shared" ca="1" si="55"/>
        <v>215276545601.8371</v>
      </c>
      <c r="AE121" s="535">
        <f t="shared" ca="1" si="55"/>
        <v>214200162873.82791</v>
      </c>
      <c r="AF121" s="535">
        <f t="shared" ca="1" si="55"/>
        <v>213129162059.45877</v>
      </c>
      <c r="AG121" s="535">
        <f t="shared" ca="1" si="55"/>
        <v>212063516249.16147</v>
      </c>
      <c r="AH121" s="535">
        <f t="shared" ca="1" si="55"/>
        <v>211003198667.91565</v>
      </c>
    </row>
    <row r="122" spans="1:34">
      <c r="A122" s="431" t="s">
        <v>269</v>
      </c>
      <c r="B122" s="431"/>
      <c r="C122" s="535">
        <f t="shared" ca="1" si="53"/>
        <v>1265047719089</v>
      </c>
      <c r="D122" s="535">
        <f t="shared" ca="1" si="53"/>
        <v>1578335398738.0002</v>
      </c>
      <c r="E122" s="535">
        <f t="shared" ca="1" si="53"/>
        <v>1122283713173</v>
      </c>
      <c r="F122" s="535">
        <f t="shared" ca="1" si="53"/>
        <v>1538678730428</v>
      </c>
      <c r="G122" s="535">
        <f t="shared" ca="1" si="53"/>
        <v>797099033031</v>
      </c>
      <c r="H122" s="535">
        <f t="shared" ca="1" si="53"/>
        <v>822131556824.44934</v>
      </c>
      <c r="I122" s="535">
        <f t="shared" ca="1" si="53"/>
        <v>814037259260.83691</v>
      </c>
      <c r="J122" s="535">
        <f t="shared" ca="1" si="53"/>
        <v>806022654116.89197</v>
      </c>
      <c r="K122" s="535">
        <f t="shared" ca="1" si="53"/>
        <v>798086956780.76855</v>
      </c>
      <c r="L122" s="535">
        <f t="shared" ca="1" si="53"/>
        <v>790229390365.51807</v>
      </c>
      <c r="M122" s="535">
        <f t="shared" ca="1" si="54"/>
        <v>782449185633.03345</v>
      </c>
      <c r="N122" s="535">
        <f t="shared" ca="1" si="54"/>
        <v>774745580918.7428</v>
      </c>
      <c r="O122" s="535">
        <f t="shared" ca="1" si="54"/>
        <v>761045212733.41003</v>
      </c>
      <c r="P122" s="535">
        <f t="shared" ca="1" si="54"/>
        <v>747587117744.64209</v>
      </c>
      <c r="Q122" s="535">
        <f t="shared" ca="1" si="54"/>
        <v>734367011665.98926</v>
      </c>
      <c r="R122" s="535">
        <f t="shared" ca="1" si="54"/>
        <v>721380685973.03662</v>
      </c>
      <c r="S122" s="535">
        <f t="shared" ca="1" si="54"/>
        <v>708624006563.65112</v>
      </c>
      <c r="T122" s="535">
        <f t="shared" ca="1" si="54"/>
        <v>696092912441.92041</v>
      </c>
      <c r="U122" s="535">
        <f t="shared" ca="1" si="54"/>
        <v>683783414425.36426</v>
      </c>
      <c r="V122" s="535">
        <f t="shared" ca="1" si="54"/>
        <v>671691593875.00732</v>
      </c>
      <c r="W122" s="535">
        <f t="shared" ca="1" si="55"/>
        <v>659813601447.90918</v>
      </c>
      <c r="X122" s="535">
        <f t="shared" ca="1" si="55"/>
        <v>648145655871.75378</v>
      </c>
      <c r="Y122" s="535">
        <f t="shared" ca="1" si="55"/>
        <v>637026010834.65723</v>
      </c>
      <c r="Z122" s="535">
        <f t="shared" ca="1" si="55"/>
        <v>626097135425.70032</v>
      </c>
      <c r="AA122" s="535">
        <f t="shared" ca="1" si="55"/>
        <v>615355756784.02307</v>
      </c>
      <c r="AB122" s="535">
        <f t="shared" ca="1" si="55"/>
        <v>604798658198.25989</v>
      </c>
      <c r="AC122" s="535">
        <f t="shared" ca="1" si="55"/>
        <v>594422678143.23401</v>
      </c>
      <c r="AD122" s="535">
        <f t="shared" ca="1" si="55"/>
        <v>584224709333.17859</v>
      </c>
      <c r="AE122" s="535">
        <f t="shared" ca="1" si="55"/>
        <v>574201697791.19995</v>
      </c>
      <c r="AF122" s="535">
        <f t="shared" ca="1" si="55"/>
        <v>564350641934.7063</v>
      </c>
      <c r="AG122" s="535">
        <f t="shared" ca="1" si="55"/>
        <v>554668591676.526</v>
      </c>
      <c r="AH122" s="535">
        <f t="shared" ca="1" si="55"/>
        <v>545152647541.44781</v>
      </c>
    </row>
    <row r="123" spans="1:34">
      <c r="A123" s="480" t="s">
        <v>816</v>
      </c>
      <c r="B123" s="480"/>
      <c r="C123" s="537">
        <f ca="1">SUM(C98:C122)</f>
        <v>111451100618423.98</v>
      </c>
      <c r="D123" s="537">
        <f t="shared" ref="D123:AH123" ca="1" si="56">SUM(D98:D122)</f>
        <v>149295459186657</v>
      </c>
      <c r="E123" s="537">
        <f t="shared" ca="1" si="56"/>
        <v>199342174593877</v>
      </c>
      <c r="F123" s="537">
        <f t="shared" ca="1" si="56"/>
        <v>180699574821346</v>
      </c>
      <c r="G123" s="537">
        <f t="shared" ca="1" si="56"/>
        <v>165241405514108</v>
      </c>
      <c r="H123" s="537">
        <f t="shared" ca="1" si="56"/>
        <v>177208583847666.81</v>
      </c>
      <c r="I123" s="537">
        <f t="shared" ca="1" si="56"/>
        <v>177779935426144.47</v>
      </c>
      <c r="J123" s="537">
        <f t="shared" ca="1" si="56"/>
        <v>178357039467615.81</v>
      </c>
      <c r="K123" s="537">
        <f t="shared" ca="1" si="56"/>
        <v>178939954630528.13</v>
      </c>
      <c r="L123" s="537">
        <f t="shared" ca="1" si="56"/>
        <v>179528741895526.13</v>
      </c>
      <c r="M123" s="537">
        <f t="shared" ca="1" si="56"/>
        <v>180123464640498.81</v>
      </c>
      <c r="N123" s="537">
        <f t="shared" ca="1" si="56"/>
        <v>180724188718349.59</v>
      </c>
      <c r="O123" s="537">
        <f t="shared" ca="1" si="56"/>
        <v>180742140746579.81</v>
      </c>
      <c r="P123" s="537">
        <f t="shared" ca="1" si="56"/>
        <v>180770874187601.09</v>
      </c>
      <c r="Q123" s="537">
        <f t="shared" ca="1" si="56"/>
        <v>180810151252704.81</v>
      </c>
      <c r="R123" s="537">
        <f t="shared" ca="1" si="56"/>
        <v>180859741640388.06</v>
      </c>
      <c r="S123" s="537">
        <f t="shared" ca="1" si="56"/>
        <v>180919422314155.06</v>
      </c>
      <c r="T123" s="537">
        <f t="shared" ca="1" si="56"/>
        <v>180988977287696.75</v>
      </c>
      <c r="U123" s="537">
        <f t="shared" ca="1" si="56"/>
        <v>181068197417211.28</v>
      </c>
      <c r="V123" s="537">
        <f t="shared" ca="1" si="56"/>
        <v>181156880200629.59</v>
      </c>
      <c r="W123" s="537">
        <f t="shared" ca="1" si="56"/>
        <v>181254829583526.88</v>
      </c>
      <c r="X123" s="537">
        <f t="shared" ca="1" si="56"/>
        <v>181361855771499.88</v>
      </c>
      <c r="Y123" s="537">
        <f t="shared" ca="1" si="56"/>
        <v>180402114344181.59</v>
      </c>
      <c r="Z123" s="537">
        <f t="shared" ca="1" si="56"/>
        <v>179451698270424.47</v>
      </c>
      <c r="AA123" s="537">
        <f t="shared" ca="1" si="56"/>
        <v>178510472614989.38</v>
      </c>
      <c r="AB123" s="537">
        <f t="shared" ca="1" si="56"/>
        <v>177578305693859.06</v>
      </c>
      <c r="AC123" s="537">
        <f t="shared" ca="1" si="56"/>
        <v>176655068999822.66</v>
      </c>
      <c r="AD123" s="537">
        <f t="shared" ca="1" si="56"/>
        <v>175740637130090.44</v>
      </c>
      <c r="AE123" s="537">
        <f t="shared" ca="1" si="56"/>
        <v>174834887715886.13</v>
      </c>
      <c r="AF123" s="537">
        <f t="shared" ca="1" si="56"/>
        <v>173937701353965.72</v>
      </c>
      <c r="AG123" s="537">
        <f t="shared" ca="1" si="56"/>
        <v>173048961540010.66</v>
      </c>
      <c r="AH123" s="537">
        <f t="shared" ca="1" si="56"/>
        <v>172168554603850.41</v>
      </c>
    </row>
    <row r="124" spans="1:34" s="485" customFormat="1">
      <c r="A124" s="485" t="s">
        <v>829</v>
      </c>
      <c r="C124" s="486">
        <f ca="1">C123-C92</f>
        <v>0</v>
      </c>
      <c r="D124" s="486">
        <f t="shared" ref="D124:AH124" ca="1" si="57">D123-D92</f>
        <v>0</v>
      </c>
      <c r="E124" s="486">
        <f t="shared" ca="1" si="57"/>
        <v>0</v>
      </c>
      <c r="F124" s="486">
        <f t="shared" ca="1" si="57"/>
        <v>0</v>
      </c>
      <c r="G124" s="486">
        <f t="shared" ca="1" si="57"/>
        <v>0</v>
      </c>
      <c r="H124" s="486">
        <f t="shared" ca="1" si="57"/>
        <v>0</v>
      </c>
      <c r="I124" s="486">
        <f t="shared" ca="1" si="57"/>
        <v>0</v>
      </c>
      <c r="J124" s="486">
        <f t="shared" ca="1" si="57"/>
        <v>0</v>
      </c>
      <c r="K124" s="486">
        <f t="shared" ca="1" si="57"/>
        <v>0</v>
      </c>
      <c r="L124" s="486">
        <f t="shared" ca="1" si="57"/>
        <v>0</v>
      </c>
      <c r="M124" s="486">
        <f t="shared" ca="1" si="57"/>
        <v>0</v>
      </c>
      <c r="N124" s="486">
        <f t="shared" ca="1" si="57"/>
        <v>0</v>
      </c>
      <c r="O124" s="486">
        <f t="shared" ca="1" si="57"/>
        <v>0</v>
      </c>
      <c r="P124" s="486">
        <f t="shared" ca="1" si="57"/>
        <v>0</v>
      </c>
      <c r="Q124" s="486">
        <f t="shared" ca="1" si="57"/>
        <v>0</v>
      </c>
      <c r="R124" s="486">
        <f t="shared" ca="1" si="57"/>
        <v>0</v>
      </c>
      <c r="S124" s="486">
        <f t="shared" ca="1" si="57"/>
        <v>0</v>
      </c>
      <c r="T124" s="486">
        <f t="shared" ca="1" si="57"/>
        <v>0</v>
      </c>
      <c r="U124" s="486">
        <f t="shared" ca="1" si="57"/>
        <v>0</v>
      </c>
      <c r="V124" s="486">
        <f t="shared" ca="1" si="57"/>
        <v>0</v>
      </c>
      <c r="W124" s="486">
        <f t="shared" ca="1" si="57"/>
        <v>0</v>
      </c>
      <c r="X124" s="486">
        <f t="shared" ca="1" si="57"/>
        <v>0</v>
      </c>
      <c r="Y124" s="486">
        <f t="shared" ca="1" si="57"/>
        <v>0</v>
      </c>
      <c r="Z124" s="486">
        <f t="shared" ca="1" si="57"/>
        <v>0</v>
      </c>
      <c r="AA124" s="486">
        <f t="shared" ca="1" si="57"/>
        <v>0</v>
      </c>
      <c r="AB124" s="486">
        <f t="shared" ca="1" si="57"/>
        <v>0</v>
      </c>
      <c r="AC124" s="486">
        <f t="shared" ca="1" si="57"/>
        <v>0</v>
      </c>
      <c r="AD124" s="486">
        <f t="shared" ca="1" si="57"/>
        <v>0</v>
      </c>
      <c r="AE124" s="486">
        <f t="shared" ca="1" si="57"/>
        <v>0</v>
      </c>
      <c r="AF124" s="486">
        <f t="shared" ca="1" si="57"/>
        <v>0</v>
      </c>
      <c r="AG124" s="486">
        <f t="shared" ca="1" si="57"/>
        <v>0</v>
      </c>
      <c r="AH124" s="486">
        <f t="shared" ca="1" si="57"/>
        <v>0</v>
      </c>
    </row>
    <row r="127" spans="1:34">
      <c r="A127" s="429" t="s">
        <v>987</v>
      </c>
    </row>
    <row r="128" spans="1:34">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t="s">
        <v>393</v>
      </c>
      <c r="C129" s="483">
        <f ca="1">C98+CHP!B178+Autoproducer!B178</f>
        <v>1772653073457.001</v>
      </c>
      <c r="D129" s="483">
        <f ca="1">D98+CHP!C178+Autoproducer!C178</f>
        <v>1554541397752.001</v>
      </c>
      <c r="E129" s="483">
        <f ca="1">E98+CHP!D178+Autoproducer!D178</f>
        <v>1447468393315.001</v>
      </c>
      <c r="F129" s="483">
        <f ca="1">F98+CHP!E178+Autoproducer!E178</f>
        <v>1415743058667.0017</v>
      </c>
      <c r="G129" s="483">
        <f ca="1">G98+CHP!F178+Autoproducer!F178</f>
        <v>1276944719582.002</v>
      </c>
      <c r="H129" s="483">
        <f ca="1">H98+CHP!G178+Autoproducer!G178</f>
        <v>1317046573619.269</v>
      </c>
      <c r="I129" s="483">
        <f ca="1">I98+CHP!H178+Autoproducer!H178</f>
        <v>1304079589462.6365</v>
      </c>
      <c r="J129" s="483">
        <f ca="1">J98+CHP!I178+Autoproducer!I178</f>
        <v>1291240271769.3516</v>
      </c>
      <c r="K129" s="483">
        <f ca="1">K98+CHP!J178+Autoproducer!J178</f>
        <v>1278527363599.0444</v>
      </c>
      <c r="L129" s="483">
        <f ca="1">L98+CHP!K178+Autoproducer!K178</f>
        <v>1265939620386.5535</v>
      </c>
      <c r="M129" s="483">
        <f ca="1">M98+CHP!L178+Autoproducer!L178</f>
        <v>1253475809820.0857</v>
      </c>
      <c r="N129" s="483">
        <f ca="1">N98+CHP!M178+Autoproducer!M178</f>
        <v>1241134711720.5752</v>
      </c>
      <c r="O129" s="483">
        <f ca="1">O98+CHP!N178+Autoproducer!N178</f>
        <v>1219186858209.7439</v>
      </c>
      <c r="P129" s="483">
        <f ca="1">P98+CHP!O178+Autoproducer!O178</f>
        <v>1197627123949.1306</v>
      </c>
      <c r="Q129" s="483">
        <f ca="1">Q98+CHP!P178+Autoproducer!P178</f>
        <v>1176448645554.4729</v>
      </c>
      <c r="R129" s="483">
        <f ca="1">R98+CHP!Q178+Autoproducer!Q178</f>
        <v>1155644681011.5339</v>
      </c>
      <c r="S129" s="483">
        <f ca="1">S98+CHP!R178+Autoproducer!R178</f>
        <v>1135208607529.8318</v>
      </c>
      <c r="T129" s="483">
        <f ca="1">T98+CHP!S178+Autoproducer!S178</f>
        <v>1115133919434.323</v>
      </c>
      <c r="U129" s="483">
        <f ca="1">U98+CHP!T178+Autoproducer!T178</f>
        <v>1095414226094.3674</v>
      </c>
      <c r="V129" s="483">
        <f ca="1">V98+CHP!U178+Autoproducer!U178</f>
        <v>1076043249889.3181</v>
      </c>
      <c r="W129" s="483">
        <f ca="1">W98+CHP!V178+Autoproducer!V178</f>
        <v>1057014824210.0862</v>
      </c>
      <c r="X129" s="483">
        <f ca="1">X98+CHP!W178+Autoproducer!W178</f>
        <v>1038322891496.0464</v>
      </c>
      <c r="Y129" s="483">
        <f ca="1">Y98+CHP!X178+Autoproducer!X178</f>
        <v>1020509330789.8519</v>
      </c>
      <c r="Z129" s="483">
        <f ca="1">Z98+CHP!Y178+Autoproducer!Y178</f>
        <v>1003001381129.7319</v>
      </c>
      <c r="AA129" s="483">
        <f ca="1">AA98+CHP!Z178+Autoproducer!Z178</f>
        <v>985793799425.15442</v>
      </c>
      <c r="AB129" s="483">
        <f ca="1">AB98+CHP!AA178+Autoproducer!AA178</f>
        <v>968881432536.5188</v>
      </c>
      <c r="AC129" s="483">
        <f ca="1">AC98+CHP!AB178+Autoproducer!AB178</f>
        <v>952259215731.95007</v>
      </c>
      <c r="AD129" s="483">
        <f ca="1">AD98+CHP!AC178+Autoproducer!AC178</f>
        <v>935922171170.56775</v>
      </c>
      <c r="AE129" s="483">
        <f ca="1">AE98+CHP!AD178+Autoproducer!AD178</f>
        <v>919865406411.77612</v>
      </c>
      <c r="AF129" s="483">
        <f ca="1">AF98+CHP!AE178+Autoproducer!AE178</f>
        <v>904084112950.12964</v>
      </c>
      <c r="AG129" s="483">
        <f ca="1">AG98+CHP!AF178+Autoproducer!AF178</f>
        <v>888573564775.33337</v>
      </c>
      <c r="AH129" s="483">
        <f ca="1">AH98+CHP!AG178+Autoproducer!AG178</f>
        <v>873329116956.94934</v>
      </c>
    </row>
    <row r="130" spans="1:34">
      <c r="A130" s="431" t="s">
        <v>247</v>
      </c>
      <c r="B130" s="431"/>
      <c r="C130" s="483">
        <f ca="1">C99+CHP!B179+Autoproducer!B179</f>
        <v>11897000493</v>
      </c>
      <c r="D130" s="483">
        <f ca="1">D99+CHP!C179+Autoproducer!C179</f>
        <v>7931333662</v>
      </c>
      <c r="E130" s="483">
        <f ca="1">E99+CHP!D179+Autoproducer!D179</f>
        <v>11897000493</v>
      </c>
      <c r="F130" s="483">
        <f ca="1">F99+CHP!E179+Autoproducer!E179</f>
        <v>19828334155</v>
      </c>
      <c r="G130" s="483">
        <f ca="1">G99+CHP!F179+Autoproducer!F179</f>
        <v>15862667324</v>
      </c>
      <c r="H130" s="483">
        <f ca="1">H99+CHP!G179+Autoproducer!G179</f>
        <v>14760578944.768299</v>
      </c>
      <c r="I130" s="483">
        <f ca="1">I99+CHP!H179+Autoproducer!H179</f>
        <v>14452458847.175461</v>
      </c>
      <c r="J130" s="483">
        <f ca="1">J99+CHP!I179+Autoproducer!I179</f>
        <v>14144338749.582623</v>
      </c>
      <c r="K130" s="483">
        <f ca="1">K99+CHP!J179+Autoproducer!J179</f>
        <v>13836218651.989872</v>
      </c>
      <c r="L130" s="483">
        <f ca="1">L99+CHP!K179+Autoproducer!K179</f>
        <v>13528098554.397034</v>
      </c>
      <c r="M130" s="483">
        <f ca="1">M99+CHP!L179+Autoproducer!L179</f>
        <v>13219978456.804195</v>
      </c>
      <c r="N130" s="483">
        <f ca="1">N99+CHP!M179+Autoproducer!M179</f>
        <v>12911858359.211424</v>
      </c>
      <c r="O130" s="483">
        <f ca="1">O99+CHP!N179+Autoproducer!N179</f>
        <v>12643001067.645487</v>
      </c>
      <c r="P130" s="483">
        <f ca="1">P99+CHP!O179+Autoproducer!O179</f>
        <v>12374143776.079617</v>
      </c>
      <c r="Q130" s="483">
        <f ca="1">Q99+CHP!P179+Autoproducer!P179</f>
        <v>12105286484.513657</v>
      </c>
      <c r="R130" s="483">
        <f ca="1">R99+CHP!Q179+Autoproducer!Q179</f>
        <v>11836429192.947786</v>
      </c>
      <c r="S130" s="483">
        <f ca="1">S99+CHP!R179+Autoproducer!R179</f>
        <v>11567571901.381826</v>
      </c>
      <c r="T130" s="483">
        <f ca="1">T99+CHP!S179+Autoproducer!S179</f>
        <v>11298714609.815954</v>
      </c>
      <c r="U130" s="483">
        <f ca="1">U99+CHP!T179+Autoproducer!T179</f>
        <v>11029857318.249994</v>
      </c>
      <c r="V130" s="483">
        <f ca="1">V99+CHP!U179+Autoproducer!U179</f>
        <v>10761000026.684124</v>
      </c>
      <c r="W130" s="483">
        <f ca="1">W99+CHP!V179+Autoproducer!V179</f>
        <v>10492142735.118164</v>
      </c>
      <c r="X130" s="483">
        <f ca="1">X99+CHP!W179+Autoproducer!W179</f>
        <v>10223285443.552271</v>
      </c>
      <c r="Y130" s="483">
        <f ca="1">Y99+CHP!X179+Autoproducer!X179</f>
        <v>9967670636.859314</v>
      </c>
      <c r="Z130" s="483">
        <f ca="1">Z99+CHP!Y179+Autoproducer!Y179</f>
        <v>9712055830.1664238</v>
      </c>
      <c r="AA130" s="483">
        <f ca="1">AA99+CHP!Z179+Autoproducer!Z179</f>
        <v>9456441023.4734459</v>
      </c>
      <c r="AB130" s="483">
        <f ca="1">AB99+CHP!AA179+Autoproducer!AA179</f>
        <v>9200826216.7805557</v>
      </c>
      <c r="AC130" s="483">
        <f ca="1">AC99+CHP!AB179+Autoproducer!AB179</f>
        <v>8945211410.0875778</v>
      </c>
      <c r="AD130" s="483">
        <f ca="1">AD99+CHP!AC179+Autoproducer!AC179</f>
        <v>8689596603.3946877</v>
      </c>
      <c r="AE130" s="483">
        <f ca="1">AE99+CHP!AD179+Autoproducer!AD179</f>
        <v>8433981796.7017097</v>
      </c>
      <c r="AF130" s="483">
        <f ca="1">AF99+CHP!AE179+Autoproducer!AE179</f>
        <v>8178366990.0088196</v>
      </c>
      <c r="AG130" s="483">
        <f ca="1">AG99+CHP!AF179+Autoproducer!AF179</f>
        <v>7922752183.3159294</v>
      </c>
      <c r="AH130" s="483">
        <f ca="1">AH99+CHP!AG179+Autoproducer!AG179</f>
        <v>7667137376.6229286</v>
      </c>
    </row>
    <row r="131" spans="1:34">
      <c r="A131" s="431" t="s">
        <v>248</v>
      </c>
      <c r="B131" s="431"/>
      <c r="C131" s="483">
        <f ca="1">C100+CHP!B180+Autoproducer!B180</f>
        <v>0</v>
      </c>
      <c r="D131" s="483">
        <f ca="1">D100+CHP!C180+Autoproducer!C180</f>
        <v>0</v>
      </c>
      <c r="E131" s="483">
        <f ca="1">E100+CHP!D180+Autoproducer!D180</f>
        <v>0</v>
      </c>
      <c r="F131" s="483">
        <f ca="1">F100+CHP!E180+Autoproducer!E180</f>
        <v>0</v>
      </c>
      <c r="G131" s="483">
        <f ca="1">G100+CHP!F180+Autoproducer!F180</f>
        <v>0</v>
      </c>
      <c r="H131" s="483">
        <f ca="1">H100+CHP!G180+Autoproducer!G180</f>
        <v>0</v>
      </c>
      <c r="I131" s="483">
        <f ca="1">I100+CHP!H180+Autoproducer!H180</f>
        <v>0</v>
      </c>
      <c r="J131" s="483">
        <f ca="1">J100+CHP!I180+Autoproducer!I180</f>
        <v>0</v>
      </c>
      <c r="K131" s="483">
        <f ca="1">K100+CHP!J180+Autoproducer!J180</f>
        <v>0</v>
      </c>
      <c r="L131" s="483">
        <f ca="1">L100+CHP!K180+Autoproducer!K180</f>
        <v>0</v>
      </c>
      <c r="M131" s="483">
        <f ca="1">M100+CHP!L180+Autoproducer!L180</f>
        <v>0</v>
      </c>
      <c r="N131" s="483">
        <f ca="1">N100+CHP!M180+Autoproducer!M180</f>
        <v>0</v>
      </c>
      <c r="O131" s="483">
        <f ca="1">O100+CHP!N180+Autoproducer!N180</f>
        <v>0</v>
      </c>
      <c r="P131" s="483">
        <f ca="1">P100+CHP!O180+Autoproducer!O180</f>
        <v>0</v>
      </c>
      <c r="Q131" s="483">
        <f ca="1">Q100+CHP!P180+Autoproducer!P180</f>
        <v>0</v>
      </c>
      <c r="R131" s="483">
        <f ca="1">R100+CHP!Q180+Autoproducer!Q180</f>
        <v>0</v>
      </c>
      <c r="S131" s="483">
        <f ca="1">S100+CHP!R180+Autoproducer!R180</f>
        <v>0</v>
      </c>
      <c r="T131" s="483">
        <f ca="1">T100+CHP!S180+Autoproducer!S180</f>
        <v>0</v>
      </c>
      <c r="U131" s="483">
        <f ca="1">U100+CHP!T180+Autoproducer!T180</f>
        <v>0</v>
      </c>
      <c r="V131" s="483">
        <f ca="1">V100+CHP!U180+Autoproducer!U180</f>
        <v>0</v>
      </c>
      <c r="W131" s="483">
        <f ca="1">W100+CHP!V180+Autoproducer!V180</f>
        <v>0</v>
      </c>
      <c r="X131" s="483">
        <f ca="1">X100+CHP!W180+Autoproducer!W180</f>
        <v>0</v>
      </c>
      <c r="Y131" s="483">
        <f ca="1">Y100+CHP!X180+Autoproducer!X180</f>
        <v>0</v>
      </c>
      <c r="Z131" s="483">
        <f ca="1">Z100+CHP!Y180+Autoproducer!Y180</f>
        <v>0</v>
      </c>
      <c r="AA131" s="483">
        <f ca="1">AA100+CHP!Z180+Autoproducer!Z180</f>
        <v>0</v>
      </c>
      <c r="AB131" s="483">
        <f ca="1">AB100+CHP!AA180+Autoproducer!AA180</f>
        <v>0</v>
      </c>
      <c r="AC131" s="483">
        <f ca="1">AC100+CHP!AB180+Autoproducer!AB180</f>
        <v>0</v>
      </c>
      <c r="AD131" s="483">
        <f ca="1">AD100+CHP!AC180+Autoproducer!AC180</f>
        <v>0</v>
      </c>
      <c r="AE131" s="483">
        <f ca="1">AE100+CHP!AD180+Autoproducer!AD180</f>
        <v>0</v>
      </c>
      <c r="AF131" s="483">
        <f ca="1">AF100+CHP!AE180+Autoproducer!AE180</f>
        <v>0</v>
      </c>
      <c r="AG131" s="483">
        <f ca="1">AG100+CHP!AF180+Autoproducer!AF180</f>
        <v>0</v>
      </c>
      <c r="AH131" s="483">
        <f ca="1">AH100+CHP!AG180+Autoproducer!AG180</f>
        <v>0</v>
      </c>
    </row>
    <row r="132" spans="1:34">
      <c r="A132" s="431" t="s">
        <v>249</v>
      </c>
      <c r="B132" s="431" t="s">
        <v>393</v>
      </c>
      <c r="C132" s="483">
        <f ca="1">C101+CHP!B181+Autoproducer!B181</f>
        <v>296501231191.90979</v>
      </c>
      <c r="D132" s="483">
        <f ca="1">D101+CHP!C181+Autoproducer!C181</f>
        <v>364657587936.25519</v>
      </c>
      <c r="E132" s="483">
        <f ca="1">E101+CHP!D181+Autoproducer!D181</f>
        <v>498473846852.4931</v>
      </c>
      <c r="F132" s="483">
        <f ca="1">F101+CHP!E181+Autoproducer!E181</f>
        <v>467117546161.40637</v>
      </c>
      <c r="G132" s="483">
        <f ca="1">G101+CHP!F181+Autoproducer!F181</f>
        <v>335163597264.08569</v>
      </c>
      <c r="H132" s="483">
        <f ca="1">H101+CHP!G181+Autoproducer!G181</f>
        <v>342867061902.11218</v>
      </c>
      <c r="I132" s="483">
        <f ca="1">I101+CHP!H181+Autoproducer!H181</f>
        <v>341929258387.5824</v>
      </c>
      <c r="J132" s="483">
        <f ca="1">J101+CHP!I181+Autoproducer!I181</f>
        <v>341040343041.45386</v>
      </c>
      <c r="K132" s="483">
        <f ca="1">K101+CHP!J181+Autoproducer!J181</f>
        <v>340200479567.47748</v>
      </c>
      <c r="L132" s="483">
        <f ca="1">L101+CHP!K181+Autoproducer!K181</f>
        <v>339409840549.81384</v>
      </c>
      <c r="M132" s="483">
        <f ca="1">M101+CHP!L181+Autoproducer!L181</f>
        <v>338668607536.26801</v>
      </c>
      <c r="N132" s="483">
        <f ca="1">N101+CHP!M181+Autoproducer!M181</f>
        <v>337976971123.47974</v>
      </c>
      <c r="O132" s="483">
        <f ca="1">O101+CHP!N181+Autoproducer!N181</f>
        <v>336846803636.4845</v>
      </c>
      <c r="P132" s="483">
        <f ca="1">P101+CHP!O181+Autoproducer!O181</f>
        <v>335879284233.23688</v>
      </c>
      <c r="Q132" s="483">
        <f ca="1">Q101+CHP!P181+Autoproducer!P181</f>
        <v>335075736123.24451</v>
      </c>
      <c r="R132" s="483">
        <f ca="1">R101+CHP!Q181+Autoproducer!Q181</f>
        <v>334437582731.6145</v>
      </c>
      <c r="S132" s="483">
        <f ca="1">S101+CHP!R181+Autoproducer!R181</f>
        <v>333966349565.6098</v>
      </c>
      <c r="T132" s="483">
        <f ca="1">T101+CHP!S181+Autoproducer!S181</f>
        <v>333663666155.3092</v>
      </c>
      <c r="U132" s="483">
        <f ca="1">U101+CHP!T181+Autoproducer!T181</f>
        <v>333531268070.21118</v>
      </c>
      <c r="V132" s="483">
        <f ca="1">V101+CHP!U181+Autoproducer!U181</f>
        <v>333570999013.68665</v>
      </c>
      <c r="W132" s="483">
        <f ca="1">W101+CHP!V181+Autoproducer!V181</f>
        <v>333784812997.24408</v>
      </c>
      <c r="X132" s="483">
        <f ca="1">X101+CHP!W181+Autoproducer!W181</f>
        <v>334174776596.63483</v>
      </c>
      <c r="Y132" s="483">
        <f ca="1">Y101+CHP!X181+Autoproducer!X181</f>
        <v>330591714916.34473</v>
      </c>
      <c r="Z132" s="483">
        <f ca="1">Z101+CHP!Y181+Autoproducer!Y181</f>
        <v>327066864545.5177</v>
      </c>
      <c r="AA132" s="483">
        <f ca="1">AA101+CHP!Z181+Autoproducer!Z181</f>
        <v>323599231748.66699</v>
      </c>
      <c r="AB132" s="483">
        <f ca="1">AB101+CHP!AA181+Autoproducer!AA181</f>
        <v>320187839831.42657</v>
      </c>
      <c r="AC132" s="483">
        <f ca="1">AC101+CHP!AB181+Autoproducer!AB181</f>
        <v>316831728848.20306</v>
      </c>
      <c r="AD132" s="483">
        <f ca="1">AD101+CHP!AC181+Autoproducer!AC181</f>
        <v>313529955314.84406</v>
      </c>
      <c r="AE132" s="483">
        <f ca="1">AE101+CHP!AD181+Autoproducer!AD181</f>
        <v>310281591926.23505</v>
      </c>
      <c r="AF132" s="483">
        <f ca="1">AF101+CHP!AE181+Autoproducer!AE181</f>
        <v>307085727278.74207</v>
      </c>
      <c r="AG132" s="483">
        <f ca="1">AG101+CHP!AF181+Autoproducer!AF181</f>
        <v>303941465597.41559</v>
      </c>
      <c r="AH132" s="483">
        <f ca="1">AH101+CHP!AG181+Autoproducer!AG181</f>
        <v>300847926467.87482</v>
      </c>
    </row>
    <row r="133" spans="1:34">
      <c r="A133" s="431" t="s">
        <v>250</v>
      </c>
      <c r="B133" s="431" t="s">
        <v>393</v>
      </c>
      <c r="C133" s="483">
        <f ca="1">C102+CHP!B182+Autoproducer!B182</f>
        <v>1298392450795.0491</v>
      </c>
      <c r="D133" s="483">
        <f ca="1">D102+CHP!C182+Autoproducer!C182</f>
        <v>1174635188466.5911</v>
      </c>
      <c r="E133" s="483">
        <f ca="1">E102+CHP!D182+Autoproducer!D182</f>
        <v>755198625711.92822</v>
      </c>
      <c r="F133" s="483">
        <f ca="1">F102+CHP!E182+Autoproducer!E182</f>
        <v>818978074226.12891</v>
      </c>
      <c r="G133" s="483">
        <f ca="1">G102+CHP!F182+Autoproducer!F182</f>
        <v>983826675490.83411</v>
      </c>
      <c r="H133" s="483">
        <f ca="1">H102+CHP!G182+Autoproducer!G182</f>
        <v>998991669228.17444</v>
      </c>
      <c r="I133" s="483">
        <f ca="1">I102+CHP!H182+Autoproducer!H182</f>
        <v>1002745547746.6318</v>
      </c>
      <c r="J133" s="483">
        <f ca="1">J102+CHP!I182+Autoproducer!I182</f>
        <v>1006683514751.1421</v>
      </c>
      <c r="K133" s="483">
        <f ca="1">K102+CHP!J182+Autoproducer!J182</f>
        <v>1010807353374.26</v>
      </c>
      <c r="L133" s="483">
        <f ca="1">L102+CHP!K182+Autoproducer!K182</f>
        <v>1015118887678.6819</v>
      </c>
      <c r="M133" s="483">
        <f ca="1">M102+CHP!L182+Autoproducer!L182</f>
        <v>1019619983205.6046</v>
      </c>
      <c r="N133" s="483">
        <f ca="1">N102+CHP!M182+Autoproducer!M182</f>
        <v>1024312547533.1624</v>
      </c>
      <c r="O133" s="483">
        <f ca="1">O102+CHP!N182+Autoproducer!N182</f>
        <v>1033214638583.4534</v>
      </c>
      <c r="P133" s="483">
        <f ca="1">P102+CHP!O182+Autoproducer!O182</f>
        <v>1042754545459.3353</v>
      </c>
      <c r="Q133" s="483">
        <f ca="1">Q102+CHP!P182+Autoproducer!P182</f>
        <v>1052944397917.6709</v>
      </c>
      <c r="R133" s="483">
        <f ca="1">R102+CHP!Q182+Autoproducer!Q182</f>
        <v>1063796800277.28</v>
      </c>
      <c r="S133" s="483">
        <f ca="1">S102+CHP!R182+Autoproducer!R182</f>
        <v>1075324843310.1963</v>
      </c>
      <c r="T133" s="483">
        <f ca="1">T102+CHP!S182+Autoproducer!S182</f>
        <v>1087542116519.7061</v>
      </c>
      <c r="U133" s="483">
        <f ca="1">U102+CHP!T182+Autoproducer!T182</f>
        <v>1100462720815.8982</v>
      </c>
      <c r="V133" s="483">
        <f ca="1">V102+CHP!U182+Autoproducer!U182</f>
        <v>1114101281599.7932</v>
      </c>
      <c r="W133" s="483">
        <f ca="1">W102+CHP!V182+Autoproducer!V182</f>
        <v>1128472962267.4509</v>
      </c>
      <c r="X133" s="483">
        <f ca="1">X102+CHP!W182+Autoproducer!W182</f>
        <v>1143593478145.7981</v>
      </c>
      <c r="Y133" s="483">
        <f ca="1">Y102+CHP!X182+Autoproducer!X182</f>
        <v>1135958933797.1936</v>
      </c>
      <c r="Z133" s="483">
        <f ca="1">Z102+CHP!Y182+Autoproducer!Y182</f>
        <v>1128437196195.5117</v>
      </c>
      <c r="AA133" s="483">
        <f ca="1">AA102+CHP!Z182+Autoproducer!Z182</f>
        <v>1121026357571.4248</v>
      </c>
      <c r="AB133" s="483">
        <f ca="1">AB102+CHP!AA182+Autoproducer!AA182</f>
        <v>1113724542843.6887</v>
      </c>
      <c r="AC133" s="483">
        <f ca="1">AC102+CHP!AB182+Autoproducer!AB182</f>
        <v>1106529909058.4065</v>
      </c>
      <c r="AD133" s="483">
        <f ca="1">AD102+CHP!AC182+Autoproducer!AC182</f>
        <v>1099440644837.9149</v>
      </c>
      <c r="AE133" s="483">
        <f ca="1">AE102+CHP!AD182+Autoproducer!AD182</f>
        <v>1092454969839.1193</v>
      </c>
      <c r="AF133" s="483">
        <f ca="1">AF102+CHP!AE182+Autoproducer!AE182</f>
        <v>1085571134221.1266</v>
      </c>
      <c r="AG133" s="483">
        <f ca="1">AG102+CHP!AF182+Autoproducer!AF182</f>
        <v>1078787418122.0096</v>
      </c>
      <c r="AH133" s="483">
        <f ca="1">AH102+CHP!AG182+Autoproducer!AG182</f>
        <v>1072102131144.5476</v>
      </c>
    </row>
    <row r="134" spans="1:34">
      <c r="A134" s="431" t="s">
        <v>251</v>
      </c>
      <c r="B134" s="431" t="s">
        <v>393</v>
      </c>
      <c r="C134" s="483">
        <f ca="1">C103+CHP!B183+Autoproducer!B183</f>
        <v>1015216203820.5305</v>
      </c>
      <c r="D134" s="483">
        <f ca="1">D103+CHP!C183+Autoproducer!C183</f>
        <v>609218896691.22021</v>
      </c>
      <c r="E134" s="483">
        <f ca="1">E103+CHP!D183+Autoproducer!D183</f>
        <v>441826716223.36096</v>
      </c>
      <c r="F134" s="483">
        <f ca="1">F103+CHP!E183+Autoproducer!E183</f>
        <v>810971825872.87695</v>
      </c>
      <c r="G134" s="483">
        <f ca="1">G103+CHP!F183+Autoproducer!F183</f>
        <v>699825872452.6449</v>
      </c>
      <c r="H134" s="483">
        <f ca="1">H103+CHP!G183+Autoproducer!G183</f>
        <v>707105825590.56128</v>
      </c>
      <c r="I134" s="483">
        <f ca="1">I103+CHP!H183+Autoproducer!H183</f>
        <v>712840376515.98132</v>
      </c>
      <c r="J134" s="483">
        <f ca="1">J103+CHP!I183+Autoproducer!I183</f>
        <v>718724988126.6781</v>
      </c>
      <c r="K134" s="483">
        <f ca="1">K103+CHP!J183+Autoproducer!J183</f>
        <v>724761542277.01587</v>
      </c>
      <c r="L134" s="483">
        <f ca="1">L103+CHP!K183+Autoproducer!K183</f>
        <v>730951956935.87256</v>
      </c>
      <c r="M134" s="483">
        <f ca="1">M103+CHP!L183+Autoproducer!L183</f>
        <v>737298186719.89197</v>
      </c>
      <c r="N134" s="483">
        <f ca="1">N103+CHP!M183+Autoproducer!M183</f>
        <v>743802223435.94238</v>
      </c>
      <c r="O134" s="483">
        <f ca="1">O103+CHP!N183+Autoproducer!N183</f>
        <v>755889318543.6571</v>
      </c>
      <c r="P134" s="483">
        <f ca="1">P103+CHP!O183+Autoproducer!O183</f>
        <v>768505644306.58069</v>
      </c>
      <c r="Q134" s="483">
        <f ca="1">Q103+CHP!P183+Autoproducer!P183</f>
        <v>781663712264.29871</v>
      </c>
      <c r="R134" s="483">
        <f ca="1">R103+CHP!Q183+Autoproducer!Q183</f>
        <v>795376456482.37854</v>
      </c>
      <c r="S134" s="483">
        <f ca="1">S103+CHP!R183+Autoproducer!R183</f>
        <v>809657245030.81201</v>
      </c>
      <c r="T134" s="483">
        <f ca="1">T103+CHP!S183+Autoproducer!S183</f>
        <v>824519891817.2998</v>
      </c>
      <c r="U134" s="483">
        <f ca="1">U103+CHP!T183+Autoproducer!T183</f>
        <v>839978668785.52051</v>
      </c>
      <c r="V134" s="483">
        <f ca="1">V103+CHP!U183+Autoproducer!U183</f>
        <v>856048318488.83545</v>
      </c>
      <c r="W134" s="483">
        <f ca="1">W103+CHP!V183+Autoproducer!V183</f>
        <v>872744067050.19043</v>
      </c>
      <c r="X134" s="483">
        <f ca="1">X103+CHP!W183+Autoproducer!W183</f>
        <v>890081637519.2981</v>
      </c>
      <c r="Y134" s="483">
        <f ca="1">Y103+CHP!X183+Autoproducer!X183</f>
        <v>886008715368.54761</v>
      </c>
      <c r="Z134" s="483">
        <f ca="1">Z103+CHP!Y183+Autoproducer!Y183</f>
        <v>881988690718.79041</v>
      </c>
      <c r="AA134" s="483">
        <f ca="1">AA103+CHP!Z183+Autoproducer!Z183</f>
        <v>878020681798.30933</v>
      </c>
      <c r="AB134" s="483">
        <f ca="1">AB103+CHP!AA183+Autoproducer!AA183</f>
        <v>874103821924.10986</v>
      </c>
      <c r="AC134" s="483">
        <f ca="1">AC103+CHP!AB183+Autoproducer!AB183</f>
        <v>870237259243.11694</v>
      </c>
      <c r="AD134" s="483">
        <f ca="1">AD103+CHP!AC183+Autoproducer!AC183</f>
        <v>866420156477.80872</v>
      </c>
      <c r="AE134" s="483">
        <f ca="1">AE103+CHP!AD183+Autoproducer!AD183</f>
        <v>862651690676.21765</v>
      </c>
      <c r="AF134" s="483">
        <f ca="1">AF103+CHP!AE183+Autoproducer!AE183</f>
        <v>858931052966.21814</v>
      </c>
      <c r="AG134" s="483">
        <f ca="1">AG103+CHP!AF183+Autoproducer!AF183</f>
        <v>855257448314.03027</v>
      </c>
      <c r="AH134" s="483">
        <f ca="1">AH103+CHP!AG183+Autoproducer!AG183</f>
        <v>851630095286.86768</v>
      </c>
    </row>
    <row r="135" spans="1:34">
      <c r="A135" s="431" t="s">
        <v>252</v>
      </c>
      <c r="B135" s="431" t="s">
        <v>393</v>
      </c>
      <c r="C135" s="483">
        <f ca="1">C104+CHP!B184+Autoproducer!B184</f>
        <v>75007671716.211349</v>
      </c>
      <c r="D135" s="483">
        <f ca="1">D104+CHP!C184+Autoproducer!C184</f>
        <v>54221364524.442337</v>
      </c>
      <c r="E135" s="483">
        <f ca="1">E104+CHP!D184+Autoproducer!D184</f>
        <v>58066429867.379158</v>
      </c>
      <c r="F135" s="483">
        <f ca="1">F104+CHP!E184+Autoproducer!E184</f>
        <v>84137242474.567078</v>
      </c>
      <c r="G135" s="483">
        <f ca="1">G104+CHP!F184+Autoproducer!F184</f>
        <v>72956410616.490189</v>
      </c>
      <c r="H135" s="483">
        <f ca="1">H104+CHP!G184+Autoproducer!G184</f>
        <v>75079917734.287827</v>
      </c>
      <c r="I135" s="483">
        <f ca="1">I104+CHP!H184+Autoproducer!H184</f>
        <v>74485543710.990295</v>
      </c>
      <c r="J135" s="483">
        <f ca="1">J104+CHP!I184+Autoproducer!I184</f>
        <v>73899377341.998596</v>
      </c>
      <c r="K135" s="483">
        <f ca="1">K104+CHP!J184+Autoproducer!J184</f>
        <v>73321376137.589035</v>
      </c>
      <c r="L135" s="483">
        <f ca="1">L104+CHP!K184+Autoproducer!K184</f>
        <v>72751498649.666992</v>
      </c>
      <c r="M135" s="483">
        <f ca="1">M104+CHP!L184+Autoproducer!L184</f>
        <v>72189704471.649979</v>
      </c>
      <c r="N135" s="483">
        <f ca="1">N104+CHP!M184+Autoproducer!M184</f>
        <v>71635954238.517166</v>
      </c>
      <c r="O135" s="483">
        <f ca="1">O104+CHP!N184+Autoproducer!N184</f>
        <v>70657077365.077393</v>
      </c>
      <c r="P135" s="483">
        <f ca="1">P104+CHP!O184+Autoproducer!O184</f>
        <v>69703985658.750504</v>
      </c>
      <c r="Q135" s="483">
        <f ca="1">Q104+CHP!P184+Autoproducer!P184</f>
        <v>68776472613.436935</v>
      </c>
      <c r="R135" s="483">
        <f ca="1">R104+CHP!Q184+Autoproducer!Q184</f>
        <v>67874342718.284729</v>
      </c>
      <c r="S135" s="483">
        <f ca="1">S104+CHP!R184+Autoproducer!R184</f>
        <v>66997411479.415642</v>
      </c>
      <c r="T135" s="483">
        <f ca="1">T104+CHP!S184+Autoproducer!S184</f>
        <v>66145505447.629974</v>
      </c>
      <c r="U135" s="483">
        <f ca="1">U104+CHP!T184+Autoproducer!T184</f>
        <v>65318462252.171844</v>
      </c>
      <c r="V135" s="483">
        <f ca="1">V104+CHP!U184+Autoproducer!U184</f>
        <v>64516130640.640343</v>
      </c>
      <c r="W135" s="483">
        <f ca="1">W104+CHP!V184+Autoproducer!V184</f>
        <v>63738370525.136703</v>
      </c>
      <c r="X135" s="483">
        <f ca="1">X104+CHP!W184+Autoproducer!W184</f>
        <v>62985053034.741112</v>
      </c>
      <c r="Y135" s="483">
        <f ca="1">Y104+CHP!X184+Autoproducer!X184</f>
        <v>62032202789.356796</v>
      </c>
      <c r="Z135" s="483">
        <f ca="1">Z104+CHP!Y184+Autoproducer!Y184</f>
        <v>61095506063.83992</v>
      </c>
      <c r="AA135" s="483">
        <f ca="1">AA104+CHP!Z184+Autoproducer!Z184</f>
        <v>60174686020.595352</v>
      </c>
      <c r="AB135" s="483">
        <f ca="1">AB104+CHP!AA184+Autoproducer!AA184</f>
        <v>59269470571.033356</v>
      </c>
      <c r="AC135" s="483">
        <f ca="1">AC104+CHP!AB184+Autoproducer!AB184</f>
        <v>58379592294.095886</v>
      </c>
      <c r="AD135" s="483">
        <f ca="1">AD104+CHP!AC184+Autoproducer!AC184</f>
        <v>57504788356.180717</v>
      </c>
      <c r="AE135" s="483">
        <f ca="1">AE104+CHP!AD184+Autoproducer!AD184</f>
        <v>56644800432.439247</v>
      </c>
      <c r="AF135" s="483">
        <f ca="1">AF104+CHP!AE184+Autoproducer!AE184</f>
        <v>55799374629.424644</v>
      </c>
      <c r="AG135" s="483">
        <f ca="1">AG104+CHP!AF184+Autoproducer!AF184</f>
        <v>54968261409.066963</v>
      </c>
      <c r="AH135" s="483">
        <f ca="1">AH104+CHP!AG184+Autoproducer!AG184</f>
        <v>54151215513.952583</v>
      </c>
    </row>
    <row r="136" spans="1:34">
      <c r="A136" s="431" t="s">
        <v>253</v>
      </c>
      <c r="B136" s="431" t="s">
        <v>393</v>
      </c>
      <c r="C136" s="483">
        <f ca="1">C105+CHP!B185+Autoproducer!B185</f>
        <v>591511479742.51929</v>
      </c>
      <c r="D136" s="483">
        <f ca="1">D105+CHP!C185+Autoproducer!C185</f>
        <v>555287463964.84216</v>
      </c>
      <c r="E136" s="483">
        <f ca="1">E105+CHP!D185+Autoproducer!D185</f>
        <v>482469282560.70801</v>
      </c>
      <c r="F136" s="483">
        <f ca="1">F105+CHP!E185+Autoproducer!E185</f>
        <v>559142000071.4458</v>
      </c>
      <c r="G136" s="483">
        <f ca="1">G105+CHP!F185+Autoproducer!F185</f>
        <v>591664919818.41382</v>
      </c>
      <c r="H136" s="483">
        <f ca="1">H105+CHP!G185+Autoproducer!G185</f>
        <v>604461784528.10596</v>
      </c>
      <c r="I136" s="483">
        <f ca="1">I105+CHP!H185+Autoproducer!H185</f>
        <v>603507032302.12122</v>
      </c>
      <c r="J136" s="483">
        <f ca="1">J105+CHP!I185+Autoproducer!I185</f>
        <v>602642953255.41614</v>
      </c>
      <c r="K136" s="483">
        <f ca="1">K105+CHP!J185+Autoproducer!J185</f>
        <v>601869976661.93298</v>
      </c>
      <c r="L136" s="483">
        <f ca="1">L105+CHP!K185+Autoproducer!K185</f>
        <v>601188549072.92102</v>
      </c>
      <c r="M136" s="483">
        <f ca="1">M105+CHP!L185+Autoproducer!L185</f>
        <v>600599134496.61475</v>
      </c>
      <c r="N136" s="483">
        <f ca="1">N105+CHP!M185+Autoproducer!M185</f>
        <v>600102214581.83154</v>
      </c>
      <c r="O136" s="483">
        <f ca="1">O105+CHP!N185+Autoproducer!N185</f>
        <v>599423145303.77661</v>
      </c>
      <c r="P136" s="483">
        <f ca="1">P105+CHP!O185+Autoproducer!O185</f>
        <v>599048472067.57275</v>
      </c>
      <c r="Q136" s="483">
        <f ca="1">Q105+CHP!P185+Autoproducer!P185</f>
        <v>598981418776.3241</v>
      </c>
      <c r="R136" s="483">
        <f ca="1">R105+CHP!Q185+Autoproducer!Q185</f>
        <v>599225405671.82446</v>
      </c>
      <c r="S136" s="483">
        <f ca="1">S105+CHP!R185+Autoproducer!R185</f>
        <v>599784053320.17749</v>
      </c>
      <c r="T136" s="483">
        <f ca="1">T105+CHP!S185+Autoproducer!S185</f>
        <v>600661186746.45898</v>
      </c>
      <c r="U136" s="483">
        <f ca="1">U105+CHP!T185+Autoproducer!T185</f>
        <v>601860839722.24792</v>
      </c>
      <c r="V136" s="483">
        <f ca="1">V105+CHP!U185+Autoproducer!U185</f>
        <v>603387259209.97522</v>
      </c>
      <c r="W136" s="483">
        <f ca="1">W105+CHP!V185+Autoproducer!V185</f>
        <v>605244909968.16516</v>
      </c>
      <c r="X136" s="483">
        <f ca="1">X105+CHP!W185+Autoproducer!W185</f>
        <v>607438479321.77344</v>
      </c>
      <c r="Y136" s="483">
        <f ca="1">Y105+CHP!X185+Autoproducer!X185</f>
        <v>601423790958.05591</v>
      </c>
      <c r="Z136" s="483">
        <f ca="1">Z105+CHP!Y185+Autoproducer!Y185</f>
        <v>595505609704.08447</v>
      </c>
      <c r="AA136" s="483">
        <f ca="1">AA105+CHP!Z185+Autoproducer!Z185</f>
        <v>589682290005.8501</v>
      </c>
      <c r="AB136" s="483">
        <f ca="1">AB105+CHP!AA185+Autoproducer!AA185</f>
        <v>583952214525.255</v>
      </c>
      <c r="AC136" s="483">
        <f ca="1">AC105+CHP!AB185+Autoproducer!AB185</f>
        <v>578313793656.06189</v>
      </c>
      <c r="AD136" s="483">
        <f ca="1">AD105+CHP!AC185+Autoproducer!AC185</f>
        <v>572765465048.14734</v>
      </c>
      <c r="AE136" s="483">
        <f ca="1">AE105+CHP!AD185+Autoproducer!AD185</f>
        <v>567305693139.91553</v>
      </c>
      <c r="AF136" s="483">
        <f ca="1">AF105+CHP!AE185+Autoproducer!AE185</f>
        <v>561932968698.73596</v>
      </c>
      <c r="AG136" s="483">
        <f ca="1">AG105+CHP!AF185+Autoproducer!AF185</f>
        <v>556645808369.26416</v>
      </c>
      <c r="AH136" s="483">
        <f ca="1">AH105+CHP!AG185+Autoproducer!AG185</f>
        <v>551442754229.51233</v>
      </c>
    </row>
    <row r="137" spans="1:34">
      <c r="A137" s="431" t="s">
        <v>254</v>
      </c>
      <c r="B137" s="431"/>
      <c r="C137" s="483">
        <f ca="1">C106+CHP!B186+Autoproducer!B186</f>
        <v>1159883778769.7537</v>
      </c>
      <c r="D137" s="483">
        <f ca="1">D106+CHP!C186+Autoproducer!C186</f>
        <v>835473102461.28394</v>
      </c>
      <c r="E137" s="483">
        <f ca="1">E106+CHP!D186+Autoproducer!D186</f>
        <v>767119096421.52368</v>
      </c>
      <c r="F137" s="483">
        <f ca="1">F106+CHP!E186+Autoproducer!E186</f>
        <v>1525344154578.5356</v>
      </c>
      <c r="G137" s="483">
        <f ca="1">G106+CHP!F186+Autoproducer!F186</f>
        <v>1870096324333.0615</v>
      </c>
      <c r="H137" s="483">
        <f ca="1">H106+CHP!G186+Autoproducer!G186</f>
        <v>1934835343673.0227</v>
      </c>
      <c r="I137" s="483">
        <f ca="1">I106+CHP!H186+Autoproducer!H186</f>
        <v>1915845848777.4519</v>
      </c>
      <c r="J137" s="483">
        <f ca="1">J106+CHP!I186+Autoproducer!I186</f>
        <v>1896856353881.8813</v>
      </c>
      <c r="K137" s="483">
        <f ca="1">K106+CHP!J186+Autoproducer!J186</f>
        <v>1877866858986.311</v>
      </c>
      <c r="L137" s="483">
        <f ca="1">L106+CHP!K186+Autoproducer!K186</f>
        <v>1858877364090.7329</v>
      </c>
      <c r="M137" s="483">
        <f ca="1">M106+CHP!L186+Autoproducer!L186</f>
        <v>1839887869195.1626</v>
      </c>
      <c r="N137" s="483">
        <f ca="1">N106+CHP!M186+Autoproducer!M186</f>
        <v>1820898374299.5964</v>
      </c>
      <c r="O137" s="483">
        <f ca="1">O106+CHP!N186+Autoproducer!N186</f>
        <v>1801635969088.8242</v>
      </c>
      <c r="P137" s="483">
        <f ca="1">P106+CHP!O186+Autoproducer!O186</f>
        <v>1782373563878.0564</v>
      </c>
      <c r="Q137" s="483">
        <f ca="1">Q106+CHP!P186+Autoproducer!P186</f>
        <v>1763111158667.2886</v>
      </c>
      <c r="R137" s="483">
        <f ca="1">R106+CHP!Q186+Autoproducer!Q186</f>
        <v>1743848753456.5208</v>
      </c>
      <c r="S137" s="483">
        <f ca="1">S106+CHP!R186+Autoproducer!R186</f>
        <v>1724586348245.7532</v>
      </c>
      <c r="T137" s="483">
        <f ca="1">T106+CHP!S186+Autoproducer!S186</f>
        <v>1705323943034.9854</v>
      </c>
      <c r="U137" s="483">
        <f ca="1">U106+CHP!T186+Autoproducer!T186</f>
        <v>1686061537824.2175</v>
      </c>
      <c r="V137" s="483">
        <f ca="1">V106+CHP!U186+Autoproducer!U186</f>
        <v>1666799132613.45</v>
      </c>
      <c r="W137" s="483">
        <f ca="1">W106+CHP!V186+Autoproducer!V186</f>
        <v>1647536727402.6821</v>
      </c>
      <c r="X137" s="483">
        <f ca="1">X106+CHP!W186+Autoproducer!W186</f>
        <v>1628274322191.9146</v>
      </c>
      <c r="Y137" s="483">
        <f ca="1">Y106+CHP!X186+Autoproducer!X186</f>
        <v>1610026995167.0728</v>
      </c>
      <c r="Z137" s="483">
        <f ca="1">Z106+CHP!Y186+Autoproducer!Y186</f>
        <v>1591779668142.238</v>
      </c>
      <c r="AA137" s="483">
        <f ca="1">AA106+CHP!Z186+Autoproducer!Z186</f>
        <v>1573532341117.4033</v>
      </c>
      <c r="AB137" s="483">
        <f ca="1">AB106+CHP!AA186+Autoproducer!AA186</f>
        <v>1555285014092.5615</v>
      </c>
      <c r="AC137" s="483">
        <f ca="1">AC106+CHP!AB186+Autoproducer!AB186</f>
        <v>1537037687067.7266</v>
      </c>
      <c r="AD137" s="483">
        <f ca="1">AD106+CHP!AC186+Autoproducer!AC186</f>
        <v>1518790360042.8923</v>
      </c>
      <c r="AE137" s="483">
        <f ca="1">AE106+CHP!AD186+Autoproducer!AD186</f>
        <v>1500543033018.0505</v>
      </c>
      <c r="AF137" s="483">
        <f ca="1">AF106+CHP!AE186+Autoproducer!AE186</f>
        <v>1482295705993.2161</v>
      </c>
      <c r="AG137" s="483">
        <f ca="1">AG106+CHP!AF186+Autoproducer!AF186</f>
        <v>1464048378968.3818</v>
      </c>
      <c r="AH137" s="483">
        <f ca="1">AH106+CHP!AG186+Autoproducer!AG186</f>
        <v>1445801051943.5459</v>
      </c>
    </row>
    <row r="138" spans="1:34">
      <c r="A138" s="455" t="s">
        <v>255</v>
      </c>
      <c r="B138" s="455" t="s">
        <v>396</v>
      </c>
      <c r="C138" s="483">
        <f ca="1">C107+CHP!B187+Autoproducer!B187</f>
        <v>85974086232417.297</v>
      </c>
      <c r="D138" s="483">
        <f ca="1">D107+CHP!C187+Autoproducer!C187</f>
        <v>125702675848685</v>
      </c>
      <c r="E138" s="483">
        <f ca="1">E107+CHP!D187+Autoproducer!D187</f>
        <v>179112996889740.22</v>
      </c>
      <c r="F138" s="483">
        <f ca="1">F107+CHP!E187+Autoproducer!E187</f>
        <v>162481734916938.63</v>
      </c>
      <c r="G138" s="483">
        <f ca="1">G107+CHP!F187+Autoproducer!F187</f>
        <v>147794115833975.28</v>
      </c>
      <c r="H138" s="483">
        <f ca="1">H107+CHP!G187+Autoproducer!G187</f>
        <v>159197796811890.59</v>
      </c>
      <c r="I138" s="483">
        <f ca="1">I107+CHP!H187+Autoproducer!H187</f>
        <v>159865192530588.19</v>
      </c>
      <c r="J138" s="483">
        <f ca="1">J107+CHP!I187+Autoproducer!I187</f>
        <v>160535409510858.59</v>
      </c>
      <c r="K138" s="483">
        <f ca="1">K107+CHP!J187+Autoproducer!J187</f>
        <v>161208459819861.91</v>
      </c>
      <c r="L138" s="483">
        <f ca="1">L107+CHP!K187+Autoproducer!K187</f>
        <v>161884355577214.66</v>
      </c>
      <c r="M138" s="483">
        <f ca="1">M107+CHP!L187+Autoproducer!L187</f>
        <v>162563108955222.84</v>
      </c>
      <c r="N138" s="483">
        <f ca="1">N107+CHP!M187+Autoproducer!M187</f>
        <v>163244732179116.06</v>
      </c>
      <c r="O138" s="483">
        <f ca="1">O107+CHP!N187+Autoproducer!N187</f>
        <v>163671645316992.63</v>
      </c>
      <c r="P138" s="483">
        <f ca="1">P107+CHP!O187+Autoproducer!O187</f>
        <v>164099927604333.97</v>
      </c>
      <c r="Q138" s="483">
        <f ca="1">Q107+CHP!P187+Autoproducer!P187</f>
        <v>164529585468665.72</v>
      </c>
      <c r="R138" s="483">
        <f ca="1">R107+CHP!Q187+Autoproducer!Q187</f>
        <v>164960625381071.41</v>
      </c>
      <c r="S138" s="483">
        <f ca="1">S107+CHP!R187+Autoproducer!R187</f>
        <v>165393053856547.59</v>
      </c>
      <c r="T138" s="483">
        <f ca="1">T107+CHP!S187+Autoproducer!S187</f>
        <v>165826877454362.28</v>
      </c>
      <c r="U138" s="483">
        <f ca="1">U107+CHP!T187+Autoproducer!T187</f>
        <v>166262102778416.59</v>
      </c>
      <c r="V138" s="483">
        <f ca="1">V107+CHP!U187+Autoproducer!U187</f>
        <v>166698736477609</v>
      </c>
      <c r="W138" s="483">
        <f ca="1">W107+CHP!V187+Autoproducer!V187</f>
        <v>167136785246203.38</v>
      </c>
      <c r="X138" s="483">
        <f ca="1">X107+CHP!W187+Autoproducer!W187</f>
        <v>167576255824199.75</v>
      </c>
      <c r="Y138" s="483">
        <f ca="1">Y107+CHP!X187+Autoproducer!X187</f>
        <v>166944113888206.06</v>
      </c>
      <c r="Z138" s="483">
        <f ca="1">Z107+CHP!Y187+Autoproducer!Y187</f>
        <v>166315292807315.91</v>
      </c>
      <c r="AA138" s="483">
        <f ca="1">AA107+CHP!Z187+Autoproducer!Z187</f>
        <v>165689783355483.75</v>
      </c>
      <c r="AB138" s="483">
        <f ca="1">AB107+CHP!AA187+Autoproducer!AA187</f>
        <v>165067576384112.69</v>
      </c>
      <c r="AC138" s="483">
        <f ca="1">AC107+CHP!AB187+Autoproducer!AB187</f>
        <v>164448662822021.97</v>
      </c>
      <c r="AD138" s="483">
        <f ca="1">AD107+CHP!AC187+Autoproducer!AC187</f>
        <v>163833033675416.78</v>
      </c>
      <c r="AE138" s="483">
        <f ca="1">AE107+CHP!AD187+Autoproducer!AD187</f>
        <v>163220680027861.06</v>
      </c>
      <c r="AF138" s="483">
        <f ca="1">AF107+CHP!AE187+Autoproducer!AE187</f>
        <v>162611593040251.97</v>
      </c>
      <c r="AG138" s="483">
        <f ca="1">AG107+CHP!AF187+Autoproducer!AF187</f>
        <v>162005763950797.59</v>
      </c>
      <c r="AH138" s="483">
        <f ca="1">AH107+CHP!AG187+Autoproducer!AG187</f>
        <v>161403184074996.72</v>
      </c>
    </row>
    <row r="139" spans="1:34">
      <c r="A139" s="455" t="s">
        <v>305</v>
      </c>
      <c r="B139" s="455" t="s">
        <v>396</v>
      </c>
      <c r="C139" s="483">
        <f ca="1">C108+CHP!B188+Autoproducer!B188</f>
        <v>3193371313309.6997</v>
      </c>
      <c r="D139" s="483">
        <f ca="1">D108+CHP!C188+Autoproducer!C188</f>
        <v>4037511330363.4189</v>
      </c>
      <c r="E139" s="483">
        <f ca="1">E108+CHP!D188+Autoproducer!D188</f>
        <v>5436021334894.2676</v>
      </c>
      <c r="F139" s="483">
        <f ca="1">F108+CHP!E188+Autoproducer!E188</f>
        <v>5642115688318.9141</v>
      </c>
      <c r="G139" s="483">
        <f ca="1">G108+CHP!F188+Autoproducer!F188</f>
        <v>5556520335109.5615</v>
      </c>
      <c r="H139" s="483">
        <f ca="1">H108+CHP!G188+Autoproducer!G188</f>
        <v>5878401194639.8555</v>
      </c>
      <c r="I139" s="483">
        <f ca="1">I108+CHP!H188+Autoproducer!H188</f>
        <v>5906332733130.7773</v>
      </c>
      <c r="J139" s="483">
        <f ca="1">J108+CHP!I188+Autoproducer!I188</f>
        <v>5934402166369.2988</v>
      </c>
      <c r="K139" s="483">
        <f ca="1">K108+CHP!J188+Autoproducer!J188</f>
        <v>5962610202658.7832</v>
      </c>
      <c r="L139" s="483">
        <f ca="1">L108+CHP!K188+Autoproducer!K188</f>
        <v>5990957554081.7686</v>
      </c>
      <c r="M139" s="483">
        <f ca="1">M108+CHP!L188+Autoproducer!L188</f>
        <v>6019444936520.835</v>
      </c>
      <c r="N139" s="483">
        <f ca="1">N108+CHP!M188+Autoproducer!M188</f>
        <v>6048073069679.582</v>
      </c>
      <c r="O139" s="483">
        <f ca="1">O108+CHP!N188+Autoproducer!N188</f>
        <v>6074897459190.123</v>
      </c>
      <c r="P139" s="483">
        <f ca="1">P108+CHP!O188+Autoproducer!O188</f>
        <v>6101896589473.0215</v>
      </c>
      <c r="Q139" s="483">
        <f ca="1">Q108+CHP!P188+Autoproducer!P188</f>
        <v>6129071863850.4131</v>
      </c>
      <c r="R139" s="483">
        <f ca="1">R108+CHP!Q188+Autoproducer!Q188</f>
        <v>6156424697771.7744</v>
      </c>
      <c r="S139" s="483">
        <f ca="1">S108+CHP!R188+Autoproducer!R188</f>
        <v>6183956518920.9756</v>
      </c>
      <c r="T139" s="483">
        <f ca="1">T108+CHP!S188+Autoproducer!S188</f>
        <v>6211668767324.3008</v>
      </c>
      <c r="U139" s="483">
        <f ca="1">U108+CHP!T188+Autoproducer!T188</f>
        <v>6239562895459.3877</v>
      </c>
      <c r="V139" s="483">
        <f ca="1">V108+CHP!U188+Autoproducer!U188</f>
        <v>6267640368365.1768</v>
      </c>
      <c r="W139" s="483">
        <f ca="1">W108+CHP!V188+Autoproducer!V188</f>
        <v>6295902663752.8076</v>
      </c>
      <c r="X139" s="483">
        <f ca="1">X108+CHP!W188+Autoproducer!W188</f>
        <v>6324351272117.5107</v>
      </c>
      <c r="Y139" s="483">
        <f ca="1">Y108+CHP!X188+Autoproducer!X188</f>
        <v>6322613629764.3896</v>
      </c>
      <c r="Z139" s="483">
        <f ca="1">Z108+CHP!Y188+Autoproducer!Y188</f>
        <v>6321079307529.5713</v>
      </c>
      <c r="AA139" s="483">
        <f ca="1">AA108+CHP!Z188+Autoproducer!Z188</f>
        <v>6319748964748.459</v>
      </c>
      <c r="AB139" s="483">
        <f ca="1">AB108+CHP!AA188+Autoproducer!AA188</f>
        <v>6318623269814.6533</v>
      </c>
      <c r="AC139" s="483">
        <f ca="1">AC108+CHP!AB188+Autoproducer!AB188</f>
        <v>6317702900233.7188</v>
      </c>
      <c r="AD139" s="483">
        <f ca="1">AD108+CHP!AC188+Autoproducer!AC188</f>
        <v>6316988542677.4492</v>
      </c>
      <c r="AE139" s="483">
        <f ca="1">AE108+CHP!AD188+Autoproducer!AD188</f>
        <v>6316480893038.6309</v>
      </c>
      <c r="AF139" s="483">
        <f ca="1">AF108+CHP!AE188+Autoproducer!AE188</f>
        <v>6316180656486.2861</v>
      </c>
      <c r="AG139" s="483">
        <f ca="1">AG108+CHP!AF188+Autoproducer!AF188</f>
        <v>6316088547521.4316</v>
      </c>
      <c r="AH139" s="483">
        <f ca="1">AH108+CHP!AG188+Autoproducer!AG188</f>
        <v>6316205290033.3359</v>
      </c>
    </row>
    <row r="140" spans="1:34">
      <c r="A140" s="457" t="s">
        <v>258</v>
      </c>
      <c r="B140" s="457" t="s">
        <v>393</v>
      </c>
      <c r="C140" s="483">
        <f ca="1">C109+CHP!B189+Autoproducer!B189</f>
        <v>9257867539850.2676</v>
      </c>
      <c r="D140" s="483">
        <f ca="1">D109+CHP!C189+Autoproducer!C189</f>
        <v>8991386782978.043</v>
      </c>
      <c r="E140" s="483">
        <f ca="1">E109+CHP!D189+Autoproducer!D189</f>
        <v>7475427227908.6963</v>
      </c>
      <c r="F140" s="483">
        <f ca="1">F109+CHP!E189+Autoproducer!E189</f>
        <v>7339721629989.0869</v>
      </c>
      <c r="G140" s="483">
        <f ca="1">G109+CHP!F189+Autoproducer!F189</f>
        <v>8254749710975.6719</v>
      </c>
      <c r="H140" s="483">
        <f ca="1">H109+CHP!G189+Autoproducer!G189</f>
        <v>8510938160925.0352</v>
      </c>
      <c r="I140" s="483">
        <f ca="1">I109+CHP!H189+Autoproducer!H189</f>
        <v>8429776762976.8594</v>
      </c>
      <c r="J140" s="483">
        <f ca="1">J109+CHP!I189+Autoproducer!I189</f>
        <v>8349457269259.5703</v>
      </c>
      <c r="K140" s="483">
        <f ca="1">K109+CHP!J189+Autoproducer!J189</f>
        <v>8269972087473.2773</v>
      </c>
      <c r="L140" s="483">
        <f ca="1">L109+CHP!K189+Autoproducer!K189</f>
        <v>8191313711400.1816</v>
      </c>
      <c r="M140" s="483">
        <f ca="1">M109+CHP!L189+Autoproducer!L189</f>
        <v>8113474720241.3887</v>
      </c>
      <c r="N140" s="483">
        <f ca="1">N109+CHP!M189+Autoproducer!M189</f>
        <v>8036447777963.2334</v>
      </c>
      <c r="O140" s="483">
        <f ca="1">O109+CHP!N189+Autoproducer!N189</f>
        <v>7899568146620.0479</v>
      </c>
      <c r="P140" s="483">
        <f ca="1">P109+CHP!O189+Autoproducer!O189</f>
        <v>7765263136788.1211</v>
      </c>
      <c r="Q140" s="483">
        <f ca="1">Q109+CHP!P189+Autoproducer!P189</f>
        <v>7633491755243.4316</v>
      </c>
      <c r="R140" s="483">
        <f ca="1">R109+CHP!Q189+Autoproducer!Q189</f>
        <v>7504213867184.4971</v>
      </c>
      <c r="S140" s="483">
        <f ca="1">S109+CHP!R189+Autoproducer!R189</f>
        <v>7377390184982.3174</v>
      </c>
      <c r="T140" s="483">
        <f ca="1">T109+CHP!S189+Autoproducer!S189</f>
        <v>7252982257244.9541</v>
      </c>
      <c r="U140" s="483">
        <f ca="1">U109+CHP!T189+Autoproducer!T189</f>
        <v>7130952458194.5752</v>
      </c>
      <c r="V140" s="483">
        <f ca="1">V109+CHP!U189+Autoproducer!U189</f>
        <v>7011263977354.9424</v>
      </c>
      <c r="W140" s="483">
        <f ca="1">W109+CHP!V189+Autoproducer!V189</f>
        <v>6893880809547.4775</v>
      </c>
      <c r="X140" s="483">
        <f ca="1">X109+CHP!W189+Autoproducer!W189</f>
        <v>6778767745194.1455</v>
      </c>
      <c r="Y140" s="483">
        <f ca="1">Y109+CHP!X189+Autoproducer!X189</f>
        <v>6664792789504.583</v>
      </c>
      <c r="Z140" s="483">
        <f ca="1">Z109+CHP!Y189+Autoproducer!Y189</f>
        <v>6552769677387.9404</v>
      </c>
      <c r="AA140" s="483">
        <f ca="1">AA109+CHP!Z189+Autoproducer!Z189</f>
        <v>6442664928179.3848</v>
      </c>
      <c r="AB140" s="483">
        <f ca="1">AB109+CHP!AA189+Autoproducer!AA189</f>
        <v>6334445635603.2822</v>
      </c>
      <c r="AC140" s="483">
        <f ca="1">AC109+CHP!AB189+Autoproducer!AB189</f>
        <v>6228079457918.9316</v>
      </c>
      <c r="AD140" s="483">
        <f ca="1">AD109+CHP!AC189+Autoproducer!AC189</f>
        <v>6123534608235.3682</v>
      </c>
      <c r="AE140" s="483">
        <f ca="1">AE109+CHP!AD189+Autoproducer!AD189</f>
        <v>6020779844992.3252</v>
      </c>
      <c r="AF140" s="483">
        <f ca="1">AF109+CHP!AE189+Autoproducer!AE189</f>
        <v>5919784462604.499</v>
      </c>
      <c r="AG140" s="483">
        <f ca="1">AG109+CHP!AF189+Autoproducer!AF189</f>
        <v>5820518282266.332</v>
      </c>
      <c r="AH140" s="483">
        <f ca="1">AH109+CHP!AG189+Autoproducer!AG189</f>
        <v>5722951642914.5381</v>
      </c>
    </row>
    <row r="141" spans="1:34">
      <c r="A141" s="457" t="s">
        <v>306</v>
      </c>
      <c r="B141" s="457" t="s">
        <v>393</v>
      </c>
      <c r="C141" s="483">
        <f ca="1">C110+CHP!B190+Autoproducer!B190</f>
        <v>1632869774884.4839</v>
      </c>
      <c r="D141" s="483">
        <f ca="1">D110+CHP!C190+Autoproducer!C190</f>
        <v>1542287328950.9207</v>
      </c>
      <c r="E141" s="483">
        <f ca="1">E110+CHP!D190+Autoproducer!D190</f>
        <v>1296541575567.6243</v>
      </c>
      <c r="F141" s="483">
        <f ca="1">F110+CHP!E190+Autoproducer!E190</f>
        <v>1374147820858.1318</v>
      </c>
      <c r="G141" s="483">
        <f ca="1">G110+CHP!F190+Autoproducer!F190</f>
        <v>1557930448286.7039</v>
      </c>
      <c r="H141" s="483">
        <f ca="1">H110+CHP!G190+Autoproducer!G190</f>
        <v>1599174729299.7922</v>
      </c>
      <c r="I141" s="483">
        <f ca="1">I110+CHP!H190+Autoproducer!H190</f>
        <v>1590065821896.2039</v>
      </c>
      <c r="J141" s="483">
        <f ca="1">J110+CHP!I190+Autoproducer!I190</f>
        <v>1581154534307.991</v>
      </c>
      <c r="K141" s="483">
        <f ca="1">K110+CHP!J190+Autoproducer!J190</f>
        <v>1572440676599.3762</v>
      </c>
      <c r="L141" s="483">
        <f ca="1">L110+CHP!K190+Autoproducer!K190</f>
        <v>1563924089263.4697</v>
      </c>
      <c r="M141" s="483">
        <f ca="1">M110+CHP!L190+Autoproducer!L190</f>
        <v>1555604643387.2231</v>
      </c>
      <c r="N141" s="483">
        <f ca="1">N110+CHP!M190+Autoproducer!M190</f>
        <v>1547482240822.3149</v>
      </c>
      <c r="O141" s="483">
        <f ca="1">O110+CHP!N190+Autoproducer!N190</f>
        <v>1533308888900.2974</v>
      </c>
      <c r="P141" s="483">
        <f ca="1">P110+CHP!O190+Autoproducer!O190</f>
        <v>1519774491216.6968</v>
      </c>
      <c r="Q141" s="483">
        <f ca="1">Q110+CHP!P190+Autoproducer!P190</f>
        <v>1506879179234.3879</v>
      </c>
      <c r="R141" s="483">
        <f ca="1">R110+CHP!Q190+Autoproducer!Q190</f>
        <v>1494623418561.9922</v>
      </c>
      <c r="S141" s="483">
        <f ca="1">S110+CHP!R190+Autoproducer!R190</f>
        <v>1483008012949.3213</v>
      </c>
      <c r="T141" s="483">
        <f ca="1">T110+CHP!S190+Autoproducer!S190</f>
        <v>1472034108503.7212</v>
      </c>
      <c r="U141" s="483">
        <f ca="1">U110+CHP!T190+Autoproducer!T190</f>
        <v>1461703198131.9778</v>
      </c>
      <c r="V141" s="483">
        <f ca="1">V110+CHP!U190+Autoproducer!U190</f>
        <v>1452017126212.636</v>
      </c>
      <c r="W141" s="483">
        <f ca="1">W110+CHP!V190+Autoproducer!V190</f>
        <v>1442978093503.7573</v>
      </c>
      <c r="X141" s="483">
        <f ca="1">X110+CHP!W190+Autoproducer!W190</f>
        <v>1434588662291.3057</v>
      </c>
      <c r="Y141" s="483">
        <f ca="1">Y110+CHP!X190+Autoproducer!X190</f>
        <v>1415829064897.5935</v>
      </c>
      <c r="Z141" s="483">
        <f ca="1">Z110+CHP!Y190+Autoproducer!Y190</f>
        <v>1397382435310.425</v>
      </c>
      <c r="AA141" s="483">
        <f ca="1">AA110+CHP!Z190+Autoproducer!Z190</f>
        <v>1379243417680.4058</v>
      </c>
      <c r="AB141" s="483">
        <f ca="1">AB110+CHP!AA190+Autoproducer!AA190</f>
        <v>1361406748023.1731</v>
      </c>
      <c r="AC141" s="483">
        <f ca="1">AC110+CHP!AB190+Autoproducer!AB190</f>
        <v>1343867252643.3848</v>
      </c>
      <c r="AD141" s="483">
        <f ca="1">AD110+CHP!AC190+Autoproducer!AC190</f>
        <v>1326619846585.7397</v>
      </c>
      <c r="AE141" s="483">
        <f ca="1">AE110+CHP!AD190+Autoproducer!AD190</f>
        <v>1309659532112.5818</v>
      </c>
      <c r="AF141" s="483">
        <f ca="1">AF110+CHP!AE190+Autoproducer!AE190</f>
        <v>1292981397207.6118</v>
      </c>
      <c r="AG141" s="483">
        <f ca="1">AG110+CHP!AF190+Autoproducer!AF190</f>
        <v>1276580614105.2776</v>
      </c>
      <c r="AH141" s="483">
        <f ca="1">AH110+CHP!AG190+Autoproducer!AG190</f>
        <v>1260452437845.3916</v>
      </c>
    </row>
    <row r="142" spans="1:34">
      <c r="A142" s="431" t="s">
        <v>259</v>
      </c>
      <c r="B142" s="431"/>
      <c r="C142" s="483">
        <f ca="1">C111+CHP!B191+Autoproducer!B191</f>
        <v>7598391794859.0244</v>
      </c>
      <c r="D142" s="483">
        <f ca="1">D111+CHP!C191+Autoproducer!C191</f>
        <v>5233709785046.3213</v>
      </c>
      <c r="E142" s="483">
        <f ca="1">E111+CHP!D191+Autoproducer!D191</f>
        <v>5422185227068.0869</v>
      </c>
      <c r="F142" s="483">
        <f ca="1">F111+CHP!E191+Autoproducer!E191</f>
        <v>9575303395111.4297</v>
      </c>
      <c r="G142" s="483">
        <f ca="1">G111+CHP!F191+Autoproducer!F191</f>
        <v>11277597636415.156</v>
      </c>
      <c r="H142" s="483">
        <f ca="1">H111+CHP!G191+Autoproducer!G191</f>
        <v>10006443570170.738</v>
      </c>
      <c r="I142" s="483">
        <f ca="1">I111+CHP!H191+Autoproducer!H191</f>
        <v>10341730320628.719</v>
      </c>
      <c r="J142" s="483">
        <f ca="1">J111+CHP!I191+Autoproducer!I191</f>
        <v>10688252357405.992</v>
      </c>
      <c r="K142" s="483">
        <f ca="1">K111+CHP!J191+Autoproducer!J191</f>
        <v>11046386183003.051</v>
      </c>
      <c r="L142" s="483">
        <f ca="1">L111+CHP!K191+Autoproducer!K191</f>
        <v>11416520917027.201</v>
      </c>
      <c r="M142" s="483">
        <f ca="1">M111+CHP!L191+Autoproducer!L191</f>
        <v>11799058719012.939</v>
      </c>
      <c r="N142" s="483">
        <f ca="1">N111+CHP!M191+Autoproducer!M191</f>
        <v>12194415225411.797</v>
      </c>
      <c r="O142" s="483">
        <f ca="1">O111+CHP!N191+Autoproducer!N191</f>
        <v>12315110869282.766</v>
      </c>
      <c r="P142" s="483">
        <f ca="1">P111+CHP!O191+Autoproducer!O191</f>
        <v>12437003658605.238</v>
      </c>
      <c r="Q142" s="483">
        <f ca="1">Q111+CHP!P191+Autoproducer!P191</f>
        <v>12560105422502.236</v>
      </c>
      <c r="R142" s="483">
        <f ca="1">R111+CHP!Q191+Autoproducer!Q191</f>
        <v>12684428107775.895</v>
      </c>
      <c r="S142" s="483">
        <f ca="1">S111+CHP!R191+Autoproducer!R191</f>
        <v>12809983780064.061</v>
      </c>
      <c r="T142" s="483">
        <f ca="1">T111+CHP!S191+Autoproducer!S191</f>
        <v>12936784625008.596</v>
      </c>
      <c r="U142" s="483">
        <f ca="1">U111+CHP!T191+Autoproducer!T191</f>
        <v>13064842949435.307</v>
      </c>
      <c r="V142" s="483">
        <f ca="1">V111+CHP!U191+Autoproducer!U191</f>
        <v>13194171182545.797</v>
      </c>
      <c r="W142" s="483">
        <f ca="1">W111+CHP!V191+Autoproducer!V191</f>
        <v>13324781877121.234</v>
      </c>
      <c r="X142" s="483">
        <f ca="1">X111+CHP!W191+Autoproducer!W191</f>
        <v>13456687710738.186</v>
      </c>
      <c r="Y142" s="483">
        <f ca="1">Y111+CHP!X191+Autoproducer!X191</f>
        <v>13443090771105.211</v>
      </c>
      <c r="Z142" s="483">
        <f ca="1">Z111+CHP!Y191+Autoproducer!Y191</f>
        <v>13429508174987.215</v>
      </c>
      <c r="AA142" s="483">
        <f ca="1">AA111+CHP!Z191+Autoproducer!Z191</f>
        <v>13415939897786.824</v>
      </c>
      <c r="AB142" s="483">
        <f ca="1">AB111+CHP!AA191+Autoproducer!AA191</f>
        <v>13402385915090.75</v>
      </c>
      <c r="AC142" s="483">
        <f ca="1">AC111+CHP!AB191+Autoproducer!AB191</f>
        <v>13388846202667.102</v>
      </c>
      <c r="AD142" s="483">
        <f ca="1">AD111+CHP!AC191+Autoproducer!AC191</f>
        <v>13375320736462.748</v>
      </c>
      <c r="AE142" s="483">
        <f ca="1">AE111+CHP!AD191+Autoproducer!AD191</f>
        <v>13361809492600.695</v>
      </c>
      <c r="AF142" s="483">
        <f ca="1">AF111+CHP!AE191+Autoproducer!AE191</f>
        <v>13348312447377.559</v>
      </c>
      <c r="AG142" s="483">
        <f ca="1">AG111+CHP!AF191+Autoproducer!AF191</f>
        <v>13334829577261.008</v>
      </c>
      <c r="AH142" s="483">
        <f ca="1">AH111+CHP!AG191+Autoproducer!AG191</f>
        <v>13321360858887.299</v>
      </c>
    </row>
    <row r="143" spans="1:34">
      <c r="A143" s="458" t="s">
        <v>260</v>
      </c>
      <c r="B143" s="458" t="s">
        <v>395</v>
      </c>
      <c r="C143" s="483">
        <f ca="1">C112+CHP!B192+Autoproducer!B192</f>
        <v>1412619822920.4216</v>
      </c>
      <c r="D143" s="483">
        <f ca="1">D112+CHP!C192+Autoproducer!C192</f>
        <v>1442610810654.3564</v>
      </c>
      <c r="E143" s="483">
        <f ca="1">E112+CHP!D192+Autoproducer!D192</f>
        <v>1207583581948.7173</v>
      </c>
      <c r="F143" s="483">
        <f ca="1">F112+CHP!E192+Autoproducer!E192</f>
        <v>1804475451018.2749</v>
      </c>
      <c r="G143" s="483">
        <f ca="1">G112+CHP!F192+Autoproducer!F192</f>
        <v>2389267130161.5981</v>
      </c>
      <c r="H143" s="483">
        <f ca="1">H112+CHP!G192+Autoproducer!G192</f>
        <v>2145499456652.8569</v>
      </c>
      <c r="I143" s="483">
        <f ca="1">I112+CHP!H192+Autoproducer!H192</f>
        <v>2191040554179.6626</v>
      </c>
      <c r="J143" s="483">
        <f ca="1">J112+CHP!I192+Autoproducer!I192</f>
        <v>2237861163267.123</v>
      </c>
      <c r="K143" s="483">
        <f ca="1">K112+CHP!J192+Autoproducer!J192</f>
        <v>2286002073014.8408</v>
      </c>
      <c r="L143" s="483">
        <f ca="1">L112+CHP!K192+Autoproducer!K192</f>
        <v>2335505429401.7783</v>
      </c>
      <c r="M143" s="483">
        <f ca="1">M112+CHP!L192+Autoproducer!L192</f>
        <v>2386414781006.7119</v>
      </c>
      <c r="N143" s="483">
        <f ca="1">N112+CHP!M192+Autoproducer!M192</f>
        <v>2438775126275.0034</v>
      </c>
      <c r="O143" s="483">
        <f ca="1">O112+CHP!N192+Autoproducer!N192</f>
        <v>2473542071407.2959</v>
      </c>
      <c r="P143" s="483">
        <f ca="1">P112+CHP!O192+Autoproducer!O192</f>
        <v>2508881000852.2891</v>
      </c>
      <c r="Q143" s="483">
        <f ca="1">Q112+CHP!P192+Autoproducer!P192</f>
        <v>2544802224423.0088</v>
      </c>
      <c r="R143" s="483">
        <f ca="1">R112+CHP!Q192+Autoproducer!Q192</f>
        <v>2581316246946.9209</v>
      </c>
      <c r="S143" s="483">
        <f ca="1">S112+CHP!R192+Autoproducer!R192</f>
        <v>2618433772040.2905</v>
      </c>
      <c r="T143" s="483">
        <f ca="1">T112+CHP!S192+Autoproducer!S192</f>
        <v>2656165705956.3481</v>
      </c>
      <c r="U143" s="483">
        <f ca="1">U112+CHP!T192+Autoproducer!T192</f>
        <v>2694523161508.7192</v>
      </c>
      <c r="V143" s="483">
        <f ca="1">V112+CHP!U192+Autoproducer!U192</f>
        <v>2733517462071.5884</v>
      </c>
      <c r="W143" s="483">
        <f ca="1">W112+CHP!V192+Autoproducer!V192</f>
        <v>2773160145658.1147</v>
      </c>
      <c r="X143" s="483">
        <f ca="1">X112+CHP!W192+Autoproducer!W192</f>
        <v>2813462969078.6235</v>
      </c>
      <c r="Y143" s="483">
        <f ca="1">Y112+CHP!X192+Autoproducer!X192</f>
        <v>2847199069780.667</v>
      </c>
      <c r="Z143" s="483">
        <f ca="1">Z112+CHP!Y192+Autoproducer!Y192</f>
        <v>2881421680372.2803</v>
      </c>
      <c r="AA143" s="483">
        <f ca="1">AA112+CHP!Z192+Autoproducer!Z192</f>
        <v>2916138529749.0059</v>
      </c>
      <c r="AB143" s="483">
        <f ca="1">AB112+CHP!AA192+Autoproducer!AA192</f>
        <v>2951357474745.5991</v>
      </c>
      <c r="AC143" s="483">
        <f ca="1">AC112+CHP!AB192+Autoproducer!AB192</f>
        <v>2987086502287.6875</v>
      </c>
      <c r="AD143" s="483">
        <f ca="1">AD112+CHP!AC192+Autoproducer!AC192</f>
        <v>3023333731579.8276</v>
      </c>
      <c r="AE143" s="483">
        <f ca="1">AE112+CHP!AD192+Autoproducer!AD192</f>
        <v>3060107416330.5825</v>
      </c>
      <c r="AF143" s="483">
        <f ca="1">AF112+CHP!AE192+Autoproducer!AE192</f>
        <v>3097415947015.2339</v>
      </c>
      <c r="AG143" s="483">
        <f ca="1">AG112+CHP!AF192+Autoproducer!AF192</f>
        <v>3135267853176.7925</v>
      </c>
      <c r="AH143" s="483">
        <f ca="1">AH112+CHP!AG192+Autoproducer!AG192</f>
        <v>3173671805765.9194</v>
      </c>
    </row>
    <row r="144" spans="1:34">
      <c r="A144" s="458" t="s">
        <v>307</v>
      </c>
      <c r="B144" s="458" t="s">
        <v>395</v>
      </c>
      <c r="C144" s="483">
        <f ca="1">C113+CHP!B193+Autoproducer!B193</f>
        <v>848561666272.77527</v>
      </c>
      <c r="D144" s="483">
        <f ca="1">D113+CHP!C193+Autoproducer!C193</f>
        <v>685818527383.5636</v>
      </c>
      <c r="E144" s="483">
        <f ca="1">E113+CHP!D193+Autoproducer!D193</f>
        <v>583572258701.3927</v>
      </c>
      <c r="F144" s="483">
        <f ca="1">F113+CHP!E193+Autoproducer!E193</f>
        <v>1196577094511.4866</v>
      </c>
      <c r="G144" s="483">
        <f ca="1">G113+CHP!F193+Autoproducer!F193</f>
        <v>1576110372198.8127</v>
      </c>
      <c r="H144" s="483">
        <f ca="1">H113+CHP!G193+Autoproducer!G193</f>
        <v>1448621293072.9492</v>
      </c>
      <c r="I144" s="483">
        <f ca="1">I113+CHP!H193+Autoproducer!H193</f>
        <v>1463828463154.9392</v>
      </c>
      <c r="J144" s="483">
        <f ca="1">J113+CHP!I193+Autoproducer!I193</f>
        <v>1479222429024.0894</v>
      </c>
      <c r="K144" s="483">
        <f ca="1">K113+CHP!J193+Autoproducer!J193</f>
        <v>1494806334715.3188</v>
      </c>
      <c r="L144" s="483">
        <f ca="1">L113+CHP!K193+Autoproducer!K193</f>
        <v>1510583399895.8054</v>
      </c>
      <c r="M144" s="483">
        <f ca="1">M113+CHP!L193+Autoproducer!L193</f>
        <v>1526556922127.5684</v>
      </c>
      <c r="N144" s="483">
        <f ca="1">N113+CHP!M193+Autoproducer!M193</f>
        <v>1542730279203.7871</v>
      </c>
      <c r="O144" s="483">
        <f ca="1">O113+CHP!N193+Autoproducer!N193</f>
        <v>1556531232306.752</v>
      </c>
      <c r="P144" s="483">
        <f ca="1">P113+CHP!O193+Autoproducer!O193</f>
        <v>1570462719786.4629</v>
      </c>
      <c r="Q144" s="483">
        <f ca="1">Q113+CHP!P193+Autoproducer!P193</f>
        <v>1584526109099.1082</v>
      </c>
      <c r="R144" s="483">
        <f ca="1">R113+CHP!Q193+Autoproducer!Q193</f>
        <v>1598722784384.6548</v>
      </c>
      <c r="S144" s="483">
        <f ca="1">S113+CHP!R193+Autoproducer!R193</f>
        <v>1613054146708.2185</v>
      </c>
      <c r="T144" s="483">
        <f ca="1">T113+CHP!S193+Autoproducer!S193</f>
        <v>1627521614305.4399</v>
      </c>
      <c r="U144" s="483">
        <f ca="1">U113+CHP!T193+Autoproducer!T193</f>
        <v>1642126622831.9521</v>
      </c>
      <c r="V144" s="483">
        <f ca="1">V113+CHP!U193+Autoproducer!U193</f>
        <v>1656870625617.0034</v>
      </c>
      <c r="W144" s="483">
        <f ca="1">W113+CHP!V193+Autoproducer!V193</f>
        <v>1671755093921.3179</v>
      </c>
      <c r="X144" s="483">
        <f ca="1">X113+CHP!W193+Autoproducer!W193</f>
        <v>1686781517199.2646</v>
      </c>
      <c r="Y144" s="483">
        <f ca="1">Y113+CHP!X193+Autoproducer!X193</f>
        <v>1697916311270.6851</v>
      </c>
      <c r="Z144" s="483">
        <f ca="1">Z113+CHP!Y193+Autoproducer!Y193</f>
        <v>1709132622703.8955</v>
      </c>
      <c r="AA144" s="483">
        <f ca="1">AA113+CHP!Z193+Autoproducer!Z193</f>
        <v>1720431174878.2742</v>
      </c>
      <c r="AB144" s="483">
        <f ca="1">AB113+CHP!AA193+Autoproducer!AA193</f>
        <v>1731812699395.5117</v>
      </c>
      <c r="AC144" s="483">
        <f ca="1">AC113+CHP!AB193+Autoproducer!AB193</f>
        <v>1743277936194.2546</v>
      </c>
      <c r="AD144" s="483">
        <f ca="1">AD113+CHP!AC193+Autoproducer!AC193</f>
        <v>1754827633666.551</v>
      </c>
      <c r="AE144" s="483">
        <f ca="1">AE113+CHP!AD193+Autoproducer!AD193</f>
        <v>1766462548776.105</v>
      </c>
      <c r="AF144" s="483">
        <f ca="1">AF113+CHP!AE193+Autoproducer!AE193</f>
        <v>1778183447178.3975</v>
      </c>
      <c r="AG144" s="483">
        <f ca="1">AG113+CHP!AF193+Autoproducer!AF193</f>
        <v>1789991103342.6785</v>
      </c>
      <c r="AH144" s="483">
        <f ca="1">AH113+CHP!AG193+Autoproducer!AG193</f>
        <v>1801886300675.8799</v>
      </c>
    </row>
    <row r="145" spans="1:34">
      <c r="A145" s="459" t="s">
        <v>308</v>
      </c>
      <c r="B145" s="459" t="s">
        <v>394</v>
      </c>
      <c r="C145" s="483">
        <f ca="1">C114+CHP!B194+Autoproducer!B194</f>
        <v>2725404889904.395</v>
      </c>
      <c r="D145" s="483">
        <f ca="1">D114+CHP!C194+Autoproducer!C194</f>
        <v>1991332992285.0723</v>
      </c>
      <c r="E145" s="483">
        <f ca="1">E114+CHP!D194+Autoproducer!D194</f>
        <v>1992167827218.4548</v>
      </c>
      <c r="F145" s="483">
        <f ca="1">F114+CHP!E194+Autoproducer!E194</f>
        <v>3854450530334.6719</v>
      </c>
      <c r="G145" s="483">
        <f ca="1">G114+CHP!F194+Autoproducer!F194</f>
        <v>4817968295031.2402</v>
      </c>
      <c r="H145" s="483">
        <f ca="1">H114+CHP!G194+Autoproducer!G194</f>
        <v>4764321536661.415</v>
      </c>
      <c r="I145" s="483">
        <f ca="1">I114+CHP!H194+Autoproducer!H194</f>
        <v>4828692321976.1338</v>
      </c>
      <c r="J145" s="483">
        <f ca="1">J114+CHP!I194+Autoproducer!I194</f>
        <v>4893932821471.5898</v>
      </c>
      <c r="K145" s="483">
        <f ca="1">K114+CHP!J194+Autoproducer!J194</f>
        <v>4960054785862.8418</v>
      </c>
      <c r="L145" s="483">
        <f ca="1">L114+CHP!K194+Autoproducer!K194</f>
        <v>5027070124628.9463</v>
      </c>
      <c r="M145" s="483">
        <f ca="1">M114+CHP!L194+Autoproducer!L194</f>
        <v>5094990908158.0283</v>
      </c>
      <c r="N145" s="483">
        <f ca="1">N114+CHP!M194+Autoproducer!M194</f>
        <v>5163829369921.3174</v>
      </c>
      <c r="O145" s="483">
        <f ca="1">O114+CHP!N194+Autoproducer!N194</f>
        <v>5220206128643.9453</v>
      </c>
      <c r="P145" s="483">
        <f ca="1">P114+CHP!O194+Autoproducer!O194</f>
        <v>5277198387743.5977</v>
      </c>
      <c r="Q145" s="483">
        <f ca="1">Q114+CHP!P194+Autoproducer!P194</f>
        <v>5334812867023.3027</v>
      </c>
      <c r="R145" s="483">
        <f ca="1">R114+CHP!Q194+Autoproducer!Q194</f>
        <v>5393056359650.3896</v>
      </c>
      <c r="S145" s="483">
        <f ca="1">S114+CHP!R194+Autoproducer!R194</f>
        <v>5451935732957.4482</v>
      </c>
      <c r="T145" s="483">
        <f ca="1">T114+CHP!S194+Autoproducer!S194</f>
        <v>5511457929252.0371</v>
      </c>
      <c r="U145" s="483">
        <f ca="1">U114+CHP!T194+Autoproducer!T194</f>
        <v>5571629966635.2354</v>
      </c>
      <c r="V145" s="483">
        <f ca="1">V114+CHP!U194+Autoproducer!U194</f>
        <v>5632458939829.125</v>
      </c>
      <c r="W145" s="483">
        <f ca="1">W114+CHP!V194+Autoproducer!V194</f>
        <v>5693952021013.3125</v>
      </c>
      <c r="X145" s="483">
        <f ca="1">X114+CHP!W194+Autoproducer!W194</f>
        <v>5756116460670.5791</v>
      </c>
      <c r="Y145" s="483">
        <f ca="1">Y114+CHP!X194+Autoproducer!X194</f>
        <v>5765131511880.9717</v>
      </c>
      <c r="Z145" s="483">
        <f ca="1">Z114+CHP!Y194+Autoproducer!Y194</f>
        <v>5774160682185.1816</v>
      </c>
      <c r="AA145" s="483">
        <f ca="1">AA114+CHP!Z194+Autoproducer!Z194</f>
        <v>5783203993696.0957</v>
      </c>
      <c r="AB145" s="483">
        <f ca="1">AB114+CHP!AA194+Autoproducer!AA194</f>
        <v>5792261468561.2305</v>
      </c>
      <c r="AC145" s="483">
        <f ca="1">AC114+CHP!AB194+Autoproducer!AB194</f>
        <v>5801333128962.7969</v>
      </c>
      <c r="AD145" s="483">
        <f ca="1">AD114+CHP!AC194+Autoproducer!AC194</f>
        <v>5810418997117.7412</v>
      </c>
      <c r="AE145" s="483">
        <f ca="1">AE114+CHP!AD194+Autoproducer!AD194</f>
        <v>5819519095277.8047</v>
      </c>
      <c r="AF145" s="483">
        <f ca="1">AF114+CHP!AE194+Autoproducer!AE194</f>
        <v>5828633445729.582</v>
      </c>
      <c r="AG145" s="483">
        <f ca="1">AG114+CHP!AF194+Autoproducer!AF194</f>
        <v>5837762070794.5693</v>
      </c>
      <c r="AH145" s="483">
        <f ca="1">AH114+CHP!AG194+Autoproducer!AG194</f>
        <v>5846904992829.2246</v>
      </c>
    </row>
    <row r="146" spans="1:34">
      <c r="A146" s="459" t="s">
        <v>309</v>
      </c>
      <c r="B146" s="459" t="s">
        <v>394</v>
      </c>
      <c r="C146" s="483">
        <f ca="1">C115+CHP!B195+Autoproducer!B195</f>
        <v>472714202353.0379</v>
      </c>
      <c r="D146" s="483">
        <f ca="1">D115+CHP!C195+Autoproducer!C195</f>
        <v>339862633932.2796</v>
      </c>
      <c r="E146" s="483">
        <f ca="1">E115+CHP!D195+Autoproducer!D195</f>
        <v>340002152314.41907</v>
      </c>
      <c r="F146" s="483">
        <f ca="1">F115+CHP!E195+Autoproducer!E195</f>
        <v>658125362893.75891</v>
      </c>
      <c r="G146" s="483">
        <f ca="1">G115+CHP!F195+Autoproducer!F195</f>
        <v>820701120867.37537</v>
      </c>
      <c r="H146" s="483">
        <f ca="1">H115+CHP!G195+Autoproducer!G195</f>
        <v>810809330364.14026</v>
      </c>
      <c r="I146" s="483">
        <f ca="1">I115+CHP!H195+Autoproducer!H195</f>
        <v>822128717500.85071</v>
      </c>
      <c r="J146" s="483">
        <f ca="1">J115+CHP!I195+Autoproducer!I195</f>
        <v>833615073309.04895</v>
      </c>
      <c r="K146" s="483">
        <f ca="1">K115+CHP!J195+Autoproducer!J195</f>
        <v>845271193860.80371</v>
      </c>
      <c r="L146" s="483">
        <f ca="1">L115+CHP!K195+Autoproducer!K195</f>
        <v>857099933798.58728</v>
      </c>
      <c r="M146" s="483">
        <f ca="1">M115+CHP!L195+Autoproducer!L195</f>
        <v>869104207927.00598</v>
      </c>
      <c r="N146" s="483">
        <f ca="1">N115+CHP!M195+Autoproducer!M195</f>
        <v>881286992856.84888</v>
      </c>
      <c r="O146" s="483">
        <f ca="1">O115+CHP!N195+Autoproducer!N195</f>
        <v>890409062142.17603</v>
      </c>
      <c r="P146" s="483">
        <f ca="1">P115+CHP!O195+Autoproducer!O195</f>
        <v>899638900696.1156</v>
      </c>
      <c r="Q146" s="483">
        <f ca="1">Q115+CHP!P195+Autoproducer!P195</f>
        <v>908977551210.44458</v>
      </c>
      <c r="R146" s="483">
        <f ca="1">R115+CHP!Q195+Autoproducer!Q195</f>
        <v>918426069952.8158</v>
      </c>
      <c r="S146" s="483">
        <f ca="1">S115+CHP!R195+Autoproducer!R195</f>
        <v>927985526879.08081</v>
      </c>
      <c r="T146" s="483">
        <f ca="1">T115+CHP!S195+Autoproducer!S195</f>
        <v>937657005747.43066</v>
      </c>
      <c r="U146" s="483">
        <f ca="1">U115+CHP!T195+Autoproducer!T195</f>
        <v>947441604234.3595</v>
      </c>
      <c r="V146" s="483">
        <f ca="1">V115+CHP!U195+Autoproducer!U195</f>
        <v>957340434052.46045</v>
      </c>
      <c r="W146" s="483">
        <f ca="1">W115+CHP!V195+Autoproducer!V195</f>
        <v>967354621070.0719</v>
      </c>
      <c r="X146" s="483">
        <f ca="1">X115+CHP!W195+Autoproducer!W195</f>
        <v>977485305432.77441</v>
      </c>
      <c r="Y146" s="483">
        <f ca="1">Y115+CHP!X195+Autoproducer!X195</f>
        <v>978757796919.22595</v>
      </c>
      <c r="Z146" s="483">
        <f ca="1">Z115+CHP!Y195+Autoproducer!Y195</f>
        <v>980036179972.12622</v>
      </c>
      <c r="AA146" s="483">
        <f ca="1">AA115+CHP!Z195+Autoproducer!Z195</f>
        <v>981320405001.36584</v>
      </c>
      <c r="AB146" s="483">
        <f ca="1">AB115+CHP!AA195+Autoproducer!AA195</f>
        <v>982610423226.52527</v>
      </c>
      <c r="AC146" s="483">
        <f ca="1">AC115+CHP!AB195+Autoproducer!AB195</f>
        <v>983906186664.75513</v>
      </c>
      <c r="AD146" s="483">
        <f ca="1">AD115+CHP!AC195+Autoproducer!AC195</f>
        <v>985207648118.84204</v>
      </c>
      <c r="AE146" s="483">
        <f ca="1">AE115+CHP!AD195+Autoproducer!AD195</f>
        <v>986514761165.4502</v>
      </c>
      <c r="AF146" s="483">
        <f ca="1">AF115+CHP!AE195+Autoproducer!AE195</f>
        <v>987827480143.54492</v>
      </c>
      <c r="AG146" s="483">
        <f ca="1">AG115+CHP!AF195+Autoproducer!AF195</f>
        <v>989145760142.98865</v>
      </c>
      <c r="AH146" s="483">
        <f ca="1">AH115+CHP!AG195+Autoproducer!AG195</f>
        <v>990469556993.30933</v>
      </c>
    </row>
    <row r="147" spans="1:34">
      <c r="A147" s="459" t="s">
        <v>310</v>
      </c>
      <c r="B147" s="459" t="s">
        <v>394</v>
      </c>
      <c r="C147" s="483">
        <f ca="1">C116+CHP!B196+Autoproducer!B196</f>
        <v>980521349072.36707</v>
      </c>
      <c r="D147" s="483">
        <f ca="1">D116+CHP!C196+Autoproducer!C196</f>
        <v>594790983056.26587</v>
      </c>
      <c r="E147" s="483">
        <f ca="1">E116+CHP!D196+Autoproducer!D196</f>
        <v>594975139181.19263</v>
      </c>
      <c r="F147" s="483">
        <f ca="1">F116+CHP!E196+Autoproducer!E196</f>
        <v>1157505689887.7759</v>
      </c>
      <c r="G147" s="483">
        <f ca="1">G116+CHP!F196+Autoproducer!F196</f>
        <v>1404187161957.8484</v>
      </c>
      <c r="H147" s="483">
        <f ca="1">H116+CHP!G196+Autoproducer!G196</f>
        <v>1371974743258.8374</v>
      </c>
      <c r="I147" s="483">
        <f ca="1">I116+CHP!H196+Autoproducer!H196</f>
        <v>1398531296058.2778</v>
      </c>
      <c r="J147" s="483">
        <f ca="1">J116+CHP!I196+Autoproducer!I196</f>
        <v>1425755366214.7859</v>
      </c>
      <c r="K147" s="483">
        <f ca="1">K116+CHP!J196+Autoproducer!J196</f>
        <v>1453667856015.6707</v>
      </c>
      <c r="L147" s="483">
        <f ca="1">L116+CHP!K196+Autoproducer!K196</f>
        <v>1482290407597.5457</v>
      </c>
      <c r="M147" s="483">
        <f ca="1">M116+CHP!L196+Autoproducer!L196</f>
        <v>1511645430550.9377</v>
      </c>
      <c r="N147" s="483">
        <f ca="1">N116+CHP!M196+Autoproducer!M196</f>
        <v>1541756130575.6829</v>
      </c>
      <c r="O147" s="483">
        <f ca="1">O116+CHP!N196+Autoproducer!N196</f>
        <v>1547599609134.8416</v>
      </c>
      <c r="P147" s="483">
        <f ca="1">P116+CHP!O196+Autoproducer!O196</f>
        <v>1553686798983.9958</v>
      </c>
      <c r="Q147" s="483">
        <f ca="1">Q116+CHP!P196+Autoproducer!P196</f>
        <v>1560017415230.0701</v>
      </c>
      <c r="R147" s="483">
        <f ca="1">R116+CHP!Q196+Autoproducer!Q196</f>
        <v>1566591218097.0525</v>
      </c>
      <c r="S147" s="483">
        <f ca="1">S116+CHP!R196+Autoproducer!R196</f>
        <v>1573408012628.9617</v>
      </c>
      <c r="T147" s="483">
        <f ca="1">T116+CHP!S196+Autoproducer!S196</f>
        <v>1580467648402.5044</v>
      </c>
      <c r="U147" s="483">
        <f ca="1">U116+CHP!T196+Autoproducer!T196</f>
        <v>1587770019249.3022</v>
      </c>
      <c r="V147" s="483">
        <f ca="1">V116+CHP!U196+Autoproducer!U196</f>
        <v>1595315062987.6096</v>
      </c>
      <c r="W147" s="483">
        <f ca="1">W116+CHP!V196+Autoproducer!V196</f>
        <v>1603102761163.3879</v>
      </c>
      <c r="X147" s="483">
        <f ca="1">X116+CHP!W196+Autoproducer!W196</f>
        <v>1611133138800.6682</v>
      </c>
      <c r="Y147" s="483">
        <f ca="1">Y116+CHP!X196+Autoproducer!X196</f>
        <v>1607971300075.9382</v>
      </c>
      <c r="Z147" s="483">
        <f ca="1">Z116+CHP!Y196+Autoproducer!Y196</f>
        <v>1604890279231.2112</v>
      </c>
      <c r="AA147" s="483">
        <f ca="1">AA116+CHP!Z196+Autoproducer!Z196</f>
        <v>1601888908860.3777</v>
      </c>
      <c r="AB147" s="483">
        <f ca="1">AB116+CHP!AA196+Autoproducer!AA196</f>
        <v>1598966039250.8179</v>
      </c>
      <c r="AC147" s="483">
        <f ca="1">AC116+CHP!AB196+Autoproducer!AB196</f>
        <v>1596120538116.5908</v>
      </c>
      <c r="AD147" s="483">
        <f ca="1">AD116+CHP!AC196+Autoproducer!AC196</f>
        <v>1593351290335.6541</v>
      </c>
      <c r="AE147" s="483">
        <f ca="1">AE116+CHP!AD196+Autoproducer!AD196</f>
        <v>1590657197691.0437</v>
      </c>
      <c r="AF147" s="483">
        <f ca="1">AF116+CHP!AE196+Autoproducer!AE196</f>
        <v>1588037178615.9622</v>
      </c>
      <c r="AG147" s="483">
        <f ca="1">AG116+CHP!AF196+Autoproducer!AF196</f>
        <v>1585490167942.71</v>
      </c>
      <c r="AH147" s="483">
        <f ca="1">AH116+CHP!AG196+Autoproducer!AG196</f>
        <v>1583015116655.4072</v>
      </c>
    </row>
    <row r="148" spans="1:34">
      <c r="A148" s="455" t="s">
        <v>263</v>
      </c>
      <c r="B148" s="455" t="s">
        <v>819</v>
      </c>
      <c r="C148" s="483">
        <f ca="1">C117+CHP!B197+Autoproducer!B197</f>
        <v>473067342024.61859</v>
      </c>
      <c r="D148" s="483">
        <f ca="1">D117+CHP!C197+Autoproducer!C197</f>
        <v>458062431662.11096</v>
      </c>
      <c r="E148" s="483">
        <f ca="1">E117+CHP!D197+Autoproducer!D197</f>
        <v>430871748071.0127</v>
      </c>
      <c r="F148" s="483">
        <f ca="1">F117+CHP!E197+Autoproducer!E197</f>
        <v>610393178172.4248</v>
      </c>
      <c r="G148" s="483">
        <f ca="1">G117+CHP!F197+Autoproducer!F197</f>
        <v>701054669637.79834</v>
      </c>
      <c r="H148" s="483">
        <f ca="1">H117+CHP!G197+Autoproducer!G197</f>
        <v>716140988097.31702</v>
      </c>
      <c r="I148" s="483">
        <f ca="1">I117+CHP!H197+Autoproducer!H197</f>
        <v>717710609758.50964</v>
      </c>
      <c r="J148" s="483">
        <f ca="1">J117+CHP!I197+Autoproducer!I197</f>
        <v>719283742136.43884</v>
      </c>
      <c r="K148" s="483">
        <f ca="1">K117+CHP!J197+Autoproducer!J197</f>
        <v>720860393127.98987</v>
      </c>
      <c r="L148" s="483">
        <f ca="1">L117+CHP!K197+Autoproducer!K197</f>
        <v>722440570647.83875</v>
      </c>
      <c r="M148" s="483">
        <f ca="1">M117+CHP!L197+Autoproducer!L197</f>
        <v>724024282628.49231</v>
      </c>
      <c r="N148" s="483">
        <f ca="1">N117+CHP!M197+Autoproducer!M197</f>
        <v>725611537020.32751</v>
      </c>
      <c r="O148" s="483">
        <f ca="1">O117+CHP!N197+Autoproducer!N197</f>
        <v>702198008198.0863</v>
      </c>
      <c r="P148" s="483">
        <f ca="1">P117+CHP!O197+Autoproducer!O197</f>
        <v>679592403511.14185</v>
      </c>
      <c r="Q148" s="483">
        <f ca="1">Q117+CHP!P197+Autoproducer!P197</f>
        <v>657767432553.06384</v>
      </c>
      <c r="R148" s="483">
        <f ca="1">R117+CHP!Q197+Autoproducer!Q197</f>
        <v>636696732919.08569</v>
      </c>
      <c r="S148" s="483">
        <f ca="1">S117+CHP!R197+Autoproducer!R197</f>
        <v>616354838715.89343</v>
      </c>
      <c r="T148" s="483">
        <f ca="1">T117+CHP!S197+Autoproducer!S197</f>
        <v>596717150140.68835</v>
      </c>
      <c r="U148" s="483">
        <f ca="1">U117+CHP!T197+Autoproducer!T197</f>
        <v>577759904093.22327</v>
      </c>
      <c r="V148" s="483">
        <f ca="1">V117+CHP!U197+Autoproducer!U197</f>
        <v>559460145785.7417</v>
      </c>
      <c r="W148" s="483">
        <f ca="1">W117+CHP!V197+Autoproducer!V197</f>
        <v>541795701316.94708</v>
      </c>
      <c r="X148" s="483">
        <f ca="1">X117+CHP!W197+Autoproducer!W197</f>
        <v>524745151177.27063</v>
      </c>
      <c r="Y148" s="483">
        <f ca="1">Y117+CHP!X197+Autoproducer!X197</f>
        <v>510667551705.81525</v>
      </c>
      <c r="Z148" s="483">
        <f ca="1">Z117+CHP!Y197+Autoproducer!Y197</f>
        <v>496991562937.22034</v>
      </c>
      <c r="AA148" s="483">
        <f ca="1">AA117+CHP!Z197+Autoproducer!Z197</f>
        <v>483705737626.5611</v>
      </c>
      <c r="AB148" s="483">
        <f ca="1">AB117+CHP!AA197+Autoproducer!AA197</f>
        <v>470798954817.54858</v>
      </c>
      <c r="AC148" s="483">
        <f ca="1">AC117+CHP!AB197+Autoproducer!AB197</f>
        <v>458260410542.10297</v>
      </c>
      <c r="AD148" s="483">
        <f ca="1">AD117+CHP!AC197+Autoproducer!AC197</f>
        <v>446079608785.02448</v>
      </c>
      <c r="AE148" s="483">
        <f ca="1">AE117+CHP!AD197+Autoproducer!AD197</f>
        <v>434246352706.20331</v>
      </c>
      <c r="AF148" s="483">
        <f ca="1">AF117+CHP!AE197+Autoproducer!AE197</f>
        <v>422750736113.02942</v>
      </c>
      <c r="AG148" s="483">
        <f ca="1">AG117+CHP!AF197+Autoproducer!AF197</f>
        <v>411583135175.86975</v>
      </c>
      <c r="AH148" s="483">
        <f ca="1">AH117+CHP!AG197+Autoproducer!AG197</f>
        <v>400734200379.68512</v>
      </c>
    </row>
    <row r="149" spans="1:34">
      <c r="A149" s="455" t="s">
        <v>311</v>
      </c>
      <c r="B149" s="455" t="s">
        <v>819</v>
      </c>
      <c r="C149" s="483">
        <f ca="1">C118+CHP!B198+Autoproducer!B198</f>
        <v>2497024190799.8174</v>
      </c>
      <c r="D149" s="483">
        <f ca="1">D118+CHP!C198+Autoproducer!C198</f>
        <v>2438894124519.3413</v>
      </c>
      <c r="E149" s="483">
        <f ca="1">E118+CHP!D198+Autoproducer!D198</f>
        <v>2291422037154.8984</v>
      </c>
      <c r="F149" s="483">
        <f ca="1">F118+CHP!E198+Autoproducer!E198</f>
        <v>3215575748586.0981</v>
      </c>
      <c r="G149" s="483">
        <f ca="1">G118+CHP!F198+Autoproducer!F198</f>
        <v>3679479969823.395</v>
      </c>
      <c r="H149" s="483">
        <f ca="1">H118+CHP!G198+Autoproducer!G198</f>
        <v>3761320864992.3887</v>
      </c>
      <c r="I149" s="483">
        <f ca="1">I118+CHP!H198+Autoproducer!H198</f>
        <v>3769788137856.5005</v>
      </c>
      <c r="J149" s="483">
        <f ca="1">J118+CHP!I198+Autoproducer!I198</f>
        <v>3778274490488.2578</v>
      </c>
      <c r="K149" s="483">
        <f ca="1">K118+CHP!J198+Autoproducer!J198</f>
        <v>3786779965892.6797</v>
      </c>
      <c r="L149" s="483">
        <f ca="1">L118+CHP!K198+Autoproducer!K198</f>
        <v>3795304607171.7207</v>
      </c>
      <c r="M149" s="483">
        <f ca="1">M118+CHP!L198+Autoproducer!L198</f>
        <v>3803848457524.4941</v>
      </c>
      <c r="N149" s="483">
        <f ca="1">N118+CHP!M198+Autoproducer!M198</f>
        <v>3812411560247.4888</v>
      </c>
      <c r="O149" s="483">
        <f ca="1">O118+CHP!N198+Autoproducer!N198</f>
        <v>3683291454910.9326</v>
      </c>
      <c r="P149" s="483">
        <f ca="1">P118+CHP!O198+Autoproducer!O198</f>
        <v>3558558362751.9839</v>
      </c>
      <c r="Q149" s="483">
        <f ca="1">Q118+CHP!P198+Autoproducer!P198</f>
        <v>3438063378553.501</v>
      </c>
      <c r="R149" s="483">
        <f ca="1">R118+CHP!Q198+Autoproducer!Q198</f>
        <v>3321662652867.5327</v>
      </c>
      <c r="S149" s="483">
        <f ca="1">S118+CHP!R198+Autoproducer!R198</f>
        <v>3209217220374.0464</v>
      </c>
      <c r="T149" s="483">
        <f ca="1">T118+CHP!S198+Autoproducer!S198</f>
        <v>3100592834066.9849</v>
      </c>
      <c r="U149" s="483">
        <f ca="1">U118+CHP!T198+Autoproducer!T198</f>
        <v>2995659805069.8179</v>
      </c>
      <c r="V149" s="483">
        <f ca="1">V118+CHP!U198+Autoproducer!U198</f>
        <v>2894292847889.4546</v>
      </c>
      <c r="W149" s="483">
        <f ca="1">W118+CHP!V198+Autoproducer!V198</f>
        <v>2796370930923.9028</v>
      </c>
      <c r="X149" s="483">
        <f ca="1">X118+CHP!W198+Autoproducer!W198</f>
        <v>2701777132045.2793</v>
      </c>
      <c r="Y149" s="483">
        <f ca="1">Y118+CHP!X198+Autoproducer!X198</f>
        <v>2624991787278.0581</v>
      </c>
      <c r="Z149" s="483">
        <f ca="1">Z118+CHP!Y198+Autoproducer!Y198</f>
        <v>2550395196188.6299</v>
      </c>
      <c r="AA149" s="483">
        <f ca="1">AA118+CHP!Z198+Autoproducer!Z198</f>
        <v>2477924971282.4204</v>
      </c>
      <c r="AB149" s="483">
        <f ca="1">AB118+CHP!AA198+Autoproducer!AA198</f>
        <v>2407520503337.9131</v>
      </c>
      <c r="AC149" s="483">
        <f ca="1">AC118+CHP!AB198+Autoproducer!AB198</f>
        <v>2339122910719.3325</v>
      </c>
      <c r="AD149" s="483">
        <f ca="1">AD118+CHP!AC198+Autoproducer!AC198</f>
        <v>2272674990134.0913</v>
      </c>
      <c r="AE149" s="483">
        <f ca="1">AE118+CHP!AD198+Autoproducer!AD198</f>
        <v>2208121168793.8403</v>
      </c>
      <c r="AF149" s="483">
        <f ca="1">AF118+CHP!AE198+Autoproducer!AE198</f>
        <v>2145407457939.1006</v>
      </c>
      <c r="AG149" s="483">
        <f ca="1">AG118+CHP!AF198+Autoproducer!AF198</f>
        <v>2084481407688.6135</v>
      </c>
      <c r="AH149" s="483">
        <f ca="1">AH118+CHP!AG198+Autoproducer!AG198</f>
        <v>2025292063175.6526</v>
      </c>
    </row>
    <row r="150" spans="1:34">
      <c r="A150" s="431" t="s">
        <v>266</v>
      </c>
      <c r="B150" s="431" t="s">
        <v>393</v>
      </c>
      <c r="C150" s="483">
        <f ca="1">C119+CHP!B199+Autoproducer!B199</f>
        <v>5591590231710</v>
      </c>
      <c r="D150" s="483">
        <f ca="1">D119+CHP!C199+Autoproducer!C199</f>
        <v>2712516112403.9995</v>
      </c>
      <c r="E150" s="483">
        <f ca="1">E119+CHP!D199+Autoproducer!D199</f>
        <v>1249185051765</v>
      </c>
      <c r="F150" s="483">
        <f ca="1">F119+CHP!E199+Autoproducer!E199</f>
        <v>555193356340</v>
      </c>
      <c r="G150" s="483">
        <f ca="1">G119+CHP!F199+Autoproducer!F199</f>
        <v>448120351903</v>
      </c>
      <c r="H150" s="483">
        <f ca="1">H119+CHP!G199+Autoproducer!G199</f>
        <v>462193362791.85461</v>
      </c>
      <c r="I150" s="483">
        <f ca="1">I119+CHP!H199+Autoproducer!H199</f>
        <v>457642837295.89343</v>
      </c>
      <c r="J150" s="483">
        <f ca="1">J119+CHP!I199+Autoproducer!I199</f>
        <v>453137114006.01392</v>
      </c>
      <c r="K150" s="483">
        <f ca="1">K119+CHP!J199+Autoproducer!J199</f>
        <v>448675751822.02417</v>
      </c>
      <c r="L150" s="483">
        <f ca="1">L119+CHP!K199+Autoproducer!K199</f>
        <v>444258313986.58484</v>
      </c>
      <c r="M150" s="483">
        <f ca="1">M119+CHP!L199+Autoproducer!L199</f>
        <v>439884368042.45172</v>
      </c>
      <c r="N150" s="483">
        <f ca="1">N119+CHP!M199+Autoproducer!M199</f>
        <v>435553485790.13904</v>
      </c>
      <c r="O150" s="483">
        <f ca="1">O119+CHP!N199+Autoproducer!N199</f>
        <v>427851288750.6236</v>
      </c>
      <c r="P150" s="483">
        <f ca="1">P119+CHP!O199+Autoproducer!O199</f>
        <v>420285295050.47052</v>
      </c>
      <c r="Q150" s="483">
        <f ca="1">Q119+CHP!P199+Autoproducer!P199</f>
        <v>412853096110.73035</v>
      </c>
      <c r="R150" s="483">
        <f ca="1">R119+CHP!Q199+Autoproducer!Q199</f>
        <v>405552325945.04053</v>
      </c>
      <c r="S150" s="483">
        <f ca="1">S119+CHP!R199+Autoproducer!R199</f>
        <v>398380660406.43079</v>
      </c>
      <c r="T150" s="483">
        <f ca="1">T119+CHP!S199+Autoproducer!S199</f>
        <v>391335816447.44788</v>
      </c>
      <c r="U150" s="483">
        <f ca="1">U119+CHP!T199+Autoproducer!T199</f>
        <v>384415551393.36407</v>
      </c>
      <c r="V150" s="483">
        <f ca="1">V119+CHP!U199+Autoproducer!U199</f>
        <v>377617662228.23804</v>
      </c>
      <c r="W150" s="483">
        <f ca="1">W119+CHP!V199+Autoproducer!V199</f>
        <v>370939984893.60077</v>
      </c>
      <c r="X150" s="483">
        <f ca="1">X119+CHP!W199+Autoproducer!W199</f>
        <v>364380393599.54327</v>
      </c>
      <c r="Y150" s="483">
        <f ca="1">Y119+CHP!X199+Autoproducer!X199</f>
        <v>358129050867.24518</v>
      </c>
      <c r="Z150" s="483">
        <f ca="1">Z119+CHP!Y199+Autoproducer!Y199</f>
        <v>351984956731.86145</v>
      </c>
      <c r="AA150" s="483">
        <f ca="1">AA119+CHP!Z199+Autoproducer!Z199</f>
        <v>345946271226.83887</v>
      </c>
      <c r="AB150" s="483">
        <f ca="1">AB119+CHP!AA199+Autoproducer!AA199</f>
        <v>340011185952.25555</v>
      </c>
      <c r="AC150" s="483">
        <f ca="1">AC119+CHP!AB199+Autoproducer!AB199</f>
        <v>334177923533.26093</v>
      </c>
      <c r="AD150" s="483">
        <f ca="1">AD119+CHP!AC199+Autoproducer!AC199</f>
        <v>328444737087.80688</v>
      </c>
      <c r="AE150" s="483">
        <f ca="1">AE119+CHP!AD199+Autoproducer!AD199</f>
        <v>322809909703.51044</v>
      </c>
      <c r="AF150" s="483">
        <f ca="1">AF119+CHP!AE199+Autoproducer!AE199</f>
        <v>317271753923.49164</v>
      </c>
      <c r="AG150" s="483">
        <f ca="1">AG119+CHP!AF199+Autoproducer!AF199</f>
        <v>311828611241.0321</v>
      </c>
      <c r="AH150" s="483">
        <f ca="1">AH119+CHP!AG199+Autoproducer!AG199</f>
        <v>306478851602.90356</v>
      </c>
    </row>
    <row r="151" spans="1:34">
      <c r="A151" s="431" t="s">
        <v>267</v>
      </c>
      <c r="B151" s="431"/>
      <c r="C151" s="483">
        <f ca="1">C120+CHP!B200+Autoproducer!B200</f>
        <v>0</v>
      </c>
      <c r="D151" s="483">
        <f ca="1">D120+CHP!C200+Autoproducer!C200</f>
        <v>0</v>
      </c>
      <c r="E151" s="483">
        <f ca="1">E120+CHP!D200+Autoproducer!D200</f>
        <v>0</v>
      </c>
      <c r="F151" s="483">
        <f ca="1">F120+CHP!E200+Autoproducer!E200</f>
        <v>15862667324</v>
      </c>
      <c r="G151" s="483">
        <f ca="1">G120+CHP!F200+Autoproducer!F200</f>
        <v>39656668310</v>
      </c>
      <c r="H151" s="483">
        <f ca="1">H120+CHP!G200+Autoproducer!G200</f>
        <v>42203884180.164146</v>
      </c>
      <c r="I151" s="483">
        <f ca="1">I120+CHP!H200+Autoproducer!H200</f>
        <v>42580161913.263428</v>
      </c>
      <c r="J151" s="483">
        <f ca="1">J120+CHP!I200+Autoproducer!I200</f>
        <v>42956439646.362709</v>
      </c>
      <c r="K151" s="483">
        <f ca="1">K120+CHP!J200+Autoproducer!J200</f>
        <v>43332717379.46212</v>
      </c>
      <c r="L151" s="483">
        <f ca="1">L120+CHP!K200+Autoproducer!K200</f>
        <v>43708995112.561394</v>
      </c>
      <c r="M151" s="483">
        <f ca="1">M120+CHP!L200+Autoproducer!L200</f>
        <v>44085272845.660667</v>
      </c>
      <c r="N151" s="483">
        <f ca="1">N120+CHP!M200+Autoproducer!M200</f>
        <v>44461550578.759972</v>
      </c>
      <c r="O151" s="483">
        <f ca="1">O120+CHP!N200+Autoproducer!N200</f>
        <v>44405416223.658745</v>
      </c>
      <c r="P151" s="483">
        <f ca="1">P120+CHP!O200+Autoproducer!O200</f>
        <v>44349281868.557541</v>
      </c>
      <c r="Q151" s="483">
        <f ca="1">Q120+CHP!P200+Autoproducer!P200</f>
        <v>44293147513.456337</v>
      </c>
      <c r="R151" s="483">
        <f ca="1">R120+CHP!Q200+Autoproducer!Q200</f>
        <v>44237013158.355133</v>
      </c>
      <c r="S151" s="483">
        <f ca="1">S120+CHP!R200+Autoproducer!R200</f>
        <v>44180878803.253929</v>
      </c>
      <c r="T151" s="483">
        <f ca="1">T120+CHP!S200+Autoproducer!S200</f>
        <v>44124744448.152725</v>
      </c>
      <c r="U151" s="483">
        <f ca="1">U120+CHP!T200+Autoproducer!T200</f>
        <v>44068610093.051521</v>
      </c>
      <c r="V151" s="483">
        <f ca="1">V120+CHP!U200+Autoproducer!U200</f>
        <v>44012475737.950317</v>
      </c>
      <c r="W151" s="483">
        <f ca="1">W120+CHP!V200+Autoproducer!V200</f>
        <v>43956341382.849113</v>
      </c>
      <c r="X151" s="483">
        <f ca="1">X120+CHP!W200+Autoproducer!W200</f>
        <v>43900207027.747925</v>
      </c>
      <c r="Y151" s="483">
        <f ca="1">Y120+CHP!X200+Autoproducer!X200</f>
        <v>43863808473.892769</v>
      </c>
      <c r="Z151" s="483">
        <f ca="1">Z120+CHP!Y200+Autoproducer!Y200</f>
        <v>43827409920.037605</v>
      </c>
      <c r="AA151" s="483">
        <f ca="1">AA120+CHP!Z200+Autoproducer!Z200</f>
        <v>43791011366.182449</v>
      </c>
      <c r="AB151" s="483">
        <f ca="1">AB120+CHP!AA200+Autoproducer!AA200</f>
        <v>43754612812.327293</v>
      </c>
      <c r="AC151" s="483">
        <f ca="1">AC120+CHP!AB200+Autoproducer!AB200</f>
        <v>43718214258.472137</v>
      </c>
      <c r="AD151" s="483">
        <f ca="1">AD120+CHP!AC200+Autoproducer!AC200</f>
        <v>43681815704.616982</v>
      </c>
      <c r="AE151" s="483">
        <f ca="1">AE120+CHP!AD200+Autoproducer!AD200</f>
        <v>43645417150.761826</v>
      </c>
      <c r="AF151" s="483">
        <f ca="1">AF120+CHP!AE200+Autoproducer!AE200</f>
        <v>43609018596.906662</v>
      </c>
      <c r="AG151" s="483">
        <f ca="1">AG120+CHP!AF200+Autoproducer!AF200</f>
        <v>43572620043.051506</v>
      </c>
      <c r="AH151" s="483">
        <f ca="1">AH120+CHP!AG200+Autoproducer!AG200</f>
        <v>43536221489.196335</v>
      </c>
    </row>
    <row r="152" spans="1:34">
      <c r="A152" s="431" t="s">
        <v>268</v>
      </c>
      <c r="B152" s="431"/>
      <c r="C152" s="483">
        <f ca="1">C121+CHP!B201+Autoproducer!B201</f>
        <v>463983019227</v>
      </c>
      <c r="D152" s="483">
        <f ca="1">D121+CHP!C201+Autoproducer!C201</f>
        <v>479845686551</v>
      </c>
      <c r="E152" s="483">
        <f ca="1">E121+CHP!D201+Autoproducer!D201</f>
        <v>341047347466</v>
      </c>
      <c r="F152" s="483">
        <f ca="1">F121+CHP!E201+Autoproducer!E201</f>
        <v>237940009860</v>
      </c>
      <c r="G152" s="483">
        <f ca="1">G121+CHP!F201+Autoproducer!F201</f>
        <v>218111675705</v>
      </c>
      <c r="H152" s="483">
        <f ca="1">H121+CHP!G201+Autoproducer!G201</f>
        <v>218329787380.70499</v>
      </c>
      <c r="I152" s="483">
        <f ca="1">I121+CHP!H201+Autoproducer!H201</f>
        <v>218548117168.08566</v>
      </c>
      <c r="J152" s="483">
        <f ca="1">J121+CHP!I201+Autoproducer!I201</f>
        <v>218766665285.25372</v>
      </c>
      <c r="K152" s="483">
        <f ca="1">K121+CHP!J201+Autoproducer!J201</f>
        <v>218985431950.53894</v>
      </c>
      <c r="L152" s="483">
        <f ca="1">L121+CHP!K201+Autoproducer!K201</f>
        <v>219204417382.48944</v>
      </c>
      <c r="M152" s="483">
        <f ca="1">M121+CHP!L201+Autoproducer!L201</f>
        <v>219423621799.87192</v>
      </c>
      <c r="N152" s="483">
        <f ca="1">N121+CHP!M201+Autoproducer!M201</f>
        <v>219643045421.67175</v>
      </c>
      <c r="O152" s="483">
        <f ca="1">O121+CHP!N201+Autoproducer!N201</f>
        <v>219862688467.09341</v>
      </c>
      <c r="P152" s="483">
        <f ca="1">P121+CHP!O201+Autoproducer!O201</f>
        <v>220082551155.56049</v>
      </c>
      <c r="Q152" s="483">
        <f ca="1">Q121+CHP!P201+Autoproducer!P201</f>
        <v>220302633706.71603</v>
      </c>
      <c r="R152" s="483">
        <f ca="1">R121+CHP!Q201+Autoproducer!Q201</f>
        <v>220522936340.42273</v>
      </c>
      <c r="S152" s="483">
        <f ca="1">S121+CHP!R201+Autoproducer!R201</f>
        <v>220743459276.76312</v>
      </c>
      <c r="T152" s="483">
        <f ca="1">T121+CHP!S201+Autoproducer!S201</f>
        <v>220964202736.03986</v>
      </c>
      <c r="U152" s="483">
        <f ca="1">U121+CHP!T201+Autoproducer!T201</f>
        <v>221185166938.77588</v>
      </c>
      <c r="V152" s="483">
        <f ca="1">V121+CHP!U201+Autoproducer!U201</f>
        <v>221406352105.71463</v>
      </c>
      <c r="W152" s="483">
        <f ca="1">W121+CHP!V201+Autoproducer!V201</f>
        <v>221627758457.82031</v>
      </c>
      <c r="X152" s="483">
        <f ca="1">X121+CHP!W201+Autoproducer!W201</f>
        <v>221849386216.27811</v>
      </c>
      <c r="Y152" s="483">
        <f ca="1">Y121+CHP!X201+Autoproducer!X201</f>
        <v>220740139285.19672</v>
      </c>
      <c r="Z152" s="483">
        <f ca="1">Z121+CHP!Y201+Autoproducer!Y201</f>
        <v>219636438588.77072</v>
      </c>
      <c r="AA152" s="483">
        <f ca="1">AA121+CHP!Z201+Autoproducer!Z201</f>
        <v>218538256395.82687</v>
      </c>
      <c r="AB152" s="483">
        <f ca="1">AB121+CHP!AA201+Autoproducer!AA201</f>
        <v>217445565113.84775</v>
      </c>
      <c r="AC152" s="483">
        <f ca="1">AC121+CHP!AB201+Autoproducer!AB201</f>
        <v>216358337288.2785</v>
      </c>
      <c r="AD152" s="483">
        <f ca="1">AD121+CHP!AC201+Autoproducer!AC201</f>
        <v>215276545601.8371</v>
      </c>
      <c r="AE152" s="483">
        <f ca="1">AE121+CHP!AD201+Autoproducer!AD201</f>
        <v>214200162873.82791</v>
      </c>
      <c r="AF152" s="483">
        <f ca="1">AF121+CHP!AE201+Autoproducer!AE201</f>
        <v>213129162059.45877</v>
      </c>
      <c r="AG152" s="483">
        <f ca="1">AG121+CHP!AF201+Autoproducer!AF201</f>
        <v>212063516249.16147</v>
      </c>
      <c r="AH152" s="483">
        <f ca="1">AH121+CHP!AG201+Autoproducer!AG201</f>
        <v>211003198667.91565</v>
      </c>
    </row>
    <row r="153" spans="1:34">
      <c r="A153" s="431" t="s">
        <v>269</v>
      </c>
      <c r="B153" s="431" t="s">
        <v>393</v>
      </c>
      <c r="C153" s="483">
        <f ca="1">C122+CHP!B202+Autoproducer!B202</f>
        <v>1265047719089</v>
      </c>
      <c r="D153" s="483">
        <f ca="1">D122+CHP!C202+Autoproducer!C202</f>
        <v>1578335398738.0002</v>
      </c>
      <c r="E153" s="483">
        <f ca="1">E122+CHP!D202+Autoproducer!D202</f>
        <v>1122283713173</v>
      </c>
      <c r="F153" s="483">
        <f ca="1">F122+CHP!E202+Autoproducer!E202</f>
        <v>1538678730428</v>
      </c>
      <c r="G153" s="483">
        <f ca="1">G122+CHP!F202+Autoproducer!F202</f>
        <v>797099033031</v>
      </c>
      <c r="H153" s="483">
        <f ca="1">H122+CHP!G202+Autoproducer!G202</f>
        <v>822131556824.44934</v>
      </c>
      <c r="I153" s="483">
        <f ca="1">I122+CHP!H202+Autoproducer!H202</f>
        <v>814037259260.83691</v>
      </c>
      <c r="J153" s="483">
        <f ca="1">J122+CHP!I202+Autoproducer!I202</f>
        <v>806022654116.89197</v>
      </c>
      <c r="K153" s="483">
        <f ca="1">K122+CHP!J202+Autoproducer!J202</f>
        <v>798086956780.76855</v>
      </c>
      <c r="L153" s="483">
        <f ca="1">L122+CHP!K202+Autoproducer!K202</f>
        <v>790229390365.51807</v>
      </c>
      <c r="M153" s="483">
        <f ca="1">M122+CHP!L202+Autoproducer!L202</f>
        <v>782449185633.03345</v>
      </c>
      <c r="N153" s="483">
        <f ca="1">N122+CHP!M202+Autoproducer!M202</f>
        <v>774745580918.7428</v>
      </c>
      <c r="O153" s="483">
        <f ca="1">O122+CHP!N202+Autoproducer!N202</f>
        <v>761045212733.41003</v>
      </c>
      <c r="P153" s="483">
        <f ca="1">P122+CHP!O202+Autoproducer!O202</f>
        <v>747587117744.64209</v>
      </c>
      <c r="Q153" s="483">
        <f ca="1">Q122+CHP!P202+Autoproducer!P202</f>
        <v>734367011665.98926</v>
      </c>
      <c r="R153" s="483">
        <f ca="1">R122+CHP!Q202+Autoproducer!Q202</f>
        <v>721380685973.03662</v>
      </c>
      <c r="S153" s="483">
        <f ca="1">S122+CHP!R202+Autoproducer!R202</f>
        <v>708624006563.65112</v>
      </c>
      <c r="T153" s="483">
        <f ca="1">T122+CHP!S202+Autoproducer!S202</f>
        <v>696092912441.92041</v>
      </c>
      <c r="U153" s="483">
        <f ca="1">U122+CHP!T202+Autoproducer!T202</f>
        <v>683783414425.36426</v>
      </c>
      <c r="V153" s="483">
        <f ca="1">V122+CHP!U202+Autoproducer!U202</f>
        <v>671691593875.00732</v>
      </c>
      <c r="W153" s="483">
        <f ca="1">W122+CHP!V202+Autoproducer!V202</f>
        <v>659813601447.90918</v>
      </c>
      <c r="X153" s="483">
        <f ca="1">X122+CHP!W202+Autoproducer!W202</f>
        <v>648145655871.75378</v>
      </c>
      <c r="Y153" s="483">
        <f ca="1">Y122+CHP!X202+Autoproducer!X202</f>
        <v>637026010834.65723</v>
      </c>
      <c r="Z153" s="483">
        <f ca="1">Z122+CHP!Y202+Autoproducer!Y202</f>
        <v>626097135425.70032</v>
      </c>
      <c r="AA153" s="483">
        <f ca="1">AA122+CHP!Z202+Autoproducer!Z202</f>
        <v>615355756784.02307</v>
      </c>
      <c r="AB153" s="483">
        <f ca="1">AB122+CHP!AA202+Autoproducer!AA202</f>
        <v>604798658198.25989</v>
      </c>
      <c r="AC153" s="483">
        <f ca="1">AC122+CHP!AB202+Autoproducer!AB202</f>
        <v>594422678143.23401</v>
      </c>
      <c r="AD153" s="483">
        <f ca="1">AD122+CHP!AC202+Autoproducer!AC202</f>
        <v>584224709333.17859</v>
      </c>
      <c r="AE153" s="483">
        <f ca="1">AE122+CHP!AD202+Autoproducer!AD202</f>
        <v>574201697791.19995</v>
      </c>
      <c r="AF153" s="483">
        <f ca="1">AF122+CHP!AE202+Autoproducer!AE202</f>
        <v>564350641934.7063</v>
      </c>
      <c r="AG153" s="483">
        <f ca="1">AG122+CHP!AF202+Autoproducer!AF202</f>
        <v>554668591676.526</v>
      </c>
      <c r="AH153" s="483">
        <f ca="1">AH122+CHP!AG202+Autoproducer!AG202</f>
        <v>545152647541.44781</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444F88B-D7D9-4780-A1A8-2F3D101F3D4D}">
          <x14:formula1>
            <xm:f>'matching keys'!I2:I10</xm:f>
          </x14:formula1>
          <xm:sqref>B3:B4</xm:sqref>
        </x14:dataValidation>
        <x14:dataValidation type="list" allowBlank="1" showInputMessage="1" showErrorMessage="1" xr:uid="{A2851208-FF12-45ED-A773-1CC02E586736}">
          <x14:formula1>
            <xm:f>'matching keys'!I3:I11</xm:f>
          </x14:formula1>
          <xm:sqref>B30</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5F48-31E4-4CD4-8864-B6FBEB425E1E}">
  <dimension ref="A1:AH153"/>
  <sheetViews>
    <sheetView workbookViewId="0"/>
  </sheetViews>
  <sheetFormatPr defaultColWidth="9" defaultRowHeight="12"/>
  <cols>
    <col min="1" max="1" width="2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378</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-SUMPRODUCT((INDIRECT("'"&amp;C$6&amp;"_KESIS'!$b$4:$b$47")=biomass!$B7)*(INDIRECT("'"&amp;C$6&amp;"_KESIS'!$D$1:$BI$1")=biomass!$B$3)*IF(OR(biomass!$A7="coal mining 05",biomass!$A7="energy pipelines and gas processing 352T353",biomass!$A7="oil and gas extraction 06",biomass!$A7="refined petroleum and coke 19",biomass!$A7="iron and steel 241",biomass!$A7="chemicals 20, rubber and plastic products 22"),INDIRECT("'"&amp;C$6&amp;"_KESIS'!$D$4:$BI$47")&lt;0,1),INDIRECT("'"&amp;C$6&amp;"_KESIS'!$D$4:$BI$47"))</f>
        <v>0</v>
      </c>
      <c r="D7" s="610" cm="1">
        <f t="array" aca="1" ref="D7" ca="1">-SUMPRODUCT((INDIRECT("'"&amp;D$6&amp;"_KESIS'!$b$4:$b$47")=biomass!$B7)*(INDIRECT("'"&amp;D$6&amp;"_KESIS'!$D$1:$BI$1")=biomass!$B$3)*IF(OR(biomass!$A7="coal mining 05",biomass!$A7="energy pipelines and gas processing 352T353",biomass!$A7="oil and gas extraction 06",biomass!$A7="refined petroleum and coke 19",biomass!$A7="iron and steel 241",biomass!$A7="chemicals 20, rubber and plastic products 22"),INDIRECT("'"&amp;D$6&amp;"_KESIS'!$D$4:$BI$47")&lt;0,1),INDIRECT("'"&amp;D$6&amp;"_KESIS'!$D$4:$BI$47"))</f>
        <v>0</v>
      </c>
      <c r="E7" s="610" cm="1">
        <f t="array" aca="1" ref="E7" ca="1">-SUMPRODUCT((INDIRECT("'"&amp;E$6&amp;"_KESIS'!$b$4:$b$47")=biomass!$B7)*(INDIRECT("'"&amp;E$6&amp;"_KESIS'!$D$1:$BI$1")=biomass!$B$3)*IF(OR(biomass!$A7="coal mining 05",biomass!$A7="energy pipelines and gas processing 352T353",biomass!$A7="oil and gas extraction 06",biomass!$A7="refined petroleum and coke 19",biomass!$A7="iron and steel 241",biomass!$A7="chemicals 20, rubber and plastic products 22"),INDIRECT("'"&amp;E$6&amp;"_KESIS'!$D$4:$BI$47")&lt;0,1),INDIRECT("'"&amp;E$6&amp;"_KESIS'!$D$4:$BI$47"))</f>
        <v>0</v>
      </c>
      <c r="F7" s="610" cm="1">
        <f t="array" aca="1" ref="F7" ca="1">-SUMPRODUCT((INDIRECT("'"&amp;F$6&amp;"_KESIS'!$b$4:$b$47")=biomass!$B7)*(INDIRECT("'"&amp;F$6&amp;"_KESIS'!$D$1:$BI$1")=biomass!$B$3)*IF(OR(biomass!$A7="coal mining 05",biomass!$A7="energy pipelines and gas processing 352T353",biomass!$A7="oil and gas extraction 06",biomass!$A7="refined petroleum and coke 19",biomass!$A7="iron and steel 241",biomass!$A7="chemicals 20, rubber and plastic products 22"),INDIRECT("'"&amp;F$6&amp;"_KESIS'!$D$4:$BI$47")&lt;0,1),INDIRECT("'"&amp;F$6&amp;"_KESIS'!$D$4:$BI$47"))</f>
        <v>0</v>
      </c>
      <c r="G7" s="610" cm="1">
        <f t="array" aca="1" ref="G7" ca="1">-SUMPRODUCT((INDIRECT("'"&amp;G$6&amp;"_KESIS'!$b$4:$b$47")=biomass!$B7)*(INDIRECT("'"&amp;G$6&amp;"_KESIS'!$D$1:$BI$1")=biomass!$B$3)*IF(OR(biomass!$A7="coal mining 05",biomass!$A7="energy pipelines and gas processing 352T353",biomass!$A7="oil and gas extraction 06",biomass!$A7="refined petroleum and coke 19",biomass!$A7="iron and steel 241",biomass!$A7="chemicals 20, rubber and plastic products 22"),INDIRECT("'"&amp;G$6&amp;"_KESIS'!$D$4:$BI$47")&lt;0,1),INDIRECT("'"&amp;G$6&amp;"_KESIS'!$D$4:$BI$47"))</f>
        <v>0</v>
      </c>
    </row>
    <row r="8" spans="1:8" ht="13.5">
      <c r="A8" s="607" t="s">
        <v>351</v>
      </c>
      <c r="B8" s="595" t="s">
        <v>86</v>
      </c>
      <c r="C8" s="610" cm="1">
        <f t="array" aca="1" ref="C8" ca="1">-SUMPRODUCT((INDIRECT("'"&amp;C$6&amp;"_KESIS'!$b$4:$b$47")=biomass!$B8)*(INDIRECT("'"&amp;C$6&amp;"_KESIS'!$D$1:$BI$1")=biomass!$B$3)*IF(OR(biomass!$A8="coal mining 05",biomass!$A8="energy pipelines and gas processing 352T353",biomass!$A8="oil and gas extraction 06",biomass!$A8="refined petroleum and coke 19",biomass!$A8="iron and steel 241",biomass!$A8="chemicals 20, rubber and plastic products 22"),INDIRECT("'"&amp;C$6&amp;"_KESIS'!$D$4:$BI$47")&lt;0,1),INDIRECT("'"&amp;C$6&amp;"_KESIS'!$D$4:$BI$47"))</f>
        <v>0</v>
      </c>
      <c r="D8" s="610" cm="1">
        <f t="array" aca="1" ref="D8" ca="1">-SUMPRODUCT((INDIRECT("'"&amp;D$6&amp;"_KESIS'!$b$4:$b$47")=biomass!$B8)*(INDIRECT("'"&amp;D$6&amp;"_KESIS'!$D$1:$BI$1")=biomass!$B$3)*IF(OR(biomass!$A8="coal mining 05",biomass!$A8="energy pipelines and gas processing 352T353",biomass!$A8="oil and gas extraction 06",biomass!$A8="refined petroleum and coke 19",biomass!$A8="iron and steel 241",biomass!$A8="chemicals 20, rubber and plastic products 22"),INDIRECT("'"&amp;D$6&amp;"_KESIS'!$D$4:$BI$47")&lt;0,1),INDIRECT("'"&amp;D$6&amp;"_KESIS'!$D$4:$BI$47"))</f>
        <v>0</v>
      </c>
      <c r="E8" s="610" cm="1">
        <f t="array" aca="1" ref="E8" ca="1">-SUMPRODUCT((INDIRECT("'"&amp;E$6&amp;"_KESIS'!$b$4:$b$47")=biomass!$B8)*(INDIRECT("'"&amp;E$6&amp;"_KESIS'!$D$1:$BI$1")=biomass!$B$3)*IF(OR(biomass!$A8="coal mining 05",biomass!$A8="energy pipelines and gas processing 352T353",biomass!$A8="oil and gas extraction 06",biomass!$A8="refined petroleum and coke 19",biomass!$A8="iron and steel 241",biomass!$A8="chemicals 20, rubber and plastic products 22"),INDIRECT("'"&amp;E$6&amp;"_KESIS'!$D$4:$BI$47")&lt;0,1),INDIRECT("'"&amp;E$6&amp;"_KESIS'!$D$4:$BI$47"))</f>
        <v>0</v>
      </c>
      <c r="F8" s="610" cm="1">
        <f t="array" aca="1" ref="F8" ca="1">-SUMPRODUCT((INDIRECT("'"&amp;F$6&amp;"_KESIS'!$b$4:$b$47")=biomass!$B8)*(INDIRECT("'"&amp;F$6&amp;"_KESIS'!$D$1:$BI$1")=biomass!$B$3)*IF(OR(biomass!$A8="coal mining 05",biomass!$A8="energy pipelines and gas processing 352T353",biomass!$A8="oil and gas extraction 06",biomass!$A8="refined petroleum and coke 19",biomass!$A8="iron and steel 241",biomass!$A8="chemicals 20, rubber and plastic products 22"),INDIRECT("'"&amp;F$6&amp;"_KESIS'!$D$4:$BI$47")&lt;0,1),INDIRECT("'"&amp;F$6&amp;"_KESIS'!$D$4:$BI$47"))</f>
        <v>0</v>
      </c>
      <c r="G8" s="610" cm="1">
        <f t="array" aca="1" ref="G8" ca="1">-SUMPRODUCT((INDIRECT("'"&amp;G$6&amp;"_KESIS'!$b$4:$b$47")=biomass!$B8)*(INDIRECT("'"&amp;G$6&amp;"_KESIS'!$D$1:$BI$1")=biomass!$B$3)*IF(OR(biomass!$A8="coal mining 05",biomass!$A8="energy pipelines and gas processing 352T353",biomass!$A8="oil and gas extraction 06",biomass!$A8="refined petroleum and coke 19",biomass!$A8="iron and steel 241",biomass!$A8="chemicals 20, rubber and plastic products 22"),INDIRECT("'"&amp;G$6&amp;"_KESIS'!$D$4:$BI$47")&lt;0,1),INDIRECT("'"&amp;G$6&amp;"_KESIS'!$D$4:$BI$47"))</f>
        <v>0</v>
      </c>
    </row>
    <row r="9" spans="1:8" ht="13.5">
      <c r="A9" s="607" t="s">
        <v>254</v>
      </c>
      <c r="B9" s="596" t="s">
        <v>88</v>
      </c>
      <c r="C9" s="610" cm="1">
        <f t="array" aca="1" ref="C9" ca="1">-SUMPRODUCT((INDIRECT("'"&amp;C$6&amp;"_KESIS'!$b$4:$b$47")=biomass!$B9)*(INDIRECT("'"&amp;C$6&amp;"_KESIS'!$D$1:$BI$1")=biomass!$B$3)*IF(OR(biomass!$A9="coal mining 05",biomass!$A9="energy pipelines and gas processing 352T353",biomass!$A9="oil and gas extraction 06",biomass!$A9="refined petroleum and coke 19",biomass!$A9="iron and steel 241",biomass!$A9="chemicals 20, rubber and plastic products 22"),INDIRECT("'"&amp;C$6&amp;"_KESIS'!$D$4:$BI$47")&lt;0,1),INDIRECT("'"&amp;C$6&amp;"_KESIS'!$D$4:$BI$47"))</f>
        <v>0</v>
      </c>
      <c r="D9" s="610" cm="1">
        <f t="array" aca="1" ref="D9" ca="1">-SUMPRODUCT((INDIRECT("'"&amp;D$6&amp;"_KESIS'!$b$4:$b$47")=biomass!$B9)*(INDIRECT("'"&amp;D$6&amp;"_KESIS'!$D$1:$BI$1")=biomass!$B$3)*IF(OR(biomass!$A9="coal mining 05",biomass!$A9="energy pipelines and gas processing 352T353",biomass!$A9="oil and gas extraction 06",biomass!$A9="refined petroleum and coke 19",biomass!$A9="iron and steel 241",biomass!$A9="chemicals 20, rubber and plastic products 22"),INDIRECT("'"&amp;D$6&amp;"_KESIS'!$D$4:$BI$47")&lt;0,1),INDIRECT("'"&amp;D$6&amp;"_KESIS'!$D$4:$BI$47"))</f>
        <v>0</v>
      </c>
      <c r="E9" s="610" cm="1">
        <f t="array" aca="1" ref="E9" ca="1">-SUMPRODUCT((INDIRECT("'"&amp;E$6&amp;"_KESIS'!$b$4:$b$47")=biomass!$B9)*(INDIRECT("'"&amp;E$6&amp;"_KESIS'!$D$1:$BI$1")=biomass!$B$3)*IF(OR(biomass!$A9="coal mining 05",biomass!$A9="energy pipelines and gas processing 352T353",biomass!$A9="oil and gas extraction 06",biomass!$A9="refined petroleum and coke 19",biomass!$A9="iron and steel 241",biomass!$A9="chemicals 20, rubber and plastic products 22"),INDIRECT("'"&amp;E$6&amp;"_KESIS'!$D$4:$BI$47")&lt;0,1),INDIRECT("'"&amp;E$6&amp;"_KESIS'!$D$4:$BI$47"))</f>
        <v>0</v>
      </c>
      <c r="F9" s="610" cm="1">
        <f t="array" aca="1" ref="F9" ca="1">-SUMPRODUCT((INDIRECT("'"&amp;F$6&amp;"_KESIS'!$b$4:$b$47")=biomass!$B9)*(INDIRECT("'"&amp;F$6&amp;"_KESIS'!$D$1:$BI$1")=biomass!$B$3)*IF(OR(biomass!$A9="coal mining 05",biomass!$A9="energy pipelines and gas processing 352T353",biomass!$A9="oil and gas extraction 06",biomass!$A9="refined petroleum and coke 19",biomass!$A9="iron and steel 241",biomass!$A9="chemicals 20, rubber and plastic products 22"),INDIRECT("'"&amp;F$6&amp;"_KESIS'!$D$4:$BI$47")&lt;0,1),INDIRECT("'"&amp;F$6&amp;"_KESIS'!$D$4:$BI$47"))</f>
        <v>0</v>
      </c>
      <c r="G9" s="610" cm="1">
        <f t="array" aca="1" ref="G9" ca="1">-SUMPRODUCT((INDIRECT("'"&amp;G$6&amp;"_KESIS'!$b$4:$b$47")=biomass!$B9)*(INDIRECT("'"&amp;G$6&amp;"_KESIS'!$D$1:$BI$1")=biomass!$B$3)*IF(OR(biomass!$A9="coal mining 05",biomass!$A9="energy pipelines and gas processing 352T353",biomass!$A9="oil and gas extraction 06",biomass!$A9="refined petroleum and coke 19",biomass!$A9="iron and steel 241",biomass!$A9="chemicals 20, rubber and plastic products 22"),INDIRECT("'"&amp;G$6&amp;"_KESIS'!$D$4:$BI$47")&lt;0,1),INDIRECT("'"&amp;G$6&amp;"_KESIS'!$D$4:$BI$47"))</f>
        <v>0</v>
      </c>
    </row>
    <row r="10" spans="1:8" ht="13.5">
      <c r="A10" s="607" t="s">
        <v>910</v>
      </c>
      <c r="B10" s="597" t="s">
        <v>90</v>
      </c>
      <c r="C10" s="610" cm="1">
        <f t="array" aca="1" ref="C10" ca="1">-SUMPRODUCT((INDIRECT("'"&amp;C$6&amp;"_KESIS'!$b$4:$b$47")=biomass!$B10)*(INDIRECT("'"&amp;C$6&amp;"_KESIS'!$D$1:$BI$1")=biomass!$B$3)*IF(OR(biomass!$A10="coal mining 05",biomass!$A10="energy pipelines and gas processing 352T353",biomass!$A10="oil and gas extraction 06",biomass!$A10="refined petroleum and coke 19",biomass!$A10="iron and steel 241",biomass!$A10="chemicals 20, rubber and plastic products 22"),INDIRECT("'"&amp;C$6&amp;"_KESIS'!$D$4:$BI$47")&lt;0,1),INDIRECT("'"&amp;C$6&amp;"_KESIS'!$D$4:$BI$47"))</f>
        <v>0</v>
      </c>
      <c r="D10" s="610" cm="1">
        <f t="array" aca="1" ref="D10" ca="1">-SUMPRODUCT((INDIRECT("'"&amp;D$6&amp;"_KESIS'!$b$4:$b$47")=biomass!$B10)*(INDIRECT("'"&amp;D$6&amp;"_KESIS'!$D$1:$BI$1")=biomass!$B$3)*IF(OR(biomass!$A10="coal mining 05",biomass!$A10="energy pipelines and gas processing 352T353",biomass!$A10="oil and gas extraction 06",biomass!$A10="refined petroleum and coke 19",biomass!$A10="iron and steel 241",biomass!$A10="chemicals 20, rubber and plastic products 22"),INDIRECT("'"&amp;D$6&amp;"_KESIS'!$D$4:$BI$47")&lt;0,1),INDIRECT("'"&amp;D$6&amp;"_KESIS'!$D$4:$BI$47"))</f>
        <v>0</v>
      </c>
      <c r="E10" s="610" cm="1">
        <f t="array" aca="1" ref="E10" ca="1">-SUMPRODUCT((INDIRECT("'"&amp;E$6&amp;"_KESIS'!$b$4:$b$47")=biomass!$B10)*(INDIRECT("'"&amp;E$6&amp;"_KESIS'!$D$1:$BI$1")=biomass!$B$3)*IF(OR(biomass!$A10="coal mining 05",biomass!$A10="energy pipelines and gas processing 352T353",biomass!$A10="oil and gas extraction 06",biomass!$A10="refined petroleum and coke 19",biomass!$A10="iron and steel 241",biomass!$A10="chemicals 20, rubber and plastic products 22"),INDIRECT("'"&amp;E$6&amp;"_KESIS'!$D$4:$BI$47")&lt;0,1),INDIRECT("'"&amp;E$6&amp;"_KESIS'!$D$4:$BI$47"))</f>
        <v>0</v>
      </c>
      <c r="F10" s="610" cm="1">
        <f t="array" aca="1" ref="F10" ca="1">-SUMPRODUCT((INDIRECT("'"&amp;F$6&amp;"_KESIS'!$b$4:$b$47")=biomass!$B10)*(INDIRECT("'"&amp;F$6&amp;"_KESIS'!$D$1:$BI$1")=biomass!$B$3)*IF(OR(biomass!$A10="coal mining 05",biomass!$A10="energy pipelines and gas processing 352T353",biomass!$A10="oil and gas extraction 06",biomass!$A10="refined petroleum and coke 19",biomass!$A10="iron and steel 241",biomass!$A10="chemicals 20, rubber and plastic products 22"),INDIRECT("'"&amp;F$6&amp;"_KESIS'!$D$4:$BI$47")&lt;0,1),INDIRECT("'"&amp;F$6&amp;"_KESIS'!$D$4:$BI$47"))</f>
        <v>0</v>
      </c>
      <c r="G10" s="610" cm="1">
        <f t="array" aca="1" ref="G10" ca="1">-SUMPRODUCT((INDIRECT("'"&amp;G$6&amp;"_KESIS'!$b$4:$b$47")=biomass!$B10)*(INDIRECT("'"&amp;G$6&amp;"_KESIS'!$D$1:$BI$1")=biomass!$B$3)*IF(OR(biomass!$A10="coal mining 05",biomass!$A10="energy pipelines and gas processing 352T353",biomass!$A10="oil and gas extraction 06",biomass!$A10="refined petroleum and coke 19",biomass!$A10="iron and steel 241",biomass!$A10="chemicals 20, rubber and plastic products 22"),INDIRECT("'"&amp;G$6&amp;"_KESIS'!$D$4:$BI$47")&lt;0,1),INDIRECT("'"&amp;G$6&amp;"_KESIS'!$D$4:$BI$47"))</f>
        <v>0</v>
      </c>
      <c r="H10" s="485"/>
    </row>
    <row r="11" spans="1:8" ht="13.5">
      <c r="A11" s="607" t="s">
        <v>247</v>
      </c>
      <c r="B11" s="598" t="s">
        <v>94</v>
      </c>
      <c r="C11" s="610" cm="1">
        <f t="array" aca="1" ref="C11" ca="1">-SUMPRODUCT((INDIRECT("'"&amp;C$6&amp;"_KESIS'!$b$4:$b$47")=biomass!$B11)*(INDIRECT("'"&amp;C$6&amp;"_KESIS'!$D$1:$BI$1")=biomass!$B$3)*IF(OR(biomass!$A11="coal mining 05",biomass!$A11="energy pipelines and gas processing 352T353",biomass!$A11="oil and gas extraction 06",biomass!$A11="refined petroleum and coke 19",biomass!$A11="iron and steel 241",biomass!$A11="chemicals 20, rubber and plastic products 22"),INDIRECT("'"&amp;C$6&amp;"_KESIS'!$D$4:$BI$47")&lt;0,1),INDIRECT("'"&amp;C$6&amp;"_KESIS'!$D$4:$BI$47"))</f>
        <v>0</v>
      </c>
      <c r="D11" s="610" cm="1">
        <f t="array" aca="1" ref="D11" ca="1">-SUMPRODUCT((INDIRECT("'"&amp;D$6&amp;"_KESIS'!$b$4:$b$47")=biomass!$B11)*(INDIRECT("'"&amp;D$6&amp;"_KESIS'!$D$1:$BI$1")=biomass!$B$3)*IF(OR(biomass!$A11="coal mining 05",biomass!$A11="energy pipelines and gas processing 352T353",biomass!$A11="oil and gas extraction 06",biomass!$A11="refined petroleum and coke 19",biomass!$A11="iron and steel 241",biomass!$A11="chemicals 20, rubber and plastic products 22"),INDIRECT("'"&amp;D$6&amp;"_KESIS'!$D$4:$BI$47")&lt;0,1),INDIRECT("'"&amp;D$6&amp;"_KESIS'!$D$4:$BI$47"))</f>
        <v>0</v>
      </c>
      <c r="E11" s="610" cm="1">
        <f t="array" aca="1" ref="E11" ca="1">-SUMPRODUCT((INDIRECT("'"&amp;E$6&amp;"_KESIS'!$b$4:$b$47")=biomass!$B11)*(INDIRECT("'"&amp;E$6&amp;"_KESIS'!$D$1:$BI$1")=biomass!$B$3)*IF(OR(biomass!$A11="coal mining 05",biomass!$A11="energy pipelines and gas processing 352T353",biomass!$A11="oil and gas extraction 06",biomass!$A11="refined petroleum and coke 19",biomass!$A11="iron and steel 241",biomass!$A11="chemicals 20, rubber and plastic products 22"),INDIRECT("'"&amp;E$6&amp;"_KESIS'!$D$4:$BI$47")&lt;0,1),INDIRECT("'"&amp;E$6&amp;"_KESIS'!$D$4:$BI$47"))</f>
        <v>0</v>
      </c>
      <c r="F11" s="610" cm="1">
        <f t="array" aca="1" ref="F11" ca="1">-SUMPRODUCT((INDIRECT("'"&amp;F$6&amp;"_KESIS'!$b$4:$b$47")=biomass!$B11)*(INDIRECT("'"&amp;F$6&amp;"_KESIS'!$D$1:$BI$1")=biomass!$B$3)*IF(OR(biomass!$A11="coal mining 05",biomass!$A11="energy pipelines and gas processing 352T353",biomass!$A11="oil and gas extraction 06",biomass!$A11="refined petroleum and coke 19",biomass!$A11="iron and steel 241",biomass!$A11="chemicals 20, rubber and plastic products 22"),INDIRECT("'"&amp;F$6&amp;"_KESIS'!$D$4:$BI$47")&lt;0,1),INDIRECT("'"&amp;F$6&amp;"_KESIS'!$D$4:$BI$47"))</f>
        <v>0</v>
      </c>
      <c r="G11" s="610" cm="1">
        <f t="array" aca="1" ref="G11" ca="1">-SUMPRODUCT((INDIRECT("'"&amp;G$6&amp;"_KESIS'!$b$4:$b$47")=biomass!$B11)*(INDIRECT("'"&amp;G$6&amp;"_KESIS'!$D$1:$BI$1")=biomass!$B$3)*IF(OR(biomass!$A11="coal mining 05",biomass!$A11="energy pipelines and gas processing 352T353",biomass!$A11="oil and gas extraction 06",biomass!$A11="refined petroleum and coke 19",biomass!$A11="iron and steel 241",biomass!$A11="chemicals 20, rubber and plastic products 22"),INDIRECT("'"&amp;G$6&amp;"_KESIS'!$D$4:$BI$47")&lt;0,1),INDIRECT("'"&amp;G$6&amp;"_KESIS'!$D$4:$BI$47"))</f>
        <v>0</v>
      </c>
    </row>
    <row r="12" spans="1:8" ht="13.5">
      <c r="A12" s="607" t="s">
        <v>806</v>
      </c>
      <c r="B12" s="599" t="s">
        <v>190</v>
      </c>
      <c r="C12" s="610" cm="1">
        <f t="array" aca="1" ref="C12" ca="1">-SUMPRODUCT((INDIRECT("'"&amp;C$6&amp;"_KESIS'!$b$4:$b$47")=biomass!$B12)*(INDIRECT("'"&amp;C$6&amp;"_KESIS'!$D$1:$BI$1")=biomass!$B$3)*IF(OR(biomass!$A12="coal mining 05",biomass!$A12="energy pipelines and gas processing 352T353",biomass!$A12="oil and gas extraction 06",biomass!$A12="refined petroleum and coke 19",biomass!$A12="iron and steel 241",biomass!$A12="chemicals 20, rubber and plastic products 22"),INDIRECT("'"&amp;C$6&amp;"_KESIS'!$D$4:$BI$47")&lt;0,1),INDIRECT("'"&amp;C$6&amp;"_KESIS'!$D$4:$BI$47"))</f>
        <v>0</v>
      </c>
      <c r="D12" s="610" cm="1">
        <f t="array" aca="1" ref="D12" ca="1">-SUMPRODUCT((INDIRECT("'"&amp;D$6&amp;"_KESIS'!$b$4:$b$47")=biomass!$B12)*(INDIRECT("'"&amp;D$6&amp;"_KESIS'!$D$1:$BI$1")=biomass!$B$3)*IF(OR(biomass!$A12="coal mining 05",biomass!$A12="energy pipelines and gas processing 352T353",biomass!$A12="oil and gas extraction 06",biomass!$A12="refined petroleum and coke 19",biomass!$A12="iron and steel 241",biomass!$A12="chemicals 20, rubber and plastic products 22"),INDIRECT("'"&amp;D$6&amp;"_KESIS'!$D$4:$BI$47")&lt;0,1),INDIRECT("'"&amp;D$6&amp;"_KESIS'!$D$4:$BI$47"))</f>
        <v>0</v>
      </c>
      <c r="E12" s="610" cm="1">
        <f t="array" aca="1" ref="E12" ca="1">-SUMPRODUCT((INDIRECT("'"&amp;E$6&amp;"_KESIS'!$b$4:$b$47")=biomass!$B12)*(INDIRECT("'"&amp;E$6&amp;"_KESIS'!$D$1:$BI$1")=biomass!$B$3)*IF(OR(biomass!$A12="coal mining 05",biomass!$A12="energy pipelines and gas processing 352T353",biomass!$A12="oil and gas extraction 06",biomass!$A12="refined petroleum and coke 19",biomass!$A12="iron and steel 241",biomass!$A12="chemicals 20, rubber and plastic products 22"),INDIRECT("'"&amp;E$6&amp;"_KESIS'!$D$4:$BI$47")&lt;0,1),INDIRECT("'"&amp;E$6&amp;"_KESIS'!$D$4:$BI$47"))</f>
        <v>0</v>
      </c>
      <c r="F12" s="610" cm="1">
        <f t="array" aca="1" ref="F12" ca="1">-SUMPRODUCT((INDIRECT("'"&amp;F$6&amp;"_KESIS'!$b$4:$b$47")=biomass!$B12)*(INDIRECT("'"&amp;F$6&amp;"_KESIS'!$D$1:$BI$1")=biomass!$B$3)*IF(OR(biomass!$A12="coal mining 05",biomass!$A12="energy pipelines and gas processing 352T353",biomass!$A12="oil and gas extraction 06",biomass!$A12="refined petroleum and coke 19",biomass!$A12="iron and steel 241",biomass!$A12="chemicals 20, rubber and plastic products 22"),INDIRECT("'"&amp;F$6&amp;"_KESIS'!$D$4:$BI$47")&lt;0,1),INDIRECT("'"&amp;F$6&amp;"_KESIS'!$D$4:$BI$47"))</f>
        <v>0</v>
      </c>
      <c r="G12" s="610" cm="1">
        <f t="array" aca="1" ref="G12" ca="1">-SUMPRODUCT((INDIRECT("'"&amp;G$6&amp;"_KESIS'!$b$4:$b$47")=biomass!$B12)*(INDIRECT("'"&amp;G$6&amp;"_KESIS'!$D$1:$BI$1")=biomass!$B$3)*IF(OR(biomass!$A12="coal mining 05",biomass!$A12="energy pipelines and gas processing 352T353",biomass!$A12="oil and gas extraction 06",biomass!$A12="refined petroleum and coke 19",biomass!$A12="iron and steel 241",biomass!$A12="chemicals 20, rubber and plastic products 22"),INDIRECT("'"&amp;G$6&amp;"_KESIS'!$D$4:$BI$47")&lt;0,1),INDIRECT("'"&amp;G$6&amp;"_KESIS'!$D$4:$BI$47"))</f>
        <v>0</v>
      </c>
    </row>
    <row r="13" spans="1:8" ht="13.5">
      <c r="A13" s="608" t="s">
        <v>256</v>
      </c>
      <c r="B13" s="628" t="s">
        <v>101</v>
      </c>
      <c r="C13" s="610" cm="1">
        <f t="array" aca="1" ref="C13" ca="1">-SUMPRODUCT((INDIRECT("'"&amp;C$6&amp;"_KESIS'!$b$4:$b$47")=biomass!$B13)*(INDIRECT("'"&amp;C$6&amp;"_KESIS'!$D$1:$BI$1")=biomass!$B$3)*IF(OR(biomass!$A13="coal mining 05",biomass!$A13="energy pipelines and gas processing 352T353",biomass!$A13="oil and gas extraction 06",biomass!$A13="refined petroleum and coke 19",biomass!$A13="iron and steel 241",biomass!$A13="chemicals 20, rubber and plastic products 22"),INDIRECT("'"&amp;C$6&amp;"_KESIS'!$D$4:$BI$47")&lt;0,1),INDIRECT("'"&amp;C$6&amp;"_KESIS'!$D$4:$BI$47"))</f>
        <v>0</v>
      </c>
      <c r="D13" s="610" cm="1">
        <f t="array" aca="1" ref="D13" ca="1">-SUMPRODUCT((INDIRECT("'"&amp;D$6&amp;"_KESIS'!$b$4:$b$47")=biomass!$B13)*(INDIRECT("'"&amp;D$6&amp;"_KESIS'!$D$1:$BI$1")=biomass!$B$3)*IF(OR(biomass!$A13="coal mining 05",biomass!$A13="energy pipelines and gas processing 352T353",biomass!$A13="oil and gas extraction 06",biomass!$A13="refined petroleum and coke 19",biomass!$A13="iron and steel 241",biomass!$A13="chemicals 20, rubber and plastic products 22"),INDIRECT("'"&amp;D$6&amp;"_KESIS'!$D$4:$BI$47")&lt;0,1),INDIRECT("'"&amp;D$6&amp;"_KESIS'!$D$4:$BI$47"))</f>
        <v>0</v>
      </c>
      <c r="E13" s="610" cm="1">
        <f t="array" aca="1" ref="E13" ca="1">-SUMPRODUCT((INDIRECT("'"&amp;E$6&amp;"_KESIS'!$b$4:$b$47")=biomass!$B13)*(INDIRECT("'"&amp;E$6&amp;"_KESIS'!$D$1:$BI$1")=biomass!$B$3)*IF(OR(biomass!$A13="coal mining 05",biomass!$A13="energy pipelines and gas processing 352T353",biomass!$A13="oil and gas extraction 06",biomass!$A13="refined petroleum and coke 19",biomass!$A13="iron and steel 241",biomass!$A13="chemicals 20, rubber and plastic products 22"),INDIRECT("'"&amp;E$6&amp;"_KESIS'!$D$4:$BI$47")&lt;0,1),INDIRECT("'"&amp;E$6&amp;"_KESIS'!$D$4:$BI$47"))</f>
        <v>0</v>
      </c>
      <c r="F13" s="610" cm="1">
        <f t="array" aca="1" ref="F13" ca="1">-SUMPRODUCT((INDIRECT("'"&amp;F$6&amp;"_KESIS'!$b$4:$b$47")=biomass!$B13)*(INDIRECT("'"&amp;F$6&amp;"_KESIS'!$D$1:$BI$1")=biomass!$B$3)*IF(OR(biomass!$A13="coal mining 05",biomass!$A13="energy pipelines and gas processing 352T353",biomass!$A13="oil and gas extraction 06",biomass!$A13="refined petroleum and coke 19",biomass!$A13="iron and steel 241",biomass!$A13="chemicals 20, rubber and plastic products 22"),INDIRECT("'"&amp;F$6&amp;"_KESIS'!$D$4:$BI$47")&lt;0,1),INDIRECT("'"&amp;F$6&amp;"_KESIS'!$D$4:$BI$47"))</f>
        <v>0</v>
      </c>
      <c r="G13" s="610" cm="1">
        <f t="array" aca="1" ref="G13" ca="1">-SUMPRODUCT((INDIRECT("'"&amp;G$6&amp;"_KESIS'!$b$4:$b$47")=biomass!$B13)*(INDIRECT("'"&amp;G$6&amp;"_KESIS'!$D$1:$BI$1")=biomass!$B$3)*IF(OR(biomass!$A13="coal mining 05",biomass!$A13="energy pipelines and gas processing 352T353",biomass!$A13="oil and gas extraction 06",biomass!$A13="refined petroleum and coke 19",biomass!$A13="iron and steel 241",biomass!$A13="chemicals 20, rubber and plastic products 22"),INDIRECT("'"&amp;G$6&amp;"_KESIS'!$D$4:$BI$47")&lt;0,1),INDIRECT("'"&amp;G$6&amp;"_KESIS'!$D$4:$BI$47"))</f>
        <v>0</v>
      </c>
      <c r="H13" s="509"/>
    </row>
    <row r="14" spans="1:8" ht="13.5">
      <c r="A14" s="607" t="s">
        <v>267</v>
      </c>
      <c r="B14" s="597" t="s">
        <v>102</v>
      </c>
      <c r="C14" s="610" cm="1">
        <f t="array" aca="1" ref="C14" ca="1">-SUMPRODUCT((INDIRECT("'"&amp;C$6&amp;"_KESIS'!$b$4:$b$47")=biomass!$B14)*(INDIRECT("'"&amp;C$6&amp;"_KESIS'!$D$1:$BI$1")=biomass!$B$3)*IF(OR(biomass!$A14="coal mining 05",biomass!$A14="energy pipelines and gas processing 352T353",biomass!$A14="oil and gas extraction 06",biomass!$A14="refined petroleum and coke 19",biomass!$A14="iron and steel 241",biomass!$A14="chemicals 20, rubber and plastic products 22"),INDIRECT("'"&amp;C$6&amp;"_KESIS'!$D$4:$BI$47")&lt;0,1),INDIRECT("'"&amp;C$6&amp;"_KESIS'!$D$4:$BI$47"))</f>
        <v>0</v>
      </c>
      <c r="D14" s="610" cm="1">
        <f t="array" aca="1" ref="D14" ca="1">-SUMPRODUCT((INDIRECT("'"&amp;D$6&amp;"_KESIS'!$b$4:$b$47")=biomass!$B14)*(INDIRECT("'"&amp;D$6&amp;"_KESIS'!$D$1:$BI$1")=biomass!$B$3)*IF(OR(biomass!$A14="coal mining 05",biomass!$A14="energy pipelines and gas processing 352T353",biomass!$A14="oil and gas extraction 06",biomass!$A14="refined petroleum and coke 19",biomass!$A14="iron and steel 241",biomass!$A14="chemicals 20, rubber and plastic products 22"),INDIRECT("'"&amp;D$6&amp;"_KESIS'!$D$4:$BI$47")&lt;0,1),INDIRECT("'"&amp;D$6&amp;"_KESIS'!$D$4:$BI$47"))</f>
        <v>0</v>
      </c>
      <c r="E14" s="610" cm="1">
        <f t="array" aca="1" ref="E14" ca="1">-SUMPRODUCT((INDIRECT("'"&amp;E$6&amp;"_KESIS'!$b$4:$b$47")=biomass!$B14)*(INDIRECT("'"&amp;E$6&amp;"_KESIS'!$D$1:$BI$1")=biomass!$B$3)*IF(OR(biomass!$A14="coal mining 05",biomass!$A14="energy pipelines and gas processing 352T353",biomass!$A14="oil and gas extraction 06",biomass!$A14="refined petroleum and coke 19",biomass!$A14="iron and steel 241",biomass!$A14="chemicals 20, rubber and plastic products 22"),INDIRECT("'"&amp;E$6&amp;"_KESIS'!$D$4:$BI$47")&lt;0,1),INDIRECT("'"&amp;E$6&amp;"_KESIS'!$D$4:$BI$47"))</f>
        <v>0</v>
      </c>
      <c r="F14" s="610" cm="1">
        <f t="array" aca="1" ref="F14" ca="1">-SUMPRODUCT((INDIRECT("'"&amp;F$6&amp;"_KESIS'!$b$4:$b$47")=biomass!$B14)*(INDIRECT("'"&amp;F$6&amp;"_KESIS'!$D$1:$BI$1")=biomass!$B$3)*IF(OR(biomass!$A14="coal mining 05",biomass!$A14="energy pipelines and gas processing 352T353",biomass!$A14="oil and gas extraction 06",biomass!$A14="refined petroleum and coke 19",biomass!$A14="iron and steel 241",biomass!$A14="chemicals 20, rubber and plastic products 22"),INDIRECT("'"&amp;F$6&amp;"_KESIS'!$D$4:$BI$47")&lt;0,1),INDIRECT("'"&amp;F$6&amp;"_KESIS'!$D$4:$BI$47"))</f>
        <v>0</v>
      </c>
      <c r="G14" s="610" cm="1">
        <f t="array" aca="1" ref="G14" ca="1">-SUMPRODUCT((INDIRECT("'"&amp;G$6&amp;"_KESIS'!$b$4:$b$47")=biomass!$B14)*(INDIRECT("'"&amp;G$6&amp;"_KESIS'!$D$1:$BI$1")=biomass!$B$3)*IF(OR(biomass!$A14="coal mining 05",biomass!$A14="energy pipelines and gas processing 352T353",biomass!$A14="oil and gas extraction 06",biomass!$A14="refined petroleum and coke 19",biomass!$A14="iron and steel 241",biomass!$A14="chemicals 20, rubber and plastic products 22"),INDIRECT("'"&amp;G$6&amp;"_KESIS'!$D$4:$BI$47")&lt;0,1),INDIRECT("'"&amp;G$6&amp;"_KESIS'!$D$4:$BI$47"))</f>
        <v>0</v>
      </c>
    </row>
    <row r="15" spans="1:8" ht="13.5">
      <c r="A15" s="107" t="s">
        <v>246</v>
      </c>
      <c r="B15" s="600" t="s">
        <v>109</v>
      </c>
      <c r="C15" s="627" cm="1">
        <f t="array" aca="1" ref="C15" ca="1">SUMPRODUCT((INDIRECT("'"&amp;C$6&amp;"_KESIS'!$b$48:$b$91")=biomass!$B15)*(INDIRECT("'"&amp;C$6&amp;"_KESIS'!$D$1:$BI$1")=biomass!$B$3),INDIRECT("'"&amp;C$6&amp;"_KESIS'!$D$48:$BI$91"))</f>
        <v>134.5</v>
      </c>
      <c r="D15" s="627" cm="1">
        <f t="array" aca="1" ref="D15" ca="1">SUMPRODUCT((INDIRECT("'"&amp;D$6&amp;"_KESIS'!$b$48:$b$91")=biomass!$B15)*(INDIRECT("'"&amp;D$6&amp;"_KESIS'!$D$1:$BI$1")=biomass!$B$3),INDIRECT("'"&amp;D$6&amp;"_KESIS'!$D$48:$BI$91"))</f>
        <v>145.1</v>
      </c>
      <c r="E15" s="627" cm="1">
        <f t="array" aca="1" ref="E15" ca="1">SUMPRODUCT((INDIRECT("'"&amp;E$6&amp;"_KESIS'!$b$48:$b$91")=biomass!$B15)*(INDIRECT("'"&amp;E$6&amp;"_KESIS'!$D$1:$BI$1")=biomass!$B$3),INDIRECT("'"&amp;E$6&amp;"_KESIS'!$D$48:$BI$91"))</f>
        <v>99.699999999999989</v>
      </c>
      <c r="F15" s="627" cm="1">
        <f t="array" aca="1" ref="F15" ca="1">SUMPRODUCT((INDIRECT("'"&amp;F$6&amp;"_KESIS'!$b$48:$b$91")=biomass!$B15)*(INDIRECT("'"&amp;F$6&amp;"_KESIS'!$D$1:$BI$1")=biomass!$B$3),INDIRECT("'"&amp;F$6&amp;"_KESIS'!$D$48:$BI$91"))</f>
        <v>158.9</v>
      </c>
      <c r="G15" s="627" cm="1">
        <f t="array" aca="1" ref="G15" ca="1">SUMPRODUCT((INDIRECT("'"&amp;G$6&amp;"_KESIS'!$b$48:$b$91")=biomass!$B15)*(INDIRECT("'"&amp;G$6&amp;"_KESIS'!$D$1:$BI$1")=biomass!$B$3),INDIRECT("'"&amp;G$6&amp;"_KESIS'!$D$48:$BI$91"))</f>
        <v>210.5</v>
      </c>
    </row>
    <row r="16" spans="1:8" ht="13.5">
      <c r="A16" s="107" t="s">
        <v>246</v>
      </c>
      <c r="B16" s="600" t="s">
        <v>110</v>
      </c>
      <c r="C16" s="627" cm="1">
        <f t="array" aca="1" ref="C16" ca="1">SUMPRODUCT((INDIRECT("'"&amp;C$6&amp;"_KESIS'!$b$48:$b$91")=biomass!$B16)*(INDIRECT("'"&amp;C$6&amp;"_KESIS'!$D$1:$BI$1")=biomass!$B$3),INDIRECT("'"&amp;C$6&amp;"_KESIS'!$D$48:$BI$91"))</f>
        <v>0</v>
      </c>
      <c r="D16" s="627" cm="1">
        <f t="array" aca="1" ref="D16" ca="1">SUMPRODUCT((INDIRECT("'"&amp;D$6&amp;"_KESIS'!$b$48:$b$91")=biomass!$B16)*(INDIRECT("'"&amp;D$6&amp;"_KESIS'!$D$1:$BI$1")=biomass!$B$3),INDIRECT("'"&amp;D$6&amp;"_KESIS'!$D$48:$BI$91"))</f>
        <v>0</v>
      </c>
      <c r="E16" s="627" cm="1">
        <f t="array" aca="1" ref="E16" ca="1">SUMPRODUCT((INDIRECT("'"&amp;E$6&amp;"_KESIS'!$b$48:$b$91")=biomass!$B16)*(INDIRECT("'"&amp;E$6&amp;"_KESIS'!$D$1:$BI$1")=biomass!$B$3),INDIRECT("'"&amp;E$6&amp;"_KESIS'!$D$48:$BI$91"))</f>
        <v>0</v>
      </c>
      <c r="F16" s="627" cm="1">
        <f t="array" aca="1" ref="F16" ca="1">SUMPRODUCT((INDIRECT("'"&amp;F$6&amp;"_KESIS'!$b$48:$b$91")=biomass!$B16)*(INDIRECT("'"&amp;F$6&amp;"_KESIS'!$D$1:$BI$1")=biomass!$B$3),INDIRECT("'"&amp;F$6&amp;"_KESIS'!$D$48:$BI$91"))</f>
        <v>0</v>
      </c>
      <c r="G16" s="627" cm="1">
        <f t="array" aca="1" ref="G16" ca="1">SUMPRODUCT((INDIRECT("'"&amp;G$6&amp;"_KESIS'!$b$48:$b$91")=biomass!$B16)*(INDIRECT("'"&amp;G$6&amp;"_KESIS'!$D$1:$BI$1")=biomass!$B$3),INDIRECT("'"&amp;G$6&amp;"_KESIS'!$D$48:$BI$91"))</f>
        <v>0</v>
      </c>
    </row>
    <row r="17" spans="1:8" ht="13.5">
      <c r="A17" s="107" t="s">
        <v>249</v>
      </c>
      <c r="B17" s="600" t="s">
        <v>111</v>
      </c>
      <c r="C17" s="627" cm="1">
        <f t="array" aca="1" ref="C17" ca="1">SUMPRODUCT((INDIRECT("'"&amp;C$6&amp;"_KESIS'!$b$48:$b$91")=biomass!$B17)*(INDIRECT("'"&amp;C$6&amp;"_KESIS'!$D$1:$BI$1")=biomass!$B$3),INDIRECT("'"&amp;C$6&amp;"_KESIS'!$D$48:$BI$91"))</f>
        <v>0.1</v>
      </c>
      <c r="D17" s="627" cm="1">
        <f t="array" aca="1" ref="D17" ca="1">SUMPRODUCT((INDIRECT("'"&amp;D$6&amp;"_KESIS'!$b$48:$b$91")=biomass!$B17)*(INDIRECT("'"&amp;D$6&amp;"_KESIS'!$D$1:$BI$1")=biomass!$B$3),INDIRECT("'"&amp;D$6&amp;"_KESIS'!$D$48:$BI$91"))</f>
        <v>0.1</v>
      </c>
      <c r="E17" s="627" cm="1">
        <f t="array" aca="1" ref="E17" ca="1">SUMPRODUCT((INDIRECT("'"&amp;E$6&amp;"_KESIS'!$b$48:$b$91")=biomass!$B17)*(INDIRECT("'"&amp;E$6&amp;"_KESIS'!$D$1:$BI$1")=biomass!$B$3),INDIRECT("'"&amp;E$6&amp;"_KESIS'!$D$48:$BI$91"))</f>
        <v>0.1</v>
      </c>
      <c r="F17" s="627" cm="1">
        <f t="array" aca="1" ref="F17" ca="1">SUMPRODUCT((INDIRECT("'"&amp;F$6&amp;"_KESIS'!$b$48:$b$91")=biomass!$B17)*(INDIRECT("'"&amp;F$6&amp;"_KESIS'!$D$1:$BI$1")=biomass!$B$3),INDIRECT("'"&amp;F$6&amp;"_KESIS'!$D$48:$BI$91"))</f>
        <v>4</v>
      </c>
      <c r="G17" s="627" cm="1">
        <f t="array" aca="1" ref="G17" ca="1">SUMPRODUCT((INDIRECT("'"&amp;G$6&amp;"_KESIS'!$b$48:$b$91")=biomass!$B17)*(INDIRECT("'"&amp;G$6&amp;"_KESIS'!$D$1:$BI$1")=biomass!$B$3),INDIRECT("'"&amp;G$6&amp;"_KESIS'!$D$48:$BI$91"))</f>
        <v>4.3</v>
      </c>
    </row>
    <row r="18" spans="1:8" ht="13.5">
      <c r="A18" s="107" t="s">
        <v>250</v>
      </c>
      <c r="B18" s="600" t="s">
        <v>113</v>
      </c>
      <c r="C18" s="627" cm="1">
        <f t="array" aca="1" ref="C18" ca="1">SUMPRODUCT((INDIRECT("'"&amp;C$6&amp;"_KESIS'!$b$48:$b$91")=biomass!$B18)*(INDIRECT("'"&amp;C$6&amp;"_KESIS'!$D$1:$BI$1")=biomass!$B$3),INDIRECT("'"&amp;C$6&amp;"_KESIS'!$D$48:$BI$91"))</f>
        <v>50.899999999999991</v>
      </c>
      <c r="D18" s="627" cm="1">
        <f t="array" aca="1" ref="D18" ca="1">SUMPRODUCT((INDIRECT("'"&amp;D$6&amp;"_KESIS'!$b$48:$b$91")=biomass!$B18)*(INDIRECT("'"&amp;D$6&amp;"_KESIS'!$D$1:$BI$1")=biomass!$B$3),INDIRECT("'"&amp;D$6&amp;"_KESIS'!$D$48:$BI$91"))</f>
        <v>63.3</v>
      </c>
      <c r="E18" s="627" cm="1">
        <f t="array" aca="1" ref="E18" ca="1">SUMPRODUCT((INDIRECT("'"&amp;E$6&amp;"_KESIS'!$b$48:$b$91")=biomass!$B18)*(INDIRECT("'"&amp;E$6&amp;"_KESIS'!$D$1:$BI$1")=biomass!$B$3),INDIRECT("'"&amp;E$6&amp;"_KESIS'!$D$48:$BI$91"))</f>
        <v>65.599999999999994</v>
      </c>
      <c r="F18" s="627" cm="1">
        <f t="array" aca="1" ref="F18" ca="1">SUMPRODUCT((INDIRECT("'"&amp;F$6&amp;"_KESIS'!$b$48:$b$91")=biomass!$B18)*(INDIRECT("'"&amp;F$6&amp;"_KESIS'!$D$1:$BI$1")=biomass!$B$3),INDIRECT("'"&amp;F$6&amp;"_KESIS'!$D$48:$BI$91"))</f>
        <v>53.800000000000004</v>
      </c>
      <c r="G18" s="627" cm="1">
        <f t="array" aca="1" ref="G18" ca="1">SUMPRODUCT((INDIRECT("'"&amp;G$6&amp;"_KESIS'!$b$48:$b$91")=biomass!$B18)*(INDIRECT("'"&amp;G$6&amp;"_KESIS'!$D$1:$BI$1")=biomass!$B$3),INDIRECT("'"&amp;G$6&amp;"_KESIS'!$D$48:$BI$91"))</f>
        <v>39.799999999999997</v>
      </c>
    </row>
    <row r="19" spans="1:8" ht="13.5">
      <c r="A19" s="107" t="s">
        <v>251</v>
      </c>
      <c r="B19" s="600" t="s">
        <v>114</v>
      </c>
      <c r="C19" s="627" cm="1">
        <f t="array" aca="1" ref="C19" ca="1">SUMPRODUCT((INDIRECT("'"&amp;C$6&amp;"_KESIS'!$b$48:$b$91")=biomass!$B19)*(INDIRECT("'"&amp;C$6&amp;"_KESIS'!$D$1:$BI$1")=biomass!$B$3),INDIRECT("'"&amp;C$6&amp;"_KESIS'!$D$48:$BI$91"))</f>
        <v>109.60000000000001</v>
      </c>
      <c r="D19" s="627" cm="1">
        <f t="array" aca="1" ref="D19" ca="1">SUMPRODUCT((INDIRECT("'"&amp;D$6&amp;"_KESIS'!$b$48:$b$91")=biomass!$B19)*(INDIRECT("'"&amp;D$6&amp;"_KESIS'!$D$1:$BI$1")=biomass!$B$3),INDIRECT("'"&amp;D$6&amp;"_KESIS'!$D$48:$BI$91"))</f>
        <v>111.3</v>
      </c>
      <c r="E19" s="627" cm="1">
        <f t="array" aca="1" ref="E19" ca="1">SUMPRODUCT((INDIRECT("'"&amp;E$6&amp;"_KESIS'!$b$48:$b$91")=biomass!$B19)*(INDIRECT("'"&amp;E$6&amp;"_KESIS'!$D$1:$BI$1")=biomass!$B$3),INDIRECT("'"&amp;E$6&amp;"_KESIS'!$D$48:$BI$91"))</f>
        <v>114.8</v>
      </c>
      <c r="F19" s="627" cm="1">
        <f t="array" aca="1" ref="F19" ca="1">SUMPRODUCT((INDIRECT("'"&amp;F$6&amp;"_KESIS'!$b$48:$b$91")=biomass!$B19)*(INDIRECT("'"&amp;F$6&amp;"_KESIS'!$D$1:$BI$1")=biomass!$B$3),INDIRECT("'"&amp;F$6&amp;"_KESIS'!$D$48:$BI$91"))</f>
        <v>87.3</v>
      </c>
      <c r="G19" s="627" cm="1">
        <f t="array" aca="1" ref="G19" ca="1">SUMPRODUCT((INDIRECT("'"&amp;G$6&amp;"_KESIS'!$b$48:$b$91")=biomass!$B19)*(INDIRECT("'"&amp;G$6&amp;"_KESIS'!$D$1:$BI$1")=biomass!$B$3),INDIRECT("'"&amp;G$6&amp;"_KESIS'!$D$48:$BI$91"))</f>
        <v>78.299999999999983</v>
      </c>
    </row>
    <row r="20" spans="1:8" ht="13.5">
      <c r="A20" s="107" t="s">
        <v>252</v>
      </c>
      <c r="B20" s="600" t="s">
        <v>115</v>
      </c>
      <c r="C20" s="627" cm="1">
        <f t="array" aca="1" ref="C20" ca="1">SUMPRODUCT((INDIRECT("'"&amp;C$6&amp;"_KESIS'!$b$48:$b$91")=biomass!$B20)*(INDIRECT("'"&amp;C$6&amp;"_KESIS'!$D$1:$BI$1")=biomass!$B$3),INDIRECT("'"&amp;C$6&amp;"_KESIS'!$D$48:$BI$91"))</f>
        <v>67.599999999999994</v>
      </c>
      <c r="D20" s="627" cm="1">
        <f t="array" aca="1" ref="D20" ca="1">SUMPRODUCT((INDIRECT("'"&amp;D$6&amp;"_KESIS'!$b$48:$b$91")=biomass!$B20)*(INDIRECT("'"&amp;D$6&amp;"_KESIS'!$D$1:$BI$1")=biomass!$B$3),INDIRECT("'"&amp;D$6&amp;"_KESIS'!$D$48:$BI$91"))</f>
        <v>59.699999999999996</v>
      </c>
      <c r="E20" s="627" cm="1">
        <f t="array" aca="1" ref="E20" ca="1">SUMPRODUCT((INDIRECT("'"&amp;E$6&amp;"_KESIS'!$b$48:$b$91")=biomass!$B20)*(INDIRECT("'"&amp;E$6&amp;"_KESIS'!$D$1:$BI$1")=biomass!$B$3),INDIRECT("'"&amp;E$6&amp;"_KESIS'!$D$48:$BI$91"))</f>
        <v>64</v>
      </c>
      <c r="F20" s="627" cm="1">
        <f t="array" aca="1" ref="F20" ca="1">SUMPRODUCT((INDIRECT("'"&amp;F$6&amp;"_KESIS'!$b$48:$b$91")=biomass!$B20)*(INDIRECT("'"&amp;F$6&amp;"_KESIS'!$D$1:$BI$1")=biomass!$B$3),INDIRECT("'"&amp;F$6&amp;"_KESIS'!$D$48:$BI$91"))</f>
        <v>55.5</v>
      </c>
      <c r="G20" s="627" cm="1">
        <f t="array" aca="1" ref="G20" ca="1">SUMPRODUCT((INDIRECT("'"&amp;G$6&amp;"_KESIS'!$b$48:$b$91")=biomass!$B20)*(INDIRECT("'"&amp;G$6&amp;"_KESIS'!$D$1:$BI$1")=biomass!$B$3),INDIRECT("'"&amp;G$6&amp;"_KESIS'!$D$48:$BI$91"))</f>
        <v>37.799999999999997</v>
      </c>
    </row>
    <row r="21" spans="1:8" ht="13.5">
      <c r="A21" s="107" t="s">
        <v>253</v>
      </c>
      <c r="B21" s="600" t="s">
        <v>116</v>
      </c>
      <c r="C21" s="627" cm="1">
        <f t="array" aca="1" ref="C21" ca="1">SUMPRODUCT((INDIRECT("'"&amp;C$6&amp;"_KESIS'!$b$48:$b$91")=biomass!$B21)*(INDIRECT("'"&amp;C$6&amp;"_KESIS'!$D$1:$BI$1")=biomass!$B$3),INDIRECT("'"&amp;C$6&amp;"_KESIS'!$D$48:$BI$91"))</f>
        <v>600.19999999999993</v>
      </c>
      <c r="D21" s="627" cm="1">
        <f t="array" aca="1" ref="D21" ca="1">SUMPRODUCT((INDIRECT("'"&amp;D$6&amp;"_KESIS'!$b$48:$b$91")=biomass!$B21)*(INDIRECT("'"&amp;D$6&amp;"_KESIS'!$D$1:$BI$1")=biomass!$B$3),INDIRECT("'"&amp;D$6&amp;"_KESIS'!$D$48:$BI$91"))</f>
        <v>639</v>
      </c>
      <c r="E21" s="627" cm="1">
        <f t="array" aca="1" ref="E21" ca="1">SUMPRODUCT((INDIRECT("'"&amp;E$6&amp;"_KESIS'!$b$48:$b$91")=biomass!$B21)*(INDIRECT("'"&amp;E$6&amp;"_KESIS'!$D$1:$BI$1")=biomass!$B$3),INDIRECT("'"&amp;E$6&amp;"_KESIS'!$D$48:$BI$91"))</f>
        <v>703.8</v>
      </c>
      <c r="F21" s="627" cm="1">
        <f t="array" aca="1" ref="F21" ca="1">SUMPRODUCT((INDIRECT("'"&amp;F$6&amp;"_KESIS'!$b$48:$b$91")=biomass!$B21)*(INDIRECT("'"&amp;F$6&amp;"_KESIS'!$D$1:$BI$1")=biomass!$B$3),INDIRECT("'"&amp;F$6&amp;"_KESIS'!$D$48:$BI$91"))</f>
        <v>463.80000000000007</v>
      </c>
      <c r="G21" s="627" cm="1">
        <f t="array" aca="1" ref="G21" ca="1">SUMPRODUCT((INDIRECT("'"&amp;G$6&amp;"_KESIS'!$b$48:$b$91")=biomass!$B21)*(INDIRECT("'"&amp;G$6&amp;"_KESIS'!$D$1:$BI$1")=biomass!$B$3),INDIRECT("'"&amp;G$6&amp;"_KESIS'!$D$48:$BI$91"))</f>
        <v>485.4</v>
      </c>
    </row>
    <row r="22" spans="1:8" ht="13.5">
      <c r="A22" s="108" t="s">
        <v>256</v>
      </c>
      <c r="B22" s="601" t="s">
        <v>117</v>
      </c>
      <c r="C22" s="627" cm="1">
        <f t="array" aca="1" ref="C22" ca="1">SUMPRODUCT((INDIRECT("'"&amp;C$6&amp;"_KESIS'!$b$48:$b$91")=biomass!$B22)*(INDIRECT("'"&amp;C$6&amp;"_KESIS'!$D$1:$BI$1")=biomass!$B$3),INDIRECT("'"&amp;C$6&amp;"_KESIS'!$D$48:$BI$91"))</f>
        <v>454.79999999999995</v>
      </c>
      <c r="D22" s="627" cm="1">
        <f t="array" aca="1" ref="D22" ca="1">SUMPRODUCT((INDIRECT("'"&amp;D$6&amp;"_KESIS'!$b$48:$b$91")=biomass!$B22)*(INDIRECT("'"&amp;D$6&amp;"_KESIS'!$D$1:$BI$1")=biomass!$B$3),INDIRECT("'"&amp;D$6&amp;"_KESIS'!$D$48:$BI$91"))</f>
        <v>475</v>
      </c>
      <c r="E22" s="627" cm="1">
        <f t="array" aca="1" ref="E22" ca="1">SUMPRODUCT((INDIRECT("'"&amp;E$6&amp;"_KESIS'!$b$48:$b$91")=biomass!$B22)*(INDIRECT("'"&amp;E$6&amp;"_KESIS'!$D$1:$BI$1")=biomass!$B$3),INDIRECT("'"&amp;E$6&amp;"_KESIS'!$D$48:$BI$91"))</f>
        <v>823.80000000000007</v>
      </c>
      <c r="F22" s="627" cm="1">
        <f t="array" aca="1" ref="F22" ca="1">SUMPRODUCT((INDIRECT("'"&amp;F$6&amp;"_KESIS'!$b$48:$b$91")=biomass!$B22)*(INDIRECT("'"&amp;F$6&amp;"_KESIS'!$D$1:$BI$1")=biomass!$B$3),INDIRECT("'"&amp;F$6&amp;"_KESIS'!$D$48:$BI$91"))</f>
        <v>665.60000000000014</v>
      </c>
      <c r="G22" s="627" cm="1">
        <f t="array" aca="1" ref="G22" ca="1">SUMPRODUCT((INDIRECT("'"&amp;G$6&amp;"_KESIS'!$b$48:$b$91")=biomass!$B22)*(INDIRECT("'"&amp;G$6&amp;"_KESIS'!$D$1:$BI$1")=biomass!$B$3),INDIRECT("'"&amp;G$6&amp;"_KESIS'!$D$48:$BI$91"))</f>
        <v>167.89999999999995</v>
      </c>
    </row>
    <row r="23" spans="1:8" ht="13.5">
      <c r="A23" s="109" t="s">
        <v>398</v>
      </c>
      <c r="B23" s="600" t="s">
        <v>118</v>
      </c>
      <c r="C23" s="627" cm="1">
        <f t="array" aca="1" ref="C23" ca="1">SUMPRODUCT((INDIRECT("'"&amp;C$6&amp;"_KESIS'!$b$48:$b$91")=biomass!$B23)*(INDIRECT("'"&amp;C$6&amp;"_KESIS'!$D$1:$BI$1")=biomass!$B$3),INDIRECT("'"&amp;C$6&amp;"_KESIS'!$D$48:$BI$91"))</f>
        <v>699.5</v>
      </c>
      <c r="D23" s="627" cm="1">
        <f t="array" aca="1" ref="D23" ca="1">SUMPRODUCT((INDIRECT("'"&amp;D$6&amp;"_KESIS'!$b$48:$b$91")=biomass!$B23)*(INDIRECT("'"&amp;D$6&amp;"_KESIS'!$D$1:$BI$1")=biomass!$B$3),INDIRECT("'"&amp;D$6&amp;"_KESIS'!$D$48:$BI$91"))</f>
        <v>731.9</v>
      </c>
      <c r="E23" s="627" cm="1">
        <f t="array" aca="1" ref="E23" ca="1">SUMPRODUCT((INDIRECT("'"&amp;E$6&amp;"_KESIS'!$b$48:$b$91")=biomass!$B23)*(INDIRECT("'"&amp;E$6&amp;"_KESIS'!$D$1:$BI$1")=biomass!$B$3),INDIRECT("'"&amp;E$6&amp;"_KESIS'!$D$48:$BI$91"))</f>
        <v>852.9</v>
      </c>
      <c r="F23" s="627" cm="1">
        <f t="array" aca="1" ref="F23" ca="1">SUMPRODUCT((INDIRECT("'"&amp;F$6&amp;"_KESIS'!$b$48:$b$91")=biomass!$B23)*(INDIRECT("'"&amp;F$6&amp;"_KESIS'!$D$1:$BI$1")=biomass!$B$3),INDIRECT("'"&amp;F$6&amp;"_KESIS'!$D$48:$BI$91"))</f>
        <v>991.2</v>
      </c>
      <c r="G23" s="627" cm="1">
        <f t="array" aca="1" ref="G23" ca="1">SUMPRODUCT((INDIRECT("'"&amp;G$6&amp;"_KESIS'!$b$48:$b$91")=biomass!$B23)*(INDIRECT("'"&amp;G$6&amp;"_KESIS'!$D$1:$BI$1")=biomass!$B$3),INDIRECT("'"&amp;G$6&amp;"_KESIS'!$D$48:$BI$91"))</f>
        <v>1251.5999999999999</v>
      </c>
    </row>
    <row r="24" spans="1:8" ht="13.5">
      <c r="A24" s="538" t="s">
        <v>351</v>
      </c>
      <c r="B24" s="602" t="s">
        <v>119</v>
      </c>
      <c r="C24" s="627" cm="1">
        <f t="array" aca="1" ref="C24" ca="1">SUMPRODUCT((INDIRECT("'"&amp;C$6&amp;"_KESIS'!$b$48:$b$91")=biomass!$B24)*(INDIRECT("'"&amp;C$6&amp;"_KESIS'!$D$1:$BI$1")=biomass!$B$3),INDIRECT("'"&amp;C$6&amp;"_KESIS'!$D$48:$BI$91"))</f>
        <v>11.3</v>
      </c>
      <c r="D24" s="627" cm="1">
        <f t="array" aca="1" ref="D24" ca="1">SUMPRODUCT((INDIRECT("'"&amp;D$6&amp;"_KESIS'!$b$48:$b$91")=biomass!$B24)*(INDIRECT("'"&amp;D$6&amp;"_KESIS'!$D$1:$BI$1")=biomass!$B$3),INDIRECT("'"&amp;D$6&amp;"_KESIS'!$D$48:$BI$91"))</f>
        <v>11.399999999999999</v>
      </c>
      <c r="E24" s="627" cm="1">
        <f t="array" aca="1" ref="E24" ca="1">SUMPRODUCT((INDIRECT("'"&amp;E$6&amp;"_KESIS'!$b$48:$b$91")=biomass!$B24)*(INDIRECT("'"&amp;E$6&amp;"_KESIS'!$D$1:$BI$1")=biomass!$B$3),INDIRECT("'"&amp;E$6&amp;"_KESIS'!$D$48:$BI$91"))</f>
        <v>11.7</v>
      </c>
      <c r="F24" s="627" cm="1">
        <f t="array" aca="1" ref="F24" ca="1">SUMPRODUCT((INDIRECT("'"&amp;F$6&amp;"_KESIS'!$b$48:$b$91")=biomass!$B24)*(INDIRECT("'"&amp;F$6&amp;"_KESIS'!$D$1:$BI$1")=biomass!$B$3),INDIRECT("'"&amp;F$6&amp;"_KESIS'!$D$48:$BI$91"))</f>
        <v>3.3</v>
      </c>
      <c r="G24" s="627" cm="1">
        <f t="array" aca="1" ref="G24" ca="1">SUMPRODUCT((INDIRECT("'"&amp;G$6&amp;"_KESIS'!$b$48:$b$91")=biomass!$B24)*(INDIRECT("'"&amp;G$6&amp;"_KESIS'!$D$1:$BI$1")=biomass!$B$3),INDIRECT("'"&amp;G$6&amp;"_KESIS'!$D$48:$BI$91"))</f>
        <v>18.2</v>
      </c>
    </row>
    <row r="25" spans="1:8" ht="13.5">
      <c r="A25" s="109" t="s">
        <v>261</v>
      </c>
      <c r="B25" s="603" t="s">
        <v>120</v>
      </c>
      <c r="C25" s="627" cm="1">
        <f t="array" aca="1" ref="C25" ca="1">SUMPRODUCT((INDIRECT("'"&amp;C$6&amp;"_KESIS'!$b$48:$b$91")=biomass!$B25)*(INDIRECT("'"&amp;C$6&amp;"_KESIS'!$D$1:$BI$1")=biomass!$B$3),INDIRECT("'"&amp;C$6&amp;"_KESIS'!$D$48:$BI$91"))</f>
        <v>0</v>
      </c>
      <c r="D25" s="627" cm="1">
        <f t="array" aca="1" ref="D25" ca="1">SUMPRODUCT((INDIRECT("'"&amp;D$6&amp;"_KESIS'!$b$48:$b$91")=biomass!$B25)*(INDIRECT("'"&amp;D$6&amp;"_KESIS'!$D$1:$BI$1")=biomass!$B$3),INDIRECT("'"&amp;D$6&amp;"_KESIS'!$D$48:$BI$91"))</f>
        <v>0</v>
      </c>
      <c r="E25" s="627" cm="1">
        <f t="array" aca="1" ref="E25" ca="1">SUMPRODUCT((INDIRECT("'"&amp;E$6&amp;"_KESIS'!$b$48:$b$91")=biomass!$B25)*(INDIRECT("'"&amp;E$6&amp;"_KESIS'!$D$1:$BI$1")=biomass!$B$3),INDIRECT("'"&amp;E$6&amp;"_KESIS'!$D$48:$BI$91"))</f>
        <v>0</v>
      </c>
      <c r="F25" s="627" cm="1">
        <f t="array" aca="1" ref="F25" ca="1">SUMPRODUCT((INDIRECT("'"&amp;F$6&amp;"_KESIS'!$b$48:$b$91")=biomass!$B25)*(INDIRECT("'"&amp;F$6&amp;"_KESIS'!$D$1:$BI$1")=biomass!$B$3),INDIRECT("'"&amp;F$6&amp;"_KESIS'!$D$48:$BI$91"))</f>
        <v>0</v>
      </c>
      <c r="G25" s="627" cm="1">
        <f t="array" aca="1" ref="G25" ca="1">SUMPRODUCT((INDIRECT("'"&amp;G$6&amp;"_KESIS'!$b$48:$b$91")=biomass!$B25)*(INDIRECT("'"&amp;G$6&amp;"_KESIS'!$D$1:$BI$1")=biomass!$B$3),INDIRECT("'"&amp;G$6&amp;"_KESIS'!$D$48:$BI$91"))</f>
        <v>0</v>
      </c>
    </row>
    <row r="26" spans="1:8" ht="13.5">
      <c r="A26" s="108" t="s">
        <v>262</v>
      </c>
      <c r="B26" s="604" t="s">
        <v>121</v>
      </c>
      <c r="C26" s="627" cm="1">
        <f t="array" aca="1" ref="C26" ca="1">SUMPRODUCT((INDIRECT("'"&amp;C$6&amp;"_KESIS'!$b$48:$b$91")=biomass!$B26)*(INDIRECT("'"&amp;C$6&amp;"_KESIS'!$D$1:$BI$1")=biomass!$B$3),INDIRECT("'"&amp;C$6&amp;"_KESIS'!$D$48:$BI$91"))</f>
        <v>89.6</v>
      </c>
      <c r="D26" s="627" cm="1">
        <f t="array" aca="1" ref="D26" ca="1">SUMPRODUCT((INDIRECT("'"&amp;D$6&amp;"_KESIS'!$b$48:$b$91")=biomass!$B26)*(INDIRECT("'"&amp;D$6&amp;"_KESIS'!$D$1:$BI$1")=biomass!$B$3),INDIRECT("'"&amp;D$6&amp;"_KESIS'!$D$48:$BI$91"))</f>
        <v>54.400000000000006</v>
      </c>
      <c r="E26" s="627" cm="1">
        <f t="array" aca="1" ref="E26" ca="1">SUMPRODUCT((INDIRECT("'"&amp;E$6&amp;"_KESIS'!$b$48:$b$91")=biomass!$B26)*(INDIRECT("'"&amp;E$6&amp;"_KESIS'!$D$1:$BI$1")=biomass!$B$3),INDIRECT("'"&amp;E$6&amp;"_KESIS'!$D$48:$BI$91"))</f>
        <v>53.5</v>
      </c>
      <c r="F26" s="627" cm="1">
        <f t="array" aca="1" ref="F26" ca="1">SUMPRODUCT((INDIRECT("'"&amp;F$6&amp;"_KESIS'!$b$48:$b$91")=biomass!$B26)*(INDIRECT("'"&amp;F$6&amp;"_KESIS'!$D$1:$BI$1")=biomass!$B$3),INDIRECT("'"&amp;F$6&amp;"_KESIS'!$D$48:$BI$91"))</f>
        <v>39.4</v>
      </c>
      <c r="G26" s="627" cm="1">
        <f t="array" aca="1" ref="G26" ca="1">SUMPRODUCT((INDIRECT("'"&amp;G$6&amp;"_KESIS'!$b$48:$b$91")=biomass!$B26)*(INDIRECT("'"&amp;G$6&amp;"_KESIS'!$D$1:$BI$1")=biomass!$B$3),INDIRECT("'"&amp;G$6&amp;"_KESIS'!$D$48:$BI$91"))</f>
        <v>127.3</v>
      </c>
    </row>
    <row r="27" spans="1:8" ht="13.5">
      <c r="A27" s="109" t="s">
        <v>265</v>
      </c>
      <c r="B27" s="604" t="s">
        <v>122</v>
      </c>
      <c r="C27" s="627" cm="1">
        <f t="array" aca="1" ref="C27" ca="1">SUMPRODUCT((INDIRECT("'"&amp;C$6&amp;"_KESIS'!$b$48:$b$91")=biomass!$B27)*(INDIRECT("'"&amp;C$6&amp;"_KESIS'!$D$1:$BI$1")=biomass!$B$3),INDIRECT("'"&amp;C$6&amp;"_KESIS'!$D$48:$BI$91"))</f>
        <v>12.2</v>
      </c>
      <c r="D27" s="627" cm="1">
        <f t="array" aca="1" ref="D27" ca="1">SUMPRODUCT((INDIRECT("'"&amp;D$6&amp;"_KESIS'!$b$48:$b$91")=biomass!$B27)*(INDIRECT("'"&amp;D$6&amp;"_KESIS'!$D$1:$BI$1")=biomass!$B$3),INDIRECT("'"&amp;D$6&amp;"_KESIS'!$D$48:$BI$91"))</f>
        <v>17.099999999999998</v>
      </c>
      <c r="E27" s="627" cm="1">
        <f t="array" aca="1" ref="E27" ca="1">SUMPRODUCT((INDIRECT("'"&amp;E$6&amp;"_KESIS'!$b$48:$b$91")=biomass!$B27)*(INDIRECT("'"&amp;E$6&amp;"_KESIS'!$D$1:$BI$1")=biomass!$B$3),INDIRECT("'"&amp;E$6&amp;"_KESIS'!$D$48:$BI$91"))</f>
        <v>18.899999999999999</v>
      </c>
      <c r="F27" s="627" cm="1">
        <f t="array" aca="1" ref="F27" ca="1">SUMPRODUCT((INDIRECT("'"&amp;F$6&amp;"_KESIS'!$b$48:$b$91")=biomass!$B27)*(INDIRECT("'"&amp;F$6&amp;"_KESIS'!$D$1:$BI$1")=biomass!$B$3),INDIRECT("'"&amp;F$6&amp;"_KESIS'!$D$48:$BI$91"))</f>
        <v>13.899999999999999</v>
      </c>
      <c r="G27" s="627" cm="1">
        <f t="array" aca="1" ref="G27" ca="1">SUMPRODUCT((INDIRECT("'"&amp;G$6&amp;"_KESIS'!$b$48:$b$91")=biomass!$B27)*(INDIRECT("'"&amp;G$6&amp;"_KESIS'!$D$1:$BI$1")=biomass!$B$3),INDIRECT("'"&amp;G$6&amp;"_KESIS'!$D$48:$BI$91"))</f>
        <v>2.8</v>
      </c>
    </row>
    <row r="28" spans="1:8" ht="13.5">
      <c r="A28" s="107" t="s">
        <v>266</v>
      </c>
      <c r="B28" s="600" t="s">
        <v>123</v>
      </c>
      <c r="C28" s="627" cm="1">
        <f t="array" aca="1" ref="C28" ca="1">SUMPRODUCT((INDIRECT("'"&amp;C$6&amp;"_KESIS'!$b$48:$b$91")=biomass!$B28)*(INDIRECT("'"&amp;C$6&amp;"_KESIS'!$D$1:$BI$1")=biomass!$B$3),INDIRECT("'"&amp;C$6&amp;"_KESIS'!$D$48:$BI$91"))</f>
        <v>366.3</v>
      </c>
      <c r="D28" s="627" cm="1">
        <f t="array" aca="1" ref="D28" ca="1">SUMPRODUCT((INDIRECT("'"&amp;D$6&amp;"_KESIS'!$b$48:$b$91")=biomass!$B28)*(INDIRECT("'"&amp;D$6&amp;"_KESIS'!$D$1:$BI$1")=biomass!$B$3),INDIRECT("'"&amp;D$6&amp;"_KESIS'!$D$48:$BI$91"))</f>
        <v>304.10000000000002</v>
      </c>
      <c r="E28" s="627" cm="1">
        <f t="array" aca="1" ref="E28" ca="1">SUMPRODUCT((INDIRECT("'"&amp;E$6&amp;"_KESIS'!$b$48:$b$91")=biomass!$B28)*(INDIRECT("'"&amp;E$6&amp;"_KESIS'!$D$1:$BI$1")=biomass!$B$3),INDIRECT("'"&amp;E$6&amp;"_KESIS'!$D$48:$BI$91"))</f>
        <v>352.4</v>
      </c>
      <c r="F28" s="627" cm="1">
        <f t="array" aca="1" ref="F28" ca="1">SUMPRODUCT((INDIRECT("'"&amp;F$6&amp;"_KESIS'!$b$48:$b$91")=biomass!$B28)*(INDIRECT("'"&amp;F$6&amp;"_KESIS'!$D$1:$BI$1")=biomass!$B$3),INDIRECT("'"&amp;F$6&amp;"_KESIS'!$D$48:$BI$91"))</f>
        <v>260.39999999999998</v>
      </c>
      <c r="G28" s="627" cm="1">
        <f t="array" aca="1" ref="G28" ca="1">SUMPRODUCT((INDIRECT("'"&amp;G$6&amp;"_KESIS'!$b$48:$b$91")=biomass!$B28)*(INDIRECT("'"&amp;G$6&amp;"_KESIS'!$D$1:$BI$1")=biomass!$B$3),INDIRECT("'"&amp;G$6&amp;"_KESIS'!$D$48:$BI$91"))</f>
        <v>304.29999999999995</v>
      </c>
    </row>
    <row r="29" spans="1:8" ht="13.5">
      <c r="A29" s="107" t="s">
        <v>269</v>
      </c>
      <c r="B29" s="600" t="s">
        <v>124</v>
      </c>
      <c r="C29" s="627" cm="1">
        <f t="array" aca="1" ref="C29" ca="1">SUMPRODUCT((INDIRECT("'"&amp;C$6&amp;"_KESIS'!$b$48:$b$91")=biomass!$B29)*(INDIRECT("'"&amp;C$6&amp;"_KESIS'!$D$1:$BI$1")=biomass!$B$3),INDIRECT("'"&amp;C$6&amp;"_KESIS'!$D$48:$BI$91"))</f>
        <v>33.5</v>
      </c>
      <c r="D29" s="627" cm="1">
        <f t="array" aca="1" ref="D29" ca="1">SUMPRODUCT((INDIRECT("'"&amp;D$6&amp;"_KESIS'!$b$48:$b$91")=biomass!$B29)*(INDIRECT("'"&amp;D$6&amp;"_KESIS'!$D$1:$BI$1")=biomass!$B$3),INDIRECT("'"&amp;D$6&amp;"_KESIS'!$D$48:$BI$91"))</f>
        <v>15.2</v>
      </c>
      <c r="E29" s="627" cm="1">
        <f t="array" aca="1" ref="E29" ca="1">SUMPRODUCT((INDIRECT("'"&amp;E$6&amp;"_KESIS'!$b$48:$b$91")=biomass!$B29)*(INDIRECT("'"&amp;E$6&amp;"_KESIS'!$D$1:$BI$1")=biomass!$B$3),INDIRECT("'"&amp;E$6&amp;"_KESIS'!$D$48:$BI$91"))</f>
        <v>10.7</v>
      </c>
      <c r="F29" s="627" cm="1">
        <f t="array" aca="1" ref="F29" ca="1">SUMPRODUCT((INDIRECT("'"&amp;F$6&amp;"_KESIS'!$b$48:$b$91")=biomass!$B29)*(INDIRECT("'"&amp;F$6&amp;"_KESIS'!$D$1:$BI$1")=biomass!$B$3),INDIRECT("'"&amp;F$6&amp;"_KESIS'!$D$48:$BI$91"))</f>
        <v>0</v>
      </c>
      <c r="G29" s="627" cm="1">
        <f t="array" aca="1" ref="G29" ca="1">SUMPRODUCT((INDIRECT("'"&amp;G$6&amp;"_KESIS'!$b$48:$b$91")=biomass!$B29)*(INDIRECT("'"&amp;G$6&amp;"_KESIS'!$D$1:$BI$1")=biomass!$B$3),INDIRECT("'"&amp;G$6&amp;"_KESIS'!$D$48:$BI$91"))</f>
        <v>0</v>
      </c>
    </row>
    <row r="30" spans="1:8" ht="13.5">
      <c r="A30" s="107" t="s">
        <v>268</v>
      </c>
      <c r="B30" s="602" t="s">
        <v>132</v>
      </c>
      <c r="C30" s="627" cm="1">
        <f t="array" aca="1" ref="C30" ca="1">SUMPRODUCT((INDIRECT("'"&amp;C$6&amp;"_KESIS'!$b$48:$b$91")=biomass!$B30)*(INDIRECT("'"&amp;C$6&amp;"_KESIS'!$D$1:$BI$1")=biomass!$B$3),INDIRECT("'"&amp;C$6&amp;"_KESIS'!$D$48:$BI$91"))</f>
        <v>811.40000000000009</v>
      </c>
      <c r="D30" s="627" cm="1">
        <f t="array" aca="1" ref="D30" ca="1">SUMPRODUCT((INDIRECT("'"&amp;D$6&amp;"_KESIS'!$b$48:$b$91")=biomass!$B30)*(INDIRECT("'"&amp;D$6&amp;"_KESIS'!$D$1:$BI$1")=biomass!$B$3),INDIRECT("'"&amp;D$6&amp;"_KESIS'!$D$48:$BI$91"))</f>
        <v>890.2</v>
      </c>
      <c r="E30" s="627" cm="1">
        <f t="array" aca="1" ref="E30" ca="1">SUMPRODUCT((INDIRECT("'"&amp;E$6&amp;"_KESIS'!$b$48:$b$91")=biomass!$B30)*(INDIRECT("'"&amp;E$6&amp;"_KESIS'!$D$1:$BI$1")=biomass!$B$3),INDIRECT("'"&amp;E$6&amp;"_KESIS'!$D$48:$BI$91"))</f>
        <v>913.19999999999993</v>
      </c>
      <c r="F30" s="627" cm="1">
        <f t="array" aca="1" ref="F30" ca="1">SUMPRODUCT((INDIRECT("'"&amp;F$6&amp;"_KESIS'!$b$48:$b$91")=biomass!$B30)*(INDIRECT("'"&amp;F$6&amp;"_KESIS'!$D$1:$BI$1")=biomass!$B$3),INDIRECT("'"&amp;F$6&amp;"_KESIS'!$D$48:$BI$91"))</f>
        <v>740.19999999999993</v>
      </c>
      <c r="G30" s="627" cm="1">
        <f t="array" aca="1" ref="G30" ca="1">SUMPRODUCT((INDIRECT("'"&amp;G$6&amp;"_KESIS'!$b$48:$b$91")=biomass!$B30)*(INDIRECT("'"&amp;G$6&amp;"_KESIS'!$D$1:$BI$1")=biomass!$B$3),INDIRECT("'"&amp;G$6&amp;"_KESIS'!$D$48:$BI$91"))</f>
        <v>826.90000000000009</v>
      </c>
    </row>
    <row r="31" spans="1:8" ht="13.5">
      <c r="A31" s="108" t="s">
        <v>256</v>
      </c>
      <c r="B31" s="601" t="s">
        <v>134</v>
      </c>
      <c r="C31" s="627" cm="1">
        <f t="array" aca="1" ref="C31" ca="1">SUMPRODUCT((INDIRECT("'"&amp;C$6&amp;"_KESIS'!$b$48:$b$91")=biomass!$B31)*(INDIRECT("'"&amp;C$6&amp;"_KESIS'!$D$1:$BI$1")=biomass!$B$3),INDIRECT("'"&amp;C$6&amp;"_KESIS'!$D$48:$BI$91"))</f>
        <v>0</v>
      </c>
      <c r="D31" s="627" cm="1">
        <f t="array" aca="1" ref="D31" ca="1">SUMPRODUCT((INDIRECT("'"&amp;D$6&amp;"_KESIS'!$b$48:$b$91")=biomass!$B31)*(INDIRECT("'"&amp;D$6&amp;"_KESIS'!$D$1:$BI$1")=biomass!$B$3),INDIRECT("'"&amp;D$6&amp;"_KESIS'!$D$48:$BI$91"))</f>
        <v>0</v>
      </c>
      <c r="E31" s="627" cm="1">
        <f t="array" aca="1" ref="E31" ca="1">SUMPRODUCT((INDIRECT("'"&amp;E$6&amp;"_KESIS'!$b$48:$b$91")=biomass!$B31)*(INDIRECT("'"&amp;E$6&amp;"_KESIS'!$D$1:$BI$1")=biomass!$B$3),INDIRECT("'"&amp;E$6&amp;"_KESIS'!$D$48:$BI$91"))</f>
        <v>0</v>
      </c>
      <c r="F31" s="627" cm="1">
        <f t="array" aca="1" ref="F31" ca="1">SUMPRODUCT((INDIRECT("'"&amp;F$6&amp;"_KESIS'!$b$48:$b$91")=biomass!$B31)*(INDIRECT("'"&amp;F$6&amp;"_KESIS'!$D$1:$BI$1")=biomass!$B$3),INDIRECT("'"&amp;F$6&amp;"_KESIS'!$D$48:$BI$91"))</f>
        <v>0</v>
      </c>
      <c r="G31" s="627" cm="1">
        <f t="array" aca="1" ref="G31" ca="1">SUMPRODUCT((INDIRECT("'"&amp;G$6&amp;"_KESIS'!$b$48:$b$91")=biomass!$B31)*(INDIRECT("'"&amp;G$6&amp;"_KESIS'!$D$1:$BI$1")=biomass!$B$3),INDIRECT("'"&amp;G$6&amp;"_KESIS'!$D$48:$BI$91"))</f>
        <v>0</v>
      </c>
      <c r="H31" s="429" t="s">
        <v>906</v>
      </c>
    </row>
    <row r="32" spans="1:8" ht="13.5">
      <c r="A32" s="605"/>
      <c r="B32" s="624"/>
      <c r="C32" s="625">
        <f ca="1">SUM(C7:C31)</f>
        <v>3441.5</v>
      </c>
      <c r="D32" s="625">
        <f t="shared" ref="D32:G32" ca="1" si="0">SUM(D7:D31)</f>
        <v>3517.8</v>
      </c>
      <c r="E32" s="625">
        <f t="shared" ca="1" si="0"/>
        <v>4085.1</v>
      </c>
      <c r="F32" s="625">
        <f t="shared" ca="1" si="0"/>
        <v>3537.3000000000006</v>
      </c>
      <c r="G32" s="625">
        <f t="shared" ca="1" si="0"/>
        <v>3555.1</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134.5</v>
      </c>
      <c r="D35" s="488">
        <f t="shared" ref="D35:G35" ca="1" si="1">SUMIF($A$7:$A$31,$B35,D$7:D$31)</f>
        <v>145.1</v>
      </c>
      <c r="E35" s="488">
        <f t="shared" ca="1" si="1"/>
        <v>99.699999999999989</v>
      </c>
      <c r="F35" s="488">
        <f t="shared" ca="1" si="1"/>
        <v>158.9</v>
      </c>
      <c r="G35" s="488">
        <f t="shared" ca="1" si="1"/>
        <v>210.5</v>
      </c>
      <c r="H35" s="431" t="s">
        <v>681</v>
      </c>
    </row>
    <row r="36" spans="1:8">
      <c r="A36" s="433" t="s">
        <v>782</v>
      </c>
      <c r="B36" s="435" t="s">
        <v>247</v>
      </c>
      <c r="C36" s="488">
        <f t="shared" ref="C36:G53" ca="1" si="2">SUMIF($A$7:$A$31,$B36,C$7:C$31)</f>
        <v>0</v>
      </c>
      <c r="D36" s="488">
        <f t="shared" ca="1" si="2"/>
        <v>0</v>
      </c>
      <c r="E36" s="488">
        <f t="shared" ca="1" si="2"/>
        <v>0</v>
      </c>
      <c r="F36" s="488">
        <f t="shared" ca="1" si="2"/>
        <v>0</v>
      </c>
      <c r="G36" s="488">
        <f t="shared" ca="1" si="2"/>
        <v>0</v>
      </c>
      <c r="H36" s="431"/>
    </row>
    <row r="37" spans="1:8">
      <c r="A37" s="433" t="s">
        <v>783</v>
      </c>
      <c r="B37" s="435" t="s">
        <v>248</v>
      </c>
      <c r="C37" s="488">
        <f t="shared" ca="1" si="2"/>
        <v>0</v>
      </c>
      <c r="D37" s="488">
        <f t="shared" ca="1" si="2"/>
        <v>0</v>
      </c>
      <c r="E37" s="488">
        <f t="shared" ca="1" si="2"/>
        <v>0</v>
      </c>
      <c r="F37" s="488">
        <f t="shared" ca="1" si="2"/>
        <v>0</v>
      </c>
      <c r="G37" s="488">
        <f t="shared" ca="1" si="2"/>
        <v>0</v>
      </c>
      <c r="H37" s="431"/>
    </row>
    <row r="38" spans="1:8">
      <c r="A38" s="433" t="s">
        <v>784</v>
      </c>
      <c r="B38" s="434" t="s">
        <v>249</v>
      </c>
      <c r="C38" s="488">
        <f t="shared" ca="1" si="2"/>
        <v>0.1</v>
      </c>
      <c r="D38" s="488">
        <f t="shared" ca="1" si="2"/>
        <v>0.1</v>
      </c>
      <c r="E38" s="488">
        <f t="shared" ca="1" si="2"/>
        <v>0.1</v>
      </c>
      <c r="F38" s="488">
        <f t="shared" ca="1" si="2"/>
        <v>4</v>
      </c>
      <c r="G38" s="488">
        <f t="shared" ca="1" si="2"/>
        <v>4.3</v>
      </c>
      <c r="H38" s="431" t="s">
        <v>681</v>
      </c>
    </row>
    <row r="39" spans="1:8">
      <c r="A39" s="433" t="s">
        <v>785</v>
      </c>
      <c r="B39" s="434" t="s">
        <v>250</v>
      </c>
      <c r="C39" s="488">
        <f t="shared" ca="1" si="2"/>
        <v>50.899999999999991</v>
      </c>
      <c r="D39" s="488">
        <f t="shared" ca="1" si="2"/>
        <v>63.3</v>
      </c>
      <c r="E39" s="488">
        <f t="shared" ca="1" si="2"/>
        <v>65.599999999999994</v>
      </c>
      <c r="F39" s="488">
        <f t="shared" ca="1" si="2"/>
        <v>53.800000000000004</v>
      </c>
      <c r="G39" s="488">
        <f t="shared" ca="1" si="2"/>
        <v>39.799999999999997</v>
      </c>
      <c r="H39" s="431" t="s">
        <v>681</v>
      </c>
    </row>
    <row r="40" spans="1:8">
      <c r="A40" s="433" t="s">
        <v>786</v>
      </c>
      <c r="B40" s="434" t="s">
        <v>251</v>
      </c>
      <c r="C40" s="488">
        <f t="shared" ca="1" si="2"/>
        <v>109.60000000000001</v>
      </c>
      <c r="D40" s="488">
        <f t="shared" ca="1" si="2"/>
        <v>111.3</v>
      </c>
      <c r="E40" s="488">
        <f t="shared" ca="1" si="2"/>
        <v>114.8</v>
      </c>
      <c r="F40" s="488">
        <f t="shared" ca="1" si="2"/>
        <v>87.3</v>
      </c>
      <c r="G40" s="488">
        <f t="shared" ca="1" si="2"/>
        <v>78.299999999999983</v>
      </c>
      <c r="H40" s="431" t="s">
        <v>681</v>
      </c>
    </row>
    <row r="41" spans="1:8">
      <c r="A41" s="433" t="s">
        <v>787</v>
      </c>
      <c r="B41" s="434" t="s">
        <v>252</v>
      </c>
      <c r="C41" s="488">
        <f t="shared" ca="1" si="2"/>
        <v>67.599999999999994</v>
      </c>
      <c r="D41" s="488">
        <f t="shared" ca="1" si="2"/>
        <v>59.699999999999996</v>
      </c>
      <c r="E41" s="488">
        <f t="shared" ca="1" si="2"/>
        <v>64</v>
      </c>
      <c r="F41" s="488">
        <f t="shared" ca="1" si="2"/>
        <v>55.5</v>
      </c>
      <c r="G41" s="488">
        <f t="shared" ca="1" si="2"/>
        <v>37.799999999999997</v>
      </c>
      <c r="H41" s="431" t="s">
        <v>681</v>
      </c>
    </row>
    <row r="42" spans="1:8">
      <c r="A42" s="433" t="s">
        <v>788</v>
      </c>
      <c r="B42" s="434" t="s">
        <v>253</v>
      </c>
      <c r="C42" s="488">
        <f t="shared" ca="1" si="2"/>
        <v>600.19999999999993</v>
      </c>
      <c r="D42" s="488">
        <f t="shared" ca="1" si="2"/>
        <v>639</v>
      </c>
      <c r="E42" s="488">
        <f t="shared" ca="1" si="2"/>
        <v>703.8</v>
      </c>
      <c r="F42" s="488">
        <f t="shared" ca="1" si="2"/>
        <v>463.80000000000007</v>
      </c>
      <c r="G42" s="488">
        <f t="shared" ca="1" si="2"/>
        <v>485.4</v>
      </c>
      <c r="H42" s="431" t="s">
        <v>681</v>
      </c>
    </row>
    <row r="43" spans="1:8">
      <c r="A43" s="433" t="s">
        <v>789</v>
      </c>
      <c r="B43" s="435" t="s">
        <v>254</v>
      </c>
      <c r="C43" s="488">
        <f t="shared" ca="1" si="2"/>
        <v>0</v>
      </c>
      <c r="D43" s="488">
        <f t="shared" ca="1" si="2"/>
        <v>0</v>
      </c>
      <c r="E43" s="488">
        <f t="shared" ca="1" si="2"/>
        <v>0</v>
      </c>
      <c r="F43" s="488">
        <f t="shared" ca="1" si="2"/>
        <v>0</v>
      </c>
      <c r="G43" s="488">
        <f t="shared" ca="1" si="2"/>
        <v>0</v>
      </c>
      <c r="H43" s="431"/>
    </row>
    <row r="44" spans="1:8">
      <c r="A44" s="433" t="s">
        <v>790</v>
      </c>
      <c r="B44" s="436" t="s">
        <v>257</v>
      </c>
      <c r="C44" s="488">
        <f t="shared" ca="1" si="2"/>
        <v>454.79999999999995</v>
      </c>
      <c r="D44" s="488">
        <f t="shared" ca="1" si="2"/>
        <v>475</v>
      </c>
      <c r="E44" s="488">
        <f t="shared" ca="1" si="2"/>
        <v>823.80000000000007</v>
      </c>
      <c r="F44" s="488">
        <f t="shared" ca="1" si="2"/>
        <v>665.60000000000014</v>
      </c>
      <c r="G44" s="488">
        <f t="shared" ca="1" si="2"/>
        <v>167.89999999999995</v>
      </c>
      <c r="H44" s="431" t="s">
        <v>670</v>
      </c>
    </row>
    <row r="45" spans="1:8">
      <c r="A45" s="433" t="s">
        <v>791</v>
      </c>
      <c r="B45" s="437" t="s">
        <v>398</v>
      </c>
      <c r="C45" s="488">
        <f t="shared" ca="1" si="2"/>
        <v>699.5</v>
      </c>
      <c r="D45" s="488">
        <f t="shared" ca="1" si="2"/>
        <v>731.9</v>
      </c>
      <c r="E45" s="488">
        <f t="shared" ca="1" si="2"/>
        <v>852.9</v>
      </c>
      <c r="F45" s="488">
        <f t="shared" ca="1" si="2"/>
        <v>991.2</v>
      </c>
      <c r="G45" s="488">
        <f t="shared" ca="1" si="2"/>
        <v>1251.5999999999999</v>
      </c>
      <c r="H45" s="431" t="s">
        <v>681</v>
      </c>
    </row>
    <row r="46" spans="1:8">
      <c r="A46" s="433" t="s">
        <v>792</v>
      </c>
      <c r="B46" s="438" t="s">
        <v>259</v>
      </c>
      <c r="C46" s="488">
        <f t="shared" ca="1" si="2"/>
        <v>11.3</v>
      </c>
      <c r="D46" s="488">
        <f t="shared" ca="1" si="2"/>
        <v>11.399999999999999</v>
      </c>
      <c r="E46" s="488">
        <f t="shared" ca="1" si="2"/>
        <v>11.7</v>
      </c>
      <c r="F46" s="488">
        <f t="shared" ca="1" si="2"/>
        <v>3.3</v>
      </c>
      <c r="G46" s="488">
        <f t="shared" ca="1" si="2"/>
        <v>18.2</v>
      </c>
      <c r="H46" s="431" t="s">
        <v>801</v>
      </c>
    </row>
    <row r="47" spans="1:8">
      <c r="A47" s="433" t="s">
        <v>793</v>
      </c>
      <c r="B47" s="439" t="s">
        <v>261</v>
      </c>
      <c r="C47" s="488">
        <f t="shared" ca="1" si="2"/>
        <v>0</v>
      </c>
      <c r="D47" s="488">
        <f t="shared" ca="1" si="2"/>
        <v>0</v>
      </c>
      <c r="E47" s="488">
        <f t="shared" ca="1" si="2"/>
        <v>0</v>
      </c>
      <c r="F47" s="488">
        <f t="shared" ca="1" si="2"/>
        <v>0</v>
      </c>
      <c r="G47" s="488">
        <f t="shared" ca="1" si="2"/>
        <v>0</v>
      </c>
      <c r="H47" s="431" t="s">
        <v>216</v>
      </c>
    </row>
    <row r="48" spans="1:8">
      <c r="A48" s="433" t="s">
        <v>794</v>
      </c>
      <c r="B48" s="440" t="s">
        <v>262</v>
      </c>
      <c r="C48" s="488">
        <f t="shared" ca="1" si="2"/>
        <v>89.6</v>
      </c>
      <c r="D48" s="488">
        <f t="shared" ca="1" si="2"/>
        <v>54.400000000000006</v>
      </c>
      <c r="E48" s="488">
        <f t="shared" ca="1" si="2"/>
        <v>53.5</v>
      </c>
      <c r="F48" s="488">
        <f t="shared" ca="1" si="2"/>
        <v>39.4</v>
      </c>
      <c r="G48" s="488">
        <f t="shared" ca="1" si="2"/>
        <v>127.3</v>
      </c>
      <c r="H48" s="431" t="s">
        <v>217</v>
      </c>
    </row>
    <row r="49" spans="1:18">
      <c r="A49" s="433" t="s">
        <v>795</v>
      </c>
      <c r="B49" s="441" t="s">
        <v>265</v>
      </c>
      <c r="C49" s="488">
        <f t="shared" ca="1" si="2"/>
        <v>12.2</v>
      </c>
      <c r="D49" s="488">
        <f t="shared" ca="1" si="2"/>
        <v>17.099999999999998</v>
      </c>
      <c r="E49" s="488">
        <f t="shared" ca="1" si="2"/>
        <v>18.899999999999999</v>
      </c>
      <c r="F49" s="488">
        <f t="shared" ca="1" si="2"/>
        <v>13.899999999999999</v>
      </c>
      <c r="G49" s="488">
        <f t="shared" ca="1" si="2"/>
        <v>2.8</v>
      </c>
      <c r="H49" s="431" t="s">
        <v>680</v>
      </c>
    </row>
    <row r="50" spans="1:18">
      <c r="A50" s="433" t="s">
        <v>796</v>
      </c>
      <c r="B50" s="434" t="s">
        <v>266</v>
      </c>
      <c r="C50" s="488">
        <f t="shared" ca="1" si="2"/>
        <v>366.3</v>
      </c>
      <c r="D50" s="488">
        <f t="shared" ca="1" si="2"/>
        <v>304.10000000000002</v>
      </c>
      <c r="E50" s="488">
        <f t="shared" ca="1" si="2"/>
        <v>352.4</v>
      </c>
      <c r="F50" s="488">
        <f t="shared" ca="1" si="2"/>
        <v>260.39999999999998</v>
      </c>
      <c r="G50" s="488">
        <f t="shared" ca="1" si="2"/>
        <v>304.29999999999995</v>
      </c>
      <c r="H50" s="431" t="s">
        <v>681</v>
      </c>
    </row>
    <row r="51" spans="1:18">
      <c r="A51" s="433" t="s">
        <v>797</v>
      </c>
      <c r="B51" s="435" t="s">
        <v>267</v>
      </c>
      <c r="C51" s="488">
        <f t="shared" ca="1" si="2"/>
        <v>0</v>
      </c>
      <c r="D51" s="488">
        <f t="shared" ca="1" si="2"/>
        <v>0</v>
      </c>
      <c r="E51" s="488">
        <f t="shared" ca="1" si="2"/>
        <v>0</v>
      </c>
      <c r="F51" s="488">
        <f t="shared" ca="1" si="2"/>
        <v>0</v>
      </c>
      <c r="G51" s="488">
        <f t="shared" ca="1" si="2"/>
        <v>0</v>
      </c>
      <c r="H51" s="431"/>
    </row>
    <row r="52" spans="1:18">
      <c r="A52" s="433" t="s">
        <v>798</v>
      </c>
      <c r="B52" s="434" t="s">
        <v>268</v>
      </c>
      <c r="C52" s="488">
        <f t="shared" ca="1" si="2"/>
        <v>811.40000000000009</v>
      </c>
      <c r="D52" s="488">
        <f t="shared" ca="1" si="2"/>
        <v>890.2</v>
      </c>
      <c r="E52" s="488">
        <f t="shared" ca="1" si="2"/>
        <v>913.19999999999993</v>
      </c>
      <c r="F52" s="488">
        <f t="shared" ca="1" si="2"/>
        <v>740.19999999999993</v>
      </c>
      <c r="G52" s="488">
        <f t="shared" ca="1" si="2"/>
        <v>826.90000000000009</v>
      </c>
      <c r="H52" s="431"/>
    </row>
    <row r="53" spans="1:18">
      <c r="A53" s="433" t="s">
        <v>799</v>
      </c>
      <c r="B53" s="434" t="s">
        <v>269</v>
      </c>
      <c r="C53" s="488">
        <f t="shared" ca="1" si="2"/>
        <v>33.5</v>
      </c>
      <c r="D53" s="488">
        <f t="shared" ca="1" si="2"/>
        <v>15.2</v>
      </c>
      <c r="E53" s="488">
        <f t="shared" ca="1" si="2"/>
        <v>10.7</v>
      </c>
      <c r="F53" s="488">
        <f t="shared" ca="1" si="2"/>
        <v>0</v>
      </c>
      <c r="G53" s="488">
        <f t="shared" ca="1" si="2"/>
        <v>0</v>
      </c>
      <c r="H53" s="431" t="s">
        <v>681</v>
      </c>
    </row>
    <row r="54" spans="1:18">
      <c r="C54" s="490">
        <f ca="1">SUM(C35:C53)-C32</f>
        <v>0</v>
      </c>
      <c r="D54" s="490">
        <f t="shared" ref="D54:G54" ca="1" si="3">SUM(D35:D53)-D32</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513"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510" t="s">
        <v>670</v>
      </c>
      <c r="B61" s="428" t="s">
        <v>804</v>
      </c>
      <c r="C61" s="511">
        <v>0</v>
      </c>
      <c r="D61" s="450">
        <v>0</v>
      </c>
      <c r="E61" s="450">
        <v>1.1970000000000001</v>
      </c>
      <c r="F61" s="450">
        <v>1.472</v>
      </c>
      <c r="G61" s="450">
        <v>1.627</v>
      </c>
      <c r="H61" s="451">
        <v>1.7210000000000001</v>
      </c>
      <c r="I61" s="451">
        <v>1.8260000000000001</v>
      </c>
      <c r="J61" s="451">
        <v>1.867</v>
      </c>
      <c r="K61" s="452">
        <f>_xlfn.RRI(H$60-G$60,G61,H61)</f>
        <v>9.4052353421045787E-3</v>
      </c>
      <c r="L61" s="452">
        <f t="shared" ref="L61:M66" si="4">_xlfn.RRI(I$60-H$60,H61,I61)</f>
        <v>5.9397975471220388E-3</v>
      </c>
      <c r="M61" s="452">
        <f t="shared" si="4"/>
        <v>2.2229753928739715E-3</v>
      </c>
      <c r="N61" s="453">
        <v>1.5069999999999999</v>
      </c>
      <c r="O61" s="453">
        <v>1.0796284007962842</v>
      </c>
      <c r="P61" s="453"/>
      <c r="Q61" s="453"/>
      <c r="R61" s="453"/>
    </row>
    <row r="62" spans="1:18">
      <c r="A62" s="510" t="s">
        <v>675</v>
      </c>
      <c r="B62" s="428" t="s">
        <v>804</v>
      </c>
      <c r="C62" s="511">
        <v>0</v>
      </c>
      <c r="D62" s="450">
        <v>0</v>
      </c>
      <c r="E62" s="450">
        <v>0.76800000000000002</v>
      </c>
      <c r="F62" s="450">
        <v>0.83</v>
      </c>
      <c r="G62" s="450">
        <v>0.76300000000000001</v>
      </c>
      <c r="H62" s="451">
        <v>0.90600000000000003</v>
      </c>
      <c r="I62" s="451">
        <v>0.84</v>
      </c>
      <c r="J62" s="451">
        <v>0.755</v>
      </c>
      <c r="K62" s="452">
        <f t="shared" ref="K62:K66" si="5">_xlfn.RRI(H$60-G$60,G62,H62)</f>
        <v>2.9043996461009636E-2</v>
      </c>
      <c r="L62" s="452">
        <f t="shared" si="4"/>
        <v>-7.5352083127609992E-3</v>
      </c>
      <c r="M62" s="452">
        <f t="shared" si="4"/>
        <v>-1.0611708559879252E-2</v>
      </c>
      <c r="N62" s="453">
        <v>0.77900000000000003</v>
      </c>
      <c r="O62" s="453">
        <v>0.97946084724005134</v>
      </c>
      <c r="P62" s="453"/>
      <c r="Q62" s="453"/>
      <c r="R62" s="453"/>
    </row>
    <row r="63" spans="1:18">
      <c r="A63" s="510" t="s">
        <v>676</v>
      </c>
      <c r="B63" s="428" t="s">
        <v>804</v>
      </c>
      <c r="C63" s="511">
        <v>0</v>
      </c>
      <c r="D63" s="450">
        <v>0</v>
      </c>
      <c r="E63" s="450">
        <v>1.1352000000000001E-2</v>
      </c>
      <c r="F63" s="450">
        <v>1.0971999999999999E-2</v>
      </c>
      <c r="G63" s="450">
        <v>1.0964999999999999E-2</v>
      </c>
      <c r="H63" s="451">
        <v>1.2E-2</v>
      </c>
      <c r="I63" s="451">
        <v>1.2E-2</v>
      </c>
      <c r="J63" s="451">
        <v>1.2E-2</v>
      </c>
      <c r="K63" s="452">
        <f t="shared" si="5"/>
        <v>1.5146609228952279E-2</v>
      </c>
      <c r="L63" s="452">
        <f t="shared" si="4"/>
        <v>0</v>
      </c>
      <c r="M63" s="452">
        <f t="shared" si="4"/>
        <v>0</v>
      </c>
      <c r="N63" s="453">
        <v>1.2E-2</v>
      </c>
      <c r="O63" s="453">
        <v>0.91374999999999995</v>
      </c>
      <c r="P63" s="453"/>
      <c r="Q63" s="453"/>
      <c r="R63" s="453"/>
    </row>
    <row r="64" spans="1:18">
      <c r="A64" s="510" t="s">
        <v>217</v>
      </c>
      <c r="B64" s="428" t="s">
        <v>679</v>
      </c>
      <c r="C64" s="512">
        <v>0</v>
      </c>
      <c r="D64" s="454">
        <v>0</v>
      </c>
      <c r="E64" s="450">
        <v>0.48896100000000003</v>
      </c>
      <c r="F64" s="450">
        <v>0.31311800000000001</v>
      </c>
      <c r="G64" s="450">
        <v>0.348076</v>
      </c>
      <c r="H64" s="451">
        <v>0.41599999999999998</v>
      </c>
      <c r="I64" s="451">
        <v>0.55700000000000005</v>
      </c>
      <c r="J64" s="451">
        <v>0.68300000000000005</v>
      </c>
      <c r="K64" s="452">
        <f t="shared" si="5"/>
        <v>3.0156503235233556E-2</v>
      </c>
      <c r="L64" s="452">
        <f t="shared" si="4"/>
        <v>2.9618142398400327E-2</v>
      </c>
      <c r="M64" s="452">
        <f t="shared" si="4"/>
        <v>2.0602319128973701E-2</v>
      </c>
      <c r="N64" s="453">
        <v>0.32700000000000001</v>
      </c>
      <c r="O64" s="453">
        <v>1.0644525993883791</v>
      </c>
      <c r="P64" s="453"/>
      <c r="Q64" s="453"/>
      <c r="R64" s="453"/>
    </row>
    <row r="65" spans="1:34">
      <c r="A65" s="510" t="s">
        <v>680</v>
      </c>
      <c r="B65" s="428" t="s">
        <v>679</v>
      </c>
      <c r="C65" s="512">
        <v>0</v>
      </c>
      <c r="D65" s="454">
        <v>0</v>
      </c>
      <c r="E65" s="450">
        <v>5.358058558956854E-2</v>
      </c>
      <c r="F65" s="450">
        <v>0.100434</v>
      </c>
      <c r="G65" s="450">
        <v>0.111</v>
      </c>
      <c r="H65" s="451">
        <v>0.105</v>
      </c>
      <c r="I65" s="451">
        <v>0.14899999999999999</v>
      </c>
      <c r="J65" s="451">
        <v>0.16700000000000001</v>
      </c>
      <c r="K65" s="452">
        <f t="shared" si="5"/>
        <v>-9.21888495569545E-3</v>
      </c>
      <c r="L65" s="452">
        <f t="shared" si="4"/>
        <v>3.5618254354363721E-2</v>
      </c>
      <c r="M65" s="452">
        <f t="shared" si="4"/>
        <v>1.1470032755134918E-2</v>
      </c>
      <c r="N65" s="453">
        <v>0.104</v>
      </c>
      <c r="O65" s="453">
        <v>1.0673076923076923</v>
      </c>
      <c r="P65" s="453"/>
      <c r="Q65" s="453"/>
      <c r="R65" s="453"/>
    </row>
    <row r="66" spans="1:34">
      <c r="A66" s="510" t="s">
        <v>681</v>
      </c>
      <c r="B66" s="428" t="s">
        <v>804</v>
      </c>
      <c r="C66" s="511">
        <v>0</v>
      </c>
      <c r="D66" s="450">
        <v>0</v>
      </c>
      <c r="E66" s="450">
        <v>0</v>
      </c>
      <c r="F66" s="450">
        <v>0</v>
      </c>
      <c r="G66" s="450">
        <v>0</v>
      </c>
      <c r="H66" s="451">
        <v>0</v>
      </c>
      <c r="I66" s="451">
        <v>0</v>
      </c>
      <c r="J66" s="451">
        <v>0</v>
      </c>
      <c r="K66" s="452">
        <f t="shared" si="5"/>
        <v>0</v>
      </c>
      <c r="L66" s="452">
        <f t="shared" si="4"/>
        <v>0</v>
      </c>
      <c r="M66" s="452">
        <f t="shared" si="4"/>
        <v>0</v>
      </c>
      <c r="N66" s="453">
        <v>0</v>
      </c>
      <c r="O66" s="453">
        <v>1</v>
      </c>
      <c r="P66" s="453"/>
      <c r="Q66" s="453" t="s">
        <v>1083</v>
      </c>
      <c r="R66" s="453"/>
    </row>
    <row r="67" spans="1:34">
      <c r="A67" s="468" t="s">
        <v>827</v>
      </c>
      <c r="B67" s="514"/>
      <c r="C67" s="534">
        <f>SUM(C61:C66)</f>
        <v>0</v>
      </c>
      <c r="D67" s="534">
        <f t="shared" ref="D67:J67" si="6">SUM(D61:D66)</f>
        <v>0</v>
      </c>
      <c r="E67" s="534">
        <f t="shared" si="6"/>
        <v>2.5188935855895687</v>
      </c>
      <c r="F67" s="534">
        <f t="shared" si="6"/>
        <v>2.7265240000000004</v>
      </c>
      <c r="G67" s="534">
        <f t="shared" si="6"/>
        <v>2.8600410000000003</v>
      </c>
      <c r="H67" s="534">
        <f t="shared" si="6"/>
        <v>3.16</v>
      </c>
      <c r="I67" s="534">
        <f t="shared" si="6"/>
        <v>3.3839999999999999</v>
      </c>
      <c r="J67" s="534">
        <f t="shared" si="6"/>
        <v>3.484</v>
      </c>
      <c r="K67" s="471"/>
      <c r="L67" s="471"/>
      <c r="M67" s="471"/>
      <c r="N67" s="453"/>
      <c r="O67" s="453"/>
      <c r="P67" s="453"/>
      <c r="Q67" s="453"/>
      <c r="R67" s="453"/>
    </row>
    <row r="68" spans="1:34">
      <c r="A68" s="472" t="s">
        <v>816</v>
      </c>
      <c r="B68" s="473"/>
      <c r="C68" s="471">
        <f>SUM(C61:C66)*$B$56</f>
        <v>0</v>
      </c>
      <c r="D68" s="471">
        <f t="shared" ref="D68:J68" si="7">SUM(D61:D66)*$B$56</f>
        <v>0</v>
      </c>
      <c r="E68" s="471">
        <f t="shared" si="7"/>
        <v>99890927431912.125</v>
      </c>
      <c r="F68" s="471">
        <f t="shared" si="7"/>
        <v>108124857907254.45</v>
      </c>
      <c r="G68" s="471">
        <f t="shared" si="7"/>
        <v>113419697290000.72</v>
      </c>
      <c r="H68" s="471">
        <f t="shared" si="7"/>
        <v>125315071859600</v>
      </c>
      <c r="I68" s="471">
        <f t="shared" si="7"/>
        <v>134198165561040</v>
      </c>
      <c r="J68" s="471">
        <f t="shared" si="7"/>
        <v>138163832392040</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5333821887695</v>
      </c>
      <c r="D73" s="456">
        <f t="shared" ca="1" si="8"/>
        <v>5754182571781</v>
      </c>
      <c r="E73" s="456">
        <f t="shared" ca="1" si="8"/>
        <v>3953769830506.9995</v>
      </c>
      <c r="F73" s="456">
        <f t="shared" ca="1" si="8"/>
        <v>6301444594459</v>
      </c>
      <c r="G73" s="456">
        <f t="shared" ca="1" si="8"/>
        <v>8347728679255</v>
      </c>
      <c r="H73" s="452">
        <f ca="1">G73*$O$66</f>
        <v>8347728679255</v>
      </c>
      <c r="I73" s="452">
        <f t="shared" ref="I73:N73" ca="1" si="9">H73*(1+$K$66)</f>
        <v>8347728679255</v>
      </c>
      <c r="J73" s="452">
        <f t="shared" ca="1" si="9"/>
        <v>8347728679255</v>
      </c>
      <c r="K73" s="452">
        <f t="shared" ca="1" si="9"/>
        <v>8347728679255</v>
      </c>
      <c r="L73" s="452">
        <f t="shared" ca="1" si="9"/>
        <v>8347728679255</v>
      </c>
      <c r="M73" s="452">
        <f t="shared" ca="1" si="9"/>
        <v>8347728679255</v>
      </c>
      <c r="N73" s="452">
        <f t="shared" ca="1" si="9"/>
        <v>8347728679255</v>
      </c>
      <c r="O73" s="452">
        <f t="shared" ref="O73:X73" ca="1" si="10">N73*(1+$L$66)</f>
        <v>8347728679255</v>
      </c>
      <c r="P73" s="452">
        <f t="shared" ca="1" si="10"/>
        <v>8347728679255</v>
      </c>
      <c r="Q73" s="452">
        <f t="shared" ca="1" si="10"/>
        <v>8347728679255</v>
      </c>
      <c r="R73" s="452">
        <f t="shared" ca="1" si="10"/>
        <v>8347728679255</v>
      </c>
      <c r="S73" s="452">
        <f t="shared" ca="1" si="10"/>
        <v>8347728679255</v>
      </c>
      <c r="T73" s="452">
        <f t="shared" ca="1" si="10"/>
        <v>8347728679255</v>
      </c>
      <c r="U73" s="452">
        <f t="shared" ca="1" si="10"/>
        <v>8347728679255</v>
      </c>
      <c r="V73" s="452">
        <f t="shared" ca="1" si="10"/>
        <v>8347728679255</v>
      </c>
      <c r="W73" s="452">
        <f t="shared" ca="1" si="10"/>
        <v>8347728679255</v>
      </c>
      <c r="X73" s="452">
        <f t="shared" ca="1" si="10"/>
        <v>8347728679255</v>
      </c>
      <c r="Y73" s="452">
        <f t="shared" ref="Y73:AH73" ca="1" si="11">X73*(1+$M$66)</f>
        <v>8347728679255</v>
      </c>
      <c r="Z73" s="452">
        <f t="shared" ca="1" si="11"/>
        <v>8347728679255</v>
      </c>
      <c r="AA73" s="452">
        <f t="shared" ca="1" si="11"/>
        <v>8347728679255</v>
      </c>
      <c r="AB73" s="452">
        <f t="shared" ca="1" si="11"/>
        <v>8347728679255</v>
      </c>
      <c r="AC73" s="452">
        <f t="shared" ca="1" si="11"/>
        <v>8347728679255</v>
      </c>
      <c r="AD73" s="452">
        <f t="shared" ca="1" si="11"/>
        <v>8347728679255</v>
      </c>
      <c r="AE73" s="452">
        <f t="shared" ca="1" si="11"/>
        <v>8347728679255</v>
      </c>
      <c r="AF73" s="452">
        <f t="shared" ca="1" si="11"/>
        <v>8347728679255</v>
      </c>
      <c r="AG73" s="452">
        <f t="shared" ca="1" si="11"/>
        <v>8347728679255</v>
      </c>
      <c r="AH73" s="452">
        <f t="shared" ca="1" si="11"/>
        <v>8347728679255</v>
      </c>
    </row>
    <row r="74" spans="1:34">
      <c r="A74" s="431" t="s">
        <v>813</v>
      </c>
      <c r="B74" s="435" t="s">
        <v>247</v>
      </c>
      <c r="C74" s="456">
        <f t="shared" ca="1" si="8"/>
        <v>0</v>
      </c>
      <c r="D74" s="456">
        <f t="shared" ca="1" si="8"/>
        <v>0</v>
      </c>
      <c r="E74" s="456">
        <f t="shared" ca="1" si="8"/>
        <v>0</v>
      </c>
      <c r="F74" s="456">
        <f t="shared" ca="1" si="8"/>
        <v>0</v>
      </c>
      <c r="G74" s="456">
        <f t="shared" ca="1" si="8"/>
        <v>0</v>
      </c>
      <c r="H74" s="452">
        <f ca="1">G74*(1+'KEEI BAU - Coal Supply'!J$42)</f>
        <v>0</v>
      </c>
      <c r="I74" s="452">
        <f ca="1">H74*(1+'KEEI BAU - Coal Supply'!K$42)</f>
        <v>0</v>
      </c>
      <c r="J74" s="452">
        <f ca="1">I74*(1+'KEEI BAU - Coal Supply'!L$42)</f>
        <v>0</v>
      </c>
      <c r="K74" s="452">
        <f ca="1">J74*(1+'KEEI BAU - Coal Supply'!M$42)</f>
        <v>0</v>
      </c>
      <c r="L74" s="452">
        <f ca="1">K74*(1+'KEEI BAU - Coal Supply'!N$42)</f>
        <v>0</v>
      </c>
      <c r="M74" s="452">
        <f ca="1">L74*(1+'KEEI BAU - Coal Supply'!O$42)</f>
        <v>0</v>
      </c>
      <c r="N74" s="452">
        <f ca="1">M74*(1+'KEEI BAU - Coal Supply'!P$42)</f>
        <v>0</v>
      </c>
      <c r="O74" s="452">
        <f ca="1">N74*(1+'KEEI BAU - Coal Supply'!Q$42)</f>
        <v>0</v>
      </c>
      <c r="P74" s="452">
        <f ca="1">O74*(1+'KEEI BAU - Coal Supply'!R$42)</f>
        <v>0</v>
      </c>
      <c r="Q74" s="452">
        <f ca="1">P74*(1+'KEEI BAU - Coal Supply'!S$42)</f>
        <v>0</v>
      </c>
      <c r="R74" s="452">
        <f ca="1">Q74*(1+'KEEI BAU - Coal Supply'!T$42)</f>
        <v>0</v>
      </c>
      <c r="S74" s="452">
        <f ca="1">R74*(1+'KEEI BAU - Coal Supply'!U$42)</f>
        <v>0</v>
      </c>
      <c r="T74" s="452">
        <f ca="1">S74*(1+'KEEI BAU - Coal Supply'!V$42)</f>
        <v>0</v>
      </c>
      <c r="U74" s="452">
        <f ca="1">T74*(1+'KEEI BAU - Coal Supply'!W$42)</f>
        <v>0</v>
      </c>
      <c r="V74" s="452">
        <f ca="1">U74*(1+'KEEI BAU - Coal Supply'!X$42)</f>
        <v>0</v>
      </c>
      <c r="W74" s="452">
        <f ca="1">V74*(1+'KEEI BAU - Coal Supply'!Y$42)</f>
        <v>0</v>
      </c>
      <c r="X74" s="452">
        <f ca="1">W74*(1+'KEEI BAU - Coal Supply'!Z$42)</f>
        <v>0</v>
      </c>
      <c r="Y74" s="452">
        <f ca="1">X74*(1+'KEEI BAU - Coal Supply'!AA$42)</f>
        <v>0</v>
      </c>
      <c r="Z74" s="452">
        <f ca="1">Y74*(1+'KEEI BAU - Coal Supply'!AB$42)</f>
        <v>0</v>
      </c>
      <c r="AA74" s="452">
        <f ca="1">Z74*(1+'KEEI BAU - Coal Supply'!AC$42)</f>
        <v>0</v>
      </c>
      <c r="AB74" s="452">
        <f ca="1">AA74*(1+'KEEI BAU - Coal Supply'!AD$42)</f>
        <v>0</v>
      </c>
      <c r="AC74" s="452">
        <f ca="1">AB74*(1+'KEEI BAU - Coal Supply'!AE$42)</f>
        <v>0</v>
      </c>
      <c r="AD74" s="452">
        <f ca="1">AC74*(1+'KEEI BAU - Coal Supply'!AF$42)</f>
        <v>0</v>
      </c>
      <c r="AE74" s="452">
        <f ca="1">AD74*(1+'KEEI BAU - Coal Supply'!AG$42)</f>
        <v>0</v>
      </c>
      <c r="AF74" s="452">
        <f ca="1">AE74*(1+'KEEI BAU - Coal Supply'!AH$42)</f>
        <v>0</v>
      </c>
      <c r="AG74" s="452">
        <f ca="1">AF74*(1+'KEEI BAU - Coal Supply'!AI$42)</f>
        <v>0</v>
      </c>
      <c r="AH74" s="452">
        <f ca="1">AG74*(1+'KEEI BAU - Coal Supply'!AJ$42)</f>
        <v>0</v>
      </c>
    </row>
    <row r="75" spans="1:34">
      <c r="A75" s="431" t="s">
        <v>814</v>
      </c>
      <c r="B75" s="435" t="s">
        <v>248</v>
      </c>
      <c r="C75" s="456">
        <f t="shared" ca="1" si="8"/>
        <v>0</v>
      </c>
      <c r="D75" s="456">
        <f t="shared" ca="1" si="8"/>
        <v>0</v>
      </c>
      <c r="E75" s="456">
        <f t="shared" ca="1" si="8"/>
        <v>0</v>
      </c>
      <c r="F75" s="456">
        <f t="shared" ca="1" si="8"/>
        <v>0</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3965666831</v>
      </c>
      <c r="D76" s="456">
        <f t="shared" ca="1" si="8"/>
        <v>3965666831</v>
      </c>
      <c r="E76" s="456">
        <f t="shared" ca="1" si="8"/>
        <v>3965666831</v>
      </c>
      <c r="F76" s="456">
        <f t="shared" ca="1" si="8"/>
        <v>158626673240</v>
      </c>
      <c r="G76" s="456">
        <f t="shared" ca="1" si="8"/>
        <v>170523673733</v>
      </c>
      <c r="H76" s="452">
        <f ca="1">G76*$O$66</f>
        <v>170523673733</v>
      </c>
      <c r="I76" s="452">
        <f t="shared" ref="I76:N80" ca="1" si="12">H76*(1+$K$66)</f>
        <v>170523673733</v>
      </c>
      <c r="J76" s="452">
        <f t="shared" ca="1" si="12"/>
        <v>170523673733</v>
      </c>
      <c r="K76" s="452">
        <f t="shared" ca="1" si="12"/>
        <v>170523673733</v>
      </c>
      <c r="L76" s="452">
        <f t="shared" ca="1" si="12"/>
        <v>170523673733</v>
      </c>
      <c r="M76" s="452">
        <f t="shared" ca="1" si="12"/>
        <v>170523673733</v>
      </c>
      <c r="N76" s="452">
        <f t="shared" ca="1" si="12"/>
        <v>170523673733</v>
      </c>
      <c r="O76" s="452">
        <f t="shared" ref="O76:X76" ca="1" si="13">N76*(1+$L$66)</f>
        <v>170523673733</v>
      </c>
      <c r="P76" s="452">
        <f t="shared" ca="1" si="13"/>
        <v>170523673733</v>
      </c>
      <c r="Q76" s="452">
        <f t="shared" ca="1" si="13"/>
        <v>170523673733</v>
      </c>
      <c r="R76" s="452">
        <f t="shared" ca="1" si="13"/>
        <v>170523673733</v>
      </c>
      <c r="S76" s="452">
        <f t="shared" ca="1" si="13"/>
        <v>170523673733</v>
      </c>
      <c r="T76" s="452">
        <f t="shared" ca="1" si="13"/>
        <v>170523673733</v>
      </c>
      <c r="U76" s="452">
        <f t="shared" ca="1" si="13"/>
        <v>170523673733</v>
      </c>
      <c r="V76" s="452">
        <f t="shared" ca="1" si="13"/>
        <v>170523673733</v>
      </c>
      <c r="W76" s="452">
        <f t="shared" ca="1" si="13"/>
        <v>170523673733</v>
      </c>
      <c r="X76" s="452">
        <f t="shared" ca="1" si="13"/>
        <v>170523673733</v>
      </c>
      <c r="Y76" s="452">
        <f t="shared" ref="Y76:AH76" ca="1" si="14">X76*(1+$M$66)</f>
        <v>170523673733</v>
      </c>
      <c r="Z76" s="452">
        <f t="shared" ca="1" si="14"/>
        <v>170523673733</v>
      </c>
      <c r="AA76" s="452">
        <f t="shared" ca="1" si="14"/>
        <v>170523673733</v>
      </c>
      <c r="AB76" s="452">
        <f t="shared" ca="1" si="14"/>
        <v>170523673733</v>
      </c>
      <c r="AC76" s="452">
        <f t="shared" ca="1" si="14"/>
        <v>170523673733</v>
      </c>
      <c r="AD76" s="452">
        <f t="shared" ca="1" si="14"/>
        <v>170523673733</v>
      </c>
      <c r="AE76" s="452">
        <f t="shared" ca="1" si="14"/>
        <v>170523673733</v>
      </c>
      <c r="AF76" s="452">
        <f t="shared" ca="1" si="14"/>
        <v>170523673733</v>
      </c>
      <c r="AG76" s="452">
        <f t="shared" ca="1" si="14"/>
        <v>170523673733</v>
      </c>
      <c r="AH76" s="452">
        <f t="shared" ca="1" si="14"/>
        <v>170523673733</v>
      </c>
    </row>
    <row r="77" spans="1:34">
      <c r="A77" s="431" t="s">
        <v>681</v>
      </c>
      <c r="B77" s="434" t="s">
        <v>250</v>
      </c>
      <c r="C77" s="456">
        <f t="shared" ca="1" si="8"/>
        <v>2018524416978.9998</v>
      </c>
      <c r="D77" s="456">
        <f t="shared" ca="1" si="8"/>
        <v>2510267104023</v>
      </c>
      <c r="E77" s="456">
        <f t="shared" ca="1" si="8"/>
        <v>2601477441136</v>
      </c>
      <c r="F77" s="456">
        <f t="shared" ca="1" si="8"/>
        <v>2133528755078.0002</v>
      </c>
      <c r="G77" s="456">
        <f t="shared" ca="1" si="8"/>
        <v>1578335398738</v>
      </c>
      <c r="H77" s="452">
        <f ca="1">G77*$O$66</f>
        <v>1578335398738</v>
      </c>
      <c r="I77" s="452">
        <f t="shared" ca="1" si="12"/>
        <v>1578335398738</v>
      </c>
      <c r="J77" s="452">
        <f t="shared" ca="1" si="12"/>
        <v>1578335398738</v>
      </c>
      <c r="K77" s="452">
        <f t="shared" ca="1" si="12"/>
        <v>1578335398738</v>
      </c>
      <c r="L77" s="452">
        <f t="shared" ca="1" si="12"/>
        <v>1578335398738</v>
      </c>
      <c r="M77" s="452">
        <f t="shared" ca="1" si="12"/>
        <v>1578335398738</v>
      </c>
      <c r="N77" s="452">
        <f t="shared" ca="1" si="12"/>
        <v>1578335398738</v>
      </c>
      <c r="O77" s="452">
        <f t="shared" ref="O77:X77" ca="1" si="15">N77*(1+$L$66)</f>
        <v>1578335398738</v>
      </c>
      <c r="P77" s="452">
        <f t="shared" ca="1" si="15"/>
        <v>1578335398738</v>
      </c>
      <c r="Q77" s="452">
        <f t="shared" ca="1" si="15"/>
        <v>1578335398738</v>
      </c>
      <c r="R77" s="452">
        <f t="shared" ca="1" si="15"/>
        <v>1578335398738</v>
      </c>
      <c r="S77" s="452">
        <f t="shared" ca="1" si="15"/>
        <v>1578335398738</v>
      </c>
      <c r="T77" s="452">
        <f t="shared" ca="1" si="15"/>
        <v>1578335398738</v>
      </c>
      <c r="U77" s="452">
        <f t="shared" ca="1" si="15"/>
        <v>1578335398738</v>
      </c>
      <c r="V77" s="452">
        <f t="shared" ca="1" si="15"/>
        <v>1578335398738</v>
      </c>
      <c r="W77" s="452">
        <f t="shared" ca="1" si="15"/>
        <v>1578335398738</v>
      </c>
      <c r="X77" s="452">
        <f t="shared" ca="1" si="15"/>
        <v>1578335398738</v>
      </c>
      <c r="Y77" s="452">
        <f t="shared" ref="Y77:AH77" ca="1" si="16">X77*(1+$M$66)</f>
        <v>1578335398738</v>
      </c>
      <c r="Z77" s="452">
        <f t="shared" ca="1" si="16"/>
        <v>1578335398738</v>
      </c>
      <c r="AA77" s="452">
        <f t="shared" ca="1" si="16"/>
        <v>1578335398738</v>
      </c>
      <c r="AB77" s="452">
        <f t="shared" ca="1" si="16"/>
        <v>1578335398738</v>
      </c>
      <c r="AC77" s="452">
        <f t="shared" ca="1" si="16"/>
        <v>1578335398738</v>
      </c>
      <c r="AD77" s="452">
        <f t="shared" ca="1" si="16"/>
        <v>1578335398738</v>
      </c>
      <c r="AE77" s="452">
        <f t="shared" ca="1" si="16"/>
        <v>1578335398738</v>
      </c>
      <c r="AF77" s="452">
        <f t="shared" ca="1" si="16"/>
        <v>1578335398738</v>
      </c>
      <c r="AG77" s="452">
        <f t="shared" ca="1" si="16"/>
        <v>1578335398738</v>
      </c>
      <c r="AH77" s="452">
        <f t="shared" ca="1" si="16"/>
        <v>1578335398738</v>
      </c>
    </row>
    <row r="78" spans="1:34">
      <c r="A78" s="431" t="s">
        <v>681</v>
      </c>
      <c r="B78" s="434" t="s">
        <v>251</v>
      </c>
      <c r="C78" s="456">
        <f t="shared" ca="1" si="8"/>
        <v>4346370846776.0005</v>
      </c>
      <c r="D78" s="456">
        <f t="shared" ca="1" si="8"/>
        <v>4413787182903</v>
      </c>
      <c r="E78" s="456">
        <f t="shared" ca="1" si="8"/>
        <v>4552585521988</v>
      </c>
      <c r="F78" s="456">
        <f t="shared" ca="1" si="8"/>
        <v>3462027143463</v>
      </c>
      <c r="G78" s="456">
        <f t="shared" ca="1" si="8"/>
        <v>3105117128672.9995</v>
      </c>
      <c r="H78" s="452">
        <f ca="1">G78*$O$66</f>
        <v>3105117128672.9995</v>
      </c>
      <c r="I78" s="452">
        <f t="shared" ca="1" si="12"/>
        <v>3105117128672.9995</v>
      </c>
      <c r="J78" s="452">
        <f t="shared" ca="1" si="12"/>
        <v>3105117128672.9995</v>
      </c>
      <c r="K78" s="452">
        <f t="shared" ca="1" si="12"/>
        <v>3105117128672.9995</v>
      </c>
      <c r="L78" s="452">
        <f t="shared" ca="1" si="12"/>
        <v>3105117128672.9995</v>
      </c>
      <c r="M78" s="452">
        <f t="shared" ca="1" si="12"/>
        <v>3105117128672.9995</v>
      </c>
      <c r="N78" s="452">
        <f t="shared" ca="1" si="12"/>
        <v>3105117128672.9995</v>
      </c>
      <c r="O78" s="452">
        <f t="shared" ref="O78:X78" ca="1" si="17">N78*(1+$L$66)</f>
        <v>3105117128672.9995</v>
      </c>
      <c r="P78" s="452">
        <f t="shared" ca="1" si="17"/>
        <v>3105117128672.9995</v>
      </c>
      <c r="Q78" s="452">
        <f t="shared" ca="1" si="17"/>
        <v>3105117128672.9995</v>
      </c>
      <c r="R78" s="452">
        <f t="shared" ca="1" si="17"/>
        <v>3105117128672.9995</v>
      </c>
      <c r="S78" s="452">
        <f t="shared" ca="1" si="17"/>
        <v>3105117128672.9995</v>
      </c>
      <c r="T78" s="452">
        <f t="shared" ca="1" si="17"/>
        <v>3105117128672.9995</v>
      </c>
      <c r="U78" s="452">
        <f t="shared" ca="1" si="17"/>
        <v>3105117128672.9995</v>
      </c>
      <c r="V78" s="452">
        <f t="shared" ca="1" si="17"/>
        <v>3105117128672.9995</v>
      </c>
      <c r="W78" s="452">
        <f t="shared" ca="1" si="17"/>
        <v>3105117128672.9995</v>
      </c>
      <c r="X78" s="452">
        <f t="shared" ca="1" si="17"/>
        <v>3105117128672.9995</v>
      </c>
      <c r="Y78" s="452">
        <f t="shared" ref="Y78:AH78" ca="1" si="18">X78*(1+$M$66)</f>
        <v>3105117128672.9995</v>
      </c>
      <c r="Z78" s="452">
        <f t="shared" ca="1" si="18"/>
        <v>3105117128672.9995</v>
      </c>
      <c r="AA78" s="452">
        <f t="shared" ca="1" si="18"/>
        <v>3105117128672.9995</v>
      </c>
      <c r="AB78" s="452">
        <f t="shared" ca="1" si="18"/>
        <v>3105117128672.9995</v>
      </c>
      <c r="AC78" s="452">
        <f t="shared" ca="1" si="18"/>
        <v>3105117128672.9995</v>
      </c>
      <c r="AD78" s="452">
        <f t="shared" ca="1" si="18"/>
        <v>3105117128672.9995</v>
      </c>
      <c r="AE78" s="452">
        <f t="shared" ca="1" si="18"/>
        <v>3105117128672.9995</v>
      </c>
      <c r="AF78" s="452">
        <f t="shared" ca="1" si="18"/>
        <v>3105117128672.9995</v>
      </c>
      <c r="AG78" s="452">
        <f t="shared" ca="1" si="18"/>
        <v>3105117128672.9995</v>
      </c>
      <c r="AH78" s="452">
        <f t="shared" ca="1" si="18"/>
        <v>3105117128672.9995</v>
      </c>
    </row>
    <row r="79" spans="1:34">
      <c r="A79" s="431" t="s">
        <v>681</v>
      </c>
      <c r="B79" s="434" t="s">
        <v>252</v>
      </c>
      <c r="C79" s="456">
        <f t="shared" ca="1" si="8"/>
        <v>2680790777756</v>
      </c>
      <c r="D79" s="456">
        <f t="shared" ca="1" si="8"/>
        <v>2367503098107</v>
      </c>
      <c r="E79" s="456">
        <f t="shared" ca="1" si="8"/>
        <v>2538026771840</v>
      </c>
      <c r="F79" s="456">
        <f t="shared" ca="1" si="8"/>
        <v>2200945091205</v>
      </c>
      <c r="G79" s="456">
        <f t="shared" ca="1" si="8"/>
        <v>1499022062118</v>
      </c>
      <c r="H79" s="452">
        <f ca="1">G79*$O$66</f>
        <v>1499022062118</v>
      </c>
      <c r="I79" s="452">
        <f t="shared" ca="1" si="12"/>
        <v>1499022062118</v>
      </c>
      <c r="J79" s="452">
        <f t="shared" ca="1" si="12"/>
        <v>1499022062118</v>
      </c>
      <c r="K79" s="452">
        <f t="shared" ca="1" si="12"/>
        <v>1499022062118</v>
      </c>
      <c r="L79" s="452">
        <f t="shared" ca="1" si="12"/>
        <v>1499022062118</v>
      </c>
      <c r="M79" s="452">
        <f t="shared" ca="1" si="12"/>
        <v>1499022062118</v>
      </c>
      <c r="N79" s="452">
        <f t="shared" ca="1" si="12"/>
        <v>1499022062118</v>
      </c>
      <c r="O79" s="452">
        <f t="shared" ref="O79:X79" ca="1" si="19">N79*(1+$L$66)</f>
        <v>1499022062118</v>
      </c>
      <c r="P79" s="452">
        <f t="shared" ca="1" si="19"/>
        <v>1499022062118</v>
      </c>
      <c r="Q79" s="452">
        <f t="shared" ca="1" si="19"/>
        <v>1499022062118</v>
      </c>
      <c r="R79" s="452">
        <f t="shared" ca="1" si="19"/>
        <v>1499022062118</v>
      </c>
      <c r="S79" s="452">
        <f t="shared" ca="1" si="19"/>
        <v>1499022062118</v>
      </c>
      <c r="T79" s="452">
        <f t="shared" ca="1" si="19"/>
        <v>1499022062118</v>
      </c>
      <c r="U79" s="452">
        <f t="shared" ca="1" si="19"/>
        <v>1499022062118</v>
      </c>
      <c r="V79" s="452">
        <f t="shared" ca="1" si="19"/>
        <v>1499022062118</v>
      </c>
      <c r="W79" s="452">
        <f t="shared" ca="1" si="19"/>
        <v>1499022062118</v>
      </c>
      <c r="X79" s="452">
        <f t="shared" ca="1" si="19"/>
        <v>1499022062118</v>
      </c>
      <c r="Y79" s="452">
        <f t="shared" ref="Y79:AH79" ca="1" si="20">X79*(1+$M$66)</f>
        <v>1499022062118</v>
      </c>
      <c r="Z79" s="452">
        <f t="shared" ca="1" si="20"/>
        <v>1499022062118</v>
      </c>
      <c r="AA79" s="452">
        <f t="shared" ca="1" si="20"/>
        <v>1499022062118</v>
      </c>
      <c r="AB79" s="452">
        <f t="shared" ca="1" si="20"/>
        <v>1499022062118</v>
      </c>
      <c r="AC79" s="452">
        <f t="shared" ca="1" si="20"/>
        <v>1499022062118</v>
      </c>
      <c r="AD79" s="452">
        <f t="shared" ca="1" si="20"/>
        <v>1499022062118</v>
      </c>
      <c r="AE79" s="452">
        <f t="shared" ca="1" si="20"/>
        <v>1499022062118</v>
      </c>
      <c r="AF79" s="452">
        <f t="shared" ca="1" si="20"/>
        <v>1499022062118</v>
      </c>
      <c r="AG79" s="452">
        <f t="shared" ca="1" si="20"/>
        <v>1499022062118</v>
      </c>
      <c r="AH79" s="452">
        <f t="shared" ca="1" si="20"/>
        <v>1499022062118</v>
      </c>
    </row>
    <row r="80" spans="1:34">
      <c r="A80" s="431" t="s">
        <v>681</v>
      </c>
      <c r="B80" s="434" t="s">
        <v>253</v>
      </c>
      <c r="C80" s="456">
        <f t="shared" ca="1" si="8"/>
        <v>23801932319661.996</v>
      </c>
      <c r="D80" s="456">
        <f t="shared" ca="1" si="8"/>
        <v>25340611050090</v>
      </c>
      <c r="E80" s="456">
        <f t="shared" ca="1" si="8"/>
        <v>27910363156578</v>
      </c>
      <c r="F80" s="456">
        <f t="shared" ca="1" si="8"/>
        <v>18392762762178.004</v>
      </c>
      <c r="G80" s="456">
        <f t="shared" ca="1" si="8"/>
        <v>19249346797674</v>
      </c>
      <c r="H80" s="452">
        <f ca="1">G80*$O$66</f>
        <v>19249346797674</v>
      </c>
      <c r="I80" s="452">
        <f t="shared" ca="1" si="12"/>
        <v>19249346797674</v>
      </c>
      <c r="J80" s="452">
        <f t="shared" ca="1" si="12"/>
        <v>19249346797674</v>
      </c>
      <c r="K80" s="452">
        <f t="shared" ca="1" si="12"/>
        <v>19249346797674</v>
      </c>
      <c r="L80" s="452">
        <f t="shared" ca="1" si="12"/>
        <v>19249346797674</v>
      </c>
      <c r="M80" s="452">
        <f t="shared" ca="1" si="12"/>
        <v>19249346797674</v>
      </c>
      <c r="N80" s="452">
        <f t="shared" ca="1" si="12"/>
        <v>19249346797674</v>
      </c>
      <c r="O80" s="452">
        <f t="shared" ref="O80:X80" ca="1" si="21">N80*(1+$L$66)</f>
        <v>19249346797674</v>
      </c>
      <c r="P80" s="452">
        <f t="shared" ca="1" si="21"/>
        <v>19249346797674</v>
      </c>
      <c r="Q80" s="452">
        <f t="shared" ca="1" si="21"/>
        <v>19249346797674</v>
      </c>
      <c r="R80" s="452">
        <f t="shared" ca="1" si="21"/>
        <v>19249346797674</v>
      </c>
      <c r="S80" s="452">
        <f t="shared" ca="1" si="21"/>
        <v>19249346797674</v>
      </c>
      <c r="T80" s="452">
        <f t="shared" ca="1" si="21"/>
        <v>19249346797674</v>
      </c>
      <c r="U80" s="452">
        <f t="shared" ca="1" si="21"/>
        <v>19249346797674</v>
      </c>
      <c r="V80" s="452">
        <f t="shared" ca="1" si="21"/>
        <v>19249346797674</v>
      </c>
      <c r="W80" s="452">
        <f t="shared" ca="1" si="21"/>
        <v>19249346797674</v>
      </c>
      <c r="X80" s="452">
        <f t="shared" ca="1" si="21"/>
        <v>19249346797674</v>
      </c>
      <c r="Y80" s="452">
        <f t="shared" ref="Y80:AH80" ca="1" si="22">X80*(1+$M$66)</f>
        <v>19249346797674</v>
      </c>
      <c r="Z80" s="452">
        <f t="shared" ca="1" si="22"/>
        <v>19249346797674</v>
      </c>
      <c r="AA80" s="452">
        <f t="shared" ca="1" si="22"/>
        <v>19249346797674</v>
      </c>
      <c r="AB80" s="452">
        <f t="shared" ca="1" si="22"/>
        <v>19249346797674</v>
      </c>
      <c r="AC80" s="452">
        <f t="shared" ca="1" si="22"/>
        <v>19249346797674</v>
      </c>
      <c r="AD80" s="452">
        <f t="shared" ca="1" si="22"/>
        <v>19249346797674</v>
      </c>
      <c r="AE80" s="452">
        <f t="shared" ca="1" si="22"/>
        <v>19249346797674</v>
      </c>
      <c r="AF80" s="452">
        <f t="shared" ca="1" si="22"/>
        <v>19249346797674</v>
      </c>
      <c r="AG80" s="452">
        <f t="shared" ca="1" si="22"/>
        <v>19249346797674</v>
      </c>
      <c r="AH80" s="452">
        <f t="shared" ca="1" si="22"/>
        <v>19249346797674</v>
      </c>
    </row>
    <row r="81" spans="1:34">
      <c r="A81" s="431" t="s">
        <v>814</v>
      </c>
      <c r="B81" s="435" t="s">
        <v>254</v>
      </c>
      <c r="C81" s="456">
        <f t="shared" ca="1" si="8"/>
        <v>0</v>
      </c>
      <c r="D81" s="456">
        <f t="shared" ca="1" si="8"/>
        <v>0</v>
      </c>
      <c r="E81" s="456">
        <f t="shared" ca="1" si="8"/>
        <v>0</v>
      </c>
      <c r="F81" s="456">
        <f t="shared" ca="1" si="8"/>
        <v>0</v>
      </c>
      <c r="G81" s="456">
        <f t="shared" ca="1" si="8"/>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8"/>
        <v>18035852747388</v>
      </c>
      <c r="D82" s="456">
        <f t="shared" ca="1" si="8"/>
        <v>18836917447250</v>
      </c>
      <c r="E82" s="456">
        <f t="shared" ca="1" si="8"/>
        <v>32669163353778.004</v>
      </c>
      <c r="F82" s="456">
        <f t="shared" ca="1" si="8"/>
        <v>26395478427136.004</v>
      </c>
      <c r="G82" s="456">
        <f t="shared" ca="1" si="8"/>
        <v>6658354609248.998</v>
      </c>
      <c r="H82" s="452">
        <f ca="1">G82*$O$61</f>
        <v>7188548738718.0635</v>
      </c>
      <c r="I82" s="452">
        <f t="shared" ref="I82:N82" ca="1" si="23">H82*(1+$K$61)</f>
        <v>7256158731373.8955</v>
      </c>
      <c r="J82" s="452">
        <f t="shared" ca="1" si="23"/>
        <v>7324404611922.1338</v>
      </c>
      <c r="K82" s="452">
        <f t="shared" ca="1" si="23"/>
        <v>7393292361038.0576</v>
      </c>
      <c r="L82" s="452">
        <f t="shared" ca="1" si="23"/>
        <v>7462828015646.6045</v>
      </c>
      <c r="M82" s="452">
        <f t="shared" ca="1" si="23"/>
        <v>7533017669451.4121</v>
      </c>
      <c r="N82" s="452">
        <f t="shared" ca="1" si="23"/>
        <v>7603867473468.835</v>
      </c>
      <c r="O82" s="452">
        <f t="shared" ref="O82:X82" ca="1" si="24">N82*(1+$L$61)</f>
        <v>7649032906836.3857</v>
      </c>
      <c r="P82" s="452">
        <f t="shared" ca="1" si="24"/>
        <v>7694466613734.2686</v>
      </c>
      <c r="Q82" s="452">
        <f t="shared" ca="1" si="24"/>
        <v>7740170187652.9395</v>
      </c>
      <c r="R82" s="452">
        <f t="shared" ca="1" si="24"/>
        <v>7786145231547.8672</v>
      </c>
      <c r="S82" s="452">
        <f t="shared" ca="1" si="24"/>
        <v>7832393357895.751</v>
      </c>
      <c r="T82" s="452">
        <f t="shared" ca="1" si="24"/>
        <v>7878916188751.0752</v>
      </c>
      <c r="U82" s="452">
        <f t="shared" ca="1" si="24"/>
        <v>7925715355802.999</v>
      </c>
      <c r="V82" s="452">
        <f t="shared" ca="1" si="24"/>
        <v>7972792500432.585</v>
      </c>
      <c r="W82" s="452">
        <f t="shared" ca="1" si="24"/>
        <v>8020149273770.3672</v>
      </c>
      <c r="X82" s="452">
        <f t="shared" ca="1" si="24"/>
        <v>8067787336754.2607</v>
      </c>
      <c r="Y82" s="452">
        <f t="shared" ref="Y82:AH82" ca="1" si="25">X82*(1+$M$61)</f>
        <v>8085721829478.8057</v>
      </c>
      <c r="Z82" s="452">
        <f t="shared" ca="1" si="25"/>
        <v>8103696190139.3613</v>
      </c>
      <c r="AA82" s="452">
        <f t="shared" ca="1" si="25"/>
        <v>8121710507361.3682</v>
      </c>
      <c r="AB82" s="452">
        <f t="shared" ca="1" si="25"/>
        <v>8139764869967.2783</v>
      </c>
      <c r="AC82" s="452">
        <f t="shared" ca="1" si="25"/>
        <v>8157859366976.9951</v>
      </c>
      <c r="AD82" s="452">
        <f t="shared" ca="1" si="25"/>
        <v>8175994087608.3115</v>
      </c>
      <c r="AE82" s="452">
        <f t="shared" ca="1" si="25"/>
        <v>8194169121277.3477</v>
      </c>
      <c r="AF82" s="452">
        <f t="shared" ca="1" si="25"/>
        <v>8212384557598.9951</v>
      </c>
      <c r="AG82" s="452">
        <f t="shared" ca="1" si="25"/>
        <v>8230640486387.3555</v>
      </c>
      <c r="AH82" s="452">
        <f t="shared" ca="1" si="25"/>
        <v>8248936997656.1865</v>
      </c>
    </row>
    <row r="83" spans="1:34">
      <c r="A83" s="431" t="s">
        <v>681</v>
      </c>
      <c r="B83" s="437" t="s">
        <v>397</v>
      </c>
      <c r="C83" s="456">
        <f t="shared" ref="C83:G91" ca="1" si="26">C45*$B$57</f>
        <v>27739839482845</v>
      </c>
      <c r="D83" s="456">
        <f t="shared" ca="1" si="26"/>
        <v>29024715536089</v>
      </c>
      <c r="E83" s="456">
        <f t="shared" ca="1" si="26"/>
        <v>33823172401599</v>
      </c>
      <c r="F83" s="456">
        <f t="shared" ca="1" si="26"/>
        <v>39307689628872</v>
      </c>
      <c r="G83" s="456">
        <f t="shared" ca="1" si="26"/>
        <v>49634286056796</v>
      </c>
      <c r="H83" s="452">
        <f ca="1">G83*$O$66</f>
        <v>49634286056796</v>
      </c>
      <c r="I83" s="452">
        <f t="shared" ref="I83:N83" ca="1" si="27">H83*(1+$K$66)</f>
        <v>49634286056796</v>
      </c>
      <c r="J83" s="452">
        <f t="shared" ca="1" si="27"/>
        <v>49634286056796</v>
      </c>
      <c r="K83" s="452">
        <f t="shared" ca="1" si="27"/>
        <v>49634286056796</v>
      </c>
      <c r="L83" s="452">
        <f t="shared" ca="1" si="27"/>
        <v>49634286056796</v>
      </c>
      <c r="M83" s="452">
        <f t="shared" ca="1" si="27"/>
        <v>49634286056796</v>
      </c>
      <c r="N83" s="452">
        <f t="shared" ca="1" si="27"/>
        <v>49634286056796</v>
      </c>
      <c r="O83" s="452">
        <f t="shared" ref="O83:X83" ca="1" si="28">N83*(1+$L$66)</f>
        <v>49634286056796</v>
      </c>
      <c r="P83" s="452">
        <f t="shared" ca="1" si="28"/>
        <v>49634286056796</v>
      </c>
      <c r="Q83" s="452">
        <f t="shared" ca="1" si="28"/>
        <v>49634286056796</v>
      </c>
      <c r="R83" s="452">
        <f t="shared" ca="1" si="28"/>
        <v>49634286056796</v>
      </c>
      <c r="S83" s="452">
        <f t="shared" ca="1" si="28"/>
        <v>49634286056796</v>
      </c>
      <c r="T83" s="452">
        <f t="shared" ca="1" si="28"/>
        <v>49634286056796</v>
      </c>
      <c r="U83" s="452">
        <f t="shared" ca="1" si="28"/>
        <v>49634286056796</v>
      </c>
      <c r="V83" s="452">
        <f t="shared" ca="1" si="28"/>
        <v>49634286056796</v>
      </c>
      <c r="W83" s="452">
        <f t="shared" ca="1" si="28"/>
        <v>49634286056796</v>
      </c>
      <c r="X83" s="452">
        <f t="shared" ca="1" si="28"/>
        <v>49634286056796</v>
      </c>
      <c r="Y83" s="452">
        <f t="shared" ref="Y83:AH83" ca="1" si="29">X83*(1+$M$66)</f>
        <v>49634286056796</v>
      </c>
      <c r="Z83" s="452">
        <f t="shared" ca="1" si="29"/>
        <v>49634286056796</v>
      </c>
      <c r="AA83" s="452">
        <f t="shared" ca="1" si="29"/>
        <v>49634286056796</v>
      </c>
      <c r="AB83" s="452">
        <f t="shared" ca="1" si="29"/>
        <v>49634286056796</v>
      </c>
      <c r="AC83" s="452">
        <f t="shared" ca="1" si="29"/>
        <v>49634286056796</v>
      </c>
      <c r="AD83" s="452">
        <f t="shared" ca="1" si="29"/>
        <v>49634286056796</v>
      </c>
      <c r="AE83" s="452">
        <f t="shared" ca="1" si="29"/>
        <v>49634286056796</v>
      </c>
      <c r="AF83" s="452">
        <f t="shared" ca="1" si="29"/>
        <v>49634286056796</v>
      </c>
      <c r="AG83" s="452">
        <f t="shared" ca="1" si="29"/>
        <v>49634286056796</v>
      </c>
      <c r="AH83" s="452">
        <f t="shared" ca="1" si="29"/>
        <v>49634286056796</v>
      </c>
    </row>
    <row r="84" spans="1:34">
      <c r="A84" s="431" t="s">
        <v>801</v>
      </c>
      <c r="B84" s="434" t="s">
        <v>259</v>
      </c>
      <c r="C84" s="456">
        <f t="shared" ca="1" si="26"/>
        <v>448120351903</v>
      </c>
      <c r="D84" s="456">
        <f t="shared" ca="1" si="26"/>
        <v>452086018733.99994</v>
      </c>
      <c r="E84" s="456">
        <f t="shared" ca="1" si="26"/>
        <v>463983019227</v>
      </c>
      <c r="F84" s="456">
        <f t="shared" ca="1" si="26"/>
        <v>130867005423</v>
      </c>
      <c r="G84" s="456">
        <f t="shared" ca="1" si="26"/>
        <v>721751363242</v>
      </c>
      <c r="H84" s="452">
        <f ca="1">G84*$O$63</f>
        <v>659500308162.37744</v>
      </c>
      <c r="I84" s="452">
        <f t="shared" ref="I84:N84" ca="1" si="30">H84*(1+$K$63)</f>
        <v>669489501616.48657</v>
      </c>
      <c r="J84" s="452">
        <f t="shared" ca="1" si="30"/>
        <v>679629997480.35754</v>
      </c>
      <c r="K84" s="452">
        <f t="shared" ca="1" si="30"/>
        <v>689924087472.46631</v>
      </c>
      <c r="L84" s="452">
        <f t="shared" ca="1" si="30"/>
        <v>700374098023.05322</v>
      </c>
      <c r="M84" s="452">
        <f t="shared" ca="1" si="30"/>
        <v>710982390799.88831</v>
      </c>
      <c r="N84" s="452">
        <f t="shared" ca="1" si="30"/>
        <v>721751363242.00049</v>
      </c>
      <c r="O84" s="452">
        <f t="shared" ref="O84:X84" ca="1" si="31">N84*(1+$L$63)</f>
        <v>721751363242.00049</v>
      </c>
      <c r="P84" s="452">
        <f t="shared" ca="1" si="31"/>
        <v>721751363242.00049</v>
      </c>
      <c r="Q84" s="452">
        <f t="shared" ca="1" si="31"/>
        <v>721751363242.00049</v>
      </c>
      <c r="R84" s="452">
        <f t="shared" ca="1" si="31"/>
        <v>721751363242.00049</v>
      </c>
      <c r="S84" s="452">
        <f t="shared" ca="1" si="31"/>
        <v>721751363242.00049</v>
      </c>
      <c r="T84" s="452">
        <f t="shared" ca="1" si="31"/>
        <v>721751363242.00049</v>
      </c>
      <c r="U84" s="452">
        <f t="shared" ca="1" si="31"/>
        <v>721751363242.00049</v>
      </c>
      <c r="V84" s="452">
        <f t="shared" ca="1" si="31"/>
        <v>721751363242.00049</v>
      </c>
      <c r="W84" s="452">
        <f t="shared" ca="1" si="31"/>
        <v>721751363242.00049</v>
      </c>
      <c r="X84" s="452">
        <f t="shared" ca="1" si="31"/>
        <v>721751363242.00049</v>
      </c>
      <c r="Y84" s="452">
        <f t="shared" ref="Y84:AH84" ca="1" si="32">X84*(1+$M$63)</f>
        <v>721751363242.00049</v>
      </c>
      <c r="Z84" s="452">
        <f t="shared" ca="1" si="32"/>
        <v>721751363242.00049</v>
      </c>
      <c r="AA84" s="452">
        <f t="shared" ca="1" si="32"/>
        <v>721751363242.00049</v>
      </c>
      <c r="AB84" s="452">
        <f t="shared" ca="1" si="32"/>
        <v>721751363242.00049</v>
      </c>
      <c r="AC84" s="452">
        <f t="shared" ca="1" si="32"/>
        <v>721751363242.00049</v>
      </c>
      <c r="AD84" s="452">
        <f t="shared" ca="1" si="32"/>
        <v>721751363242.00049</v>
      </c>
      <c r="AE84" s="452">
        <f t="shared" ca="1" si="32"/>
        <v>721751363242.00049</v>
      </c>
      <c r="AF84" s="452">
        <f t="shared" ca="1" si="32"/>
        <v>721751363242.00049</v>
      </c>
      <c r="AG84" s="452">
        <f t="shared" ca="1" si="32"/>
        <v>721751363242.00049</v>
      </c>
      <c r="AH84" s="452">
        <f t="shared" ca="1" si="32"/>
        <v>721751363242.00049</v>
      </c>
    </row>
    <row r="85" spans="1:34">
      <c r="A85" s="431" t="s">
        <v>216</v>
      </c>
      <c r="B85" s="439" t="s">
        <v>261</v>
      </c>
      <c r="C85" s="456">
        <f t="shared" ca="1" si="26"/>
        <v>0</v>
      </c>
      <c r="D85" s="456">
        <f t="shared" ca="1" si="26"/>
        <v>0</v>
      </c>
      <c r="E85" s="456">
        <f t="shared" ca="1" si="26"/>
        <v>0</v>
      </c>
      <c r="F85" s="456">
        <f t="shared" ca="1" si="26"/>
        <v>0</v>
      </c>
      <c r="G85" s="456">
        <f t="shared" ca="1" si="26"/>
        <v>0</v>
      </c>
      <c r="H85" s="452">
        <f ca="1">G85*$O$62</f>
        <v>0</v>
      </c>
      <c r="I85" s="452">
        <f t="shared" ref="I85:N85" ca="1" si="33">H85*(1+$K$62)</f>
        <v>0</v>
      </c>
      <c r="J85" s="452">
        <f t="shared" ca="1" si="33"/>
        <v>0</v>
      </c>
      <c r="K85" s="452">
        <f t="shared" ca="1" si="33"/>
        <v>0</v>
      </c>
      <c r="L85" s="452">
        <f t="shared" ca="1" si="33"/>
        <v>0</v>
      </c>
      <c r="M85" s="452">
        <f t="shared" ca="1" si="33"/>
        <v>0</v>
      </c>
      <c r="N85" s="452">
        <f t="shared" ca="1" si="33"/>
        <v>0</v>
      </c>
      <c r="O85" s="452">
        <f t="shared" ref="O85:X85" ca="1" si="34">N85*(1+$L$62)</f>
        <v>0</v>
      </c>
      <c r="P85" s="452">
        <f t="shared" ca="1" si="34"/>
        <v>0</v>
      </c>
      <c r="Q85" s="452">
        <f t="shared" ca="1" si="34"/>
        <v>0</v>
      </c>
      <c r="R85" s="452">
        <f t="shared" ca="1" si="34"/>
        <v>0</v>
      </c>
      <c r="S85" s="452">
        <f t="shared" ca="1" si="34"/>
        <v>0</v>
      </c>
      <c r="T85" s="452">
        <f t="shared" ca="1" si="34"/>
        <v>0</v>
      </c>
      <c r="U85" s="452">
        <f t="shared" ca="1" si="34"/>
        <v>0</v>
      </c>
      <c r="V85" s="452">
        <f t="shared" ca="1" si="34"/>
        <v>0</v>
      </c>
      <c r="W85" s="452">
        <f t="shared" ca="1" si="34"/>
        <v>0</v>
      </c>
      <c r="X85" s="452">
        <f t="shared" ca="1" si="34"/>
        <v>0</v>
      </c>
      <c r="Y85" s="452">
        <f t="shared" ref="Y85:AH85" ca="1" si="35">X85*(1+$M$62)</f>
        <v>0</v>
      </c>
      <c r="Z85" s="452">
        <f t="shared" ca="1" si="35"/>
        <v>0</v>
      </c>
      <c r="AA85" s="452">
        <f t="shared" ca="1" si="35"/>
        <v>0</v>
      </c>
      <c r="AB85" s="452">
        <f t="shared" ca="1" si="35"/>
        <v>0</v>
      </c>
      <c r="AC85" s="452">
        <f t="shared" ca="1" si="35"/>
        <v>0</v>
      </c>
      <c r="AD85" s="452">
        <f t="shared" ca="1" si="35"/>
        <v>0</v>
      </c>
      <c r="AE85" s="452">
        <f t="shared" ca="1" si="35"/>
        <v>0</v>
      </c>
      <c r="AF85" s="452">
        <f t="shared" ca="1" si="35"/>
        <v>0</v>
      </c>
      <c r="AG85" s="452">
        <f t="shared" ca="1" si="35"/>
        <v>0</v>
      </c>
      <c r="AH85" s="452">
        <f t="shared" ca="1" si="35"/>
        <v>0</v>
      </c>
    </row>
    <row r="86" spans="1:34">
      <c r="A86" s="431" t="s">
        <v>217</v>
      </c>
      <c r="B86" s="440" t="s">
        <v>262</v>
      </c>
      <c r="C86" s="456">
        <f t="shared" ca="1" si="26"/>
        <v>3553237480576</v>
      </c>
      <c r="D86" s="456">
        <f t="shared" ca="1" si="26"/>
        <v>2157322756064.0002</v>
      </c>
      <c r="E86" s="456">
        <f t="shared" ca="1" si="26"/>
        <v>2121631754585</v>
      </c>
      <c r="F86" s="456">
        <f t="shared" ca="1" si="26"/>
        <v>1562472731414</v>
      </c>
      <c r="G86" s="456">
        <f t="shared" ca="1" si="26"/>
        <v>5048293875863</v>
      </c>
      <c r="H86" s="452">
        <f ca="1">G86*$O$64</f>
        <v>5373669538638.8057</v>
      </c>
      <c r="I86" s="452">
        <f t="shared" ref="I86:N86" ca="1" si="36">H86*(1+$K$64)</f>
        <v>5535720621465.8428</v>
      </c>
      <c r="J86" s="452">
        <f t="shared" ca="1" si="36"/>
        <v>5702658598296.4268</v>
      </c>
      <c r="K86" s="452">
        <f t="shared" ca="1" si="36"/>
        <v>5874630840765.3857</v>
      </c>
      <c r="L86" s="452">
        <f t="shared" ca="1" si="36"/>
        <v>6051789164720.7295</v>
      </c>
      <c r="M86" s="452">
        <f t="shared" ca="1" si="36"/>
        <v>6234289964245.582</v>
      </c>
      <c r="N86" s="452">
        <f t="shared" ca="1" si="36"/>
        <v>6422294349721.7383</v>
      </c>
      <c r="O86" s="452">
        <f t="shared" ref="O86:X86" ca="1" si="37">N86*(1+$L$64)</f>
        <v>6612510778296.2383</v>
      </c>
      <c r="P86" s="452">
        <f t="shared" ca="1" si="37"/>
        <v>6808361064138.7734</v>
      </c>
      <c r="Q86" s="452">
        <f t="shared" ca="1" si="37"/>
        <v>7010012071636.1602</v>
      </c>
      <c r="R86" s="452">
        <f t="shared" ca="1" si="37"/>
        <v>7217635607388.3848</v>
      </c>
      <c r="S86" s="452">
        <f t="shared" ca="1" si="37"/>
        <v>7431408566587.7783</v>
      </c>
      <c r="T86" s="452">
        <f t="shared" ca="1" si="37"/>
        <v>7651513083733.667</v>
      </c>
      <c r="U86" s="452">
        <f t="shared" ca="1" si="37"/>
        <v>7878136687810.9141</v>
      </c>
      <c r="V86" s="452">
        <f t="shared" ca="1" si="37"/>
        <v>8111472462064.5596</v>
      </c>
      <c r="W86" s="452">
        <f t="shared" ca="1" si="37"/>
        <v>8351719208506.6904</v>
      </c>
      <c r="X86" s="452">
        <f t="shared" ca="1" si="37"/>
        <v>8599081617295.6973</v>
      </c>
      <c r="Y86" s="452">
        <f t="shared" ref="Y86:AH86" ca="1" si="38">X86*(1+$M$64)</f>
        <v>8776242640991.3145</v>
      </c>
      <c r="Z86" s="452">
        <f t="shared" ca="1" si="38"/>
        <v>8957053592634.3242</v>
      </c>
      <c r="AA86" s="452">
        <f t="shared" ca="1" si="38"/>
        <v>9141589669205.0977</v>
      </c>
      <c r="AB86" s="452">
        <f t="shared" ca="1" si="38"/>
        <v>9329927616916.1895</v>
      </c>
      <c r="AC86" s="452">
        <f t="shared" ca="1" si="38"/>
        <v>9522145763130.1211</v>
      </c>
      <c r="AD86" s="452">
        <f t="shared" ca="1" si="38"/>
        <v>9718324048934.7324</v>
      </c>
      <c r="AE86" s="452">
        <f t="shared" ca="1" si="38"/>
        <v>9918544062389.666</v>
      </c>
      <c r="AF86" s="452">
        <f t="shared" ca="1" si="38"/>
        <v>10122889072457.805</v>
      </c>
      <c r="AG86" s="452">
        <f t="shared" ca="1" si="38"/>
        <v>10331444063635.781</v>
      </c>
      <c r="AH86" s="452">
        <f t="shared" ca="1" si="38"/>
        <v>10544295771297.947</v>
      </c>
    </row>
    <row r="87" spans="1:34">
      <c r="A87" s="431" t="s">
        <v>680</v>
      </c>
      <c r="B87" s="441" t="s">
        <v>265</v>
      </c>
      <c r="C87" s="456">
        <f t="shared" ca="1" si="26"/>
        <v>483811353382</v>
      </c>
      <c r="D87" s="456">
        <f t="shared" ca="1" si="26"/>
        <v>678129028100.99988</v>
      </c>
      <c r="E87" s="456">
        <f t="shared" ca="1" si="26"/>
        <v>749511031059</v>
      </c>
      <c r="F87" s="456">
        <f t="shared" ca="1" si="26"/>
        <v>551227689509</v>
      </c>
      <c r="G87" s="456">
        <f t="shared" ca="1" si="26"/>
        <v>111038671268</v>
      </c>
      <c r="H87" s="452">
        <f ca="1">G87*$O$65</f>
        <v>118512427987.96153</v>
      </c>
      <c r="I87" s="452">
        <f t="shared" ref="I87:N87" ca="1" si="39">H87*(1+$K$65)</f>
        <v>117419875548.52037</v>
      </c>
      <c r="J87" s="452">
        <f t="shared" ca="1" si="39"/>
        <v>116337395224.32648</v>
      </c>
      <c r="K87" s="452">
        <f t="shared" ca="1" si="39"/>
        <v>115264894161.70815</v>
      </c>
      <c r="L87" s="452">
        <f t="shared" ca="1" si="39"/>
        <v>114202280363.00095</v>
      </c>
      <c r="M87" s="452">
        <f t="shared" ca="1" si="39"/>
        <v>113149462678.65636</v>
      </c>
      <c r="N87" s="452">
        <f t="shared" ca="1" si="39"/>
        <v>112106350799.42307</v>
      </c>
      <c r="O87" s="452">
        <f t="shared" ref="O87:X87" ca="1" si="40">N87*(1+$L$65)</f>
        <v>116099383316.93645</v>
      </c>
      <c r="P87" s="452">
        <f t="shared" ca="1" si="40"/>
        <v>120234640682.30386</v>
      </c>
      <c r="Q87" s="452">
        <f t="shared" ca="1" si="40"/>
        <v>124517188696.3317</v>
      </c>
      <c r="R87" s="452">
        <f t="shared" ca="1" si="40"/>
        <v>128952273594.80794</v>
      </c>
      <c r="S87" s="452">
        <f t="shared" ca="1" si="40"/>
        <v>133545328475.28131</v>
      </c>
      <c r="T87" s="452">
        <f t="shared" ca="1" si="40"/>
        <v>138301979952.75095</v>
      </c>
      <c r="U87" s="452">
        <f t="shared" ca="1" si="40"/>
        <v>143228055052.42014</v>
      </c>
      <c r="V87" s="452">
        <f t="shared" ca="1" si="40"/>
        <v>148329588347.95804</v>
      </c>
      <c r="W87" s="452">
        <f t="shared" ca="1" si="40"/>
        <v>153612829354.01367</v>
      </c>
      <c r="X87" s="452">
        <f t="shared" ca="1" si="40"/>
        <v>159084250182.03839</v>
      </c>
      <c r="Y87" s="452">
        <f t="shared" ref="Y87:AH87" ca="1" si="41">X87*(1+$M$65)</f>
        <v>160908951742.45245</v>
      </c>
      <c r="Z87" s="452">
        <f t="shared" ca="1" si="41"/>
        <v>162754582689.53281</v>
      </c>
      <c r="AA87" s="452">
        <f t="shared" ca="1" si="41"/>
        <v>164621383084.03006</v>
      </c>
      <c r="AB87" s="452">
        <f t="shared" ca="1" si="41"/>
        <v>166509595740.19949</v>
      </c>
      <c r="AC87" s="452">
        <f t="shared" ca="1" si="41"/>
        <v>168419466257.38385</v>
      </c>
      <c r="AD87" s="452">
        <f t="shared" ca="1" si="41"/>
        <v>170351243051.95837</v>
      </c>
      <c r="AE87" s="452">
        <f t="shared" ca="1" si="41"/>
        <v>172305177389.64227</v>
      </c>
      <c r="AF87" s="452">
        <f t="shared" ca="1" si="41"/>
        <v>174281523418.18082</v>
      </c>
      <c r="AG87" s="452">
        <f t="shared" ca="1" si="41"/>
        <v>176280538200.40216</v>
      </c>
      <c r="AH87" s="452">
        <f t="shared" ca="1" si="41"/>
        <v>178302481747.65359</v>
      </c>
    </row>
    <row r="88" spans="1:34">
      <c r="A88" s="431" t="s">
        <v>681</v>
      </c>
      <c r="B88" s="434" t="s">
        <v>266</v>
      </c>
      <c r="C88" s="456">
        <f t="shared" ca="1" si="26"/>
        <v>14526237601953</v>
      </c>
      <c r="D88" s="456">
        <f t="shared" ca="1" si="26"/>
        <v>12059592833071</v>
      </c>
      <c r="E88" s="456">
        <f t="shared" ca="1" si="26"/>
        <v>13975009912444</v>
      </c>
      <c r="F88" s="456">
        <f t="shared" ca="1" si="26"/>
        <v>10326596427924</v>
      </c>
      <c r="G88" s="456">
        <f t="shared" ca="1" si="26"/>
        <v>12067524166732.998</v>
      </c>
      <c r="H88" s="452">
        <f ca="1">G88*$O$66</f>
        <v>12067524166732.998</v>
      </c>
      <c r="I88" s="452">
        <f t="shared" ref="I88:N88" ca="1" si="42">H88*(1+$K$66)</f>
        <v>12067524166732.998</v>
      </c>
      <c r="J88" s="452">
        <f t="shared" ca="1" si="42"/>
        <v>12067524166732.998</v>
      </c>
      <c r="K88" s="452">
        <f t="shared" ca="1" si="42"/>
        <v>12067524166732.998</v>
      </c>
      <c r="L88" s="452">
        <f t="shared" ca="1" si="42"/>
        <v>12067524166732.998</v>
      </c>
      <c r="M88" s="452">
        <f t="shared" ca="1" si="42"/>
        <v>12067524166732.998</v>
      </c>
      <c r="N88" s="452">
        <f t="shared" ca="1" si="42"/>
        <v>12067524166732.998</v>
      </c>
      <c r="O88" s="452">
        <f t="shared" ref="O88:X88" ca="1" si="43">N88*(1+$L$66)</f>
        <v>12067524166732.998</v>
      </c>
      <c r="P88" s="452">
        <f t="shared" ca="1" si="43"/>
        <v>12067524166732.998</v>
      </c>
      <c r="Q88" s="452">
        <f t="shared" ca="1" si="43"/>
        <v>12067524166732.998</v>
      </c>
      <c r="R88" s="452">
        <f t="shared" ca="1" si="43"/>
        <v>12067524166732.998</v>
      </c>
      <c r="S88" s="452">
        <f t="shared" ca="1" si="43"/>
        <v>12067524166732.998</v>
      </c>
      <c r="T88" s="452">
        <f t="shared" ca="1" si="43"/>
        <v>12067524166732.998</v>
      </c>
      <c r="U88" s="452">
        <f t="shared" ca="1" si="43"/>
        <v>12067524166732.998</v>
      </c>
      <c r="V88" s="452">
        <f t="shared" ca="1" si="43"/>
        <v>12067524166732.998</v>
      </c>
      <c r="W88" s="452">
        <f t="shared" ca="1" si="43"/>
        <v>12067524166732.998</v>
      </c>
      <c r="X88" s="452">
        <f t="shared" ca="1" si="43"/>
        <v>12067524166732.998</v>
      </c>
      <c r="Y88" s="452">
        <f t="shared" ref="Y88:AH88" ca="1" si="44">X88*(1+$M$66)</f>
        <v>12067524166732.998</v>
      </c>
      <c r="Z88" s="452">
        <f t="shared" ca="1" si="44"/>
        <v>12067524166732.998</v>
      </c>
      <c r="AA88" s="452">
        <f t="shared" ca="1" si="44"/>
        <v>12067524166732.998</v>
      </c>
      <c r="AB88" s="452">
        <f t="shared" ca="1" si="44"/>
        <v>12067524166732.998</v>
      </c>
      <c r="AC88" s="452">
        <f t="shared" ca="1" si="44"/>
        <v>12067524166732.998</v>
      </c>
      <c r="AD88" s="452">
        <f t="shared" ca="1" si="44"/>
        <v>12067524166732.998</v>
      </c>
      <c r="AE88" s="452">
        <f t="shared" ca="1" si="44"/>
        <v>12067524166732.998</v>
      </c>
      <c r="AF88" s="452">
        <f t="shared" ca="1" si="44"/>
        <v>12067524166732.998</v>
      </c>
      <c r="AG88" s="452">
        <f t="shared" ca="1" si="44"/>
        <v>12067524166732.998</v>
      </c>
      <c r="AH88" s="452">
        <f t="shared" ca="1" si="44"/>
        <v>12067524166732.998</v>
      </c>
    </row>
    <row r="89" spans="1:34">
      <c r="A89" s="431" t="s">
        <v>815</v>
      </c>
      <c r="B89" s="435" t="s">
        <v>267</v>
      </c>
      <c r="C89" s="456">
        <f t="shared" ca="1" si="26"/>
        <v>0</v>
      </c>
      <c r="D89" s="456">
        <f t="shared" ca="1" si="26"/>
        <v>0</v>
      </c>
      <c r="E89" s="456">
        <f t="shared" ca="1" si="26"/>
        <v>0</v>
      </c>
      <c r="F89" s="456">
        <f t="shared" ca="1" si="26"/>
        <v>0</v>
      </c>
      <c r="G89" s="456">
        <f t="shared" ca="1" si="26"/>
        <v>0</v>
      </c>
      <c r="H89" s="452">
        <f ca="1">G89*(1+'KEEI BAU - Gas Supply'!J$42)</f>
        <v>0</v>
      </c>
      <c r="I89" s="452">
        <f ca="1">H89*(1+'KEEI BAU - Gas Supply'!K$42)</f>
        <v>0</v>
      </c>
      <c r="J89" s="452">
        <f ca="1">I89*(1+'KEEI BAU - Gas Supply'!L$42)</f>
        <v>0</v>
      </c>
      <c r="K89" s="452">
        <f ca="1">J89*(1+'KEEI BAU - Gas Supply'!M$42)</f>
        <v>0</v>
      </c>
      <c r="L89" s="452">
        <f ca="1">K89*(1+'KEEI BAU - Gas Supply'!N$42)</f>
        <v>0</v>
      </c>
      <c r="M89" s="452">
        <f ca="1">L89*(1+'KEEI BAU - Gas Supply'!O$42)</f>
        <v>0</v>
      </c>
      <c r="N89" s="452">
        <f ca="1">M89*(1+'KEEI BAU - Gas Supply'!P$42)</f>
        <v>0</v>
      </c>
      <c r="O89" s="452">
        <f ca="1">N89*(1+'KEEI BAU - Gas Supply'!Q$42)</f>
        <v>0</v>
      </c>
      <c r="P89" s="452">
        <f ca="1">O89*(1+'KEEI BAU - Gas Supply'!R$42)</f>
        <v>0</v>
      </c>
      <c r="Q89" s="452">
        <f ca="1">P89*(1+'KEEI BAU - Gas Supply'!S$42)</f>
        <v>0</v>
      </c>
      <c r="R89" s="452">
        <f ca="1">Q89*(1+'KEEI BAU - Gas Supply'!T$42)</f>
        <v>0</v>
      </c>
      <c r="S89" s="452">
        <f ca="1">R89*(1+'KEEI BAU - Gas Supply'!U$42)</f>
        <v>0</v>
      </c>
      <c r="T89" s="452">
        <f ca="1">S89*(1+'KEEI BAU - Gas Supply'!V$42)</f>
        <v>0</v>
      </c>
      <c r="U89" s="452">
        <f ca="1">T89*(1+'KEEI BAU - Gas Supply'!W$42)</f>
        <v>0</v>
      </c>
      <c r="V89" s="452">
        <f ca="1">U89*(1+'KEEI BAU - Gas Supply'!X$42)</f>
        <v>0</v>
      </c>
      <c r="W89" s="452">
        <f ca="1">V89*(1+'KEEI BAU - Gas Supply'!Y$42)</f>
        <v>0</v>
      </c>
      <c r="X89" s="452">
        <f ca="1">W89*(1+'KEEI BAU - Gas Supply'!Z$42)</f>
        <v>0</v>
      </c>
      <c r="Y89" s="452">
        <f ca="1">X89*(1+'KEEI BAU - Gas Supply'!AA$42)</f>
        <v>0</v>
      </c>
      <c r="Z89" s="452">
        <f ca="1">Y89*(1+'KEEI BAU - Gas Supply'!AB$42)</f>
        <v>0</v>
      </c>
      <c r="AA89" s="452">
        <f ca="1">Z89*(1+'KEEI BAU - Gas Supply'!AC$42)</f>
        <v>0</v>
      </c>
      <c r="AB89" s="452">
        <f ca="1">AA89*(1+'KEEI BAU - Gas Supply'!AD$42)</f>
        <v>0</v>
      </c>
      <c r="AC89" s="452">
        <f ca="1">AB89*(1+'KEEI BAU - Gas Supply'!AE$42)</f>
        <v>0</v>
      </c>
      <c r="AD89" s="452">
        <f ca="1">AC89*(1+'KEEI BAU - Gas Supply'!AF$42)</f>
        <v>0</v>
      </c>
      <c r="AE89" s="452">
        <f ca="1">AD89*(1+'KEEI BAU - Gas Supply'!AG$42)</f>
        <v>0</v>
      </c>
      <c r="AF89" s="452">
        <f ca="1">AE89*(1+'KEEI BAU - Gas Supply'!AH$42)</f>
        <v>0</v>
      </c>
      <c r="AG89" s="452">
        <f ca="1">AF89*(1+'KEEI BAU - Gas Supply'!AI$42)</f>
        <v>0</v>
      </c>
      <c r="AH89" s="452">
        <f ca="1">AG89*(1+'KEEI BAU - Gas Supply'!AJ$42)</f>
        <v>0</v>
      </c>
    </row>
    <row r="90" spans="1:34">
      <c r="A90" s="431" t="s">
        <v>811</v>
      </c>
      <c r="B90" s="434" t="s">
        <v>268</v>
      </c>
      <c r="C90" s="456">
        <f t="shared" ca="1" si="26"/>
        <v>32177420666734.004</v>
      </c>
      <c r="D90" s="456">
        <f t="shared" ca="1" si="26"/>
        <v>35302366129562</v>
      </c>
      <c r="E90" s="456">
        <f t="shared" ca="1" si="26"/>
        <v>36214469500692</v>
      </c>
      <c r="F90" s="456">
        <f t="shared" ca="1" si="26"/>
        <v>29353865883061.996</v>
      </c>
      <c r="G90" s="456">
        <f t="shared" ca="1" si="26"/>
        <v>32792099025539.004</v>
      </c>
      <c r="H90" s="452">
        <f ca="1">G90*(1+'Water and Waste'!I$45)</f>
        <v>32824891124564.539</v>
      </c>
      <c r="I90" s="452">
        <f ca="1">H90*(1+'Water and Waste'!J$45)</f>
        <v>32857716015689.102</v>
      </c>
      <c r="J90" s="452">
        <f ca="1">I90*(1+'Water and Waste'!K$45)</f>
        <v>32890573731704.785</v>
      </c>
      <c r="K90" s="452">
        <f ca="1">J90*(1+'Water and Waste'!L$45)</f>
        <v>32923464305436.484</v>
      </c>
      <c r="L90" s="452">
        <f ca="1">K90*(1+'Water and Waste'!M$45)</f>
        <v>32956387769741.918</v>
      </c>
      <c r="M90" s="452">
        <f ca="1">L90*(1+'Water and Waste'!N$45)</f>
        <v>32989344157511.656</v>
      </c>
      <c r="N90" s="452">
        <f ca="1">M90*(1+'Water and Waste'!O$45)</f>
        <v>33022333501669.164</v>
      </c>
      <c r="O90" s="452">
        <f ca="1">N90*(1+'Water and Waste'!P$45)</f>
        <v>33055355835170.828</v>
      </c>
      <c r="P90" s="452">
        <f ca="1">O90*(1+'Water and Waste'!Q$45)</f>
        <v>33088411191005.996</v>
      </c>
      <c r="Q90" s="452">
        <f ca="1">P90*(1+'Water and Waste'!R$45)</f>
        <v>33121499602197</v>
      </c>
      <c r="R90" s="452">
        <f ca="1">Q90*(1+'Water and Waste'!S$45)</f>
        <v>33154621101799.191</v>
      </c>
      <c r="S90" s="452">
        <f ca="1">R90*(1+'Water and Waste'!T$45)</f>
        <v>33187775722900.988</v>
      </c>
      <c r="T90" s="452">
        <f ca="1">S90*(1+'Water and Waste'!U$45)</f>
        <v>33220963498623.887</v>
      </c>
      <c r="U90" s="452">
        <f ca="1">T90*(1+'Water and Waste'!V$45)</f>
        <v>33254184462122.508</v>
      </c>
      <c r="V90" s="452">
        <f ca="1">U90*(1+'Water and Waste'!W$45)</f>
        <v>33287438646584.625</v>
      </c>
      <c r="W90" s="452">
        <f ca="1">V90*(1+'Water and Waste'!X$45)</f>
        <v>33320726085231.207</v>
      </c>
      <c r="X90" s="452">
        <f ca="1">W90*(1+'Water and Waste'!Y$45)</f>
        <v>33354046811316.434</v>
      </c>
      <c r="Y90" s="452">
        <f ca="1">X90*(1+'Water and Waste'!Z$45)</f>
        <v>33187276577259.852</v>
      </c>
      <c r="Z90" s="452">
        <f ca="1">Y90*(1+'Water and Waste'!AA$45)</f>
        <v>33021340194373.551</v>
      </c>
      <c r="AA90" s="452">
        <f ca="1">Z90*(1+'Water and Waste'!AB$45)</f>
        <v>32856233493401.684</v>
      </c>
      <c r="AB90" s="452">
        <f ca="1">AA90*(1+'Water and Waste'!AC$45)</f>
        <v>32691952325934.676</v>
      </c>
      <c r="AC90" s="452">
        <f ca="1">AB90*(1+'Water and Waste'!AD$45)</f>
        <v>32528492564305.004</v>
      </c>
      <c r="AD90" s="452">
        <f ca="1">AC90*(1+'Water and Waste'!AE$45)</f>
        <v>32365850101483.48</v>
      </c>
      <c r="AE90" s="452">
        <f ca="1">AD90*(1+'Water and Waste'!AF$45)</f>
        <v>32204020850976.063</v>
      </c>
      <c r="AF90" s="452">
        <f ca="1">AE90*(1+'Water and Waste'!AG$45)</f>
        <v>32043000746721.184</v>
      </c>
      <c r="AG90" s="452">
        <f ca="1">AF90*(1+'Water and Waste'!AH$45)</f>
        <v>31882785742987.578</v>
      </c>
      <c r="AH90" s="452">
        <f ca="1">AG90*(1+'Water and Waste'!AI$45)</f>
        <v>31723371814272.637</v>
      </c>
    </row>
    <row r="91" spans="1:34">
      <c r="A91" s="431" t="s">
        <v>681</v>
      </c>
      <c r="B91" s="434" t="s">
        <v>269</v>
      </c>
      <c r="C91" s="456">
        <f t="shared" ca="1" si="26"/>
        <v>1328498388385</v>
      </c>
      <c r="D91" s="456">
        <f t="shared" ca="1" si="26"/>
        <v>602781358312</v>
      </c>
      <c r="E91" s="456">
        <f t="shared" ca="1" si="26"/>
        <v>424326350917</v>
      </c>
      <c r="F91" s="456">
        <f t="shared" ca="1" si="26"/>
        <v>0</v>
      </c>
      <c r="G91" s="456">
        <f t="shared" ca="1" si="26"/>
        <v>0</v>
      </c>
      <c r="H91" s="452">
        <f ca="1">G91*$O$66</f>
        <v>0</v>
      </c>
      <c r="I91" s="452">
        <f t="shared" ref="I91:N91" ca="1" si="45">H91*(1+$K$66)</f>
        <v>0</v>
      </c>
      <c r="J91" s="452">
        <f t="shared" ca="1" si="45"/>
        <v>0</v>
      </c>
      <c r="K91" s="452">
        <f t="shared" ca="1" si="45"/>
        <v>0</v>
      </c>
      <c r="L91" s="452">
        <f t="shared" ca="1" si="45"/>
        <v>0</v>
      </c>
      <c r="M91" s="452">
        <f t="shared" ca="1" si="45"/>
        <v>0</v>
      </c>
      <c r="N91" s="452">
        <f t="shared" ca="1" si="45"/>
        <v>0</v>
      </c>
      <c r="O91" s="452">
        <f t="shared" ref="O91:X91" ca="1" si="46">N91*(1+$L$66)</f>
        <v>0</v>
      </c>
      <c r="P91" s="452">
        <f t="shared" ca="1" si="46"/>
        <v>0</v>
      </c>
      <c r="Q91" s="452">
        <f t="shared" ca="1" si="46"/>
        <v>0</v>
      </c>
      <c r="R91" s="452">
        <f t="shared" ca="1" si="46"/>
        <v>0</v>
      </c>
      <c r="S91" s="452">
        <f t="shared" ca="1" si="46"/>
        <v>0</v>
      </c>
      <c r="T91" s="452">
        <f t="shared" ca="1" si="46"/>
        <v>0</v>
      </c>
      <c r="U91" s="452">
        <f t="shared" ca="1" si="46"/>
        <v>0</v>
      </c>
      <c r="V91" s="452">
        <f t="shared" ca="1" si="46"/>
        <v>0</v>
      </c>
      <c r="W91" s="452">
        <f t="shared" ca="1" si="46"/>
        <v>0</v>
      </c>
      <c r="X91" s="452">
        <f t="shared" ca="1" si="46"/>
        <v>0</v>
      </c>
      <c r="Y91" s="452">
        <f t="shared" ref="Y91:AH91" ca="1" si="47">X91*(1+$M$66)</f>
        <v>0</v>
      </c>
      <c r="Z91" s="452">
        <f t="shared" ca="1" si="47"/>
        <v>0</v>
      </c>
      <c r="AA91" s="452">
        <f t="shared" ca="1" si="47"/>
        <v>0</v>
      </c>
      <c r="AB91" s="452">
        <f t="shared" ca="1" si="47"/>
        <v>0</v>
      </c>
      <c r="AC91" s="452">
        <f t="shared" ca="1" si="47"/>
        <v>0</v>
      </c>
      <c r="AD91" s="452">
        <f t="shared" ca="1" si="47"/>
        <v>0</v>
      </c>
      <c r="AE91" s="452">
        <f t="shared" ca="1" si="47"/>
        <v>0</v>
      </c>
      <c r="AF91" s="452">
        <f t="shared" ca="1" si="47"/>
        <v>0</v>
      </c>
      <c r="AG91" s="452">
        <f t="shared" ca="1" si="47"/>
        <v>0</v>
      </c>
      <c r="AH91" s="452">
        <f t="shared" ca="1" si="47"/>
        <v>0</v>
      </c>
    </row>
    <row r="92" spans="1:34">
      <c r="A92" s="480" t="s">
        <v>816</v>
      </c>
      <c r="B92" s="480"/>
      <c r="C92" s="481">
        <f ca="1">SUM(C73:C91)</f>
        <v>136478423988865</v>
      </c>
      <c r="D92" s="481">
        <f t="shared" ref="D92:AH92" ca="1" si="48">SUM(D73:D91)</f>
        <v>139504227780918</v>
      </c>
      <c r="E92" s="481">
        <f t="shared" ca="1" si="48"/>
        <v>162001455713181</v>
      </c>
      <c r="F92" s="481">
        <f t="shared" ca="1" si="48"/>
        <v>140277532812963</v>
      </c>
      <c r="G92" s="481">
        <f t="shared" ca="1" si="48"/>
        <v>140983421508881</v>
      </c>
      <c r="H92" s="481">
        <f t="shared" ca="1" si="48"/>
        <v>141817006101791.75</v>
      </c>
      <c r="I92" s="481">
        <f t="shared" ca="1" si="48"/>
        <v>142088388709413.84</v>
      </c>
      <c r="J92" s="481">
        <f t="shared" ca="1" si="48"/>
        <v>142365488298348.03</v>
      </c>
      <c r="K92" s="481">
        <f t="shared" ca="1" si="48"/>
        <v>142648460452594.13</v>
      </c>
      <c r="L92" s="481">
        <f t="shared" ca="1" si="48"/>
        <v>142937465292215.28</v>
      </c>
      <c r="M92" s="481">
        <f t="shared" ca="1" si="48"/>
        <v>143232667608407.19</v>
      </c>
      <c r="N92" s="481">
        <f t="shared" ca="1" si="48"/>
        <v>143534237002621.16</v>
      </c>
      <c r="O92" s="481">
        <f t="shared" ca="1" si="48"/>
        <v>143806634230582.38</v>
      </c>
      <c r="P92" s="481">
        <f t="shared" ca="1" si="48"/>
        <v>144085108836523.31</v>
      </c>
      <c r="Q92" s="481">
        <f t="shared" ca="1" si="48"/>
        <v>144369834377144.44</v>
      </c>
      <c r="R92" s="481">
        <f t="shared" ca="1" si="48"/>
        <v>144660989541292.28</v>
      </c>
      <c r="S92" s="481">
        <f t="shared" ca="1" si="48"/>
        <v>144958758302821.81</v>
      </c>
      <c r="T92" s="481">
        <f t="shared" ca="1" si="48"/>
        <v>145263330078023.38</v>
      </c>
      <c r="U92" s="481">
        <f t="shared" ca="1" si="48"/>
        <v>145574899887750.84</v>
      </c>
      <c r="V92" s="481">
        <f t="shared" ca="1" si="48"/>
        <v>145893668524391.75</v>
      </c>
      <c r="W92" s="481">
        <f t="shared" ca="1" si="48"/>
        <v>146219842723824.28</v>
      </c>
      <c r="X92" s="481">
        <f t="shared" ca="1" si="48"/>
        <v>146553635342510.41</v>
      </c>
      <c r="Y92" s="481">
        <f t="shared" ca="1" si="48"/>
        <v>146583785326434.44</v>
      </c>
      <c r="Z92" s="481">
        <f t="shared" ca="1" si="48"/>
        <v>146618479886798.78</v>
      </c>
      <c r="AA92" s="481">
        <f t="shared" ca="1" si="48"/>
        <v>146657790380014.19</v>
      </c>
      <c r="AB92" s="481">
        <f t="shared" ca="1" si="48"/>
        <v>146701789735520.34</v>
      </c>
      <c r="AC92" s="481">
        <f t="shared" ca="1" si="48"/>
        <v>146750552487631.53</v>
      </c>
      <c r="AD92" s="481">
        <f t="shared" ca="1" si="48"/>
        <v>146804154808040.47</v>
      </c>
      <c r="AE92" s="481">
        <f t="shared" ca="1" si="48"/>
        <v>146862674538994.72</v>
      </c>
      <c r="AF92" s="481">
        <f t="shared" ca="1" si="48"/>
        <v>146926191227158.19</v>
      </c>
      <c r="AG92" s="481">
        <f t="shared" ca="1" si="48"/>
        <v>146994786158173.13</v>
      </c>
      <c r="AH92" s="481">
        <f t="shared" ca="1" si="48"/>
        <v>147068542391936.44</v>
      </c>
    </row>
    <row r="95" spans="1:34">
      <c r="A95" s="429" t="s">
        <v>818</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c r="C98" s="483">
        <f t="shared" ref="C98:L106" ca="1" si="49">VLOOKUP($A98,$B$73:$AH$91,C$96,FALSE)</f>
        <v>5333821887695</v>
      </c>
      <c r="D98" s="483">
        <f t="shared" ca="1" si="49"/>
        <v>5754182571781</v>
      </c>
      <c r="E98" s="483">
        <f t="shared" ca="1" si="49"/>
        <v>3953769830506.9995</v>
      </c>
      <c r="F98" s="483">
        <f t="shared" ca="1" si="49"/>
        <v>6301444594459</v>
      </c>
      <c r="G98" s="483">
        <f t="shared" ca="1" si="49"/>
        <v>8347728679255</v>
      </c>
      <c r="H98" s="483">
        <f t="shared" ca="1" si="49"/>
        <v>8347728679255</v>
      </c>
      <c r="I98" s="483">
        <f t="shared" ca="1" si="49"/>
        <v>8347728679255</v>
      </c>
      <c r="J98" s="483">
        <f t="shared" ca="1" si="49"/>
        <v>8347728679255</v>
      </c>
      <c r="K98" s="483">
        <f t="shared" ca="1" si="49"/>
        <v>8347728679255</v>
      </c>
      <c r="L98" s="483">
        <f t="shared" ca="1" si="49"/>
        <v>8347728679255</v>
      </c>
      <c r="M98" s="483">
        <f t="shared" ref="M98:V106" ca="1" si="50">VLOOKUP($A98,$B$73:$AH$91,M$96,FALSE)</f>
        <v>8347728679255</v>
      </c>
      <c r="N98" s="483">
        <f t="shared" ca="1" si="50"/>
        <v>8347728679255</v>
      </c>
      <c r="O98" s="483">
        <f t="shared" ca="1" si="50"/>
        <v>8347728679255</v>
      </c>
      <c r="P98" s="483">
        <f t="shared" ca="1" si="50"/>
        <v>8347728679255</v>
      </c>
      <c r="Q98" s="483">
        <f t="shared" ca="1" si="50"/>
        <v>8347728679255</v>
      </c>
      <c r="R98" s="483">
        <f t="shared" ca="1" si="50"/>
        <v>8347728679255</v>
      </c>
      <c r="S98" s="483">
        <f t="shared" ca="1" si="50"/>
        <v>8347728679255</v>
      </c>
      <c r="T98" s="483">
        <f t="shared" ca="1" si="50"/>
        <v>8347728679255</v>
      </c>
      <c r="U98" s="483">
        <f t="shared" ca="1" si="50"/>
        <v>8347728679255</v>
      </c>
      <c r="V98" s="483">
        <f t="shared" ca="1" si="50"/>
        <v>8347728679255</v>
      </c>
      <c r="W98" s="483">
        <f t="shared" ref="W98:AH106" ca="1" si="51">VLOOKUP($A98,$B$73:$AH$91,W$96,FALSE)</f>
        <v>8347728679255</v>
      </c>
      <c r="X98" s="483">
        <f t="shared" ca="1" si="51"/>
        <v>8347728679255</v>
      </c>
      <c r="Y98" s="483">
        <f t="shared" ca="1" si="51"/>
        <v>8347728679255</v>
      </c>
      <c r="Z98" s="483">
        <f t="shared" ca="1" si="51"/>
        <v>8347728679255</v>
      </c>
      <c r="AA98" s="483">
        <f t="shared" ca="1" si="51"/>
        <v>8347728679255</v>
      </c>
      <c r="AB98" s="483">
        <f t="shared" ca="1" si="51"/>
        <v>8347728679255</v>
      </c>
      <c r="AC98" s="483">
        <f t="shared" ca="1" si="51"/>
        <v>8347728679255</v>
      </c>
      <c r="AD98" s="483">
        <f t="shared" ca="1" si="51"/>
        <v>8347728679255</v>
      </c>
      <c r="AE98" s="483">
        <f t="shared" ca="1" si="51"/>
        <v>8347728679255</v>
      </c>
      <c r="AF98" s="483">
        <f t="shared" ca="1" si="51"/>
        <v>8347728679255</v>
      </c>
      <c r="AG98" s="483">
        <f t="shared" ca="1" si="51"/>
        <v>8347728679255</v>
      </c>
      <c r="AH98" s="483">
        <f t="shared" ca="1" si="51"/>
        <v>8347728679255</v>
      </c>
    </row>
    <row r="99" spans="1:34">
      <c r="A99" s="431" t="s">
        <v>247</v>
      </c>
      <c r="B99" s="431"/>
      <c r="C99" s="483">
        <f t="shared" ca="1" si="49"/>
        <v>0</v>
      </c>
      <c r="D99" s="483">
        <f t="shared" ca="1" si="49"/>
        <v>0</v>
      </c>
      <c r="E99" s="483">
        <f t="shared" ca="1" si="49"/>
        <v>0</v>
      </c>
      <c r="F99" s="483">
        <f t="shared" ca="1" si="49"/>
        <v>0</v>
      </c>
      <c r="G99" s="483">
        <f t="shared" ca="1" si="49"/>
        <v>0</v>
      </c>
      <c r="H99" s="483">
        <f t="shared" ca="1" si="49"/>
        <v>0</v>
      </c>
      <c r="I99" s="483">
        <f t="shared" ca="1" si="49"/>
        <v>0</v>
      </c>
      <c r="J99" s="483">
        <f t="shared" ca="1" si="49"/>
        <v>0</v>
      </c>
      <c r="K99" s="483">
        <f t="shared" ca="1" si="49"/>
        <v>0</v>
      </c>
      <c r="L99" s="483">
        <f t="shared" ca="1" si="49"/>
        <v>0</v>
      </c>
      <c r="M99" s="483">
        <f t="shared" ca="1" si="50"/>
        <v>0</v>
      </c>
      <c r="N99" s="483">
        <f t="shared" ca="1" si="50"/>
        <v>0</v>
      </c>
      <c r="O99" s="483">
        <f t="shared" ca="1" si="50"/>
        <v>0</v>
      </c>
      <c r="P99" s="483">
        <f t="shared" ca="1" si="50"/>
        <v>0</v>
      </c>
      <c r="Q99" s="483">
        <f t="shared" ca="1" si="50"/>
        <v>0</v>
      </c>
      <c r="R99" s="483">
        <f t="shared" ca="1" si="50"/>
        <v>0</v>
      </c>
      <c r="S99" s="483">
        <f t="shared" ca="1" si="50"/>
        <v>0</v>
      </c>
      <c r="T99" s="483">
        <f t="shared" ca="1" si="50"/>
        <v>0</v>
      </c>
      <c r="U99" s="483">
        <f t="shared" ca="1" si="50"/>
        <v>0</v>
      </c>
      <c r="V99" s="483">
        <f t="shared" ca="1" si="50"/>
        <v>0</v>
      </c>
      <c r="W99" s="483">
        <f t="shared" ca="1" si="51"/>
        <v>0</v>
      </c>
      <c r="X99" s="483">
        <f t="shared" ca="1" si="51"/>
        <v>0</v>
      </c>
      <c r="Y99" s="483">
        <f t="shared" ca="1" si="51"/>
        <v>0</v>
      </c>
      <c r="Z99" s="483">
        <f t="shared" ca="1" si="51"/>
        <v>0</v>
      </c>
      <c r="AA99" s="483">
        <f t="shared" ca="1" si="51"/>
        <v>0</v>
      </c>
      <c r="AB99" s="483">
        <f t="shared" ca="1" si="51"/>
        <v>0</v>
      </c>
      <c r="AC99" s="483">
        <f t="shared" ca="1" si="51"/>
        <v>0</v>
      </c>
      <c r="AD99" s="483">
        <f t="shared" ca="1" si="51"/>
        <v>0</v>
      </c>
      <c r="AE99" s="483">
        <f t="shared" ca="1" si="51"/>
        <v>0</v>
      </c>
      <c r="AF99" s="483">
        <f t="shared" ca="1" si="51"/>
        <v>0</v>
      </c>
      <c r="AG99" s="483">
        <f t="shared" ca="1" si="51"/>
        <v>0</v>
      </c>
      <c r="AH99" s="483">
        <f t="shared" ca="1" si="51"/>
        <v>0</v>
      </c>
    </row>
    <row r="100" spans="1:34">
      <c r="A100" s="431" t="s">
        <v>248</v>
      </c>
      <c r="B100" s="431"/>
      <c r="C100" s="483">
        <f t="shared" ca="1" si="49"/>
        <v>0</v>
      </c>
      <c r="D100" s="483">
        <f t="shared" ca="1" si="49"/>
        <v>0</v>
      </c>
      <c r="E100" s="483">
        <f t="shared" ca="1" si="49"/>
        <v>0</v>
      </c>
      <c r="F100" s="483">
        <f t="shared" ca="1" si="49"/>
        <v>0</v>
      </c>
      <c r="G100" s="483">
        <f t="shared" ca="1" si="49"/>
        <v>0</v>
      </c>
      <c r="H100" s="483">
        <f t="shared" ca="1" si="49"/>
        <v>0</v>
      </c>
      <c r="I100" s="483">
        <f t="shared" ca="1" si="49"/>
        <v>0</v>
      </c>
      <c r="J100" s="483">
        <f t="shared" ca="1" si="49"/>
        <v>0</v>
      </c>
      <c r="K100" s="483">
        <f t="shared" ca="1" si="49"/>
        <v>0</v>
      </c>
      <c r="L100" s="483">
        <f t="shared" ca="1" si="49"/>
        <v>0</v>
      </c>
      <c r="M100" s="483">
        <f t="shared" ca="1" si="50"/>
        <v>0</v>
      </c>
      <c r="N100" s="483">
        <f t="shared" ca="1" si="50"/>
        <v>0</v>
      </c>
      <c r="O100" s="483">
        <f t="shared" ca="1" si="50"/>
        <v>0</v>
      </c>
      <c r="P100" s="483">
        <f t="shared" ca="1" si="50"/>
        <v>0</v>
      </c>
      <c r="Q100" s="483">
        <f t="shared" ca="1" si="50"/>
        <v>0</v>
      </c>
      <c r="R100" s="483">
        <f t="shared" ca="1" si="50"/>
        <v>0</v>
      </c>
      <c r="S100" s="483">
        <f t="shared" ca="1" si="50"/>
        <v>0</v>
      </c>
      <c r="T100" s="483">
        <f t="shared" ca="1" si="50"/>
        <v>0</v>
      </c>
      <c r="U100" s="483">
        <f t="shared" ca="1" si="50"/>
        <v>0</v>
      </c>
      <c r="V100" s="483">
        <f t="shared" ca="1" si="50"/>
        <v>0</v>
      </c>
      <c r="W100" s="483">
        <f t="shared" ca="1" si="51"/>
        <v>0</v>
      </c>
      <c r="X100" s="483">
        <f t="shared" ca="1" si="51"/>
        <v>0</v>
      </c>
      <c r="Y100" s="483">
        <f t="shared" ca="1" si="51"/>
        <v>0</v>
      </c>
      <c r="Z100" s="483">
        <f t="shared" ca="1" si="51"/>
        <v>0</v>
      </c>
      <c r="AA100" s="483">
        <f t="shared" ca="1" si="51"/>
        <v>0</v>
      </c>
      <c r="AB100" s="483">
        <f t="shared" ca="1" si="51"/>
        <v>0</v>
      </c>
      <c r="AC100" s="483">
        <f t="shared" ca="1" si="51"/>
        <v>0</v>
      </c>
      <c r="AD100" s="483">
        <f t="shared" ca="1" si="51"/>
        <v>0</v>
      </c>
      <c r="AE100" s="483">
        <f t="shared" ca="1" si="51"/>
        <v>0</v>
      </c>
      <c r="AF100" s="483">
        <f t="shared" ca="1" si="51"/>
        <v>0</v>
      </c>
      <c r="AG100" s="483">
        <f t="shared" ca="1" si="51"/>
        <v>0</v>
      </c>
      <c r="AH100" s="483">
        <f t="shared" ca="1" si="51"/>
        <v>0</v>
      </c>
    </row>
    <row r="101" spans="1:34">
      <c r="A101" s="431" t="s">
        <v>249</v>
      </c>
      <c r="B101" s="431"/>
      <c r="C101" s="483">
        <f t="shared" ca="1" si="49"/>
        <v>3965666831</v>
      </c>
      <c r="D101" s="483">
        <f t="shared" ca="1" si="49"/>
        <v>3965666831</v>
      </c>
      <c r="E101" s="483">
        <f t="shared" ca="1" si="49"/>
        <v>3965666831</v>
      </c>
      <c r="F101" s="483">
        <f t="shared" ca="1" si="49"/>
        <v>158626673240</v>
      </c>
      <c r="G101" s="483">
        <f t="shared" ca="1" si="49"/>
        <v>170523673733</v>
      </c>
      <c r="H101" s="483">
        <f t="shared" ca="1" si="49"/>
        <v>170523673733</v>
      </c>
      <c r="I101" s="483">
        <f t="shared" ca="1" si="49"/>
        <v>170523673733</v>
      </c>
      <c r="J101" s="483">
        <f t="shared" ca="1" si="49"/>
        <v>170523673733</v>
      </c>
      <c r="K101" s="483">
        <f t="shared" ca="1" si="49"/>
        <v>170523673733</v>
      </c>
      <c r="L101" s="483">
        <f t="shared" ca="1" si="49"/>
        <v>170523673733</v>
      </c>
      <c r="M101" s="483">
        <f t="shared" ca="1" si="50"/>
        <v>170523673733</v>
      </c>
      <c r="N101" s="483">
        <f t="shared" ca="1" si="50"/>
        <v>170523673733</v>
      </c>
      <c r="O101" s="483">
        <f t="shared" ca="1" si="50"/>
        <v>170523673733</v>
      </c>
      <c r="P101" s="483">
        <f t="shared" ca="1" si="50"/>
        <v>170523673733</v>
      </c>
      <c r="Q101" s="483">
        <f t="shared" ca="1" si="50"/>
        <v>170523673733</v>
      </c>
      <c r="R101" s="483">
        <f t="shared" ca="1" si="50"/>
        <v>170523673733</v>
      </c>
      <c r="S101" s="483">
        <f t="shared" ca="1" si="50"/>
        <v>170523673733</v>
      </c>
      <c r="T101" s="483">
        <f t="shared" ca="1" si="50"/>
        <v>170523673733</v>
      </c>
      <c r="U101" s="483">
        <f t="shared" ca="1" si="50"/>
        <v>170523673733</v>
      </c>
      <c r="V101" s="483">
        <f t="shared" ca="1" si="50"/>
        <v>170523673733</v>
      </c>
      <c r="W101" s="483">
        <f t="shared" ca="1" si="51"/>
        <v>170523673733</v>
      </c>
      <c r="X101" s="483">
        <f t="shared" ca="1" si="51"/>
        <v>170523673733</v>
      </c>
      <c r="Y101" s="483">
        <f t="shared" ca="1" si="51"/>
        <v>170523673733</v>
      </c>
      <c r="Z101" s="483">
        <f t="shared" ca="1" si="51"/>
        <v>170523673733</v>
      </c>
      <c r="AA101" s="483">
        <f t="shared" ca="1" si="51"/>
        <v>170523673733</v>
      </c>
      <c r="AB101" s="483">
        <f t="shared" ca="1" si="51"/>
        <v>170523673733</v>
      </c>
      <c r="AC101" s="483">
        <f t="shared" ca="1" si="51"/>
        <v>170523673733</v>
      </c>
      <c r="AD101" s="483">
        <f t="shared" ca="1" si="51"/>
        <v>170523673733</v>
      </c>
      <c r="AE101" s="483">
        <f t="shared" ca="1" si="51"/>
        <v>170523673733</v>
      </c>
      <c r="AF101" s="483">
        <f t="shared" ca="1" si="51"/>
        <v>170523673733</v>
      </c>
      <c r="AG101" s="483">
        <f t="shared" ca="1" si="51"/>
        <v>170523673733</v>
      </c>
      <c r="AH101" s="483">
        <f t="shared" ca="1" si="51"/>
        <v>170523673733</v>
      </c>
    </row>
    <row r="102" spans="1:34">
      <c r="A102" s="431" t="s">
        <v>250</v>
      </c>
      <c r="B102" s="431"/>
      <c r="C102" s="483">
        <f t="shared" ca="1" si="49"/>
        <v>2018524416978.9998</v>
      </c>
      <c r="D102" s="483">
        <f t="shared" ca="1" si="49"/>
        <v>2510267104023</v>
      </c>
      <c r="E102" s="483">
        <f t="shared" ca="1" si="49"/>
        <v>2601477441136</v>
      </c>
      <c r="F102" s="483">
        <f t="shared" ca="1" si="49"/>
        <v>2133528755078.0002</v>
      </c>
      <c r="G102" s="483">
        <f t="shared" ca="1" si="49"/>
        <v>1578335398738</v>
      </c>
      <c r="H102" s="483">
        <f t="shared" ca="1" si="49"/>
        <v>1578335398738</v>
      </c>
      <c r="I102" s="483">
        <f t="shared" ca="1" si="49"/>
        <v>1578335398738</v>
      </c>
      <c r="J102" s="483">
        <f t="shared" ca="1" si="49"/>
        <v>1578335398738</v>
      </c>
      <c r="K102" s="483">
        <f t="shared" ca="1" si="49"/>
        <v>1578335398738</v>
      </c>
      <c r="L102" s="483">
        <f t="shared" ca="1" si="49"/>
        <v>1578335398738</v>
      </c>
      <c r="M102" s="483">
        <f t="shared" ca="1" si="50"/>
        <v>1578335398738</v>
      </c>
      <c r="N102" s="483">
        <f t="shared" ca="1" si="50"/>
        <v>1578335398738</v>
      </c>
      <c r="O102" s="483">
        <f t="shared" ca="1" si="50"/>
        <v>1578335398738</v>
      </c>
      <c r="P102" s="483">
        <f t="shared" ca="1" si="50"/>
        <v>1578335398738</v>
      </c>
      <c r="Q102" s="483">
        <f t="shared" ca="1" si="50"/>
        <v>1578335398738</v>
      </c>
      <c r="R102" s="483">
        <f t="shared" ca="1" si="50"/>
        <v>1578335398738</v>
      </c>
      <c r="S102" s="483">
        <f t="shared" ca="1" si="50"/>
        <v>1578335398738</v>
      </c>
      <c r="T102" s="483">
        <f t="shared" ca="1" si="50"/>
        <v>1578335398738</v>
      </c>
      <c r="U102" s="483">
        <f t="shared" ca="1" si="50"/>
        <v>1578335398738</v>
      </c>
      <c r="V102" s="483">
        <f t="shared" ca="1" si="50"/>
        <v>1578335398738</v>
      </c>
      <c r="W102" s="483">
        <f t="shared" ca="1" si="51"/>
        <v>1578335398738</v>
      </c>
      <c r="X102" s="483">
        <f t="shared" ca="1" si="51"/>
        <v>1578335398738</v>
      </c>
      <c r="Y102" s="483">
        <f t="shared" ca="1" si="51"/>
        <v>1578335398738</v>
      </c>
      <c r="Z102" s="483">
        <f t="shared" ca="1" si="51"/>
        <v>1578335398738</v>
      </c>
      <c r="AA102" s="483">
        <f t="shared" ca="1" si="51"/>
        <v>1578335398738</v>
      </c>
      <c r="AB102" s="483">
        <f t="shared" ca="1" si="51"/>
        <v>1578335398738</v>
      </c>
      <c r="AC102" s="483">
        <f t="shared" ca="1" si="51"/>
        <v>1578335398738</v>
      </c>
      <c r="AD102" s="483">
        <f t="shared" ca="1" si="51"/>
        <v>1578335398738</v>
      </c>
      <c r="AE102" s="483">
        <f t="shared" ca="1" si="51"/>
        <v>1578335398738</v>
      </c>
      <c r="AF102" s="483">
        <f t="shared" ca="1" si="51"/>
        <v>1578335398738</v>
      </c>
      <c r="AG102" s="483">
        <f t="shared" ca="1" si="51"/>
        <v>1578335398738</v>
      </c>
      <c r="AH102" s="483">
        <f t="shared" ca="1" si="51"/>
        <v>1578335398738</v>
      </c>
    </row>
    <row r="103" spans="1:34">
      <c r="A103" s="431" t="s">
        <v>251</v>
      </c>
      <c r="B103" s="431"/>
      <c r="C103" s="483">
        <f t="shared" ca="1" si="49"/>
        <v>4346370846776.0005</v>
      </c>
      <c r="D103" s="483">
        <f t="shared" ca="1" si="49"/>
        <v>4413787182903</v>
      </c>
      <c r="E103" s="483">
        <f t="shared" ca="1" si="49"/>
        <v>4552585521988</v>
      </c>
      <c r="F103" s="483">
        <f t="shared" ca="1" si="49"/>
        <v>3462027143463</v>
      </c>
      <c r="G103" s="483">
        <f t="shared" ca="1" si="49"/>
        <v>3105117128672.9995</v>
      </c>
      <c r="H103" s="483">
        <f t="shared" ca="1" si="49"/>
        <v>3105117128672.9995</v>
      </c>
      <c r="I103" s="483">
        <f t="shared" ca="1" si="49"/>
        <v>3105117128672.9995</v>
      </c>
      <c r="J103" s="483">
        <f t="shared" ca="1" si="49"/>
        <v>3105117128672.9995</v>
      </c>
      <c r="K103" s="483">
        <f t="shared" ca="1" si="49"/>
        <v>3105117128672.9995</v>
      </c>
      <c r="L103" s="483">
        <f t="shared" ca="1" si="49"/>
        <v>3105117128672.9995</v>
      </c>
      <c r="M103" s="483">
        <f t="shared" ca="1" si="50"/>
        <v>3105117128672.9995</v>
      </c>
      <c r="N103" s="483">
        <f t="shared" ca="1" si="50"/>
        <v>3105117128672.9995</v>
      </c>
      <c r="O103" s="483">
        <f t="shared" ca="1" si="50"/>
        <v>3105117128672.9995</v>
      </c>
      <c r="P103" s="483">
        <f t="shared" ca="1" si="50"/>
        <v>3105117128672.9995</v>
      </c>
      <c r="Q103" s="483">
        <f t="shared" ca="1" si="50"/>
        <v>3105117128672.9995</v>
      </c>
      <c r="R103" s="483">
        <f t="shared" ca="1" si="50"/>
        <v>3105117128672.9995</v>
      </c>
      <c r="S103" s="483">
        <f t="shared" ca="1" si="50"/>
        <v>3105117128672.9995</v>
      </c>
      <c r="T103" s="483">
        <f t="shared" ca="1" si="50"/>
        <v>3105117128672.9995</v>
      </c>
      <c r="U103" s="483">
        <f t="shared" ca="1" si="50"/>
        <v>3105117128672.9995</v>
      </c>
      <c r="V103" s="483">
        <f t="shared" ca="1" si="50"/>
        <v>3105117128672.9995</v>
      </c>
      <c r="W103" s="483">
        <f t="shared" ca="1" si="51"/>
        <v>3105117128672.9995</v>
      </c>
      <c r="X103" s="483">
        <f t="shared" ca="1" si="51"/>
        <v>3105117128672.9995</v>
      </c>
      <c r="Y103" s="483">
        <f t="shared" ca="1" si="51"/>
        <v>3105117128672.9995</v>
      </c>
      <c r="Z103" s="483">
        <f t="shared" ca="1" si="51"/>
        <v>3105117128672.9995</v>
      </c>
      <c r="AA103" s="483">
        <f t="shared" ca="1" si="51"/>
        <v>3105117128672.9995</v>
      </c>
      <c r="AB103" s="483">
        <f t="shared" ca="1" si="51"/>
        <v>3105117128672.9995</v>
      </c>
      <c r="AC103" s="483">
        <f t="shared" ca="1" si="51"/>
        <v>3105117128672.9995</v>
      </c>
      <c r="AD103" s="483">
        <f t="shared" ca="1" si="51"/>
        <v>3105117128672.9995</v>
      </c>
      <c r="AE103" s="483">
        <f t="shared" ca="1" si="51"/>
        <v>3105117128672.9995</v>
      </c>
      <c r="AF103" s="483">
        <f t="shared" ca="1" si="51"/>
        <v>3105117128672.9995</v>
      </c>
      <c r="AG103" s="483">
        <f t="shared" ca="1" si="51"/>
        <v>3105117128672.9995</v>
      </c>
      <c r="AH103" s="483">
        <f t="shared" ca="1" si="51"/>
        <v>3105117128672.9995</v>
      </c>
    </row>
    <row r="104" spans="1:34">
      <c r="A104" s="431" t="s">
        <v>252</v>
      </c>
      <c r="B104" s="431"/>
      <c r="C104" s="483">
        <f t="shared" ca="1" si="49"/>
        <v>2680790777756</v>
      </c>
      <c r="D104" s="483">
        <f t="shared" ca="1" si="49"/>
        <v>2367503098107</v>
      </c>
      <c r="E104" s="483">
        <f t="shared" ca="1" si="49"/>
        <v>2538026771840</v>
      </c>
      <c r="F104" s="483">
        <f t="shared" ca="1" si="49"/>
        <v>2200945091205</v>
      </c>
      <c r="G104" s="483">
        <f t="shared" ca="1" si="49"/>
        <v>1499022062118</v>
      </c>
      <c r="H104" s="483">
        <f t="shared" ca="1" si="49"/>
        <v>1499022062118</v>
      </c>
      <c r="I104" s="483">
        <f t="shared" ca="1" si="49"/>
        <v>1499022062118</v>
      </c>
      <c r="J104" s="483">
        <f t="shared" ca="1" si="49"/>
        <v>1499022062118</v>
      </c>
      <c r="K104" s="483">
        <f t="shared" ca="1" si="49"/>
        <v>1499022062118</v>
      </c>
      <c r="L104" s="483">
        <f t="shared" ca="1" si="49"/>
        <v>1499022062118</v>
      </c>
      <c r="M104" s="483">
        <f t="shared" ca="1" si="50"/>
        <v>1499022062118</v>
      </c>
      <c r="N104" s="483">
        <f t="shared" ca="1" si="50"/>
        <v>1499022062118</v>
      </c>
      <c r="O104" s="483">
        <f t="shared" ca="1" si="50"/>
        <v>1499022062118</v>
      </c>
      <c r="P104" s="483">
        <f t="shared" ca="1" si="50"/>
        <v>1499022062118</v>
      </c>
      <c r="Q104" s="483">
        <f t="shared" ca="1" si="50"/>
        <v>1499022062118</v>
      </c>
      <c r="R104" s="483">
        <f t="shared" ca="1" si="50"/>
        <v>1499022062118</v>
      </c>
      <c r="S104" s="483">
        <f t="shared" ca="1" si="50"/>
        <v>1499022062118</v>
      </c>
      <c r="T104" s="483">
        <f t="shared" ca="1" si="50"/>
        <v>1499022062118</v>
      </c>
      <c r="U104" s="483">
        <f t="shared" ca="1" si="50"/>
        <v>1499022062118</v>
      </c>
      <c r="V104" s="483">
        <f t="shared" ca="1" si="50"/>
        <v>1499022062118</v>
      </c>
      <c r="W104" s="483">
        <f t="shared" ca="1" si="51"/>
        <v>1499022062118</v>
      </c>
      <c r="X104" s="483">
        <f t="shared" ca="1" si="51"/>
        <v>1499022062118</v>
      </c>
      <c r="Y104" s="483">
        <f t="shared" ca="1" si="51"/>
        <v>1499022062118</v>
      </c>
      <c r="Z104" s="483">
        <f t="shared" ca="1" si="51"/>
        <v>1499022062118</v>
      </c>
      <c r="AA104" s="483">
        <f t="shared" ca="1" si="51"/>
        <v>1499022062118</v>
      </c>
      <c r="AB104" s="483">
        <f t="shared" ca="1" si="51"/>
        <v>1499022062118</v>
      </c>
      <c r="AC104" s="483">
        <f t="shared" ca="1" si="51"/>
        <v>1499022062118</v>
      </c>
      <c r="AD104" s="483">
        <f t="shared" ca="1" si="51"/>
        <v>1499022062118</v>
      </c>
      <c r="AE104" s="483">
        <f t="shared" ca="1" si="51"/>
        <v>1499022062118</v>
      </c>
      <c r="AF104" s="483">
        <f t="shared" ca="1" si="51"/>
        <v>1499022062118</v>
      </c>
      <c r="AG104" s="483">
        <f t="shared" ca="1" si="51"/>
        <v>1499022062118</v>
      </c>
      <c r="AH104" s="483">
        <f t="shared" ca="1" si="51"/>
        <v>1499022062118</v>
      </c>
    </row>
    <row r="105" spans="1:34">
      <c r="A105" s="431" t="s">
        <v>253</v>
      </c>
      <c r="B105" s="431"/>
      <c r="C105" s="483">
        <f t="shared" ca="1" si="49"/>
        <v>23801932319661.996</v>
      </c>
      <c r="D105" s="483">
        <f t="shared" ca="1" si="49"/>
        <v>25340611050090</v>
      </c>
      <c r="E105" s="483">
        <f t="shared" ca="1" si="49"/>
        <v>27910363156578</v>
      </c>
      <c r="F105" s="483">
        <f t="shared" ca="1" si="49"/>
        <v>18392762762178.004</v>
      </c>
      <c r="G105" s="483">
        <f t="shared" ca="1" si="49"/>
        <v>19249346797674</v>
      </c>
      <c r="H105" s="483">
        <f t="shared" ca="1" si="49"/>
        <v>19249346797674</v>
      </c>
      <c r="I105" s="483">
        <f t="shared" ca="1" si="49"/>
        <v>19249346797674</v>
      </c>
      <c r="J105" s="483">
        <f t="shared" ca="1" si="49"/>
        <v>19249346797674</v>
      </c>
      <c r="K105" s="483">
        <f t="shared" ca="1" si="49"/>
        <v>19249346797674</v>
      </c>
      <c r="L105" s="483">
        <f t="shared" ca="1" si="49"/>
        <v>19249346797674</v>
      </c>
      <c r="M105" s="483">
        <f t="shared" ca="1" si="50"/>
        <v>19249346797674</v>
      </c>
      <c r="N105" s="483">
        <f t="shared" ca="1" si="50"/>
        <v>19249346797674</v>
      </c>
      <c r="O105" s="483">
        <f t="shared" ca="1" si="50"/>
        <v>19249346797674</v>
      </c>
      <c r="P105" s="483">
        <f t="shared" ca="1" si="50"/>
        <v>19249346797674</v>
      </c>
      <c r="Q105" s="483">
        <f t="shared" ca="1" si="50"/>
        <v>19249346797674</v>
      </c>
      <c r="R105" s="483">
        <f t="shared" ca="1" si="50"/>
        <v>19249346797674</v>
      </c>
      <c r="S105" s="483">
        <f t="shared" ca="1" si="50"/>
        <v>19249346797674</v>
      </c>
      <c r="T105" s="483">
        <f t="shared" ca="1" si="50"/>
        <v>19249346797674</v>
      </c>
      <c r="U105" s="483">
        <f t="shared" ca="1" si="50"/>
        <v>19249346797674</v>
      </c>
      <c r="V105" s="483">
        <f t="shared" ca="1" si="50"/>
        <v>19249346797674</v>
      </c>
      <c r="W105" s="483">
        <f t="shared" ca="1" si="51"/>
        <v>19249346797674</v>
      </c>
      <c r="X105" s="483">
        <f t="shared" ca="1" si="51"/>
        <v>19249346797674</v>
      </c>
      <c r="Y105" s="483">
        <f t="shared" ca="1" si="51"/>
        <v>19249346797674</v>
      </c>
      <c r="Z105" s="483">
        <f t="shared" ca="1" si="51"/>
        <v>19249346797674</v>
      </c>
      <c r="AA105" s="483">
        <f t="shared" ca="1" si="51"/>
        <v>19249346797674</v>
      </c>
      <c r="AB105" s="483">
        <f t="shared" ca="1" si="51"/>
        <v>19249346797674</v>
      </c>
      <c r="AC105" s="483">
        <f t="shared" ca="1" si="51"/>
        <v>19249346797674</v>
      </c>
      <c r="AD105" s="483">
        <f t="shared" ca="1" si="51"/>
        <v>19249346797674</v>
      </c>
      <c r="AE105" s="483">
        <f t="shared" ca="1" si="51"/>
        <v>19249346797674</v>
      </c>
      <c r="AF105" s="483">
        <f t="shared" ca="1" si="51"/>
        <v>19249346797674</v>
      </c>
      <c r="AG105" s="483">
        <f t="shared" ca="1" si="51"/>
        <v>19249346797674</v>
      </c>
      <c r="AH105" s="483">
        <f t="shared" ca="1" si="51"/>
        <v>19249346797674</v>
      </c>
    </row>
    <row r="106" spans="1:34">
      <c r="A106" s="431" t="s">
        <v>254</v>
      </c>
      <c r="B106" s="431"/>
      <c r="C106" s="482">
        <f t="shared" ca="1" si="49"/>
        <v>0</v>
      </c>
      <c r="D106" s="482">
        <f t="shared" ca="1" si="49"/>
        <v>0</v>
      </c>
      <c r="E106" s="482">
        <f t="shared" ca="1" si="49"/>
        <v>0</v>
      </c>
      <c r="F106" s="482">
        <f t="shared" ca="1" si="49"/>
        <v>0</v>
      </c>
      <c r="G106" s="482">
        <f t="shared" ca="1" si="49"/>
        <v>0</v>
      </c>
      <c r="H106" s="482">
        <f t="shared" ca="1" si="49"/>
        <v>0</v>
      </c>
      <c r="I106" s="482">
        <f t="shared" ca="1" si="49"/>
        <v>0</v>
      </c>
      <c r="J106" s="482">
        <f t="shared" ca="1" si="49"/>
        <v>0</v>
      </c>
      <c r="K106" s="482">
        <f t="shared" ca="1" si="49"/>
        <v>0</v>
      </c>
      <c r="L106" s="482">
        <f t="shared" ca="1" si="49"/>
        <v>0</v>
      </c>
      <c r="M106" s="482">
        <f t="shared" ca="1" si="50"/>
        <v>0</v>
      </c>
      <c r="N106" s="482">
        <f t="shared" ca="1" si="50"/>
        <v>0</v>
      </c>
      <c r="O106" s="482">
        <f t="shared" ca="1" si="50"/>
        <v>0</v>
      </c>
      <c r="P106" s="482">
        <f t="shared" ca="1" si="50"/>
        <v>0</v>
      </c>
      <c r="Q106" s="482">
        <f t="shared" ca="1" si="50"/>
        <v>0</v>
      </c>
      <c r="R106" s="482">
        <f t="shared" ca="1" si="50"/>
        <v>0</v>
      </c>
      <c r="S106" s="482">
        <f t="shared" ca="1" si="50"/>
        <v>0</v>
      </c>
      <c r="T106" s="482">
        <f t="shared" ca="1" si="50"/>
        <v>0</v>
      </c>
      <c r="U106" s="482">
        <f t="shared" ca="1" si="50"/>
        <v>0</v>
      </c>
      <c r="V106" s="482">
        <f t="shared" ca="1" si="50"/>
        <v>0</v>
      </c>
      <c r="W106" s="482">
        <f t="shared" ca="1" si="51"/>
        <v>0</v>
      </c>
      <c r="X106" s="482">
        <f t="shared" ca="1" si="51"/>
        <v>0</v>
      </c>
      <c r="Y106" s="482">
        <f t="shared" ca="1" si="51"/>
        <v>0</v>
      </c>
      <c r="Z106" s="482">
        <f t="shared" ca="1" si="51"/>
        <v>0</v>
      </c>
      <c r="AA106" s="482">
        <f t="shared" ca="1" si="51"/>
        <v>0</v>
      </c>
      <c r="AB106" s="482">
        <f t="shared" ca="1" si="51"/>
        <v>0</v>
      </c>
      <c r="AC106" s="482">
        <f t="shared" ca="1" si="51"/>
        <v>0</v>
      </c>
      <c r="AD106" s="482">
        <f t="shared" ca="1" si="51"/>
        <v>0</v>
      </c>
      <c r="AE106" s="482">
        <f t="shared" ca="1" si="51"/>
        <v>0</v>
      </c>
      <c r="AF106" s="482">
        <f t="shared" ca="1" si="51"/>
        <v>0</v>
      </c>
      <c r="AG106" s="482">
        <f t="shared" ca="1" si="51"/>
        <v>0</v>
      </c>
      <c r="AH106" s="482">
        <f t="shared" ca="1" si="51"/>
        <v>0</v>
      </c>
    </row>
    <row r="107" spans="1:34">
      <c r="A107" s="455" t="s">
        <v>255</v>
      </c>
      <c r="B107" s="455" t="s">
        <v>396</v>
      </c>
      <c r="C107" s="483">
        <f ca="1">C$82*'Petrochemicals Split'!$H$6</f>
        <v>17834630667411.27</v>
      </c>
      <c r="D107" s="483">
        <f ca="1">D$82*'Petrochemicals Split'!$H$6</f>
        <v>18626758062929.535</v>
      </c>
      <c r="E107" s="483">
        <f ca="1">E$82*'Petrochemicals Split'!$H$6</f>
        <v>32304680615244.953</v>
      </c>
      <c r="F107" s="483">
        <f ca="1">F$82*'Petrochemicals Split'!$H$6</f>
        <v>26100989824601.895</v>
      </c>
      <c r="G107" s="483">
        <f ca="1">G$82*'Petrochemicals Split'!$H$6</f>
        <v>6584068797401.8271</v>
      </c>
      <c r="H107" s="483">
        <f ca="1">H$82*'Petrochemicals Split'!$H$6</f>
        <v>7108347666471.6494</v>
      </c>
      <c r="I107" s="483">
        <f ca="1">I$82*'Petrochemicals Split'!$H$6</f>
        <v>7175203349168.3145</v>
      </c>
      <c r="J107" s="483">
        <f ca="1">J$82*'Petrochemicals Split'!$H$6</f>
        <v>7242687825294.6992</v>
      </c>
      <c r="K107" s="483">
        <f ca="1">K$82*'Petrochemicals Split'!$H$6</f>
        <v>7310807008800.9912</v>
      </c>
      <c r="L107" s="483">
        <f ca="1">L$82*'Petrochemicals Split'!$H$6</f>
        <v>7379566869259.4727</v>
      </c>
      <c r="M107" s="483">
        <f ca="1">M$82*'Petrochemicals Split'!$H$6</f>
        <v>7448973432387.6553</v>
      </c>
      <c r="N107" s="483">
        <f ca="1">N$82*'Petrochemicals Split'!$H$6</f>
        <v>7519032780576.3457</v>
      </c>
      <c r="O107" s="483">
        <f ca="1">O$82*'Petrochemicals Split'!$H$6</f>
        <v>7563694313043.1436</v>
      </c>
      <c r="P107" s="483">
        <f ca="1">P$82*'Petrochemicals Split'!$H$6</f>
        <v>7608621125970.9385</v>
      </c>
      <c r="Q107" s="483">
        <f ca="1">Q$82*'Petrochemicals Split'!$H$6</f>
        <v>7653814795071.9609</v>
      </c>
      <c r="R107" s="483">
        <f ca="1">R$82*'Petrochemicals Split'!$H$6</f>
        <v>7699276905417.8555</v>
      </c>
      <c r="S107" s="483">
        <f ca="1">S$82*'Petrochemicals Split'!$H$6</f>
        <v>7745009051495.2695</v>
      </c>
      <c r="T107" s="483">
        <f ca="1">T$82*'Petrochemicals Split'!$H$6</f>
        <v>7791012837261.7793</v>
      </c>
      <c r="U107" s="483">
        <f ca="1">U$82*'Petrochemicals Split'!$H$6</f>
        <v>7837289876202.1436</v>
      </c>
      <c r="V107" s="483">
        <f ca="1">V$82*'Petrochemicals Split'!$H$6</f>
        <v>7883841791384.8926</v>
      </c>
      <c r="W107" s="483">
        <f ca="1">W$82*'Petrochemicals Split'!$H$6</f>
        <v>7930670215519.2588</v>
      </c>
      <c r="X107" s="483">
        <f ca="1">X$82*'Petrochemicals Split'!$H$6</f>
        <v>7977776791012.4336</v>
      </c>
      <c r="Y107" s="483">
        <f ca="1">Y$82*'Petrochemicals Split'!$H$6</f>
        <v>7995511192508.6953</v>
      </c>
      <c r="Z107" s="483">
        <f ca="1">Z$82*'Petrochemicals Split'!$H$6</f>
        <v>8013285017143.0908</v>
      </c>
      <c r="AA107" s="483">
        <f ca="1">AA$82*'Petrochemicals Split'!$H$6</f>
        <v>8031098352552.2861</v>
      </c>
      <c r="AB107" s="483">
        <f ca="1">AB$82*'Petrochemicals Split'!$H$6</f>
        <v>8048951286567.7607</v>
      </c>
      <c r="AC107" s="483">
        <f ca="1">AC$82*'Petrochemicals Split'!$H$6</f>
        <v>8066843907216.2412</v>
      </c>
      <c r="AD107" s="483">
        <f ca="1">AD$82*'Petrochemicals Split'!$H$6</f>
        <v>8084776302720.1387</v>
      </c>
      <c r="AE107" s="483">
        <f ca="1">AE$82*'Petrochemicals Split'!$H$6</f>
        <v>8102748561497.9756</v>
      </c>
      <c r="AF107" s="483">
        <f ca="1">AF$82*'Petrochemicals Split'!$H$6</f>
        <v>8120760772164.8311</v>
      </c>
      <c r="AG107" s="483">
        <f ca="1">AG$82*'Petrochemicals Split'!$H$6</f>
        <v>8138813023532.7695</v>
      </c>
      <c r="AH107" s="483">
        <f ca="1">AH$82*'Petrochemicals Split'!$H$6</f>
        <v>8156905404611.2842</v>
      </c>
    </row>
    <row r="108" spans="1:34">
      <c r="A108" s="455" t="s">
        <v>305</v>
      </c>
      <c r="B108" s="455" t="s">
        <v>396</v>
      </c>
      <c r="C108" s="483">
        <f ca="1">C$82*'Petrochemicals Split'!$H$7</f>
        <v>201222079976.7305</v>
      </c>
      <c r="D108" s="483">
        <f ca="1">D$82*'Petrochemicals Split'!$H$7</f>
        <v>210159384320.4639</v>
      </c>
      <c r="E108" s="483">
        <f ca="1">E$82*'Petrochemicals Split'!$H$7</f>
        <v>364482738533.04883</v>
      </c>
      <c r="F108" s="483">
        <f ca="1">F$82*'Petrochemicals Split'!$H$7</f>
        <v>294488602534.10693</v>
      </c>
      <c r="G108" s="483">
        <f ca="1">G$82*'Petrochemicals Split'!$H$7</f>
        <v>74285811847.170273</v>
      </c>
      <c r="H108" s="483">
        <f ca="1">H$82*'Petrochemicals Split'!$H$7</f>
        <v>80201072246.414108</v>
      </c>
      <c r="I108" s="483">
        <f ca="1">I$82*'Petrochemicals Split'!$H$7</f>
        <v>80955382205.58075</v>
      </c>
      <c r="J108" s="483">
        <f ca="1">J$82*'Petrochemicals Split'!$H$7</f>
        <v>81716786627.434265</v>
      </c>
      <c r="K108" s="483">
        <f ca="1">K$82*'Petrochemicals Split'!$H$7</f>
        <v>82485352237.065826</v>
      </c>
      <c r="L108" s="483">
        <f ca="1">L$82*'Petrochemicals Split'!$H$7</f>
        <v>83261146387.131821</v>
      </c>
      <c r="M108" s="483">
        <f ca="1">M$82*'Petrochemicals Split'!$H$7</f>
        <v>84044237063.75621</v>
      </c>
      <c r="N108" s="483">
        <f ca="1">N$82*'Petrochemicals Split'!$H$7</f>
        <v>84834692892.48848</v>
      </c>
      <c r="O108" s="483">
        <f ca="1">O$82*'Petrochemicals Split'!$H$7</f>
        <v>85338593793.242126</v>
      </c>
      <c r="P108" s="483">
        <f ca="1">P$82*'Petrochemicals Split'!$H$7</f>
        <v>85845487763.330078</v>
      </c>
      <c r="Q108" s="483">
        <f ca="1">Q$82*'Petrochemicals Split'!$H$7</f>
        <v>86355392580.978195</v>
      </c>
      <c r="R108" s="483">
        <f ca="1">R$82*'Petrochemicals Split'!$H$7</f>
        <v>86868326130.011444</v>
      </c>
      <c r="S108" s="483">
        <f ca="1">S$82*'Petrochemicals Split'!$H$7</f>
        <v>87384306400.481079</v>
      </c>
      <c r="T108" s="483">
        <f ca="1">T$82*'Petrochemicals Split'!$H$7</f>
        <v>87903351489.295624</v>
      </c>
      <c r="U108" s="483">
        <f ca="1">U$82*'Petrochemicals Split'!$H$7</f>
        <v>88425479600.855545</v>
      </c>
      <c r="V108" s="483">
        <f ca="1">V$82*'Petrochemicals Split'!$H$7</f>
        <v>88950709047.691788</v>
      </c>
      <c r="W108" s="483">
        <f ca="1">W$82*'Petrochemicals Split'!$H$7</f>
        <v>89479058251.108032</v>
      </c>
      <c r="X108" s="483">
        <f ca="1">X$82*'Petrochemicals Split'!$H$7</f>
        <v>90010545741.826752</v>
      </c>
      <c r="Y108" s="483">
        <f ca="1">Y$82*'Petrochemicals Split'!$H$7</f>
        <v>90210636970.109985</v>
      </c>
      <c r="Z108" s="483">
        <f ca="1">Z$82*'Petrochemicals Split'!$H$7</f>
        <v>90411172996.270035</v>
      </c>
      <c r="AA108" s="483">
        <f ca="1">AA$82*'Petrochemicals Split'!$H$7</f>
        <v>90612154809.081619</v>
      </c>
      <c r="AB108" s="483">
        <f ca="1">AB$82*'Petrochemicals Split'!$H$7</f>
        <v>90813583399.517502</v>
      </c>
      <c r="AC108" s="483">
        <f ca="1">AC$82*'Petrochemicals Split'!$H$7</f>
        <v>91015459760.753326</v>
      </c>
      <c r="AD108" s="483">
        <f ca="1">AD$82*'Petrochemicals Split'!$H$7</f>
        <v>91217784888.172592</v>
      </c>
      <c r="AE108" s="483">
        <f ca="1">AE$82*'Petrochemicals Split'!$H$7</f>
        <v>91420559779.371475</v>
      </c>
      <c r="AF108" s="483">
        <f ca="1">AF$82*'Petrochemicals Split'!$H$7</f>
        <v>91623785434.163773</v>
      </c>
      <c r="AG108" s="483">
        <f ca="1">AG$82*'Petrochemicals Split'!$H$7</f>
        <v>91827462854.585892</v>
      </c>
      <c r="AH108" s="483">
        <f ca="1">AH$82*'Petrochemicals Split'!$H$7</f>
        <v>92031593044.901672</v>
      </c>
    </row>
    <row r="109" spans="1:34">
      <c r="A109" s="457" t="s">
        <v>258</v>
      </c>
      <c r="B109" s="457" t="s">
        <v>393</v>
      </c>
      <c r="C109" s="483">
        <f ca="1">C$83*'Others Split'!$H$6</f>
        <v>0</v>
      </c>
      <c r="D109" s="483">
        <f ca="1">D$83*'Others Split'!$H$6</f>
        <v>0</v>
      </c>
      <c r="E109" s="483">
        <f ca="1">E$83*'Others Split'!$H$6</f>
        <v>0</v>
      </c>
      <c r="F109" s="483">
        <f ca="1">F$83*'Others Split'!$H$6</f>
        <v>0</v>
      </c>
      <c r="G109" s="483">
        <f ca="1">G$83*'Others Split'!$H$6</f>
        <v>0</v>
      </c>
      <c r="H109" s="483">
        <f ca="1">H$83*'Others Split'!$H$6</f>
        <v>0</v>
      </c>
      <c r="I109" s="483">
        <f ca="1">I$83*'Others Split'!$H$6</f>
        <v>0</v>
      </c>
      <c r="J109" s="483">
        <f ca="1">J$83*'Others Split'!$H$6</f>
        <v>0</v>
      </c>
      <c r="K109" s="483">
        <f ca="1">K$83*'Others Split'!$H$6</f>
        <v>0</v>
      </c>
      <c r="L109" s="483">
        <f ca="1">L$83*'Others Split'!$H$6</f>
        <v>0</v>
      </c>
      <c r="M109" s="483">
        <f ca="1">M$83*'Others Split'!$H$6</f>
        <v>0</v>
      </c>
      <c r="N109" s="483">
        <f ca="1">N$83*'Others Split'!$H$6</f>
        <v>0</v>
      </c>
      <c r="O109" s="483">
        <f ca="1">O$83*'Others Split'!$H$6</f>
        <v>0</v>
      </c>
      <c r="P109" s="483">
        <f ca="1">P$83*'Others Split'!$H$6</f>
        <v>0</v>
      </c>
      <c r="Q109" s="483">
        <f ca="1">Q$83*'Others Split'!$H$6</f>
        <v>0</v>
      </c>
      <c r="R109" s="483">
        <f ca="1">R$83*'Others Split'!$H$6</f>
        <v>0</v>
      </c>
      <c r="S109" s="483">
        <f ca="1">S$83*'Others Split'!$H$6</f>
        <v>0</v>
      </c>
      <c r="T109" s="483">
        <f ca="1">T$83*'Others Split'!$H$6</f>
        <v>0</v>
      </c>
      <c r="U109" s="483">
        <f ca="1">U$83*'Others Split'!$H$6</f>
        <v>0</v>
      </c>
      <c r="V109" s="483">
        <f ca="1">V$83*'Others Split'!$H$6</f>
        <v>0</v>
      </c>
      <c r="W109" s="483">
        <f ca="1">W$83*'Others Split'!$H$6</f>
        <v>0</v>
      </c>
      <c r="X109" s="483">
        <f ca="1">X$83*'Others Split'!$H$6</f>
        <v>0</v>
      </c>
      <c r="Y109" s="483">
        <f ca="1">Y$83*'Others Split'!$H$6</f>
        <v>0</v>
      </c>
      <c r="Z109" s="483">
        <f ca="1">Z$83*'Others Split'!$H$6</f>
        <v>0</v>
      </c>
      <c r="AA109" s="483">
        <f ca="1">AA$83*'Others Split'!$H$6</f>
        <v>0</v>
      </c>
      <c r="AB109" s="483">
        <f ca="1">AB$83*'Others Split'!$H$6</f>
        <v>0</v>
      </c>
      <c r="AC109" s="483">
        <f ca="1">AC$83*'Others Split'!$H$6</f>
        <v>0</v>
      </c>
      <c r="AD109" s="483">
        <f ca="1">AD$83*'Others Split'!$H$6</f>
        <v>0</v>
      </c>
      <c r="AE109" s="483">
        <f ca="1">AE$83*'Others Split'!$H$6</f>
        <v>0</v>
      </c>
      <c r="AF109" s="483">
        <f ca="1">AF$83*'Others Split'!$H$6</f>
        <v>0</v>
      </c>
      <c r="AG109" s="483">
        <f ca="1">AG$83*'Others Split'!$H$6</f>
        <v>0</v>
      </c>
      <c r="AH109" s="483">
        <f ca="1">AH$83*'Others Split'!$H$6</f>
        <v>0</v>
      </c>
    </row>
    <row r="110" spans="1:34">
      <c r="A110" s="457" t="s">
        <v>306</v>
      </c>
      <c r="B110" s="457" t="s">
        <v>393</v>
      </c>
      <c r="C110" s="483">
        <f ca="1">C$83*'Others Split'!$H$7</f>
        <v>27739839482845</v>
      </c>
      <c r="D110" s="483">
        <f ca="1">D$83*'Others Split'!$H$7</f>
        <v>29024715536089</v>
      </c>
      <c r="E110" s="483">
        <f ca="1">E$83*'Others Split'!$H$7</f>
        <v>33823172401599</v>
      </c>
      <c r="F110" s="483">
        <f ca="1">F$83*'Others Split'!$H$7</f>
        <v>39307689628872</v>
      </c>
      <c r="G110" s="483">
        <f ca="1">G$83*'Others Split'!$H$7</f>
        <v>49634286056796</v>
      </c>
      <c r="H110" s="483">
        <f ca="1">H$83*'Others Split'!$H$7</f>
        <v>49634286056796</v>
      </c>
      <c r="I110" s="483">
        <f ca="1">I$83*'Others Split'!$H$7</f>
        <v>49634286056796</v>
      </c>
      <c r="J110" s="483">
        <f ca="1">J$83*'Others Split'!$H$7</f>
        <v>49634286056796</v>
      </c>
      <c r="K110" s="483">
        <f ca="1">K$83*'Others Split'!$H$7</f>
        <v>49634286056796</v>
      </c>
      <c r="L110" s="483">
        <f ca="1">L$83*'Others Split'!$H$7</f>
        <v>49634286056796</v>
      </c>
      <c r="M110" s="483">
        <f ca="1">M$83*'Others Split'!$H$7</f>
        <v>49634286056796</v>
      </c>
      <c r="N110" s="483">
        <f ca="1">N$83*'Others Split'!$H$7</f>
        <v>49634286056796</v>
      </c>
      <c r="O110" s="483">
        <f ca="1">O$83*'Others Split'!$H$7</f>
        <v>49634286056796</v>
      </c>
      <c r="P110" s="483">
        <f ca="1">P$83*'Others Split'!$H$7</f>
        <v>49634286056796</v>
      </c>
      <c r="Q110" s="483">
        <f ca="1">Q$83*'Others Split'!$H$7</f>
        <v>49634286056796</v>
      </c>
      <c r="R110" s="483">
        <f ca="1">R$83*'Others Split'!$H$7</f>
        <v>49634286056796</v>
      </c>
      <c r="S110" s="483">
        <f ca="1">S$83*'Others Split'!$H$7</f>
        <v>49634286056796</v>
      </c>
      <c r="T110" s="483">
        <f ca="1">T$83*'Others Split'!$H$7</f>
        <v>49634286056796</v>
      </c>
      <c r="U110" s="483">
        <f ca="1">U$83*'Others Split'!$H$7</f>
        <v>49634286056796</v>
      </c>
      <c r="V110" s="483">
        <f ca="1">V$83*'Others Split'!$H$7</f>
        <v>49634286056796</v>
      </c>
      <c r="W110" s="483">
        <f ca="1">W$83*'Others Split'!$H$7</f>
        <v>49634286056796</v>
      </c>
      <c r="X110" s="483">
        <f ca="1">X$83*'Others Split'!$H$7</f>
        <v>49634286056796</v>
      </c>
      <c r="Y110" s="483">
        <f ca="1">Y$83*'Others Split'!$H$7</f>
        <v>49634286056796</v>
      </c>
      <c r="Z110" s="483">
        <f ca="1">Z$83*'Others Split'!$H$7</f>
        <v>49634286056796</v>
      </c>
      <c r="AA110" s="483">
        <f ca="1">AA$83*'Others Split'!$H$7</f>
        <v>49634286056796</v>
      </c>
      <c r="AB110" s="483">
        <f ca="1">AB$83*'Others Split'!$H$7</f>
        <v>49634286056796</v>
      </c>
      <c r="AC110" s="483">
        <f ca="1">AC$83*'Others Split'!$H$7</f>
        <v>49634286056796</v>
      </c>
      <c r="AD110" s="483">
        <f ca="1">AD$83*'Others Split'!$H$7</f>
        <v>49634286056796</v>
      </c>
      <c r="AE110" s="483">
        <f ca="1">AE$83*'Others Split'!$H$7</f>
        <v>49634286056796</v>
      </c>
      <c r="AF110" s="483">
        <f ca="1">AF$83*'Others Split'!$H$7</f>
        <v>49634286056796</v>
      </c>
      <c r="AG110" s="483">
        <f ca="1">AG$83*'Others Split'!$H$7</f>
        <v>49634286056796</v>
      </c>
      <c r="AH110" s="483">
        <f ca="1">AH$83*'Others Split'!$H$7</f>
        <v>49634286056796</v>
      </c>
    </row>
    <row r="111" spans="1:34">
      <c r="A111" s="431" t="s">
        <v>259</v>
      </c>
      <c r="B111" s="431"/>
      <c r="C111" s="483">
        <f t="shared" ref="C111:AH111" ca="1" si="52">VLOOKUP($A111,$B$73:$AH$91,C$96,FALSE)</f>
        <v>448120351903</v>
      </c>
      <c r="D111" s="483">
        <f t="shared" ca="1" si="52"/>
        <v>452086018733.99994</v>
      </c>
      <c r="E111" s="483">
        <f t="shared" ca="1" si="52"/>
        <v>463983019227</v>
      </c>
      <c r="F111" s="483">
        <f t="shared" ca="1" si="52"/>
        <v>130867005423</v>
      </c>
      <c r="G111" s="483">
        <f t="shared" ca="1" si="52"/>
        <v>721751363242</v>
      </c>
      <c r="H111" s="483">
        <f t="shared" ca="1" si="52"/>
        <v>659500308162.37744</v>
      </c>
      <c r="I111" s="483">
        <f t="shared" ca="1" si="52"/>
        <v>669489501616.48657</v>
      </c>
      <c r="J111" s="483">
        <f t="shared" ca="1" si="52"/>
        <v>679629997480.35754</v>
      </c>
      <c r="K111" s="483">
        <f t="shared" ca="1" si="52"/>
        <v>689924087472.46631</v>
      </c>
      <c r="L111" s="483">
        <f t="shared" ca="1" si="52"/>
        <v>700374098023.05322</v>
      </c>
      <c r="M111" s="483">
        <f t="shared" ca="1" si="52"/>
        <v>710982390799.88831</v>
      </c>
      <c r="N111" s="483">
        <f t="shared" ca="1" si="52"/>
        <v>721751363242.00049</v>
      </c>
      <c r="O111" s="483">
        <f t="shared" ca="1" si="52"/>
        <v>721751363242.00049</v>
      </c>
      <c r="P111" s="483">
        <f t="shared" ca="1" si="52"/>
        <v>721751363242.00049</v>
      </c>
      <c r="Q111" s="483">
        <f t="shared" ca="1" si="52"/>
        <v>721751363242.00049</v>
      </c>
      <c r="R111" s="483">
        <f t="shared" ca="1" si="52"/>
        <v>721751363242.00049</v>
      </c>
      <c r="S111" s="483">
        <f t="shared" ca="1" si="52"/>
        <v>721751363242.00049</v>
      </c>
      <c r="T111" s="483">
        <f t="shared" ca="1" si="52"/>
        <v>721751363242.00049</v>
      </c>
      <c r="U111" s="483">
        <f t="shared" ca="1" si="52"/>
        <v>721751363242.00049</v>
      </c>
      <c r="V111" s="483">
        <f t="shared" ca="1" si="52"/>
        <v>721751363242.00049</v>
      </c>
      <c r="W111" s="483">
        <f t="shared" ca="1" si="52"/>
        <v>721751363242.00049</v>
      </c>
      <c r="X111" s="483">
        <f t="shared" ca="1" si="52"/>
        <v>721751363242.00049</v>
      </c>
      <c r="Y111" s="483">
        <f t="shared" ca="1" si="52"/>
        <v>721751363242.00049</v>
      </c>
      <c r="Z111" s="483">
        <f t="shared" ca="1" si="52"/>
        <v>721751363242.00049</v>
      </c>
      <c r="AA111" s="483">
        <f t="shared" ca="1" si="52"/>
        <v>721751363242.00049</v>
      </c>
      <c r="AB111" s="483">
        <f t="shared" ca="1" si="52"/>
        <v>721751363242.00049</v>
      </c>
      <c r="AC111" s="483">
        <f t="shared" ca="1" si="52"/>
        <v>721751363242.00049</v>
      </c>
      <c r="AD111" s="483">
        <f t="shared" ca="1" si="52"/>
        <v>721751363242.00049</v>
      </c>
      <c r="AE111" s="483">
        <f t="shared" ca="1" si="52"/>
        <v>721751363242.00049</v>
      </c>
      <c r="AF111" s="483">
        <f t="shared" ca="1" si="52"/>
        <v>721751363242.00049</v>
      </c>
      <c r="AG111" s="483">
        <f t="shared" ca="1" si="52"/>
        <v>721751363242.00049</v>
      </c>
      <c r="AH111" s="483">
        <f t="shared" ca="1" si="52"/>
        <v>721751363242.00049</v>
      </c>
    </row>
    <row r="112" spans="1:34">
      <c r="A112" s="458" t="s">
        <v>260</v>
      </c>
      <c r="B112" s="458" t="s">
        <v>395</v>
      </c>
      <c r="C112" s="483">
        <f ca="1">C$85*'Non-ferrous Metals Split'!$H$6</f>
        <v>0</v>
      </c>
      <c r="D112" s="483">
        <f ca="1">D$85*'Non-ferrous Metals Split'!$H$6</f>
        <v>0</v>
      </c>
      <c r="E112" s="483">
        <f ca="1">E$85*'Non-ferrous Metals Split'!$H$6</f>
        <v>0</v>
      </c>
      <c r="F112" s="483">
        <f ca="1">F$85*'Non-ferrous Metals Split'!$H$6</f>
        <v>0</v>
      </c>
      <c r="G112" s="483">
        <f ca="1">G$85*'Non-ferrous Metals Split'!$H$6</f>
        <v>0</v>
      </c>
      <c r="H112" s="483">
        <f ca="1">H$85*'Non-ferrous Metals Split'!$H$6</f>
        <v>0</v>
      </c>
      <c r="I112" s="483">
        <f ca="1">I$85*'Non-ferrous Metals Split'!$H$6</f>
        <v>0</v>
      </c>
      <c r="J112" s="483">
        <f ca="1">J$85*'Non-ferrous Metals Split'!$H$6</f>
        <v>0</v>
      </c>
      <c r="K112" s="483">
        <f ca="1">K$85*'Non-ferrous Metals Split'!$H$6</f>
        <v>0</v>
      </c>
      <c r="L112" s="483">
        <f ca="1">L$85*'Non-ferrous Metals Split'!$H$6</f>
        <v>0</v>
      </c>
      <c r="M112" s="483">
        <f ca="1">M$85*'Non-ferrous Metals Split'!$H$6</f>
        <v>0</v>
      </c>
      <c r="N112" s="483">
        <f ca="1">N$85*'Non-ferrous Metals Split'!$H$6</f>
        <v>0</v>
      </c>
      <c r="O112" s="483">
        <f ca="1">O$85*'Non-ferrous Metals Split'!$H$6</f>
        <v>0</v>
      </c>
      <c r="P112" s="483">
        <f ca="1">P$85*'Non-ferrous Metals Split'!$H$6</f>
        <v>0</v>
      </c>
      <c r="Q112" s="483">
        <f ca="1">Q$85*'Non-ferrous Metals Split'!$H$6</f>
        <v>0</v>
      </c>
      <c r="R112" s="483">
        <f ca="1">R$85*'Non-ferrous Metals Split'!$H$6</f>
        <v>0</v>
      </c>
      <c r="S112" s="483">
        <f ca="1">S$85*'Non-ferrous Metals Split'!$H$6</f>
        <v>0</v>
      </c>
      <c r="T112" s="483">
        <f ca="1">T$85*'Non-ferrous Metals Split'!$H$6</f>
        <v>0</v>
      </c>
      <c r="U112" s="483">
        <f ca="1">U$85*'Non-ferrous Metals Split'!$H$6</f>
        <v>0</v>
      </c>
      <c r="V112" s="483">
        <f ca="1">V$85*'Non-ferrous Metals Split'!$H$6</f>
        <v>0</v>
      </c>
      <c r="W112" s="483">
        <f ca="1">W$85*'Non-ferrous Metals Split'!$H$6</f>
        <v>0</v>
      </c>
      <c r="X112" s="483">
        <f ca="1">X$85*'Non-ferrous Metals Split'!$H$6</f>
        <v>0</v>
      </c>
      <c r="Y112" s="483">
        <f ca="1">Y$85*'Non-ferrous Metals Split'!$H$6</f>
        <v>0</v>
      </c>
      <c r="Z112" s="483">
        <f ca="1">Z$85*'Non-ferrous Metals Split'!$H$6</f>
        <v>0</v>
      </c>
      <c r="AA112" s="483">
        <f ca="1">AA$85*'Non-ferrous Metals Split'!$H$6</f>
        <v>0</v>
      </c>
      <c r="AB112" s="483">
        <f ca="1">AB$85*'Non-ferrous Metals Split'!$H$6</f>
        <v>0</v>
      </c>
      <c r="AC112" s="483">
        <f ca="1">AC$85*'Non-ferrous Metals Split'!$H$6</f>
        <v>0</v>
      </c>
      <c r="AD112" s="483">
        <f ca="1">AD$85*'Non-ferrous Metals Split'!$H$6</f>
        <v>0</v>
      </c>
      <c r="AE112" s="483">
        <f ca="1">AE$85*'Non-ferrous Metals Split'!$H$6</f>
        <v>0</v>
      </c>
      <c r="AF112" s="483">
        <f ca="1">AF$85*'Non-ferrous Metals Split'!$H$6</f>
        <v>0</v>
      </c>
      <c r="AG112" s="483">
        <f ca="1">AG$85*'Non-ferrous Metals Split'!$H$6</f>
        <v>0</v>
      </c>
      <c r="AH112" s="483">
        <f ca="1">AH$85*'Non-ferrous Metals Split'!$H$6</f>
        <v>0</v>
      </c>
    </row>
    <row r="113" spans="1:34">
      <c r="A113" s="458" t="s">
        <v>307</v>
      </c>
      <c r="B113" s="458" t="s">
        <v>395</v>
      </c>
      <c r="C113" s="483">
        <f ca="1">C$85*'Non-ferrous Metals Split'!$H$7</f>
        <v>0</v>
      </c>
      <c r="D113" s="483">
        <f ca="1">D$85*'Non-ferrous Metals Split'!$H$7</f>
        <v>0</v>
      </c>
      <c r="E113" s="483">
        <f ca="1">E$85*'Non-ferrous Metals Split'!$H$7</f>
        <v>0</v>
      </c>
      <c r="F113" s="483">
        <f ca="1">F$85*'Non-ferrous Metals Split'!$H$7</f>
        <v>0</v>
      </c>
      <c r="G113" s="483">
        <f ca="1">G$85*'Non-ferrous Metals Split'!$H$7</f>
        <v>0</v>
      </c>
      <c r="H113" s="483">
        <f ca="1">H$85*'Non-ferrous Metals Split'!$H$7</f>
        <v>0</v>
      </c>
      <c r="I113" s="483">
        <f ca="1">I$85*'Non-ferrous Metals Split'!$H$7</f>
        <v>0</v>
      </c>
      <c r="J113" s="483">
        <f ca="1">J$85*'Non-ferrous Metals Split'!$H$7</f>
        <v>0</v>
      </c>
      <c r="K113" s="483">
        <f ca="1">K$85*'Non-ferrous Metals Split'!$H$7</f>
        <v>0</v>
      </c>
      <c r="L113" s="483">
        <f ca="1">L$85*'Non-ferrous Metals Split'!$H$7</f>
        <v>0</v>
      </c>
      <c r="M113" s="483">
        <f ca="1">M$85*'Non-ferrous Metals Split'!$H$7</f>
        <v>0</v>
      </c>
      <c r="N113" s="483">
        <f ca="1">N$85*'Non-ferrous Metals Split'!$H$7</f>
        <v>0</v>
      </c>
      <c r="O113" s="483">
        <f ca="1">O$85*'Non-ferrous Metals Split'!$H$7</f>
        <v>0</v>
      </c>
      <c r="P113" s="483">
        <f ca="1">P$85*'Non-ferrous Metals Split'!$H$7</f>
        <v>0</v>
      </c>
      <c r="Q113" s="483">
        <f ca="1">Q$85*'Non-ferrous Metals Split'!$H$7</f>
        <v>0</v>
      </c>
      <c r="R113" s="483">
        <f ca="1">R$85*'Non-ferrous Metals Split'!$H$7</f>
        <v>0</v>
      </c>
      <c r="S113" s="483">
        <f ca="1">S$85*'Non-ferrous Metals Split'!$H$7</f>
        <v>0</v>
      </c>
      <c r="T113" s="483">
        <f ca="1">T$85*'Non-ferrous Metals Split'!$H$7</f>
        <v>0</v>
      </c>
      <c r="U113" s="483">
        <f ca="1">U$85*'Non-ferrous Metals Split'!$H$7</f>
        <v>0</v>
      </c>
      <c r="V113" s="483">
        <f ca="1">V$85*'Non-ferrous Metals Split'!$H$7</f>
        <v>0</v>
      </c>
      <c r="W113" s="483">
        <f ca="1">W$85*'Non-ferrous Metals Split'!$H$7</f>
        <v>0</v>
      </c>
      <c r="X113" s="483">
        <f ca="1">X$85*'Non-ferrous Metals Split'!$H$7</f>
        <v>0</v>
      </c>
      <c r="Y113" s="483">
        <f ca="1">Y$85*'Non-ferrous Metals Split'!$H$7</f>
        <v>0</v>
      </c>
      <c r="Z113" s="483">
        <f ca="1">Z$85*'Non-ferrous Metals Split'!$H$7</f>
        <v>0</v>
      </c>
      <c r="AA113" s="483">
        <f ca="1">AA$85*'Non-ferrous Metals Split'!$H$7</f>
        <v>0</v>
      </c>
      <c r="AB113" s="483">
        <f ca="1">AB$85*'Non-ferrous Metals Split'!$H$7</f>
        <v>0</v>
      </c>
      <c r="AC113" s="483">
        <f ca="1">AC$85*'Non-ferrous Metals Split'!$H$7</f>
        <v>0</v>
      </c>
      <c r="AD113" s="483">
        <f ca="1">AD$85*'Non-ferrous Metals Split'!$H$7</f>
        <v>0</v>
      </c>
      <c r="AE113" s="483">
        <f ca="1">AE$85*'Non-ferrous Metals Split'!$H$7</f>
        <v>0</v>
      </c>
      <c r="AF113" s="483">
        <f ca="1">AF$85*'Non-ferrous Metals Split'!$H$7</f>
        <v>0</v>
      </c>
      <c r="AG113" s="483">
        <f ca="1">AG$85*'Non-ferrous Metals Split'!$H$7</f>
        <v>0</v>
      </c>
      <c r="AH113" s="483">
        <f ca="1">AH$85*'Non-ferrous Metals Split'!$H$7</f>
        <v>0</v>
      </c>
    </row>
    <row r="114" spans="1:34">
      <c r="A114" s="459" t="s">
        <v>308</v>
      </c>
      <c r="B114" s="459" t="s">
        <v>394</v>
      </c>
      <c r="C114" s="483">
        <f ca="1">C$86*'Machinery Split'!$H$6</f>
        <v>3553237480576</v>
      </c>
      <c r="D114" s="483">
        <f ca="1">D$86*'Machinery Split'!$H$6</f>
        <v>2157322756064.0002</v>
      </c>
      <c r="E114" s="483">
        <f ca="1">E$86*'Machinery Split'!$H$6</f>
        <v>2121631754585</v>
      </c>
      <c r="F114" s="483">
        <f ca="1">F$86*'Machinery Split'!$H$6</f>
        <v>1562472731414</v>
      </c>
      <c r="G114" s="483">
        <f ca="1">G$86*'Machinery Split'!$H$6</f>
        <v>5048293875863</v>
      </c>
      <c r="H114" s="483">
        <f ca="1">H$86*'Machinery Split'!$H$6</f>
        <v>5373669538638.8057</v>
      </c>
      <c r="I114" s="483">
        <f ca="1">I$86*'Machinery Split'!$H$6</f>
        <v>5535720621465.8428</v>
      </c>
      <c r="J114" s="483">
        <f ca="1">J$86*'Machinery Split'!$H$6</f>
        <v>5702658598296.4268</v>
      </c>
      <c r="K114" s="483">
        <f ca="1">K$86*'Machinery Split'!$H$6</f>
        <v>5874630840765.3857</v>
      </c>
      <c r="L114" s="483">
        <f ca="1">L$86*'Machinery Split'!$H$6</f>
        <v>6051789164720.7295</v>
      </c>
      <c r="M114" s="483">
        <f ca="1">M$86*'Machinery Split'!$H$6</f>
        <v>6234289964245.582</v>
      </c>
      <c r="N114" s="483">
        <f ca="1">N$86*'Machinery Split'!$H$6</f>
        <v>6422294349721.7383</v>
      </c>
      <c r="O114" s="483">
        <f ca="1">O$86*'Machinery Split'!$H$6</f>
        <v>6612510778296.2383</v>
      </c>
      <c r="P114" s="483">
        <f ca="1">P$86*'Machinery Split'!$H$6</f>
        <v>6808361064138.7734</v>
      </c>
      <c r="Q114" s="483">
        <f ca="1">Q$86*'Machinery Split'!$H$6</f>
        <v>7010012071636.1602</v>
      </c>
      <c r="R114" s="483">
        <f ca="1">R$86*'Machinery Split'!$H$6</f>
        <v>7217635607388.3848</v>
      </c>
      <c r="S114" s="483">
        <f ca="1">S$86*'Machinery Split'!$H$6</f>
        <v>7431408566587.7783</v>
      </c>
      <c r="T114" s="483">
        <f ca="1">T$86*'Machinery Split'!$H$6</f>
        <v>7651513083733.667</v>
      </c>
      <c r="U114" s="483">
        <f ca="1">U$86*'Machinery Split'!$H$6</f>
        <v>7878136687810.9141</v>
      </c>
      <c r="V114" s="483">
        <f ca="1">V$86*'Machinery Split'!$H$6</f>
        <v>8111472462064.5596</v>
      </c>
      <c r="W114" s="483">
        <f ca="1">W$86*'Machinery Split'!$H$6</f>
        <v>8351719208506.6904</v>
      </c>
      <c r="X114" s="483">
        <f ca="1">X$86*'Machinery Split'!$H$6</f>
        <v>8599081617295.6973</v>
      </c>
      <c r="Y114" s="483">
        <f ca="1">Y$86*'Machinery Split'!$H$6</f>
        <v>8776242640991.3145</v>
      </c>
      <c r="Z114" s="483">
        <f ca="1">Z$86*'Machinery Split'!$H$6</f>
        <v>8957053592634.3242</v>
      </c>
      <c r="AA114" s="483">
        <f ca="1">AA$86*'Machinery Split'!$H$6</f>
        <v>9141589669205.0977</v>
      </c>
      <c r="AB114" s="483">
        <f ca="1">AB$86*'Machinery Split'!$H$6</f>
        <v>9329927616916.1895</v>
      </c>
      <c r="AC114" s="483">
        <f ca="1">AC$86*'Machinery Split'!$H$6</f>
        <v>9522145763130.1211</v>
      </c>
      <c r="AD114" s="483">
        <f ca="1">AD$86*'Machinery Split'!$H$6</f>
        <v>9718324048934.7324</v>
      </c>
      <c r="AE114" s="483">
        <f ca="1">AE$86*'Machinery Split'!$H$6</f>
        <v>9918544062389.666</v>
      </c>
      <c r="AF114" s="483">
        <f ca="1">AF$86*'Machinery Split'!$H$6</f>
        <v>10122889072457.805</v>
      </c>
      <c r="AG114" s="483">
        <f ca="1">AG$86*'Machinery Split'!$H$6</f>
        <v>10331444063635.781</v>
      </c>
      <c r="AH114" s="483">
        <f ca="1">AH$86*'Machinery Split'!$H$6</f>
        <v>10544295771297.947</v>
      </c>
    </row>
    <row r="115" spans="1:34">
      <c r="A115" s="459" t="s">
        <v>309</v>
      </c>
      <c r="B115" s="459" t="s">
        <v>394</v>
      </c>
      <c r="C115" s="483">
        <f ca="1">C$86*'Machinery Split'!$H$7</f>
        <v>0</v>
      </c>
      <c r="D115" s="483">
        <f ca="1">D$86*'Machinery Split'!$H$7</f>
        <v>0</v>
      </c>
      <c r="E115" s="483">
        <f ca="1">E$86*'Machinery Split'!$H$7</f>
        <v>0</v>
      </c>
      <c r="F115" s="483">
        <f ca="1">F$86*'Machinery Split'!$H$7</f>
        <v>0</v>
      </c>
      <c r="G115" s="483">
        <f ca="1">G$86*'Machinery Split'!$H$7</f>
        <v>0</v>
      </c>
      <c r="H115" s="483">
        <f ca="1">H$86*'Machinery Split'!$H$7</f>
        <v>0</v>
      </c>
      <c r="I115" s="483">
        <f ca="1">I$86*'Machinery Split'!$H$7</f>
        <v>0</v>
      </c>
      <c r="J115" s="483">
        <f ca="1">J$86*'Machinery Split'!$H$7</f>
        <v>0</v>
      </c>
      <c r="K115" s="483">
        <f ca="1">K$86*'Machinery Split'!$H$7</f>
        <v>0</v>
      </c>
      <c r="L115" s="483">
        <f ca="1">L$86*'Machinery Split'!$H$7</f>
        <v>0</v>
      </c>
      <c r="M115" s="483">
        <f ca="1">M$86*'Machinery Split'!$H$7</f>
        <v>0</v>
      </c>
      <c r="N115" s="483">
        <f ca="1">N$86*'Machinery Split'!$H$7</f>
        <v>0</v>
      </c>
      <c r="O115" s="483">
        <f ca="1">O$86*'Machinery Split'!$H$7</f>
        <v>0</v>
      </c>
      <c r="P115" s="483">
        <f ca="1">P$86*'Machinery Split'!$H$7</f>
        <v>0</v>
      </c>
      <c r="Q115" s="483">
        <f ca="1">Q$86*'Machinery Split'!$H$7</f>
        <v>0</v>
      </c>
      <c r="R115" s="483">
        <f ca="1">R$86*'Machinery Split'!$H$7</f>
        <v>0</v>
      </c>
      <c r="S115" s="483">
        <f ca="1">S$86*'Machinery Split'!$H$7</f>
        <v>0</v>
      </c>
      <c r="T115" s="483">
        <f ca="1">T$86*'Machinery Split'!$H$7</f>
        <v>0</v>
      </c>
      <c r="U115" s="483">
        <f ca="1">U$86*'Machinery Split'!$H$7</f>
        <v>0</v>
      </c>
      <c r="V115" s="483">
        <f ca="1">V$86*'Machinery Split'!$H$7</f>
        <v>0</v>
      </c>
      <c r="W115" s="483">
        <f ca="1">W$86*'Machinery Split'!$H$7</f>
        <v>0</v>
      </c>
      <c r="X115" s="483">
        <f ca="1">X$86*'Machinery Split'!$H$7</f>
        <v>0</v>
      </c>
      <c r="Y115" s="483">
        <f ca="1">Y$86*'Machinery Split'!$H$7</f>
        <v>0</v>
      </c>
      <c r="Z115" s="483">
        <f ca="1">Z$86*'Machinery Split'!$H$7</f>
        <v>0</v>
      </c>
      <c r="AA115" s="483">
        <f ca="1">AA$86*'Machinery Split'!$H$7</f>
        <v>0</v>
      </c>
      <c r="AB115" s="483">
        <f ca="1">AB$86*'Machinery Split'!$H$7</f>
        <v>0</v>
      </c>
      <c r="AC115" s="483">
        <f ca="1">AC$86*'Machinery Split'!$H$7</f>
        <v>0</v>
      </c>
      <c r="AD115" s="483">
        <f ca="1">AD$86*'Machinery Split'!$H$7</f>
        <v>0</v>
      </c>
      <c r="AE115" s="483">
        <f ca="1">AE$86*'Machinery Split'!$H$7</f>
        <v>0</v>
      </c>
      <c r="AF115" s="483">
        <f ca="1">AF$86*'Machinery Split'!$H$7</f>
        <v>0</v>
      </c>
      <c r="AG115" s="483">
        <f ca="1">AG$86*'Machinery Split'!$H$7</f>
        <v>0</v>
      </c>
      <c r="AH115" s="483">
        <f ca="1">AH$86*'Machinery Split'!$H$7</f>
        <v>0</v>
      </c>
    </row>
    <row r="116" spans="1:34">
      <c r="A116" s="459" t="s">
        <v>310</v>
      </c>
      <c r="B116" s="459" t="s">
        <v>394</v>
      </c>
      <c r="C116" s="483">
        <f ca="1">C$86*'Machinery Split'!$H$8</f>
        <v>0</v>
      </c>
      <c r="D116" s="483">
        <f ca="1">D$86*'Machinery Split'!$H$8</f>
        <v>0</v>
      </c>
      <c r="E116" s="483">
        <f ca="1">E$86*'Machinery Split'!$H$8</f>
        <v>0</v>
      </c>
      <c r="F116" s="483">
        <f ca="1">F$86*'Machinery Split'!$H$8</f>
        <v>0</v>
      </c>
      <c r="G116" s="483">
        <f ca="1">G$86*'Machinery Split'!$H$8</f>
        <v>0</v>
      </c>
      <c r="H116" s="483">
        <f ca="1">H$86*'Machinery Split'!$H$8</f>
        <v>0</v>
      </c>
      <c r="I116" s="483">
        <f ca="1">I$86*'Machinery Split'!$H$8</f>
        <v>0</v>
      </c>
      <c r="J116" s="483">
        <f ca="1">J$86*'Machinery Split'!$H$8</f>
        <v>0</v>
      </c>
      <c r="K116" s="483">
        <f ca="1">K$86*'Machinery Split'!$H$8</f>
        <v>0</v>
      </c>
      <c r="L116" s="483">
        <f ca="1">L$86*'Machinery Split'!$H$8</f>
        <v>0</v>
      </c>
      <c r="M116" s="483">
        <f ca="1">M$86*'Machinery Split'!$H$8</f>
        <v>0</v>
      </c>
      <c r="N116" s="483">
        <f ca="1">N$86*'Machinery Split'!$H$8</f>
        <v>0</v>
      </c>
      <c r="O116" s="483">
        <f ca="1">O$86*'Machinery Split'!$H$8</f>
        <v>0</v>
      </c>
      <c r="P116" s="483">
        <f ca="1">P$86*'Machinery Split'!$H$8</f>
        <v>0</v>
      </c>
      <c r="Q116" s="483">
        <f ca="1">Q$86*'Machinery Split'!$H$8</f>
        <v>0</v>
      </c>
      <c r="R116" s="483">
        <f ca="1">R$86*'Machinery Split'!$H$8</f>
        <v>0</v>
      </c>
      <c r="S116" s="483">
        <f ca="1">S$86*'Machinery Split'!$H$8</f>
        <v>0</v>
      </c>
      <c r="T116" s="483">
        <f ca="1">T$86*'Machinery Split'!$H$8</f>
        <v>0</v>
      </c>
      <c r="U116" s="483">
        <f ca="1">U$86*'Machinery Split'!$H$8</f>
        <v>0</v>
      </c>
      <c r="V116" s="483">
        <f ca="1">V$86*'Machinery Split'!$H$8</f>
        <v>0</v>
      </c>
      <c r="W116" s="483">
        <f ca="1">W$86*'Machinery Split'!$H$8</f>
        <v>0</v>
      </c>
      <c r="X116" s="483">
        <f ca="1">X$86*'Machinery Split'!$H$8</f>
        <v>0</v>
      </c>
      <c r="Y116" s="483">
        <f ca="1">Y$86*'Machinery Split'!$H$8</f>
        <v>0</v>
      </c>
      <c r="Z116" s="483">
        <f ca="1">Z$86*'Machinery Split'!$H$8</f>
        <v>0</v>
      </c>
      <c r="AA116" s="483">
        <f ca="1">AA$86*'Machinery Split'!$H$8</f>
        <v>0</v>
      </c>
      <c r="AB116" s="483">
        <f ca="1">AB$86*'Machinery Split'!$H$8</f>
        <v>0</v>
      </c>
      <c r="AC116" s="483">
        <f ca="1">AC$86*'Machinery Split'!$H$8</f>
        <v>0</v>
      </c>
      <c r="AD116" s="483">
        <f ca="1">AD$86*'Machinery Split'!$H$8</f>
        <v>0</v>
      </c>
      <c r="AE116" s="483">
        <f ca="1">AE$86*'Machinery Split'!$H$8</f>
        <v>0</v>
      </c>
      <c r="AF116" s="483">
        <f ca="1">AF$86*'Machinery Split'!$H$8</f>
        <v>0</v>
      </c>
      <c r="AG116" s="483">
        <f ca="1">AG$86*'Machinery Split'!$H$8</f>
        <v>0</v>
      </c>
      <c r="AH116" s="483">
        <f ca="1">AH$86*'Machinery Split'!$H$8</f>
        <v>0</v>
      </c>
    </row>
    <row r="117" spans="1:34">
      <c r="A117" s="455" t="s">
        <v>263</v>
      </c>
      <c r="B117" s="455" t="s">
        <v>819</v>
      </c>
      <c r="C117" s="483">
        <f ca="1">C$87*'Vehicles Split'!$H$6</f>
        <v>0</v>
      </c>
      <c r="D117" s="483">
        <f ca="1">D$87*'Vehicles Split'!$H$6</f>
        <v>0</v>
      </c>
      <c r="E117" s="483">
        <f ca="1">E$87*'Vehicles Split'!$H$6</f>
        <v>0</v>
      </c>
      <c r="F117" s="483">
        <f ca="1">F$87*'Vehicles Split'!$H$6</f>
        <v>0</v>
      </c>
      <c r="G117" s="483">
        <f ca="1">G$87*'Vehicles Split'!$H$6</f>
        <v>0</v>
      </c>
      <c r="H117" s="483">
        <f ca="1">H$87*'Vehicles Split'!$H$6</f>
        <v>0</v>
      </c>
      <c r="I117" s="483">
        <f ca="1">I$87*'Vehicles Split'!$H$6</f>
        <v>0</v>
      </c>
      <c r="J117" s="483">
        <f ca="1">J$87*'Vehicles Split'!$H$6</f>
        <v>0</v>
      </c>
      <c r="K117" s="483">
        <f ca="1">K$87*'Vehicles Split'!$H$6</f>
        <v>0</v>
      </c>
      <c r="L117" s="483">
        <f ca="1">L$87*'Vehicles Split'!$H$6</f>
        <v>0</v>
      </c>
      <c r="M117" s="483">
        <f ca="1">M$87*'Vehicles Split'!$H$6</f>
        <v>0</v>
      </c>
      <c r="N117" s="483">
        <f ca="1">N$87*'Vehicles Split'!$H$6</f>
        <v>0</v>
      </c>
      <c r="O117" s="483">
        <f ca="1">O$87*'Vehicles Split'!$H$6</f>
        <v>0</v>
      </c>
      <c r="P117" s="483">
        <f ca="1">P$87*'Vehicles Split'!$H$6</f>
        <v>0</v>
      </c>
      <c r="Q117" s="483">
        <f ca="1">Q$87*'Vehicles Split'!$H$6</f>
        <v>0</v>
      </c>
      <c r="R117" s="483">
        <f ca="1">R$87*'Vehicles Split'!$H$6</f>
        <v>0</v>
      </c>
      <c r="S117" s="483">
        <f ca="1">S$87*'Vehicles Split'!$H$6</f>
        <v>0</v>
      </c>
      <c r="T117" s="483">
        <f ca="1">T$87*'Vehicles Split'!$H$6</f>
        <v>0</v>
      </c>
      <c r="U117" s="483">
        <f ca="1">U$87*'Vehicles Split'!$H$6</f>
        <v>0</v>
      </c>
      <c r="V117" s="483">
        <f ca="1">V$87*'Vehicles Split'!$H$6</f>
        <v>0</v>
      </c>
      <c r="W117" s="483">
        <f ca="1">W$87*'Vehicles Split'!$H$6</f>
        <v>0</v>
      </c>
      <c r="X117" s="483">
        <f ca="1">X$87*'Vehicles Split'!$H$6</f>
        <v>0</v>
      </c>
      <c r="Y117" s="483">
        <f ca="1">Y$87*'Vehicles Split'!$H$6</f>
        <v>0</v>
      </c>
      <c r="Z117" s="483">
        <f ca="1">Z$87*'Vehicles Split'!$H$6</f>
        <v>0</v>
      </c>
      <c r="AA117" s="483">
        <f ca="1">AA$87*'Vehicles Split'!$H$6</f>
        <v>0</v>
      </c>
      <c r="AB117" s="483">
        <f ca="1">AB$87*'Vehicles Split'!$H$6</f>
        <v>0</v>
      </c>
      <c r="AC117" s="483">
        <f ca="1">AC$87*'Vehicles Split'!$H$6</f>
        <v>0</v>
      </c>
      <c r="AD117" s="483">
        <f ca="1">AD$87*'Vehicles Split'!$H$6</f>
        <v>0</v>
      </c>
      <c r="AE117" s="483">
        <f ca="1">AE$87*'Vehicles Split'!$H$6</f>
        <v>0</v>
      </c>
      <c r="AF117" s="483">
        <f ca="1">AF$87*'Vehicles Split'!$H$6</f>
        <v>0</v>
      </c>
      <c r="AG117" s="483">
        <f ca="1">AG$87*'Vehicles Split'!$H$6</f>
        <v>0</v>
      </c>
      <c r="AH117" s="483">
        <f ca="1">AH$87*'Vehicles Split'!$H$6</f>
        <v>0</v>
      </c>
    </row>
    <row r="118" spans="1:34">
      <c r="A118" s="455" t="s">
        <v>311</v>
      </c>
      <c r="B118" s="455" t="s">
        <v>819</v>
      </c>
      <c r="C118" s="483">
        <f ca="1">C$87*'Vehicles Split'!$H$7</f>
        <v>0</v>
      </c>
      <c r="D118" s="483">
        <f ca="1">D$87*'Vehicles Split'!$H$7</f>
        <v>0</v>
      </c>
      <c r="E118" s="483">
        <f ca="1">E$87*'Vehicles Split'!$H$7</f>
        <v>0</v>
      </c>
      <c r="F118" s="483">
        <f ca="1">F$87*'Vehicles Split'!$H$7</f>
        <v>0</v>
      </c>
      <c r="G118" s="483">
        <f ca="1">G$87*'Vehicles Split'!$H$7</f>
        <v>0</v>
      </c>
      <c r="H118" s="483">
        <f ca="1">H$87*'Vehicles Split'!$H$7</f>
        <v>0</v>
      </c>
      <c r="I118" s="483">
        <f ca="1">I$87*'Vehicles Split'!$H$7</f>
        <v>0</v>
      </c>
      <c r="J118" s="483">
        <f ca="1">J$87*'Vehicles Split'!$H$7</f>
        <v>0</v>
      </c>
      <c r="K118" s="483">
        <f ca="1">K$87*'Vehicles Split'!$H$7</f>
        <v>0</v>
      </c>
      <c r="L118" s="483">
        <f ca="1">L$87*'Vehicles Split'!$H$7</f>
        <v>0</v>
      </c>
      <c r="M118" s="483">
        <f ca="1">M$87*'Vehicles Split'!$H$7</f>
        <v>0</v>
      </c>
      <c r="N118" s="483">
        <f ca="1">N$87*'Vehicles Split'!$H$7</f>
        <v>0</v>
      </c>
      <c r="O118" s="483">
        <f ca="1">O$87*'Vehicles Split'!$H$7</f>
        <v>0</v>
      </c>
      <c r="P118" s="483">
        <f ca="1">P$87*'Vehicles Split'!$H$7</f>
        <v>0</v>
      </c>
      <c r="Q118" s="483">
        <f ca="1">Q$87*'Vehicles Split'!$H$7</f>
        <v>0</v>
      </c>
      <c r="R118" s="483">
        <f ca="1">R$87*'Vehicles Split'!$H$7</f>
        <v>0</v>
      </c>
      <c r="S118" s="483">
        <f ca="1">S$87*'Vehicles Split'!$H$7</f>
        <v>0</v>
      </c>
      <c r="T118" s="483">
        <f ca="1">T$87*'Vehicles Split'!$H$7</f>
        <v>0</v>
      </c>
      <c r="U118" s="483">
        <f ca="1">U$87*'Vehicles Split'!$H$7</f>
        <v>0</v>
      </c>
      <c r="V118" s="483">
        <f ca="1">V$87*'Vehicles Split'!$H$7</f>
        <v>0</v>
      </c>
      <c r="W118" s="483">
        <f ca="1">W$87*'Vehicles Split'!$H$7</f>
        <v>0</v>
      </c>
      <c r="X118" s="483">
        <f ca="1">X$87*'Vehicles Split'!$H$7</f>
        <v>0</v>
      </c>
      <c r="Y118" s="483">
        <f ca="1">Y$87*'Vehicles Split'!$H$7</f>
        <v>0</v>
      </c>
      <c r="Z118" s="483">
        <f ca="1">Z$87*'Vehicles Split'!$H$7</f>
        <v>0</v>
      </c>
      <c r="AA118" s="483">
        <f ca="1">AA$87*'Vehicles Split'!$H$7</f>
        <v>0</v>
      </c>
      <c r="AB118" s="483">
        <f ca="1">AB$87*'Vehicles Split'!$H$7</f>
        <v>0</v>
      </c>
      <c r="AC118" s="483">
        <f ca="1">AC$87*'Vehicles Split'!$H$7</f>
        <v>0</v>
      </c>
      <c r="AD118" s="483">
        <f ca="1">AD$87*'Vehicles Split'!$H$7</f>
        <v>0</v>
      </c>
      <c r="AE118" s="483">
        <f ca="1">AE$87*'Vehicles Split'!$H$7</f>
        <v>0</v>
      </c>
      <c r="AF118" s="483">
        <f ca="1">AF$87*'Vehicles Split'!$H$7</f>
        <v>0</v>
      </c>
      <c r="AG118" s="483">
        <f ca="1">AG$87*'Vehicles Split'!$H$7</f>
        <v>0</v>
      </c>
      <c r="AH118" s="483">
        <f ca="1">AH$87*'Vehicles Split'!$H$7</f>
        <v>0</v>
      </c>
    </row>
    <row r="119" spans="1:34">
      <c r="A119" s="431" t="s">
        <v>266</v>
      </c>
      <c r="B119" s="431"/>
      <c r="C119" s="483">
        <f t="shared" ref="C119:L122" ca="1" si="53">VLOOKUP($A119,$B$73:$AH$91,C$96,FALSE)</f>
        <v>14526237601953</v>
      </c>
      <c r="D119" s="483">
        <f t="shared" ca="1" si="53"/>
        <v>12059592833071</v>
      </c>
      <c r="E119" s="483">
        <f t="shared" ca="1" si="53"/>
        <v>13975009912444</v>
      </c>
      <c r="F119" s="483">
        <f t="shared" ca="1" si="53"/>
        <v>10326596427924</v>
      </c>
      <c r="G119" s="483">
        <f t="shared" ca="1" si="53"/>
        <v>12067524166732.998</v>
      </c>
      <c r="H119" s="483">
        <f t="shared" ca="1" si="53"/>
        <v>12067524166732.998</v>
      </c>
      <c r="I119" s="483">
        <f t="shared" ca="1" si="53"/>
        <v>12067524166732.998</v>
      </c>
      <c r="J119" s="483">
        <f t="shared" ca="1" si="53"/>
        <v>12067524166732.998</v>
      </c>
      <c r="K119" s="483">
        <f t="shared" ca="1" si="53"/>
        <v>12067524166732.998</v>
      </c>
      <c r="L119" s="483">
        <f t="shared" ca="1" si="53"/>
        <v>12067524166732.998</v>
      </c>
      <c r="M119" s="483">
        <f t="shared" ref="M119:V122" ca="1" si="54">VLOOKUP($A119,$B$73:$AH$91,M$96,FALSE)</f>
        <v>12067524166732.998</v>
      </c>
      <c r="N119" s="483">
        <f t="shared" ca="1" si="54"/>
        <v>12067524166732.998</v>
      </c>
      <c r="O119" s="483">
        <f t="shared" ca="1" si="54"/>
        <v>12067524166732.998</v>
      </c>
      <c r="P119" s="483">
        <f t="shared" ca="1" si="54"/>
        <v>12067524166732.998</v>
      </c>
      <c r="Q119" s="483">
        <f t="shared" ca="1" si="54"/>
        <v>12067524166732.998</v>
      </c>
      <c r="R119" s="483">
        <f t="shared" ca="1" si="54"/>
        <v>12067524166732.998</v>
      </c>
      <c r="S119" s="483">
        <f t="shared" ca="1" si="54"/>
        <v>12067524166732.998</v>
      </c>
      <c r="T119" s="483">
        <f t="shared" ca="1" si="54"/>
        <v>12067524166732.998</v>
      </c>
      <c r="U119" s="483">
        <f t="shared" ca="1" si="54"/>
        <v>12067524166732.998</v>
      </c>
      <c r="V119" s="483">
        <f t="shared" ca="1" si="54"/>
        <v>12067524166732.998</v>
      </c>
      <c r="W119" s="483">
        <f t="shared" ref="W119:AH122" ca="1" si="55">VLOOKUP($A119,$B$73:$AH$91,W$96,FALSE)</f>
        <v>12067524166732.998</v>
      </c>
      <c r="X119" s="483">
        <f t="shared" ca="1" si="55"/>
        <v>12067524166732.998</v>
      </c>
      <c r="Y119" s="483">
        <f t="shared" ca="1" si="55"/>
        <v>12067524166732.998</v>
      </c>
      <c r="Z119" s="483">
        <f t="shared" ca="1" si="55"/>
        <v>12067524166732.998</v>
      </c>
      <c r="AA119" s="483">
        <f t="shared" ca="1" si="55"/>
        <v>12067524166732.998</v>
      </c>
      <c r="AB119" s="483">
        <f t="shared" ca="1" si="55"/>
        <v>12067524166732.998</v>
      </c>
      <c r="AC119" s="483">
        <f t="shared" ca="1" si="55"/>
        <v>12067524166732.998</v>
      </c>
      <c r="AD119" s="483">
        <f t="shared" ca="1" si="55"/>
        <v>12067524166732.998</v>
      </c>
      <c r="AE119" s="483">
        <f t="shared" ca="1" si="55"/>
        <v>12067524166732.998</v>
      </c>
      <c r="AF119" s="483">
        <f t="shared" ca="1" si="55"/>
        <v>12067524166732.998</v>
      </c>
      <c r="AG119" s="483">
        <f t="shared" ca="1" si="55"/>
        <v>12067524166732.998</v>
      </c>
      <c r="AH119" s="483">
        <f t="shared" ca="1" si="55"/>
        <v>12067524166732.998</v>
      </c>
    </row>
    <row r="120" spans="1:34" s="509" customFormat="1">
      <c r="A120" s="507" t="s">
        <v>267</v>
      </c>
      <c r="B120" s="507"/>
      <c r="C120" s="508">
        <f t="shared" ca="1" si="53"/>
        <v>0</v>
      </c>
      <c r="D120" s="508">
        <f t="shared" ca="1" si="53"/>
        <v>0</v>
      </c>
      <c r="E120" s="508">
        <f t="shared" ca="1" si="53"/>
        <v>0</v>
      </c>
      <c r="F120" s="508">
        <f t="shared" ca="1" si="53"/>
        <v>0</v>
      </c>
      <c r="G120" s="508">
        <f t="shared" ca="1" si="53"/>
        <v>0</v>
      </c>
      <c r="H120" s="508">
        <f t="shared" ca="1" si="53"/>
        <v>0</v>
      </c>
      <c r="I120" s="508">
        <f t="shared" ca="1" si="53"/>
        <v>0</v>
      </c>
      <c r="J120" s="508">
        <f t="shared" ca="1" si="53"/>
        <v>0</v>
      </c>
      <c r="K120" s="508">
        <f t="shared" ca="1" si="53"/>
        <v>0</v>
      </c>
      <c r="L120" s="508">
        <f t="shared" ca="1" si="53"/>
        <v>0</v>
      </c>
      <c r="M120" s="508">
        <f t="shared" ca="1" si="54"/>
        <v>0</v>
      </c>
      <c r="N120" s="508">
        <f t="shared" ca="1" si="54"/>
        <v>0</v>
      </c>
      <c r="O120" s="508">
        <f t="shared" ca="1" si="54"/>
        <v>0</v>
      </c>
      <c r="P120" s="508">
        <f t="shared" ca="1" si="54"/>
        <v>0</v>
      </c>
      <c r="Q120" s="508">
        <f t="shared" ca="1" si="54"/>
        <v>0</v>
      </c>
      <c r="R120" s="508">
        <f t="shared" ca="1" si="54"/>
        <v>0</v>
      </c>
      <c r="S120" s="508">
        <f t="shared" ca="1" si="54"/>
        <v>0</v>
      </c>
      <c r="T120" s="508">
        <f t="shared" ca="1" si="54"/>
        <v>0</v>
      </c>
      <c r="U120" s="508">
        <f t="shared" ca="1" si="54"/>
        <v>0</v>
      </c>
      <c r="V120" s="508">
        <f t="shared" ca="1" si="54"/>
        <v>0</v>
      </c>
      <c r="W120" s="508">
        <f t="shared" ca="1" si="55"/>
        <v>0</v>
      </c>
      <c r="X120" s="508">
        <f t="shared" ca="1" si="55"/>
        <v>0</v>
      </c>
      <c r="Y120" s="508">
        <f t="shared" ca="1" si="55"/>
        <v>0</v>
      </c>
      <c r="Z120" s="508">
        <f t="shared" ca="1" si="55"/>
        <v>0</v>
      </c>
      <c r="AA120" s="508">
        <f t="shared" ca="1" si="55"/>
        <v>0</v>
      </c>
      <c r="AB120" s="508">
        <f t="shared" ca="1" si="55"/>
        <v>0</v>
      </c>
      <c r="AC120" s="508">
        <f t="shared" ca="1" si="55"/>
        <v>0</v>
      </c>
      <c r="AD120" s="508">
        <f t="shared" ca="1" si="55"/>
        <v>0</v>
      </c>
      <c r="AE120" s="508">
        <f t="shared" ca="1" si="55"/>
        <v>0</v>
      </c>
      <c r="AF120" s="508">
        <f t="shared" ca="1" si="55"/>
        <v>0</v>
      </c>
      <c r="AG120" s="508">
        <f t="shared" ca="1" si="55"/>
        <v>0</v>
      </c>
      <c r="AH120" s="508">
        <f t="shared" ca="1" si="55"/>
        <v>0</v>
      </c>
    </row>
    <row r="121" spans="1:34">
      <c r="A121" s="431" t="s">
        <v>268</v>
      </c>
      <c r="B121" s="431"/>
      <c r="C121" s="483">
        <f t="shared" ca="1" si="53"/>
        <v>32177420666734.004</v>
      </c>
      <c r="D121" s="483">
        <f t="shared" ca="1" si="53"/>
        <v>35302366129562</v>
      </c>
      <c r="E121" s="483">
        <f t="shared" ca="1" si="53"/>
        <v>36214469500692</v>
      </c>
      <c r="F121" s="483">
        <f t="shared" ca="1" si="53"/>
        <v>29353865883061.996</v>
      </c>
      <c r="G121" s="483">
        <f t="shared" ca="1" si="53"/>
        <v>32792099025539.004</v>
      </c>
      <c r="H121" s="483">
        <f t="shared" ca="1" si="53"/>
        <v>32824891124564.539</v>
      </c>
      <c r="I121" s="483">
        <f t="shared" ca="1" si="53"/>
        <v>32857716015689.102</v>
      </c>
      <c r="J121" s="483">
        <f t="shared" ca="1" si="53"/>
        <v>32890573731704.785</v>
      </c>
      <c r="K121" s="483">
        <f t="shared" ca="1" si="53"/>
        <v>32923464305436.484</v>
      </c>
      <c r="L121" s="483">
        <f t="shared" ca="1" si="53"/>
        <v>32956387769741.918</v>
      </c>
      <c r="M121" s="483">
        <f t="shared" ca="1" si="54"/>
        <v>32989344157511.656</v>
      </c>
      <c r="N121" s="483">
        <f t="shared" ca="1" si="54"/>
        <v>33022333501669.164</v>
      </c>
      <c r="O121" s="483">
        <f t="shared" ca="1" si="54"/>
        <v>33055355835170.828</v>
      </c>
      <c r="P121" s="483">
        <f t="shared" ca="1" si="54"/>
        <v>33088411191005.996</v>
      </c>
      <c r="Q121" s="483">
        <f t="shared" ca="1" si="54"/>
        <v>33121499602197</v>
      </c>
      <c r="R121" s="483">
        <f t="shared" ca="1" si="54"/>
        <v>33154621101799.191</v>
      </c>
      <c r="S121" s="483">
        <f t="shared" ca="1" si="54"/>
        <v>33187775722900.988</v>
      </c>
      <c r="T121" s="483">
        <f t="shared" ca="1" si="54"/>
        <v>33220963498623.887</v>
      </c>
      <c r="U121" s="483">
        <f t="shared" ca="1" si="54"/>
        <v>33254184462122.508</v>
      </c>
      <c r="V121" s="483">
        <f t="shared" ca="1" si="54"/>
        <v>33287438646584.625</v>
      </c>
      <c r="W121" s="483">
        <f t="shared" ca="1" si="55"/>
        <v>33320726085231.207</v>
      </c>
      <c r="X121" s="483">
        <f t="shared" ca="1" si="55"/>
        <v>33354046811316.434</v>
      </c>
      <c r="Y121" s="483">
        <f t="shared" ca="1" si="55"/>
        <v>33187276577259.852</v>
      </c>
      <c r="Z121" s="483">
        <f t="shared" ca="1" si="55"/>
        <v>33021340194373.551</v>
      </c>
      <c r="AA121" s="483">
        <f t="shared" ca="1" si="55"/>
        <v>32856233493401.684</v>
      </c>
      <c r="AB121" s="483">
        <f t="shared" ca="1" si="55"/>
        <v>32691952325934.676</v>
      </c>
      <c r="AC121" s="483">
        <f t="shared" ca="1" si="55"/>
        <v>32528492564305.004</v>
      </c>
      <c r="AD121" s="483">
        <f t="shared" ca="1" si="55"/>
        <v>32365850101483.48</v>
      </c>
      <c r="AE121" s="483">
        <f t="shared" ca="1" si="55"/>
        <v>32204020850976.063</v>
      </c>
      <c r="AF121" s="483">
        <f t="shared" ca="1" si="55"/>
        <v>32043000746721.184</v>
      </c>
      <c r="AG121" s="483">
        <f t="shared" ca="1" si="55"/>
        <v>31882785742987.578</v>
      </c>
      <c r="AH121" s="483">
        <f t="shared" ca="1" si="55"/>
        <v>31723371814272.637</v>
      </c>
    </row>
    <row r="122" spans="1:34">
      <c r="A122" s="431" t="s">
        <v>269</v>
      </c>
      <c r="B122" s="431"/>
      <c r="C122" s="483">
        <f t="shared" ca="1" si="53"/>
        <v>1328498388385</v>
      </c>
      <c r="D122" s="483">
        <f t="shared" ca="1" si="53"/>
        <v>602781358312</v>
      </c>
      <c r="E122" s="483">
        <f t="shared" ca="1" si="53"/>
        <v>424326350917</v>
      </c>
      <c r="F122" s="483">
        <f t="shared" ca="1" si="53"/>
        <v>0</v>
      </c>
      <c r="G122" s="483">
        <f t="shared" ca="1" si="53"/>
        <v>0</v>
      </c>
      <c r="H122" s="483">
        <f t="shared" ca="1" si="53"/>
        <v>0</v>
      </c>
      <c r="I122" s="483">
        <f t="shared" ca="1" si="53"/>
        <v>0</v>
      </c>
      <c r="J122" s="483">
        <f t="shared" ca="1" si="53"/>
        <v>0</v>
      </c>
      <c r="K122" s="483">
        <f t="shared" ca="1" si="53"/>
        <v>0</v>
      </c>
      <c r="L122" s="483">
        <f t="shared" ca="1" si="53"/>
        <v>0</v>
      </c>
      <c r="M122" s="483">
        <f t="shared" ca="1" si="54"/>
        <v>0</v>
      </c>
      <c r="N122" s="483">
        <f t="shared" ca="1" si="54"/>
        <v>0</v>
      </c>
      <c r="O122" s="483">
        <f t="shared" ca="1" si="54"/>
        <v>0</v>
      </c>
      <c r="P122" s="483">
        <f t="shared" ca="1" si="54"/>
        <v>0</v>
      </c>
      <c r="Q122" s="483">
        <f t="shared" ca="1" si="54"/>
        <v>0</v>
      </c>
      <c r="R122" s="483">
        <f t="shared" ca="1" si="54"/>
        <v>0</v>
      </c>
      <c r="S122" s="483">
        <f t="shared" ca="1" si="54"/>
        <v>0</v>
      </c>
      <c r="T122" s="483">
        <f t="shared" ca="1" si="54"/>
        <v>0</v>
      </c>
      <c r="U122" s="483">
        <f t="shared" ca="1" si="54"/>
        <v>0</v>
      </c>
      <c r="V122" s="483">
        <f t="shared" ca="1" si="54"/>
        <v>0</v>
      </c>
      <c r="W122" s="483">
        <f t="shared" ca="1" si="55"/>
        <v>0</v>
      </c>
      <c r="X122" s="483">
        <f t="shared" ca="1" si="55"/>
        <v>0</v>
      </c>
      <c r="Y122" s="483">
        <f t="shared" ca="1" si="55"/>
        <v>0</v>
      </c>
      <c r="Z122" s="483">
        <f t="shared" ca="1" si="55"/>
        <v>0</v>
      </c>
      <c r="AA122" s="483">
        <f t="shared" ca="1" si="55"/>
        <v>0</v>
      </c>
      <c r="AB122" s="483">
        <f t="shared" ca="1" si="55"/>
        <v>0</v>
      </c>
      <c r="AC122" s="483">
        <f t="shared" ca="1" si="55"/>
        <v>0</v>
      </c>
      <c r="AD122" s="483">
        <f t="shared" ca="1" si="55"/>
        <v>0</v>
      </c>
      <c r="AE122" s="483">
        <f t="shared" ca="1" si="55"/>
        <v>0</v>
      </c>
      <c r="AF122" s="483">
        <f t="shared" ca="1" si="55"/>
        <v>0</v>
      </c>
      <c r="AG122" s="483">
        <f t="shared" ca="1" si="55"/>
        <v>0</v>
      </c>
      <c r="AH122" s="483">
        <f t="shared" ca="1" si="55"/>
        <v>0</v>
      </c>
    </row>
    <row r="123" spans="1:34">
      <c r="A123" s="480" t="s">
        <v>816</v>
      </c>
      <c r="B123" s="480"/>
      <c r="C123" s="484">
        <f ca="1">SUM(C98:C122)</f>
        <v>135994612635483</v>
      </c>
      <c r="D123" s="484">
        <f t="shared" ref="D123:AH123" ca="1" si="56">SUM(D98:D122)</f>
        <v>138826098752817</v>
      </c>
      <c r="E123" s="484">
        <f t="shared" ca="1" si="56"/>
        <v>161251944682122</v>
      </c>
      <c r="F123" s="484">
        <f t="shared" ca="1" si="56"/>
        <v>139726305123454</v>
      </c>
      <c r="G123" s="484">
        <f t="shared" ca="1" si="56"/>
        <v>140872382837613</v>
      </c>
      <c r="H123" s="484">
        <f t="shared" ca="1" si="56"/>
        <v>141698493673803.78</v>
      </c>
      <c r="I123" s="484">
        <f t="shared" ca="1" si="56"/>
        <v>141970968833865.31</v>
      </c>
      <c r="J123" s="484">
        <f t="shared" ca="1" si="56"/>
        <v>142249150903123.72</v>
      </c>
      <c r="K123" s="484">
        <f t="shared" ca="1" si="56"/>
        <v>142533195558432.41</v>
      </c>
      <c r="L123" s="484">
        <f t="shared" ca="1" si="56"/>
        <v>142823263011852.28</v>
      </c>
      <c r="M123" s="484">
        <f t="shared" ca="1" si="56"/>
        <v>143119518145728.53</v>
      </c>
      <c r="N123" s="484">
        <f t="shared" ca="1" si="56"/>
        <v>143422130651821.75</v>
      </c>
      <c r="O123" s="484">
        <f t="shared" ca="1" si="56"/>
        <v>143690534847265.44</v>
      </c>
      <c r="P123" s="484">
        <f t="shared" ca="1" si="56"/>
        <v>143964874195841.03</v>
      </c>
      <c r="Q123" s="484">
        <f t="shared" ca="1" si="56"/>
        <v>144245317188448.09</v>
      </c>
      <c r="R123" s="484">
        <f t="shared" ca="1" si="56"/>
        <v>144532037267697.47</v>
      </c>
      <c r="S123" s="484">
        <f t="shared" ca="1" si="56"/>
        <v>144825212974346.53</v>
      </c>
      <c r="T123" s="484">
        <f t="shared" ca="1" si="56"/>
        <v>145125028098070.63</v>
      </c>
      <c r="U123" s="484">
        <f t="shared" ca="1" si="56"/>
        <v>145431671832698.41</v>
      </c>
      <c r="V123" s="484">
        <f t="shared" ca="1" si="56"/>
        <v>145745338936043.78</v>
      </c>
      <c r="W123" s="484">
        <f t="shared" ca="1" si="56"/>
        <v>146066229894470.28</v>
      </c>
      <c r="X123" s="484">
        <f t="shared" ca="1" si="56"/>
        <v>146394551092328.41</v>
      </c>
      <c r="Y123" s="484">
        <f t="shared" ca="1" si="56"/>
        <v>146422876374691.97</v>
      </c>
      <c r="Z123" s="484">
        <f t="shared" ca="1" si="56"/>
        <v>146455725304109.25</v>
      </c>
      <c r="AA123" s="484">
        <f t="shared" ca="1" si="56"/>
        <v>146493168996930.16</v>
      </c>
      <c r="AB123" s="484">
        <f t="shared" ca="1" si="56"/>
        <v>146535280139780.16</v>
      </c>
      <c r="AC123" s="484">
        <f t="shared" ca="1" si="56"/>
        <v>146582133021374.13</v>
      </c>
      <c r="AD123" s="484">
        <f t="shared" ca="1" si="56"/>
        <v>146633803564988.53</v>
      </c>
      <c r="AE123" s="484">
        <f t="shared" ca="1" si="56"/>
        <v>146690369361605.06</v>
      </c>
      <c r="AF123" s="484">
        <f t="shared" ca="1" si="56"/>
        <v>146751909703740</v>
      </c>
      <c r="AG123" s="484">
        <f t="shared" ca="1" si="56"/>
        <v>146818505619972.69</v>
      </c>
      <c r="AH123" s="484">
        <f t="shared" ca="1" si="56"/>
        <v>146890239910188.78</v>
      </c>
    </row>
    <row r="124" spans="1:34" s="485" customFormat="1">
      <c r="A124" s="485" t="s">
        <v>829</v>
      </c>
      <c r="C124" s="486">
        <f ca="1">C123-C92</f>
        <v>-483811353382</v>
      </c>
      <c r="D124" s="486">
        <f t="shared" ref="D124:AH124" ca="1" si="57">D123-D92</f>
        <v>-678129028101</v>
      </c>
      <c r="E124" s="486">
        <f t="shared" ca="1" si="57"/>
        <v>-749511031059</v>
      </c>
      <c r="F124" s="486">
        <f t="shared" ca="1" si="57"/>
        <v>-551227689509</v>
      </c>
      <c r="G124" s="486">
        <f t="shared" ca="1" si="57"/>
        <v>-111038671268</v>
      </c>
      <c r="H124" s="486">
        <f t="shared" ca="1" si="57"/>
        <v>-118512427987.96875</v>
      </c>
      <c r="I124" s="486">
        <f t="shared" ca="1" si="57"/>
        <v>-117419875548.53125</v>
      </c>
      <c r="J124" s="486">
        <f t="shared" ca="1" si="57"/>
        <v>-116337395224.3125</v>
      </c>
      <c r="K124" s="486">
        <f t="shared" ca="1" si="57"/>
        <v>-115264894161.71875</v>
      </c>
      <c r="L124" s="486">
        <f t="shared" ca="1" si="57"/>
        <v>-114202280363</v>
      </c>
      <c r="M124" s="486">
        <f t="shared" ca="1" si="57"/>
        <v>-113149462678.65625</v>
      </c>
      <c r="N124" s="486">
        <f t="shared" ca="1" si="57"/>
        <v>-112106350799.40625</v>
      </c>
      <c r="O124" s="486">
        <f t="shared" ca="1" si="57"/>
        <v>-116099383316.9375</v>
      </c>
      <c r="P124" s="486">
        <f t="shared" ca="1" si="57"/>
        <v>-120234640682.28125</v>
      </c>
      <c r="Q124" s="486">
        <f t="shared" ca="1" si="57"/>
        <v>-124517188696.34375</v>
      </c>
      <c r="R124" s="486">
        <f t="shared" ca="1" si="57"/>
        <v>-128952273594.8125</v>
      </c>
      <c r="S124" s="486">
        <f t="shared" ca="1" si="57"/>
        <v>-133545328475.28125</v>
      </c>
      <c r="T124" s="486">
        <f t="shared" ca="1" si="57"/>
        <v>-138301979952.75</v>
      </c>
      <c r="U124" s="486">
        <f t="shared" ca="1" si="57"/>
        <v>-143228055052.4375</v>
      </c>
      <c r="V124" s="486">
        <f t="shared" ca="1" si="57"/>
        <v>-148329588347.96875</v>
      </c>
      <c r="W124" s="486">
        <f t="shared" ca="1" si="57"/>
        <v>-153612829354</v>
      </c>
      <c r="X124" s="486">
        <f t="shared" ca="1" si="57"/>
        <v>-159084250182</v>
      </c>
      <c r="Y124" s="486">
        <f t="shared" ca="1" si="57"/>
        <v>-160908951742.46875</v>
      </c>
      <c r="Z124" s="486">
        <f t="shared" ca="1" si="57"/>
        <v>-162754582689.53125</v>
      </c>
      <c r="AA124" s="486">
        <f t="shared" ca="1" si="57"/>
        <v>-164621383084.03125</v>
      </c>
      <c r="AB124" s="486">
        <f t="shared" ca="1" si="57"/>
        <v>-166509595740.1875</v>
      </c>
      <c r="AC124" s="486">
        <f t="shared" ca="1" si="57"/>
        <v>-168419466257.40625</v>
      </c>
      <c r="AD124" s="486">
        <f t="shared" ca="1" si="57"/>
        <v>-170351243051.9375</v>
      </c>
      <c r="AE124" s="486">
        <f t="shared" ca="1" si="57"/>
        <v>-172305177389.65625</v>
      </c>
      <c r="AF124" s="486">
        <f t="shared" ca="1" si="57"/>
        <v>-174281523418.1875</v>
      </c>
      <c r="AG124" s="486">
        <f t="shared" ca="1" si="57"/>
        <v>-176280538200.4375</v>
      </c>
      <c r="AH124" s="486">
        <f t="shared" ca="1" si="57"/>
        <v>-178302481747.65625</v>
      </c>
    </row>
    <row r="125" spans="1:34">
      <c r="C125" s="515"/>
    </row>
    <row r="127" spans="1:34">
      <c r="A127" s="429" t="s">
        <v>987</v>
      </c>
    </row>
    <row r="128" spans="1:34">
      <c r="A128" s="477" t="s">
        <v>387</v>
      </c>
      <c r="B128" s="477" t="s">
        <v>822</v>
      </c>
      <c r="C128" s="476">
        <v>2019</v>
      </c>
      <c r="D128" s="476">
        <v>2020</v>
      </c>
      <c r="E128" s="476">
        <v>2021</v>
      </c>
      <c r="F128" s="476">
        <v>2022</v>
      </c>
      <c r="G128" s="476">
        <v>2023</v>
      </c>
      <c r="H128" s="477">
        <v>2024</v>
      </c>
      <c r="I128" s="477">
        <v>2025</v>
      </c>
      <c r="J128" s="477">
        <v>2026</v>
      </c>
      <c r="K128" s="477">
        <v>2027</v>
      </c>
      <c r="L128" s="477">
        <v>2028</v>
      </c>
      <c r="M128" s="477">
        <v>2029</v>
      </c>
      <c r="N128" s="476">
        <v>2030</v>
      </c>
      <c r="O128" s="477">
        <v>2031</v>
      </c>
      <c r="P128" s="477">
        <v>2032</v>
      </c>
      <c r="Q128" s="477">
        <v>2033</v>
      </c>
      <c r="R128" s="477">
        <v>2034</v>
      </c>
      <c r="S128" s="477">
        <v>2035</v>
      </c>
      <c r="T128" s="477">
        <v>2036</v>
      </c>
      <c r="U128" s="477">
        <v>2037</v>
      </c>
      <c r="V128" s="477">
        <v>2038</v>
      </c>
      <c r="W128" s="477">
        <v>2039</v>
      </c>
      <c r="X128" s="476">
        <v>2040</v>
      </c>
      <c r="Y128" s="477">
        <v>2041</v>
      </c>
      <c r="Z128" s="477">
        <v>2042</v>
      </c>
      <c r="AA128" s="477">
        <v>2043</v>
      </c>
      <c r="AB128" s="477">
        <v>2044</v>
      </c>
      <c r="AC128" s="477">
        <v>2045</v>
      </c>
      <c r="AD128" s="477">
        <v>2046</v>
      </c>
      <c r="AE128" s="477">
        <v>2047</v>
      </c>
      <c r="AF128" s="477">
        <v>2048</v>
      </c>
      <c r="AG128" s="477">
        <v>2049</v>
      </c>
      <c r="AH128" s="476">
        <v>2050</v>
      </c>
    </row>
    <row r="129" spans="1:34">
      <c r="A129" s="431" t="s">
        <v>246</v>
      </c>
      <c r="B129" s="431" t="s">
        <v>393</v>
      </c>
      <c r="C129" s="483">
        <f ca="1">C98+CHP!B208+Autoproducer!B208</f>
        <v>5333821887695.002</v>
      </c>
      <c r="D129" s="483">
        <f ca="1">D98+CHP!C208+Autoproducer!C208</f>
        <v>5754182571781.002</v>
      </c>
      <c r="E129" s="483">
        <f ca="1">E98+CHP!D208+Autoproducer!D208</f>
        <v>3953769830507.0015</v>
      </c>
      <c r="F129" s="483">
        <f ca="1">F98+CHP!E208+Autoproducer!E208</f>
        <v>6301444594459.002</v>
      </c>
      <c r="G129" s="483">
        <f ca="1">G98+CHP!F208+Autoproducer!F208</f>
        <v>8347728679255.002</v>
      </c>
      <c r="H129" s="483">
        <f ca="1">H98+CHP!G208+Autoproducer!G208</f>
        <v>8347728679255.002</v>
      </c>
      <c r="I129" s="483">
        <f ca="1">I98+CHP!H208+Autoproducer!H208</f>
        <v>8347728679255.002</v>
      </c>
      <c r="J129" s="483">
        <f ca="1">J98+CHP!I208+Autoproducer!I208</f>
        <v>8347728679255.002</v>
      </c>
      <c r="K129" s="483">
        <f ca="1">K98+CHP!J208+Autoproducer!J208</f>
        <v>8347728679255.002</v>
      </c>
      <c r="L129" s="483">
        <f ca="1">L98+CHP!K208+Autoproducer!K208</f>
        <v>8347728679255.002</v>
      </c>
      <c r="M129" s="483">
        <f ca="1">M98+CHP!L208+Autoproducer!L208</f>
        <v>8347728679255.002</v>
      </c>
      <c r="N129" s="483">
        <f ca="1">N98+CHP!M208+Autoproducer!M208</f>
        <v>8347728679255.002</v>
      </c>
      <c r="O129" s="483">
        <f ca="1">O98+CHP!N208+Autoproducer!N208</f>
        <v>8347728679255.002</v>
      </c>
      <c r="P129" s="483">
        <f ca="1">P98+CHP!O208+Autoproducer!O208</f>
        <v>8347728679255.002</v>
      </c>
      <c r="Q129" s="483">
        <f ca="1">Q98+CHP!P208+Autoproducer!P208</f>
        <v>8347728679255.002</v>
      </c>
      <c r="R129" s="483">
        <f ca="1">R98+CHP!Q208+Autoproducer!Q208</f>
        <v>8347728679255.002</v>
      </c>
      <c r="S129" s="483">
        <f ca="1">S98+CHP!R208+Autoproducer!R208</f>
        <v>8347728679255.002</v>
      </c>
      <c r="T129" s="483">
        <f ca="1">T98+CHP!S208+Autoproducer!S208</f>
        <v>8347728679255.0029</v>
      </c>
      <c r="U129" s="483">
        <f ca="1">U98+CHP!T208+Autoproducer!T208</f>
        <v>8347728679255.0029</v>
      </c>
      <c r="V129" s="483">
        <f ca="1">V98+CHP!U208+Autoproducer!U208</f>
        <v>8347728679255.0029</v>
      </c>
      <c r="W129" s="483">
        <f ca="1">W98+CHP!V208+Autoproducer!V208</f>
        <v>8347728679255.0039</v>
      </c>
      <c r="X129" s="483">
        <f ca="1">X98+CHP!W208+Autoproducer!W208</f>
        <v>8347728679255.0039</v>
      </c>
      <c r="Y129" s="483">
        <f ca="1">Y98+CHP!X208+Autoproducer!X208</f>
        <v>8347728679255.0039</v>
      </c>
      <c r="Z129" s="483">
        <f ca="1">Z98+CHP!Y208+Autoproducer!Y208</f>
        <v>8347728679255.0039</v>
      </c>
      <c r="AA129" s="483">
        <f ca="1">AA98+CHP!Z208+Autoproducer!Z208</f>
        <v>8347728679255.0039</v>
      </c>
      <c r="AB129" s="483">
        <f ca="1">AB98+CHP!AA208+Autoproducer!AA208</f>
        <v>8347728679255.0039</v>
      </c>
      <c r="AC129" s="483">
        <f ca="1">AC98+CHP!AB208+Autoproducer!AB208</f>
        <v>8347728679255.0039</v>
      </c>
      <c r="AD129" s="483">
        <f ca="1">AD98+CHP!AC208+Autoproducer!AC208</f>
        <v>8347728679255.0039</v>
      </c>
      <c r="AE129" s="483">
        <f ca="1">AE98+CHP!AD208+Autoproducer!AD208</f>
        <v>8347728679255.0039</v>
      </c>
      <c r="AF129" s="483">
        <f ca="1">AF98+CHP!AE208+Autoproducer!AE208</f>
        <v>8347728679255.0039</v>
      </c>
      <c r="AG129" s="483">
        <f ca="1">AG98+CHP!AF208+Autoproducer!AF208</f>
        <v>8347728679255.0039</v>
      </c>
      <c r="AH129" s="483">
        <f ca="1">AH98+CHP!AG208+Autoproducer!AG208</f>
        <v>8347728679255.0039</v>
      </c>
    </row>
    <row r="130" spans="1:34">
      <c r="A130" s="431" t="s">
        <v>247</v>
      </c>
      <c r="B130" s="431"/>
      <c r="C130" s="483">
        <f ca="1">C99+CHP!B209+Autoproducer!B209</f>
        <v>0</v>
      </c>
      <c r="D130" s="483">
        <f ca="1">D99+CHP!C209+Autoproducer!C209</f>
        <v>0</v>
      </c>
      <c r="E130" s="483">
        <f ca="1">E99+CHP!D209+Autoproducer!D209</f>
        <v>0</v>
      </c>
      <c r="F130" s="483">
        <f ca="1">F99+CHP!E209+Autoproducer!E209</f>
        <v>0</v>
      </c>
      <c r="G130" s="483">
        <f ca="1">G99+CHP!F209+Autoproducer!F209</f>
        <v>0</v>
      </c>
      <c r="H130" s="483">
        <f ca="1">H99+CHP!G209+Autoproducer!G209</f>
        <v>0</v>
      </c>
      <c r="I130" s="483">
        <f ca="1">I99+CHP!H209+Autoproducer!H209</f>
        <v>0</v>
      </c>
      <c r="J130" s="483">
        <f ca="1">J99+CHP!I209+Autoproducer!I209</f>
        <v>0</v>
      </c>
      <c r="K130" s="483">
        <f ca="1">K99+CHP!J209+Autoproducer!J209</f>
        <v>0</v>
      </c>
      <c r="L130" s="483">
        <f ca="1">L99+CHP!K209+Autoproducer!K209</f>
        <v>0</v>
      </c>
      <c r="M130" s="483">
        <f ca="1">M99+CHP!L209+Autoproducer!L209</f>
        <v>0</v>
      </c>
      <c r="N130" s="483">
        <f ca="1">N99+CHP!M209+Autoproducer!M209</f>
        <v>0</v>
      </c>
      <c r="O130" s="483">
        <f ca="1">O99+CHP!N209+Autoproducer!N209</f>
        <v>0</v>
      </c>
      <c r="P130" s="483">
        <f ca="1">P99+CHP!O209+Autoproducer!O209</f>
        <v>0</v>
      </c>
      <c r="Q130" s="483">
        <f ca="1">Q99+CHP!P209+Autoproducer!P209</f>
        <v>0</v>
      </c>
      <c r="R130" s="483">
        <f ca="1">R99+CHP!Q209+Autoproducer!Q209</f>
        <v>0</v>
      </c>
      <c r="S130" s="483">
        <f ca="1">S99+CHP!R209+Autoproducer!R209</f>
        <v>0</v>
      </c>
      <c r="T130" s="483">
        <f ca="1">T99+CHP!S209+Autoproducer!S209</f>
        <v>0</v>
      </c>
      <c r="U130" s="483">
        <f ca="1">U99+CHP!T209+Autoproducer!T209</f>
        <v>0</v>
      </c>
      <c r="V130" s="483">
        <f ca="1">V99+CHP!U209+Autoproducer!U209</f>
        <v>0</v>
      </c>
      <c r="W130" s="483">
        <f ca="1">W99+CHP!V209+Autoproducer!V209</f>
        <v>0</v>
      </c>
      <c r="X130" s="483">
        <f ca="1">X99+CHP!W209+Autoproducer!W209</f>
        <v>0</v>
      </c>
      <c r="Y130" s="483">
        <f ca="1">Y99+CHP!X209+Autoproducer!X209</f>
        <v>0</v>
      </c>
      <c r="Z130" s="483">
        <f ca="1">Z99+CHP!Y209+Autoproducer!Y209</f>
        <v>0</v>
      </c>
      <c r="AA130" s="483">
        <f ca="1">AA99+CHP!Z209+Autoproducer!Z209</f>
        <v>0</v>
      </c>
      <c r="AB130" s="483">
        <f ca="1">AB99+CHP!AA209+Autoproducer!AA209</f>
        <v>0</v>
      </c>
      <c r="AC130" s="483">
        <f ca="1">AC99+CHP!AB209+Autoproducer!AB209</f>
        <v>0</v>
      </c>
      <c r="AD130" s="483">
        <f ca="1">AD99+CHP!AC209+Autoproducer!AC209</f>
        <v>0</v>
      </c>
      <c r="AE130" s="483">
        <f ca="1">AE99+CHP!AD209+Autoproducer!AD209</f>
        <v>0</v>
      </c>
      <c r="AF130" s="483">
        <f ca="1">AF99+CHP!AE209+Autoproducer!AE209</f>
        <v>0</v>
      </c>
      <c r="AG130" s="483">
        <f ca="1">AG99+CHP!AF209+Autoproducer!AF209</f>
        <v>0</v>
      </c>
      <c r="AH130" s="483">
        <f ca="1">AH99+CHP!AG209+Autoproducer!AG209</f>
        <v>0</v>
      </c>
    </row>
    <row r="131" spans="1:34">
      <c r="A131" s="431" t="s">
        <v>248</v>
      </c>
      <c r="B131" s="431"/>
      <c r="C131" s="483">
        <f ca="1">C100+CHP!B210+Autoproducer!B210</f>
        <v>0</v>
      </c>
      <c r="D131" s="483">
        <f ca="1">D100+CHP!C210+Autoproducer!C210</f>
        <v>0</v>
      </c>
      <c r="E131" s="483">
        <f ca="1">E100+CHP!D210+Autoproducer!D210</f>
        <v>0</v>
      </c>
      <c r="F131" s="483">
        <f ca="1">F100+CHP!E210+Autoproducer!E210</f>
        <v>0</v>
      </c>
      <c r="G131" s="483">
        <f ca="1">G100+CHP!F210+Autoproducer!F210</f>
        <v>0</v>
      </c>
      <c r="H131" s="483">
        <f ca="1">H100+CHP!G210+Autoproducer!G210</f>
        <v>0</v>
      </c>
      <c r="I131" s="483">
        <f ca="1">I100+CHP!H210+Autoproducer!H210</f>
        <v>0</v>
      </c>
      <c r="J131" s="483">
        <f ca="1">J100+CHP!I210+Autoproducer!I210</f>
        <v>0</v>
      </c>
      <c r="K131" s="483">
        <f ca="1">K100+CHP!J210+Autoproducer!J210</f>
        <v>0</v>
      </c>
      <c r="L131" s="483">
        <f ca="1">L100+CHP!K210+Autoproducer!K210</f>
        <v>0</v>
      </c>
      <c r="M131" s="483">
        <f ca="1">M100+CHP!L210+Autoproducer!L210</f>
        <v>0</v>
      </c>
      <c r="N131" s="483">
        <f ca="1">N100+CHP!M210+Autoproducer!M210</f>
        <v>0</v>
      </c>
      <c r="O131" s="483">
        <f ca="1">O100+CHP!N210+Autoproducer!N210</f>
        <v>0</v>
      </c>
      <c r="P131" s="483">
        <f ca="1">P100+CHP!O210+Autoproducer!O210</f>
        <v>0</v>
      </c>
      <c r="Q131" s="483">
        <f ca="1">Q100+CHP!P210+Autoproducer!P210</f>
        <v>0</v>
      </c>
      <c r="R131" s="483">
        <f ca="1">R100+CHP!Q210+Autoproducer!Q210</f>
        <v>0</v>
      </c>
      <c r="S131" s="483">
        <f ca="1">S100+CHP!R210+Autoproducer!R210</f>
        <v>0</v>
      </c>
      <c r="T131" s="483">
        <f ca="1">T100+CHP!S210+Autoproducer!S210</f>
        <v>0</v>
      </c>
      <c r="U131" s="483">
        <f ca="1">U100+CHP!T210+Autoproducer!T210</f>
        <v>0</v>
      </c>
      <c r="V131" s="483">
        <f ca="1">V100+CHP!U210+Autoproducer!U210</f>
        <v>0</v>
      </c>
      <c r="W131" s="483">
        <f ca="1">W100+CHP!V210+Autoproducer!V210</f>
        <v>0</v>
      </c>
      <c r="X131" s="483">
        <f ca="1">X100+CHP!W210+Autoproducer!W210</f>
        <v>0</v>
      </c>
      <c r="Y131" s="483">
        <f ca="1">Y100+CHP!X210+Autoproducer!X210</f>
        <v>0</v>
      </c>
      <c r="Z131" s="483">
        <f ca="1">Z100+CHP!Y210+Autoproducer!Y210</f>
        <v>0</v>
      </c>
      <c r="AA131" s="483">
        <f ca="1">AA100+CHP!Z210+Autoproducer!Z210</f>
        <v>0</v>
      </c>
      <c r="AB131" s="483">
        <f ca="1">AB100+CHP!AA210+Autoproducer!AA210</f>
        <v>0</v>
      </c>
      <c r="AC131" s="483">
        <f ca="1">AC100+CHP!AB210+Autoproducer!AB210</f>
        <v>0</v>
      </c>
      <c r="AD131" s="483">
        <f ca="1">AD100+CHP!AC210+Autoproducer!AC210</f>
        <v>0</v>
      </c>
      <c r="AE131" s="483">
        <f ca="1">AE100+CHP!AD210+Autoproducer!AD210</f>
        <v>0</v>
      </c>
      <c r="AF131" s="483">
        <f ca="1">AF100+CHP!AE210+Autoproducer!AE210</f>
        <v>0</v>
      </c>
      <c r="AG131" s="483">
        <f ca="1">AG100+CHP!AF210+Autoproducer!AF210</f>
        <v>0</v>
      </c>
      <c r="AH131" s="483">
        <f ca="1">AH100+CHP!AG210+Autoproducer!AG210</f>
        <v>0</v>
      </c>
    </row>
    <row r="132" spans="1:34">
      <c r="A132" s="431" t="s">
        <v>249</v>
      </c>
      <c r="B132" s="431" t="s">
        <v>393</v>
      </c>
      <c r="C132" s="483">
        <f ca="1">C101+CHP!B211+Autoproducer!B211</f>
        <v>73534069231.056412</v>
      </c>
      <c r="D132" s="483">
        <f ca="1">D101+CHP!C211+Autoproducer!C211</f>
        <v>80278648615.954422</v>
      </c>
      <c r="E132" s="483">
        <f ca="1">E101+CHP!D211+Autoproducer!D211</f>
        <v>87650423110.928604</v>
      </c>
      <c r="F132" s="483">
        <f ca="1">F101+CHP!E211+Autoproducer!E211</f>
        <v>243312936811.28973</v>
      </c>
      <c r="G132" s="483">
        <f ca="1">G101+CHP!F211+Autoproducer!F211</f>
        <v>267154297518.5452</v>
      </c>
      <c r="H132" s="483">
        <f ca="1">H101+CHP!G211+Autoproducer!G211</f>
        <v>267264679751.24347</v>
      </c>
      <c r="I132" s="483">
        <f ca="1">I101+CHP!H211+Autoproducer!H211</f>
        <v>268838277974.68588</v>
      </c>
      <c r="J132" s="483">
        <f ca="1">J101+CHP!I211+Autoproducer!I211</f>
        <v>270437472493.54364</v>
      </c>
      <c r="K132" s="483">
        <f ca="1">K101+CHP!J211+Autoproducer!J211</f>
        <v>272062679659.54443</v>
      </c>
      <c r="L132" s="483">
        <f ca="1">L101+CHP!K211+Autoproducer!K211</f>
        <v>273714322596.83194</v>
      </c>
      <c r="M132" s="483">
        <f ca="1">M101+CHP!L211+Autoproducer!L211</f>
        <v>275392831312.12659</v>
      </c>
      <c r="N132" s="483">
        <f ca="1">N101+CHP!M211+Autoproducer!M211</f>
        <v>277098642806.67828</v>
      </c>
      <c r="O132" s="483">
        <f ca="1">O101+CHP!N211+Autoproducer!N211</f>
        <v>280235794659.146</v>
      </c>
      <c r="P132" s="483">
        <f ca="1">P101+CHP!O211+Autoproducer!O211</f>
        <v>283465292039.18909</v>
      </c>
      <c r="Q132" s="483">
        <f ca="1">Q101+CHP!P211+Autoproducer!P211</f>
        <v>286789853239.34302</v>
      </c>
      <c r="R132" s="483">
        <f ca="1">R101+CHP!Q211+Autoproducer!Q211</f>
        <v>290212276568.08453</v>
      </c>
      <c r="S132" s="483">
        <f ca="1">S101+CHP!R211+Autoproducer!R211</f>
        <v>293735442705.18915</v>
      </c>
      <c r="T132" s="483">
        <f ca="1">T101+CHP!S211+Autoproducer!S211</f>
        <v>297362317126.4212</v>
      </c>
      <c r="U132" s="483">
        <f ca="1">U101+CHP!T211+Autoproducer!T211</f>
        <v>301095952599.5976</v>
      </c>
      <c r="V132" s="483">
        <f ca="1">V101+CHP!U211+Autoproducer!U211</f>
        <v>304939491754.12543</v>
      </c>
      <c r="W132" s="483">
        <f ca="1">W101+CHP!V211+Autoproducer!V211</f>
        <v>308896169726.17725</v>
      </c>
      <c r="X132" s="483">
        <f ca="1">X101+CHP!W211+Autoproducer!W211</f>
        <v>312969316881.72998</v>
      </c>
      <c r="Y132" s="483">
        <f ca="1">Y101+CHP!X211+Autoproducer!X211</f>
        <v>312753335433.89423</v>
      </c>
      <c r="Z132" s="483">
        <f ca="1">Z101+CHP!Y211+Autoproducer!Y211</f>
        <v>312537681465.26233</v>
      </c>
      <c r="AA132" s="483">
        <f ca="1">AA101+CHP!Z211+Autoproducer!Z211</f>
        <v>312322354479.29797</v>
      </c>
      <c r="AB132" s="483">
        <f ca="1">AB101+CHP!AA211+Autoproducer!AA211</f>
        <v>312107353980.21777</v>
      </c>
      <c r="AC132" s="483">
        <f ca="1">AC101+CHP!AB211+Autoproducer!AB211</f>
        <v>311892679472.98987</v>
      </c>
      <c r="AD132" s="483">
        <f ca="1">AD101+CHP!AC211+Autoproducer!AC211</f>
        <v>311678330463.33325</v>
      </c>
      <c r="AE132" s="483">
        <f ca="1">AE101+CHP!AD211+Autoproducer!AD211</f>
        <v>311464306457.71631</v>
      </c>
      <c r="AF132" s="483">
        <f ca="1">AF101+CHP!AE211+Autoproducer!AE211</f>
        <v>311250606963.35559</v>
      </c>
      <c r="AG132" s="483">
        <f ca="1">AG101+CHP!AF211+Autoproducer!AF211</f>
        <v>311037231488.2149</v>
      </c>
      <c r="AH132" s="483">
        <f ca="1">AH101+CHP!AG211+Autoproducer!AG211</f>
        <v>310824179541.00415</v>
      </c>
    </row>
    <row r="133" spans="1:34">
      <c r="A133" s="431" t="s">
        <v>250</v>
      </c>
      <c r="B133" s="431" t="s">
        <v>393</v>
      </c>
      <c r="C133" s="483">
        <f ca="1">C102+CHP!B212+Autoproducer!B212</f>
        <v>2451225006279.3687</v>
      </c>
      <c r="D133" s="483">
        <f ca="1">D102+CHP!C212+Autoproducer!C212</f>
        <v>2941151681278.811</v>
      </c>
      <c r="E133" s="483">
        <f ca="1">E102+CHP!D212+Autoproducer!D212</f>
        <v>3027312785748.1025</v>
      </c>
      <c r="F133" s="483">
        <f ca="1">F102+CHP!E212+Autoproducer!E212</f>
        <v>2589332031463.0234</v>
      </c>
      <c r="G133" s="483">
        <f ca="1">G102+CHP!F212+Autoproducer!F212</f>
        <v>2116979370928.7119</v>
      </c>
      <c r="H133" s="483">
        <f ca="1">H102+CHP!G212+Autoproducer!G212</f>
        <v>2117594669909.0005</v>
      </c>
      <c r="I133" s="483">
        <f ca="1">I102+CHP!H212+Autoproducer!H212</f>
        <v>2126366311491.1597</v>
      </c>
      <c r="J133" s="483">
        <f ca="1">J102+CHP!I212+Autoproducer!I212</f>
        <v>2135280633413.1094</v>
      </c>
      <c r="K133" s="483">
        <f ca="1">K102+CHP!J212+Autoproducer!J212</f>
        <v>2144339956526.5591</v>
      </c>
      <c r="L133" s="483">
        <f ca="1">L102+CHP!K212+Autoproducer!K212</f>
        <v>2153546639434.4092</v>
      </c>
      <c r="M133" s="483">
        <f ca="1">M102+CHP!L212+Autoproducer!L212</f>
        <v>2162903079104.8145</v>
      </c>
      <c r="N133" s="483">
        <f ca="1">N102+CHP!M212+Autoproducer!M212</f>
        <v>2172411711495.2363</v>
      </c>
      <c r="O133" s="483">
        <f ca="1">O102+CHP!N212+Autoproducer!N212</f>
        <v>2189899003504.5364</v>
      </c>
      <c r="P133" s="483">
        <f ca="1">P102+CHP!O212+Autoproducer!O212</f>
        <v>2207901053256.6577</v>
      </c>
      <c r="Q133" s="483">
        <f ca="1">Q102+CHP!P212+Autoproducer!P212</f>
        <v>2226433013213.9517</v>
      </c>
      <c r="R133" s="483">
        <f ca="1">R102+CHP!Q212+Autoproducer!Q212</f>
        <v>2245510481868.2236</v>
      </c>
      <c r="S133" s="483">
        <f ca="1">S102+CHP!R212+Autoproducer!R212</f>
        <v>2265149516870.104</v>
      </c>
      <c r="T133" s="483">
        <f ca="1">T102+CHP!S212+Autoproducer!S212</f>
        <v>2285366648544.8926</v>
      </c>
      <c r="U133" s="483">
        <f ca="1">U102+CHP!T212+Autoproducer!T212</f>
        <v>2306178893806.2617</v>
      </c>
      <c r="V133" s="483">
        <f ca="1">V102+CHP!U212+Autoproducer!U212</f>
        <v>2327603770479.5205</v>
      </c>
      <c r="W133" s="483">
        <f ca="1">W102+CHP!V212+Autoproducer!V212</f>
        <v>2349659312046.5029</v>
      </c>
      <c r="X133" s="483">
        <f ca="1">X102+CHP!W212+Autoproducer!W212</f>
        <v>2372364082824.4849</v>
      </c>
      <c r="Y133" s="483">
        <f ca="1">Y102+CHP!X212+Autoproducer!X212</f>
        <v>2371160146635.0635</v>
      </c>
      <c r="Z133" s="483">
        <f ca="1">Z102+CHP!Y212+Autoproducer!Y212</f>
        <v>2369958035899.0264</v>
      </c>
      <c r="AA133" s="483">
        <f ca="1">AA102+CHP!Z212+Autoproducer!Z212</f>
        <v>2368757747848.5518</v>
      </c>
      <c r="AB133" s="483">
        <f ca="1">AB102+CHP!AA212+Autoproducer!AA212</f>
        <v>2367559279720.0151</v>
      </c>
      <c r="AC133" s="483">
        <f ca="1">AC102+CHP!AB212+Autoproducer!AB212</f>
        <v>2366362628753.9829</v>
      </c>
      <c r="AD133" s="483">
        <f ca="1">AD102+CHP!AC212+Autoproducer!AC212</f>
        <v>2365167792195.2041</v>
      </c>
      <c r="AE133" s="483">
        <f ca="1">AE102+CHP!AD212+Autoproducer!AD212</f>
        <v>2363974767292.6064</v>
      </c>
      <c r="AF133" s="483">
        <f ca="1">AF102+CHP!AE212+Autoproducer!AE212</f>
        <v>2362783551299.2891</v>
      </c>
      <c r="AG133" s="483">
        <f ca="1">AG102+CHP!AF212+Autoproducer!AF212</f>
        <v>2361594141472.5146</v>
      </c>
      <c r="AH133" s="483">
        <f ca="1">AH102+CHP!AG212+Autoproducer!AG212</f>
        <v>2360406535073.7061</v>
      </c>
    </row>
    <row r="134" spans="1:34">
      <c r="A134" s="431" t="s">
        <v>251</v>
      </c>
      <c r="B134" s="431" t="s">
        <v>393</v>
      </c>
      <c r="C134" s="483">
        <f ca="1">C103+CHP!B213+Autoproducer!B213</f>
        <v>4842242516161.0605</v>
      </c>
      <c r="D134" s="483">
        <f ca="1">D103+CHP!C213+Autoproducer!C213</f>
        <v>4886242353538.9365</v>
      </c>
      <c r="E134" s="483">
        <f ca="1">E103+CHP!D213+Autoproducer!D213</f>
        <v>5025192326601.7656</v>
      </c>
      <c r="F134" s="483">
        <f ca="1">F103+CHP!E213+Autoproducer!E213</f>
        <v>3934866204223.0098</v>
      </c>
      <c r="G134" s="483">
        <f ca="1">G103+CHP!F213+Autoproducer!F213</f>
        <v>3608361763437.3242</v>
      </c>
      <c r="H134" s="483">
        <f ca="1">H103+CHP!G213+Autoproducer!G213</f>
        <v>3608936625362.0703</v>
      </c>
      <c r="I134" s="483">
        <f ca="1">I103+CHP!H213+Autoproducer!H213</f>
        <v>3617131800268.3145</v>
      </c>
      <c r="J134" s="483">
        <f ca="1">J103+CHP!I213+Autoproducer!I213</f>
        <v>3625460278653.6528</v>
      </c>
      <c r="K134" s="483">
        <f ca="1">K103+CHP!J213+Autoproducer!J213</f>
        <v>3633924228844.9043</v>
      </c>
      <c r="L134" s="483">
        <f ca="1">L103+CHP!K213+Autoproducer!K213</f>
        <v>3642525854439.0947</v>
      </c>
      <c r="M134" s="483">
        <f ca="1">M103+CHP!L213+Autoproducer!L213</f>
        <v>3651267394877.1641</v>
      </c>
      <c r="N134" s="483">
        <f ca="1">N103+CHP!M213+Autoproducer!M213</f>
        <v>3660151126027.0078</v>
      </c>
      <c r="O134" s="483">
        <f ca="1">O103+CHP!N213+Autoproducer!N213</f>
        <v>3676489164387.3838</v>
      </c>
      <c r="P134" s="483">
        <f ca="1">P103+CHP!O213+Autoproducer!O213</f>
        <v>3693308130940.8755</v>
      </c>
      <c r="Q134" s="483">
        <f ca="1">Q103+CHP!P213+Autoproducer!P213</f>
        <v>3710622182339.6973</v>
      </c>
      <c r="R134" s="483">
        <f ca="1">R103+CHP!Q213+Autoproducer!Q213</f>
        <v>3728445891952.7471</v>
      </c>
      <c r="S134" s="483">
        <f ca="1">S103+CHP!R213+Autoproducer!R213</f>
        <v>3746794262132.1235</v>
      </c>
      <c r="T134" s="483">
        <f ca="1">T103+CHP!S213+Autoproducer!S213</f>
        <v>3765682736840.7188</v>
      </c>
      <c r="U134" s="483">
        <f ca="1">U103+CHP!T213+Autoproducer!T213</f>
        <v>3785127214651.5181</v>
      </c>
      <c r="V134" s="483">
        <f ca="1">V103+CHP!U213+Autoproducer!U213</f>
        <v>3805144062129.5542</v>
      </c>
      <c r="W134" s="483">
        <f ca="1">W103+CHP!V213+Autoproducer!V213</f>
        <v>3825750127607.7651</v>
      </c>
      <c r="X134" s="483">
        <f ca="1">X103+CHP!W213+Autoproducer!W213</f>
        <v>3846962755368.3662</v>
      </c>
      <c r="Y134" s="483">
        <f ca="1">Y103+CHP!X213+Autoproducer!X213</f>
        <v>3845837941095.479</v>
      </c>
      <c r="Z134" s="483">
        <f ca="1">Z103+CHP!Y213+Autoproducer!Y213</f>
        <v>3844714832308.3467</v>
      </c>
      <c r="AA134" s="483">
        <f ca="1">AA103+CHP!Z213+Autoproducer!Z213</f>
        <v>3843593426421.0469</v>
      </c>
      <c r="AB134" s="483">
        <f ca="1">AB103+CHP!AA213+Autoproducer!AA213</f>
        <v>3842473720851.5796</v>
      </c>
      <c r="AC134" s="483">
        <f ca="1">AC103+CHP!AB213+Autoproducer!AB213</f>
        <v>3841355713021.8579</v>
      </c>
      <c r="AD134" s="483">
        <f ca="1">AD103+CHP!AC213+Autoproducer!AC213</f>
        <v>3840239400357.7061</v>
      </c>
      <c r="AE134" s="483">
        <f ca="1">AE103+CHP!AD213+Autoproducer!AD213</f>
        <v>3839124780288.8491</v>
      </c>
      <c r="AF134" s="483">
        <f ca="1">AF103+CHP!AE213+Autoproducer!AE213</f>
        <v>3838011850248.9111</v>
      </c>
      <c r="AG134" s="483">
        <f ca="1">AG103+CHP!AF213+Autoproducer!AF213</f>
        <v>3836900607675.4063</v>
      </c>
      <c r="AH134" s="483">
        <f ca="1">AH103+CHP!AG213+Autoproducer!AG213</f>
        <v>3835791050009.7344</v>
      </c>
    </row>
    <row r="135" spans="1:34">
      <c r="A135" s="431" t="s">
        <v>252</v>
      </c>
      <c r="B135" s="431" t="s">
        <v>393</v>
      </c>
      <c r="C135" s="483">
        <f ca="1">C104+CHP!B214+Autoproducer!B214</f>
        <v>2685772656933.4741</v>
      </c>
      <c r="D135" s="483">
        <f ca="1">D104+CHP!C214+Autoproducer!C214</f>
        <v>2372660554863.3999</v>
      </c>
      <c r="E135" s="483">
        <f ca="1">E104+CHP!D214+Autoproducer!D214</f>
        <v>2543051338096.7217</v>
      </c>
      <c r="F135" s="483">
        <f ca="1">F104+CHP!E214+Autoproducer!E214</f>
        <v>2206150329841.2563</v>
      </c>
      <c r="G135" s="483">
        <f ca="1">G104+CHP!F214+Autoproducer!F214</f>
        <v>1504762495214.1711</v>
      </c>
      <c r="H135" s="483">
        <f ca="1">H104+CHP!G214+Autoproducer!G214</f>
        <v>1504769052574.5291</v>
      </c>
      <c r="I135" s="483">
        <f ca="1">I104+CHP!H214+Autoproducer!H214</f>
        <v>1504862533657.1101</v>
      </c>
      <c r="J135" s="483">
        <f ca="1">J104+CHP!I214+Autoproducer!I214</f>
        <v>1504957535311.6956</v>
      </c>
      <c r="K135" s="483">
        <f ca="1">K104+CHP!J214+Autoproducer!J214</f>
        <v>1505054082272.052</v>
      </c>
      <c r="L135" s="483">
        <f ca="1">L104+CHP!K214+Autoproducer!K214</f>
        <v>1505152199674.2671</v>
      </c>
      <c r="M135" s="483">
        <f ca="1">M104+CHP!L214+Autoproducer!L214</f>
        <v>1505251913063.2947</v>
      </c>
      <c r="N135" s="483">
        <f ca="1">N104+CHP!M214+Autoproducer!M214</f>
        <v>1505353248399.6045</v>
      </c>
      <c r="O135" s="483">
        <f ca="1">O104+CHP!N214+Autoproducer!N214</f>
        <v>1505539613856.1868</v>
      </c>
      <c r="P135" s="483">
        <f ca="1">P104+CHP!O214+Autoproducer!O214</f>
        <v>1505731465185.6943</v>
      </c>
      <c r="Q135" s="483">
        <f ca="1">Q104+CHP!P214+Autoproducer!P214</f>
        <v>1505928963870.8518</v>
      </c>
      <c r="R135" s="483">
        <f ca="1">R104+CHP!Q214+Autoproducer!Q214</f>
        <v>1506132276147.8069</v>
      </c>
      <c r="S135" s="483">
        <f ca="1">S104+CHP!R214+Autoproducer!R214</f>
        <v>1506341573146.0508</v>
      </c>
      <c r="T135" s="483">
        <f ca="1">T104+CHP!S214+Autoproducer!S214</f>
        <v>1506557031032.4607</v>
      </c>
      <c r="U135" s="483">
        <f ca="1">U104+CHP!T214+Autoproducer!T214</f>
        <v>1506778831159.5798</v>
      </c>
      <c r="V135" s="483">
        <f ca="1">V104+CHP!U214+Autoproducer!U214</f>
        <v>1507007160218.2646</v>
      </c>
      <c r="W135" s="483">
        <f ca="1">W104+CHP!V214+Autoproducer!V214</f>
        <v>1507242210394.8223</v>
      </c>
      <c r="X135" s="483">
        <f ca="1">X104+CHP!W214+Autoproducer!W214</f>
        <v>1507484179532.7761</v>
      </c>
      <c r="Y135" s="483">
        <f ca="1">Y104+CHP!X214+Autoproducer!X214</f>
        <v>1507471348951.7166</v>
      </c>
      <c r="Z135" s="483">
        <f ca="1">Z104+CHP!Y214+Autoproducer!Y214</f>
        <v>1507458537824.8669</v>
      </c>
      <c r="AA135" s="483">
        <f ca="1">AA104+CHP!Z214+Autoproducer!Z214</f>
        <v>1507445746122.7305</v>
      </c>
      <c r="AB135" s="483">
        <f ca="1">AB104+CHP!AA214+Autoproducer!AA214</f>
        <v>1507432973815.8545</v>
      </c>
      <c r="AC135" s="483">
        <f ca="1">AC104+CHP!AB214+Autoproducer!AB214</f>
        <v>1507420220874.8311</v>
      </c>
      <c r="AD135" s="483">
        <f ca="1">AD104+CHP!AC214+Autoproducer!AC214</f>
        <v>1507407487270.2971</v>
      </c>
      <c r="AE135" s="483">
        <f ca="1">AE104+CHP!AD214+Autoproducer!AD214</f>
        <v>1507394772972.9336</v>
      </c>
      <c r="AF135" s="483">
        <f ca="1">AF104+CHP!AE214+Autoproducer!AE214</f>
        <v>1507382077953.4668</v>
      </c>
      <c r="AG135" s="483">
        <f ca="1">AG104+CHP!AF214+Autoproducer!AF214</f>
        <v>1507369402182.6663</v>
      </c>
      <c r="AH135" s="483">
        <f ca="1">AH104+CHP!AG214+Autoproducer!AG214</f>
        <v>1507356745631.3467</v>
      </c>
    </row>
    <row r="136" spans="1:34">
      <c r="A136" s="431" t="s">
        <v>253</v>
      </c>
      <c r="B136" s="431" t="s">
        <v>393</v>
      </c>
      <c r="C136" s="483">
        <f ca="1">C105+CHP!B215+Autoproducer!B215</f>
        <v>23977163821585.238</v>
      </c>
      <c r="D136" s="483">
        <f ca="1">D105+CHP!C215+Autoproducer!C215</f>
        <v>25517129954257.945</v>
      </c>
      <c r="E136" s="483">
        <f ca="1">E105+CHP!D215+Autoproducer!D215</f>
        <v>28079820295995.387</v>
      </c>
      <c r="F136" s="483">
        <f ca="1">F105+CHP!E215+Autoproducer!E215</f>
        <v>18568189759867.07</v>
      </c>
      <c r="G136" s="483">
        <f ca="1">G105+CHP!F215+Autoproducer!F215</f>
        <v>19447391739491.902</v>
      </c>
      <c r="H136" s="483">
        <f ca="1">H105+CHP!G215+Autoproducer!G215</f>
        <v>19447617968424.262</v>
      </c>
      <c r="I136" s="483">
        <f ca="1">I105+CHP!H215+Autoproducer!H215</f>
        <v>19450843065773.297</v>
      </c>
      <c r="J136" s="483">
        <f ca="1">J105+CHP!I215+Autoproducer!I215</f>
        <v>19454120622856.5</v>
      </c>
      <c r="K136" s="483">
        <f ca="1">K105+CHP!J215+Autoproducer!J215</f>
        <v>19457451492988.801</v>
      </c>
      <c r="L136" s="483">
        <f ca="1">L105+CHP!K215+Autoproducer!K215</f>
        <v>19460836543365.219</v>
      </c>
      <c r="M136" s="483">
        <f ca="1">M105+CHP!L215+Autoproducer!L215</f>
        <v>19464276655286.668</v>
      </c>
      <c r="N136" s="483">
        <f ca="1">N105+CHP!M215+Autoproducer!M215</f>
        <v>19467772724389.359</v>
      </c>
      <c r="O136" s="483">
        <f ca="1">O105+CHP!N215+Autoproducer!N215</f>
        <v>19474202332641.449</v>
      </c>
      <c r="P136" s="483">
        <f ca="1">P105+CHP!O215+Autoproducer!O215</f>
        <v>19480821203509.457</v>
      </c>
      <c r="Q136" s="483">
        <f ca="1">Q105+CHP!P215+Autoproducer!P215</f>
        <v>19487634908147.398</v>
      </c>
      <c r="R136" s="483">
        <f ca="1">R105+CHP!Q215+Autoproducer!Q215</f>
        <v>19494649181702.34</v>
      </c>
      <c r="S136" s="483">
        <f ca="1">S105+CHP!R215+Autoproducer!R215</f>
        <v>19501869928141.754</v>
      </c>
      <c r="T136" s="483">
        <f ca="1">T105+CHP!S215+Autoproducer!S215</f>
        <v>19509303225222.895</v>
      </c>
      <c r="U136" s="483">
        <f ca="1">U105+CHP!T215+Autoproducer!T215</f>
        <v>19516955329608.512</v>
      </c>
      <c r="V136" s="483">
        <f ca="1">V105+CHP!U215+Autoproducer!U215</f>
        <v>19524832682133.141</v>
      </c>
      <c r="W136" s="483">
        <f ca="1">W105+CHP!V215+Autoproducer!V215</f>
        <v>19532941913224.375</v>
      </c>
      <c r="X136" s="483">
        <f ca="1">X105+CHP!W215+Autoproducer!W215</f>
        <v>19541289848483.777</v>
      </c>
      <c r="Y136" s="483">
        <f ca="1">Y105+CHP!X215+Autoproducer!X215</f>
        <v>19540847193437.219</v>
      </c>
      <c r="Z136" s="483">
        <f ca="1">Z105+CHP!Y215+Autoproducer!Y215</f>
        <v>19540405209560.914</v>
      </c>
      <c r="AA136" s="483">
        <f ca="1">AA105+CHP!Z215+Autoproducer!Z215</f>
        <v>19539963895837.207</v>
      </c>
      <c r="AB136" s="483">
        <f ca="1">AB105+CHP!AA215+Autoproducer!AA215</f>
        <v>19539523251249.98</v>
      </c>
      <c r="AC136" s="483">
        <f ca="1">AC105+CHP!AB215+Autoproducer!AB215</f>
        <v>19539083274784.672</v>
      </c>
      <c r="AD136" s="483">
        <f ca="1">AD105+CHP!AC215+Autoproducer!AC215</f>
        <v>19538643965428.246</v>
      </c>
      <c r="AE136" s="483">
        <f ca="1">AE105+CHP!AD215+Autoproducer!AD215</f>
        <v>19538205322169.211</v>
      </c>
      <c r="AF136" s="483">
        <f ca="1">AF105+CHP!AE215+Autoproducer!AE215</f>
        <v>19537767343997.598</v>
      </c>
      <c r="AG136" s="483">
        <f ca="1">AG105+CHP!AF215+Autoproducer!AF215</f>
        <v>19537330029904.984</v>
      </c>
      <c r="AH136" s="483">
        <f ca="1">AH105+CHP!AG215+Autoproducer!AG215</f>
        <v>19536893378884.465</v>
      </c>
    </row>
    <row r="137" spans="1:34">
      <c r="A137" s="431" t="s">
        <v>254</v>
      </c>
      <c r="B137" s="431"/>
      <c r="C137" s="483">
        <f ca="1">C106+CHP!B216+Autoproducer!B216</f>
        <v>1593747590056.5444</v>
      </c>
      <c r="D137" s="483">
        <f ca="1">D106+CHP!C216+Autoproducer!C216</f>
        <v>1615220342577.0032</v>
      </c>
      <c r="E137" s="483">
        <f ca="1">E106+CHP!D216+Autoproducer!D216</f>
        <v>1513269778657.897</v>
      </c>
      <c r="F137" s="483">
        <f ca="1">F106+CHP!E216+Autoproducer!E216</f>
        <v>1645923566166.4268</v>
      </c>
      <c r="G137" s="483">
        <f ca="1">G106+CHP!F216+Autoproducer!F216</f>
        <v>1937728969816.9785</v>
      </c>
      <c r="H137" s="483">
        <f ca="1">H106+CHP!G216+Autoproducer!G216</f>
        <v>2004809296974.6304</v>
      </c>
      <c r="I137" s="483">
        <f ca="1">I106+CHP!H216+Autoproducer!H216</f>
        <v>1985133040782.6069</v>
      </c>
      <c r="J137" s="483">
        <f ca="1">J106+CHP!I216+Autoproducer!I216</f>
        <v>1965456784590.5835</v>
      </c>
      <c r="K137" s="483">
        <f ca="1">K106+CHP!J216+Autoproducer!J216</f>
        <v>1945780528398.5601</v>
      </c>
      <c r="L137" s="483">
        <f ca="1">L106+CHP!K216+Autoproducer!K216</f>
        <v>1926104272206.5288</v>
      </c>
      <c r="M137" s="483">
        <f ca="1">M106+CHP!L216+Autoproducer!L216</f>
        <v>1906428016014.5054</v>
      </c>
      <c r="N137" s="483">
        <f ca="1">N106+CHP!M216+Autoproducer!M216</f>
        <v>1886751759822.4868</v>
      </c>
      <c r="O137" s="483">
        <f ca="1">O106+CHP!N216+Autoproducer!N216</f>
        <v>1866792723424.4133</v>
      </c>
      <c r="P137" s="483">
        <f ca="1">P106+CHP!O216+Autoproducer!O216</f>
        <v>1846833687026.3442</v>
      </c>
      <c r="Q137" s="483">
        <f ca="1">Q106+CHP!P216+Autoproducer!P216</f>
        <v>1826874650628.2759</v>
      </c>
      <c r="R137" s="483">
        <f ca="1">R106+CHP!Q216+Autoproducer!Q216</f>
        <v>1806915614230.2068</v>
      </c>
      <c r="S137" s="483">
        <f ca="1">S106+CHP!R216+Autoproducer!R216</f>
        <v>1786956577832.1382</v>
      </c>
      <c r="T137" s="483">
        <f ca="1">T106+CHP!S216+Autoproducer!S216</f>
        <v>1766997541434.0693</v>
      </c>
      <c r="U137" s="483">
        <f ca="1">U106+CHP!T216+Autoproducer!T216</f>
        <v>1747038505036.0005</v>
      </c>
      <c r="V137" s="483">
        <f ca="1">V106+CHP!U216+Autoproducer!U216</f>
        <v>1727079468637.9316</v>
      </c>
      <c r="W137" s="483">
        <f ca="1">W106+CHP!V216+Autoproducer!V216</f>
        <v>1707120432239.863</v>
      </c>
      <c r="X137" s="483">
        <f ca="1">X106+CHP!W216+Autoproducer!W216</f>
        <v>1687161395841.7944</v>
      </c>
      <c r="Y137" s="483">
        <f ca="1">Y106+CHP!X216+Autoproducer!X216</f>
        <v>1668254148264.3892</v>
      </c>
      <c r="Z137" s="483">
        <f ca="1">Z106+CHP!Y216+Autoproducer!Y216</f>
        <v>1649346900686.9917</v>
      </c>
      <c r="AA137" s="483">
        <f ca="1">AA106+CHP!Z216+Autoproducer!Z216</f>
        <v>1630439653109.5942</v>
      </c>
      <c r="AB137" s="483">
        <f ca="1">AB106+CHP!AA216+Autoproducer!AA216</f>
        <v>1611532405532.189</v>
      </c>
      <c r="AC137" s="483">
        <f ca="1">AC106+CHP!AB216+Autoproducer!AB216</f>
        <v>1592625157954.7917</v>
      </c>
      <c r="AD137" s="483">
        <f ca="1">AD106+CHP!AC216+Autoproducer!AC216</f>
        <v>1573717910377.3945</v>
      </c>
      <c r="AE137" s="483">
        <f ca="1">AE106+CHP!AD216+Autoproducer!AD216</f>
        <v>1554810662799.9893</v>
      </c>
      <c r="AF137" s="483">
        <f ca="1">AF106+CHP!AE216+Autoproducer!AE216</f>
        <v>1535903415222.5918</v>
      </c>
      <c r="AG137" s="483">
        <f ca="1">AG106+CHP!AF216+Autoproducer!AF216</f>
        <v>1516996167645.1948</v>
      </c>
      <c r="AH137" s="483">
        <f ca="1">AH106+CHP!AG216+Autoproducer!AG216</f>
        <v>1498088920067.7961</v>
      </c>
    </row>
    <row r="138" spans="1:34">
      <c r="A138" s="455" t="s">
        <v>255</v>
      </c>
      <c r="B138" s="455" t="s">
        <v>396</v>
      </c>
      <c r="C138" s="483">
        <f ca="1">C107+CHP!B217+Autoproducer!B217</f>
        <v>22332275192442.406</v>
      </c>
      <c r="D138" s="483">
        <f ca="1">D107+CHP!C217+Autoproducer!C217</f>
        <v>23586182578262.008</v>
      </c>
      <c r="E138" s="483">
        <f ca="1">E107+CHP!D217+Autoproducer!D217</f>
        <v>37316362373587.602</v>
      </c>
      <c r="F138" s="483">
        <f ca="1">F107+CHP!E217+Autoproducer!E217</f>
        <v>31284941040650.258</v>
      </c>
      <c r="G138" s="483">
        <f ca="1">G107+CHP!F217+Autoproducer!F217</f>
        <v>12658370277919.695</v>
      </c>
      <c r="H138" s="483">
        <f ca="1">H107+CHP!G217+Autoproducer!G217</f>
        <v>13262017197693.148</v>
      </c>
      <c r="I138" s="483">
        <f ca="1">I107+CHP!H217+Autoproducer!H217</f>
        <v>13366649570292.955</v>
      </c>
      <c r="J138" s="483">
        <f ca="1">J107+CHP!I217+Autoproducer!I217</f>
        <v>13472142643202.238</v>
      </c>
      <c r="K138" s="483">
        <f ca="1">K107+CHP!J217+Autoproducer!J217</f>
        <v>13578503754021.615</v>
      </c>
      <c r="L138" s="483">
        <f ca="1">L107+CHP!K217+Autoproducer!K217</f>
        <v>13685740304713.434</v>
      </c>
      <c r="M138" s="483">
        <f ca="1">M107+CHP!L217+Autoproducer!L217</f>
        <v>13793859762178.547</v>
      </c>
      <c r="N138" s="483">
        <f ca="1">N107+CHP!M217+Autoproducer!M217</f>
        <v>13902869658838.373</v>
      </c>
      <c r="O138" s="483">
        <f ca="1">O107+CHP!N217+Autoproducer!N217</f>
        <v>14004331372533.73</v>
      </c>
      <c r="P138" s="483">
        <f ca="1">P107+CHP!O217+Autoproducer!O217</f>
        <v>14106563746236.762</v>
      </c>
      <c r="Q138" s="483">
        <f ca="1">Q107+CHP!P217+Autoproducer!P217</f>
        <v>14209572852273.631</v>
      </c>
      <c r="R138" s="483">
        <f ca="1">R107+CHP!Q217+Autoproducer!Q217</f>
        <v>14313364812338.525</v>
      </c>
      <c r="S138" s="483">
        <f ca="1">S107+CHP!R217+Autoproducer!R217</f>
        <v>14417945797905.242</v>
      </c>
      <c r="T138" s="483">
        <f ca="1">T107+CHP!S217+Autoproducer!S217</f>
        <v>14523322030642.23</v>
      </c>
      <c r="U138" s="483">
        <f ca="1">U107+CHP!T217+Autoproducer!T217</f>
        <v>14629499782831.207</v>
      </c>
      <c r="V138" s="483">
        <f ca="1">V107+CHP!U217+Autoproducer!U217</f>
        <v>14736485377789.305</v>
      </c>
      <c r="W138" s="483">
        <f ca="1">W107+CHP!V217+Autoproducer!V217</f>
        <v>14844285190294.809</v>
      </c>
      <c r="X138" s="483">
        <f ca="1">X107+CHP!W217+Autoproducer!W217</f>
        <v>14952905647016.516</v>
      </c>
      <c r="Y138" s="483">
        <f ca="1">Y107+CHP!X217+Autoproducer!X217</f>
        <v>15024918400422.77</v>
      </c>
      <c r="Z138" s="483">
        <f ca="1">Z107+CHP!Y217+Autoproducer!Y217</f>
        <v>15097392954753.559</v>
      </c>
      <c r="AA138" s="483">
        <f ca="1">AA107+CHP!Z217+Autoproducer!Z217</f>
        <v>15170332684462.266</v>
      </c>
      <c r="AB138" s="483">
        <f ca="1">AB107+CHP!AA217+Autoproducer!AA217</f>
        <v>15243740989774.105</v>
      </c>
      <c r="AC138" s="483">
        <f ca="1">AC107+CHP!AB217+Autoproducer!AB217</f>
        <v>15317621296885.594</v>
      </c>
      <c r="AD138" s="483">
        <f ca="1">AD107+CHP!AC217+Autoproducer!AC217</f>
        <v>15391977058165.551</v>
      </c>
      <c r="AE138" s="483">
        <f ca="1">AE107+CHP!AD217+Autoproducer!AD217</f>
        <v>15466811752357.699</v>
      </c>
      <c r="AF138" s="483">
        <f ca="1">AF107+CHP!AE217+Autoproducer!AE217</f>
        <v>15542128884784.795</v>
      </c>
      <c r="AG138" s="483">
        <f ca="1">AG107+CHP!AF217+Autoproducer!AF217</f>
        <v>15617931987554.371</v>
      </c>
      <c r="AH138" s="483">
        <f ca="1">AH107+CHP!AG217+Autoproducer!AG217</f>
        <v>15694224619766.086</v>
      </c>
    </row>
    <row r="139" spans="1:34">
      <c r="A139" s="455" t="s">
        <v>305</v>
      </c>
      <c r="B139" s="455" t="s">
        <v>396</v>
      </c>
      <c r="C139" s="483">
        <f ca="1">C108+CHP!B218+Autoproducer!B218</f>
        <v>1598685366581.8564</v>
      </c>
      <c r="D139" s="483">
        <f ca="1">D108+CHP!C218+Autoproducer!C218</f>
        <v>1751102347752.7676</v>
      </c>
      <c r="E139" s="483">
        <f ca="1">E108+CHP!D218+Autoproducer!D218</f>
        <v>1921662551756.2808</v>
      </c>
      <c r="F139" s="483">
        <f ca="1">F108+CHP!E218+Autoproducer!E218</f>
        <v>1905194264945.1299</v>
      </c>
      <c r="G139" s="483">
        <f ca="1">G108+CHP!F218+Autoproducer!F218</f>
        <v>1961632235859.2192</v>
      </c>
      <c r="H139" s="483">
        <f ca="1">H108+CHP!G218+Autoproducer!G218</f>
        <v>1992207946049.5615</v>
      </c>
      <c r="I139" s="483">
        <f ca="1">I108+CHP!H218+Autoproducer!H218</f>
        <v>2004699852640.7654</v>
      </c>
      <c r="J139" s="483">
        <f ca="1">J108+CHP!I218+Autoproducer!I218</f>
        <v>2017270909489.3208</v>
      </c>
      <c r="K139" s="483">
        <f ca="1">K108+CHP!J218+Autoproducer!J218</f>
        <v>2029921625662.7947</v>
      </c>
      <c r="L139" s="483">
        <f ca="1">L108+CHP!K218+Autoproducer!K218</f>
        <v>2042652513571.8083</v>
      </c>
      <c r="M139" s="483">
        <f ca="1">M108+CHP!L218+Autoproducer!L218</f>
        <v>2055464088992.6133</v>
      </c>
      <c r="N139" s="483">
        <f ca="1">N108+CHP!M218+Autoproducer!M218</f>
        <v>2068356871089.8203</v>
      </c>
      <c r="O139" s="483">
        <f ca="1">O108+CHP!N218+Autoproducer!N218</f>
        <v>2086509158273.1428</v>
      </c>
      <c r="P139" s="483">
        <f ca="1">P108+CHP!O218+Autoproducer!O218</f>
        <v>2104821465022.3022</v>
      </c>
      <c r="Q139" s="483">
        <f ca="1">Q108+CHP!P218+Autoproducer!P218</f>
        <v>2123295206258.5962</v>
      </c>
      <c r="R139" s="483">
        <f ca="1">R108+CHP!Q218+Autoproducer!Q218</f>
        <v>2141931809439.9993</v>
      </c>
      <c r="S139" s="483">
        <f ca="1">S108+CHP!R218+Autoproducer!R218</f>
        <v>2160732714672.3955</v>
      </c>
      <c r="T139" s="483">
        <f ca="1">T108+CHP!S218+Autoproducer!S218</f>
        <v>2179699374821.802</v>
      </c>
      <c r="U139" s="483">
        <f ca="1">U108+CHP!T218+Autoproducer!T218</f>
        <v>2198833255627.584</v>
      </c>
      <c r="V139" s="483">
        <f ca="1">V108+CHP!U218+Autoproducer!U218</f>
        <v>2218135835816.6772</v>
      </c>
      <c r="W139" s="483">
        <f ca="1">W108+CHP!V218+Autoproducer!V218</f>
        <v>2237608607218.8252</v>
      </c>
      <c r="X139" s="483">
        <f ca="1">X108+CHP!W218+Autoproducer!W218</f>
        <v>2257253074882.8423</v>
      </c>
      <c r="Y139" s="483">
        <f ca="1">Y108+CHP!X218+Autoproducer!X218</f>
        <v>2274317994718.5215</v>
      </c>
      <c r="Z139" s="483">
        <f ca="1">Z108+CHP!Y218+Autoproducer!Y218</f>
        <v>2291514596368.7632</v>
      </c>
      <c r="AA139" s="483">
        <f ca="1">AA108+CHP!Z218+Autoproducer!Z218</f>
        <v>2308843902069.2783</v>
      </c>
      <c r="AB139" s="483">
        <f ca="1">AB108+CHP!AA218+Autoproducer!AA218</f>
        <v>2326306942005.0107</v>
      </c>
      <c r="AC139" s="483">
        <f ca="1">AC108+CHP!AB218+Autoproducer!AB218</f>
        <v>2343904754371.9863</v>
      </c>
      <c r="AD139" s="483">
        <f ca="1">AD108+CHP!AC218+Autoproducer!AC218</f>
        <v>2361638385439.6396</v>
      </c>
      <c r="AE139" s="483">
        <f ca="1">AE108+CHP!AD218+Autoproducer!AD218</f>
        <v>2379508889613.625</v>
      </c>
      <c r="AF139" s="483">
        <f ca="1">AF108+CHP!AE218+Autoproducer!AE218</f>
        <v>2397517329499.1162</v>
      </c>
      <c r="AG139" s="483">
        <f ca="1">AG108+CHP!AF218+Autoproducer!AF218</f>
        <v>2415664775964.6084</v>
      </c>
      <c r="AH139" s="483">
        <f ca="1">AH108+CHP!AG218+Autoproducer!AG218</f>
        <v>2433952308206.1963</v>
      </c>
    </row>
    <row r="140" spans="1:34">
      <c r="A140" s="457" t="s">
        <v>258</v>
      </c>
      <c r="B140" s="457" t="s">
        <v>393</v>
      </c>
      <c r="C140" s="483">
        <f ca="1">C109+CHP!B219+Autoproducer!B219</f>
        <v>88629788655.440536</v>
      </c>
      <c r="D140" s="483">
        <f ca="1">D109+CHP!C219+Autoproducer!C219</f>
        <v>85414636152.407578</v>
      </c>
      <c r="E140" s="483">
        <f ca="1">E109+CHP!D219+Autoproducer!D219</f>
        <v>84399592062.79689</v>
      </c>
      <c r="F140" s="483">
        <f ca="1">F109+CHP!E219+Autoproducer!E219</f>
        <v>91568922251.503479</v>
      </c>
      <c r="G140" s="483">
        <f ca="1">G109+CHP!F219+Autoproducer!F219</f>
        <v>104366270867.37802</v>
      </c>
      <c r="H140" s="483">
        <f ca="1">H109+CHP!G219+Autoproducer!G219</f>
        <v>104485489615.48734</v>
      </c>
      <c r="I140" s="483">
        <f ca="1">I109+CHP!H219+Autoproducer!H219</f>
        <v>106185060331.1716</v>
      </c>
      <c r="J140" s="483">
        <f ca="1">J109+CHP!I219+Autoproducer!I219</f>
        <v>107912276422.57492</v>
      </c>
      <c r="K140" s="483">
        <f ca="1">K109+CHP!J219+Autoproducer!J219</f>
        <v>109667587571.95627</v>
      </c>
      <c r="L140" s="483">
        <f ca="1">L109+CHP!K219+Autoproducer!K219</f>
        <v>111451450776.14809</v>
      </c>
      <c r="M140" s="483">
        <f ca="1">M109+CHP!L219+Autoproducer!L219</f>
        <v>113264330465.53598</v>
      </c>
      <c r="N140" s="483">
        <f ca="1">N109+CHP!M219+Autoproducer!M219</f>
        <v>115106698624.97348</v>
      </c>
      <c r="O140" s="483">
        <f ca="1">O109+CHP!N219+Autoproducer!N219</f>
        <v>118494991354.13329</v>
      </c>
      <c r="P140" s="483">
        <f ca="1">P109+CHP!O219+Autoproducer!O219</f>
        <v>121983022219.784</v>
      </c>
      <c r="Q140" s="483">
        <f ca="1">Q109+CHP!P219+Autoproducer!P219</f>
        <v>125573727124.06451</v>
      </c>
      <c r="R140" s="483">
        <f ca="1">R109+CHP!Q219+Autoproducer!Q219</f>
        <v>129270128390.63382</v>
      </c>
      <c r="S140" s="483">
        <f ca="1">S109+CHP!R219+Autoproducer!R219</f>
        <v>133075337308.58389</v>
      </c>
      <c r="T140" s="483">
        <f ca="1">T109+CHP!S219+Autoproducer!S219</f>
        <v>136992556751.23529</v>
      </c>
      <c r="U140" s="483">
        <f ca="1">U109+CHP!T219+Autoproducer!T219</f>
        <v>141025083872.0202</v>
      </c>
      <c r="V140" s="483">
        <f ca="1">V109+CHP!U219+Autoproducer!U219</f>
        <v>145176312879.7215</v>
      </c>
      <c r="W140" s="483">
        <f ca="1">W109+CHP!V219+Autoproducer!V219</f>
        <v>149449737895.40399</v>
      </c>
      <c r="X140" s="483">
        <f ca="1">X109+CHP!W219+Autoproducer!W219</f>
        <v>153848955893.44299</v>
      </c>
      <c r="Y140" s="483">
        <f ca="1">Y109+CHP!X219+Autoproducer!X219</f>
        <v>153615684313.4397</v>
      </c>
      <c r="Z140" s="483">
        <f ca="1">Z109+CHP!Y219+Autoproducer!Y219</f>
        <v>153382766428.58975</v>
      </c>
      <c r="AA140" s="483">
        <f ca="1">AA109+CHP!Z219+Autoproducer!Z219</f>
        <v>153150201702.60712</v>
      </c>
      <c r="AB140" s="483">
        <f ca="1">AB109+CHP!AA219+Autoproducer!AA219</f>
        <v>152917989600.01917</v>
      </c>
      <c r="AC140" s="483">
        <f ca="1">AC109+CHP!AB219+Autoproducer!AB219</f>
        <v>152686129586.16486</v>
      </c>
      <c r="AD140" s="483">
        <f ca="1">AD109+CHP!AC219+Autoproducer!AC219</f>
        <v>152454621127.19412</v>
      </c>
      <c r="AE140" s="483">
        <f ca="1">AE109+CHP!AD219+Autoproducer!AD219</f>
        <v>152223463690.06616</v>
      </c>
      <c r="AF140" s="483">
        <f ca="1">AF109+CHP!AE219+Autoproducer!AE219</f>
        <v>151992656742.54849</v>
      </c>
      <c r="AG140" s="483">
        <f ca="1">AG109+CHP!AF219+Autoproducer!AF219</f>
        <v>151762199753.21552</v>
      </c>
      <c r="AH140" s="483">
        <f ca="1">AH109+CHP!AG219+Autoproducer!AG219</f>
        <v>151532092191.44739</v>
      </c>
    </row>
    <row r="141" spans="1:34">
      <c r="A141" s="457" t="s">
        <v>306</v>
      </c>
      <c r="B141" s="457" t="s">
        <v>393</v>
      </c>
      <c r="C141" s="483">
        <f ca="1">C110+CHP!B220+Autoproducer!B220</f>
        <v>27963202213842.332</v>
      </c>
      <c r="D141" s="483">
        <f ca="1">D110+CHP!C220+Autoproducer!C220</f>
        <v>29239975514563.227</v>
      </c>
      <c r="E141" s="483">
        <f ca="1">E110+CHP!D220+Autoproducer!D220</f>
        <v>34035874289578.172</v>
      </c>
      <c r="F141" s="483">
        <f ca="1">F110+CHP!E220+Autoproducer!E220</f>
        <v>39538459495965.922</v>
      </c>
      <c r="G141" s="483">
        <f ca="1">G110+CHP!F220+Autoproducer!F220</f>
        <v>49897307504083.563</v>
      </c>
      <c r="H141" s="483">
        <f ca="1">H110+CHP!G220+Autoproducer!G220</f>
        <v>49897607956398.391</v>
      </c>
      <c r="I141" s="483">
        <f ca="1">I110+CHP!H220+Autoproducer!H220</f>
        <v>49901891174967.875</v>
      </c>
      <c r="J141" s="483">
        <f ca="1">J110+CHP!I220+Autoproducer!I220</f>
        <v>49906244064769.945</v>
      </c>
      <c r="K141" s="483">
        <f ca="1">K110+CHP!J220+Autoproducer!J220</f>
        <v>49910667759083.375</v>
      </c>
      <c r="L141" s="483">
        <f ca="1">L110+CHP!K220+Autoproducer!K220</f>
        <v>49915163409620.953</v>
      </c>
      <c r="M141" s="483">
        <f ca="1">M110+CHP!L220+Autoproducer!L220</f>
        <v>49919732186829.32</v>
      </c>
      <c r="N141" s="483">
        <f ca="1">N110+CHP!M220+Autoproducer!M220</f>
        <v>49924375280193.727</v>
      </c>
      <c r="O141" s="483">
        <f ca="1">O110+CHP!N220+Autoproducer!N220</f>
        <v>49932914376685.828</v>
      </c>
      <c r="P141" s="483">
        <f ca="1">P110+CHP!O220+Autoproducer!O220</f>
        <v>49941704830908.656</v>
      </c>
      <c r="Q141" s="483">
        <f ca="1">Q110+CHP!P220+Autoproducer!P220</f>
        <v>49950754041854.469</v>
      </c>
      <c r="R141" s="483">
        <f ca="1">R110+CHP!Q220+Autoproducer!Q220</f>
        <v>49960069626313.008</v>
      </c>
      <c r="S141" s="483">
        <f ca="1">S110+CHP!R220+Autoproducer!R220</f>
        <v>49969659425282.672</v>
      </c>
      <c r="T141" s="483">
        <f ca="1">T110+CHP!S220+Autoproducer!S220</f>
        <v>49979531510570.242</v>
      </c>
      <c r="U141" s="483">
        <f ca="1">U110+CHP!T220+Autoproducer!T220</f>
        <v>49989694191585.102</v>
      </c>
      <c r="V141" s="483">
        <f ca="1">V110+CHP!U220+Autoproducer!U220</f>
        <v>50000156022333.234</v>
      </c>
      <c r="W141" s="483">
        <f ca="1">W110+CHP!V220+Autoproducer!V220</f>
        <v>50010925808617.227</v>
      </c>
      <c r="X141" s="483">
        <f ca="1">X110+CHP!W220+Autoproducer!W220</f>
        <v>50022012615448.227</v>
      </c>
      <c r="Y141" s="483">
        <f ca="1">Y110+CHP!X220+Autoproducer!X220</f>
        <v>50021424729840.414</v>
      </c>
      <c r="Z141" s="483">
        <f ca="1">Z110+CHP!Y220+Autoproducer!Y220</f>
        <v>50020837735606.906</v>
      </c>
      <c r="AA141" s="483">
        <f ca="1">AA110+CHP!Z220+Autoproducer!Z220</f>
        <v>50020251631396.156</v>
      </c>
      <c r="AB141" s="483">
        <f ca="1">AB110+CHP!AA220+Autoproducer!AA220</f>
        <v>50019666415858.664</v>
      </c>
      <c r="AC141" s="483">
        <f ca="1">AC110+CHP!AB220+Autoproducer!AB220</f>
        <v>50019082087647.023</v>
      </c>
      <c r="AD141" s="483">
        <f ca="1">AD110+CHP!AC220+Autoproducer!AC220</f>
        <v>50018498645415.82</v>
      </c>
      <c r="AE141" s="483">
        <f ca="1">AE110+CHP!AD220+Autoproducer!AD220</f>
        <v>50017916087821.688</v>
      </c>
      <c r="AF141" s="483">
        <f ca="1">AF110+CHP!AE220+Autoproducer!AE220</f>
        <v>50017334413523.32</v>
      </c>
      <c r="AG141" s="483">
        <f ca="1">AG110+CHP!AF220+Autoproducer!AF220</f>
        <v>50016753621181.422</v>
      </c>
      <c r="AH141" s="483">
        <f ca="1">AH110+CHP!AG220+Autoproducer!AG220</f>
        <v>50016173709458.742</v>
      </c>
    </row>
    <row r="142" spans="1:34">
      <c r="A142" s="431" t="s">
        <v>259</v>
      </c>
      <c r="B142" s="431"/>
      <c r="C142" s="483">
        <f ca="1">C111+CHP!B221+Autoproducer!B221</f>
        <v>10556358984699.76</v>
      </c>
      <c r="D142" s="483">
        <f ca="1">D111+CHP!C221+Autoproducer!C221</f>
        <v>10509083762047.934</v>
      </c>
      <c r="E142" s="483">
        <f ca="1">E111+CHP!D221+Autoproducer!D221</f>
        <v>11152320661827.514</v>
      </c>
      <c r="F142" s="483">
        <f ca="1">F111+CHP!E221+Autoproducer!E221</f>
        <v>10463104136237.566</v>
      </c>
      <c r="G142" s="483">
        <f ca="1">G111+CHP!F221+Autoproducer!F221</f>
        <v>12403097921852.449</v>
      </c>
      <c r="H142" s="483">
        <f ca="1">H111+CHP!G221+Autoproducer!G221</f>
        <v>11024696297361.559</v>
      </c>
      <c r="I142" s="483">
        <f ca="1">I111+CHP!H221+Autoproducer!H221</f>
        <v>11382044103319.555</v>
      </c>
      <c r="J142" s="483">
        <f ca="1">J111+CHP!I221+Autoproducer!I221</f>
        <v>11751183899022.73</v>
      </c>
      <c r="K142" s="483">
        <f ca="1">K111+CHP!J221+Autoproducer!J221</f>
        <v>12132508079088.313</v>
      </c>
      <c r="L142" s="483">
        <f ca="1">L111+CHP!K221+Autoproducer!K221</f>
        <v>12526422145979.813</v>
      </c>
      <c r="M142" s="483">
        <f ca="1">M111+CHP!L221+Autoproducer!L221</f>
        <v>12933345148639.906</v>
      </c>
      <c r="N142" s="483">
        <f ca="1">N111+CHP!M221+Autoproducer!M221</f>
        <v>13353710135813.094</v>
      </c>
      <c r="O142" s="483">
        <f ca="1">O111+CHP!N221+Autoproducer!N221</f>
        <v>13478832107246.211</v>
      </c>
      <c r="P142" s="483">
        <f ca="1">P111+CHP!O221+Autoproducer!O221</f>
        <v>13605193435774.865</v>
      </c>
      <c r="Q142" s="483">
        <f ca="1">Q111+CHP!P221+Autoproducer!P221</f>
        <v>13732806397468.5</v>
      </c>
      <c r="R142" s="483">
        <f ca="1">R111+CHP!Q221+Autoproducer!Q221</f>
        <v>13861683389993.375</v>
      </c>
      <c r="S142" s="483">
        <f ca="1">S111+CHP!R221+Autoproducer!R221</f>
        <v>13991836933817.02</v>
      </c>
      <c r="T142" s="483">
        <f ca="1">T111+CHP!S221+Autoproducer!S221</f>
        <v>14123279673424.58</v>
      </c>
      <c r="U142" s="483">
        <f ca="1">U111+CHP!T221+Autoproducer!T221</f>
        <v>14256024378547.254</v>
      </c>
      <c r="V142" s="483">
        <f ca="1">V111+CHP!U221+Autoproducer!U221</f>
        <v>14390083945402.883</v>
      </c>
      <c r="W142" s="483">
        <f ca="1">W111+CHP!V221+Autoproducer!V221</f>
        <v>14525471397948.805</v>
      </c>
      <c r="X142" s="483">
        <f ca="1">X111+CHP!W221+Autoproducer!W221</f>
        <v>14662199889147.148</v>
      </c>
      <c r="Y142" s="483">
        <f ca="1">Y111+CHP!X221+Autoproducer!X221</f>
        <v>14648156809371.91</v>
      </c>
      <c r="Z142" s="483">
        <f ca="1">Z111+CHP!Y221+Autoproducer!Y221</f>
        <v>14634127876063.281</v>
      </c>
      <c r="AA142" s="483">
        <f ca="1">AA111+CHP!Z221+Autoproducer!Z221</f>
        <v>14620113074970.645</v>
      </c>
      <c r="AB142" s="483">
        <f ca="1">AB111+CHP!AA221+Autoproducer!AA221</f>
        <v>14606112391857.742</v>
      </c>
      <c r="AC142" s="483">
        <f ca="1">AC111+CHP!AB221+Autoproducer!AB221</f>
        <v>14592125812502.656</v>
      </c>
      <c r="AD142" s="483">
        <f ca="1">AD111+CHP!AC221+Autoproducer!AC221</f>
        <v>14578153322697.797</v>
      </c>
      <c r="AE142" s="483">
        <f ca="1">AE111+CHP!AD221+Autoproducer!AD221</f>
        <v>14564194908249.879</v>
      </c>
      <c r="AF142" s="483">
        <f ca="1">AF111+CHP!AE221+Autoproducer!AE221</f>
        <v>14550250554979.932</v>
      </c>
      <c r="AG142" s="483">
        <f ca="1">AG111+CHP!AF221+Autoproducer!AF221</f>
        <v>14536320248723.248</v>
      </c>
      <c r="AH142" s="483">
        <f ca="1">AH111+CHP!AG221+Autoproducer!AG221</f>
        <v>14522403975329.402</v>
      </c>
    </row>
    <row r="143" spans="1:34">
      <c r="A143" s="458" t="s">
        <v>260</v>
      </c>
      <c r="B143" s="458" t="s">
        <v>395</v>
      </c>
      <c r="C143" s="483">
        <f ca="1">C112+CHP!B222+Autoproducer!B222</f>
        <v>894889039043.69067</v>
      </c>
      <c r="D143" s="483">
        <f ca="1">D112+CHP!C222+Autoproducer!C222</f>
        <v>994881940989.33386</v>
      </c>
      <c r="E143" s="483">
        <f ca="1">E112+CHP!D222+Autoproducer!D222</f>
        <v>865335116722.8844</v>
      </c>
      <c r="F143" s="483">
        <f ca="1">F112+CHP!E222+Autoproducer!E222</f>
        <v>998886654094.93176</v>
      </c>
      <c r="G143" s="483">
        <f ca="1">G112+CHP!F222+Autoproducer!F222</f>
        <v>1262920627608.4441</v>
      </c>
      <c r="H143" s="483">
        <f ca="1">H112+CHP!G222+Autoproducer!G222</f>
        <v>1162811065663.8721</v>
      </c>
      <c r="I143" s="483">
        <f ca="1">I112+CHP!H222+Autoproducer!H222</f>
        <v>1174085330652.8577</v>
      </c>
      <c r="J143" s="483">
        <f ca="1">J112+CHP!I222+Autoproducer!I222</f>
        <v>1185468907510.981</v>
      </c>
      <c r="K143" s="483">
        <f ca="1">K112+CHP!J222+Autoproducer!J222</f>
        <v>1196962856093.1187</v>
      </c>
      <c r="L143" s="483">
        <f ca="1">L112+CHP!K222+Autoproducer!K222</f>
        <v>1208568246530.1819</v>
      </c>
      <c r="M143" s="483">
        <f ca="1">M112+CHP!L222+Autoproducer!L222</f>
        <v>1220286159328.7461</v>
      </c>
      <c r="N143" s="483">
        <f ca="1">N112+CHP!M222+Autoproducer!M222</f>
        <v>1232117685471.6528</v>
      </c>
      <c r="O143" s="483">
        <f ca="1">O112+CHP!N222+Autoproducer!N222</f>
        <v>1242615301243.5251</v>
      </c>
      <c r="P143" s="483">
        <f ca="1">P112+CHP!O222+Autoproducer!O222</f>
        <v>1253202356472.5146</v>
      </c>
      <c r="Q143" s="483">
        <f ca="1">Q112+CHP!P222+Autoproducer!P222</f>
        <v>1263879613180.8438</v>
      </c>
      <c r="R143" s="483">
        <f ca="1">R112+CHP!Q222+Autoproducer!Q222</f>
        <v>1274647839883.1458</v>
      </c>
      <c r="S143" s="483">
        <f ca="1">S112+CHP!R222+Autoproducer!R222</f>
        <v>1285507811641.7832</v>
      </c>
      <c r="T143" s="483">
        <f ca="1">T112+CHP!S222+Autoproducer!S222</f>
        <v>1296460310122.6321</v>
      </c>
      <c r="U143" s="483">
        <f ca="1">U112+CHP!T222+Autoproducer!T222</f>
        <v>1307506123651.3452</v>
      </c>
      <c r="V143" s="483">
        <f ca="1">V112+CHP!U222+Autoproducer!U222</f>
        <v>1318646047270.0918</v>
      </c>
      <c r="W143" s="483">
        <f ca="1">W112+CHP!V222+Autoproducer!V222</f>
        <v>1329880882794.7852</v>
      </c>
      <c r="X143" s="483">
        <f ca="1">X112+CHP!W222+Autoproducer!W222</f>
        <v>1341211438872.7891</v>
      </c>
      <c r="Y143" s="483">
        <f ca="1">Y112+CHP!X222+Autoproducer!X222</f>
        <v>1349450708329.353</v>
      </c>
      <c r="Z143" s="483">
        <f ca="1">Z112+CHP!Y222+Autoproducer!Y222</f>
        <v>1357740592893.4316</v>
      </c>
      <c r="AA143" s="483">
        <f ca="1">AA112+CHP!Z222+Autoproducer!Z222</f>
        <v>1366081403501.4639</v>
      </c>
      <c r="AB143" s="483">
        <f ca="1">AB112+CHP!AA222+Autoproducer!AA222</f>
        <v>1374473453000.0195</v>
      </c>
      <c r="AC143" s="483">
        <f ca="1">AC112+CHP!AB222+Autoproducer!AB222</f>
        <v>1382917056157.5347</v>
      </c>
      <c r="AD143" s="483">
        <f ca="1">AD112+CHP!AC222+Autoproducer!AC222</f>
        <v>1391412529676.1145</v>
      </c>
      <c r="AE143" s="483">
        <f ca="1">AE112+CHP!AD222+Autoproducer!AD222</f>
        <v>1399960192203.416</v>
      </c>
      <c r="AF143" s="483">
        <f ca="1">AF112+CHP!AE222+Autoproducer!AE222</f>
        <v>1408560364344.5977</v>
      </c>
      <c r="AG143" s="483">
        <f ca="1">AG112+CHP!AF222+Autoproducer!AF222</f>
        <v>1417213368674.3435</v>
      </c>
      <c r="AH143" s="483">
        <f ca="1">AH112+CHP!AG222+Autoproducer!AG222</f>
        <v>1425919529748.9663</v>
      </c>
    </row>
    <row r="144" spans="1:34">
      <c r="A144" s="458" t="s">
        <v>307</v>
      </c>
      <c r="B144" s="458" t="s">
        <v>395</v>
      </c>
      <c r="C144" s="483">
        <f ca="1">C113+CHP!B223+Autoproducer!B223</f>
        <v>1116845178523.7764</v>
      </c>
      <c r="D144" s="483">
        <f ca="1">D113+CHP!C223+Autoproducer!C223</f>
        <v>1241638963621.3494</v>
      </c>
      <c r="E144" s="483">
        <f ca="1">E113+CHP!D223+Autoproducer!D223</f>
        <v>1079961102163.0562</v>
      </c>
      <c r="F144" s="483">
        <f ca="1">F113+CHP!E223+Autoproducer!E223</f>
        <v>1246636951448.0164</v>
      </c>
      <c r="G144" s="483">
        <f ca="1">G113+CHP!F223+Autoproducer!F223</f>
        <v>1576158330545.6584</v>
      </c>
      <c r="H144" s="483">
        <f ca="1">H113+CHP!G223+Autoproducer!G223</f>
        <v>1451218950685.332</v>
      </c>
      <c r="I144" s="483">
        <f ca="1">I113+CHP!H223+Autoproducer!H223</f>
        <v>1465289531444.4878</v>
      </c>
      <c r="J144" s="483">
        <f ca="1">J113+CHP!I223+Autoproducer!I223</f>
        <v>1479496536306.1589</v>
      </c>
      <c r="K144" s="483">
        <f ca="1">K113+CHP!J223+Autoproducer!J223</f>
        <v>1493841287997.25</v>
      </c>
      <c r="L144" s="483">
        <f ca="1">L113+CHP!K223+Autoproducer!K223</f>
        <v>1508325122069.4287</v>
      </c>
      <c r="M144" s="483">
        <f ca="1">M113+CHP!L223+Autoproducer!L223</f>
        <v>1522949387023.4653</v>
      </c>
      <c r="N144" s="483">
        <f ca="1">N113+CHP!M223+Autoproducer!M223</f>
        <v>1537715444434.7891</v>
      </c>
      <c r="O144" s="483">
        <f ca="1">O113+CHP!N223+Autoproducer!N223</f>
        <v>1550816746439.0459</v>
      </c>
      <c r="P144" s="483">
        <f ca="1">P113+CHP!O223+Autoproducer!O223</f>
        <v>1564029671250.2578</v>
      </c>
      <c r="Q144" s="483">
        <f ca="1">Q113+CHP!P223+Autoproducer!P223</f>
        <v>1577355169892.303</v>
      </c>
      <c r="R144" s="483">
        <f ca="1">R113+CHP!Q223+Autoproducer!Q223</f>
        <v>1590794201491.7617</v>
      </c>
      <c r="S144" s="483">
        <f ca="1">S113+CHP!R223+Autoproducer!R223</f>
        <v>1604347733346.9507</v>
      </c>
      <c r="T144" s="483">
        <f ca="1">T113+CHP!S223+Autoproducer!S223</f>
        <v>1618016740997.5498</v>
      </c>
      <c r="U144" s="483">
        <f ca="1">U113+CHP!T223+Autoproducer!T223</f>
        <v>1631802208294.8125</v>
      </c>
      <c r="V144" s="483">
        <f ca="1">V113+CHP!U223+Autoproducer!U223</f>
        <v>1645705127472.3857</v>
      </c>
      <c r="W144" s="483">
        <f ca="1">W113+CHP!V223+Autoproducer!V223</f>
        <v>1659726499217.7246</v>
      </c>
      <c r="X144" s="483">
        <f ca="1">X113+CHP!W223+Autoproducer!W223</f>
        <v>1673867332744.1196</v>
      </c>
      <c r="Y144" s="483">
        <f ca="1">Y113+CHP!X223+Autoproducer!X223</f>
        <v>1684150158843.9404</v>
      </c>
      <c r="Z144" s="483">
        <f ca="1">Z113+CHP!Y223+Autoproducer!Y223</f>
        <v>1694496153936.0288</v>
      </c>
      <c r="AA144" s="483">
        <f ca="1">AA113+CHP!Z223+Autoproducer!Z223</f>
        <v>1704905706077.281</v>
      </c>
      <c r="AB144" s="483">
        <f ca="1">AB113+CHP!AA223+Autoproducer!AA223</f>
        <v>1715379205708.4883</v>
      </c>
      <c r="AC144" s="483">
        <f ca="1">AC113+CHP!AB223+Autoproducer!AB223</f>
        <v>1725917045668.9775</v>
      </c>
      <c r="AD144" s="483">
        <f ca="1">AD113+CHP!AC223+Autoproducer!AC223</f>
        <v>1736519621211.3511</v>
      </c>
      <c r="AE144" s="483">
        <f ca="1">AE113+CHP!AD223+Autoproducer!AD223</f>
        <v>1747187330016.3066</v>
      </c>
      <c r="AF144" s="483">
        <f ca="1">AF113+CHP!AE223+Autoproducer!AE223</f>
        <v>1757920572207.5588</v>
      </c>
      <c r="AG144" s="483">
        <f ca="1">AG113+CHP!AF223+Autoproducer!AF223</f>
        <v>1768719750366.8423</v>
      </c>
      <c r="AH144" s="483">
        <f ca="1">AH113+CHP!AG223+Autoproducer!AG223</f>
        <v>1779585269549.0129</v>
      </c>
    </row>
    <row r="145" spans="1:34">
      <c r="A145" s="459" t="s">
        <v>308</v>
      </c>
      <c r="B145" s="459" t="s">
        <v>394</v>
      </c>
      <c r="C145" s="483">
        <f ca="1">C114+CHP!B224+Autoproducer!B224</f>
        <v>7298101883991.1055</v>
      </c>
      <c r="D145" s="483">
        <f ca="1">D114+CHP!C224+Autoproducer!C224</f>
        <v>6007167291463.1934</v>
      </c>
      <c r="E145" s="483">
        <f ca="1">E114+CHP!D224+Autoproducer!D224</f>
        <v>6051513543484.8506</v>
      </c>
      <c r="F145" s="483">
        <f ca="1">F114+CHP!E224+Autoproducer!E224</f>
        <v>5721619992350.3047</v>
      </c>
      <c r="G145" s="483">
        <f ca="1">G114+CHP!F224+Autoproducer!F224</f>
        <v>10040505570771.949</v>
      </c>
      <c r="H145" s="483">
        <f ca="1">H114+CHP!G224+Autoproducer!G224</f>
        <v>10310294322607.723</v>
      </c>
      <c r="I145" s="483">
        <f ca="1">I114+CHP!H224+Autoproducer!H224</f>
        <v>10539044181263.156</v>
      </c>
      <c r="J145" s="483">
        <f ca="1">J114+CHP!I224+Autoproducer!I224</f>
        <v>10773582101600.801</v>
      </c>
      <c r="K145" s="483">
        <f ca="1">K114+CHP!J224+Autoproducer!J224</f>
        <v>11014067630938.996</v>
      </c>
      <c r="L145" s="483">
        <f ca="1">L114+CHP!K224+Autoproducer!K224</f>
        <v>11260664925315.018</v>
      </c>
      <c r="M145" s="483">
        <f ca="1">M114+CHP!L224+Autoproducer!L224</f>
        <v>11513542885729.648</v>
      </c>
      <c r="N145" s="483">
        <f ca="1">N114+CHP!M224+Autoproducer!M224</f>
        <v>11772875298463.4</v>
      </c>
      <c r="O145" s="483">
        <f ca="1">O114+CHP!N224+Autoproducer!N224</f>
        <v>12021507369686.779</v>
      </c>
      <c r="P145" s="483">
        <f ca="1">P114+CHP!O224+Autoproducer!O224</f>
        <v>12276411058327.748</v>
      </c>
      <c r="Q145" s="483">
        <f ca="1">Q114+CHP!P224+Autoproducer!P224</f>
        <v>12537760191600.029</v>
      </c>
      <c r="R145" s="483">
        <f ca="1">R114+CHP!Q224+Autoproducer!Q224</f>
        <v>12805733614948.059</v>
      </c>
      <c r="S145" s="483">
        <f ca="1">S114+CHP!R224+Autoproducer!R224</f>
        <v>13080515339256.086</v>
      </c>
      <c r="T145" s="483">
        <f ca="1">T114+CHP!S224+Autoproducer!S224</f>
        <v>13362294692401.82</v>
      </c>
      <c r="U145" s="483">
        <f ca="1">U114+CHP!T224+Autoproducer!T224</f>
        <v>13651266475283.129</v>
      </c>
      <c r="V145" s="483">
        <f ca="1">V114+CHP!U224+Autoproducer!U224</f>
        <v>13947631122450.076</v>
      </c>
      <c r="W145" s="483">
        <f ca="1">W114+CHP!V224+Autoproducer!V224</f>
        <v>14251594867478.578</v>
      </c>
      <c r="X145" s="483">
        <f ca="1">X114+CHP!W224+Autoproducer!W224</f>
        <v>14563369913225.889</v>
      </c>
      <c r="Y145" s="483">
        <f ca="1">Y114+CHP!X224+Autoproducer!X224</f>
        <v>14749872020408.74</v>
      </c>
      <c r="Z145" s="483">
        <f ca="1">Z114+CHP!Y224+Autoproducer!Y224</f>
        <v>14940038685254.445</v>
      </c>
      <c r="AA145" s="483">
        <f ca="1">AA114+CHP!Z224+Autoproducer!Z224</f>
        <v>15133945127655.988</v>
      </c>
      <c r="AB145" s="483">
        <f ca="1">AB114+CHP!AA224+Autoproducer!AA224</f>
        <v>15331668116774.412</v>
      </c>
      <c r="AC145" s="483">
        <f ca="1">AC114+CHP!AB224+Autoproducer!AB224</f>
        <v>15533286002956.67</v>
      </c>
      <c r="AD145" s="483">
        <f ca="1">AD114+CHP!AC224+Autoproducer!AC224</f>
        <v>15738878750311.037</v>
      </c>
      <c r="AE145" s="483">
        <f ca="1">AE114+CHP!AD224+Autoproducer!AD224</f>
        <v>15948527969953.637</v>
      </c>
      <c r="AF145" s="483">
        <f ca="1">AF114+CHP!AE224+Autoproducer!AE224</f>
        <v>16162316953939.949</v>
      </c>
      <c r="AG145" s="483">
        <f ca="1">AG114+CHP!AF224+Autoproducer!AF224</f>
        <v>16380330709895.367</v>
      </c>
      <c r="AH145" s="483">
        <f ca="1">AH114+CHP!AG224+Autoproducer!AG224</f>
        <v>16602655996359.229</v>
      </c>
    </row>
    <row r="146" spans="1:34">
      <c r="A146" s="459" t="s">
        <v>309</v>
      </c>
      <c r="B146" s="459" t="s">
        <v>394</v>
      </c>
      <c r="C146" s="483">
        <f ca="1">C115+CHP!B225+Autoproducer!B225</f>
        <v>625845184483.51892</v>
      </c>
      <c r="D146" s="483">
        <f ca="1">D115+CHP!C225+Autoproducer!C225</f>
        <v>643389560725.4917</v>
      </c>
      <c r="E146" s="483">
        <f ca="1">E115+CHP!D225+Autoproducer!D225</f>
        <v>656765460167.13586</v>
      </c>
      <c r="F146" s="483">
        <f ca="1">F115+CHP!E225+Autoproducer!E225</f>
        <v>695080516784.80798</v>
      </c>
      <c r="G146" s="483">
        <f ca="1">G115+CHP!F225+Autoproducer!F225</f>
        <v>834303011433.9624</v>
      </c>
      <c r="H146" s="483">
        <f ca="1">H115+CHP!G225+Autoproducer!G225</f>
        <v>825013275736.08032</v>
      </c>
      <c r="I146" s="483">
        <f ca="1">I115+CHP!H225+Autoproducer!H225</f>
        <v>836160036517.3468</v>
      </c>
      <c r="J146" s="483">
        <f ca="1">J115+CHP!I225+Autoproducer!I225</f>
        <v>847457401270.172</v>
      </c>
      <c r="K146" s="483">
        <f ca="1">K115+CHP!J225+Autoproducer!J225</f>
        <v>858907404805.98657</v>
      </c>
      <c r="L146" s="483">
        <f ca="1">L115+CHP!K225+Autoproducer!K225</f>
        <v>870512109428.5741</v>
      </c>
      <c r="M146" s="483">
        <f ca="1">M115+CHP!L225+Autoproducer!L225</f>
        <v>882273605305.52002</v>
      </c>
      <c r="N146" s="483">
        <f ca="1">N115+CHP!M225+Autoproducer!M225</f>
        <v>894194010844.6814</v>
      </c>
      <c r="O146" s="483">
        <f ca="1">O115+CHP!N225+Autoproducer!N225</f>
        <v>903956486788.2616</v>
      </c>
      <c r="P146" s="483">
        <f ca="1">P115+CHP!O225+Autoproducer!O225</f>
        <v>913825545794.7937</v>
      </c>
      <c r="Q146" s="483">
        <f ca="1">Q115+CHP!P225+Autoproducer!P225</f>
        <v>923802351498.31616</v>
      </c>
      <c r="R146" s="483">
        <f ca="1">R115+CHP!Q225+Autoproducer!Q225</f>
        <v>933888080236.98877</v>
      </c>
      <c r="S146" s="483">
        <f ca="1">S115+CHP!R225+Autoproducer!R225</f>
        <v>944083921191.79224</v>
      </c>
      <c r="T146" s="483">
        <f ca="1">T115+CHP!S225+Autoproducer!S225</f>
        <v>954391076526.7395</v>
      </c>
      <c r="U146" s="483">
        <f ca="1">U115+CHP!T225+Autoproducer!T225</f>
        <v>964810761530.62231</v>
      </c>
      <c r="V146" s="483">
        <f ca="1">V115+CHP!U225+Autoproducer!U225</f>
        <v>975344204760.2998</v>
      </c>
      <c r="W146" s="483">
        <f ca="1">W115+CHP!V225+Autoproducer!V225</f>
        <v>985992648185.55652</v>
      </c>
      <c r="X146" s="483">
        <f ca="1">X115+CHP!W225+Autoproducer!W225</f>
        <v>996757347335.53821</v>
      </c>
      <c r="Y146" s="483">
        <f ca="1">Y115+CHP!X225+Autoproducer!X225</f>
        <v>998318437801.99487</v>
      </c>
      <c r="Z146" s="483">
        <f ca="1">Z115+CHP!Y225+Autoproducer!Y225</f>
        <v>999881973199.95923</v>
      </c>
      <c r="AA146" s="483">
        <f ca="1">AA115+CHP!Z225+Autoproducer!Z225</f>
        <v>1001447957358.6079</v>
      </c>
      <c r="AB146" s="483">
        <f ca="1">AB115+CHP!AA225+Autoproducer!AA225</f>
        <v>1003016394113.1138</v>
      </c>
      <c r="AC146" s="483">
        <f ca="1">AC115+CHP!AB225+Autoproducer!AB225</f>
        <v>1004587287304.6564</v>
      </c>
      <c r="AD146" s="483">
        <f ca="1">AD115+CHP!AC225+Autoproducer!AC225</f>
        <v>1006160640780.4316</v>
      </c>
      <c r="AE146" s="483">
        <f ca="1">AE115+CHP!AD225+Autoproducer!AD225</f>
        <v>1007736458393.6599</v>
      </c>
      <c r="AF146" s="483">
        <f ca="1">AF115+CHP!AE225+Autoproducer!AE225</f>
        <v>1009314744003.597</v>
      </c>
      <c r="AG146" s="483">
        <f ca="1">AG115+CHP!AF225+Autoproducer!AF225</f>
        <v>1010895501475.5431</v>
      </c>
      <c r="AH146" s="483">
        <f ca="1">AH115+CHP!AG225+Autoproducer!AG225</f>
        <v>1012478734680.8521</v>
      </c>
    </row>
    <row r="147" spans="1:34">
      <c r="A147" s="459" t="s">
        <v>310</v>
      </c>
      <c r="B147" s="459" t="s">
        <v>394</v>
      </c>
      <c r="C147" s="483">
        <f ca="1">C116+CHP!B226+Autoproducer!B226</f>
        <v>826079131733.41699</v>
      </c>
      <c r="D147" s="483">
        <f ca="1">D116+CHP!C226+Autoproducer!C226</f>
        <v>849236684834.56262</v>
      </c>
      <c r="E147" s="483">
        <f ca="1">E116+CHP!D226+Autoproducer!D226</f>
        <v>866892091748.05603</v>
      </c>
      <c r="F147" s="483">
        <f ca="1">F116+CHP!E226+Autoproducer!E226</f>
        <v>917465731184.40259</v>
      </c>
      <c r="G147" s="483">
        <f ca="1">G116+CHP!F226+Autoproducer!F226</f>
        <v>1101231301886.1172</v>
      </c>
      <c r="H147" s="483">
        <f ca="1">H116+CHP!G226+Autoproducer!G226</f>
        <v>1088969392727.7487</v>
      </c>
      <c r="I147" s="483">
        <f ca="1">I116+CHP!H226+Autoproducer!H226</f>
        <v>1103682466657.4099</v>
      </c>
      <c r="J147" s="483">
        <f ca="1">J116+CHP!I226+Autoproducer!I226</f>
        <v>1118594329043.2991</v>
      </c>
      <c r="K147" s="483">
        <f ca="1">K116+CHP!J226+Autoproducer!J226</f>
        <v>1133707665717.7932</v>
      </c>
      <c r="L147" s="483">
        <f ca="1">L116+CHP!K226+Autoproducer!K226</f>
        <v>1149025198801.5718</v>
      </c>
      <c r="M147" s="483">
        <f ca="1">M116+CHP!L226+Autoproducer!L226</f>
        <v>1164549687193.9077</v>
      </c>
      <c r="N147" s="483">
        <f ca="1">N116+CHP!M226+Autoproducer!M226</f>
        <v>1180283927069.584</v>
      </c>
      <c r="O147" s="483">
        <f ca="1">O116+CHP!N226+Autoproducer!N226</f>
        <v>1193169825772.626</v>
      </c>
      <c r="P147" s="483">
        <f ca="1">P116+CHP!O226+Autoproducer!O226</f>
        <v>1206196407900.7124</v>
      </c>
      <c r="Q147" s="483">
        <f ca="1">Q116+CHP!P226+Autoproducer!P226</f>
        <v>1219365209382.8872</v>
      </c>
      <c r="R147" s="483">
        <f ca="1">R116+CHP!Q226+Autoproducer!Q226</f>
        <v>1232677782916.895</v>
      </c>
      <c r="S147" s="483">
        <f ca="1">S116+CHP!R226+Autoproducer!R226</f>
        <v>1246135698152.2524</v>
      </c>
      <c r="T147" s="483">
        <f ca="1">T116+CHP!S226+Autoproducer!S226</f>
        <v>1259740541875.324</v>
      </c>
      <c r="U147" s="483">
        <f ca="1">U116+CHP!T226+Autoproducer!T226</f>
        <v>1273493918196.4126</v>
      </c>
      <c r="V147" s="483">
        <f ca="1">V116+CHP!U226+Autoproducer!U226</f>
        <v>1287397448738.8999</v>
      </c>
      <c r="W147" s="483">
        <f ca="1">W116+CHP!V226+Autoproducer!V226</f>
        <v>1301452772830.4446</v>
      </c>
      <c r="X147" s="483">
        <f ca="1">X116+CHP!W226+Autoproducer!W226</f>
        <v>1315661547696.272</v>
      </c>
      <c r="Y147" s="483">
        <f ca="1">Y116+CHP!X226+Autoproducer!X226</f>
        <v>1317722096038.0347</v>
      </c>
      <c r="Z147" s="483">
        <f ca="1">Z116+CHP!Y226+Autoproducer!Y226</f>
        <v>1319785871546.7505</v>
      </c>
      <c r="AA147" s="483">
        <f ca="1">AA116+CHP!Z226+Autoproducer!Z226</f>
        <v>1321852879276.709</v>
      </c>
      <c r="AB147" s="483">
        <f ca="1">AB116+CHP!AA226+Autoproducer!AA226</f>
        <v>1323923124290.1152</v>
      </c>
      <c r="AC147" s="483">
        <f ca="1">AC116+CHP!AB226+Autoproducer!AB226</f>
        <v>1325996611657.1006</v>
      </c>
      <c r="AD147" s="483">
        <f ca="1">AD116+CHP!AC226+Autoproducer!AC226</f>
        <v>1328073346455.7407</v>
      </c>
      <c r="AE147" s="483">
        <f ca="1">AE116+CHP!AD226+Autoproducer!AD226</f>
        <v>1330153333772.0608</v>
      </c>
      <c r="AF147" s="483">
        <f ca="1">AF116+CHP!AE226+Autoproducer!AE226</f>
        <v>1332236578700.0542</v>
      </c>
      <c r="AG147" s="483">
        <f ca="1">AG116+CHP!AF226+Autoproducer!AF226</f>
        <v>1334323086341.6909</v>
      </c>
      <c r="AH147" s="483">
        <f ca="1">AH116+CHP!AG226+Autoproducer!AG226</f>
        <v>1336412861806.9321</v>
      </c>
    </row>
    <row r="148" spans="1:34">
      <c r="A148" s="455" t="s">
        <v>263</v>
      </c>
      <c r="B148" s="455" t="s">
        <v>819</v>
      </c>
      <c r="C148" s="483">
        <f ca="1">C117+CHP!B227+Autoproducer!B227</f>
        <v>21479665377.683533</v>
      </c>
      <c r="D148" s="483">
        <f ca="1">D117+CHP!C227+Autoproducer!C227</f>
        <v>21420036809.894432</v>
      </c>
      <c r="E148" s="483">
        <f ca="1">E117+CHP!D227+Autoproducer!D227</f>
        <v>21583819640.60873</v>
      </c>
      <c r="F148" s="483">
        <f ca="1">F117+CHP!E227+Autoproducer!E227</f>
        <v>23074481359.247688</v>
      </c>
      <c r="G148" s="483">
        <f ca="1">G117+CHP!F227+Autoproducer!F227</f>
        <v>28182375168.876236</v>
      </c>
      <c r="H148" s="483">
        <f ca="1">H117+CHP!G227+Autoproducer!G227</f>
        <v>28258091909.24633</v>
      </c>
      <c r="I148" s="483">
        <f ca="1">I117+CHP!H227+Autoproducer!H227</f>
        <v>28275481002.472889</v>
      </c>
      <c r="J148" s="483">
        <f ca="1">J117+CHP!I227+Autoproducer!I227</f>
        <v>28292880796.371109</v>
      </c>
      <c r="K148" s="483">
        <f ca="1">K117+CHP!J227+Autoproducer!J227</f>
        <v>28310291297.525833</v>
      </c>
      <c r="L148" s="483">
        <f ca="1">L117+CHP!K227+Autoproducer!K227</f>
        <v>28327712512.525944</v>
      </c>
      <c r="M148" s="483">
        <f ca="1">M117+CHP!L227+Autoproducer!L227</f>
        <v>28345144447.964382</v>
      </c>
      <c r="N148" s="483">
        <f ca="1">N117+CHP!M227+Autoproducer!M227</f>
        <v>28362587110.438164</v>
      </c>
      <c r="O148" s="483">
        <f ca="1">O117+CHP!N227+Autoproducer!N227</f>
        <v>28665097276.351501</v>
      </c>
      <c r="P148" s="483">
        <f ca="1">P117+CHP!O227+Autoproducer!O227</f>
        <v>28970833960.358017</v>
      </c>
      <c r="Q148" s="483">
        <f ca="1">Q117+CHP!P227+Autoproducer!P227</f>
        <v>29279831575.90947</v>
      </c>
      <c r="R148" s="483">
        <f ca="1">R117+CHP!Q227+Autoproducer!Q227</f>
        <v>29592124903.505219</v>
      </c>
      <c r="S148" s="483">
        <f ca="1">S117+CHP!R227+Autoproducer!R227</f>
        <v>29907749094.607071</v>
      </c>
      <c r="T148" s="483">
        <f ca="1">T117+CHP!S227+Autoproducer!S227</f>
        <v>30226739675.595871</v>
      </c>
      <c r="U148" s="483">
        <f ca="1">U117+CHP!T227+Autoproducer!T227</f>
        <v>30549132551.77037</v>
      </c>
      <c r="V148" s="483">
        <f ca="1">V117+CHP!U227+Autoproducer!U227</f>
        <v>30874964011.388657</v>
      </c>
      <c r="W148" s="483">
        <f ca="1">W117+CHP!V227+Autoproducer!V227</f>
        <v>31204270729.752731</v>
      </c>
      <c r="X148" s="483">
        <f ca="1">X117+CHP!W227+Autoproducer!W227</f>
        <v>31537089773.33667</v>
      </c>
      <c r="Y148" s="483">
        <f ca="1">Y117+CHP!X227+Autoproducer!X227</f>
        <v>31549543829.766273</v>
      </c>
      <c r="Z148" s="483">
        <f ca="1">Z117+CHP!Y227+Autoproducer!Y227</f>
        <v>31562002804.326332</v>
      </c>
      <c r="AA148" s="483">
        <f ca="1">AA117+CHP!Z227+Autoproducer!Z227</f>
        <v>31574466698.959026</v>
      </c>
      <c r="AB148" s="483">
        <f ca="1">AB117+CHP!AA227+Autoproducer!AA227</f>
        <v>31586935515.607285</v>
      </c>
      <c r="AC148" s="483">
        <f ca="1">AC117+CHP!AB227+Autoproducer!AB227</f>
        <v>31599409256.214844</v>
      </c>
      <c r="AD148" s="483">
        <f ca="1">AD117+CHP!AC227+Autoproducer!AC227</f>
        <v>31611887922.726166</v>
      </c>
      <c r="AE148" s="483">
        <f ca="1">AE117+CHP!AD227+Autoproducer!AD227</f>
        <v>31624371517.086502</v>
      </c>
      <c r="AF148" s="483">
        <f ca="1">AF117+CHP!AE227+Autoproducer!AE227</f>
        <v>31636860041.24189</v>
      </c>
      <c r="AG148" s="483">
        <f ca="1">AG117+CHP!AF227+Autoproducer!AF227</f>
        <v>31649353497.139084</v>
      </c>
      <c r="AH148" s="483">
        <f ca="1">AH117+CHP!AG227+Autoproducer!AG227</f>
        <v>31661851886.725666</v>
      </c>
    </row>
    <row r="149" spans="1:34">
      <c r="A149" s="455" t="s">
        <v>311</v>
      </c>
      <c r="B149" s="455" t="s">
        <v>819</v>
      </c>
      <c r="C149" s="483">
        <f ca="1">C118+CHP!B228+Autoproducer!B228</f>
        <v>5500527666.879343</v>
      </c>
      <c r="D149" s="483">
        <f ca="1">D118+CHP!C228+Autoproducer!C228</f>
        <v>5485257941.7186756</v>
      </c>
      <c r="E149" s="483">
        <f ca="1">E118+CHP!D228+Autoproducer!D228</f>
        <v>5527199563.0550966</v>
      </c>
      <c r="F149" s="483">
        <f ca="1">F118+CHP!E228+Autoproducer!E228</f>
        <v>5908929253.9584913</v>
      </c>
      <c r="G149" s="483">
        <f ca="1">G118+CHP!F228+Autoproducer!F228</f>
        <v>7216962257.5142269</v>
      </c>
      <c r="H149" s="483">
        <f ca="1">H118+CHP!G228+Autoproducer!G228</f>
        <v>7236351853.112133</v>
      </c>
      <c r="I149" s="483">
        <f ca="1">I118+CHP!H228+Autoproducer!H228</f>
        <v>7240804864.2141609</v>
      </c>
      <c r="J149" s="483">
        <f ca="1">J118+CHP!I228+Autoproducer!I228</f>
        <v>7245260615.5516367</v>
      </c>
      <c r="K149" s="483">
        <f ca="1">K118+CHP!J228+Autoproducer!J228</f>
        <v>7249719108.8108139</v>
      </c>
      <c r="L149" s="483">
        <f ca="1">L118+CHP!K228+Autoproducer!K228</f>
        <v>7254180345.678978</v>
      </c>
      <c r="M149" s="483">
        <f ca="1">M118+CHP!L228+Autoproducer!L228</f>
        <v>7258644327.8444557</v>
      </c>
      <c r="N149" s="483">
        <f ca="1">N118+CHP!M228+Autoproducer!M228</f>
        <v>7263111056.9966106</v>
      </c>
      <c r="O149" s="483">
        <f ca="1">O118+CHP!N228+Autoproducer!N228</f>
        <v>7340578070.9309807</v>
      </c>
      <c r="P149" s="483">
        <f ca="1">P118+CHP!O228+Autoproducer!O228</f>
        <v>7418871333.8653736</v>
      </c>
      <c r="Q149" s="483">
        <f ca="1">Q118+CHP!P228+Autoproducer!P228</f>
        <v>7497999658.4204845</v>
      </c>
      <c r="R149" s="483">
        <f ca="1">R118+CHP!Q228+Autoproducer!Q228</f>
        <v>7577971951.2108059</v>
      </c>
      <c r="S149" s="483">
        <f ca="1">S118+CHP!R228+Autoproducer!R228</f>
        <v>7658797213.8471546</v>
      </c>
      <c r="T149" s="483">
        <f ca="1">T118+CHP!S228+Autoproducer!S228</f>
        <v>7740484543.949873</v>
      </c>
      <c r="U149" s="483">
        <f ca="1">U118+CHP!T228+Autoproducer!T228</f>
        <v>7823043136.1728735</v>
      </c>
      <c r="V149" s="483">
        <f ca="1">V118+CHP!U228+Autoproducer!U228</f>
        <v>7906482283.2385502</v>
      </c>
      <c r="W149" s="483">
        <f ca="1">W118+CHP!V228+Autoproducer!V228</f>
        <v>7990811376.9837799</v>
      </c>
      <c r="X149" s="483">
        <f ca="1">X118+CHP!W228+Autoproducer!W228</f>
        <v>8076039909.4170551</v>
      </c>
      <c r="Y149" s="483">
        <f ca="1">Y118+CHP!X228+Autoproducer!X228</f>
        <v>8079229152.8596964</v>
      </c>
      <c r="Z149" s="483">
        <f ca="1">Z118+CHP!Y228+Autoproducer!Y228</f>
        <v>8082419655.7406101</v>
      </c>
      <c r="AA149" s="483">
        <f ca="1">AA118+CHP!Z228+Autoproducer!Z228</f>
        <v>8085611418.5571461</v>
      </c>
      <c r="AB149" s="483">
        <f ca="1">AB118+CHP!AA228+Autoproducer!AA228</f>
        <v>8088804441.8068609</v>
      </c>
      <c r="AC149" s="483">
        <f ca="1">AC118+CHP!AB228+Autoproducer!AB228</f>
        <v>8091998725.9874992</v>
      </c>
      <c r="AD149" s="483">
        <f ca="1">AD118+CHP!AC228+Autoproducer!AC228</f>
        <v>8095194271.5970049</v>
      </c>
      <c r="AE149" s="483">
        <f ca="1">AE118+CHP!AD228+Autoproducer!AD228</f>
        <v>8098391079.1335182</v>
      </c>
      <c r="AF149" s="483">
        <f ca="1">AF118+CHP!AE228+Autoproducer!AE228</f>
        <v>8101589149.0953789</v>
      </c>
      <c r="AG149" s="483">
        <f ca="1">AG118+CHP!AF228+Autoproducer!AF228</f>
        <v>8104788481.9811153</v>
      </c>
      <c r="AH149" s="483">
        <f ca="1">AH118+CHP!AG228+Autoproducer!AG228</f>
        <v>8107989078.289465</v>
      </c>
    </row>
    <row r="150" spans="1:34">
      <c r="A150" s="431" t="s">
        <v>266</v>
      </c>
      <c r="B150" s="431" t="s">
        <v>393</v>
      </c>
      <c r="C150" s="483">
        <f ca="1">C119+CHP!B229+Autoproducer!B229</f>
        <v>14526237601953</v>
      </c>
      <c r="D150" s="483">
        <f ca="1">D119+CHP!C229+Autoproducer!C229</f>
        <v>12059592833071</v>
      </c>
      <c r="E150" s="483">
        <f ca="1">E119+CHP!D229+Autoproducer!D229</f>
        <v>13975009912444</v>
      </c>
      <c r="F150" s="483">
        <f ca="1">F119+CHP!E229+Autoproducer!E229</f>
        <v>10326596427924</v>
      </c>
      <c r="G150" s="483">
        <f ca="1">G119+CHP!F229+Autoproducer!F229</f>
        <v>12067524166732.998</v>
      </c>
      <c r="H150" s="483">
        <f ca="1">H119+CHP!G229+Autoproducer!G229</f>
        <v>12067524166732.998</v>
      </c>
      <c r="I150" s="483">
        <f ca="1">I119+CHP!H229+Autoproducer!H229</f>
        <v>12067524166732.998</v>
      </c>
      <c r="J150" s="483">
        <f ca="1">J119+CHP!I229+Autoproducer!I229</f>
        <v>12067524166732.998</v>
      </c>
      <c r="K150" s="483">
        <f ca="1">K119+CHP!J229+Autoproducer!J229</f>
        <v>12067524166732.998</v>
      </c>
      <c r="L150" s="483">
        <f ca="1">L119+CHP!K229+Autoproducer!K229</f>
        <v>12067524166732.998</v>
      </c>
      <c r="M150" s="483">
        <f ca="1">M119+CHP!L229+Autoproducer!L229</f>
        <v>12067524166732.998</v>
      </c>
      <c r="N150" s="483">
        <f ca="1">N119+CHP!M229+Autoproducer!M229</f>
        <v>12067524166732.998</v>
      </c>
      <c r="O150" s="483">
        <f ca="1">O119+CHP!N229+Autoproducer!N229</f>
        <v>12067524166732.998</v>
      </c>
      <c r="P150" s="483">
        <f ca="1">P119+CHP!O229+Autoproducer!O229</f>
        <v>12067524166732.998</v>
      </c>
      <c r="Q150" s="483">
        <f ca="1">Q119+CHP!P229+Autoproducer!P229</f>
        <v>12067524166732.998</v>
      </c>
      <c r="R150" s="483">
        <f ca="1">R119+CHP!Q229+Autoproducer!Q229</f>
        <v>12067524166732.998</v>
      </c>
      <c r="S150" s="483">
        <f ca="1">S119+CHP!R229+Autoproducer!R229</f>
        <v>12067524166732.998</v>
      </c>
      <c r="T150" s="483">
        <f ca="1">T119+CHP!S229+Autoproducer!S229</f>
        <v>12067524166732.998</v>
      </c>
      <c r="U150" s="483">
        <f ca="1">U119+CHP!T229+Autoproducer!T229</f>
        <v>12067524166732.998</v>
      </c>
      <c r="V150" s="483">
        <f ca="1">V119+CHP!U229+Autoproducer!U229</f>
        <v>12067524166732.998</v>
      </c>
      <c r="W150" s="483">
        <f ca="1">W119+CHP!V229+Autoproducer!V229</f>
        <v>12067524166732.998</v>
      </c>
      <c r="X150" s="483">
        <f ca="1">X119+CHP!W229+Autoproducer!W229</f>
        <v>12067524166732.998</v>
      </c>
      <c r="Y150" s="483">
        <f ca="1">Y119+CHP!X229+Autoproducer!X229</f>
        <v>12067524166732.998</v>
      </c>
      <c r="Z150" s="483">
        <f ca="1">Z119+CHP!Y229+Autoproducer!Y229</f>
        <v>12067524166732.998</v>
      </c>
      <c r="AA150" s="483">
        <f ca="1">AA119+CHP!Z229+Autoproducer!Z229</f>
        <v>12067524166732.998</v>
      </c>
      <c r="AB150" s="483">
        <f ca="1">AB119+CHP!AA229+Autoproducer!AA229</f>
        <v>12067524166732.998</v>
      </c>
      <c r="AC150" s="483">
        <f ca="1">AC119+CHP!AB229+Autoproducer!AB229</f>
        <v>12067524166732.998</v>
      </c>
      <c r="AD150" s="483">
        <f ca="1">AD119+CHP!AC229+Autoproducer!AC229</f>
        <v>12067524166732.998</v>
      </c>
      <c r="AE150" s="483">
        <f ca="1">AE119+CHP!AD229+Autoproducer!AD229</f>
        <v>12067524166732.998</v>
      </c>
      <c r="AF150" s="483">
        <f ca="1">AF119+CHP!AE229+Autoproducer!AE229</f>
        <v>12067524166732.998</v>
      </c>
      <c r="AG150" s="483">
        <f ca="1">AG119+CHP!AF229+Autoproducer!AF229</f>
        <v>12067524166732.998</v>
      </c>
      <c r="AH150" s="483">
        <f ca="1">AH119+CHP!AG229+Autoproducer!AG229</f>
        <v>12067524166732.998</v>
      </c>
    </row>
    <row r="151" spans="1:34">
      <c r="A151" s="431" t="s">
        <v>267</v>
      </c>
      <c r="B151" s="431"/>
      <c r="C151" s="483">
        <f ca="1">C120+CHP!B230+Autoproducer!B230</f>
        <v>0</v>
      </c>
      <c r="D151" s="483">
        <f ca="1">D120+CHP!C230+Autoproducer!C230</f>
        <v>0</v>
      </c>
      <c r="E151" s="483">
        <f ca="1">E120+CHP!D230+Autoproducer!D230</f>
        <v>0</v>
      </c>
      <c r="F151" s="483">
        <f ca="1">F120+CHP!E230+Autoproducer!E230</f>
        <v>0</v>
      </c>
      <c r="G151" s="483">
        <f ca="1">G120+CHP!F230+Autoproducer!F230</f>
        <v>0</v>
      </c>
      <c r="H151" s="483">
        <f ca="1">H120+CHP!G230+Autoproducer!G230</f>
        <v>0</v>
      </c>
      <c r="I151" s="483">
        <f ca="1">I120+CHP!H230+Autoproducer!H230</f>
        <v>0</v>
      </c>
      <c r="J151" s="483">
        <f ca="1">J120+CHP!I230+Autoproducer!I230</f>
        <v>0</v>
      </c>
      <c r="K151" s="483">
        <f ca="1">K120+CHP!J230+Autoproducer!J230</f>
        <v>0</v>
      </c>
      <c r="L151" s="483">
        <f ca="1">L120+CHP!K230+Autoproducer!K230</f>
        <v>0</v>
      </c>
      <c r="M151" s="483">
        <f ca="1">M120+CHP!L230+Autoproducer!L230</f>
        <v>0</v>
      </c>
      <c r="N151" s="483">
        <f ca="1">N120+CHP!M230+Autoproducer!M230</f>
        <v>0</v>
      </c>
      <c r="O151" s="483">
        <f ca="1">O120+CHP!N230+Autoproducer!N230</f>
        <v>0</v>
      </c>
      <c r="P151" s="483">
        <f ca="1">P120+CHP!O230+Autoproducer!O230</f>
        <v>0</v>
      </c>
      <c r="Q151" s="483">
        <f ca="1">Q120+CHP!P230+Autoproducer!P230</f>
        <v>0</v>
      </c>
      <c r="R151" s="483">
        <f ca="1">R120+CHP!Q230+Autoproducer!Q230</f>
        <v>0</v>
      </c>
      <c r="S151" s="483">
        <f ca="1">S120+CHP!R230+Autoproducer!R230</f>
        <v>0</v>
      </c>
      <c r="T151" s="483">
        <f ca="1">T120+CHP!S230+Autoproducer!S230</f>
        <v>0</v>
      </c>
      <c r="U151" s="483">
        <f ca="1">U120+CHP!T230+Autoproducer!T230</f>
        <v>0</v>
      </c>
      <c r="V151" s="483">
        <f ca="1">V120+CHP!U230+Autoproducer!U230</f>
        <v>0</v>
      </c>
      <c r="W151" s="483">
        <f ca="1">W120+CHP!V230+Autoproducer!V230</f>
        <v>0</v>
      </c>
      <c r="X151" s="483">
        <f ca="1">X120+CHP!W230+Autoproducer!W230</f>
        <v>0</v>
      </c>
      <c r="Y151" s="483">
        <f ca="1">Y120+CHP!X230+Autoproducer!X230</f>
        <v>0</v>
      </c>
      <c r="Z151" s="483">
        <f ca="1">Z120+CHP!Y230+Autoproducer!Y230</f>
        <v>0</v>
      </c>
      <c r="AA151" s="483">
        <f ca="1">AA120+CHP!Z230+Autoproducer!Z230</f>
        <v>0</v>
      </c>
      <c r="AB151" s="483">
        <f ca="1">AB120+CHP!AA230+Autoproducer!AA230</f>
        <v>0</v>
      </c>
      <c r="AC151" s="483">
        <f ca="1">AC120+CHP!AB230+Autoproducer!AB230</f>
        <v>0</v>
      </c>
      <c r="AD151" s="483">
        <f ca="1">AD120+CHP!AC230+Autoproducer!AC230</f>
        <v>0</v>
      </c>
      <c r="AE151" s="483">
        <f ca="1">AE120+CHP!AD230+Autoproducer!AD230</f>
        <v>0</v>
      </c>
      <c r="AF151" s="483">
        <f ca="1">AF120+CHP!AE230+Autoproducer!AE230</f>
        <v>0</v>
      </c>
      <c r="AG151" s="483">
        <f ca="1">AG120+CHP!AF230+Autoproducer!AF230</f>
        <v>0</v>
      </c>
      <c r="AH151" s="483">
        <f ca="1">AH120+CHP!AG230+Autoproducer!AG230</f>
        <v>0</v>
      </c>
    </row>
    <row r="152" spans="1:34">
      <c r="A152" s="431" t="s">
        <v>268</v>
      </c>
      <c r="B152" s="431"/>
      <c r="C152" s="483">
        <f ca="1">C121+CHP!B231+Autoproducer!B231</f>
        <v>32177420666734.004</v>
      </c>
      <c r="D152" s="483">
        <f ca="1">D121+CHP!C231+Autoproducer!C231</f>
        <v>35302366129562</v>
      </c>
      <c r="E152" s="483">
        <f ca="1">E121+CHP!D231+Autoproducer!D231</f>
        <v>36214469500692</v>
      </c>
      <c r="F152" s="483">
        <f ca="1">F121+CHP!E231+Autoproducer!E231</f>
        <v>29353865883061.996</v>
      </c>
      <c r="G152" s="483">
        <f ca="1">G121+CHP!F231+Autoproducer!F231</f>
        <v>32792099025539.004</v>
      </c>
      <c r="H152" s="483">
        <f ca="1">H121+CHP!G231+Autoproducer!G231</f>
        <v>32824891124564.539</v>
      </c>
      <c r="I152" s="483">
        <f ca="1">I121+CHP!H231+Autoproducer!H231</f>
        <v>32857716015689.102</v>
      </c>
      <c r="J152" s="483">
        <f ca="1">J121+CHP!I231+Autoproducer!I231</f>
        <v>32890573731704.785</v>
      </c>
      <c r="K152" s="483">
        <f ca="1">K121+CHP!J231+Autoproducer!J231</f>
        <v>32923464305436.484</v>
      </c>
      <c r="L152" s="483">
        <f ca="1">L121+CHP!K231+Autoproducer!K231</f>
        <v>32956387769741.918</v>
      </c>
      <c r="M152" s="483">
        <f ca="1">M121+CHP!L231+Autoproducer!L231</f>
        <v>32989344157511.656</v>
      </c>
      <c r="N152" s="483">
        <f ca="1">N121+CHP!M231+Autoproducer!M231</f>
        <v>33022333501669.164</v>
      </c>
      <c r="O152" s="483">
        <f ca="1">O121+CHP!N231+Autoproducer!N231</f>
        <v>33055355835170.828</v>
      </c>
      <c r="P152" s="483">
        <f ca="1">P121+CHP!O231+Autoproducer!O231</f>
        <v>33088411191005.996</v>
      </c>
      <c r="Q152" s="483">
        <f ca="1">Q121+CHP!P231+Autoproducer!P231</f>
        <v>33121499602197</v>
      </c>
      <c r="R152" s="483">
        <f ca="1">R121+CHP!Q231+Autoproducer!Q231</f>
        <v>33154621101799.191</v>
      </c>
      <c r="S152" s="483">
        <f ca="1">S121+CHP!R231+Autoproducer!R231</f>
        <v>33187775722900.988</v>
      </c>
      <c r="T152" s="483">
        <f ca="1">T121+CHP!S231+Autoproducer!S231</f>
        <v>33220963498623.887</v>
      </c>
      <c r="U152" s="483">
        <f ca="1">U121+CHP!T231+Autoproducer!T231</f>
        <v>33254184462122.508</v>
      </c>
      <c r="V152" s="483">
        <f ca="1">V121+CHP!U231+Autoproducer!U231</f>
        <v>33287438646584.625</v>
      </c>
      <c r="W152" s="483">
        <f ca="1">W121+CHP!V231+Autoproducer!V231</f>
        <v>33320726085231.207</v>
      </c>
      <c r="X152" s="483">
        <f ca="1">X121+CHP!W231+Autoproducer!W231</f>
        <v>33354046811316.434</v>
      </c>
      <c r="Y152" s="483">
        <f ca="1">Y121+CHP!X231+Autoproducer!X231</f>
        <v>33187276577259.852</v>
      </c>
      <c r="Z152" s="483">
        <f ca="1">Z121+CHP!Y231+Autoproducer!Y231</f>
        <v>33021340194373.551</v>
      </c>
      <c r="AA152" s="483">
        <f ca="1">AA121+CHP!Z231+Autoproducer!Z231</f>
        <v>32856233493401.684</v>
      </c>
      <c r="AB152" s="483">
        <f ca="1">AB121+CHP!AA231+Autoproducer!AA231</f>
        <v>32691952325934.676</v>
      </c>
      <c r="AC152" s="483">
        <f ca="1">AC121+CHP!AB231+Autoproducer!AB231</f>
        <v>32528492564305.004</v>
      </c>
      <c r="AD152" s="483">
        <f ca="1">AD121+CHP!AC231+Autoproducer!AC231</f>
        <v>32365850101483.48</v>
      </c>
      <c r="AE152" s="483">
        <f ca="1">AE121+CHP!AD231+Autoproducer!AD231</f>
        <v>32204020850976.063</v>
      </c>
      <c r="AF152" s="483">
        <f ca="1">AF121+CHP!AE231+Autoproducer!AE231</f>
        <v>32043000746721.184</v>
      </c>
      <c r="AG152" s="483">
        <f ca="1">AG121+CHP!AF231+Autoproducer!AF231</f>
        <v>31882785742987.578</v>
      </c>
      <c r="AH152" s="483">
        <f ca="1">AH121+CHP!AG231+Autoproducer!AG231</f>
        <v>31723371814272.637</v>
      </c>
    </row>
    <row r="153" spans="1:34">
      <c r="A153" s="431" t="s">
        <v>269</v>
      </c>
      <c r="B153" s="431" t="s">
        <v>393</v>
      </c>
      <c r="C153" s="483">
        <f ca="1">C122+CHP!B232+Autoproducer!B232</f>
        <v>1328498388385</v>
      </c>
      <c r="D153" s="483">
        <f ca="1">D122+CHP!C232+Autoproducer!C232</f>
        <v>602781358312</v>
      </c>
      <c r="E153" s="483">
        <f ca="1">E122+CHP!D232+Autoproducer!D232</f>
        <v>424326350917</v>
      </c>
      <c r="F153" s="483">
        <f ca="1">F122+CHP!E232+Autoproducer!E232</f>
        <v>0</v>
      </c>
      <c r="G153" s="483">
        <f ca="1">G122+CHP!F232+Autoproducer!F232</f>
        <v>0</v>
      </c>
      <c r="H153" s="483">
        <f ca="1">H122+CHP!G232+Autoproducer!G232</f>
        <v>0</v>
      </c>
      <c r="I153" s="483">
        <f ca="1">I122+CHP!H232+Autoproducer!H232</f>
        <v>0</v>
      </c>
      <c r="J153" s="483">
        <f ca="1">J122+CHP!I232+Autoproducer!I232</f>
        <v>0</v>
      </c>
      <c r="K153" s="483">
        <f ca="1">K122+CHP!J232+Autoproducer!J232</f>
        <v>0</v>
      </c>
      <c r="L153" s="483">
        <f ca="1">L122+CHP!K232+Autoproducer!K232</f>
        <v>0</v>
      </c>
      <c r="M153" s="483">
        <f ca="1">M122+CHP!L232+Autoproducer!L232</f>
        <v>0</v>
      </c>
      <c r="N153" s="483">
        <f ca="1">N122+CHP!M232+Autoproducer!M232</f>
        <v>0</v>
      </c>
      <c r="O153" s="483">
        <f ca="1">O122+CHP!N232+Autoproducer!N232</f>
        <v>0</v>
      </c>
      <c r="P153" s="483">
        <f ca="1">P122+CHP!O232+Autoproducer!O232</f>
        <v>0</v>
      </c>
      <c r="Q153" s="483">
        <f ca="1">Q122+CHP!P232+Autoproducer!P232</f>
        <v>0</v>
      </c>
      <c r="R153" s="483">
        <f ca="1">R122+CHP!Q232+Autoproducer!Q232</f>
        <v>0</v>
      </c>
      <c r="S153" s="483">
        <f ca="1">S122+CHP!R232+Autoproducer!R232</f>
        <v>0</v>
      </c>
      <c r="T153" s="483">
        <f ca="1">T122+CHP!S232+Autoproducer!S232</f>
        <v>0</v>
      </c>
      <c r="U153" s="483">
        <f ca="1">U122+CHP!T232+Autoproducer!T232</f>
        <v>0</v>
      </c>
      <c r="V153" s="483">
        <f ca="1">V122+CHP!U232+Autoproducer!U232</f>
        <v>0</v>
      </c>
      <c r="W153" s="483">
        <f ca="1">W122+CHP!V232+Autoproducer!V232</f>
        <v>0</v>
      </c>
      <c r="X153" s="483">
        <f ca="1">X122+CHP!W232+Autoproducer!W232</f>
        <v>0</v>
      </c>
      <c r="Y153" s="483">
        <f ca="1">Y122+CHP!X232+Autoproducer!X232</f>
        <v>0</v>
      </c>
      <c r="Z153" s="483">
        <f ca="1">Z122+CHP!Y232+Autoproducer!Y232</f>
        <v>0</v>
      </c>
      <c r="AA153" s="483">
        <f ca="1">AA122+CHP!Z232+Autoproducer!Z232</f>
        <v>0</v>
      </c>
      <c r="AB153" s="483">
        <f ca="1">AB122+CHP!AA232+Autoproducer!AA232</f>
        <v>0</v>
      </c>
      <c r="AC153" s="483">
        <f ca="1">AC122+CHP!AB232+Autoproducer!AB232</f>
        <v>0</v>
      </c>
      <c r="AD153" s="483">
        <f ca="1">AD122+CHP!AC232+Autoproducer!AC232</f>
        <v>0</v>
      </c>
      <c r="AE153" s="483">
        <f ca="1">AE122+CHP!AD232+Autoproducer!AD232</f>
        <v>0</v>
      </c>
      <c r="AF153" s="483">
        <f ca="1">AF122+CHP!AE232+Autoproducer!AE232</f>
        <v>0</v>
      </c>
      <c r="AG153" s="483">
        <f ca="1">AG122+CHP!AF232+Autoproducer!AF232</f>
        <v>0</v>
      </c>
      <c r="AH153" s="483">
        <f ca="1">AH122+CHP!AG232+Autoproducer!AG232</f>
        <v>0</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D423DD45-661B-454F-8C91-B5A89AA9446D}">
          <x14:formula1>
            <xm:f>'matching keys'!I2:I10</xm:f>
          </x14:formula1>
          <xm:sqref>B3:B4</xm:sqref>
        </x14:dataValidation>
        <x14:dataValidation type="list" allowBlank="1" showInputMessage="1" showErrorMessage="1" xr:uid="{E091B817-092D-4248-96E9-FD471FC9E0F2}">
          <x14:formula1>
            <xm:f>'matching keys'!I3:I11</xm:f>
          </x14:formula1>
          <xm:sqref>B30</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9ADF-A862-458E-BD0F-74694597B6B8}">
  <dimension ref="A1:AH96"/>
  <sheetViews>
    <sheetView workbookViewId="0"/>
  </sheetViews>
  <sheetFormatPr defaultColWidth="9" defaultRowHeight="12"/>
  <cols>
    <col min="1" max="1" width="2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380</v>
      </c>
    </row>
    <row r="5" spans="1:8">
      <c r="A5" s="430" t="s">
        <v>807</v>
      </c>
    </row>
    <row r="6" spans="1:8">
      <c r="A6" s="431"/>
      <c r="B6" s="432" t="s">
        <v>270</v>
      </c>
      <c r="C6" s="431">
        <v>2019</v>
      </c>
      <c r="D6" s="431">
        <v>2020</v>
      </c>
      <c r="E6" s="431">
        <v>2021</v>
      </c>
      <c r="F6" s="431">
        <v>2022</v>
      </c>
      <c r="G6" s="431">
        <v>2023</v>
      </c>
      <c r="H6" s="431"/>
    </row>
    <row r="7" spans="1:8">
      <c r="A7" s="433" t="s">
        <v>781</v>
      </c>
      <c r="B7" s="434" t="s">
        <v>246</v>
      </c>
      <c r="C7" s="488" cm="1">
        <f t="array" aca="1" ref="C7" ca="1">SUMPRODUCT(
    (INDIRECT("'"&amp;C$6&amp;"_KESIS'!$A$4:$A$91")='crude-oil'!$B7) * (INDIRECT("'"&amp;C$6&amp;"_KESIS'!$D$1:$BI$1")='crude-oil'!$B$3) * IF(OR(
        'crude-oil'!$B7="coal mining 05",
        'crude-oil'!$B7="energy pipelines and gas processing 352T353",
        'crude-oil'!$B7="oil and gas extraction 06",
        'crude-oil'!$B7="refined petroleum and coke 19"
    ), INDIRECT("'"&amp;C$6&amp;"_KESIS'!$D$4:$BI$91")&lt;0, 1),
    INDIRECT("'"&amp;C$6&amp;"_KESIS'!$D$4:$BI$91")
)</f>
        <v>0</v>
      </c>
      <c r="D7" s="488" cm="1">
        <f t="array" aca="1" ref="D7" ca="1">SUMPRODUCT(
    (INDIRECT("'"&amp;D$6&amp;"_KESIS'!$A$4:$A$91")='crude-oil'!$B7) * (INDIRECT("'"&amp;D$6&amp;"_KESIS'!$D$1:$BI$1")='crude-oil'!$B$3) * IF(OR(
        'crude-oil'!$B7="coal mining 05",
        'crude-oil'!$B7="energy pipelines and gas processing 352T353",
        'crude-oil'!$B7="oil and gas extraction 06",
        'crude-oil'!$B7="refined petroleum and coke 19"
    ), INDIRECT("'"&amp;D$6&amp;"_KESIS'!$D$4:$BI$91")&lt;0, 1),
    INDIRECT("'"&amp;D$6&amp;"_KESIS'!$D$4:$BI$91")
)</f>
        <v>0</v>
      </c>
      <c r="E7" s="488" cm="1">
        <f t="array" aca="1" ref="E7" ca="1">SUMPRODUCT(
    (INDIRECT("'"&amp;E$6&amp;"_KESIS'!$A$4:$A$91")='crude-oil'!$B7) * (INDIRECT("'"&amp;E$6&amp;"_KESIS'!$D$1:$BI$1")='crude-oil'!$B$3) * IF(OR(
        'crude-oil'!$B7="coal mining 05",
        'crude-oil'!$B7="energy pipelines and gas processing 352T353",
        'crude-oil'!$B7="oil and gas extraction 06",
        'crude-oil'!$B7="refined petroleum and coke 19"
    ), INDIRECT("'"&amp;E$6&amp;"_KESIS'!$D$4:$BI$91")&lt;0, 1),
    INDIRECT("'"&amp;E$6&amp;"_KESIS'!$D$4:$BI$91")
)</f>
        <v>0</v>
      </c>
      <c r="F7" s="488" cm="1">
        <f t="array" aca="1" ref="F7" ca="1">SUMPRODUCT(
    (INDIRECT("'"&amp;F$6&amp;"_KESIS'!$A$4:$A$91")='crude-oil'!$B7) * (INDIRECT("'"&amp;F$6&amp;"_KESIS'!$D$1:$BI$1")='crude-oil'!$B$3) * IF(OR(
        'crude-oil'!$B7="coal mining 05",
        'crude-oil'!$B7="energy pipelines and gas processing 352T353",
        'crude-oil'!$B7="oil and gas extraction 06",
        'crude-oil'!$B7="refined petroleum and coke 19"
    ), INDIRECT("'"&amp;F$6&amp;"_KESIS'!$D$4:$BI$91")&lt;0, 1),
    INDIRECT("'"&amp;F$6&amp;"_KESIS'!$D$4:$BI$91")
)</f>
        <v>0</v>
      </c>
      <c r="G7" s="488" cm="1">
        <f t="array" aca="1" ref="G7" ca="1">SUMPRODUCT(
    (INDIRECT("'"&amp;G$6&amp;"_KESIS'!$A$4:$A$91")='crude-oil'!$B7) * (INDIRECT("'"&amp;G$6&amp;"_KESIS'!$D$1:$BI$1")='crude-oil'!$B$3) * IF(OR(
        'crude-oil'!$B7="coal mining 05",
        'crude-oil'!$B7="energy pipelines and gas processing 352T353",
        'crude-oil'!$B7="oil and gas extraction 06",
        'crude-oil'!$B7="refined petroleum and coke 19"
    ), INDIRECT("'"&amp;G$6&amp;"_KESIS'!$D$4:$BI$91")&lt;0, 1),
    INDIRECT("'"&amp;G$6&amp;"_KESIS'!$D$4:$BI$91")
)</f>
        <v>0</v>
      </c>
      <c r="H7" s="431" t="s">
        <v>681</v>
      </c>
    </row>
    <row r="8" spans="1:8">
      <c r="A8" s="433" t="s">
        <v>782</v>
      </c>
      <c r="B8" s="435" t="s">
        <v>247</v>
      </c>
      <c r="C8" s="488" cm="1">
        <f t="array" aca="1" ref="C8" ca="1">-SUMPRODUCT(
    (INDIRECT("'"&amp;C$6&amp;"_KESIS'!$A$4:$A$91")='crude-oil'!$B8) * (INDIRECT("'"&amp;C$6&amp;"_KESIS'!$D$1:$BI$1")='crude-oil'!$B$3) * IF(OR(
        'crude-oil'!$B8="coal mining 05",
        'crude-oil'!$B8="energy pipelines and gas processing 352T353",
        'crude-oil'!$B8="oil and gas extraction 06",
        'crude-oil'!$B8="refined petroleum and coke 19"
    ), INDIRECT("'"&amp;C$6&amp;"_KESIS'!$D$4:$BI$91")&lt;0, 1),
    INDIRECT("'"&amp;C$6&amp;"_KESIS'!$D$4:$BI$91")
)</f>
        <v>0</v>
      </c>
      <c r="D8" s="488" cm="1">
        <f t="array" aca="1" ref="D8" ca="1">-SUMPRODUCT(
    (INDIRECT("'"&amp;D$6&amp;"_KESIS'!$A$4:$A$91")='crude-oil'!$B8) * (INDIRECT("'"&amp;D$6&amp;"_KESIS'!$D$1:$BI$1")='crude-oil'!$B$3) * IF(OR(
        'crude-oil'!$B8="coal mining 05",
        'crude-oil'!$B8="energy pipelines and gas processing 352T353",
        'crude-oil'!$B8="oil and gas extraction 06",
        'crude-oil'!$B8="refined petroleum and coke 19"
    ), INDIRECT("'"&amp;D$6&amp;"_KESIS'!$D$4:$BI$91")&lt;0, 1),
    INDIRECT("'"&amp;D$6&amp;"_KESIS'!$D$4:$BI$91")
)</f>
        <v>0</v>
      </c>
      <c r="E8" s="488" cm="1">
        <f t="array" aca="1" ref="E8" ca="1">-SUMPRODUCT(
    (INDIRECT("'"&amp;E$6&amp;"_KESIS'!$A$4:$A$91")='crude-oil'!$B8) * (INDIRECT("'"&amp;E$6&amp;"_KESIS'!$D$1:$BI$1")='crude-oil'!$B$3) * IF(OR(
        'crude-oil'!$B8="coal mining 05",
        'crude-oil'!$B8="energy pipelines and gas processing 352T353",
        'crude-oil'!$B8="oil and gas extraction 06",
        'crude-oil'!$B8="refined petroleum and coke 19"
    ), INDIRECT("'"&amp;E$6&amp;"_KESIS'!$D$4:$BI$91")&lt;0, 1),
    INDIRECT("'"&amp;E$6&amp;"_KESIS'!$D$4:$BI$91")
)</f>
        <v>0</v>
      </c>
      <c r="F8" s="488" cm="1">
        <f t="array" aca="1" ref="F8" ca="1">-SUMPRODUCT(
    (INDIRECT("'"&amp;F$6&amp;"_KESIS'!$A$4:$A$91")='crude-oil'!$B8) * (INDIRECT("'"&amp;F$6&amp;"_KESIS'!$D$1:$BI$1")='crude-oil'!$B$3) * IF(OR(
        'crude-oil'!$B8="coal mining 05",
        'crude-oil'!$B8="energy pipelines and gas processing 352T353",
        'crude-oil'!$B8="oil and gas extraction 06",
        'crude-oil'!$B8="refined petroleum and coke 19"
    ), INDIRECT("'"&amp;F$6&amp;"_KESIS'!$D$4:$BI$91")&lt;0, 1),
    INDIRECT("'"&amp;F$6&amp;"_KESIS'!$D$4:$BI$91")
)</f>
        <v>0</v>
      </c>
      <c r="G8" s="488" cm="1">
        <f t="array" aca="1" ref="G8" ca="1">-SUMPRODUCT(
    (INDIRECT("'"&amp;G$6&amp;"_KESIS'!$A$4:$A$91")='crude-oil'!$B8) * (INDIRECT("'"&amp;G$6&amp;"_KESIS'!$D$1:$BI$1")='crude-oil'!$B$3) * IF(OR(
        'crude-oil'!$B8="coal mining 05",
        'crude-oil'!$B8="energy pipelines and gas processing 352T353",
        'crude-oil'!$B8="oil and gas extraction 06",
        'crude-oil'!$B8="refined petroleum and coke 19"
    ), INDIRECT("'"&amp;G$6&amp;"_KESIS'!$D$4:$BI$91")&lt;0, 1),
    INDIRECT("'"&amp;G$6&amp;"_KESIS'!$D$4:$BI$91")
)</f>
        <v>0</v>
      </c>
      <c r="H8" s="431"/>
    </row>
    <row r="9" spans="1:8">
      <c r="A9" s="433" t="s">
        <v>783</v>
      </c>
      <c r="B9" s="435" t="s">
        <v>248</v>
      </c>
      <c r="C9" s="488" cm="1">
        <f t="array" aca="1" ref="C9" ca="1">-SUMPRODUCT(
    (INDIRECT("'"&amp;C$6&amp;"_KESIS'!$A$4:$A$91")='crude-oil'!$B9) * (INDIRECT("'"&amp;C$6&amp;"_KESIS'!$D$1:$BI$1")='crude-oil'!$B$3) * IF(OR(
        'crude-oil'!$B9="coal mining 05",
        'crude-oil'!$B9="energy pipelines and gas processing 352T353",
        'crude-oil'!$B9="oil and gas extraction 06",
        'crude-oil'!$B9="refined petroleum and coke 19"
    ), INDIRECT("'"&amp;C$6&amp;"_KESIS'!$D$4:$BI$91")&lt;0, 1),
    INDIRECT("'"&amp;C$6&amp;"_KESIS'!$D$4:$BI$91")
)</f>
        <v>0</v>
      </c>
      <c r="D9" s="488" cm="1">
        <f t="array" aca="1" ref="D9" ca="1">-SUMPRODUCT(
    (INDIRECT("'"&amp;D$6&amp;"_KESIS'!$A$4:$A$91")='crude-oil'!$B9) * (INDIRECT("'"&amp;D$6&amp;"_KESIS'!$D$1:$BI$1")='crude-oil'!$B$3) * IF(OR(
        'crude-oil'!$B9="coal mining 05",
        'crude-oil'!$B9="energy pipelines and gas processing 352T353",
        'crude-oil'!$B9="oil and gas extraction 06",
        'crude-oil'!$B9="refined petroleum and coke 19"
    ), INDIRECT("'"&amp;D$6&amp;"_KESIS'!$D$4:$BI$91")&lt;0, 1),
    INDIRECT("'"&amp;D$6&amp;"_KESIS'!$D$4:$BI$91")
)</f>
        <v>0</v>
      </c>
      <c r="E9" s="488" cm="1">
        <f t="array" aca="1" ref="E9" ca="1">-SUMPRODUCT(
    (INDIRECT("'"&amp;E$6&amp;"_KESIS'!$A$4:$A$91")='crude-oil'!$B9) * (INDIRECT("'"&amp;E$6&amp;"_KESIS'!$D$1:$BI$1")='crude-oil'!$B$3) * IF(OR(
        'crude-oil'!$B9="coal mining 05",
        'crude-oil'!$B9="energy pipelines and gas processing 352T353",
        'crude-oil'!$B9="oil and gas extraction 06",
        'crude-oil'!$B9="refined petroleum and coke 19"
    ), INDIRECT("'"&amp;E$6&amp;"_KESIS'!$D$4:$BI$91")&lt;0, 1),
    INDIRECT("'"&amp;E$6&amp;"_KESIS'!$D$4:$BI$91")
)</f>
        <v>0</v>
      </c>
      <c r="F9" s="488" cm="1">
        <f t="array" aca="1" ref="F9" ca="1">-SUMPRODUCT(
    (INDIRECT("'"&amp;F$6&amp;"_KESIS'!$A$4:$A$91")='crude-oil'!$B9) * (INDIRECT("'"&amp;F$6&amp;"_KESIS'!$D$1:$BI$1")='crude-oil'!$B$3) * IF(OR(
        'crude-oil'!$B9="coal mining 05",
        'crude-oil'!$B9="energy pipelines and gas processing 352T353",
        'crude-oil'!$B9="oil and gas extraction 06",
        'crude-oil'!$B9="refined petroleum and coke 19"
    ), INDIRECT("'"&amp;F$6&amp;"_KESIS'!$D$4:$BI$91")&lt;0, 1),
    INDIRECT("'"&amp;F$6&amp;"_KESIS'!$D$4:$BI$91")
)</f>
        <v>0</v>
      </c>
      <c r="G9" s="488" cm="1">
        <f t="array" aca="1" ref="G9" ca="1">-SUMPRODUCT(
    (INDIRECT("'"&amp;G$6&amp;"_KESIS'!$A$4:$A$91")='crude-oil'!$B9) * (INDIRECT("'"&amp;G$6&amp;"_KESIS'!$D$1:$BI$1")='crude-oil'!$B$3) * IF(OR(
        'crude-oil'!$B9="coal mining 05",
        'crude-oil'!$B9="energy pipelines and gas processing 352T353",
        'crude-oil'!$B9="oil and gas extraction 06",
        'crude-oil'!$B9="refined petroleum and coke 19"
    ), INDIRECT("'"&amp;G$6&amp;"_KESIS'!$D$4:$BI$91")&lt;0, 1),
    INDIRECT("'"&amp;G$6&amp;"_KESIS'!$D$4:$BI$91")
)</f>
        <v>0</v>
      </c>
      <c r="H9" s="431"/>
    </row>
    <row r="10" spans="1:8">
      <c r="A10" s="433" t="s">
        <v>784</v>
      </c>
      <c r="B10" s="434" t="s">
        <v>249</v>
      </c>
      <c r="C10" s="488" cm="1">
        <f t="array" aca="1" ref="C10" ca="1">SUMPRODUCT(
    (INDIRECT("'"&amp;C$6&amp;"_KESIS'!$A$4:$A$91")='crude-oil'!$B10) * (INDIRECT("'"&amp;C$6&amp;"_KESIS'!$D$1:$BI$1")='crude-oil'!$B$3) * IF(OR(
        'crude-oil'!$B10="coal mining 05",
        'crude-oil'!$B10="energy pipelines and gas processing 352T353",
        'crude-oil'!$B10="oil and gas extraction 06",
        'crude-oil'!$B10="refined petroleum and coke 19"
    ), INDIRECT("'"&amp;C$6&amp;"_KESIS'!$D$4:$BI$91")&lt;0, 1),
    INDIRECT("'"&amp;C$6&amp;"_KESIS'!$D$4:$BI$91")
)</f>
        <v>0</v>
      </c>
      <c r="D10" s="488" cm="1">
        <f t="array" aca="1" ref="D10" ca="1">SUMPRODUCT(
    (INDIRECT("'"&amp;D$6&amp;"_KESIS'!$A$4:$A$91")='crude-oil'!$B10) * (INDIRECT("'"&amp;D$6&amp;"_KESIS'!$D$1:$BI$1")='crude-oil'!$B$3) * IF(OR(
        'crude-oil'!$B10="coal mining 05",
        'crude-oil'!$B10="energy pipelines and gas processing 352T353",
        'crude-oil'!$B10="oil and gas extraction 06",
        'crude-oil'!$B10="refined petroleum and coke 19"
    ), INDIRECT("'"&amp;D$6&amp;"_KESIS'!$D$4:$BI$91")&lt;0, 1),
    INDIRECT("'"&amp;D$6&amp;"_KESIS'!$D$4:$BI$91")
)</f>
        <v>0</v>
      </c>
      <c r="E10" s="488" cm="1">
        <f t="array" aca="1" ref="E10" ca="1">SUMPRODUCT(
    (INDIRECT("'"&amp;E$6&amp;"_KESIS'!$A$4:$A$91")='crude-oil'!$B10) * (INDIRECT("'"&amp;E$6&amp;"_KESIS'!$D$1:$BI$1")='crude-oil'!$B$3) * IF(OR(
        'crude-oil'!$B10="coal mining 05",
        'crude-oil'!$B10="energy pipelines and gas processing 352T353",
        'crude-oil'!$B10="oil and gas extraction 06",
        'crude-oil'!$B10="refined petroleum and coke 19"
    ), INDIRECT("'"&amp;E$6&amp;"_KESIS'!$D$4:$BI$91")&lt;0, 1),
    INDIRECT("'"&amp;E$6&amp;"_KESIS'!$D$4:$BI$91")
)</f>
        <v>0</v>
      </c>
      <c r="F10" s="488" cm="1">
        <f t="array" aca="1" ref="F10" ca="1">SUMPRODUCT(
    (INDIRECT("'"&amp;F$6&amp;"_KESIS'!$A$4:$A$91")='crude-oil'!$B10) * (INDIRECT("'"&amp;F$6&amp;"_KESIS'!$D$1:$BI$1")='crude-oil'!$B$3) * IF(OR(
        'crude-oil'!$B10="coal mining 05",
        'crude-oil'!$B10="energy pipelines and gas processing 352T353",
        'crude-oil'!$B10="oil and gas extraction 06",
        'crude-oil'!$B10="refined petroleum and coke 19"
    ), INDIRECT("'"&amp;F$6&amp;"_KESIS'!$D$4:$BI$91")&lt;0, 1),
    INDIRECT("'"&amp;F$6&amp;"_KESIS'!$D$4:$BI$91")
)</f>
        <v>0</v>
      </c>
      <c r="G10" s="488" cm="1">
        <f t="array" aca="1" ref="G10" ca="1">SUMPRODUCT(
    (INDIRECT("'"&amp;G$6&amp;"_KESIS'!$A$4:$A$91")='crude-oil'!$B10) * (INDIRECT("'"&amp;G$6&amp;"_KESIS'!$D$1:$BI$1")='crude-oil'!$B$3) * IF(OR(
        'crude-oil'!$B10="coal mining 05",
        'crude-oil'!$B10="energy pipelines and gas processing 352T353",
        'crude-oil'!$B10="oil and gas extraction 06",
        'crude-oil'!$B10="refined petroleum and coke 19"
    ), INDIRECT("'"&amp;G$6&amp;"_KESIS'!$D$4:$BI$91")&lt;0, 1),
    INDIRECT("'"&amp;G$6&amp;"_KESIS'!$D$4:$BI$91")
)</f>
        <v>0</v>
      </c>
      <c r="H10" s="431" t="s">
        <v>681</v>
      </c>
    </row>
    <row r="11" spans="1:8">
      <c r="A11" s="433" t="s">
        <v>785</v>
      </c>
      <c r="B11" s="434" t="s">
        <v>250</v>
      </c>
      <c r="C11" s="488" cm="1">
        <f t="array" aca="1" ref="C11" ca="1">SUMPRODUCT(
    (INDIRECT("'"&amp;C$6&amp;"_KESIS'!$A$4:$A$91")='crude-oil'!$B11) * (INDIRECT("'"&amp;C$6&amp;"_KESIS'!$D$1:$BI$1")='crude-oil'!$B$3) * IF(OR(
        'crude-oil'!$B11="coal mining 05",
        'crude-oil'!$B11="energy pipelines and gas processing 352T353",
        'crude-oil'!$B11="oil and gas extraction 06",
        'crude-oil'!$B11="refined petroleum and coke 19"
    ), INDIRECT("'"&amp;C$6&amp;"_KESIS'!$D$4:$BI$91")&lt;0, 1),
    INDIRECT("'"&amp;C$6&amp;"_KESIS'!$D$4:$BI$91")
)</f>
        <v>0</v>
      </c>
      <c r="D11" s="488" cm="1">
        <f t="array" aca="1" ref="D11" ca="1">SUMPRODUCT(
    (INDIRECT("'"&amp;D$6&amp;"_KESIS'!$A$4:$A$91")='crude-oil'!$B11) * (INDIRECT("'"&amp;D$6&amp;"_KESIS'!$D$1:$BI$1")='crude-oil'!$B$3) * IF(OR(
        'crude-oil'!$B11="coal mining 05",
        'crude-oil'!$B11="energy pipelines and gas processing 352T353",
        'crude-oil'!$B11="oil and gas extraction 06",
        'crude-oil'!$B11="refined petroleum and coke 19"
    ), INDIRECT("'"&amp;D$6&amp;"_KESIS'!$D$4:$BI$91")&lt;0, 1),
    INDIRECT("'"&amp;D$6&amp;"_KESIS'!$D$4:$BI$91")
)</f>
        <v>0</v>
      </c>
      <c r="E11" s="488" cm="1">
        <f t="array" aca="1" ref="E11" ca="1">SUMPRODUCT(
    (INDIRECT("'"&amp;E$6&amp;"_KESIS'!$A$4:$A$91")='crude-oil'!$B11) * (INDIRECT("'"&amp;E$6&amp;"_KESIS'!$D$1:$BI$1")='crude-oil'!$B$3) * IF(OR(
        'crude-oil'!$B11="coal mining 05",
        'crude-oil'!$B11="energy pipelines and gas processing 352T353",
        'crude-oil'!$B11="oil and gas extraction 06",
        'crude-oil'!$B11="refined petroleum and coke 19"
    ), INDIRECT("'"&amp;E$6&amp;"_KESIS'!$D$4:$BI$91")&lt;0, 1),
    INDIRECT("'"&amp;E$6&amp;"_KESIS'!$D$4:$BI$91")
)</f>
        <v>0</v>
      </c>
      <c r="F11" s="488" cm="1">
        <f t="array" aca="1" ref="F11" ca="1">SUMPRODUCT(
    (INDIRECT("'"&amp;F$6&amp;"_KESIS'!$A$4:$A$91")='crude-oil'!$B11) * (INDIRECT("'"&amp;F$6&amp;"_KESIS'!$D$1:$BI$1")='crude-oil'!$B$3) * IF(OR(
        'crude-oil'!$B11="coal mining 05",
        'crude-oil'!$B11="energy pipelines and gas processing 352T353",
        'crude-oil'!$B11="oil and gas extraction 06",
        'crude-oil'!$B11="refined petroleum and coke 19"
    ), INDIRECT("'"&amp;F$6&amp;"_KESIS'!$D$4:$BI$91")&lt;0, 1),
    INDIRECT("'"&amp;F$6&amp;"_KESIS'!$D$4:$BI$91")
)</f>
        <v>0</v>
      </c>
      <c r="G11" s="488" cm="1">
        <f t="array" aca="1" ref="G11" ca="1">SUMPRODUCT(
    (INDIRECT("'"&amp;G$6&amp;"_KESIS'!$A$4:$A$91")='crude-oil'!$B11) * (INDIRECT("'"&amp;G$6&amp;"_KESIS'!$D$1:$BI$1")='crude-oil'!$B$3) * IF(OR(
        'crude-oil'!$B11="coal mining 05",
        'crude-oil'!$B11="energy pipelines and gas processing 352T353",
        'crude-oil'!$B11="oil and gas extraction 06",
        'crude-oil'!$B11="refined petroleum and coke 19"
    ), INDIRECT("'"&amp;G$6&amp;"_KESIS'!$D$4:$BI$91")&lt;0, 1),
    INDIRECT("'"&amp;G$6&amp;"_KESIS'!$D$4:$BI$91")
)</f>
        <v>0</v>
      </c>
      <c r="H11" s="431" t="s">
        <v>681</v>
      </c>
    </row>
    <row r="12" spans="1:8">
      <c r="A12" s="433" t="s">
        <v>786</v>
      </c>
      <c r="B12" s="434" t="s">
        <v>251</v>
      </c>
      <c r="C12" s="488" cm="1">
        <f t="array" aca="1" ref="C12" ca="1">SUMPRODUCT(
    (INDIRECT("'"&amp;C$6&amp;"_KESIS'!$A$4:$A$91")='crude-oil'!$B12) * (INDIRECT("'"&amp;C$6&amp;"_KESIS'!$D$1:$BI$1")='crude-oil'!$B$3) * IF(OR(
        'crude-oil'!$B12="coal mining 05",
        'crude-oil'!$B12="energy pipelines and gas processing 352T353",
        'crude-oil'!$B12="oil and gas extraction 06",
        'crude-oil'!$B12="refined petroleum and coke 19"
    ), INDIRECT("'"&amp;C$6&amp;"_KESIS'!$D$4:$BI$91")&lt;0, 1),
    INDIRECT("'"&amp;C$6&amp;"_KESIS'!$D$4:$BI$91")
)</f>
        <v>0</v>
      </c>
      <c r="D12" s="488" cm="1">
        <f t="array" aca="1" ref="D12" ca="1">SUMPRODUCT(
    (INDIRECT("'"&amp;D$6&amp;"_KESIS'!$A$4:$A$91")='crude-oil'!$B12) * (INDIRECT("'"&amp;D$6&amp;"_KESIS'!$D$1:$BI$1")='crude-oil'!$B$3) * IF(OR(
        'crude-oil'!$B12="coal mining 05",
        'crude-oil'!$B12="energy pipelines and gas processing 352T353",
        'crude-oil'!$B12="oil and gas extraction 06",
        'crude-oil'!$B12="refined petroleum and coke 19"
    ), INDIRECT("'"&amp;D$6&amp;"_KESIS'!$D$4:$BI$91")&lt;0, 1),
    INDIRECT("'"&amp;D$6&amp;"_KESIS'!$D$4:$BI$91")
)</f>
        <v>0</v>
      </c>
      <c r="E12" s="488" cm="1">
        <f t="array" aca="1" ref="E12" ca="1">SUMPRODUCT(
    (INDIRECT("'"&amp;E$6&amp;"_KESIS'!$A$4:$A$91")='crude-oil'!$B12) * (INDIRECT("'"&amp;E$6&amp;"_KESIS'!$D$1:$BI$1")='crude-oil'!$B$3) * IF(OR(
        'crude-oil'!$B12="coal mining 05",
        'crude-oil'!$B12="energy pipelines and gas processing 352T353",
        'crude-oil'!$B12="oil and gas extraction 06",
        'crude-oil'!$B12="refined petroleum and coke 19"
    ), INDIRECT("'"&amp;E$6&amp;"_KESIS'!$D$4:$BI$91")&lt;0, 1),
    INDIRECT("'"&amp;E$6&amp;"_KESIS'!$D$4:$BI$91")
)</f>
        <v>0</v>
      </c>
      <c r="F12" s="488" cm="1">
        <f t="array" aca="1" ref="F12" ca="1">SUMPRODUCT(
    (INDIRECT("'"&amp;F$6&amp;"_KESIS'!$A$4:$A$91")='crude-oil'!$B12) * (INDIRECT("'"&amp;F$6&amp;"_KESIS'!$D$1:$BI$1")='crude-oil'!$B$3) * IF(OR(
        'crude-oil'!$B12="coal mining 05",
        'crude-oil'!$B12="energy pipelines and gas processing 352T353",
        'crude-oil'!$B12="oil and gas extraction 06",
        'crude-oil'!$B12="refined petroleum and coke 19"
    ), INDIRECT("'"&amp;F$6&amp;"_KESIS'!$D$4:$BI$91")&lt;0, 1),
    INDIRECT("'"&amp;F$6&amp;"_KESIS'!$D$4:$BI$91")
)</f>
        <v>0</v>
      </c>
      <c r="G12" s="488" cm="1">
        <f t="array" aca="1" ref="G12" ca="1">SUMPRODUCT(
    (INDIRECT("'"&amp;G$6&amp;"_KESIS'!$A$4:$A$91")='crude-oil'!$B12) * (INDIRECT("'"&amp;G$6&amp;"_KESIS'!$D$1:$BI$1")='crude-oil'!$B$3) * IF(OR(
        'crude-oil'!$B12="coal mining 05",
        'crude-oil'!$B12="energy pipelines and gas processing 352T353",
        'crude-oil'!$B12="oil and gas extraction 06",
        'crude-oil'!$B12="refined petroleum and coke 19"
    ), INDIRECT("'"&amp;G$6&amp;"_KESIS'!$D$4:$BI$91")&lt;0, 1),
    INDIRECT("'"&amp;G$6&amp;"_KESIS'!$D$4:$BI$91")
)</f>
        <v>0</v>
      </c>
      <c r="H12" s="431" t="s">
        <v>681</v>
      </c>
    </row>
    <row r="13" spans="1:8">
      <c r="A13" s="433" t="s">
        <v>787</v>
      </c>
      <c r="B13" s="434" t="s">
        <v>252</v>
      </c>
      <c r="C13" s="488" cm="1">
        <f t="array" aca="1" ref="C13" ca="1">SUMPRODUCT(
    (INDIRECT("'"&amp;C$6&amp;"_KESIS'!$A$4:$A$91")='crude-oil'!$B13) * (INDIRECT("'"&amp;C$6&amp;"_KESIS'!$D$1:$BI$1")='crude-oil'!$B$3) * IF(OR(
        'crude-oil'!$B13="coal mining 05",
        'crude-oil'!$B13="energy pipelines and gas processing 352T353",
        'crude-oil'!$B13="oil and gas extraction 06",
        'crude-oil'!$B13="refined petroleum and coke 19"
    ), INDIRECT("'"&amp;C$6&amp;"_KESIS'!$D$4:$BI$91")&lt;0, 1),
    INDIRECT("'"&amp;C$6&amp;"_KESIS'!$D$4:$BI$91")
)</f>
        <v>0</v>
      </c>
      <c r="D13" s="488" cm="1">
        <f t="array" aca="1" ref="D13" ca="1">SUMPRODUCT(
    (INDIRECT("'"&amp;D$6&amp;"_KESIS'!$A$4:$A$91")='crude-oil'!$B13) * (INDIRECT("'"&amp;D$6&amp;"_KESIS'!$D$1:$BI$1")='crude-oil'!$B$3) * IF(OR(
        'crude-oil'!$B13="coal mining 05",
        'crude-oil'!$B13="energy pipelines and gas processing 352T353",
        'crude-oil'!$B13="oil and gas extraction 06",
        'crude-oil'!$B13="refined petroleum and coke 19"
    ), INDIRECT("'"&amp;D$6&amp;"_KESIS'!$D$4:$BI$91")&lt;0, 1),
    INDIRECT("'"&amp;D$6&amp;"_KESIS'!$D$4:$BI$91")
)</f>
        <v>0</v>
      </c>
      <c r="E13" s="488" cm="1">
        <f t="array" aca="1" ref="E13" ca="1">SUMPRODUCT(
    (INDIRECT("'"&amp;E$6&amp;"_KESIS'!$A$4:$A$91")='crude-oil'!$B13) * (INDIRECT("'"&amp;E$6&amp;"_KESIS'!$D$1:$BI$1")='crude-oil'!$B$3) * IF(OR(
        'crude-oil'!$B13="coal mining 05",
        'crude-oil'!$B13="energy pipelines and gas processing 352T353",
        'crude-oil'!$B13="oil and gas extraction 06",
        'crude-oil'!$B13="refined petroleum and coke 19"
    ), INDIRECT("'"&amp;E$6&amp;"_KESIS'!$D$4:$BI$91")&lt;0, 1),
    INDIRECT("'"&amp;E$6&amp;"_KESIS'!$D$4:$BI$91")
)</f>
        <v>0</v>
      </c>
      <c r="F13" s="488" cm="1">
        <f t="array" aca="1" ref="F13" ca="1">SUMPRODUCT(
    (INDIRECT("'"&amp;F$6&amp;"_KESIS'!$A$4:$A$91")='crude-oil'!$B13) * (INDIRECT("'"&amp;F$6&amp;"_KESIS'!$D$1:$BI$1")='crude-oil'!$B$3) * IF(OR(
        'crude-oil'!$B13="coal mining 05",
        'crude-oil'!$B13="energy pipelines and gas processing 352T353",
        'crude-oil'!$B13="oil and gas extraction 06",
        'crude-oil'!$B13="refined petroleum and coke 19"
    ), INDIRECT("'"&amp;F$6&amp;"_KESIS'!$D$4:$BI$91")&lt;0, 1),
    INDIRECT("'"&amp;F$6&amp;"_KESIS'!$D$4:$BI$91")
)</f>
        <v>0</v>
      </c>
      <c r="G13" s="488" cm="1">
        <f t="array" aca="1" ref="G13" ca="1">SUMPRODUCT(
    (INDIRECT("'"&amp;G$6&amp;"_KESIS'!$A$4:$A$91")='crude-oil'!$B13) * (INDIRECT("'"&amp;G$6&amp;"_KESIS'!$D$1:$BI$1")='crude-oil'!$B$3) * IF(OR(
        'crude-oil'!$B13="coal mining 05",
        'crude-oil'!$B13="energy pipelines and gas processing 352T353",
        'crude-oil'!$B13="oil and gas extraction 06",
        'crude-oil'!$B13="refined petroleum and coke 19"
    ), INDIRECT("'"&amp;G$6&amp;"_KESIS'!$D$4:$BI$91")&lt;0, 1),
    INDIRECT("'"&amp;G$6&amp;"_KESIS'!$D$4:$BI$91")
)</f>
        <v>0</v>
      </c>
      <c r="H13" s="431" t="s">
        <v>681</v>
      </c>
    </row>
    <row r="14" spans="1:8">
      <c r="A14" s="433" t="s">
        <v>788</v>
      </c>
      <c r="B14" s="434" t="s">
        <v>253</v>
      </c>
      <c r="C14" s="488" cm="1">
        <f t="array" aca="1" ref="C14" ca="1">SUMPRODUCT(
    (INDIRECT("'"&amp;C$6&amp;"_KESIS'!$A$4:$A$91")='crude-oil'!$B14) * (INDIRECT("'"&amp;C$6&amp;"_KESIS'!$D$1:$BI$1")='crude-oil'!$B$3) * IF(OR(
        'crude-oil'!$B14="coal mining 05",
        'crude-oil'!$B14="energy pipelines and gas processing 352T353",
        'crude-oil'!$B14="oil and gas extraction 06",
        'crude-oil'!$B14="refined petroleum and coke 19"
    ), INDIRECT("'"&amp;C$6&amp;"_KESIS'!$D$4:$BI$91")&lt;0, 1),
    INDIRECT("'"&amp;C$6&amp;"_KESIS'!$D$4:$BI$91")
)</f>
        <v>0</v>
      </c>
      <c r="D14" s="488" cm="1">
        <f t="array" aca="1" ref="D14" ca="1">SUMPRODUCT(
    (INDIRECT("'"&amp;D$6&amp;"_KESIS'!$A$4:$A$91")='crude-oil'!$B14) * (INDIRECT("'"&amp;D$6&amp;"_KESIS'!$D$1:$BI$1")='crude-oil'!$B$3) * IF(OR(
        'crude-oil'!$B14="coal mining 05",
        'crude-oil'!$B14="energy pipelines and gas processing 352T353",
        'crude-oil'!$B14="oil and gas extraction 06",
        'crude-oil'!$B14="refined petroleum and coke 19"
    ), INDIRECT("'"&amp;D$6&amp;"_KESIS'!$D$4:$BI$91")&lt;0, 1),
    INDIRECT("'"&amp;D$6&amp;"_KESIS'!$D$4:$BI$91")
)</f>
        <v>0</v>
      </c>
      <c r="E14" s="488" cm="1">
        <f t="array" aca="1" ref="E14" ca="1">SUMPRODUCT(
    (INDIRECT("'"&amp;E$6&amp;"_KESIS'!$A$4:$A$91")='crude-oil'!$B14) * (INDIRECT("'"&amp;E$6&amp;"_KESIS'!$D$1:$BI$1")='crude-oil'!$B$3) * IF(OR(
        'crude-oil'!$B14="coal mining 05",
        'crude-oil'!$B14="energy pipelines and gas processing 352T353",
        'crude-oil'!$B14="oil and gas extraction 06",
        'crude-oil'!$B14="refined petroleum and coke 19"
    ), INDIRECT("'"&amp;E$6&amp;"_KESIS'!$D$4:$BI$91")&lt;0, 1),
    INDIRECT("'"&amp;E$6&amp;"_KESIS'!$D$4:$BI$91")
)</f>
        <v>0</v>
      </c>
      <c r="F14" s="488" cm="1">
        <f t="array" aca="1" ref="F14" ca="1">SUMPRODUCT(
    (INDIRECT("'"&amp;F$6&amp;"_KESIS'!$A$4:$A$91")='crude-oil'!$B14) * (INDIRECT("'"&amp;F$6&amp;"_KESIS'!$D$1:$BI$1")='crude-oil'!$B$3) * IF(OR(
        'crude-oil'!$B14="coal mining 05",
        'crude-oil'!$B14="energy pipelines and gas processing 352T353",
        'crude-oil'!$B14="oil and gas extraction 06",
        'crude-oil'!$B14="refined petroleum and coke 19"
    ), INDIRECT("'"&amp;F$6&amp;"_KESIS'!$D$4:$BI$91")&lt;0, 1),
    INDIRECT("'"&amp;F$6&amp;"_KESIS'!$D$4:$BI$91")
)</f>
        <v>0</v>
      </c>
      <c r="G14" s="488" cm="1">
        <f t="array" aca="1" ref="G14" ca="1">SUMPRODUCT(
    (INDIRECT("'"&amp;G$6&amp;"_KESIS'!$A$4:$A$91")='crude-oil'!$B14) * (INDIRECT("'"&amp;G$6&amp;"_KESIS'!$D$1:$BI$1")='crude-oil'!$B$3) * IF(OR(
        'crude-oil'!$B14="coal mining 05",
        'crude-oil'!$B14="energy pipelines and gas processing 352T353",
        'crude-oil'!$B14="oil and gas extraction 06",
        'crude-oil'!$B14="refined petroleum and coke 19"
    ), INDIRECT("'"&amp;G$6&amp;"_KESIS'!$D$4:$BI$91")&lt;0, 1),
    INDIRECT("'"&amp;G$6&amp;"_KESIS'!$D$4:$BI$91")
)</f>
        <v>0</v>
      </c>
      <c r="H14" s="431" t="s">
        <v>681</v>
      </c>
    </row>
    <row r="15" spans="1:8">
      <c r="A15" s="433" t="s">
        <v>789</v>
      </c>
      <c r="B15" s="435" t="s">
        <v>254</v>
      </c>
      <c r="C15" s="488" cm="1">
        <f t="array" aca="1" ref="C15" ca="1">-SUMPRODUCT(
    (INDIRECT("'"&amp;C$6&amp;"_KESIS'!$A$4:$A$91")='crude-oil'!$B15) * (INDIRECT("'"&amp;C$6&amp;"_KESIS'!$D$1:$BI$1")='crude-oil'!$B$3) * IF(OR(
        'crude-oil'!$B15="coal mining 05",
        'crude-oil'!$B15="energy pipelines and gas processing 352T353",
        'crude-oil'!$B15="oil and gas extraction 06",
        'crude-oil'!$B15="refined petroleum and coke 19"
    ), INDIRECT("'"&amp;C$6&amp;"_KESIS'!$D$4:$BI$91")&lt;0, 1),
    INDIRECT("'"&amp;C$6&amp;"_KESIS'!$D$4:$BI$91")
)</f>
        <v>156075.5</v>
      </c>
      <c r="D15" s="488" cm="1">
        <f t="array" aca="1" ref="D15" ca="1">-SUMPRODUCT(
    (INDIRECT("'"&amp;D$6&amp;"_KESIS'!$A$4:$A$91")='crude-oil'!$B15) * (INDIRECT("'"&amp;D$6&amp;"_KESIS'!$D$1:$BI$1")='crude-oil'!$B$3) * IF(OR(
        'crude-oil'!$B15="coal mining 05",
        'crude-oil'!$B15="energy pipelines and gas processing 352T353",
        'crude-oil'!$B15="oil and gas extraction 06",
        'crude-oil'!$B15="refined petroleum and coke 19"
    ), INDIRECT("'"&amp;D$6&amp;"_KESIS'!$D$4:$BI$91")&lt;0, 1),
    INDIRECT("'"&amp;D$6&amp;"_KESIS'!$D$4:$BI$91")
)</f>
        <v>143779.9</v>
      </c>
      <c r="E15" s="488" cm="1">
        <f t="array" aca="1" ref="E15" ca="1">-SUMPRODUCT(
    (INDIRECT("'"&amp;E$6&amp;"_KESIS'!$A$4:$A$91")='crude-oil'!$B15) * (INDIRECT("'"&amp;E$6&amp;"_KESIS'!$D$1:$BI$1")='crude-oil'!$B$3) * IF(OR(
        'crude-oil'!$B15="coal mining 05",
        'crude-oil'!$B15="energy pipelines and gas processing 352T353",
        'crude-oil'!$B15="oil and gas extraction 06",
        'crude-oil'!$B15="refined petroleum and coke 19"
    ), INDIRECT("'"&amp;E$6&amp;"_KESIS'!$D$4:$BI$91")&lt;0, 1),
    INDIRECT("'"&amp;E$6&amp;"_KESIS'!$D$4:$BI$91")
)</f>
        <v>140994.20000000001</v>
      </c>
      <c r="F15" s="488" cm="1">
        <f t="array" aca="1" ref="F15" ca="1">-SUMPRODUCT(
    (INDIRECT("'"&amp;F$6&amp;"_KESIS'!$A$4:$A$91")='crude-oil'!$B15) * (INDIRECT("'"&amp;F$6&amp;"_KESIS'!$D$1:$BI$1")='crude-oil'!$B$3) * IF(OR(
        'crude-oil'!$B15="coal mining 05",
        'crude-oil'!$B15="energy pipelines and gas processing 352T353",
        'crude-oil'!$B15="oil and gas extraction 06",
        'crude-oil'!$B15="refined petroleum and coke 19"
    ), INDIRECT("'"&amp;F$6&amp;"_KESIS'!$D$4:$BI$91")&lt;0, 1),
    INDIRECT("'"&amp;F$6&amp;"_KESIS'!$D$4:$BI$91")
)</f>
        <v>152865.5</v>
      </c>
      <c r="G15" s="488" cm="1">
        <f t="array" aca="1" ref="G15" ca="1">-SUMPRODUCT(
    (INDIRECT("'"&amp;G$6&amp;"_KESIS'!$A$4:$A$91")='crude-oil'!$B15) * (INDIRECT("'"&amp;G$6&amp;"_KESIS'!$D$1:$BI$1")='crude-oil'!$B$3) * IF(OR(
        'crude-oil'!$B15="coal mining 05",
        'crude-oil'!$B15="energy pipelines and gas processing 352T353",
        'crude-oil'!$B15="oil and gas extraction 06",
        'crude-oil'!$B15="refined petroleum and coke 19"
    ), INDIRECT("'"&amp;G$6&amp;"_KESIS'!$D$4:$BI$91")&lt;0, 1),
    INDIRECT("'"&amp;G$6&amp;"_KESIS'!$D$4:$BI$91")
)</f>
        <v>149963.9</v>
      </c>
      <c r="H15" s="431"/>
    </row>
    <row r="16" spans="1:8">
      <c r="A16" s="433" t="s">
        <v>790</v>
      </c>
      <c r="B16" s="436" t="s">
        <v>257</v>
      </c>
      <c r="C16" s="488" cm="1">
        <f t="array" aca="1" ref="C16" ca="1">SUMPRODUCT(
    (INDIRECT("'"&amp;C$6&amp;"_KESIS'!$A$4:$A$91")='crude-oil'!$B16) * (INDIRECT("'"&amp;C$6&amp;"_KESIS'!$D$1:$BI$1")='crude-oil'!$B$3) * IF(OR(
        'crude-oil'!$B16="coal mining 05",
        'crude-oil'!$B16="energy pipelines and gas processing 352T353",
        'crude-oil'!$B16="oil and gas extraction 06",
        'crude-oil'!$B16="refined petroleum and coke 19"
    ), INDIRECT("'"&amp;C$6&amp;"_KESIS'!$D$4:$BI$91")&lt;0, 1),
    INDIRECT("'"&amp;C$6&amp;"_KESIS'!$D$4:$BI$91")
)</f>
        <v>0</v>
      </c>
      <c r="D16" s="488" cm="1">
        <f t="array" aca="1" ref="D16" ca="1">SUMPRODUCT(
    (INDIRECT("'"&amp;D$6&amp;"_KESIS'!$A$4:$A$91")='crude-oil'!$B16) * (INDIRECT("'"&amp;D$6&amp;"_KESIS'!$D$1:$BI$1")='crude-oil'!$B$3) * IF(OR(
        'crude-oil'!$B16="coal mining 05",
        'crude-oil'!$B16="energy pipelines and gas processing 352T353",
        'crude-oil'!$B16="oil and gas extraction 06",
        'crude-oil'!$B16="refined petroleum and coke 19"
    ), INDIRECT("'"&amp;D$6&amp;"_KESIS'!$D$4:$BI$91")&lt;0, 1),
    INDIRECT("'"&amp;D$6&amp;"_KESIS'!$D$4:$BI$91")
)</f>
        <v>0</v>
      </c>
      <c r="E16" s="488" cm="1">
        <f t="array" aca="1" ref="E16" ca="1">SUMPRODUCT(
    (INDIRECT("'"&amp;E$6&amp;"_KESIS'!$A$4:$A$91")='crude-oil'!$B16) * (INDIRECT("'"&amp;E$6&amp;"_KESIS'!$D$1:$BI$1")='crude-oil'!$B$3) * IF(OR(
        'crude-oil'!$B16="coal mining 05",
        'crude-oil'!$B16="energy pipelines and gas processing 352T353",
        'crude-oil'!$B16="oil and gas extraction 06",
        'crude-oil'!$B16="refined petroleum and coke 19"
    ), INDIRECT("'"&amp;E$6&amp;"_KESIS'!$D$4:$BI$91")&lt;0, 1),
    INDIRECT("'"&amp;E$6&amp;"_KESIS'!$D$4:$BI$91")
)</f>
        <v>0</v>
      </c>
      <c r="F16" s="488" cm="1">
        <f t="array" aca="1" ref="F16" ca="1">SUMPRODUCT(
    (INDIRECT("'"&amp;F$6&amp;"_KESIS'!$A$4:$A$91")='crude-oil'!$B16) * (INDIRECT("'"&amp;F$6&amp;"_KESIS'!$D$1:$BI$1")='crude-oil'!$B$3) * IF(OR(
        'crude-oil'!$B16="coal mining 05",
        'crude-oil'!$B16="energy pipelines and gas processing 352T353",
        'crude-oil'!$B16="oil and gas extraction 06",
        'crude-oil'!$B16="refined petroleum and coke 19"
    ), INDIRECT("'"&amp;F$6&amp;"_KESIS'!$D$4:$BI$91")&lt;0, 1),
    INDIRECT("'"&amp;F$6&amp;"_KESIS'!$D$4:$BI$91")
)</f>
        <v>0</v>
      </c>
      <c r="G16" s="488" cm="1">
        <f t="array" aca="1" ref="G16" ca="1">SUMPRODUCT(
    (INDIRECT("'"&amp;G$6&amp;"_KESIS'!$A$4:$A$91")='crude-oil'!$B16) * (INDIRECT("'"&amp;G$6&amp;"_KESIS'!$D$1:$BI$1")='crude-oil'!$B$3) * IF(OR(
        'crude-oil'!$B16="coal mining 05",
        'crude-oil'!$B16="energy pipelines and gas processing 352T353",
        'crude-oil'!$B16="oil and gas extraction 06",
        'crude-oil'!$B16="refined petroleum and coke 19"
    ), INDIRECT("'"&amp;G$6&amp;"_KESIS'!$D$4:$BI$91")&lt;0, 1),
    INDIRECT("'"&amp;G$6&amp;"_KESIS'!$D$4:$BI$91")
)</f>
        <v>0</v>
      </c>
      <c r="H16" s="431" t="s">
        <v>670</v>
      </c>
    </row>
    <row r="17" spans="1:18">
      <c r="A17" s="433" t="s">
        <v>791</v>
      </c>
      <c r="B17" s="437" t="s">
        <v>398</v>
      </c>
      <c r="C17" s="488" cm="1">
        <f t="array" aca="1" ref="C17" ca="1">SUMPRODUCT(
    (INDIRECT("'"&amp;C$6&amp;"_KESIS'!$A$4:$A$91")='crude-oil'!$B17) * (INDIRECT("'"&amp;C$6&amp;"_KESIS'!$D$1:$BI$1")='crude-oil'!$B$3) * IF(OR(
        'crude-oil'!$B17="coal mining 05",
        'crude-oil'!$B17="energy pipelines and gas processing 352T353",
        'crude-oil'!$B17="oil and gas extraction 06",
        'crude-oil'!$B17="refined petroleum and coke 19"
    ), INDIRECT("'"&amp;C$6&amp;"_KESIS'!$D$4:$BI$91")&lt;0, 1),
    INDIRECT("'"&amp;C$6&amp;"_KESIS'!$D$4:$BI$91")
)</f>
        <v>0</v>
      </c>
      <c r="D17" s="488" cm="1">
        <f t="array" aca="1" ref="D17" ca="1">SUMPRODUCT(
    (INDIRECT("'"&amp;D$6&amp;"_KESIS'!$A$4:$A$91")='crude-oil'!$B17) * (INDIRECT("'"&amp;D$6&amp;"_KESIS'!$D$1:$BI$1")='crude-oil'!$B$3) * IF(OR(
        'crude-oil'!$B17="coal mining 05",
        'crude-oil'!$B17="energy pipelines and gas processing 352T353",
        'crude-oil'!$B17="oil and gas extraction 06",
        'crude-oil'!$B17="refined petroleum and coke 19"
    ), INDIRECT("'"&amp;D$6&amp;"_KESIS'!$D$4:$BI$91")&lt;0, 1),
    INDIRECT("'"&amp;D$6&amp;"_KESIS'!$D$4:$BI$91")
)</f>
        <v>0</v>
      </c>
      <c r="E17" s="488" cm="1">
        <f t="array" aca="1" ref="E17" ca="1">SUMPRODUCT(
    (INDIRECT("'"&amp;E$6&amp;"_KESIS'!$A$4:$A$91")='crude-oil'!$B17) * (INDIRECT("'"&amp;E$6&amp;"_KESIS'!$D$1:$BI$1")='crude-oil'!$B$3) * IF(OR(
        'crude-oil'!$B17="coal mining 05",
        'crude-oil'!$B17="energy pipelines and gas processing 352T353",
        'crude-oil'!$B17="oil and gas extraction 06",
        'crude-oil'!$B17="refined petroleum and coke 19"
    ), INDIRECT("'"&amp;E$6&amp;"_KESIS'!$D$4:$BI$91")&lt;0, 1),
    INDIRECT("'"&amp;E$6&amp;"_KESIS'!$D$4:$BI$91")
)</f>
        <v>0</v>
      </c>
      <c r="F17" s="488" cm="1">
        <f t="array" aca="1" ref="F17" ca="1">SUMPRODUCT(
    (INDIRECT("'"&amp;F$6&amp;"_KESIS'!$A$4:$A$91")='crude-oil'!$B17) * (INDIRECT("'"&amp;F$6&amp;"_KESIS'!$D$1:$BI$1")='crude-oil'!$B$3) * IF(OR(
        'crude-oil'!$B17="coal mining 05",
        'crude-oil'!$B17="energy pipelines and gas processing 352T353",
        'crude-oil'!$B17="oil and gas extraction 06",
        'crude-oil'!$B17="refined petroleum and coke 19"
    ), INDIRECT("'"&amp;F$6&amp;"_KESIS'!$D$4:$BI$91")&lt;0, 1),
    INDIRECT("'"&amp;F$6&amp;"_KESIS'!$D$4:$BI$91")
)</f>
        <v>0</v>
      </c>
      <c r="G17" s="488" cm="1">
        <f t="array" aca="1" ref="G17" ca="1">SUMPRODUCT(
    (INDIRECT("'"&amp;G$6&amp;"_KESIS'!$A$4:$A$91")='crude-oil'!$B17) * (INDIRECT("'"&amp;G$6&amp;"_KESIS'!$D$1:$BI$1")='crude-oil'!$B$3) * IF(OR(
        'crude-oil'!$B17="coal mining 05",
        'crude-oil'!$B17="energy pipelines and gas processing 352T353",
        'crude-oil'!$B17="oil and gas extraction 06",
        'crude-oil'!$B17="refined petroleum and coke 19"
    ), INDIRECT("'"&amp;G$6&amp;"_KESIS'!$D$4:$BI$91")&lt;0, 1),
    INDIRECT("'"&amp;G$6&amp;"_KESIS'!$D$4:$BI$91")
)</f>
        <v>0</v>
      </c>
      <c r="H17" s="431" t="s">
        <v>681</v>
      </c>
    </row>
    <row r="18" spans="1:18">
      <c r="A18" s="433" t="s">
        <v>792</v>
      </c>
      <c r="B18" s="438" t="s">
        <v>259</v>
      </c>
      <c r="C18" s="489" cm="1">
        <f t="array" aca="1" ref="C18" ca="1">SUMPRODUCT(
(INDIRECT("'"&amp;C$6&amp;"_KESIS'!$A$46:$A$91")='crude-oil'!$B18)*(INDIRECT("'"&amp;C$6&amp;"_KESIS'!$D$1:$BI$1")='crude-oil'!$B$3)*IF(OR(
'crude-oil'!$B18="coal mining 05",
'crude-oil'!$B18="energy pipelines and gas processing 352T353",
'crude-oil'!$B18="oil and gas extraction 06",
'crude-oil'!$B18="refined petroleum and coke 19"
),INDIRECT("'"&amp;C$6&amp;"_KESIS'!$D$46:$BI$91")&lt;0,1),
INDIRECT("'"&amp;C$6&amp;"_KESIS'!$D$46:$BI$91")
)</f>
        <v>0</v>
      </c>
      <c r="D18" s="489" cm="1">
        <f t="array" aca="1" ref="D18" ca="1">SUMPRODUCT(
(INDIRECT("'"&amp;D$6&amp;"_KESIS'!$A$46:$A$91")='crude-oil'!$B18)*(INDIRECT("'"&amp;D$6&amp;"_KESIS'!$D$1:$BI$1")='crude-oil'!$B$3)*IF(OR(
'crude-oil'!$B18="coal mining 05",
'crude-oil'!$B18="energy pipelines and gas processing 352T353",
'crude-oil'!$B18="oil and gas extraction 06",
'crude-oil'!$B18="refined petroleum and coke 19"
),INDIRECT("'"&amp;D$6&amp;"_KESIS'!$D$46:$BI$91")&lt;0,1),
INDIRECT("'"&amp;D$6&amp;"_KESIS'!$D$46:$BI$91")
)</f>
        <v>0</v>
      </c>
      <c r="E18" s="489" cm="1">
        <f t="array" aca="1" ref="E18" ca="1">SUMPRODUCT(
(INDIRECT("'"&amp;E$6&amp;"_KESIS'!$A$46:$A$91")='crude-oil'!$B18)*(INDIRECT("'"&amp;E$6&amp;"_KESIS'!$D$1:$BI$1")='crude-oil'!$B$3)*IF(OR(
'crude-oil'!$B18="coal mining 05",
'crude-oil'!$B18="energy pipelines and gas processing 352T353",
'crude-oil'!$B18="oil and gas extraction 06",
'crude-oil'!$B18="refined petroleum and coke 19"
),INDIRECT("'"&amp;E$6&amp;"_KESIS'!$D$46:$BI$91")&lt;0,1),
INDIRECT("'"&amp;E$6&amp;"_KESIS'!$D$46:$BI$91")
)</f>
        <v>0</v>
      </c>
      <c r="F18" s="489" cm="1">
        <f t="array" aca="1" ref="F18" ca="1">SUMPRODUCT(
(INDIRECT("'"&amp;F$6&amp;"_KESIS'!$A$46:$A$91")='crude-oil'!$B18)*(INDIRECT("'"&amp;F$6&amp;"_KESIS'!$D$1:$BI$1")='crude-oil'!$B$3)*IF(OR(
'crude-oil'!$B18="coal mining 05",
'crude-oil'!$B18="energy pipelines and gas processing 352T353",
'crude-oil'!$B18="oil and gas extraction 06",
'crude-oil'!$B18="refined petroleum and coke 19"
),INDIRECT("'"&amp;F$6&amp;"_KESIS'!$D$46:$BI$91")&lt;0,1),
INDIRECT("'"&amp;F$6&amp;"_KESIS'!$D$46:$BI$91")
)</f>
        <v>0</v>
      </c>
      <c r="G18" s="489" cm="1">
        <f t="array" aca="1" ref="G18" ca="1">SUMPRODUCT(
(INDIRECT("'"&amp;G$6&amp;"_KESIS'!$A$46:$A$91")='crude-oil'!$B18)*(INDIRECT("'"&amp;G$6&amp;"_KESIS'!$D$1:$BI$1")='crude-oil'!$B$3)*IF(OR(
'crude-oil'!$B18="coal mining 05",
'crude-oil'!$B18="energy pipelines and gas processing 352T353",
'crude-oil'!$B18="oil and gas extraction 06",
'crude-oil'!$B18="refined petroleum and coke 19"
),INDIRECT("'"&amp;G$6&amp;"_KESIS'!$D$46:$BI$91")&lt;0,1),
INDIRECT("'"&amp;G$6&amp;"_KESIS'!$D$46:$BI$91")
)</f>
        <v>0</v>
      </c>
      <c r="H18" s="431" t="s">
        <v>801</v>
      </c>
    </row>
    <row r="19" spans="1:18">
      <c r="A19" s="433" t="s">
        <v>793</v>
      </c>
      <c r="B19" s="439" t="s">
        <v>261</v>
      </c>
      <c r="C19" s="488" cm="1">
        <f t="array" aca="1" ref="C19" ca="1">SUMPRODUCT(
    (INDIRECT("'"&amp;C$6&amp;"_KESIS'!$A$4:$A$91")='crude-oil'!$B19) * (INDIRECT("'"&amp;C$6&amp;"_KESIS'!$D$1:$BI$1")='crude-oil'!$B$3) * IF(OR(
        'crude-oil'!$B19="coal mining 05",
        'crude-oil'!$B19="energy pipelines and gas processing 352T353",
        'crude-oil'!$B19="oil and gas extraction 06",
        'crude-oil'!$B19="refined petroleum and coke 19"
    ), INDIRECT("'"&amp;C$6&amp;"_KESIS'!$D$4:$BI$91")&lt;0, 1),
    INDIRECT("'"&amp;C$6&amp;"_KESIS'!$D$4:$BI$91")
)</f>
        <v>0</v>
      </c>
      <c r="D19" s="488" cm="1">
        <f t="array" aca="1" ref="D19" ca="1">SUMPRODUCT(
    (INDIRECT("'"&amp;D$6&amp;"_KESIS'!$A$4:$A$91")='crude-oil'!$B19) * (INDIRECT("'"&amp;D$6&amp;"_KESIS'!$D$1:$BI$1")='crude-oil'!$B$3) * IF(OR(
        'crude-oil'!$B19="coal mining 05",
        'crude-oil'!$B19="energy pipelines and gas processing 352T353",
        'crude-oil'!$B19="oil and gas extraction 06",
        'crude-oil'!$B19="refined petroleum and coke 19"
    ), INDIRECT("'"&amp;D$6&amp;"_KESIS'!$D$4:$BI$91")&lt;0, 1),
    INDIRECT("'"&amp;D$6&amp;"_KESIS'!$D$4:$BI$91")
)</f>
        <v>0</v>
      </c>
      <c r="E19" s="488" cm="1">
        <f t="array" aca="1" ref="E19" ca="1">SUMPRODUCT(
    (INDIRECT("'"&amp;E$6&amp;"_KESIS'!$A$4:$A$91")='crude-oil'!$B19) * (INDIRECT("'"&amp;E$6&amp;"_KESIS'!$D$1:$BI$1")='crude-oil'!$B$3) * IF(OR(
        'crude-oil'!$B19="coal mining 05",
        'crude-oil'!$B19="energy pipelines and gas processing 352T353",
        'crude-oil'!$B19="oil and gas extraction 06",
        'crude-oil'!$B19="refined petroleum and coke 19"
    ), INDIRECT("'"&amp;E$6&amp;"_KESIS'!$D$4:$BI$91")&lt;0, 1),
    INDIRECT("'"&amp;E$6&amp;"_KESIS'!$D$4:$BI$91")
)</f>
        <v>0</v>
      </c>
      <c r="F19" s="488" cm="1">
        <f t="array" aca="1" ref="F19" ca="1">SUMPRODUCT(
    (INDIRECT("'"&amp;F$6&amp;"_KESIS'!$A$4:$A$91")='crude-oil'!$B19) * (INDIRECT("'"&amp;F$6&amp;"_KESIS'!$D$1:$BI$1")='crude-oil'!$B$3) * IF(OR(
        'crude-oil'!$B19="coal mining 05",
        'crude-oil'!$B19="energy pipelines and gas processing 352T353",
        'crude-oil'!$B19="oil and gas extraction 06",
        'crude-oil'!$B19="refined petroleum and coke 19"
    ), INDIRECT("'"&amp;F$6&amp;"_KESIS'!$D$4:$BI$91")&lt;0, 1),
    INDIRECT("'"&amp;F$6&amp;"_KESIS'!$D$4:$BI$91")
)</f>
        <v>0</v>
      </c>
      <c r="G19" s="488" cm="1">
        <f t="array" aca="1" ref="G19" ca="1">SUMPRODUCT(
    (INDIRECT("'"&amp;G$6&amp;"_KESIS'!$A$4:$A$91")='crude-oil'!$B19) * (INDIRECT("'"&amp;G$6&amp;"_KESIS'!$D$1:$BI$1")='crude-oil'!$B$3) * IF(OR(
        'crude-oil'!$B19="coal mining 05",
        'crude-oil'!$B19="energy pipelines and gas processing 352T353",
        'crude-oil'!$B19="oil and gas extraction 06",
        'crude-oil'!$B19="refined petroleum and coke 19"
    ), INDIRECT("'"&amp;G$6&amp;"_KESIS'!$D$4:$BI$91")&lt;0, 1),
    INDIRECT("'"&amp;G$6&amp;"_KESIS'!$D$4:$BI$91")
)</f>
        <v>0</v>
      </c>
      <c r="H19" s="431" t="s">
        <v>216</v>
      </c>
    </row>
    <row r="20" spans="1:18">
      <c r="A20" s="433" t="s">
        <v>794</v>
      </c>
      <c r="B20" s="440" t="s">
        <v>262</v>
      </c>
      <c r="C20" s="488" cm="1">
        <f t="array" aca="1" ref="C20" ca="1">SUMPRODUCT(
    (INDIRECT("'"&amp;C$6&amp;"_KESIS'!$A$4:$A$91")='crude-oil'!$B20) * (INDIRECT("'"&amp;C$6&amp;"_KESIS'!$D$1:$BI$1")='crude-oil'!$B$3) * IF(OR(
        'crude-oil'!$B20="coal mining 05",
        'crude-oil'!$B20="energy pipelines and gas processing 352T353",
        'crude-oil'!$B20="oil and gas extraction 06",
        'crude-oil'!$B20="refined petroleum and coke 19"
    ), INDIRECT("'"&amp;C$6&amp;"_KESIS'!$D$4:$BI$91")&lt;0, 1),
    INDIRECT("'"&amp;C$6&amp;"_KESIS'!$D$4:$BI$91")
)</f>
        <v>0</v>
      </c>
      <c r="D20" s="488" cm="1">
        <f t="array" aca="1" ref="D20" ca="1">SUMPRODUCT(
    (INDIRECT("'"&amp;D$6&amp;"_KESIS'!$A$4:$A$91")='crude-oil'!$B20) * (INDIRECT("'"&amp;D$6&amp;"_KESIS'!$D$1:$BI$1")='crude-oil'!$B$3) * IF(OR(
        'crude-oil'!$B20="coal mining 05",
        'crude-oil'!$B20="energy pipelines and gas processing 352T353",
        'crude-oil'!$B20="oil and gas extraction 06",
        'crude-oil'!$B20="refined petroleum and coke 19"
    ), INDIRECT("'"&amp;D$6&amp;"_KESIS'!$D$4:$BI$91")&lt;0, 1),
    INDIRECT("'"&amp;D$6&amp;"_KESIS'!$D$4:$BI$91")
)</f>
        <v>0</v>
      </c>
      <c r="E20" s="488" cm="1">
        <f t="array" aca="1" ref="E20" ca="1">SUMPRODUCT(
    (INDIRECT("'"&amp;E$6&amp;"_KESIS'!$A$4:$A$91")='crude-oil'!$B20) * (INDIRECT("'"&amp;E$6&amp;"_KESIS'!$D$1:$BI$1")='crude-oil'!$B$3) * IF(OR(
        'crude-oil'!$B20="coal mining 05",
        'crude-oil'!$B20="energy pipelines and gas processing 352T353",
        'crude-oil'!$B20="oil and gas extraction 06",
        'crude-oil'!$B20="refined petroleum and coke 19"
    ), INDIRECT("'"&amp;E$6&amp;"_KESIS'!$D$4:$BI$91")&lt;0, 1),
    INDIRECT("'"&amp;E$6&amp;"_KESIS'!$D$4:$BI$91")
)</f>
        <v>0</v>
      </c>
      <c r="F20" s="488" cm="1">
        <f t="array" aca="1" ref="F20" ca="1">SUMPRODUCT(
    (INDIRECT("'"&amp;F$6&amp;"_KESIS'!$A$4:$A$91")='crude-oil'!$B20) * (INDIRECT("'"&amp;F$6&amp;"_KESIS'!$D$1:$BI$1")='crude-oil'!$B$3) * IF(OR(
        'crude-oil'!$B20="coal mining 05",
        'crude-oil'!$B20="energy pipelines and gas processing 352T353",
        'crude-oil'!$B20="oil and gas extraction 06",
        'crude-oil'!$B20="refined petroleum and coke 19"
    ), INDIRECT("'"&amp;F$6&amp;"_KESIS'!$D$4:$BI$91")&lt;0, 1),
    INDIRECT("'"&amp;F$6&amp;"_KESIS'!$D$4:$BI$91")
)</f>
        <v>0</v>
      </c>
      <c r="G20" s="488" cm="1">
        <f t="array" aca="1" ref="G20" ca="1">SUMPRODUCT(
    (INDIRECT("'"&amp;G$6&amp;"_KESIS'!$A$4:$A$91")='crude-oil'!$B20) * (INDIRECT("'"&amp;G$6&amp;"_KESIS'!$D$1:$BI$1")='crude-oil'!$B$3) * IF(OR(
        'crude-oil'!$B20="coal mining 05",
        'crude-oil'!$B20="energy pipelines and gas processing 352T353",
        'crude-oil'!$B20="oil and gas extraction 06",
        'crude-oil'!$B20="refined petroleum and coke 19"
    ), INDIRECT("'"&amp;G$6&amp;"_KESIS'!$D$4:$BI$91")&lt;0, 1),
    INDIRECT("'"&amp;G$6&amp;"_KESIS'!$D$4:$BI$91")
)</f>
        <v>0</v>
      </c>
      <c r="H20" s="431" t="s">
        <v>217</v>
      </c>
    </row>
    <row r="21" spans="1:18">
      <c r="A21" s="433" t="s">
        <v>795</v>
      </c>
      <c r="B21" s="441" t="s">
        <v>265</v>
      </c>
      <c r="C21" s="488" cm="1">
        <f t="array" aca="1" ref="C21" ca="1">SUMPRODUCT(
    (INDIRECT("'"&amp;C$6&amp;"_KESIS'!$A$4:$A$91")='crude-oil'!$B21) * (INDIRECT("'"&amp;C$6&amp;"_KESIS'!$D$1:$BI$1")='crude-oil'!$B$3) * IF(OR(
        'crude-oil'!$B21="coal mining 05",
        'crude-oil'!$B21="energy pipelines and gas processing 352T353",
        'crude-oil'!$B21="oil and gas extraction 06",
        'crude-oil'!$B21="refined petroleum and coke 19"
    ), INDIRECT("'"&amp;C$6&amp;"_KESIS'!$D$4:$BI$91")&lt;0, 1),
    INDIRECT("'"&amp;C$6&amp;"_KESIS'!$D$4:$BI$91")
)</f>
        <v>0</v>
      </c>
      <c r="D21" s="488" cm="1">
        <f t="array" aca="1" ref="D21" ca="1">SUMPRODUCT(
    (INDIRECT("'"&amp;D$6&amp;"_KESIS'!$A$4:$A$91")='crude-oil'!$B21) * (INDIRECT("'"&amp;D$6&amp;"_KESIS'!$D$1:$BI$1")='crude-oil'!$B$3) * IF(OR(
        'crude-oil'!$B21="coal mining 05",
        'crude-oil'!$B21="energy pipelines and gas processing 352T353",
        'crude-oil'!$B21="oil and gas extraction 06",
        'crude-oil'!$B21="refined petroleum and coke 19"
    ), INDIRECT("'"&amp;D$6&amp;"_KESIS'!$D$4:$BI$91")&lt;0, 1),
    INDIRECT("'"&amp;D$6&amp;"_KESIS'!$D$4:$BI$91")
)</f>
        <v>0</v>
      </c>
      <c r="E21" s="488" cm="1">
        <f t="array" aca="1" ref="E21" ca="1">SUMPRODUCT(
    (INDIRECT("'"&amp;E$6&amp;"_KESIS'!$A$4:$A$91")='crude-oil'!$B21) * (INDIRECT("'"&amp;E$6&amp;"_KESIS'!$D$1:$BI$1")='crude-oil'!$B$3) * IF(OR(
        'crude-oil'!$B21="coal mining 05",
        'crude-oil'!$B21="energy pipelines and gas processing 352T353",
        'crude-oil'!$B21="oil and gas extraction 06",
        'crude-oil'!$B21="refined petroleum and coke 19"
    ), INDIRECT("'"&amp;E$6&amp;"_KESIS'!$D$4:$BI$91")&lt;0, 1),
    INDIRECT("'"&amp;E$6&amp;"_KESIS'!$D$4:$BI$91")
)</f>
        <v>0</v>
      </c>
      <c r="F21" s="488" cm="1">
        <f t="array" aca="1" ref="F21" ca="1">SUMPRODUCT(
    (INDIRECT("'"&amp;F$6&amp;"_KESIS'!$A$4:$A$91")='crude-oil'!$B21) * (INDIRECT("'"&amp;F$6&amp;"_KESIS'!$D$1:$BI$1")='crude-oil'!$B$3) * IF(OR(
        'crude-oil'!$B21="coal mining 05",
        'crude-oil'!$B21="energy pipelines and gas processing 352T353",
        'crude-oil'!$B21="oil and gas extraction 06",
        'crude-oil'!$B21="refined petroleum and coke 19"
    ), INDIRECT("'"&amp;F$6&amp;"_KESIS'!$D$4:$BI$91")&lt;0, 1),
    INDIRECT("'"&amp;F$6&amp;"_KESIS'!$D$4:$BI$91")
)</f>
        <v>0</v>
      </c>
      <c r="G21" s="488" cm="1">
        <f t="array" aca="1" ref="G21" ca="1">SUMPRODUCT(
    (INDIRECT("'"&amp;G$6&amp;"_KESIS'!$A$4:$A$91")='crude-oil'!$B21) * (INDIRECT("'"&amp;G$6&amp;"_KESIS'!$D$1:$BI$1")='crude-oil'!$B$3) * IF(OR(
        'crude-oil'!$B21="coal mining 05",
        'crude-oil'!$B21="energy pipelines and gas processing 352T353",
        'crude-oil'!$B21="oil and gas extraction 06",
        'crude-oil'!$B21="refined petroleum and coke 19"
    ), INDIRECT("'"&amp;G$6&amp;"_KESIS'!$D$4:$BI$91")&lt;0, 1),
    INDIRECT("'"&amp;G$6&amp;"_KESIS'!$D$4:$BI$91")
)</f>
        <v>0</v>
      </c>
      <c r="H21" s="431" t="s">
        <v>680</v>
      </c>
    </row>
    <row r="22" spans="1:18">
      <c r="A22" s="433" t="s">
        <v>796</v>
      </c>
      <c r="B22" s="434" t="s">
        <v>266</v>
      </c>
      <c r="C22" s="488" cm="1">
        <f t="array" aca="1" ref="C22" ca="1">SUMPRODUCT(
    (INDIRECT("'"&amp;C$6&amp;"_KESIS'!$A$4:$A$91")='crude-oil'!$B22) * (INDIRECT("'"&amp;C$6&amp;"_KESIS'!$D$1:$BI$1")='crude-oil'!$B$3) * IF(OR(
        'crude-oil'!$B22="coal mining 05",
        'crude-oil'!$B22="energy pipelines and gas processing 352T353",
        'crude-oil'!$B22="oil and gas extraction 06",
        'crude-oil'!$B22="refined petroleum and coke 19"
    ), INDIRECT("'"&amp;C$6&amp;"_KESIS'!$D$4:$BI$91")&lt;0, 1),
    INDIRECT("'"&amp;C$6&amp;"_KESIS'!$D$4:$BI$91")
)</f>
        <v>0</v>
      </c>
      <c r="D22" s="488" cm="1">
        <f t="array" aca="1" ref="D22" ca="1">SUMPRODUCT(
    (INDIRECT("'"&amp;D$6&amp;"_KESIS'!$A$4:$A$91")='crude-oil'!$B22) * (INDIRECT("'"&amp;D$6&amp;"_KESIS'!$D$1:$BI$1")='crude-oil'!$B$3) * IF(OR(
        'crude-oil'!$B22="coal mining 05",
        'crude-oil'!$B22="energy pipelines and gas processing 352T353",
        'crude-oil'!$B22="oil and gas extraction 06",
        'crude-oil'!$B22="refined petroleum and coke 19"
    ), INDIRECT("'"&amp;D$6&amp;"_KESIS'!$D$4:$BI$91")&lt;0, 1),
    INDIRECT("'"&amp;D$6&amp;"_KESIS'!$D$4:$BI$91")
)</f>
        <v>0</v>
      </c>
      <c r="E22" s="488" cm="1">
        <f t="array" aca="1" ref="E22" ca="1">SUMPRODUCT(
    (INDIRECT("'"&amp;E$6&amp;"_KESIS'!$A$4:$A$91")='crude-oil'!$B22) * (INDIRECT("'"&amp;E$6&amp;"_KESIS'!$D$1:$BI$1")='crude-oil'!$B$3) * IF(OR(
        'crude-oil'!$B22="coal mining 05",
        'crude-oil'!$B22="energy pipelines and gas processing 352T353",
        'crude-oil'!$B22="oil and gas extraction 06",
        'crude-oil'!$B22="refined petroleum and coke 19"
    ), INDIRECT("'"&amp;E$6&amp;"_KESIS'!$D$4:$BI$91")&lt;0, 1),
    INDIRECT("'"&amp;E$6&amp;"_KESIS'!$D$4:$BI$91")
)</f>
        <v>0</v>
      </c>
      <c r="F22" s="488" cm="1">
        <f t="array" aca="1" ref="F22" ca="1">SUMPRODUCT(
    (INDIRECT("'"&amp;F$6&amp;"_KESIS'!$A$4:$A$91")='crude-oil'!$B22) * (INDIRECT("'"&amp;F$6&amp;"_KESIS'!$D$1:$BI$1")='crude-oil'!$B$3) * IF(OR(
        'crude-oil'!$B22="coal mining 05",
        'crude-oil'!$B22="energy pipelines and gas processing 352T353",
        'crude-oil'!$B22="oil and gas extraction 06",
        'crude-oil'!$B22="refined petroleum and coke 19"
    ), INDIRECT("'"&amp;F$6&amp;"_KESIS'!$D$4:$BI$91")&lt;0, 1),
    INDIRECT("'"&amp;F$6&amp;"_KESIS'!$D$4:$BI$91")
)</f>
        <v>0</v>
      </c>
      <c r="G22" s="488" cm="1">
        <f t="array" aca="1" ref="G22" ca="1">SUMPRODUCT(
    (INDIRECT("'"&amp;G$6&amp;"_KESIS'!$A$4:$A$91")='crude-oil'!$B22) * (INDIRECT("'"&amp;G$6&amp;"_KESIS'!$D$1:$BI$1")='crude-oil'!$B$3) * IF(OR(
        'crude-oil'!$B22="coal mining 05",
        'crude-oil'!$B22="energy pipelines and gas processing 352T353",
        'crude-oil'!$B22="oil and gas extraction 06",
        'crude-oil'!$B22="refined petroleum and coke 19"
    ), INDIRECT("'"&amp;G$6&amp;"_KESIS'!$D$4:$BI$91")&lt;0, 1),
    INDIRECT("'"&amp;G$6&amp;"_KESIS'!$D$4:$BI$91")
)</f>
        <v>0</v>
      </c>
      <c r="H22" s="431" t="s">
        <v>681</v>
      </c>
    </row>
    <row r="23" spans="1:18">
      <c r="A23" s="433" t="s">
        <v>797</v>
      </c>
      <c r="B23" s="435" t="s">
        <v>267</v>
      </c>
      <c r="C23" s="488" cm="1">
        <f t="array" aca="1" ref="C23" ca="1">-SUMPRODUCT(
    (INDIRECT("'"&amp;C$6&amp;"_KESIS'!$A$4:$A$91")='crude-oil'!$B23) * (INDIRECT("'"&amp;C$6&amp;"_KESIS'!$D$1:$BI$1")='crude-oil'!$B$3) * IF(OR(
        'crude-oil'!$B23="coal mining 05",
        'crude-oil'!$B23="energy pipelines and gas processing 352T353",
        'crude-oil'!$B23="oil and gas extraction 06",
        'crude-oil'!$B23="refined petroleum and coke 19"
    ), INDIRECT("'"&amp;C$6&amp;"_KESIS'!$D$4:$BI$91")&lt;0, 1),
    INDIRECT("'"&amp;C$6&amp;"_KESIS'!$D$4:$BI$91")
)</f>
        <v>0</v>
      </c>
      <c r="D23" s="488" cm="1">
        <f t="array" aca="1" ref="D23" ca="1">-SUMPRODUCT(
    (INDIRECT("'"&amp;D$6&amp;"_KESIS'!$A$4:$A$91")='crude-oil'!$B23) * (INDIRECT("'"&amp;D$6&amp;"_KESIS'!$D$1:$BI$1")='crude-oil'!$B$3) * IF(OR(
        'crude-oil'!$B23="coal mining 05",
        'crude-oil'!$B23="energy pipelines and gas processing 352T353",
        'crude-oil'!$B23="oil and gas extraction 06",
        'crude-oil'!$B23="refined petroleum and coke 19"
    ), INDIRECT("'"&amp;D$6&amp;"_KESIS'!$D$4:$BI$91")&lt;0, 1),
    INDIRECT("'"&amp;D$6&amp;"_KESIS'!$D$4:$BI$91")
)</f>
        <v>0</v>
      </c>
      <c r="E23" s="488" cm="1">
        <f t="array" aca="1" ref="E23" ca="1">-SUMPRODUCT(
    (INDIRECT("'"&amp;E$6&amp;"_KESIS'!$A$4:$A$91")='crude-oil'!$B23) * (INDIRECT("'"&amp;E$6&amp;"_KESIS'!$D$1:$BI$1")='crude-oil'!$B$3) * IF(OR(
        'crude-oil'!$B23="coal mining 05",
        'crude-oil'!$B23="energy pipelines and gas processing 352T353",
        'crude-oil'!$B23="oil and gas extraction 06",
        'crude-oil'!$B23="refined petroleum and coke 19"
    ), INDIRECT("'"&amp;E$6&amp;"_KESIS'!$D$4:$BI$91")&lt;0, 1),
    INDIRECT("'"&amp;E$6&amp;"_KESIS'!$D$4:$BI$91")
)</f>
        <v>0</v>
      </c>
      <c r="F23" s="488" cm="1">
        <f t="array" aca="1" ref="F23" ca="1">-SUMPRODUCT(
    (INDIRECT("'"&amp;F$6&amp;"_KESIS'!$A$4:$A$91")='crude-oil'!$B23) * (INDIRECT("'"&amp;F$6&amp;"_KESIS'!$D$1:$BI$1")='crude-oil'!$B$3) * IF(OR(
        'crude-oil'!$B23="coal mining 05",
        'crude-oil'!$B23="energy pipelines and gas processing 352T353",
        'crude-oil'!$B23="oil and gas extraction 06",
        'crude-oil'!$B23="refined petroleum and coke 19"
    ), INDIRECT("'"&amp;F$6&amp;"_KESIS'!$D$4:$BI$91")&lt;0, 1),
    INDIRECT("'"&amp;F$6&amp;"_KESIS'!$D$4:$BI$91")
)</f>
        <v>0</v>
      </c>
      <c r="G23" s="488" cm="1">
        <f t="array" aca="1" ref="G23" ca="1">-SUMPRODUCT(
    (INDIRECT("'"&amp;G$6&amp;"_KESIS'!$A$4:$A$91")='crude-oil'!$B23) * (INDIRECT("'"&amp;G$6&amp;"_KESIS'!$D$1:$BI$1")='crude-oil'!$B$3) * IF(OR(
        'crude-oil'!$B23="coal mining 05",
        'crude-oil'!$B23="energy pipelines and gas processing 352T353",
        'crude-oil'!$B23="oil and gas extraction 06",
        'crude-oil'!$B23="refined petroleum and coke 19"
    ), INDIRECT("'"&amp;G$6&amp;"_KESIS'!$D$4:$BI$91")&lt;0, 1),
    INDIRECT("'"&amp;G$6&amp;"_KESIS'!$D$4:$BI$91")
)</f>
        <v>0</v>
      </c>
      <c r="H23" s="431"/>
    </row>
    <row r="24" spans="1:18">
      <c r="A24" s="433" t="s">
        <v>798</v>
      </c>
      <c r="B24" s="434" t="s">
        <v>268</v>
      </c>
      <c r="C24" s="488" cm="1">
        <f t="array" aca="1" ref="C24" ca="1">SUMPRODUCT(
    (INDIRECT("'"&amp;C$6&amp;"_KESIS'!$A$4:$A$91")='crude-oil'!$B24) * (INDIRECT("'"&amp;C$6&amp;"_KESIS'!$D$1:$BI$1")='crude-oil'!$B$3) * IF(OR(
        'crude-oil'!$B24="coal mining 05",
        'crude-oil'!$B24="energy pipelines and gas processing 352T353",
        'crude-oil'!$B24="oil and gas extraction 06",
        'crude-oil'!$B24="refined petroleum and coke 19"
    ), INDIRECT("'"&amp;C$6&amp;"_KESIS'!$D$4:$BI$91")&lt;0, 1),
    INDIRECT("'"&amp;C$6&amp;"_KESIS'!$D$4:$BI$91")
)</f>
        <v>0</v>
      </c>
      <c r="D24" s="488" cm="1">
        <f t="array" aca="1" ref="D24" ca="1">SUMPRODUCT(
    (INDIRECT("'"&amp;D$6&amp;"_KESIS'!$A$4:$A$91")='crude-oil'!$B24) * (INDIRECT("'"&amp;D$6&amp;"_KESIS'!$D$1:$BI$1")='crude-oil'!$B$3) * IF(OR(
        'crude-oil'!$B24="coal mining 05",
        'crude-oil'!$B24="energy pipelines and gas processing 352T353",
        'crude-oil'!$B24="oil and gas extraction 06",
        'crude-oil'!$B24="refined petroleum and coke 19"
    ), INDIRECT("'"&amp;D$6&amp;"_KESIS'!$D$4:$BI$91")&lt;0, 1),
    INDIRECT("'"&amp;D$6&amp;"_KESIS'!$D$4:$BI$91")
)</f>
        <v>0</v>
      </c>
      <c r="E24" s="488" cm="1">
        <f t="array" aca="1" ref="E24" ca="1">SUMPRODUCT(
    (INDIRECT("'"&amp;E$6&amp;"_KESIS'!$A$4:$A$91")='crude-oil'!$B24) * (INDIRECT("'"&amp;E$6&amp;"_KESIS'!$D$1:$BI$1")='crude-oil'!$B$3) * IF(OR(
        'crude-oil'!$B24="coal mining 05",
        'crude-oil'!$B24="energy pipelines and gas processing 352T353",
        'crude-oil'!$B24="oil and gas extraction 06",
        'crude-oil'!$B24="refined petroleum and coke 19"
    ), INDIRECT("'"&amp;E$6&amp;"_KESIS'!$D$4:$BI$91")&lt;0, 1),
    INDIRECT("'"&amp;E$6&amp;"_KESIS'!$D$4:$BI$91")
)</f>
        <v>0</v>
      </c>
      <c r="F24" s="488" cm="1">
        <f t="array" aca="1" ref="F24" ca="1">SUMPRODUCT(
    (INDIRECT("'"&amp;F$6&amp;"_KESIS'!$A$4:$A$91")='crude-oil'!$B24) * (INDIRECT("'"&amp;F$6&amp;"_KESIS'!$D$1:$BI$1")='crude-oil'!$B$3) * IF(OR(
        'crude-oil'!$B24="coal mining 05",
        'crude-oil'!$B24="energy pipelines and gas processing 352T353",
        'crude-oil'!$B24="oil and gas extraction 06",
        'crude-oil'!$B24="refined petroleum and coke 19"
    ), INDIRECT("'"&amp;F$6&amp;"_KESIS'!$D$4:$BI$91")&lt;0, 1),
    INDIRECT("'"&amp;F$6&amp;"_KESIS'!$D$4:$BI$91")
)</f>
        <v>0</v>
      </c>
      <c r="G24" s="488" cm="1">
        <f t="array" aca="1" ref="G24" ca="1">SUMPRODUCT(
    (INDIRECT("'"&amp;G$6&amp;"_KESIS'!$A$4:$A$91")='crude-oil'!$B24) * (INDIRECT("'"&amp;G$6&amp;"_KESIS'!$D$1:$BI$1")='crude-oil'!$B$3) * IF(OR(
        'crude-oil'!$B24="coal mining 05",
        'crude-oil'!$B24="energy pipelines and gas processing 352T353",
        'crude-oil'!$B24="oil and gas extraction 06",
        'crude-oil'!$B24="refined petroleum and coke 19"
    ), INDIRECT("'"&amp;G$6&amp;"_KESIS'!$D$4:$BI$91")&lt;0, 1),
    INDIRECT("'"&amp;G$6&amp;"_KESIS'!$D$4:$BI$91")
)</f>
        <v>0</v>
      </c>
      <c r="H24" s="431"/>
    </row>
    <row r="25" spans="1:18">
      <c r="A25" s="433" t="s">
        <v>799</v>
      </c>
      <c r="B25" s="434" t="s">
        <v>269</v>
      </c>
      <c r="C25" s="488" cm="1">
        <f t="array" aca="1" ref="C25" ca="1">SUMPRODUCT(
    (INDIRECT("'"&amp;C$6&amp;"_KESIS'!$A$4:$A$91")='crude-oil'!$B25) * (INDIRECT("'"&amp;C$6&amp;"_KESIS'!$D$1:$BI$1")='crude-oil'!$B$3) * IF(OR(
        'crude-oil'!$B25="coal mining 05",
        'crude-oil'!$B25="energy pipelines and gas processing 352T353",
        'crude-oil'!$B25="oil and gas extraction 06",
        'crude-oil'!$B25="refined petroleum and coke 19"
    ), INDIRECT("'"&amp;C$6&amp;"_KESIS'!$D$4:$BI$91")&lt;0, 1),
    INDIRECT("'"&amp;C$6&amp;"_KESIS'!$D$4:$BI$91")
)</f>
        <v>0</v>
      </c>
      <c r="D25" s="488" cm="1">
        <f t="array" aca="1" ref="D25" ca="1">SUMPRODUCT(
    (INDIRECT("'"&amp;D$6&amp;"_KESIS'!$A$4:$A$91")='crude-oil'!$B25) * (INDIRECT("'"&amp;D$6&amp;"_KESIS'!$D$1:$BI$1")='crude-oil'!$B$3) * IF(OR(
        'crude-oil'!$B25="coal mining 05",
        'crude-oil'!$B25="energy pipelines and gas processing 352T353",
        'crude-oil'!$B25="oil and gas extraction 06",
        'crude-oil'!$B25="refined petroleum and coke 19"
    ), INDIRECT("'"&amp;D$6&amp;"_KESIS'!$D$4:$BI$91")&lt;0, 1),
    INDIRECT("'"&amp;D$6&amp;"_KESIS'!$D$4:$BI$91")
)</f>
        <v>0</v>
      </c>
      <c r="E25" s="488" cm="1">
        <f t="array" aca="1" ref="E25" ca="1">SUMPRODUCT(
    (INDIRECT("'"&amp;E$6&amp;"_KESIS'!$A$4:$A$91")='crude-oil'!$B25) * (INDIRECT("'"&amp;E$6&amp;"_KESIS'!$D$1:$BI$1")='crude-oil'!$B$3) * IF(OR(
        'crude-oil'!$B25="coal mining 05",
        'crude-oil'!$B25="energy pipelines and gas processing 352T353",
        'crude-oil'!$B25="oil and gas extraction 06",
        'crude-oil'!$B25="refined petroleum and coke 19"
    ), INDIRECT("'"&amp;E$6&amp;"_KESIS'!$D$4:$BI$91")&lt;0, 1),
    INDIRECT("'"&amp;E$6&amp;"_KESIS'!$D$4:$BI$91")
)</f>
        <v>0</v>
      </c>
      <c r="F25" s="488" cm="1">
        <f t="array" aca="1" ref="F25" ca="1">SUMPRODUCT(
    (INDIRECT("'"&amp;F$6&amp;"_KESIS'!$A$4:$A$91")='crude-oil'!$B25) * (INDIRECT("'"&amp;F$6&amp;"_KESIS'!$D$1:$BI$1")='crude-oil'!$B$3) * IF(OR(
        'crude-oil'!$B25="coal mining 05",
        'crude-oil'!$B25="energy pipelines and gas processing 352T353",
        'crude-oil'!$B25="oil and gas extraction 06",
        'crude-oil'!$B25="refined petroleum and coke 19"
    ), INDIRECT("'"&amp;F$6&amp;"_KESIS'!$D$4:$BI$91")&lt;0, 1),
    INDIRECT("'"&amp;F$6&amp;"_KESIS'!$D$4:$BI$91")
)</f>
        <v>0</v>
      </c>
      <c r="G25" s="488" cm="1">
        <f t="array" aca="1" ref="G25" ca="1">SUMPRODUCT(
    (INDIRECT("'"&amp;G$6&amp;"_KESIS'!$A$4:$A$91")='crude-oil'!$B25) * (INDIRECT("'"&amp;G$6&amp;"_KESIS'!$D$1:$BI$1")='crude-oil'!$B$3) * IF(OR(
        'crude-oil'!$B25="coal mining 05",
        'crude-oil'!$B25="energy pipelines and gas processing 352T353",
        'crude-oil'!$B25="oil and gas extraction 06",
        'crude-oil'!$B25="refined petroleum and coke 19"
    ), INDIRECT("'"&amp;G$6&amp;"_KESIS'!$D$4:$BI$91")&lt;0, 1),
    INDIRECT("'"&amp;G$6&amp;"_KESIS'!$D$4:$BI$91")
)</f>
        <v>0</v>
      </c>
      <c r="H25" s="431" t="s">
        <v>681</v>
      </c>
    </row>
    <row r="26" spans="1:18">
      <c r="C26" s="490">
        <f ca="1">SUM(C7:C25)</f>
        <v>156075.5</v>
      </c>
      <c r="D26" s="490">
        <f t="shared" ref="D26:G26" ca="1" si="0">SUM(D7:D25)</f>
        <v>143779.9</v>
      </c>
      <c r="E26" s="490">
        <f t="shared" ca="1" si="0"/>
        <v>140994.20000000001</v>
      </c>
      <c r="F26" s="490">
        <f t="shared" ca="1" si="0"/>
        <v>152865.5</v>
      </c>
      <c r="G26" s="490">
        <f t="shared" ca="1" si="0"/>
        <v>149963.9</v>
      </c>
    </row>
    <row r="27" spans="1:18" ht="14.25" thickBot="1">
      <c r="A27" s="463" t="s">
        <v>802</v>
      </c>
    </row>
    <row r="28" spans="1:18" ht="12.75" thickBot="1">
      <c r="A28" s="465" t="str">
        <f>About!B74</f>
        <v xml:space="preserve">Conversion rate (1 MTOE =): </v>
      </c>
      <c r="B28" s="464">
        <f>About!C74</f>
        <v>39656668310000</v>
      </c>
      <c r="C28" s="442" t="str">
        <f>About!D74</f>
        <v>BTU</v>
      </c>
    </row>
    <row r="29" spans="1:18" ht="12.75" thickBot="1">
      <c r="A29" s="465" t="s">
        <v>828</v>
      </c>
      <c r="B29" s="464">
        <f>About!C74/1000</f>
        <v>39656668310</v>
      </c>
      <c r="C29" s="442" t="str">
        <f>About!D74</f>
        <v>BTU</v>
      </c>
    </row>
    <row r="30" spans="1:18">
      <c r="A30" s="442"/>
    </row>
    <row r="31" spans="1:18">
      <c r="A31" s="429" t="s">
        <v>826</v>
      </c>
    </row>
    <row r="32" spans="1:18">
      <c r="A32" s="466" t="s">
        <v>824</v>
      </c>
      <c r="B32" s="467" t="s">
        <v>825</v>
      </c>
      <c r="C32" s="475">
        <v>2019</v>
      </c>
      <c r="D32" s="443">
        <v>2020</v>
      </c>
      <c r="E32" s="443">
        <v>2021</v>
      </c>
      <c r="F32" s="443">
        <v>2022</v>
      </c>
      <c r="G32" s="443">
        <v>2023</v>
      </c>
      <c r="H32" s="444">
        <v>2030</v>
      </c>
      <c r="I32" s="444">
        <v>2040</v>
      </c>
      <c r="J32" s="444">
        <v>2050</v>
      </c>
      <c r="K32" s="445" t="s">
        <v>808</v>
      </c>
      <c r="L32" s="445" t="s">
        <v>809</v>
      </c>
      <c r="M32" s="445" t="s">
        <v>810</v>
      </c>
      <c r="N32" s="446"/>
      <c r="O32" s="446"/>
      <c r="P32" s="447"/>
      <c r="Q32" s="447"/>
      <c r="R32" s="447"/>
    </row>
    <row r="33" spans="1:34">
      <c r="A33" s="448" t="s">
        <v>670</v>
      </c>
      <c r="B33" s="449"/>
      <c r="C33" s="450"/>
      <c r="D33" s="450"/>
      <c r="E33" s="450"/>
      <c r="F33" s="450"/>
      <c r="G33" s="450"/>
      <c r="H33" s="451"/>
      <c r="I33" s="451"/>
      <c r="J33" s="451"/>
      <c r="K33" s="452">
        <f>_xlfn.RRI(H$32-G$32,G33,H33)</f>
        <v>0</v>
      </c>
      <c r="L33" s="452">
        <f t="shared" ref="L33:M38" si="1">_xlfn.RRI(I$32-H$32,H33,I33)</f>
        <v>0</v>
      </c>
      <c r="M33" s="452">
        <f t="shared" si="1"/>
        <v>0</v>
      </c>
      <c r="N33" s="453"/>
      <c r="O33" s="453"/>
      <c r="P33" s="453"/>
      <c r="Q33" s="453"/>
      <c r="R33" s="453"/>
    </row>
    <row r="34" spans="1:34">
      <c r="A34" s="448" t="s">
        <v>675</v>
      </c>
      <c r="B34" s="449"/>
      <c r="C34" s="450"/>
      <c r="D34" s="450"/>
      <c r="E34" s="450"/>
      <c r="F34" s="450"/>
      <c r="G34" s="450"/>
      <c r="H34" s="451"/>
      <c r="I34" s="451"/>
      <c r="J34" s="451"/>
      <c r="K34" s="452">
        <f t="shared" ref="K34:K38" si="2">_xlfn.RRI(H$32-G$32,G34,H34)</f>
        <v>0</v>
      </c>
      <c r="L34" s="452">
        <f t="shared" si="1"/>
        <v>0</v>
      </c>
      <c r="M34" s="452">
        <f t="shared" si="1"/>
        <v>0</v>
      </c>
      <c r="N34" s="453"/>
      <c r="O34" s="453"/>
      <c r="P34" s="453"/>
      <c r="Q34" s="453"/>
      <c r="R34" s="453"/>
    </row>
    <row r="35" spans="1:34">
      <c r="A35" s="448" t="s">
        <v>676</v>
      </c>
      <c r="B35" s="449"/>
      <c r="C35" s="450"/>
      <c r="D35" s="450"/>
      <c r="E35" s="450"/>
      <c r="F35" s="450"/>
      <c r="G35" s="450"/>
      <c r="H35" s="451"/>
      <c r="I35" s="451"/>
      <c r="J35" s="451"/>
      <c r="K35" s="452">
        <f t="shared" si="2"/>
        <v>0</v>
      </c>
      <c r="L35" s="452">
        <f t="shared" si="1"/>
        <v>0</v>
      </c>
      <c r="M35" s="452">
        <f t="shared" si="1"/>
        <v>0</v>
      </c>
      <c r="N35" s="453"/>
      <c r="O35" s="453"/>
      <c r="P35" s="453"/>
      <c r="Q35" s="453"/>
      <c r="R35" s="453"/>
    </row>
    <row r="36" spans="1:34">
      <c r="A36" s="448" t="s">
        <v>217</v>
      </c>
      <c r="B36" s="449"/>
      <c r="C36" s="454"/>
      <c r="D36" s="454"/>
      <c r="E36" s="450"/>
      <c r="F36" s="450"/>
      <c r="G36" s="450"/>
      <c r="H36" s="451"/>
      <c r="I36" s="451"/>
      <c r="J36" s="451"/>
      <c r="K36" s="452">
        <f t="shared" si="2"/>
        <v>0</v>
      </c>
      <c r="L36" s="452">
        <f t="shared" si="1"/>
        <v>0</v>
      </c>
      <c r="M36" s="452">
        <f t="shared" si="1"/>
        <v>0</v>
      </c>
      <c r="N36" s="453"/>
      <c r="O36" s="453"/>
      <c r="P36" s="453"/>
      <c r="Q36" s="453"/>
      <c r="R36" s="453"/>
    </row>
    <row r="37" spans="1:34">
      <c r="A37" s="448" t="s">
        <v>680</v>
      </c>
      <c r="B37" s="449"/>
      <c r="C37" s="454"/>
      <c r="D37" s="454"/>
      <c r="E37" s="450"/>
      <c r="F37" s="450"/>
      <c r="G37" s="450"/>
      <c r="H37" s="451"/>
      <c r="I37" s="451"/>
      <c r="J37" s="451"/>
      <c r="K37" s="452">
        <f t="shared" si="2"/>
        <v>0</v>
      </c>
      <c r="L37" s="452">
        <f t="shared" si="1"/>
        <v>0</v>
      </c>
      <c r="M37" s="452">
        <f t="shared" si="1"/>
        <v>0</v>
      </c>
      <c r="N37" s="453"/>
      <c r="O37" s="453"/>
      <c r="P37" s="453"/>
      <c r="Q37" s="453"/>
      <c r="R37" s="453"/>
    </row>
    <row r="38" spans="1:34">
      <c r="A38" s="448" t="s">
        <v>681</v>
      </c>
      <c r="B38" s="449"/>
      <c r="C38" s="450"/>
      <c r="D38" s="450"/>
      <c r="E38" s="450"/>
      <c r="F38" s="450"/>
      <c r="G38" s="450"/>
      <c r="H38" s="451"/>
      <c r="I38" s="451"/>
      <c r="J38" s="451"/>
      <c r="K38" s="452">
        <f t="shared" si="2"/>
        <v>0</v>
      </c>
      <c r="L38" s="452">
        <f t="shared" si="1"/>
        <v>0</v>
      </c>
      <c r="M38" s="452">
        <f t="shared" si="1"/>
        <v>0</v>
      </c>
      <c r="N38" s="453"/>
      <c r="O38" s="453"/>
      <c r="P38" s="453"/>
      <c r="Q38" s="453"/>
      <c r="R38" s="453"/>
    </row>
    <row r="39" spans="1:34">
      <c r="A39" s="468" t="s">
        <v>827</v>
      </c>
      <c r="B39" s="469"/>
      <c r="C39" s="470">
        <f>SUM(C33:C38)</f>
        <v>0</v>
      </c>
      <c r="D39" s="470">
        <f t="shared" ref="D39:J39" si="3">SUM(D33:D38)</f>
        <v>0</v>
      </c>
      <c r="E39" s="470">
        <f t="shared" si="3"/>
        <v>0</v>
      </c>
      <c r="F39" s="470">
        <f t="shared" si="3"/>
        <v>0</v>
      </c>
      <c r="G39" s="470">
        <f t="shared" si="3"/>
        <v>0</v>
      </c>
      <c r="H39" s="470">
        <f t="shared" si="3"/>
        <v>0</v>
      </c>
      <c r="I39" s="470">
        <f t="shared" si="3"/>
        <v>0</v>
      </c>
      <c r="J39" s="470">
        <f t="shared" si="3"/>
        <v>0</v>
      </c>
      <c r="K39" s="471"/>
      <c r="L39" s="471"/>
      <c r="M39" s="471"/>
      <c r="N39" s="453"/>
      <c r="O39" s="453"/>
      <c r="P39" s="453"/>
      <c r="Q39" s="453"/>
      <c r="R39" s="453"/>
    </row>
    <row r="40" spans="1:34">
      <c r="A40" s="472" t="s">
        <v>816</v>
      </c>
      <c r="B40" s="473"/>
      <c r="C40" s="471">
        <f>SUM(C33:C38)*$B$28</f>
        <v>0</v>
      </c>
      <c r="D40" s="471">
        <f t="shared" ref="D40:J40" si="4">SUM(D33:D38)*$B$28</f>
        <v>0</v>
      </c>
      <c r="E40" s="471">
        <f t="shared" si="4"/>
        <v>0</v>
      </c>
      <c r="F40" s="471">
        <f t="shared" si="4"/>
        <v>0</v>
      </c>
      <c r="G40" s="471">
        <f t="shared" si="4"/>
        <v>0</v>
      </c>
      <c r="H40" s="471">
        <f t="shared" si="4"/>
        <v>0</v>
      </c>
      <c r="I40" s="471">
        <f t="shared" si="4"/>
        <v>0</v>
      </c>
      <c r="J40" s="471">
        <f t="shared" si="4"/>
        <v>0</v>
      </c>
      <c r="K40" s="473"/>
      <c r="L40" s="474"/>
      <c r="M40" s="473"/>
    </row>
    <row r="41" spans="1:34">
      <c r="A41" s="442"/>
    </row>
    <row r="42" spans="1:34">
      <c r="A42" s="442"/>
    </row>
    <row r="43" spans="1:34">
      <c r="A43" s="430" t="s">
        <v>823</v>
      </c>
    </row>
    <row r="44" spans="1:34" s="479" customFormat="1">
      <c r="A44" s="477" t="s">
        <v>812</v>
      </c>
      <c r="B44" s="478" t="s">
        <v>270</v>
      </c>
      <c r="C44" s="476">
        <v>2019</v>
      </c>
      <c r="D44" s="476">
        <v>2020</v>
      </c>
      <c r="E44" s="476">
        <v>2021</v>
      </c>
      <c r="F44" s="476">
        <v>2022</v>
      </c>
      <c r="G44" s="476">
        <v>2023</v>
      </c>
      <c r="H44" s="477">
        <v>2024</v>
      </c>
      <c r="I44" s="477">
        <v>2025</v>
      </c>
      <c r="J44" s="477">
        <v>2026</v>
      </c>
      <c r="K44" s="477">
        <v>2027</v>
      </c>
      <c r="L44" s="477">
        <v>2028</v>
      </c>
      <c r="M44" s="477">
        <v>2029</v>
      </c>
      <c r="N44" s="476">
        <v>2030</v>
      </c>
      <c r="O44" s="477">
        <v>2031</v>
      </c>
      <c r="P44" s="477">
        <v>2032</v>
      </c>
      <c r="Q44" s="477">
        <v>2033</v>
      </c>
      <c r="R44" s="477">
        <v>2034</v>
      </c>
      <c r="S44" s="477">
        <v>2035</v>
      </c>
      <c r="T44" s="477">
        <v>2036</v>
      </c>
      <c r="U44" s="477">
        <v>2037</v>
      </c>
      <c r="V44" s="477">
        <v>2038</v>
      </c>
      <c r="W44" s="477">
        <v>2039</v>
      </c>
      <c r="X44" s="476">
        <v>2040</v>
      </c>
      <c r="Y44" s="477">
        <v>2041</v>
      </c>
      <c r="Z44" s="477">
        <v>2042</v>
      </c>
      <c r="AA44" s="477">
        <v>2043</v>
      </c>
      <c r="AB44" s="477">
        <v>2044</v>
      </c>
      <c r="AC44" s="477">
        <v>2045</v>
      </c>
      <c r="AD44" s="477">
        <v>2046</v>
      </c>
      <c r="AE44" s="477">
        <v>2047</v>
      </c>
      <c r="AF44" s="477">
        <v>2048</v>
      </c>
      <c r="AG44" s="477">
        <v>2049</v>
      </c>
      <c r="AH44" s="476">
        <v>2050</v>
      </c>
    </row>
    <row r="45" spans="1:34">
      <c r="A45" s="431" t="s">
        <v>681</v>
      </c>
      <c r="B45" s="434" t="s">
        <v>246</v>
      </c>
      <c r="C45" s="456">
        <f t="shared" ref="C45:G54" ca="1" si="5">C7*$B$29</f>
        <v>0</v>
      </c>
      <c r="D45" s="456">
        <f t="shared" ca="1" si="5"/>
        <v>0</v>
      </c>
      <c r="E45" s="456">
        <f t="shared" ca="1" si="5"/>
        <v>0</v>
      </c>
      <c r="F45" s="456">
        <f t="shared" ca="1" si="5"/>
        <v>0</v>
      </c>
      <c r="G45" s="456">
        <f t="shared" ca="1" si="5"/>
        <v>0</v>
      </c>
      <c r="H45" s="452">
        <f t="shared" ref="H45:N45" ca="1" si="6">G45*(1+$K$38)</f>
        <v>0</v>
      </c>
      <c r="I45" s="452">
        <f t="shared" ca="1" si="6"/>
        <v>0</v>
      </c>
      <c r="J45" s="452">
        <f t="shared" ca="1" si="6"/>
        <v>0</v>
      </c>
      <c r="K45" s="452">
        <f t="shared" ca="1" si="6"/>
        <v>0</v>
      </c>
      <c r="L45" s="452">
        <f t="shared" ca="1" si="6"/>
        <v>0</v>
      </c>
      <c r="M45" s="452">
        <f t="shared" ca="1" si="6"/>
        <v>0</v>
      </c>
      <c r="N45" s="452">
        <f t="shared" ca="1" si="6"/>
        <v>0</v>
      </c>
      <c r="O45" s="452">
        <f t="shared" ref="O45:X45" ca="1" si="7">N45*(1+$L$38)</f>
        <v>0</v>
      </c>
      <c r="P45" s="452">
        <f t="shared" ca="1" si="7"/>
        <v>0</v>
      </c>
      <c r="Q45" s="452">
        <f t="shared" ca="1" si="7"/>
        <v>0</v>
      </c>
      <c r="R45" s="452">
        <f t="shared" ca="1" si="7"/>
        <v>0</v>
      </c>
      <c r="S45" s="452">
        <f t="shared" ca="1" si="7"/>
        <v>0</v>
      </c>
      <c r="T45" s="452">
        <f t="shared" ca="1" si="7"/>
        <v>0</v>
      </c>
      <c r="U45" s="452">
        <f t="shared" ca="1" si="7"/>
        <v>0</v>
      </c>
      <c r="V45" s="452">
        <f t="shared" ca="1" si="7"/>
        <v>0</v>
      </c>
      <c r="W45" s="452">
        <f t="shared" ca="1" si="7"/>
        <v>0</v>
      </c>
      <c r="X45" s="452">
        <f t="shared" ca="1" si="7"/>
        <v>0</v>
      </c>
      <c r="Y45" s="452">
        <f t="shared" ref="Y45:AH45" ca="1" si="8">X45*(1+$M$38)</f>
        <v>0</v>
      </c>
      <c r="Z45" s="452">
        <f t="shared" ca="1" si="8"/>
        <v>0</v>
      </c>
      <c r="AA45" s="452">
        <f t="shared" ca="1" si="8"/>
        <v>0</v>
      </c>
      <c r="AB45" s="452">
        <f t="shared" ca="1" si="8"/>
        <v>0</v>
      </c>
      <c r="AC45" s="452">
        <f t="shared" ca="1" si="8"/>
        <v>0</v>
      </c>
      <c r="AD45" s="452">
        <f t="shared" ca="1" si="8"/>
        <v>0</v>
      </c>
      <c r="AE45" s="452">
        <f t="shared" ca="1" si="8"/>
        <v>0</v>
      </c>
      <c r="AF45" s="452">
        <f t="shared" ca="1" si="8"/>
        <v>0</v>
      </c>
      <c r="AG45" s="452">
        <f t="shared" ca="1" si="8"/>
        <v>0</v>
      </c>
      <c r="AH45" s="452">
        <f t="shared" ca="1" si="8"/>
        <v>0</v>
      </c>
    </row>
    <row r="46" spans="1:34">
      <c r="A46" s="431" t="s">
        <v>813</v>
      </c>
      <c r="B46" s="435" t="s">
        <v>247</v>
      </c>
      <c r="C46" s="456">
        <f t="shared" ca="1" si="5"/>
        <v>0</v>
      </c>
      <c r="D46" s="456">
        <f t="shared" ca="1" si="5"/>
        <v>0</v>
      </c>
      <c r="E46" s="456">
        <f t="shared" ca="1" si="5"/>
        <v>0</v>
      </c>
      <c r="F46" s="456">
        <f t="shared" ca="1" si="5"/>
        <v>0</v>
      </c>
      <c r="G46" s="456">
        <f t="shared" ca="1" si="5"/>
        <v>0</v>
      </c>
      <c r="H46" s="452">
        <f ca="1">G46*(1+'KEEI BAU - Coal Supply'!J$42)</f>
        <v>0</v>
      </c>
      <c r="I46" s="452">
        <f ca="1">H46*(1+'KEEI BAU - Coal Supply'!K$42)</f>
        <v>0</v>
      </c>
      <c r="J46" s="452">
        <f ca="1">I46*(1+'KEEI BAU - Coal Supply'!L$42)</f>
        <v>0</v>
      </c>
      <c r="K46" s="452">
        <f ca="1">J46*(1+'KEEI BAU - Coal Supply'!M$42)</f>
        <v>0</v>
      </c>
      <c r="L46" s="452">
        <f ca="1">K46*(1+'KEEI BAU - Coal Supply'!N$42)</f>
        <v>0</v>
      </c>
      <c r="M46" s="452">
        <f ca="1">L46*(1+'KEEI BAU - Coal Supply'!O$42)</f>
        <v>0</v>
      </c>
      <c r="N46" s="452">
        <f ca="1">M46*(1+'KEEI BAU - Coal Supply'!P$42)</f>
        <v>0</v>
      </c>
      <c r="O46" s="452">
        <f ca="1">N46*(1+'KEEI BAU - Coal Supply'!Q$42)</f>
        <v>0</v>
      </c>
      <c r="P46" s="452">
        <f ca="1">O46*(1+'KEEI BAU - Coal Supply'!R$42)</f>
        <v>0</v>
      </c>
      <c r="Q46" s="452">
        <f ca="1">P46*(1+'KEEI BAU - Coal Supply'!S$42)</f>
        <v>0</v>
      </c>
      <c r="R46" s="452">
        <f ca="1">Q46*(1+'KEEI BAU - Coal Supply'!T$42)</f>
        <v>0</v>
      </c>
      <c r="S46" s="452">
        <f ca="1">R46*(1+'KEEI BAU - Coal Supply'!U$42)</f>
        <v>0</v>
      </c>
      <c r="T46" s="452">
        <f ca="1">S46*(1+'KEEI BAU - Coal Supply'!V$42)</f>
        <v>0</v>
      </c>
      <c r="U46" s="452">
        <f ca="1">T46*(1+'KEEI BAU - Coal Supply'!W$42)</f>
        <v>0</v>
      </c>
      <c r="V46" s="452">
        <f ca="1">U46*(1+'KEEI BAU - Coal Supply'!X$42)</f>
        <v>0</v>
      </c>
      <c r="W46" s="452">
        <f ca="1">V46*(1+'KEEI BAU - Coal Supply'!Y$42)</f>
        <v>0</v>
      </c>
      <c r="X46" s="452">
        <f ca="1">W46*(1+'KEEI BAU - Coal Supply'!Z$42)</f>
        <v>0</v>
      </c>
      <c r="Y46" s="452">
        <f ca="1">X46*(1+'KEEI BAU - Coal Supply'!AA$42)</f>
        <v>0</v>
      </c>
      <c r="Z46" s="452">
        <f ca="1">Y46*(1+'KEEI BAU - Coal Supply'!AB$42)</f>
        <v>0</v>
      </c>
      <c r="AA46" s="452">
        <f ca="1">Z46*(1+'KEEI BAU - Coal Supply'!AC$42)</f>
        <v>0</v>
      </c>
      <c r="AB46" s="452">
        <f ca="1">AA46*(1+'KEEI BAU - Coal Supply'!AD$42)</f>
        <v>0</v>
      </c>
      <c r="AC46" s="452">
        <f ca="1">AB46*(1+'KEEI BAU - Coal Supply'!AE$42)</f>
        <v>0</v>
      </c>
      <c r="AD46" s="452">
        <f ca="1">AC46*(1+'KEEI BAU - Coal Supply'!AF$42)</f>
        <v>0</v>
      </c>
      <c r="AE46" s="452">
        <f ca="1">AD46*(1+'KEEI BAU - Coal Supply'!AG$42)</f>
        <v>0</v>
      </c>
      <c r="AF46" s="452">
        <f ca="1">AE46*(1+'KEEI BAU - Coal Supply'!AH$42)</f>
        <v>0</v>
      </c>
      <c r="AG46" s="452">
        <f ca="1">AF46*(1+'KEEI BAU - Coal Supply'!AI$42)</f>
        <v>0</v>
      </c>
      <c r="AH46" s="452">
        <f ca="1">AG46*(1+'KEEI BAU - Coal Supply'!AJ$42)</f>
        <v>0</v>
      </c>
    </row>
    <row r="47" spans="1:34">
      <c r="A47" s="431" t="s">
        <v>814</v>
      </c>
      <c r="B47" s="435" t="s">
        <v>248</v>
      </c>
      <c r="C47" s="456">
        <f t="shared" ca="1" si="5"/>
        <v>0</v>
      </c>
      <c r="D47" s="456">
        <f t="shared" ca="1" si="5"/>
        <v>0</v>
      </c>
      <c r="E47" s="456">
        <f t="shared" ca="1" si="5"/>
        <v>0</v>
      </c>
      <c r="F47" s="456">
        <f t="shared" ca="1" si="5"/>
        <v>0</v>
      </c>
      <c r="G47" s="456">
        <f t="shared" ca="1" si="5"/>
        <v>0</v>
      </c>
      <c r="H47" s="452">
        <f ca="1">G47*(1+'KEEI BAU - Oil Supply'!I$56)</f>
        <v>0</v>
      </c>
      <c r="I47" s="452">
        <f ca="1">H47*(1+'KEEI BAU - Oil Supply'!J$56)</f>
        <v>0</v>
      </c>
      <c r="J47" s="452">
        <f ca="1">I47*(1+'KEEI BAU - Oil Supply'!K$56)</f>
        <v>0</v>
      </c>
      <c r="K47" s="452">
        <f ca="1">J47*(1+'KEEI BAU - Oil Supply'!L$56)</f>
        <v>0</v>
      </c>
      <c r="L47" s="452">
        <f ca="1">K47*(1+'KEEI BAU - Oil Supply'!M$56)</f>
        <v>0</v>
      </c>
      <c r="M47" s="452">
        <f ca="1">L47*(1+'KEEI BAU - Oil Supply'!N$56)</f>
        <v>0</v>
      </c>
      <c r="N47" s="452">
        <f ca="1">M47*(1+'KEEI BAU - Oil Supply'!O$56)</f>
        <v>0</v>
      </c>
      <c r="O47" s="452">
        <f ca="1">N47*(1+'KEEI BAU - Oil Supply'!P$56)</f>
        <v>0</v>
      </c>
      <c r="P47" s="452">
        <f ca="1">O47*(1+'KEEI BAU - Oil Supply'!Q$56)</f>
        <v>0</v>
      </c>
      <c r="Q47" s="452">
        <f ca="1">P47*(1+'KEEI BAU - Oil Supply'!R$56)</f>
        <v>0</v>
      </c>
      <c r="R47" s="452">
        <f ca="1">Q47*(1+'KEEI BAU - Oil Supply'!S$56)</f>
        <v>0</v>
      </c>
      <c r="S47" s="452">
        <f ca="1">R47*(1+'KEEI BAU - Oil Supply'!T$56)</f>
        <v>0</v>
      </c>
      <c r="T47" s="452">
        <f ca="1">S47*(1+'KEEI BAU - Oil Supply'!U$56)</f>
        <v>0</v>
      </c>
      <c r="U47" s="452">
        <f ca="1">T47*(1+'KEEI BAU - Oil Supply'!V$56)</f>
        <v>0</v>
      </c>
      <c r="V47" s="452">
        <f ca="1">U47*(1+'KEEI BAU - Oil Supply'!W$56)</f>
        <v>0</v>
      </c>
      <c r="W47" s="452">
        <f ca="1">V47*(1+'KEEI BAU - Oil Supply'!X$56)</f>
        <v>0</v>
      </c>
      <c r="X47" s="452">
        <f ca="1">W47*(1+'KEEI BAU - Oil Supply'!Y$56)</f>
        <v>0</v>
      </c>
      <c r="Y47" s="452">
        <f ca="1">X47*(1+'KEEI BAU - Oil Supply'!Z$56)</f>
        <v>0</v>
      </c>
      <c r="Z47" s="452">
        <f ca="1">Y47*(1+'KEEI BAU - Oil Supply'!AA$56)</f>
        <v>0</v>
      </c>
      <c r="AA47" s="452">
        <f ca="1">Z47*(1+'KEEI BAU - Oil Supply'!AB$56)</f>
        <v>0</v>
      </c>
      <c r="AB47" s="452">
        <f ca="1">AA47*(1+'KEEI BAU - Oil Supply'!AC$56)</f>
        <v>0</v>
      </c>
      <c r="AC47" s="452">
        <f ca="1">AB47*(1+'KEEI BAU - Oil Supply'!AD$56)</f>
        <v>0</v>
      </c>
      <c r="AD47" s="452">
        <f ca="1">AC47*(1+'KEEI BAU - Oil Supply'!AE$56)</f>
        <v>0</v>
      </c>
      <c r="AE47" s="452">
        <f ca="1">AD47*(1+'KEEI BAU - Oil Supply'!AF$56)</f>
        <v>0</v>
      </c>
      <c r="AF47" s="452">
        <f ca="1">AE47*(1+'KEEI BAU - Oil Supply'!AG$56)</f>
        <v>0</v>
      </c>
      <c r="AG47" s="452">
        <f ca="1">AF47*(1+'KEEI BAU - Oil Supply'!AH$56)</f>
        <v>0</v>
      </c>
      <c r="AH47" s="452">
        <f ca="1">AG47*(1+'KEEI BAU - Oil Supply'!AI$56)</f>
        <v>0</v>
      </c>
    </row>
    <row r="48" spans="1:34">
      <c r="A48" s="431" t="s">
        <v>681</v>
      </c>
      <c r="B48" s="434" t="s">
        <v>249</v>
      </c>
      <c r="C48" s="456">
        <f t="shared" ca="1" si="5"/>
        <v>0</v>
      </c>
      <c r="D48" s="456">
        <f t="shared" ca="1" si="5"/>
        <v>0</v>
      </c>
      <c r="E48" s="456">
        <f t="shared" ca="1" si="5"/>
        <v>0</v>
      </c>
      <c r="F48" s="456">
        <f t="shared" ca="1" si="5"/>
        <v>0</v>
      </c>
      <c r="G48" s="456">
        <f t="shared" ca="1" si="5"/>
        <v>0</v>
      </c>
      <c r="H48" s="452">
        <f t="shared" ref="H48:N52" ca="1" si="9">G48*(1+$K$38)</f>
        <v>0</v>
      </c>
      <c r="I48" s="452">
        <f t="shared" ca="1" si="9"/>
        <v>0</v>
      </c>
      <c r="J48" s="452">
        <f t="shared" ca="1" si="9"/>
        <v>0</v>
      </c>
      <c r="K48" s="452">
        <f t="shared" ca="1" si="9"/>
        <v>0</v>
      </c>
      <c r="L48" s="452">
        <f t="shared" ca="1" si="9"/>
        <v>0</v>
      </c>
      <c r="M48" s="452">
        <f t="shared" ca="1" si="9"/>
        <v>0</v>
      </c>
      <c r="N48" s="452">
        <f t="shared" ca="1" si="9"/>
        <v>0</v>
      </c>
      <c r="O48" s="452">
        <f t="shared" ref="O48:X48" ca="1" si="10">N48*(1+$L$38)</f>
        <v>0</v>
      </c>
      <c r="P48" s="452">
        <f t="shared" ca="1" si="10"/>
        <v>0</v>
      </c>
      <c r="Q48" s="452">
        <f t="shared" ca="1" si="10"/>
        <v>0</v>
      </c>
      <c r="R48" s="452">
        <f t="shared" ca="1" si="10"/>
        <v>0</v>
      </c>
      <c r="S48" s="452">
        <f t="shared" ca="1" si="10"/>
        <v>0</v>
      </c>
      <c r="T48" s="452">
        <f t="shared" ca="1" si="10"/>
        <v>0</v>
      </c>
      <c r="U48" s="452">
        <f t="shared" ca="1" si="10"/>
        <v>0</v>
      </c>
      <c r="V48" s="452">
        <f t="shared" ca="1" si="10"/>
        <v>0</v>
      </c>
      <c r="W48" s="452">
        <f t="shared" ca="1" si="10"/>
        <v>0</v>
      </c>
      <c r="X48" s="452">
        <f t="shared" ca="1" si="10"/>
        <v>0</v>
      </c>
      <c r="Y48" s="452">
        <f t="shared" ref="Y48:AH48" ca="1" si="11">X48*(1+$M$38)</f>
        <v>0</v>
      </c>
      <c r="Z48" s="452">
        <f t="shared" ca="1" si="11"/>
        <v>0</v>
      </c>
      <c r="AA48" s="452">
        <f t="shared" ca="1" si="11"/>
        <v>0</v>
      </c>
      <c r="AB48" s="452">
        <f t="shared" ca="1" si="11"/>
        <v>0</v>
      </c>
      <c r="AC48" s="452">
        <f t="shared" ca="1" si="11"/>
        <v>0</v>
      </c>
      <c r="AD48" s="452">
        <f t="shared" ca="1" si="11"/>
        <v>0</v>
      </c>
      <c r="AE48" s="452">
        <f t="shared" ca="1" si="11"/>
        <v>0</v>
      </c>
      <c r="AF48" s="452">
        <f t="shared" ca="1" si="11"/>
        <v>0</v>
      </c>
      <c r="AG48" s="452">
        <f t="shared" ca="1" si="11"/>
        <v>0</v>
      </c>
      <c r="AH48" s="452">
        <f t="shared" ca="1" si="11"/>
        <v>0</v>
      </c>
    </row>
    <row r="49" spans="1:34">
      <c r="A49" s="431" t="s">
        <v>681</v>
      </c>
      <c r="B49" s="434" t="s">
        <v>250</v>
      </c>
      <c r="C49" s="456">
        <f t="shared" ca="1" si="5"/>
        <v>0</v>
      </c>
      <c r="D49" s="456">
        <f t="shared" ca="1" si="5"/>
        <v>0</v>
      </c>
      <c r="E49" s="456">
        <f t="shared" ca="1" si="5"/>
        <v>0</v>
      </c>
      <c r="F49" s="456">
        <f t="shared" ca="1" si="5"/>
        <v>0</v>
      </c>
      <c r="G49" s="456">
        <f t="shared" ca="1" si="5"/>
        <v>0</v>
      </c>
      <c r="H49" s="452">
        <f t="shared" ca="1" si="9"/>
        <v>0</v>
      </c>
      <c r="I49" s="452">
        <f t="shared" ca="1" si="9"/>
        <v>0</v>
      </c>
      <c r="J49" s="452">
        <f t="shared" ca="1" si="9"/>
        <v>0</v>
      </c>
      <c r="K49" s="452">
        <f t="shared" ca="1" si="9"/>
        <v>0</v>
      </c>
      <c r="L49" s="452">
        <f t="shared" ca="1" si="9"/>
        <v>0</v>
      </c>
      <c r="M49" s="452">
        <f t="shared" ca="1" si="9"/>
        <v>0</v>
      </c>
      <c r="N49" s="452">
        <f t="shared" ca="1" si="9"/>
        <v>0</v>
      </c>
      <c r="O49" s="452">
        <f t="shared" ref="O49:X49" ca="1" si="12">N49*(1+$L$38)</f>
        <v>0</v>
      </c>
      <c r="P49" s="452">
        <f t="shared" ca="1" si="12"/>
        <v>0</v>
      </c>
      <c r="Q49" s="452">
        <f t="shared" ca="1" si="12"/>
        <v>0</v>
      </c>
      <c r="R49" s="452">
        <f t="shared" ca="1" si="12"/>
        <v>0</v>
      </c>
      <c r="S49" s="452">
        <f t="shared" ca="1" si="12"/>
        <v>0</v>
      </c>
      <c r="T49" s="452">
        <f t="shared" ca="1" si="12"/>
        <v>0</v>
      </c>
      <c r="U49" s="452">
        <f t="shared" ca="1" si="12"/>
        <v>0</v>
      </c>
      <c r="V49" s="452">
        <f t="shared" ca="1" si="12"/>
        <v>0</v>
      </c>
      <c r="W49" s="452">
        <f t="shared" ca="1" si="12"/>
        <v>0</v>
      </c>
      <c r="X49" s="452">
        <f t="shared" ca="1" si="12"/>
        <v>0</v>
      </c>
      <c r="Y49" s="452">
        <f t="shared" ref="Y49:AH49" ca="1" si="13">X49*(1+$M$38)</f>
        <v>0</v>
      </c>
      <c r="Z49" s="452">
        <f t="shared" ca="1" si="13"/>
        <v>0</v>
      </c>
      <c r="AA49" s="452">
        <f t="shared" ca="1" si="13"/>
        <v>0</v>
      </c>
      <c r="AB49" s="452">
        <f t="shared" ca="1" si="13"/>
        <v>0</v>
      </c>
      <c r="AC49" s="452">
        <f t="shared" ca="1" si="13"/>
        <v>0</v>
      </c>
      <c r="AD49" s="452">
        <f t="shared" ca="1" si="13"/>
        <v>0</v>
      </c>
      <c r="AE49" s="452">
        <f t="shared" ca="1" si="13"/>
        <v>0</v>
      </c>
      <c r="AF49" s="452">
        <f t="shared" ca="1" si="13"/>
        <v>0</v>
      </c>
      <c r="AG49" s="452">
        <f t="shared" ca="1" si="13"/>
        <v>0</v>
      </c>
      <c r="AH49" s="452">
        <f t="shared" ca="1" si="13"/>
        <v>0</v>
      </c>
    </row>
    <row r="50" spans="1:34">
      <c r="A50" s="431" t="s">
        <v>681</v>
      </c>
      <c r="B50" s="434" t="s">
        <v>251</v>
      </c>
      <c r="C50" s="456">
        <f t="shared" ca="1" si="5"/>
        <v>0</v>
      </c>
      <c r="D50" s="456">
        <f t="shared" ca="1" si="5"/>
        <v>0</v>
      </c>
      <c r="E50" s="456">
        <f t="shared" ca="1" si="5"/>
        <v>0</v>
      </c>
      <c r="F50" s="456">
        <f t="shared" ca="1" si="5"/>
        <v>0</v>
      </c>
      <c r="G50" s="456">
        <f t="shared" ca="1" si="5"/>
        <v>0</v>
      </c>
      <c r="H50" s="452">
        <f t="shared" ca="1" si="9"/>
        <v>0</v>
      </c>
      <c r="I50" s="452">
        <f t="shared" ca="1" si="9"/>
        <v>0</v>
      </c>
      <c r="J50" s="452">
        <f t="shared" ca="1" si="9"/>
        <v>0</v>
      </c>
      <c r="K50" s="452">
        <f t="shared" ca="1" si="9"/>
        <v>0</v>
      </c>
      <c r="L50" s="452">
        <f t="shared" ca="1" si="9"/>
        <v>0</v>
      </c>
      <c r="M50" s="452">
        <f t="shared" ca="1" si="9"/>
        <v>0</v>
      </c>
      <c r="N50" s="452">
        <f t="shared" ca="1" si="9"/>
        <v>0</v>
      </c>
      <c r="O50" s="452">
        <f t="shared" ref="O50:X50" ca="1" si="14">N50*(1+$L$38)</f>
        <v>0</v>
      </c>
      <c r="P50" s="452">
        <f t="shared" ca="1" si="14"/>
        <v>0</v>
      </c>
      <c r="Q50" s="452">
        <f t="shared" ca="1" si="14"/>
        <v>0</v>
      </c>
      <c r="R50" s="452">
        <f t="shared" ca="1" si="14"/>
        <v>0</v>
      </c>
      <c r="S50" s="452">
        <f t="shared" ca="1" si="14"/>
        <v>0</v>
      </c>
      <c r="T50" s="452">
        <f t="shared" ca="1" si="14"/>
        <v>0</v>
      </c>
      <c r="U50" s="452">
        <f t="shared" ca="1" si="14"/>
        <v>0</v>
      </c>
      <c r="V50" s="452">
        <f t="shared" ca="1" si="14"/>
        <v>0</v>
      </c>
      <c r="W50" s="452">
        <f t="shared" ca="1" si="14"/>
        <v>0</v>
      </c>
      <c r="X50" s="452">
        <f t="shared" ca="1" si="14"/>
        <v>0</v>
      </c>
      <c r="Y50" s="452">
        <f t="shared" ref="Y50:AH50" ca="1" si="15">X50*(1+$M$38)</f>
        <v>0</v>
      </c>
      <c r="Z50" s="452">
        <f t="shared" ca="1" si="15"/>
        <v>0</v>
      </c>
      <c r="AA50" s="452">
        <f t="shared" ca="1" si="15"/>
        <v>0</v>
      </c>
      <c r="AB50" s="452">
        <f t="shared" ca="1" si="15"/>
        <v>0</v>
      </c>
      <c r="AC50" s="452">
        <f t="shared" ca="1" si="15"/>
        <v>0</v>
      </c>
      <c r="AD50" s="452">
        <f t="shared" ca="1" si="15"/>
        <v>0</v>
      </c>
      <c r="AE50" s="452">
        <f t="shared" ca="1" si="15"/>
        <v>0</v>
      </c>
      <c r="AF50" s="452">
        <f t="shared" ca="1" si="15"/>
        <v>0</v>
      </c>
      <c r="AG50" s="452">
        <f t="shared" ca="1" si="15"/>
        <v>0</v>
      </c>
      <c r="AH50" s="452">
        <f t="shared" ca="1" si="15"/>
        <v>0</v>
      </c>
    </row>
    <row r="51" spans="1:34">
      <c r="A51" s="431" t="s">
        <v>681</v>
      </c>
      <c r="B51" s="434" t="s">
        <v>252</v>
      </c>
      <c r="C51" s="456">
        <f t="shared" ca="1" si="5"/>
        <v>0</v>
      </c>
      <c r="D51" s="456">
        <f t="shared" ca="1" si="5"/>
        <v>0</v>
      </c>
      <c r="E51" s="456">
        <f t="shared" ca="1" si="5"/>
        <v>0</v>
      </c>
      <c r="F51" s="456">
        <f t="shared" ca="1" si="5"/>
        <v>0</v>
      </c>
      <c r="G51" s="456">
        <f t="shared" ca="1" si="5"/>
        <v>0</v>
      </c>
      <c r="H51" s="452">
        <f t="shared" ca="1" si="9"/>
        <v>0</v>
      </c>
      <c r="I51" s="452">
        <f t="shared" ca="1" si="9"/>
        <v>0</v>
      </c>
      <c r="J51" s="452">
        <f t="shared" ca="1" si="9"/>
        <v>0</v>
      </c>
      <c r="K51" s="452">
        <f t="shared" ca="1" si="9"/>
        <v>0</v>
      </c>
      <c r="L51" s="452">
        <f t="shared" ca="1" si="9"/>
        <v>0</v>
      </c>
      <c r="M51" s="452">
        <f t="shared" ca="1" si="9"/>
        <v>0</v>
      </c>
      <c r="N51" s="452">
        <f t="shared" ca="1" si="9"/>
        <v>0</v>
      </c>
      <c r="O51" s="452">
        <f t="shared" ref="O51:X51" ca="1" si="16">N51*(1+$L$38)</f>
        <v>0</v>
      </c>
      <c r="P51" s="452">
        <f t="shared" ca="1" si="16"/>
        <v>0</v>
      </c>
      <c r="Q51" s="452">
        <f t="shared" ca="1" si="16"/>
        <v>0</v>
      </c>
      <c r="R51" s="452">
        <f t="shared" ca="1" si="16"/>
        <v>0</v>
      </c>
      <c r="S51" s="452">
        <f t="shared" ca="1" si="16"/>
        <v>0</v>
      </c>
      <c r="T51" s="452">
        <f t="shared" ca="1" si="16"/>
        <v>0</v>
      </c>
      <c r="U51" s="452">
        <f t="shared" ca="1" si="16"/>
        <v>0</v>
      </c>
      <c r="V51" s="452">
        <f t="shared" ca="1" si="16"/>
        <v>0</v>
      </c>
      <c r="W51" s="452">
        <f t="shared" ca="1" si="16"/>
        <v>0</v>
      </c>
      <c r="X51" s="452">
        <f t="shared" ca="1" si="16"/>
        <v>0</v>
      </c>
      <c r="Y51" s="452">
        <f t="shared" ref="Y51:AH51" ca="1" si="17">X51*(1+$M$38)</f>
        <v>0</v>
      </c>
      <c r="Z51" s="452">
        <f t="shared" ca="1" si="17"/>
        <v>0</v>
      </c>
      <c r="AA51" s="452">
        <f t="shared" ca="1" si="17"/>
        <v>0</v>
      </c>
      <c r="AB51" s="452">
        <f t="shared" ca="1" si="17"/>
        <v>0</v>
      </c>
      <c r="AC51" s="452">
        <f t="shared" ca="1" si="17"/>
        <v>0</v>
      </c>
      <c r="AD51" s="452">
        <f t="shared" ca="1" si="17"/>
        <v>0</v>
      </c>
      <c r="AE51" s="452">
        <f t="shared" ca="1" si="17"/>
        <v>0</v>
      </c>
      <c r="AF51" s="452">
        <f t="shared" ca="1" si="17"/>
        <v>0</v>
      </c>
      <c r="AG51" s="452">
        <f t="shared" ca="1" si="17"/>
        <v>0</v>
      </c>
      <c r="AH51" s="452">
        <f t="shared" ca="1" si="17"/>
        <v>0</v>
      </c>
    </row>
    <row r="52" spans="1:34">
      <c r="A52" s="431" t="s">
        <v>681</v>
      </c>
      <c r="B52" s="434" t="s">
        <v>253</v>
      </c>
      <c r="C52" s="456">
        <f t="shared" ca="1" si="5"/>
        <v>0</v>
      </c>
      <c r="D52" s="456">
        <f t="shared" ca="1" si="5"/>
        <v>0</v>
      </c>
      <c r="E52" s="456">
        <f t="shared" ca="1" si="5"/>
        <v>0</v>
      </c>
      <c r="F52" s="456">
        <f t="shared" ca="1" si="5"/>
        <v>0</v>
      </c>
      <c r="G52" s="456">
        <f t="shared" ca="1" si="5"/>
        <v>0</v>
      </c>
      <c r="H52" s="452">
        <f t="shared" ca="1" si="9"/>
        <v>0</v>
      </c>
      <c r="I52" s="452">
        <f t="shared" ca="1" si="9"/>
        <v>0</v>
      </c>
      <c r="J52" s="452">
        <f t="shared" ca="1" si="9"/>
        <v>0</v>
      </c>
      <c r="K52" s="452">
        <f t="shared" ca="1" si="9"/>
        <v>0</v>
      </c>
      <c r="L52" s="452">
        <f t="shared" ca="1" si="9"/>
        <v>0</v>
      </c>
      <c r="M52" s="452">
        <f t="shared" ca="1" si="9"/>
        <v>0</v>
      </c>
      <c r="N52" s="452">
        <f t="shared" ca="1" si="9"/>
        <v>0</v>
      </c>
      <c r="O52" s="452">
        <f t="shared" ref="O52:X52" ca="1" si="18">N52*(1+$L$38)</f>
        <v>0</v>
      </c>
      <c r="P52" s="452">
        <f t="shared" ca="1" si="18"/>
        <v>0</v>
      </c>
      <c r="Q52" s="452">
        <f t="shared" ca="1" si="18"/>
        <v>0</v>
      </c>
      <c r="R52" s="452">
        <f t="shared" ca="1" si="18"/>
        <v>0</v>
      </c>
      <c r="S52" s="452">
        <f t="shared" ca="1" si="18"/>
        <v>0</v>
      </c>
      <c r="T52" s="452">
        <f t="shared" ca="1" si="18"/>
        <v>0</v>
      </c>
      <c r="U52" s="452">
        <f t="shared" ca="1" si="18"/>
        <v>0</v>
      </c>
      <c r="V52" s="452">
        <f t="shared" ca="1" si="18"/>
        <v>0</v>
      </c>
      <c r="W52" s="452">
        <f t="shared" ca="1" si="18"/>
        <v>0</v>
      </c>
      <c r="X52" s="452">
        <f t="shared" ca="1" si="18"/>
        <v>0</v>
      </c>
      <c r="Y52" s="452">
        <f t="shared" ref="Y52:AH52" ca="1" si="19">X52*(1+$M$38)</f>
        <v>0</v>
      </c>
      <c r="Z52" s="452">
        <f t="shared" ca="1" si="19"/>
        <v>0</v>
      </c>
      <c r="AA52" s="452">
        <f t="shared" ca="1" si="19"/>
        <v>0</v>
      </c>
      <c r="AB52" s="452">
        <f t="shared" ca="1" si="19"/>
        <v>0</v>
      </c>
      <c r="AC52" s="452">
        <f t="shared" ca="1" si="19"/>
        <v>0</v>
      </c>
      <c r="AD52" s="452">
        <f t="shared" ca="1" si="19"/>
        <v>0</v>
      </c>
      <c r="AE52" s="452">
        <f t="shared" ca="1" si="19"/>
        <v>0</v>
      </c>
      <c r="AF52" s="452">
        <f t="shared" ca="1" si="19"/>
        <v>0</v>
      </c>
      <c r="AG52" s="452">
        <f t="shared" ca="1" si="19"/>
        <v>0</v>
      </c>
      <c r="AH52" s="452">
        <f t="shared" ca="1" si="19"/>
        <v>0</v>
      </c>
    </row>
    <row r="53" spans="1:34">
      <c r="A53" s="431" t="s">
        <v>814</v>
      </c>
      <c r="B53" s="435" t="s">
        <v>254</v>
      </c>
      <c r="C53" s="456">
        <f t="shared" ca="1" si="5"/>
        <v>6189434334817405</v>
      </c>
      <c r="D53" s="456">
        <f t="shared" ca="1" si="5"/>
        <v>5701831803944969</v>
      </c>
      <c r="E53" s="456">
        <f t="shared" ca="1" si="5"/>
        <v>5591360223033802</v>
      </c>
      <c r="F53" s="456">
        <f t="shared" ca="1" si="5"/>
        <v>6062136429542305</v>
      </c>
      <c r="G53" s="456">
        <f t="shared" ca="1" si="5"/>
        <v>5947068640774009</v>
      </c>
      <c r="H53" s="452">
        <f ca="1">G53*(1+'KEEI BAU - Oil Supply'!I$56)</f>
        <v>6152944341796228</v>
      </c>
      <c r="I53" s="452">
        <f ca="1">H53*(1+'KEEI BAU - Oil Supply'!J$56)</f>
        <v>6092556099689041</v>
      </c>
      <c r="J53" s="452">
        <f ca="1">I53*(1+'KEEI BAU - Oil Supply'!K$56)</f>
        <v>6032167857581854</v>
      </c>
      <c r="K53" s="452">
        <f ca="1">J53*(1+'KEEI BAU - Oil Supply'!L$56)</f>
        <v>5971779615474667</v>
      </c>
      <c r="L53" s="452">
        <f ca="1">K53*(1+'KEEI BAU - Oil Supply'!M$56)</f>
        <v>5911391373367456</v>
      </c>
      <c r="M53" s="452">
        <f ca="1">L53*(1+'KEEI BAU - Oil Supply'!N$56)</f>
        <v>5851003131260269</v>
      </c>
      <c r="N53" s="452">
        <f ca="1">M53*(1+'KEEI BAU - Oil Supply'!O$56)</f>
        <v>5790614889153097</v>
      </c>
      <c r="O53" s="452">
        <f ca="1">N53*(1+'KEEI BAU - Oil Supply'!P$56)</f>
        <v>5729358768554218</v>
      </c>
      <c r="P53" s="452">
        <f ca="1">O53*(1+'KEEI BAU - Oil Supply'!Q$56)</f>
        <v>5668102647955354</v>
      </c>
      <c r="Q53" s="452">
        <f ca="1">P53*(1+'KEEI BAU - Oil Supply'!R$56)</f>
        <v>5606846527356489</v>
      </c>
      <c r="R53" s="452">
        <f ca="1">Q53*(1+'KEEI BAU - Oil Supply'!S$56)</f>
        <v>5545590406757625</v>
      </c>
      <c r="S53" s="452">
        <f ca="1">R53*(1+'KEEI BAU - Oil Supply'!T$56)</f>
        <v>5484334286158761</v>
      </c>
      <c r="T53" s="452">
        <f ca="1">S53*(1+'KEEI BAU - Oil Supply'!U$56)</f>
        <v>5423078165559897</v>
      </c>
      <c r="U53" s="452">
        <f ca="1">T53*(1+'KEEI BAU - Oil Supply'!V$56)</f>
        <v>5361822044961033</v>
      </c>
      <c r="V53" s="452">
        <f ca="1">U53*(1+'KEEI BAU - Oil Supply'!W$56)</f>
        <v>5300565924362169</v>
      </c>
      <c r="W53" s="452">
        <f ca="1">V53*(1+'KEEI BAU - Oil Supply'!X$56)</f>
        <v>5239309803763305</v>
      </c>
      <c r="X53" s="452">
        <f ca="1">W53*(1+'KEEI BAU - Oil Supply'!Y$56)</f>
        <v>5178053683164440</v>
      </c>
      <c r="Y53" s="452">
        <f ca="1">X53*(1+'KEEI BAU - Oil Supply'!Z$56)</f>
        <v>5120025599308339</v>
      </c>
      <c r="Z53" s="452">
        <f ca="1">Y53*(1+'KEEI BAU - Oil Supply'!AA$56)</f>
        <v>5061997515452261</v>
      </c>
      <c r="AA53" s="452">
        <f ca="1">Z53*(1+'KEEI BAU - Oil Supply'!AB$56)</f>
        <v>5003969431596183</v>
      </c>
      <c r="AB53" s="452">
        <f ca="1">AA53*(1+'KEEI BAU - Oil Supply'!AC$56)</f>
        <v>4945941347740082</v>
      </c>
      <c r="AC53" s="452">
        <f ca="1">AB53*(1+'KEEI BAU - Oil Supply'!AD$56)</f>
        <v>4887913263884005</v>
      </c>
      <c r="AD53" s="452">
        <f ca="1">AC53*(1+'KEEI BAU - Oil Supply'!AE$56)</f>
        <v>4829885180027928</v>
      </c>
      <c r="AE53" s="452">
        <f ca="1">AD53*(1+'KEEI BAU - Oil Supply'!AF$56)</f>
        <v>4771857096171827</v>
      </c>
      <c r="AF53" s="452">
        <f ca="1">AE53*(1+'KEEI BAU - Oil Supply'!AG$56)</f>
        <v>4713829012315750</v>
      </c>
      <c r="AG53" s="452">
        <f ca="1">AF53*(1+'KEEI BAU - Oil Supply'!AH$56)</f>
        <v>4655800928459672</v>
      </c>
      <c r="AH53" s="452">
        <f ca="1">AG53*(1+'KEEI BAU - Oil Supply'!AI$56)</f>
        <v>4597772844603591</v>
      </c>
    </row>
    <row r="54" spans="1:34">
      <c r="A54" s="431" t="s">
        <v>670</v>
      </c>
      <c r="B54" s="436" t="s">
        <v>257</v>
      </c>
      <c r="C54" s="456">
        <f t="shared" ca="1" si="5"/>
        <v>0</v>
      </c>
      <c r="D54" s="456">
        <f t="shared" ca="1" si="5"/>
        <v>0</v>
      </c>
      <c r="E54" s="456">
        <f t="shared" ca="1" si="5"/>
        <v>0</v>
      </c>
      <c r="F54" s="456">
        <f t="shared" ca="1" si="5"/>
        <v>0</v>
      </c>
      <c r="G54" s="456">
        <f t="shared" ca="1" si="5"/>
        <v>0</v>
      </c>
      <c r="H54" s="452">
        <f t="shared" ref="H54:N54" ca="1" si="20">G54*(1+$K$33)</f>
        <v>0</v>
      </c>
      <c r="I54" s="452">
        <f t="shared" ca="1" si="20"/>
        <v>0</v>
      </c>
      <c r="J54" s="452">
        <f t="shared" ca="1" si="20"/>
        <v>0</v>
      </c>
      <c r="K54" s="452">
        <f t="shared" ca="1" si="20"/>
        <v>0</v>
      </c>
      <c r="L54" s="452">
        <f t="shared" ca="1" si="20"/>
        <v>0</v>
      </c>
      <c r="M54" s="452">
        <f t="shared" ca="1" si="20"/>
        <v>0</v>
      </c>
      <c r="N54" s="452">
        <f t="shared" ca="1" si="20"/>
        <v>0</v>
      </c>
      <c r="O54" s="452">
        <f t="shared" ref="O54:X54" ca="1" si="21">N54*(1+$L$33)</f>
        <v>0</v>
      </c>
      <c r="P54" s="452">
        <f t="shared" ca="1" si="21"/>
        <v>0</v>
      </c>
      <c r="Q54" s="452">
        <f t="shared" ca="1" si="21"/>
        <v>0</v>
      </c>
      <c r="R54" s="452">
        <f t="shared" ca="1" si="21"/>
        <v>0</v>
      </c>
      <c r="S54" s="452">
        <f t="shared" ca="1" si="21"/>
        <v>0</v>
      </c>
      <c r="T54" s="452">
        <f t="shared" ca="1" si="21"/>
        <v>0</v>
      </c>
      <c r="U54" s="452">
        <f t="shared" ca="1" si="21"/>
        <v>0</v>
      </c>
      <c r="V54" s="452">
        <f t="shared" ca="1" si="21"/>
        <v>0</v>
      </c>
      <c r="W54" s="452">
        <f t="shared" ca="1" si="21"/>
        <v>0</v>
      </c>
      <c r="X54" s="452">
        <f t="shared" ca="1" si="21"/>
        <v>0</v>
      </c>
      <c r="Y54" s="452">
        <f t="shared" ref="Y54:AH54" ca="1" si="22">X54*(1+$M$33)</f>
        <v>0</v>
      </c>
      <c r="Z54" s="452">
        <f t="shared" ca="1" si="22"/>
        <v>0</v>
      </c>
      <c r="AA54" s="452">
        <f t="shared" ca="1" si="22"/>
        <v>0</v>
      </c>
      <c r="AB54" s="452">
        <f t="shared" ca="1" si="22"/>
        <v>0</v>
      </c>
      <c r="AC54" s="452">
        <f t="shared" ca="1" si="22"/>
        <v>0</v>
      </c>
      <c r="AD54" s="452">
        <f t="shared" ca="1" si="22"/>
        <v>0</v>
      </c>
      <c r="AE54" s="452">
        <f t="shared" ca="1" si="22"/>
        <v>0</v>
      </c>
      <c r="AF54" s="452">
        <f t="shared" ca="1" si="22"/>
        <v>0</v>
      </c>
      <c r="AG54" s="452">
        <f t="shared" ca="1" si="22"/>
        <v>0</v>
      </c>
      <c r="AH54" s="452">
        <f t="shared" ca="1" si="22"/>
        <v>0</v>
      </c>
    </row>
    <row r="55" spans="1:34">
      <c r="A55" s="431" t="s">
        <v>681</v>
      </c>
      <c r="B55" s="437" t="s">
        <v>397</v>
      </c>
      <c r="C55" s="456">
        <f t="shared" ref="C55:G63" ca="1" si="23">C17*$B$29</f>
        <v>0</v>
      </c>
      <c r="D55" s="456">
        <f t="shared" ca="1" si="23"/>
        <v>0</v>
      </c>
      <c r="E55" s="456">
        <f t="shared" ca="1" si="23"/>
        <v>0</v>
      </c>
      <c r="F55" s="456">
        <f t="shared" ca="1" si="23"/>
        <v>0</v>
      </c>
      <c r="G55" s="456">
        <f t="shared" ca="1" si="23"/>
        <v>0</v>
      </c>
      <c r="H55" s="452">
        <f t="shared" ref="H55:N55" ca="1" si="24">G55*(1+$K$38)</f>
        <v>0</v>
      </c>
      <c r="I55" s="452">
        <f t="shared" ca="1" si="24"/>
        <v>0</v>
      </c>
      <c r="J55" s="452">
        <f t="shared" ca="1" si="24"/>
        <v>0</v>
      </c>
      <c r="K55" s="452">
        <f t="shared" ca="1" si="24"/>
        <v>0</v>
      </c>
      <c r="L55" s="452">
        <f t="shared" ca="1" si="24"/>
        <v>0</v>
      </c>
      <c r="M55" s="452">
        <f t="shared" ca="1" si="24"/>
        <v>0</v>
      </c>
      <c r="N55" s="452">
        <f t="shared" ca="1" si="24"/>
        <v>0</v>
      </c>
      <c r="O55" s="452">
        <f t="shared" ref="O55:X55" ca="1" si="25">N55*(1+$L$38)</f>
        <v>0</v>
      </c>
      <c r="P55" s="452">
        <f t="shared" ca="1" si="25"/>
        <v>0</v>
      </c>
      <c r="Q55" s="452">
        <f t="shared" ca="1" si="25"/>
        <v>0</v>
      </c>
      <c r="R55" s="452">
        <f t="shared" ca="1" si="25"/>
        <v>0</v>
      </c>
      <c r="S55" s="452">
        <f t="shared" ca="1" si="25"/>
        <v>0</v>
      </c>
      <c r="T55" s="452">
        <f t="shared" ca="1" si="25"/>
        <v>0</v>
      </c>
      <c r="U55" s="452">
        <f t="shared" ca="1" si="25"/>
        <v>0</v>
      </c>
      <c r="V55" s="452">
        <f t="shared" ca="1" si="25"/>
        <v>0</v>
      </c>
      <c r="W55" s="452">
        <f t="shared" ca="1" si="25"/>
        <v>0</v>
      </c>
      <c r="X55" s="452">
        <f t="shared" ca="1" si="25"/>
        <v>0</v>
      </c>
      <c r="Y55" s="452">
        <f t="shared" ref="Y55:AH55" ca="1" si="26">X55*(1+$M$38)</f>
        <v>0</v>
      </c>
      <c r="Z55" s="452">
        <f t="shared" ca="1" si="26"/>
        <v>0</v>
      </c>
      <c r="AA55" s="452">
        <f t="shared" ca="1" si="26"/>
        <v>0</v>
      </c>
      <c r="AB55" s="452">
        <f t="shared" ca="1" si="26"/>
        <v>0</v>
      </c>
      <c r="AC55" s="452">
        <f t="shared" ca="1" si="26"/>
        <v>0</v>
      </c>
      <c r="AD55" s="452">
        <f t="shared" ca="1" si="26"/>
        <v>0</v>
      </c>
      <c r="AE55" s="452">
        <f t="shared" ca="1" si="26"/>
        <v>0</v>
      </c>
      <c r="AF55" s="452">
        <f t="shared" ca="1" si="26"/>
        <v>0</v>
      </c>
      <c r="AG55" s="452">
        <f t="shared" ca="1" si="26"/>
        <v>0</v>
      </c>
      <c r="AH55" s="452">
        <f t="shared" ca="1" si="26"/>
        <v>0</v>
      </c>
    </row>
    <row r="56" spans="1:34">
      <c r="A56" s="431" t="s">
        <v>801</v>
      </c>
      <c r="B56" s="434" t="s">
        <v>259</v>
      </c>
      <c r="C56" s="456">
        <f t="shared" ca="1" si="23"/>
        <v>0</v>
      </c>
      <c r="D56" s="456">
        <f t="shared" ca="1" si="23"/>
        <v>0</v>
      </c>
      <c r="E56" s="456">
        <f t="shared" ca="1" si="23"/>
        <v>0</v>
      </c>
      <c r="F56" s="456">
        <f t="shared" ca="1" si="23"/>
        <v>0</v>
      </c>
      <c r="G56" s="456">
        <f t="shared" ca="1" si="23"/>
        <v>0</v>
      </c>
      <c r="H56" s="452">
        <f t="shared" ref="H56:N56" ca="1" si="27">G56*(1+$K$35)</f>
        <v>0</v>
      </c>
      <c r="I56" s="452">
        <f t="shared" ca="1" si="27"/>
        <v>0</v>
      </c>
      <c r="J56" s="452">
        <f t="shared" ca="1" si="27"/>
        <v>0</v>
      </c>
      <c r="K56" s="452">
        <f t="shared" ca="1" si="27"/>
        <v>0</v>
      </c>
      <c r="L56" s="452">
        <f t="shared" ca="1" si="27"/>
        <v>0</v>
      </c>
      <c r="M56" s="452">
        <f t="shared" ca="1" si="27"/>
        <v>0</v>
      </c>
      <c r="N56" s="452">
        <f t="shared" ca="1" si="27"/>
        <v>0</v>
      </c>
      <c r="O56" s="452">
        <f t="shared" ref="O56:X56" ca="1" si="28">N56*(1+$L$35)</f>
        <v>0</v>
      </c>
      <c r="P56" s="452">
        <f t="shared" ca="1" si="28"/>
        <v>0</v>
      </c>
      <c r="Q56" s="452">
        <f t="shared" ca="1" si="28"/>
        <v>0</v>
      </c>
      <c r="R56" s="452">
        <f t="shared" ca="1" si="28"/>
        <v>0</v>
      </c>
      <c r="S56" s="452">
        <f t="shared" ca="1" si="28"/>
        <v>0</v>
      </c>
      <c r="T56" s="452">
        <f t="shared" ca="1" si="28"/>
        <v>0</v>
      </c>
      <c r="U56" s="452">
        <f t="shared" ca="1" si="28"/>
        <v>0</v>
      </c>
      <c r="V56" s="452">
        <f t="shared" ca="1" si="28"/>
        <v>0</v>
      </c>
      <c r="W56" s="452">
        <f t="shared" ca="1" si="28"/>
        <v>0</v>
      </c>
      <c r="X56" s="452">
        <f t="shared" ca="1" si="28"/>
        <v>0</v>
      </c>
      <c r="Y56" s="452">
        <f t="shared" ref="Y56:AH56" ca="1" si="29">X56*(1+$M$35)</f>
        <v>0</v>
      </c>
      <c r="Z56" s="452">
        <f t="shared" ca="1" si="29"/>
        <v>0</v>
      </c>
      <c r="AA56" s="452">
        <f t="shared" ca="1" si="29"/>
        <v>0</v>
      </c>
      <c r="AB56" s="452">
        <f t="shared" ca="1" si="29"/>
        <v>0</v>
      </c>
      <c r="AC56" s="452">
        <f t="shared" ca="1" si="29"/>
        <v>0</v>
      </c>
      <c r="AD56" s="452">
        <f t="shared" ca="1" si="29"/>
        <v>0</v>
      </c>
      <c r="AE56" s="452">
        <f t="shared" ca="1" si="29"/>
        <v>0</v>
      </c>
      <c r="AF56" s="452">
        <f t="shared" ca="1" si="29"/>
        <v>0</v>
      </c>
      <c r="AG56" s="452">
        <f t="shared" ca="1" si="29"/>
        <v>0</v>
      </c>
      <c r="AH56" s="452">
        <f t="shared" ca="1" si="29"/>
        <v>0</v>
      </c>
    </row>
    <row r="57" spans="1:34">
      <c r="A57" s="431" t="s">
        <v>216</v>
      </c>
      <c r="B57" s="439" t="s">
        <v>261</v>
      </c>
      <c r="C57" s="456">
        <f t="shared" ca="1" si="23"/>
        <v>0</v>
      </c>
      <c r="D57" s="456">
        <f t="shared" ca="1" si="23"/>
        <v>0</v>
      </c>
      <c r="E57" s="456">
        <f t="shared" ca="1" si="23"/>
        <v>0</v>
      </c>
      <c r="F57" s="456">
        <f t="shared" ca="1" si="23"/>
        <v>0</v>
      </c>
      <c r="G57" s="456">
        <f t="shared" ca="1" si="23"/>
        <v>0</v>
      </c>
      <c r="H57" s="452">
        <f t="shared" ref="H57:N57" ca="1" si="30">G57*(1+$K$34)</f>
        <v>0</v>
      </c>
      <c r="I57" s="452">
        <f t="shared" ca="1" si="30"/>
        <v>0</v>
      </c>
      <c r="J57" s="452">
        <f t="shared" ca="1" si="30"/>
        <v>0</v>
      </c>
      <c r="K57" s="452">
        <f t="shared" ca="1" si="30"/>
        <v>0</v>
      </c>
      <c r="L57" s="452">
        <f t="shared" ca="1" si="30"/>
        <v>0</v>
      </c>
      <c r="M57" s="452">
        <f t="shared" ca="1" si="30"/>
        <v>0</v>
      </c>
      <c r="N57" s="452">
        <f t="shared" ca="1" si="30"/>
        <v>0</v>
      </c>
      <c r="O57" s="452">
        <f t="shared" ref="O57:X57" ca="1" si="31">N57*(1+$L$34)</f>
        <v>0</v>
      </c>
      <c r="P57" s="452">
        <f t="shared" ca="1" si="31"/>
        <v>0</v>
      </c>
      <c r="Q57" s="452">
        <f t="shared" ca="1" si="31"/>
        <v>0</v>
      </c>
      <c r="R57" s="452">
        <f t="shared" ca="1" si="31"/>
        <v>0</v>
      </c>
      <c r="S57" s="452">
        <f t="shared" ca="1" si="31"/>
        <v>0</v>
      </c>
      <c r="T57" s="452">
        <f t="shared" ca="1" si="31"/>
        <v>0</v>
      </c>
      <c r="U57" s="452">
        <f t="shared" ca="1" si="31"/>
        <v>0</v>
      </c>
      <c r="V57" s="452">
        <f t="shared" ca="1" si="31"/>
        <v>0</v>
      </c>
      <c r="W57" s="452">
        <f t="shared" ca="1" si="31"/>
        <v>0</v>
      </c>
      <c r="X57" s="452">
        <f t="shared" ca="1" si="31"/>
        <v>0</v>
      </c>
      <c r="Y57" s="452">
        <f t="shared" ref="Y57:AH57" ca="1" si="32">X57*(1+$M$34)</f>
        <v>0</v>
      </c>
      <c r="Z57" s="452">
        <f t="shared" ca="1" si="32"/>
        <v>0</v>
      </c>
      <c r="AA57" s="452">
        <f t="shared" ca="1" si="32"/>
        <v>0</v>
      </c>
      <c r="AB57" s="452">
        <f t="shared" ca="1" si="32"/>
        <v>0</v>
      </c>
      <c r="AC57" s="452">
        <f t="shared" ca="1" si="32"/>
        <v>0</v>
      </c>
      <c r="AD57" s="452">
        <f t="shared" ca="1" si="32"/>
        <v>0</v>
      </c>
      <c r="AE57" s="452">
        <f t="shared" ca="1" si="32"/>
        <v>0</v>
      </c>
      <c r="AF57" s="452">
        <f t="shared" ca="1" si="32"/>
        <v>0</v>
      </c>
      <c r="AG57" s="452">
        <f t="shared" ca="1" si="32"/>
        <v>0</v>
      </c>
      <c r="AH57" s="452">
        <f t="shared" ca="1" si="32"/>
        <v>0</v>
      </c>
    </row>
    <row r="58" spans="1:34">
      <c r="A58" s="431" t="s">
        <v>217</v>
      </c>
      <c r="B58" s="440" t="s">
        <v>262</v>
      </c>
      <c r="C58" s="456">
        <f t="shared" ca="1" si="23"/>
        <v>0</v>
      </c>
      <c r="D58" s="456">
        <f t="shared" ca="1" si="23"/>
        <v>0</v>
      </c>
      <c r="E58" s="456">
        <f t="shared" ca="1" si="23"/>
        <v>0</v>
      </c>
      <c r="F58" s="456">
        <f t="shared" ca="1" si="23"/>
        <v>0</v>
      </c>
      <c r="G58" s="456">
        <f t="shared" ca="1" si="23"/>
        <v>0</v>
      </c>
      <c r="H58" s="452">
        <f t="shared" ref="H58:N58" ca="1" si="33">G58*(1+$K$36)</f>
        <v>0</v>
      </c>
      <c r="I58" s="452">
        <f t="shared" ca="1" si="33"/>
        <v>0</v>
      </c>
      <c r="J58" s="452">
        <f t="shared" ca="1" si="33"/>
        <v>0</v>
      </c>
      <c r="K58" s="452">
        <f t="shared" ca="1" si="33"/>
        <v>0</v>
      </c>
      <c r="L58" s="452">
        <f t="shared" ca="1" si="33"/>
        <v>0</v>
      </c>
      <c r="M58" s="452">
        <f t="shared" ca="1" si="33"/>
        <v>0</v>
      </c>
      <c r="N58" s="452">
        <f t="shared" ca="1" si="33"/>
        <v>0</v>
      </c>
      <c r="O58" s="452">
        <f t="shared" ref="O58:X58" ca="1" si="34">N58*(1+$L$36)</f>
        <v>0</v>
      </c>
      <c r="P58" s="452">
        <f t="shared" ca="1" si="34"/>
        <v>0</v>
      </c>
      <c r="Q58" s="452">
        <f t="shared" ca="1" si="34"/>
        <v>0</v>
      </c>
      <c r="R58" s="452">
        <f t="shared" ca="1" si="34"/>
        <v>0</v>
      </c>
      <c r="S58" s="452">
        <f t="shared" ca="1" si="34"/>
        <v>0</v>
      </c>
      <c r="T58" s="452">
        <f t="shared" ca="1" si="34"/>
        <v>0</v>
      </c>
      <c r="U58" s="452">
        <f t="shared" ca="1" si="34"/>
        <v>0</v>
      </c>
      <c r="V58" s="452">
        <f t="shared" ca="1" si="34"/>
        <v>0</v>
      </c>
      <c r="W58" s="452">
        <f t="shared" ca="1" si="34"/>
        <v>0</v>
      </c>
      <c r="X58" s="452">
        <f t="shared" ca="1" si="34"/>
        <v>0</v>
      </c>
      <c r="Y58" s="452">
        <f t="shared" ref="Y58:AH58" ca="1" si="35">X58*(1+$M$36)</f>
        <v>0</v>
      </c>
      <c r="Z58" s="452">
        <f t="shared" ca="1" si="35"/>
        <v>0</v>
      </c>
      <c r="AA58" s="452">
        <f t="shared" ca="1" si="35"/>
        <v>0</v>
      </c>
      <c r="AB58" s="452">
        <f t="shared" ca="1" si="35"/>
        <v>0</v>
      </c>
      <c r="AC58" s="452">
        <f t="shared" ca="1" si="35"/>
        <v>0</v>
      </c>
      <c r="AD58" s="452">
        <f t="shared" ca="1" si="35"/>
        <v>0</v>
      </c>
      <c r="AE58" s="452">
        <f t="shared" ca="1" si="35"/>
        <v>0</v>
      </c>
      <c r="AF58" s="452">
        <f t="shared" ca="1" si="35"/>
        <v>0</v>
      </c>
      <c r="AG58" s="452">
        <f t="shared" ca="1" si="35"/>
        <v>0</v>
      </c>
      <c r="AH58" s="452">
        <f t="shared" ca="1" si="35"/>
        <v>0</v>
      </c>
    </row>
    <row r="59" spans="1:34">
      <c r="A59" s="431" t="s">
        <v>680</v>
      </c>
      <c r="B59" s="441" t="s">
        <v>265</v>
      </c>
      <c r="C59" s="456">
        <f t="shared" ca="1" si="23"/>
        <v>0</v>
      </c>
      <c r="D59" s="456">
        <f t="shared" ca="1" si="23"/>
        <v>0</v>
      </c>
      <c r="E59" s="456">
        <f t="shared" ca="1" si="23"/>
        <v>0</v>
      </c>
      <c r="F59" s="456">
        <f t="shared" ca="1" si="23"/>
        <v>0</v>
      </c>
      <c r="G59" s="456">
        <f t="shared" ca="1" si="23"/>
        <v>0</v>
      </c>
      <c r="H59" s="452">
        <f t="shared" ref="H59:N59" ca="1" si="36">G59*(1+$K$37)</f>
        <v>0</v>
      </c>
      <c r="I59" s="452">
        <f t="shared" ca="1" si="36"/>
        <v>0</v>
      </c>
      <c r="J59" s="452">
        <f t="shared" ca="1" si="36"/>
        <v>0</v>
      </c>
      <c r="K59" s="452">
        <f t="shared" ca="1" si="36"/>
        <v>0</v>
      </c>
      <c r="L59" s="452">
        <f t="shared" ca="1" si="36"/>
        <v>0</v>
      </c>
      <c r="M59" s="452">
        <f t="shared" ca="1" si="36"/>
        <v>0</v>
      </c>
      <c r="N59" s="452">
        <f t="shared" ca="1" si="36"/>
        <v>0</v>
      </c>
      <c r="O59" s="452">
        <f t="shared" ref="O59:X59" ca="1" si="37">N59*(1+$L$37)</f>
        <v>0</v>
      </c>
      <c r="P59" s="452">
        <f t="shared" ca="1" si="37"/>
        <v>0</v>
      </c>
      <c r="Q59" s="452">
        <f t="shared" ca="1" si="37"/>
        <v>0</v>
      </c>
      <c r="R59" s="452">
        <f t="shared" ca="1" si="37"/>
        <v>0</v>
      </c>
      <c r="S59" s="452">
        <f t="shared" ca="1" si="37"/>
        <v>0</v>
      </c>
      <c r="T59" s="452">
        <f t="shared" ca="1" si="37"/>
        <v>0</v>
      </c>
      <c r="U59" s="452">
        <f t="shared" ca="1" si="37"/>
        <v>0</v>
      </c>
      <c r="V59" s="452">
        <f t="shared" ca="1" si="37"/>
        <v>0</v>
      </c>
      <c r="W59" s="452">
        <f t="shared" ca="1" si="37"/>
        <v>0</v>
      </c>
      <c r="X59" s="452">
        <f t="shared" ca="1" si="37"/>
        <v>0</v>
      </c>
      <c r="Y59" s="452">
        <f t="shared" ref="Y59:AH59" ca="1" si="38">X59*(1+$M$37)</f>
        <v>0</v>
      </c>
      <c r="Z59" s="452">
        <f t="shared" ca="1" si="38"/>
        <v>0</v>
      </c>
      <c r="AA59" s="452">
        <f t="shared" ca="1" si="38"/>
        <v>0</v>
      </c>
      <c r="AB59" s="452">
        <f t="shared" ca="1" si="38"/>
        <v>0</v>
      </c>
      <c r="AC59" s="452">
        <f t="shared" ca="1" si="38"/>
        <v>0</v>
      </c>
      <c r="AD59" s="452">
        <f t="shared" ca="1" si="38"/>
        <v>0</v>
      </c>
      <c r="AE59" s="452">
        <f t="shared" ca="1" si="38"/>
        <v>0</v>
      </c>
      <c r="AF59" s="452">
        <f t="shared" ca="1" si="38"/>
        <v>0</v>
      </c>
      <c r="AG59" s="452">
        <f t="shared" ca="1" si="38"/>
        <v>0</v>
      </c>
      <c r="AH59" s="452">
        <f t="shared" ca="1" si="38"/>
        <v>0</v>
      </c>
    </row>
    <row r="60" spans="1:34">
      <c r="A60" s="431" t="s">
        <v>681</v>
      </c>
      <c r="B60" s="434" t="s">
        <v>266</v>
      </c>
      <c r="C60" s="456">
        <f t="shared" ca="1" si="23"/>
        <v>0</v>
      </c>
      <c r="D60" s="456">
        <f t="shared" ca="1" si="23"/>
        <v>0</v>
      </c>
      <c r="E60" s="456">
        <f t="shared" ca="1" si="23"/>
        <v>0</v>
      </c>
      <c r="F60" s="456">
        <f t="shared" ca="1" si="23"/>
        <v>0</v>
      </c>
      <c r="G60" s="456">
        <f t="shared" ca="1" si="23"/>
        <v>0</v>
      </c>
      <c r="H60" s="452">
        <f t="shared" ref="H60:N60" ca="1" si="39">G60*(1+$K$38)</f>
        <v>0</v>
      </c>
      <c r="I60" s="452">
        <f t="shared" ca="1" si="39"/>
        <v>0</v>
      </c>
      <c r="J60" s="452">
        <f t="shared" ca="1" si="39"/>
        <v>0</v>
      </c>
      <c r="K60" s="452">
        <f t="shared" ca="1" si="39"/>
        <v>0</v>
      </c>
      <c r="L60" s="452">
        <f t="shared" ca="1" si="39"/>
        <v>0</v>
      </c>
      <c r="M60" s="452">
        <f t="shared" ca="1" si="39"/>
        <v>0</v>
      </c>
      <c r="N60" s="452">
        <f t="shared" ca="1" si="39"/>
        <v>0</v>
      </c>
      <c r="O60" s="452">
        <f t="shared" ref="O60:X60" ca="1" si="40">N60*(1+$L$38)</f>
        <v>0</v>
      </c>
      <c r="P60" s="452">
        <f t="shared" ca="1" si="40"/>
        <v>0</v>
      </c>
      <c r="Q60" s="452">
        <f t="shared" ca="1" si="40"/>
        <v>0</v>
      </c>
      <c r="R60" s="452">
        <f t="shared" ca="1" si="40"/>
        <v>0</v>
      </c>
      <c r="S60" s="452">
        <f t="shared" ca="1" si="40"/>
        <v>0</v>
      </c>
      <c r="T60" s="452">
        <f t="shared" ca="1" si="40"/>
        <v>0</v>
      </c>
      <c r="U60" s="452">
        <f t="shared" ca="1" si="40"/>
        <v>0</v>
      </c>
      <c r="V60" s="452">
        <f t="shared" ca="1" si="40"/>
        <v>0</v>
      </c>
      <c r="W60" s="452">
        <f t="shared" ca="1" si="40"/>
        <v>0</v>
      </c>
      <c r="X60" s="452">
        <f t="shared" ca="1" si="40"/>
        <v>0</v>
      </c>
      <c r="Y60" s="452">
        <f t="shared" ref="Y60:AH60" ca="1" si="41">X60*(1+$M$38)</f>
        <v>0</v>
      </c>
      <c r="Z60" s="452">
        <f t="shared" ca="1" si="41"/>
        <v>0</v>
      </c>
      <c r="AA60" s="452">
        <f t="shared" ca="1" si="41"/>
        <v>0</v>
      </c>
      <c r="AB60" s="452">
        <f t="shared" ca="1" si="41"/>
        <v>0</v>
      </c>
      <c r="AC60" s="452">
        <f t="shared" ca="1" si="41"/>
        <v>0</v>
      </c>
      <c r="AD60" s="452">
        <f t="shared" ca="1" si="41"/>
        <v>0</v>
      </c>
      <c r="AE60" s="452">
        <f t="shared" ca="1" si="41"/>
        <v>0</v>
      </c>
      <c r="AF60" s="452">
        <f t="shared" ca="1" si="41"/>
        <v>0</v>
      </c>
      <c r="AG60" s="452">
        <f t="shared" ca="1" si="41"/>
        <v>0</v>
      </c>
      <c r="AH60" s="452">
        <f t="shared" ca="1" si="41"/>
        <v>0</v>
      </c>
    </row>
    <row r="61" spans="1:34">
      <c r="A61" s="431" t="s">
        <v>815</v>
      </c>
      <c r="B61" s="435" t="s">
        <v>267</v>
      </c>
      <c r="C61" s="456">
        <f t="shared" ca="1" si="23"/>
        <v>0</v>
      </c>
      <c r="D61" s="456">
        <f t="shared" ca="1" si="23"/>
        <v>0</v>
      </c>
      <c r="E61" s="456">
        <f t="shared" ca="1" si="23"/>
        <v>0</v>
      </c>
      <c r="F61" s="456">
        <f t="shared" ca="1" si="23"/>
        <v>0</v>
      </c>
      <c r="G61" s="456">
        <f t="shared" ca="1" si="23"/>
        <v>0</v>
      </c>
      <c r="H61" s="452">
        <f ca="1">G61*(1+'KEEI BAU - Gas Supply'!J$42)</f>
        <v>0</v>
      </c>
      <c r="I61" s="452">
        <f ca="1">H61*(1+'KEEI BAU - Gas Supply'!K$42)</f>
        <v>0</v>
      </c>
      <c r="J61" s="452">
        <f ca="1">I61*(1+'KEEI BAU - Gas Supply'!L$42)</f>
        <v>0</v>
      </c>
      <c r="K61" s="452">
        <f ca="1">J61*(1+'KEEI BAU - Gas Supply'!M$42)</f>
        <v>0</v>
      </c>
      <c r="L61" s="452">
        <f ca="1">K61*(1+'KEEI BAU - Gas Supply'!N$42)</f>
        <v>0</v>
      </c>
      <c r="M61" s="452">
        <f ca="1">L61*(1+'KEEI BAU - Gas Supply'!O$42)</f>
        <v>0</v>
      </c>
      <c r="N61" s="452">
        <f ca="1">M61*(1+'KEEI BAU - Gas Supply'!P$42)</f>
        <v>0</v>
      </c>
      <c r="O61" s="452">
        <f ca="1">N61*(1+'KEEI BAU - Gas Supply'!Q$42)</f>
        <v>0</v>
      </c>
      <c r="P61" s="452">
        <f ca="1">O61*(1+'KEEI BAU - Gas Supply'!R$42)</f>
        <v>0</v>
      </c>
      <c r="Q61" s="452">
        <f ca="1">P61*(1+'KEEI BAU - Gas Supply'!S$42)</f>
        <v>0</v>
      </c>
      <c r="R61" s="452">
        <f ca="1">Q61*(1+'KEEI BAU - Gas Supply'!T$42)</f>
        <v>0</v>
      </c>
      <c r="S61" s="452">
        <f ca="1">R61*(1+'KEEI BAU - Gas Supply'!U$42)</f>
        <v>0</v>
      </c>
      <c r="T61" s="452">
        <f ca="1">S61*(1+'KEEI BAU - Gas Supply'!V$42)</f>
        <v>0</v>
      </c>
      <c r="U61" s="452">
        <f ca="1">T61*(1+'KEEI BAU - Gas Supply'!W$42)</f>
        <v>0</v>
      </c>
      <c r="V61" s="452">
        <f ca="1">U61*(1+'KEEI BAU - Gas Supply'!X$42)</f>
        <v>0</v>
      </c>
      <c r="W61" s="452">
        <f ca="1">V61*(1+'KEEI BAU - Gas Supply'!Y$42)</f>
        <v>0</v>
      </c>
      <c r="X61" s="452">
        <f ca="1">W61*(1+'KEEI BAU - Gas Supply'!Z$42)</f>
        <v>0</v>
      </c>
      <c r="Y61" s="452">
        <f ca="1">X61*(1+'KEEI BAU - Gas Supply'!AA$42)</f>
        <v>0</v>
      </c>
      <c r="Z61" s="452">
        <f ca="1">Y61*(1+'KEEI BAU - Gas Supply'!AB$42)</f>
        <v>0</v>
      </c>
      <c r="AA61" s="452">
        <f ca="1">Z61*(1+'KEEI BAU - Gas Supply'!AC$42)</f>
        <v>0</v>
      </c>
      <c r="AB61" s="452">
        <f ca="1">AA61*(1+'KEEI BAU - Gas Supply'!AD$42)</f>
        <v>0</v>
      </c>
      <c r="AC61" s="452">
        <f ca="1">AB61*(1+'KEEI BAU - Gas Supply'!AE$42)</f>
        <v>0</v>
      </c>
      <c r="AD61" s="452">
        <f ca="1">AC61*(1+'KEEI BAU - Gas Supply'!AF$42)</f>
        <v>0</v>
      </c>
      <c r="AE61" s="452">
        <f ca="1">AD61*(1+'KEEI BAU - Gas Supply'!AG$42)</f>
        <v>0</v>
      </c>
      <c r="AF61" s="452">
        <f ca="1">AE61*(1+'KEEI BAU - Gas Supply'!AH$42)</f>
        <v>0</v>
      </c>
      <c r="AG61" s="452">
        <f ca="1">AF61*(1+'KEEI BAU - Gas Supply'!AI$42)</f>
        <v>0</v>
      </c>
      <c r="AH61" s="452">
        <f ca="1">AG61*(1+'KEEI BAU - Gas Supply'!AJ$42)</f>
        <v>0</v>
      </c>
    </row>
    <row r="62" spans="1:34">
      <c r="A62" s="431" t="s">
        <v>811</v>
      </c>
      <c r="B62" s="434" t="s">
        <v>268</v>
      </c>
      <c r="C62" s="456">
        <f t="shared" ca="1" si="23"/>
        <v>0</v>
      </c>
      <c r="D62" s="456">
        <f t="shared" ca="1" si="23"/>
        <v>0</v>
      </c>
      <c r="E62" s="456">
        <f t="shared" ca="1" si="23"/>
        <v>0</v>
      </c>
      <c r="F62" s="456">
        <f t="shared" ca="1" si="23"/>
        <v>0</v>
      </c>
      <c r="G62" s="456">
        <f t="shared" ca="1" si="23"/>
        <v>0</v>
      </c>
      <c r="H62" s="452">
        <f ca="1">G62*(1+'Water and Waste'!I$45)</f>
        <v>0</v>
      </c>
      <c r="I62" s="452">
        <f ca="1">H62*(1+'Water and Waste'!J$45)</f>
        <v>0</v>
      </c>
      <c r="J62" s="452">
        <f ca="1">I62*(1+'Water and Waste'!K$45)</f>
        <v>0</v>
      </c>
      <c r="K62" s="452">
        <f ca="1">J62*(1+'Water and Waste'!L$45)</f>
        <v>0</v>
      </c>
      <c r="L62" s="452">
        <f ca="1">K62*(1+'Water and Waste'!M$45)</f>
        <v>0</v>
      </c>
      <c r="M62" s="452">
        <f ca="1">L62*(1+'Water and Waste'!N$45)</f>
        <v>0</v>
      </c>
      <c r="N62" s="452">
        <f ca="1">M62*(1+'Water and Waste'!O$45)</f>
        <v>0</v>
      </c>
      <c r="O62" s="452">
        <f ca="1">N62*(1+'Water and Waste'!P$45)</f>
        <v>0</v>
      </c>
      <c r="P62" s="452">
        <f ca="1">O62*(1+'Water and Waste'!Q$45)</f>
        <v>0</v>
      </c>
      <c r="Q62" s="452">
        <f ca="1">P62*(1+'Water and Waste'!R$45)</f>
        <v>0</v>
      </c>
      <c r="R62" s="452">
        <f ca="1">Q62*(1+'Water and Waste'!S$45)</f>
        <v>0</v>
      </c>
      <c r="S62" s="452">
        <f ca="1">R62*(1+'Water and Waste'!T$45)</f>
        <v>0</v>
      </c>
      <c r="T62" s="452">
        <f ca="1">S62*(1+'Water and Waste'!U$45)</f>
        <v>0</v>
      </c>
      <c r="U62" s="452">
        <f ca="1">T62*(1+'Water and Waste'!V$45)</f>
        <v>0</v>
      </c>
      <c r="V62" s="452">
        <f ca="1">U62*(1+'Water and Waste'!W$45)</f>
        <v>0</v>
      </c>
      <c r="W62" s="452">
        <f ca="1">V62*(1+'Water and Waste'!X$45)</f>
        <v>0</v>
      </c>
      <c r="X62" s="452">
        <f ca="1">W62*(1+'Water and Waste'!Y$45)</f>
        <v>0</v>
      </c>
      <c r="Y62" s="452">
        <f ca="1">X62*(1+'Water and Waste'!Z$45)</f>
        <v>0</v>
      </c>
      <c r="Z62" s="452">
        <f ca="1">Y62*(1+'Water and Waste'!AA$45)</f>
        <v>0</v>
      </c>
      <c r="AA62" s="452">
        <f ca="1">Z62*(1+'Water and Waste'!AB$45)</f>
        <v>0</v>
      </c>
      <c r="AB62" s="452">
        <f ca="1">AA62*(1+'Water and Waste'!AC$45)</f>
        <v>0</v>
      </c>
      <c r="AC62" s="452">
        <f ca="1">AB62*(1+'Water and Waste'!AD$45)</f>
        <v>0</v>
      </c>
      <c r="AD62" s="452">
        <f ca="1">AC62*(1+'Water and Waste'!AE$45)</f>
        <v>0</v>
      </c>
      <c r="AE62" s="452">
        <f ca="1">AD62*(1+'Water and Waste'!AF$45)</f>
        <v>0</v>
      </c>
      <c r="AF62" s="452">
        <f ca="1">AE62*(1+'Water and Waste'!AG$45)</f>
        <v>0</v>
      </c>
      <c r="AG62" s="452">
        <f ca="1">AF62*(1+'Water and Waste'!AH$45)</f>
        <v>0</v>
      </c>
      <c r="AH62" s="452">
        <f ca="1">AG62*(1+'Water and Waste'!AI$45)</f>
        <v>0</v>
      </c>
    </row>
    <row r="63" spans="1:34">
      <c r="A63" s="431" t="s">
        <v>681</v>
      </c>
      <c r="B63" s="434" t="s">
        <v>269</v>
      </c>
      <c r="C63" s="456">
        <f t="shared" ca="1" si="23"/>
        <v>0</v>
      </c>
      <c r="D63" s="456">
        <f t="shared" ca="1" si="23"/>
        <v>0</v>
      </c>
      <c r="E63" s="456">
        <f t="shared" ca="1" si="23"/>
        <v>0</v>
      </c>
      <c r="F63" s="456">
        <f t="shared" ca="1" si="23"/>
        <v>0</v>
      </c>
      <c r="G63" s="456">
        <f t="shared" ca="1" si="23"/>
        <v>0</v>
      </c>
      <c r="H63" s="452">
        <f t="shared" ref="H63:N63" ca="1" si="42">G63*(1+$K$38)</f>
        <v>0</v>
      </c>
      <c r="I63" s="452">
        <f t="shared" ca="1" si="42"/>
        <v>0</v>
      </c>
      <c r="J63" s="452">
        <f t="shared" ca="1" si="42"/>
        <v>0</v>
      </c>
      <c r="K63" s="452">
        <f t="shared" ca="1" si="42"/>
        <v>0</v>
      </c>
      <c r="L63" s="452">
        <f t="shared" ca="1" si="42"/>
        <v>0</v>
      </c>
      <c r="M63" s="452">
        <f t="shared" ca="1" si="42"/>
        <v>0</v>
      </c>
      <c r="N63" s="452">
        <f t="shared" ca="1" si="42"/>
        <v>0</v>
      </c>
      <c r="O63" s="452">
        <f t="shared" ref="O63:X63" ca="1" si="43">N63*(1+$L$38)</f>
        <v>0</v>
      </c>
      <c r="P63" s="452">
        <f t="shared" ca="1" si="43"/>
        <v>0</v>
      </c>
      <c r="Q63" s="452">
        <f t="shared" ca="1" si="43"/>
        <v>0</v>
      </c>
      <c r="R63" s="452">
        <f t="shared" ca="1" si="43"/>
        <v>0</v>
      </c>
      <c r="S63" s="452">
        <f t="shared" ca="1" si="43"/>
        <v>0</v>
      </c>
      <c r="T63" s="452">
        <f t="shared" ca="1" si="43"/>
        <v>0</v>
      </c>
      <c r="U63" s="452">
        <f t="shared" ca="1" si="43"/>
        <v>0</v>
      </c>
      <c r="V63" s="452">
        <f t="shared" ca="1" si="43"/>
        <v>0</v>
      </c>
      <c r="W63" s="452">
        <f t="shared" ca="1" si="43"/>
        <v>0</v>
      </c>
      <c r="X63" s="452">
        <f t="shared" ca="1" si="43"/>
        <v>0</v>
      </c>
      <c r="Y63" s="452">
        <f t="shared" ref="Y63:AH63" ca="1" si="44">X63*(1+$M$38)</f>
        <v>0</v>
      </c>
      <c r="Z63" s="452">
        <f t="shared" ca="1" si="44"/>
        <v>0</v>
      </c>
      <c r="AA63" s="452">
        <f t="shared" ca="1" si="44"/>
        <v>0</v>
      </c>
      <c r="AB63" s="452">
        <f t="shared" ca="1" si="44"/>
        <v>0</v>
      </c>
      <c r="AC63" s="452">
        <f t="shared" ca="1" si="44"/>
        <v>0</v>
      </c>
      <c r="AD63" s="452">
        <f t="shared" ca="1" si="44"/>
        <v>0</v>
      </c>
      <c r="AE63" s="452">
        <f t="shared" ca="1" si="44"/>
        <v>0</v>
      </c>
      <c r="AF63" s="452">
        <f t="shared" ca="1" si="44"/>
        <v>0</v>
      </c>
      <c r="AG63" s="452">
        <f t="shared" ca="1" si="44"/>
        <v>0</v>
      </c>
      <c r="AH63" s="452">
        <f t="shared" ca="1" si="44"/>
        <v>0</v>
      </c>
    </row>
    <row r="64" spans="1:34">
      <c r="A64" s="480" t="s">
        <v>816</v>
      </c>
      <c r="B64" s="480"/>
      <c r="C64" s="481">
        <f ca="1">SUM(C45:C63)</f>
        <v>6189434334817405</v>
      </c>
      <c r="D64" s="481">
        <f t="shared" ref="D64:AH64" ca="1" si="45">SUM(D45:D63)</f>
        <v>5701831803944969</v>
      </c>
      <c r="E64" s="481">
        <f t="shared" ca="1" si="45"/>
        <v>5591360223033802</v>
      </c>
      <c r="F64" s="481">
        <f t="shared" ca="1" si="45"/>
        <v>6062136429542305</v>
      </c>
      <c r="G64" s="481">
        <f t="shared" ca="1" si="45"/>
        <v>5947068640774009</v>
      </c>
      <c r="H64" s="481">
        <f t="shared" ca="1" si="45"/>
        <v>6152944341796228</v>
      </c>
      <c r="I64" s="481">
        <f t="shared" ca="1" si="45"/>
        <v>6092556099689041</v>
      </c>
      <c r="J64" s="481">
        <f t="shared" ca="1" si="45"/>
        <v>6032167857581854</v>
      </c>
      <c r="K64" s="481">
        <f t="shared" ca="1" si="45"/>
        <v>5971779615474667</v>
      </c>
      <c r="L64" s="481">
        <f t="shared" ca="1" si="45"/>
        <v>5911391373367456</v>
      </c>
      <c r="M64" s="481">
        <f t="shared" ca="1" si="45"/>
        <v>5851003131260269</v>
      </c>
      <c r="N64" s="481">
        <f t="shared" ca="1" si="45"/>
        <v>5790614889153097</v>
      </c>
      <c r="O64" s="481">
        <f t="shared" ca="1" si="45"/>
        <v>5729358768554218</v>
      </c>
      <c r="P64" s="481">
        <f t="shared" ca="1" si="45"/>
        <v>5668102647955354</v>
      </c>
      <c r="Q64" s="481">
        <f t="shared" ca="1" si="45"/>
        <v>5606846527356489</v>
      </c>
      <c r="R64" s="481">
        <f t="shared" ca="1" si="45"/>
        <v>5545590406757625</v>
      </c>
      <c r="S64" s="481">
        <f t="shared" ca="1" si="45"/>
        <v>5484334286158761</v>
      </c>
      <c r="T64" s="481">
        <f t="shared" ca="1" si="45"/>
        <v>5423078165559897</v>
      </c>
      <c r="U64" s="481">
        <f t="shared" ca="1" si="45"/>
        <v>5361822044961033</v>
      </c>
      <c r="V64" s="481">
        <f t="shared" ca="1" si="45"/>
        <v>5300565924362169</v>
      </c>
      <c r="W64" s="481">
        <f t="shared" ca="1" si="45"/>
        <v>5239309803763305</v>
      </c>
      <c r="X64" s="481">
        <f t="shared" ca="1" si="45"/>
        <v>5178053683164440</v>
      </c>
      <c r="Y64" s="481">
        <f t="shared" ca="1" si="45"/>
        <v>5120025599308339</v>
      </c>
      <c r="Z64" s="481">
        <f t="shared" ca="1" si="45"/>
        <v>5061997515452261</v>
      </c>
      <c r="AA64" s="481">
        <f t="shared" ca="1" si="45"/>
        <v>5003969431596183</v>
      </c>
      <c r="AB64" s="481">
        <f t="shared" ca="1" si="45"/>
        <v>4945941347740082</v>
      </c>
      <c r="AC64" s="481">
        <f t="shared" ca="1" si="45"/>
        <v>4887913263884005</v>
      </c>
      <c r="AD64" s="481">
        <f t="shared" ca="1" si="45"/>
        <v>4829885180027928</v>
      </c>
      <c r="AE64" s="481">
        <f t="shared" ca="1" si="45"/>
        <v>4771857096171827</v>
      </c>
      <c r="AF64" s="481">
        <f t="shared" ca="1" si="45"/>
        <v>4713829012315750</v>
      </c>
      <c r="AG64" s="481">
        <f t="shared" ca="1" si="45"/>
        <v>4655800928459672</v>
      </c>
      <c r="AH64" s="481">
        <f t="shared" ca="1" si="45"/>
        <v>4597772844603591</v>
      </c>
    </row>
    <row r="67" spans="1:34">
      <c r="A67" s="429" t="s">
        <v>818</v>
      </c>
    </row>
    <row r="68" spans="1:34" s="487" customFormat="1">
      <c r="B68" s="487" t="s">
        <v>821</v>
      </c>
      <c r="C68" s="487">
        <v>2</v>
      </c>
      <c r="D68" s="487">
        <v>3</v>
      </c>
      <c r="E68" s="487">
        <v>4</v>
      </c>
      <c r="F68" s="487">
        <v>5</v>
      </c>
      <c r="G68" s="487">
        <v>6</v>
      </c>
      <c r="H68" s="487">
        <v>7</v>
      </c>
      <c r="I68" s="487">
        <v>8</v>
      </c>
      <c r="J68" s="487">
        <v>9</v>
      </c>
      <c r="K68" s="487">
        <v>10</v>
      </c>
      <c r="L68" s="487">
        <v>11</v>
      </c>
      <c r="M68" s="487">
        <v>12</v>
      </c>
      <c r="N68" s="487">
        <v>13</v>
      </c>
      <c r="O68" s="487">
        <v>14</v>
      </c>
      <c r="P68" s="487">
        <v>15</v>
      </c>
      <c r="Q68" s="487">
        <v>16</v>
      </c>
      <c r="R68" s="487">
        <v>17</v>
      </c>
      <c r="S68" s="487">
        <v>18</v>
      </c>
      <c r="T68" s="487">
        <v>19</v>
      </c>
      <c r="U68" s="487">
        <v>20</v>
      </c>
      <c r="V68" s="487">
        <v>21</v>
      </c>
      <c r="W68" s="487">
        <v>22</v>
      </c>
      <c r="X68" s="487">
        <v>23</v>
      </c>
      <c r="Y68" s="487">
        <v>24</v>
      </c>
      <c r="Z68" s="487">
        <v>25</v>
      </c>
      <c r="AA68" s="487">
        <v>26</v>
      </c>
      <c r="AB68" s="487">
        <v>27</v>
      </c>
      <c r="AC68" s="487">
        <v>28</v>
      </c>
      <c r="AD68" s="487">
        <v>29</v>
      </c>
      <c r="AE68" s="487">
        <v>30</v>
      </c>
      <c r="AF68" s="487">
        <v>31</v>
      </c>
      <c r="AG68" s="487">
        <v>32</v>
      </c>
      <c r="AH68" s="487">
        <v>33</v>
      </c>
    </row>
    <row r="69" spans="1:34" s="479" customFormat="1">
      <c r="A69" s="477" t="s">
        <v>387</v>
      </c>
      <c r="B69" s="477" t="s">
        <v>822</v>
      </c>
      <c r="C69" s="476">
        <v>2019</v>
      </c>
      <c r="D69" s="476">
        <v>2020</v>
      </c>
      <c r="E69" s="476">
        <v>2021</v>
      </c>
      <c r="F69" s="476">
        <v>2022</v>
      </c>
      <c r="G69" s="476">
        <v>2023</v>
      </c>
      <c r="H69" s="477">
        <v>2024</v>
      </c>
      <c r="I69" s="477">
        <v>2025</v>
      </c>
      <c r="J69" s="477">
        <v>2026</v>
      </c>
      <c r="K69" s="477">
        <v>2027</v>
      </c>
      <c r="L69" s="477">
        <v>2028</v>
      </c>
      <c r="M69" s="477">
        <v>2029</v>
      </c>
      <c r="N69" s="476">
        <v>2030</v>
      </c>
      <c r="O69" s="477">
        <v>2031</v>
      </c>
      <c r="P69" s="477">
        <v>2032</v>
      </c>
      <c r="Q69" s="477">
        <v>2033</v>
      </c>
      <c r="R69" s="477">
        <v>2034</v>
      </c>
      <c r="S69" s="477">
        <v>2035</v>
      </c>
      <c r="T69" s="477">
        <v>2036</v>
      </c>
      <c r="U69" s="477">
        <v>2037</v>
      </c>
      <c r="V69" s="477">
        <v>2038</v>
      </c>
      <c r="W69" s="477">
        <v>2039</v>
      </c>
      <c r="X69" s="476">
        <v>2040</v>
      </c>
      <c r="Y69" s="477">
        <v>2041</v>
      </c>
      <c r="Z69" s="477">
        <v>2042</v>
      </c>
      <c r="AA69" s="477">
        <v>2043</v>
      </c>
      <c r="AB69" s="477">
        <v>2044</v>
      </c>
      <c r="AC69" s="477">
        <v>2045</v>
      </c>
      <c r="AD69" s="477">
        <v>2046</v>
      </c>
      <c r="AE69" s="477">
        <v>2047</v>
      </c>
      <c r="AF69" s="477">
        <v>2048</v>
      </c>
      <c r="AG69" s="477">
        <v>2049</v>
      </c>
      <c r="AH69" s="476">
        <v>2050</v>
      </c>
    </row>
    <row r="70" spans="1:34">
      <c r="A70" s="431" t="s">
        <v>246</v>
      </c>
      <c r="B70" s="431"/>
      <c r="C70" s="483">
        <f t="shared" ref="C70:L78" ca="1" si="46">VLOOKUP($A70,$B$45:$AH$63,C$68,FALSE)</f>
        <v>0</v>
      </c>
      <c r="D70" s="483">
        <f t="shared" ca="1" si="46"/>
        <v>0</v>
      </c>
      <c r="E70" s="483">
        <f t="shared" ca="1" si="46"/>
        <v>0</v>
      </c>
      <c r="F70" s="483">
        <f t="shared" ca="1" si="46"/>
        <v>0</v>
      </c>
      <c r="G70" s="483">
        <f t="shared" ca="1" si="46"/>
        <v>0</v>
      </c>
      <c r="H70" s="483">
        <f t="shared" ca="1" si="46"/>
        <v>0</v>
      </c>
      <c r="I70" s="483">
        <f t="shared" ca="1" si="46"/>
        <v>0</v>
      </c>
      <c r="J70" s="483">
        <f t="shared" ca="1" si="46"/>
        <v>0</v>
      </c>
      <c r="K70" s="483">
        <f t="shared" ca="1" si="46"/>
        <v>0</v>
      </c>
      <c r="L70" s="483">
        <f t="shared" ca="1" si="46"/>
        <v>0</v>
      </c>
      <c r="M70" s="483">
        <f t="shared" ref="M70:V78" ca="1" si="47">VLOOKUP($A70,$B$45:$AH$63,M$68,FALSE)</f>
        <v>0</v>
      </c>
      <c r="N70" s="483">
        <f t="shared" ca="1" si="47"/>
        <v>0</v>
      </c>
      <c r="O70" s="483">
        <f t="shared" ca="1" si="47"/>
        <v>0</v>
      </c>
      <c r="P70" s="483">
        <f t="shared" ca="1" si="47"/>
        <v>0</v>
      </c>
      <c r="Q70" s="483">
        <f t="shared" ca="1" si="47"/>
        <v>0</v>
      </c>
      <c r="R70" s="483">
        <f t="shared" ca="1" si="47"/>
        <v>0</v>
      </c>
      <c r="S70" s="483">
        <f t="shared" ca="1" si="47"/>
        <v>0</v>
      </c>
      <c r="T70" s="483">
        <f t="shared" ca="1" si="47"/>
        <v>0</v>
      </c>
      <c r="U70" s="483">
        <f t="shared" ca="1" si="47"/>
        <v>0</v>
      </c>
      <c r="V70" s="483">
        <f t="shared" ca="1" si="47"/>
        <v>0</v>
      </c>
      <c r="W70" s="483">
        <f t="shared" ref="W70:AH78" ca="1" si="48">VLOOKUP($A70,$B$45:$AH$63,W$68,FALSE)</f>
        <v>0</v>
      </c>
      <c r="X70" s="483">
        <f t="shared" ca="1" si="48"/>
        <v>0</v>
      </c>
      <c r="Y70" s="483">
        <f t="shared" ca="1" si="48"/>
        <v>0</v>
      </c>
      <c r="Z70" s="483">
        <f t="shared" ca="1" si="48"/>
        <v>0</v>
      </c>
      <c r="AA70" s="483">
        <f t="shared" ca="1" si="48"/>
        <v>0</v>
      </c>
      <c r="AB70" s="483">
        <f t="shared" ca="1" si="48"/>
        <v>0</v>
      </c>
      <c r="AC70" s="483">
        <f t="shared" ca="1" si="48"/>
        <v>0</v>
      </c>
      <c r="AD70" s="483">
        <f t="shared" ca="1" si="48"/>
        <v>0</v>
      </c>
      <c r="AE70" s="483">
        <f t="shared" ca="1" si="48"/>
        <v>0</v>
      </c>
      <c r="AF70" s="483">
        <f t="shared" ca="1" si="48"/>
        <v>0</v>
      </c>
      <c r="AG70" s="483">
        <f t="shared" ca="1" si="48"/>
        <v>0</v>
      </c>
      <c r="AH70" s="483">
        <f t="shared" ca="1" si="48"/>
        <v>0</v>
      </c>
    </row>
    <row r="71" spans="1:34">
      <c r="A71" s="431" t="s">
        <v>247</v>
      </c>
      <c r="B71" s="431"/>
      <c r="C71" s="483">
        <f t="shared" ca="1" si="46"/>
        <v>0</v>
      </c>
      <c r="D71" s="483">
        <f t="shared" ca="1" si="46"/>
        <v>0</v>
      </c>
      <c r="E71" s="483">
        <f t="shared" ca="1" si="46"/>
        <v>0</v>
      </c>
      <c r="F71" s="483">
        <f t="shared" ca="1" si="46"/>
        <v>0</v>
      </c>
      <c r="G71" s="483">
        <f t="shared" ca="1" si="46"/>
        <v>0</v>
      </c>
      <c r="H71" s="483">
        <f t="shared" ca="1" si="46"/>
        <v>0</v>
      </c>
      <c r="I71" s="483">
        <f t="shared" ca="1" si="46"/>
        <v>0</v>
      </c>
      <c r="J71" s="483">
        <f t="shared" ca="1" si="46"/>
        <v>0</v>
      </c>
      <c r="K71" s="483">
        <f t="shared" ca="1" si="46"/>
        <v>0</v>
      </c>
      <c r="L71" s="483">
        <f t="shared" ca="1" si="46"/>
        <v>0</v>
      </c>
      <c r="M71" s="483">
        <f t="shared" ca="1" si="47"/>
        <v>0</v>
      </c>
      <c r="N71" s="483">
        <f t="shared" ca="1" si="47"/>
        <v>0</v>
      </c>
      <c r="O71" s="483">
        <f t="shared" ca="1" si="47"/>
        <v>0</v>
      </c>
      <c r="P71" s="483">
        <f t="shared" ca="1" si="47"/>
        <v>0</v>
      </c>
      <c r="Q71" s="483">
        <f t="shared" ca="1" si="47"/>
        <v>0</v>
      </c>
      <c r="R71" s="483">
        <f t="shared" ca="1" si="47"/>
        <v>0</v>
      </c>
      <c r="S71" s="483">
        <f t="shared" ca="1" si="47"/>
        <v>0</v>
      </c>
      <c r="T71" s="483">
        <f t="shared" ca="1" si="47"/>
        <v>0</v>
      </c>
      <c r="U71" s="483">
        <f t="shared" ca="1" si="47"/>
        <v>0</v>
      </c>
      <c r="V71" s="483">
        <f t="shared" ca="1" si="47"/>
        <v>0</v>
      </c>
      <c r="W71" s="483">
        <f t="shared" ca="1" si="48"/>
        <v>0</v>
      </c>
      <c r="X71" s="483">
        <f t="shared" ca="1" si="48"/>
        <v>0</v>
      </c>
      <c r="Y71" s="483">
        <f t="shared" ca="1" si="48"/>
        <v>0</v>
      </c>
      <c r="Z71" s="483">
        <f t="shared" ca="1" si="48"/>
        <v>0</v>
      </c>
      <c r="AA71" s="483">
        <f t="shared" ca="1" si="48"/>
        <v>0</v>
      </c>
      <c r="AB71" s="483">
        <f t="shared" ca="1" si="48"/>
        <v>0</v>
      </c>
      <c r="AC71" s="483">
        <f t="shared" ca="1" si="48"/>
        <v>0</v>
      </c>
      <c r="AD71" s="483">
        <f t="shared" ca="1" si="48"/>
        <v>0</v>
      </c>
      <c r="AE71" s="483">
        <f t="shared" ca="1" si="48"/>
        <v>0</v>
      </c>
      <c r="AF71" s="483">
        <f t="shared" ca="1" si="48"/>
        <v>0</v>
      </c>
      <c r="AG71" s="483">
        <f t="shared" ca="1" si="48"/>
        <v>0</v>
      </c>
      <c r="AH71" s="483">
        <f t="shared" ca="1" si="48"/>
        <v>0</v>
      </c>
    </row>
    <row r="72" spans="1:34">
      <c r="A72" s="431" t="s">
        <v>248</v>
      </c>
      <c r="B72" s="431"/>
      <c r="C72" s="483">
        <f t="shared" ca="1" si="46"/>
        <v>0</v>
      </c>
      <c r="D72" s="483">
        <f t="shared" ca="1" si="46"/>
        <v>0</v>
      </c>
      <c r="E72" s="483">
        <f t="shared" ca="1" si="46"/>
        <v>0</v>
      </c>
      <c r="F72" s="483">
        <f t="shared" ca="1" si="46"/>
        <v>0</v>
      </c>
      <c r="G72" s="483">
        <f t="shared" ca="1" si="46"/>
        <v>0</v>
      </c>
      <c r="H72" s="483">
        <f t="shared" ca="1" si="46"/>
        <v>0</v>
      </c>
      <c r="I72" s="483">
        <f t="shared" ca="1" si="46"/>
        <v>0</v>
      </c>
      <c r="J72" s="483">
        <f t="shared" ca="1" si="46"/>
        <v>0</v>
      </c>
      <c r="K72" s="483">
        <f t="shared" ca="1" si="46"/>
        <v>0</v>
      </c>
      <c r="L72" s="483">
        <f t="shared" ca="1" si="46"/>
        <v>0</v>
      </c>
      <c r="M72" s="483">
        <f t="shared" ca="1" si="47"/>
        <v>0</v>
      </c>
      <c r="N72" s="483">
        <f t="shared" ca="1" si="47"/>
        <v>0</v>
      </c>
      <c r="O72" s="483">
        <f t="shared" ca="1" si="47"/>
        <v>0</v>
      </c>
      <c r="P72" s="483">
        <f t="shared" ca="1" si="47"/>
        <v>0</v>
      </c>
      <c r="Q72" s="483">
        <f t="shared" ca="1" si="47"/>
        <v>0</v>
      </c>
      <c r="R72" s="483">
        <f t="shared" ca="1" si="47"/>
        <v>0</v>
      </c>
      <c r="S72" s="483">
        <f t="shared" ca="1" si="47"/>
        <v>0</v>
      </c>
      <c r="T72" s="483">
        <f t="shared" ca="1" si="47"/>
        <v>0</v>
      </c>
      <c r="U72" s="483">
        <f t="shared" ca="1" si="47"/>
        <v>0</v>
      </c>
      <c r="V72" s="483">
        <f t="shared" ca="1" si="47"/>
        <v>0</v>
      </c>
      <c r="W72" s="483">
        <f t="shared" ca="1" si="48"/>
        <v>0</v>
      </c>
      <c r="X72" s="483">
        <f t="shared" ca="1" si="48"/>
        <v>0</v>
      </c>
      <c r="Y72" s="483">
        <f t="shared" ca="1" si="48"/>
        <v>0</v>
      </c>
      <c r="Z72" s="483">
        <f t="shared" ca="1" si="48"/>
        <v>0</v>
      </c>
      <c r="AA72" s="483">
        <f t="shared" ca="1" si="48"/>
        <v>0</v>
      </c>
      <c r="AB72" s="483">
        <f t="shared" ca="1" si="48"/>
        <v>0</v>
      </c>
      <c r="AC72" s="483">
        <f t="shared" ca="1" si="48"/>
        <v>0</v>
      </c>
      <c r="AD72" s="483">
        <f t="shared" ca="1" si="48"/>
        <v>0</v>
      </c>
      <c r="AE72" s="483">
        <f t="shared" ca="1" si="48"/>
        <v>0</v>
      </c>
      <c r="AF72" s="483">
        <f t="shared" ca="1" si="48"/>
        <v>0</v>
      </c>
      <c r="AG72" s="483">
        <f t="shared" ca="1" si="48"/>
        <v>0</v>
      </c>
      <c r="AH72" s="483">
        <f t="shared" ca="1" si="48"/>
        <v>0</v>
      </c>
    </row>
    <row r="73" spans="1:34">
      <c r="A73" s="431" t="s">
        <v>249</v>
      </c>
      <c r="B73" s="431"/>
      <c r="C73" s="483">
        <f t="shared" ca="1" si="46"/>
        <v>0</v>
      </c>
      <c r="D73" s="483">
        <f t="shared" ca="1" si="46"/>
        <v>0</v>
      </c>
      <c r="E73" s="483">
        <f t="shared" ca="1" si="46"/>
        <v>0</v>
      </c>
      <c r="F73" s="483">
        <f t="shared" ca="1" si="46"/>
        <v>0</v>
      </c>
      <c r="G73" s="483">
        <f t="shared" ca="1" si="46"/>
        <v>0</v>
      </c>
      <c r="H73" s="483">
        <f t="shared" ca="1" si="46"/>
        <v>0</v>
      </c>
      <c r="I73" s="483">
        <f t="shared" ca="1" si="46"/>
        <v>0</v>
      </c>
      <c r="J73" s="483">
        <f t="shared" ca="1" si="46"/>
        <v>0</v>
      </c>
      <c r="K73" s="483">
        <f t="shared" ca="1" si="46"/>
        <v>0</v>
      </c>
      <c r="L73" s="483">
        <f t="shared" ca="1" si="46"/>
        <v>0</v>
      </c>
      <c r="M73" s="483">
        <f t="shared" ca="1" si="47"/>
        <v>0</v>
      </c>
      <c r="N73" s="483">
        <f t="shared" ca="1" si="47"/>
        <v>0</v>
      </c>
      <c r="O73" s="483">
        <f t="shared" ca="1" si="47"/>
        <v>0</v>
      </c>
      <c r="P73" s="483">
        <f t="shared" ca="1" si="47"/>
        <v>0</v>
      </c>
      <c r="Q73" s="483">
        <f t="shared" ca="1" si="47"/>
        <v>0</v>
      </c>
      <c r="R73" s="483">
        <f t="shared" ca="1" si="47"/>
        <v>0</v>
      </c>
      <c r="S73" s="483">
        <f t="shared" ca="1" si="47"/>
        <v>0</v>
      </c>
      <c r="T73" s="483">
        <f t="shared" ca="1" si="47"/>
        <v>0</v>
      </c>
      <c r="U73" s="483">
        <f t="shared" ca="1" si="47"/>
        <v>0</v>
      </c>
      <c r="V73" s="483">
        <f t="shared" ca="1" si="47"/>
        <v>0</v>
      </c>
      <c r="W73" s="483">
        <f t="shared" ca="1" si="48"/>
        <v>0</v>
      </c>
      <c r="X73" s="483">
        <f t="shared" ca="1" si="48"/>
        <v>0</v>
      </c>
      <c r="Y73" s="483">
        <f t="shared" ca="1" si="48"/>
        <v>0</v>
      </c>
      <c r="Z73" s="483">
        <f t="shared" ca="1" si="48"/>
        <v>0</v>
      </c>
      <c r="AA73" s="483">
        <f t="shared" ca="1" si="48"/>
        <v>0</v>
      </c>
      <c r="AB73" s="483">
        <f t="shared" ca="1" si="48"/>
        <v>0</v>
      </c>
      <c r="AC73" s="483">
        <f t="shared" ca="1" si="48"/>
        <v>0</v>
      </c>
      <c r="AD73" s="483">
        <f t="shared" ca="1" si="48"/>
        <v>0</v>
      </c>
      <c r="AE73" s="483">
        <f t="shared" ca="1" si="48"/>
        <v>0</v>
      </c>
      <c r="AF73" s="483">
        <f t="shared" ca="1" si="48"/>
        <v>0</v>
      </c>
      <c r="AG73" s="483">
        <f t="shared" ca="1" si="48"/>
        <v>0</v>
      </c>
      <c r="AH73" s="483">
        <f t="shared" ca="1" si="48"/>
        <v>0</v>
      </c>
    </row>
    <row r="74" spans="1:34">
      <c r="A74" s="431" t="s">
        <v>250</v>
      </c>
      <c r="B74" s="431"/>
      <c r="C74" s="483">
        <f t="shared" ca="1" si="46"/>
        <v>0</v>
      </c>
      <c r="D74" s="483">
        <f t="shared" ca="1" si="46"/>
        <v>0</v>
      </c>
      <c r="E74" s="483">
        <f t="shared" ca="1" si="46"/>
        <v>0</v>
      </c>
      <c r="F74" s="483">
        <f t="shared" ca="1" si="46"/>
        <v>0</v>
      </c>
      <c r="G74" s="483">
        <f t="shared" ca="1" si="46"/>
        <v>0</v>
      </c>
      <c r="H74" s="483">
        <f t="shared" ca="1" si="46"/>
        <v>0</v>
      </c>
      <c r="I74" s="483">
        <f t="shared" ca="1" si="46"/>
        <v>0</v>
      </c>
      <c r="J74" s="483">
        <f t="shared" ca="1" si="46"/>
        <v>0</v>
      </c>
      <c r="K74" s="483">
        <f t="shared" ca="1" si="46"/>
        <v>0</v>
      </c>
      <c r="L74" s="483">
        <f t="shared" ca="1" si="46"/>
        <v>0</v>
      </c>
      <c r="M74" s="483">
        <f t="shared" ca="1" si="47"/>
        <v>0</v>
      </c>
      <c r="N74" s="483">
        <f t="shared" ca="1" si="47"/>
        <v>0</v>
      </c>
      <c r="O74" s="483">
        <f t="shared" ca="1" si="47"/>
        <v>0</v>
      </c>
      <c r="P74" s="483">
        <f t="shared" ca="1" si="47"/>
        <v>0</v>
      </c>
      <c r="Q74" s="483">
        <f t="shared" ca="1" si="47"/>
        <v>0</v>
      </c>
      <c r="R74" s="483">
        <f t="shared" ca="1" si="47"/>
        <v>0</v>
      </c>
      <c r="S74" s="483">
        <f t="shared" ca="1" si="47"/>
        <v>0</v>
      </c>
      <c r="T74" s="483">
        <f t="shared" ca="1" si="47"/>
        <v>0</v>
      </c>
      <c r="U74" s="483">
        <f t="shared" ca="1" si="47"/>
        <v>0</v>
      </c>
      <c r="V74" s="483">
        <f t="shared" ca="1" si="47"/>
        <v>0</v>
      </c>
      <c r="W74" s="483">
        <f t="shared" ca="1" si="48"/>
        <v>0</v>
      </c>
      <c r="X74" s="483">
        <f t="shared" ca="1" si="48"/>
        <v>0</v>
      </c>
      <c r="Y74" s="483">
        <f t="shared" ca="1" si="48"/>
        <v>0</v>
      </c>
      <c r="Z74" s="483">
        <f t="shared" ca="1" si="48"/>
        <v>0</v>
      </c>
      <c r="AA74" s="483">
        <f t="shared" ca="1" si="48"/>
        <v>0</v>
      </c>
      <c r="AB74" s="483">
        <f t="shared" ca="1" si="48"/>
        <v>0</v>
      </c>
      <c r="AC74" s="483">
        <f t="shared" ca="1" si="48"/>
        <v>0</v>
      </c>
      <c r="AD74" s="483">
        <f t="shared" ca="1" si="48"/>
        <v>0</v>
      </c>
      <c r="AE74" s="483">
        <f t="shared" ca="1" si="48"/>
        <v>0</v>
      </c>
      <c r="AF74" s="483">
        <f t="shared" ca="1" si="48"/>
        <v>0</v>
      </c>
      <c r="AG74" s="483">
        <f t="shared" ca="1" si="48"/>
        <v>0</v>
      </c>
      <c r="AH74" s="483">
        <f t="shared" ca="1" si="48"/>
        <v>0</v>
      </c>
    </row>
    <row r="75" spans="1:34">
      <c r="A75" s="431" t="s">
        <v>251</v>
      </c>
      <c r="B75" s="431"/>
      <c r="C75" s="483">
        <f t="shared" ca="1" si="46"/>
        <v>0</v>
      </c>
      <c r="D75" s="483">
        <f t="shared" ca="1" si="46"/>
        <v>0</v>
      </c>
      <c r="E75" s="483">
        <f t="shared" ca="1" si="46"/>
        <v>0</v>
      </c>
      <c r="F75" s="483">
        <f t="shared" ca="1" si="46"/>
        <v>0</v>
      </c>
      <c r="G75" s="483">
        <f t="shared" ca="1" si="46"/>
        <v>0</v>
      </c>
      <c r="H75" s="483">
        <f t="shared" ca="1" si="46"/>
        <v>0</v>
      </c>
      <c r="I75" s="483">
        <f t="shared" ca="1" si="46"/>
        <v>0</v>
      </c>
      <c r="J75" s="483">
        <f t="shared" ca="1" si="46"/>
        <v>0</v>
      </c>
      <c r="K75" s="483">
        <f t="shared" ca="1" si="46"/>
        <v>0</v>
      </c>
      <c r="L75" s="483">
        <f t="shared" ca="1" si="46"/>
        <v>0</v>
      </c>
      <c r="M75" s="483">
        <f t="shared" ca="1" si="47"/>
        <v>0</v>
      </c>
      <c r="N75" s="483">
        <f t="shared" ca="1" si="47"/>
        <v>0</v>
      </c>
      <c r="O75" s="483">
        <f t="shared" ca="1" si="47"/>
        <v>0</v>
      </c>
      <c r="P75" s="483">
        <f t="shared" ca="1" si="47"/>
        <v>0</v>
      </c>
      <c r="Q75" s="483">
        <f t="shared" ca="1" si="47"/>
        <v>0</v>
      </c>
      <c r="R75" s="483">
        <f t="shared" ca="1" si="47"/>
        <v>0</v>
      </c>
      <c r="S75" s="483">
        <f t="shared" ca="1" si="47"/>
        <v>0</v>
      </c>
      <c r="T75" s="483">
        <f t="shared" ca="1" si="47"/>
        <v>0</v>
      </c>
      <c r="U75" s="483">
        <f t="shared" ca="1" si="47"/>
        <v>0</v>
      </c>
      <c r="V75" s="483">
        <f t="shared" ca="1" si="47"/>
        <v>0</v>
      </c>
      <c r="W75" s="483">
        <f t="shared" ca="1" si="48"/>
        <v>0</v>
      </c>
      <c r="X75" s="483">
        <f t="shared" ca="1" si="48"/>
        <v>0</v>
      </c>
      <c r="Y75" s="483">
        <f t="shared" ca="1" si="48"/>
        <v>0</v>
      </c>
      <c r="Z75" s="483">
        <f t="shared" ca="1" si="48"/>
        <v>0</v>
      </c>
      <c r="AA75" s="483">
        <f t="shared" ca="1" si="48"/>
        <v>0</v>
      </c>
      <c r="AB75" s="483">
        <f t="shared" ca="1" si="48"/>
        <v>0</v>
      </c>
      <c r="AC75" s="483">
        <f t="shared" ca="1" si="48"/>
        <v>0</v>
      </c>
      <c r="AD75" s="483">
        <f t="shared" ca="1" si="48"/>
        <v>0</v>
      </c>
      <c r="AE75" s="483">
        <f t="shared" ca="1" si="48"/>
        <v>0</v>
      </c>
      <c r="AF75" s="483">
        <f t="shared" ca="1" si="48"/>
        <v>0</v>
      </c>
      <c r="AG75" s="483">
        <f t="shared" ca="1" si="48"/>
        <v>0</v>
      </c>
      <c r="AH75" s="483">
        <f t="shared" ca="1" si="48"/>
        <v>0</v>
      </c>
    </row>
    <row r="76" spans="1:34">
      <c r="A76" s="431" t="s">
        <v>252</v>
      </c>
      <c r="B76" s="431"/>
      <c r="C76" s="483">
        <f t="shared" ca="1" si="46"/>
        <v>0</v>
      </c>
      <c r="D76" s="483">
        <f t="shared" ca="1" si="46"/>
        <v>0</v>
      </c>
      <c r="E76" s="483">
        <f t="shared" ca="1" si="46"/>
        <v>0</v>
      </c>
      <c r="F76" s="483">
        <f t="shared" ca="1" si="46"/>
        <v>0</v>
      </c>
      <c r="G76" s="483">
        <f t="shared" ca="1" si="46"/>
        <v>0</v>
      </c>
      <c r="H76" s="483">
        <f t="shared" ca="1" si="46"/>
        <v>0</v>
      </c>
      <c r="I76" s="483">
        <f t="shared" ca="1" si="46"/>
        <v>0</v>
      </c>
      <c r="J76" s="483">
        <f t="shared" ca="1" si="46"/>
        <v>0</v>
      </c>
      <c r="K76" s="483">
        <f t="shared" ca="1" si="46"/>
        <v>0</v>
      </c>
      <c r="L76" s="483">
        <f t="shared" ca="1" si="46"/>
        <v>0</v>
      </c>
      <c r="M76" s="483">
        <f t="shared" ca="1" si="47"/>
        <v>0</v>
      </c>
      <c r="N76" s="483">
        <f t="shared" ca="1" si="47"/>
        <v>0</v>
      </c>
      <c r="O76" s="483">
        <f t="shared" ca="1" si="47"/>
        <v>0</v>
      </c>
      <c r="P76" s="483">
        <f t="shared" ca="1" si="47"/>
        <v>0</v>
      </c>
      <c r="Q76" s="483">
        <f t="shared" ca="1" si="47"/>
        <v>0</v>
      </c>
      <c r="R76" s="483">
        <f t="shared" ca="1" si="47"/>
        <v>0</v>
      </c>
      <c r="S76" s="483">
        <f t="shared" ca="1" si="47"/>
        <v>0</v>
      </c>
      <c r="T76" s="483">
        <f t="shared" ca="1" si="47"/>
        <v>0</v>
      </c>
      <c r="U76" s="483">
        <f t="shared" ca="1" si="47"/>
        <v>0</v>
      </c>
      <c r="V76" s="483">
        <f t="shared" ca="1" si="47"/>
        <v>0</v>
      </c>
      <c r="W76" s="483">
        <f t="shared" ca="1" si="48"/>
        <v>0</v>
      </c>
      <c r="X76" s="483">
        <f t="shared" ca="1" si="48"/>
        <v>0</v>
      </c>
      <c r="Y76" s="483">
        <f t="shared" ca="1" si="48"/>
        <v>0</v>
      </c>
      <c r="Z76" s="483">
        <f t="shared" ca="1" si="48"/>
        <v>0</v>
      </c>
      <c r="AA76" s="483">
        <f t="shared" ca="1" si="48"/>
        <v>0</v>
      </c>
      <c r="AB76" s="483">
        <f t="shared" ca="1" si="48"/>
        <v>0</v>
      </c>
      <c r="AC76" s="483">
        <f t="shared" ca="1" si="48"/>
        <v>0</v>
      </c>
      <c r="AD76" s="483">
        <f t="shared" ca="1" si="48"/>
        <v>0</v>
      </c>
      <c r="AE76" s="483">
        <f t="shared" ca="1" si="48"/>
        <v>0</v>
      </c>
      <c r="AF76" s="483">
        <f t="shared" ca="1" si="48"/>
        <v>0</v>
      </c>
      <c r="AG76" s="483">
        <f t="shared" ca="1" si="48"/>
        <v>0</v>
      </c>
      <c r="AH76" s="483">
        <f t="shared" ca="1" si="48"/>
        <v>0</v>
      </c>
    </row>
    <row r="77" spans="1:34">
      <c r="A77" s="431" t="s">
        <v>253</v>
      </c>
      <c r="B77" s="431"/>
      <c r="C77" s="483">
        <f t="shared" ca="1" si="46"/>
        <v>0</v>
      </c>
      <c r="D77" s="483">
        <f t="shared" ca="1" si="46"/>
        <v>0</v>
      </c>
      <c r="E77" s="483">
        <f t="shared" ca="1" si="46"/>
        <v>0</v>
      </c>
      <c r="F77" s="483">
        <f t="shared" ca="1" si="46"/>
        <v>0</v>
      </c>
      <c r="G77" s="483">
        <f t="shared" ca="1" si="46"/>
        <v>0</v>
      </c>
      <c r="H77" s="483">
        <f t="shared" ca="1" si="46"/>
        <v>0</v>
      </c>
      <c r="I77" s="483">
        <f t="shared" ca="1" si="46"/>
        <v>0</v>
      </c>
      <c r="J77" s="483">
        <f t="shared" ca="1" si="46"/>
        <v>0</v>
      </c>
      <c r="K77" s="483">
        <f t="shared" ca="1" si="46"/>
        <v>0</v>
      </c>
      <c r="L77" s="483">
        <f t="shared" ca="1" si="46"/>
        <v>0</v>
      </c>
      <c r="M77" s="483">
        <f t="shared" ca="1" si="47"/>
        <v>0</v>
      </c>
      <c r="N77" s="483">
        <f t="shared" ca="1" si="47"/>
        <v>0</v>
      </c>
      <c r="O77" s="483">
        <f t="shared" ca="1" si="47"/>
        <v>0</v>
      </c>
      <c r="P77" s="483">
        <f t="shared" ca="1" si="47"/>
        <v>0</v>
      </c>
      <c r="Q77" s="483">
        <f t="shared" ca="1" si="47"/>
        <v>0</v>
      </c>
      <c r="R77" s="483">
        <f t="shared" ca="1" si="47"/>
        <v>0</v>
      </c>
      <c r="S77" s="483">
        <f t="shared" ca="1" si="47"/>
        <v>0</v>
      </c>
      <c r="T77" s="483">
        <f t="shared" ca="1" si="47"/>
        <v>0</v>
      </c>
      <c r="U77" s="483">
        <f t="shared" ca="1" si="47"/>
        <v>0</v>
      </c>
      <c r="V77" s="483">
        <f t="shared" ca="1" si="47"/>
        <v>0</v>
      </c>
      <c r="W77" s="483">
        <f t="shared" ca="1" si="48"/>
        <v>0</v>
      </c>
      <c r="X77" s="483">
        <f t="shared" ca="1" si="48"/>
        <v>0</v>
      </c>
      <c r="Y77" s="483">
        <f t="shared" ca="1" si="48"/>
        <v>0</v>
      </c>
      <c r="Z77" s="483">
        <f t="shared" ca="1" si="48"/>
        <v>0</v>
      </c>
      <c r="AA77" s="483">
        <f t="shared" ca="1" si="48"/>
        <v>0</v>
      </c>
      <c r="AB77" s="483">
        <f t="shared" ca="1" si="48"/>
        <v>0</v>
      </c>
      <c r="AC77" s="483">
        <f t="shared" ca="1" si="48"/>
        <v>0</v>
      </c>
      <c r="AD77" s="483">
        <f t="shared" ca="1" si="48"/>
        <v>0</v>
      </c>
      <c r="AE77" s="483">
        <f t="shared" ca="1" si="48"/>
        <v>0</v>
      </c>
      <c r="AF77" s="483">
        <f t="shared" ca="1" si="48"/>
        <v>0</v>
      </c>
      <c r="AG77" s="483">
        <f t="shared" ca="1" si="48"/>
        <v>0</v>
      </c>
      <c r="AH77" s="483">
        <f t="shared" ca="1" si="48"/>
        <v>0</v>
      </c>
    </row>
    <row r="78" spans="1:34">
      <c r="A78" s="431" t="s">
        <v>254</v>
      </c>
      <c r="B78" s="431"/>
      <c r="C78" s="482">
        <f t="shared" ca="1" si="46"/>
        <v>6189434334817405</v>
      </c>
      <c r="D78" s="482">
        <f t="shared" ca="1" si="46"/>
        <v>5701831803944969</v>
      </c>
      <c r="E78" s="482">
        <f t="shared" ca="1" si="46"/>
        <v>5591360223033802</v>
      </c>
      <c r="F78" s="482">
        <f t="shared" ca="1" si="46"/>
        <v>6062136429542305</v>
      </c>
      <c r="G78" s="482">
        <f t="shared" ca="1" si="46"/>
        <v>5947068640774009</v>
      </c>
      <c r="H78" s="482">
        <f t="shared" ca="1" si="46"/>
        <v>6152944341796228</v>
      </c>
      <c r="I78" s="482">
        <f t="shared" ca="1" si="46"/>
        <v>6092556099689041</v>
      </c>
      <c r="J78" s="482">
        <f t="shared" ca="1" si="46"/>
        <v>6032167857581854</v>
      </c>
      <c r="K78" s="482">
        <f t="shared" ca="1" si="46"/>
        <v>5971779615474667</v>
      </c>
      <c r="L78" s="482">
        <f t="shared" ca="1" si="46"/>
        <v>5911391373367456</v>
      </c>
      <c r="M78" s="482">
        <f t="shared" ca="1" si="47"/>
        <v>5851003131260269</v>
      </c>
      <c r="N78" s="482">
        <f t="shared" ca="1" si="47"/>
        <v>5790614889153097</v>
      </c>
      <c r="O78" s="482">
        <f t="shared" ca="1" si="47"/>
        <v>5729358768554218</v>
      </c>
      <c r="P78" s="482">
        <f t="shared" ca="1" si="47"/>
        <v>5668102647955354</v>
      </c>
      <c r="Q78" s="482">
        <f t="shared" ca="1" si="47"/>
        <v>5606846527356489</v>
      </c>
      <c r="R78" s="482">
        <f t="shared" ca="1" si="47"/>
        <v>5545590406757625</v>
      </c>
      <c r="S78" s="482">
        <f t="shared" ca="1" si="47"/>
        <v>5484334286158761</v>
      </c>
      <c r="T78" s="482">
        <f t="shared" ca="1" si="47"/>
        <v>5423078165559897</v>
      </c>
      <c r="U78" s="482">
        <f t="shared" ca="1" si="47"/>
        <v>5361822044961033</v>
      </c>
      <c r="V78" s="482">
        <f t="shared" ca="1" si="47"/>
        <v>5300565924362169</v>
      </c>
      <c r="W78" s="482">
        <f t="shared" ca="1" si="48"/>
        <v>5239309803763305</v>
      </c>
      <c r="X78" s="482">
        <f t="shared" ca="1" si="48"/>
        <v>5178053683164440</v>
      </c>
      <c r="Y78" s="482">
        <f t="shared" ca="1" si="48"/>
        <v>5120025599308339</v>
      </c>
      <c r="Z78" s="482">
        <f t="shared" ca="1" si="48"/>
        <v>5061997515452261</v>
      </c>
      <c r="AA78" s="482">
        <f t="shared" ca="1" si="48"/>
        <v>5003969431596183</v>
      </c>
      <c r="AB78" s="482">
        <f t="shared" ca="1" si="48"/>
        <v>4945941347740082</v>
      </c>
      <c r="AC78" s="482">
        <f t="shared" ca="1" si="48"/>
        <v>4887913263884005</v>
      </c>
      <c r="AD78" s="482">
        <f t="shared" ca="1" si="48"/>
        <v>4829885180027928</v>
      </c>
      <c r="AE78" s="482">
        <f t="shared" ca="1" si="48"/>
        <v>4771857096171827</v>
      </c>
      <c r="AF78" s="482">
        <f t="shared" ca="1" si="48"/>
        <v>4713829012315750</v>
      </c>
      <c r="AG78" s="482">
        <f t="shared" ca="1" si="48"/>
        <v>4655800928459672</v>
      </c>
      <c r="AH78" s="482">
        <f t="shared" ca="1" si="48"/>
        <v>4597772844603591</v>
      </c>
    </row>
    <row r="79" spans="1:34">
      <c r="A79" s="455" t="s">
        <v>255</v>
      </c>
      <c r="B79" s="455" t="s">
        <v>396</v>
      </c>
      <c r="C79" s="483">
        <f ca="1">C$54*'Petrochemicals Split'!$G$6</f>
        <v>0</v>
      </c>
      <c r="D79" s="483">
        <f ca="1">D$54*'Petrochemicals Split'!$G$6</f>
        <v>0</v>
      </c>
      <c r="E79" s="483">
        <f ca="1">E$54*'Petrochemicals Split'!$G$6</f>
        <v>0</v>
      </c>
      <c r="F79" s="483">
        <f ca="1">F$54*'Petrochemicals Split'!$G$6</f>
        <v>0</v>
      </c>
      <c r="G79" s="483">
        <f ca="1">G$54*'Petrochemicals Split'!$G$6</f>
        <v>0</v>
      </c>
      <c r="H79" s="483">
        <f ca="1">H$54*'Petrochemicals Split'!$G$6</f>
        <v>0</v>
      </c>
      <c r="I79" s="483">
        <f ca="1">I$54*'Petrochemicals Split'!$G$6</f>
        <v>0</v>
      </c>
      <c r="J79" s="483">
        <f ca="1">J$54*'Petrochemicals Split'!$G$6</f>
        <v>0</v>
      </c>
      <c r="K79" s="483">
        <f ca="1">K$54*'Petrochemicals Split'!$G$6</f>
        <v>0</v>
      </c>
      <c r="L79" s="483">
        <f ca="1">L$54*'Petrochemicals Split'!$G$6</f>
        <v>0</v>
      </c>
      <c r="M79" s="483">
        <f ca="1">M$54*'Petrochemicals Split'!$G$6</f>
        <v>0</v>
      </c>
      <c r="N79" s="483">
        <f ca="1">N$54*'Petrochemicals Split'!$G$6</f>
        <v>0</v>
      </c>
      <c r="O79" s="483">
        <f ca="1">O$54*'Petrochemicals Split'!$G$6</f>
        <v>0</v>
      </c>
      <c r="P79" s="483">
        <f ca="1">P$54*'Petrochemicals Split'!$G$6</f>
        <v>0</v>
      </c>
      <c r="Q79" s="483">
        <f ca="1">Q$54*'Petrochemicals Split'!$G$6</f>
        <v>0</v>
      </c>
      <c r="R79" s="483">
        <f ca="1">R$54*'Petrochemicals Split'!$G$6</f>
        <v>0</v>
      </c>
      <c r="S79" s="483">
        <f ca="1">S$54*'Petrochemicals Split'!$G$6</f>
        <v>0</v>
      </c>
      <c r="T79" s="483">
        <f ca="1">T$54*'Petrochemicals Split'!$G$6</f>
        <v>0</v>
      </c>
      <c r="U79" s="483">
        <f ca="1">U$54*'Petrochemicals Split'!$G$6</f>
        <v>0</v>
      </c>
      <c r="V79" s="483">
        <f ca="1">V$54*'Petrochemicals Split'!$G$6</f>
        <v>0</v>
      </c>
      <c r="W79" s="483">
        <f ca="1">W$54*'Petrochemicals Split'!$G$6</f>
        <v>0</v>
      </c>
      <c r="X79" s="483">
        <f ca="1">X$54*'Petrochemicals Split'!$G$6</f>
        <v>0</v>
      </c>
      <c r="Y79" s="483">
        <f ca="1">Y$54*'Petrochemicals Split'!$G$6</f>
        <v>0</v>
      </c>
      <c r="Z79" s="483">
        <f ca="1">Z$54*'Petrochemicals Split'!$G$6</f>
        <v>0</v>
      </c>
      <c r="AA79" s="483">
        <f ca="1">AA$54*'Petrochemicals Split'!$G$6</f>
        <v>0</v>
      </c>
      <c r="AB79" s="483">
        <f ca="1">AB$54*'Petrochemicals Split'!$G$6</f>
        <v>0</v>
      </c>
      <c r="AC79" s="483">
        <f ca="1">AC$54*'Petrochemicals Split'!$G$6</f>
        <v>0</v>
      </c>
      <c r="AD79" s="483">
        <f ca="1">AD$54*'Petrochemicals Split'!$G$6</f>
        <v>0</v>
      </c>
      <c r="AE79" s="483">
        <f ca="1">AE$54*'Petrochemicals Split'!$G$6</f>
        <v>0</v>
      </c>
      <c r="AF79" s="483">
        <f ca="1">AF$54*'Petrochemicals Split'!$G$6</f>
        <v>0</v>
      </c>
      <c r="AG79" s="483">
        <f ca="1">AG$54*'Petrochemicals Split'!$G$6</f>
        <v>0</v>
      </c>
      <c r="AH79" s="483">
        <f ca="1">AH$54*'Petrochemicals Split'!$G$6</f>
        <v>0</v>
      </c>
    </row>
    <row r="80" spans="1:34">
      <c r="A80" s="455" t="s">
        <v>305</v>
      </c>
      <c r="B80" s="455" t="s">
        <v>396</v>
      </c>
      <c r="C80" s="483">
        <f ca="1">C$54*'Petrochemicals Split'!$G$7</f>
        <v>0</v>
      </c>
      <c r="D80" s="483">
        <f ca="1">D$54*'Petrochemicals Split'!$G$7</f>
        <v>0</v>
      </c>
      <c r="E80" s="483">
        <f ca="1">E$54*'Petrochemicals Split'!$G$7</f>
        <v>0</v>
      </c>
      <c r="F80" s="483">
        <f ca="1">F$54*'Petrochemicals Split'!$G$7</f>
        <v>0</v>
      </c>
      <c r="G80" s="483">
        <f ca="1">G$54*'Petrochemicals Split'!$G$7</f>
        <v>0</v>
      </c>
      <c r="H80" s="483">
        <f ca="1">H$54*'Petrochemicals Split'!$G$7</f>
        <v>0</v>
      </c>
      <c r="I80" s="483">
        <f ca="1">I$54*'Petrochemicals Split'!$G$7</f>
        <v>0</v>
      </c>
      <c r="J80" s="483">
        <f ca="1">J$54*'Petrochemicals Split'!$G$7</f>
        <v>0</v>
      </c>
      <c r="K80" s="483">
        <f ca="1">K$54*'Petrochemicals Split'!$G$7</f>
        <v>0</v>
      </c>
      <c r="L80" s="483">
        <f ca="1">L$54*'Petrochemicals Split'!$G$7</f>
        <v>0</v>
      </c>
      <c r="M80" s="483">
        <f ca="1">M$54*'Petrochemicals Split'!$G$7</f>
        <v>0</v>
      </c>
      <c r="N80" s="483">
        <f ca="1">N$54*'Petrochemicals Split'!$G$7</f>
        <v>0</v>
      </c>
      <c r="O80" s="483">
        <f ca="1">O$54*'Petrochemicals Split'!$G$7</f>
        <v>0</v>
      </c>
      <c r="P80" s="483">
        <f ca="1">P$54*'Petrochemicals Split'!$G$7</f>
        <v>0</v>
      </c>
      <c r="Q80" s="483">
        <f ca="1">Q$54*'Petrochemicals Split'!$G$7</f>
        <v>0</v>
      </c>
      <c r="R80" s="483">
        <f ca="1">R$54*'Petrochemicals Split'!$G$7</f>
        <v>0</v>
      </c>
      <c r="S80" s="483">
        <f ca="1">S$54*'Petrochemicals Split'!$G$7</f>
        <v>0</v>
      </c>
      <c r="T80" s="483">
        <f ca="1">T$54*'Petrochemicals Split'!$G$7</f>
        <v>0</v>
      </c>
      <c r="U80" s="483">
        <f ca="1">U$54*'Petrochemicals Split'!$G$7</f>
        <v>0</v>
      </c>
      <c r="V80" s="483">
        <f ca="1">V$54*'Petrochemicals Split'!$G$7</f>
        <v>0</v>
      </c>
      <c r="W80" s="483">
        <f ca="1">W$54*'Petrochemicals Split'!$G$7</f>
        <v>0</v>
      </c>
      <c r="X80" s="483">
        <f ca="1">X$54*'Petrochemicals Split'!$G$7</f>
        <v>0</v>
      </c>
      <c r="Y80" s="483">
        <f ca="1">Y$54*'Petrochemicals Split'!$G$7</f>
        <v>0</v>
      </c>
      <c r="Z80" s="483">
        <f ca="1">Z$54*'Petrochemicals Split'!$G$7</f>
        <v>0</v>
      </c>
      <c r="AA80" s="483">
        <f ca="1">AA$54*'Petrochemicals Split'!$G$7</f>
        <v>0</v>
      </c>
      <c r="AB80" s="483">
        <f ca="1">AB$54*'Petrochemicals Split'!$G$7</f>
        <v>0</v>
      </c>
      <c r="AC80" s="483">
        <f ca="1">AC$54*'Petrochemicals Split'!$G$7</f>
        <v>0</v>
      </c>
      <c r="AD80" s="483">
        <f ca="1">AD$54*'Petrochemicals Split'!$G$7</f>
        <v>0</v>
      </c>
      <c r="AE80" s="483">
        <f ca="1">AE$54*'Petrochemicals Split'!$G$7</f>
        <v>0</v>
      </c>
      <c r="AF80" s="483">
        <f ca="1">AF$54*'Petrochemicals Split'!$G$7</f>
        <v>0</v>
      </c>
      <c r="AG80" s="483">
        <f ca="1">AG$54*'Petrochemicals Split'!$G$7</f>
        <v>0</v>
      </c>
      <c r="AH80" s="483">
        <f ca="1">AH$54*'Petrochemicals Split'!$G$7</f>
        <v>0</v>
      </c>
    </row>
    <row r="81" spans="1:34">
      <c r="A81" s="457" t="s">
        <v>258</v>
      </c>
      <c r="B81" s="457" t="s">
        <v>393</v>
      </c>
      <c r="C81" s="483">
        <f ca="1">C$55*'Others Split'!$G$6</f>
        <v>0</v>
      </c>
      <c r="D81" s="483">
        <f ca="1">D$55*'Others Split'!$G$6</f>
        <v>0</v>
      </c>
      <c r="E81" s="483">
        <f ca="1">E$55*'Others Split'!$G$6</f>
        <v>0</v>
      </c>
      <c r="F81" s="483">
        <f ca="1">F$55*'Others Split'!$G$6</f>
        <v>0</v>
      </c>
      <c r="G81" s="483">
        <f ca="1">G$55*'Others Split'!$G$6</f>
        <v>0</v>
      </c>
      <c r="H81" s="483">
        <f ca="1">H$55*'Others Split'!$G$6</f>
        <v>0</v>
      </c>
      <c r="I81" s="483">
        <f ca="1">I$55*'Others Split'!$G$6</f>
        <v>0</v>
      </c>
      <c r="J81" s="483">
        <f ca="1">J$55*'Others Split'!$G$6</f>
        <v>0</v>
      </c>
      <c r="K81" s="483">
        <f ca="1">K$55*'Others Split'!$G$6</f>
        <v>0</v>
      </c>
      <c r="L81" s="483">
        <f ca="1">L$55*'Others Split'!$G$6</f>
        <v>0</v>
      </c>
      <c r="M81" s="483">
        <f ca="1">M$55*'Others Split'!$G$6</f>
        <v>0</v>
      </c>
      <c r="N81" s="483">
        <f ca="1">N$55*'Others Split'!$G$6</f>
        <v>0</v>
      </c>
      <c r="O81" s="483">
        <f ca="1">O$55*'Others Split'!$G$6</f>
        <v>0</v>
      </c>
      <c r="P81" s="483">
        <f ca="1">P$55*'Others Split'!$G$6</f>
        <v>0</v>
      </c>
      <c r="Q81" s="483">
        <f ca="1">Q$55*'Others Split'!$G$6</f>
        <v>0</v>
      </c>
      <c r="R81" s="483">
        <f ca="1">R$55*'Others Split'!$G$6</f>
        <v>0</v>
      </c>
      <c r="S81" s="483">
        <f ca="1">S$55*'Others Split'!$G$6</f>
        <v>0</v>
      </c>
      <c r="T81" s="483">
        <f ca="1">T$55*'Others Split'!$G$6</f>
        <v>0</v>
      </c>
      <c r="U81" s="483">
        <f ca="1">U$55*'Others Split'!$G$6</f>
        <v>0</v>
      </c>
      <c r="V81" s="483">
        <f ca="1">V$55*'Others Split'!$G$6</f>
        <v>0</v>
      </c>
      <c r="W81" s="483">
        <f ca="1">W$55*'Others Split'!$G$6</f>
        <v>0</v>
      </c>
      <c r="X81" s="483">
        <f ca="1">X$55*'Others Split'!$G$6</f>
        <v>0</v>
      </c>
      <c r="Y81" s="483">
        <f ca="1">Y$55*'Others Split'!$G$6</f>
        <v>0</v>
      </c>
      <c r="Z81" s="483">
        <f ca="1">Z$55*'Others Split'!$G$6</f>
        <v>0</v>
      </c>
      <c r="AA81" s="483">
        <f ca="1">AA$55*'Others Split'!$G$6</f>
        <v>0</v>
      </c>
      <c r="AB81" s="483">
        <f ca="1">AB$55*'Others Split'!$G$6</f>
        <v>0</v>
      </c>
      <c r="AC81" s="483">
        <f ca="1">AC$55*'Others Split'!$G$6</f>
        <v>0</v>
      </c>
      <c r="AD81" s="483">
        <f ca="1">AD$55*'Others Split'!$G$6</f>
        <v>0</v>
      </c>
      <c r="AE81" s="483">
        <f ca="1">AE$55*'Others Split'!$G$6</f>
        <v>0</v>
      </c>
      <c r="AF81" s="483">
        <f ca="1">AF$55*'Others Split'!$G$6</f>
        <v>0</v>
      </c>
      <c r="AG81" s="483">
        <f ca="1">AG$55*'Others Split'!$G$6</f>
        <v>0</v>
      </c>
      <c r="AH81" s="483">
        <f ca="1">AH$55*'Others Split'!$G$6</f>
        <v>0</v>
      </c>
    </row>
    <row r="82" spans="1:34">
      <c r="A82" s="457" t="s">
        <v>306</v>
      </c>
      <c r="B82" s="457" t="s">
        <v>393</v>
      </c>
      <c r="C82" s="483">
        <f ca="1">C$55*'Others Split'!$G$7</f>
        <v>0</v>
      </c>
      <c r="D82" s="483">
        <f ca="1">D$55*'Others Split'!$G$7</f>
        <v>0</v>
      </c>
      <c r="E82" s="483">
        <f ca="1">E$55*'Others Split'!$G$7</f>
        <v>0</v>
      </c>
      <c r="F82" s="483">
        <f ca="1">F$55*'Others Split'!$G$7</f>
        <v>0</v>
      </c>
      <c r="G82" s="483">
        <f ca="1">G$55*'Others Split'!$G$7</f>
        <v>0</v>
      </c>
      <c r="H82" s="483">
        <f ca="1">H$55*'Others Split'!$G$7</f>
        <v>0</v>
      </c>
      <c r="I82" s="483">
        <f ca="1">I$55*'Others Split'!$G$7</f>
        <v>0</v>
      </c>
      <c r="J82" s="483">
        <f ca="1">J$55*'Others Split'!$G$7</f>
        <v>0</v>
      </c>
      <c r="K82" s="483">
        <f ca="1">K$55*'Others Split'!$G$7</f>
        <v>0</v>
      </c>
      <c r="L82" s="483">
        <f ca="1">L$55*'Others Split'!$G$7</f>
        <v>0</v>
      </c>
      <c r="M82" s="483">
        <f ca="1">M$55*'Others Split'!$G$7</f>
        <v>0</v>
      </c>
      <c r="N82" s="483">
        <f ca="1">N$55*'Others Split'!$G$7</f>
        <v>0</v>
      </c>
      <c r="O82" s="483">
        <f ca="1">O$55*'Others Split'!$G$7</f>
        <v>0</v>
      </c>
      <c r="P82" s="483">
        <f ca="1">P$55*'Others Split'!$G$7</f>
        <v>0</v>
      </c>
      <c r="Q82" s="483">
        <f ca="1">Q$55*'Others Split'!$G$7</f>
        <v>0</v>
      </c>
      <c r="R82" s="483">
        <f ca="1">R$55*'Others Split'!$G$7</f>
        <v>0</v>
      </c>
      <c r="S82" s="483">
        <f ca="1">S$55*'Others Split'!$G$7</f>
        <v>0</v>
      </c>
      <c r="T82" s="483">
        <f ca="1">T$55*'Others Split'!$G$7</f>
        <v>0</v>
      </c>
      <c r="U82" s="483">
        <f ca="1">U$55*'Others Split'!$G$7</f>
        <v>0</v>
      </c>
      <c r="V82" s="483">
        <f ca="1">V$55*'Others Split'!$G$7</f>
        <v>0</v>
      </c>
      <c r="W82" s="483">
        <f ca="1">W$55*'Others Split'!$G$7</f>
        <v>0</v>
      </c>
      <c r="X82" s="483">
        <f ca="1">X$55*'Others Split'!$G$7</f>
        <v>0</v>
      </c>
      <c r="Y82" s="483">
        <f ca="1">Y$55*'Others Split'!$G$7</f>
        <v>0</v>
      </c>
      <c r="Z82" s="483">
        <f ca="1">Z$55*'Others Split'!$G$7</f>
        <v>0</v>
      </c>
      <c r="AA82" s="483">
        <f ca="1">AA$55*'Others Split'!$G$7</f>
        <v>0</v>
      </c>
      <c r="AB82" s="483">
        <f ca="1">AB$55*'Others Split'!$G$7</f>
        <v>0</v>
      </c>
      <c r="AC82" s="483">
        <f ca="1">AC$55*'Others Split'!$G$7</f>
        <v>0</v>
      </c>
      <c r="AD82" s="483">
        <f ca="1">AD$55*'Others Split'!$G$7</f>
        <v>0</v>
      </c>
      <c r="AE82" s="483">
        <f ca="1">AE$55*'Others Split'!$G$7</f>
        <v>0</v>
      </c>
      <c r="AF82" s="483">
        <f ca="1">AF$55*'Others Split'!$G$7</f>
        <v>0</v>
      </c>
      <c r="AG82" s="483">
        <f ca="1">AG$55*'Others Split'!$G$7</f>
        <v>0</v>
      </c>
      <c r="AH82" s="483">
        <f ca="1">AH$55*'Others Split'!$G$7</f>
        <v>0</v>
      </c>
    </row>
    <row r="83" spans="1:34">
      <c r="A83" s="431" t="s">
        <v>259</v>
      </c>
      <c r="B83" s="431"/>
      <c r="C83" s="483">
        <f t="shared" ref="C83:AH83" ca="1" si="49">VLOOKUP($A83,$B$45:$AH$63,C$68,FALSE)</f>
        <v>0</v>
      </c>
      <c r="D83" s="483">
        <f t="shared" ca="1" si="49"/>
        <v>0</v>
      </c>
      <c r="E83" s="483">
        <f t="shared" ca="1" si="49"/>
        <v>0</v>
      </c>
      <c r="F83" s="483">
        <f t="shared" ca="1" si="49"/>
        <v>0</v>
      </c>
      <c r="G83" s="483">
        <f t="shared" ca="1" si="49"/>
        <v>0</v>
      </c>
      <c r="H83" s="483">
        <f t="shared" ca="1" si="49"/>
        <v>0</v>
      </c>
      <c r="I83" s="483">
        <f t="shared" ca="1" si="49"/>
        <v>0</v>
      </c>
      <c r="J83" s="483">
        <f t="shared" ca="1" si="49"/>
        <v>0</v>
      </c>
      <c r="K83" s="483">
        <f t="shared" ca="1" si="49"/>
        <v>0</v>
      </c>
      <c r="L83" s="483">
        <f t="shared" ca="1" si="49"/>
        <v>0</v>
      </c>
      <c r="M83" s="483">
        <f t="shared" ca="1" si="49"/>
        <v>0</v>
      </c>
      <c r="N83" s="483">
        <f t="shared" ca="1" si="49"/>
        <v>0</v>
      </c>
      <c r="O83" s="483">
        <f t="shared" ca="1" si="49"/>
        <v>0</v>
      </c>
      <c r="P83" s="483">
        <f t="shared" ca="1" si="49"/>
        <v>0</v>
      </c>
      <c r="Q83" s="483">
        <f t="shared" ca="1" si="49"/>
        <v>0</v>
      </c>
      <c r="R83" s="483">
        <f t="shared" ca="1" si="49"/>
        <v>0</v>
      </c>
      <c r="S83" s="483">
        <f t="shared" ca="1" si="49"/>
        <v>0</v>
      </c>
      <c r="T83" s="483">
        <f t="shared" ca="1" si="49"/>
        <v>0</v>
      </c>
      <c r="U83" s="483">
        <f t="shared" ca="1" si="49"/>
        <v>0</v>
      </c>
      <c r="V83" s="483">
        <f t="shared" ca="1" si="49"/>
        <v>0</v>
      </c>
      <c r="W83" s="483">
        <f t="shared" ca="1" si="49"/>
        <v>0</v>
      </c>
      <c r="X83" s="483">
        <f t="shared" ca="1" si="49"/>
        <v>0</v>
      </c>
      <c r="Y83" s="483">
        <f t="shared" ca="1" si="49"/>
        <v>0</v>
      </c>
      <c r="Z83" s="483">
        <f t="shared" ca="1" si="49"/>
        <v>0</v>
      </c>
      <c r="AA83" s="483">
        <f t="shared" ca="1" si="49"/>
        <v>0</v>
      </c>
      <c r="AB83" s="483">
        <f t="shared" ca="1" si="49"/>
        <v>0</v>
      </c>
      <c r="AC83" s="483">
        <f t="shared" ca="1" si="49"/>
        <v>0</v>
      </c>
      <c r="AD83" s="483">
        <f t="shared" ca="1" si="49"/>
        <v>0</v>
      </c>
      <c r="AE83" s="483">
        <f t="shared" ca="1" si="49"/>
        <v>0</v>
      </c>
      <c r="AF83" s="483">
        <f t="shared" ca="1" si="49"/>
        <v>0</v>
      </c>
      <c r="AG83" s="483">
        <f t="shared" ca="1" si="49"/>
        <v>0</v>
      </c>
      <c r="AH83" s="483">
        <f t="shared" ca="1" si="49"/>
        <v>0</v>
      </c>
    </row>
    <row r="84" spans="1:34">
      <c r="A84" s="458" t="s">
        <v>260</v>
      </c>
      <c r="B84" s="458" t="s">
        <v>395</v>
      </c>
      <c r="C84" s="483">
        <f ca="1">C$57*'Non-ferrous Metals Split'!$G$6</f>
        <v>0</v>
      </c>
      <c r="D84" s="483">
        <f ca="1">D$57*'Non-ferrous Metals Split'!$G$6</f>
        <v>0</v>
      </c>
      <c r="E84" s="483">
        <f ca="1">E$57*'Non-ferrous Metals Split'!$G$6</f>
        <v>0</v>
      </c>
      <c r="F84" s="483">
        <f ca="1">F$57*'Non-ferrous Metals Split'!$G$6</f>
        <v>0</v>
      </c>
      <c r="G84" s="483">
        <f ca="1">G$57*'Non-ferrous Metals Split'!$G$6</f>
        <v>0</v>
      </c>
      <c r="H84" s="483">
        <f ca="1">H$57*'Non-ferrous Metals Split'!$G$6</f>
        <v>0</v>
      </c>
      <c r="I84" s="483">
        <f ca="1">I$57*'Non-ferrous Metals Split'!$G$6</f>
        <v>0</v>
      </c>
      <c r="J84" s="483">
        <f ca="1">J$57*'Non-ferrous Metals Split'!$G$6</f>
        <v>0</v>
      </c>
      <c r="K84" s="483">
        <f ca="1">K$57*'Non-ferrous Metals Split'!$G$6</f>
        <v>0</v>
      </c>
      <c r="L84" s="483">
        <f ca="1">L$57*'Non-ferrous Metals Split'!$G$6</f>
        <v>0</v>
      </c>
      <c r="M84" s="483">
        <f ca="1">M$57*'Non-ferrous Metals Split'!$G$6</f>
        <v>0</v>
      </c>
      <c r="N84" s="483">
        <f ca="1">N$57*'Non-ferrous Metals Split'!$G$6</f>
        <v>0</v>
      </c>
      <c r="O84" s="483">
        <f ca="1">O$57*'Non-ferrous Metals Split'!$G$6</f>
        <v>0</v>
      </c>
      <c r="P84" s="483">
        <f ca="1">P$57*'Non-ferrous Metals Split'!$G$6</f>
        <v>0</v>
      </c>
      <c r="Q84" s="483">
        <f ca="1">Q$57*'Non-ferrous Metals Split'!$G$6</f>
        <v>0</v>
      </c>
      <c r="R84" s="483">
        <f ca="1">R$57*'Non-ferrous Metals Split'!$G$6</f>
        <v>0</v>
      </c>
      <c r="S84" s="483">
        <f ca="1">S$57*'Non-ferrous Metals Split'!$G$6</f>
        <v>0</v>
      </c>
      <c r="T84" s="483">
        <f ca="1">T$57*'Non-ferrous Metals Split'!$G$6</f>
        <v>0</v>
      </c>
      <c r="U84" s="483">
        <f ca="1">U$57*'Non-ferrous Metals Split'!$G$6</f>
        <v>0</v>
      </c>
      <c r="V84" s="483">
        <f ca="1">V$57*'Non-ferrous Metals Split'!$G$6</f>
        <v>0</v>
      </c>
      <c r="W84" s="483">
        <f ca="1">W$57*'Non-ferrous Metals Split'!$G$6</f>
        <v>0</v>
      </c>
      <c r="X84" s="483">
        <f ca="1">X$57*'Non-ferrous Metals Split'!$G$6</f>
        <v>0</v>
      </c>
      <c r="Y84" s="483">
        <f ca="1">Y$57*'Non-ferrous Metals Split'!$G$6</f>
        <v>0</v>
      </c>
      <c r="Z84" s="483">
        <f ca="1">Z$57*'Non-ferrous Metals Split'!$G$6</f>
        <v>0</v>
      </c>
      <c r="AA84" s="483">
        <f ca="1">AA$57*'Non-ferrous Metals Split'!$G$6</f>
        <v>0</v>
      </c>
      <c r="AB84" s="483">
        <f ca="1">AB$57*'Non-ferrous Metals Split'!$G$6</f>
        <v>0</v>
      </c>
      <c r="AC84" s="483">
        <f ca="1">AC$57*'Non-ferrous Metals Split'!$G$6</f>
        <v>0</v>
      </c>
      <c r="AD84" s="483">
        <f ca="1">AD$57*'Non-ferrous Metals Split'!$G$6</f>
        <v>0</v>
      </c>
      <c r="AE84" s="483">
        <f ca="1">AE$57*'Non-ferrous Metals Split'!$G$6</f>
        <v>0</v>
      </c>
      <c r="AF84" s="483">
        <f ca="1">AF$57*'Non-ferrous Metals Split'!$G$6</f>
        <v>0</v>
      </c>
      <c r="AG84" s="483">
        <f ca="1">AG$57*'Non-ferrous Metals Split'!$G$6</f>
        <v>0</v>
      </c>
      <c r="AH84" s="483">
        <f ca="1">AH$57*'Non-ferrous Metals Split'!$G$6</f>
        <v>0</v>
      </c>
    </row>
    <row r="85" spans="1:34">
      <c r="A85" s="458" t="s">
        <v>307</v>
      </c>
      <c r="B85" s="458" t="s">
        <v>395</v>
      </c>
      <c r="C85" s="483">
        <f ca="1">C$57*'Non-ferrous Metals Split'!$G$7</f>
        <v>0</v>
      </c>
      <c r="D85" s="483">
        <f ca="1">D$57*'Non-ferrous Metals Split'!$G$7</f>
        <v>0</v>
      </c>
      <c r="E85" s="483">
        <f ca="1">E$57*'Non-ferrous Metals Split'!$G$7</f>
        <v>0</v>
      </c>
      <c r="F85" s="483">
        <f ca="1">F$57*'Non-ferrous Metals Split'!$G$7</f>
        <v>0</v>
      </c>
      <c r="G85" s="483">
        <f ca="1">G$57*'Non-ferrous Metals Split'!$G$7</f>
        <v>0</v>
      </c>
      <c r="H85" s="483">
        <f ca="1">H$57*'Non-ferrous Metals Split'!$G$7</f>
        <v>0</v>
      </c>
      <c r="I85" s="483">
        <f ca="1">I$57*'Non-ferrous Metals Split'!$G$7</f>
        <v>0</v>
      </c>
      <c r="J85" s="483">
        <f ca="1">J$57*'Non-ferrous Metals Split'!$G$7</f>
        <v>0</v>
      </c>
      <c r="K85" s="483">
        <f ca="1">K$57*'Non-ferrous Metals Split'!$G$7</f>
        <v>0</v>
      </c>
      <c r="L85" s="483">
        <f ca="1">L$57*'Non-ferrous Metals Split'!$G$7</f>
        <v>0</v>
      </c>
      <c r="M85" s="483">
        <f ca="1">M$57*'Non-ferrous Metals Split'!$G$7</f>
        <v>0</v>
      </c>
      <c r="N85" s="483">
        <f ca="1">N$57*'Non-ferrous Metals Split'!$G$7</f>
        <v>0</v>
      </c>
      <c r="O85" s="483">
        <f ca="1">O$57*'Non-ferrous Metals Split'!$G$7</f>
        <v>0</v>
      </c>
      <c r="P85" s="483">
        <f ca="1">P$57*'Non-ferrous Metals Split'!$G$7</f>
        <v>0</v>
      </c>
      <c r="Q85" s="483">
        <f ca="1">Q$57*'Non-ferrous Metals Split'!$G$7</f>
        <v>0</v>
      </c>
      <c r="R85" s="483">
        <f ca="1">R$57*'Non-ferrous Metals Split'!$G$7</f>
        <v>0</v>
      </c>
      <c r="S85" s="483">
        <f ca="1">S$57*'Non-ferrous Metals Split'!$G$7</f>
        <v>0</v>
      </c>
      <c r="T85" s="483">
        <f ca="1">T$57*'Non-ferrous Metals Split'!$G$7</f>
        <v>0</v>
      </c>
      <c r="U85" s="483">
        <f ca="1">U$57*'Non-ferrous Metals Split'!$G$7</f>
        <v>0</v>
      </c>
      <c r="V85" s="483">
        <f ca="1">V$57*'Non-ferrous Metals Split'!$G$7</f>
        <v>0</v>
      </c>
      <c r="W85" s="483">
        <f ca="1">W$57*'Non-ferrous Metals Split'!$G$7</f>
        <v>0</v>
      </c>
      <c r="X85" s="483">
        <f ca="1">X$57*'Non-ferrous Metals Split'!$G$7</f>
        <v>0</v>
      </c>
      <c r="Y85" s="483">
        <f ca="1">Y$57*'Non-ferrous Metals Split'!$G$7</f>
        <v>0</v>
      </c>
      <c r="Z85" s="483">
        <f ca="1">Z$57*'Non-ferrous Metals Split'!$G$7</f>
        <v>0</v>
      </c>
      <c r="AA85" s="483">
        <f ca="1">AA$57*'Non-ferrous Metals Split'!$G$7</f>
        <v>0</v>
      </c>
      <c r="AB85" s="483">
        <f ca="1">AB$57*'Non-ferrous Metals Split'!$G$7</f>
        <v>0</v>
      </c>
      <c r="AC85" s="483">
        <f ca="1">AC$57*'Non-ferrous Metals Split'!$G$7</f>
        <v>0</v>
      </c>
      <c r="AD85" s="483">
        <f ca="1">AD$57*'Non-ferrous Metals Split'!$G$7</f>
        <v>0</v>
      </c>
      <c r="AE85" s="483">
        <f ca="1">AE$57*'Non-ferrous Metals Split'!$G$7</f>
        <v>0</v>
      </c>
      <c r="AF85" s="483">
        <f ca="1">AF$57*'Non-ferrous Metals Split'!$G$7</f>
        <v>0</v>
      </c>
      <c r="AG85" s="483">
        <f ca="1">AG$57*'Non-ferrous Metals Split'!$G$7</f>
        <v>0</v>
      </c>
      <c r="AH85" s="483">
        <f ca="1">AH$57*'Non-ferrous Metals Split'!$G$7</f>
        <v>0</v>
      </c>
    </row>
    <row r="86" spans="1:34">
      <c r="A86" s="459" t="s">
        <v>308</v>
      </c>
      <c r="B86" s="459" t="s">
        <v>394</v>
      </c>
      <c r="C86" s="483">
        <f ca="1">C$58*'Machinery Split'!$G$6</f>
        <v>0</v>
      </c>
      <c r="D86" s="483">
        <f ca="1">D$58*'Machinery Split'!$G$6</f>
        <v>0</v>
      </c>
      <c r="E86" s="483">
        <f ca="1">E$58*'Machinery Split'!$G$6</f>
        <v>0</v>
      </c>
      <c r="F86" s="483">
        <f ca="1">F$58*'Machinery Split'!$G$6</f>
        <v>0</v>
      </c>
      <c r="G86" s="483">
        <f ca="1">G$58*'Machinery Split'!$G$6</f>
        <v>0</v>
      </c>
      <c r="H86" s="483">
        <f ca="1">H$58*'Machinery Split'!$G$6</f>
        <v>0</v>
      </c>
      <c r="I86" s="483">
        <f ca="1">I$58*'Machinery Split'!$G$6</f>
        <v>0</v>
      </c>
      <c r="J86" s="483">
        <f ca="1">J$58*'Machinery Split'!$G$6</f>
        <v>0</v>
      </c>
      <c r="K86" s="483">
        <f ca="1">K$58*'Machinery Split'!$G$6</f>
        <v>0</v>
      </c>
      <c r="L86" s="483">
        <f ca="1">L$58*'Machinery Split'!$G$6</f>
        <v>0</v>
      </c>
      <c r="M86" s="483">
        <f ca="1">M$58*'Machinery Split'!$G$6</f>
        <v>0</v>
      </c>
      <c r="N86" s="483">
        <f ca="1">N$58*'Machinery Split'!$G$6</f>
        <v>0</v>
      </c>
      <c r="O86" s="483">
        <f ca="1">O$58*'Machinery Split'!$G$6</f>
        <v>0</v>
      </c>
      <c r="P86" s="483">
        <f ca="1">P$58*'Machinery Split'!$G$6</f>
        <v>0</v>
      </c>
      <c r="Q86" s="483">
        <f ca="1">Q$58*'Machinery Split'!$G$6</f>
        <v>0</v>
      </c>
      <c r="R86" s="483">
        <f ca="1">R$58*'Machinery Split'!$G$6</f>
        <v>0</v>
      </c>
      <c r="S86" s="483">
        <f ca="1">S$58*'Machinery Split'!$G$6</f>
        <v>0</v>
      </c>
      <c r="T86" s="483">
        <f ca="1">T$58*'Machinery Split'!$G$6</f>
        <v>0</v>
      </c>
      <c r="U86" s="483">
        <f ca="1">U$58*'Machinery Split'!$G$6</f>
        <v>0</v>
      </c>
      <c r="V86" s="483">
        <f ca="1">V$58*'Machinery Split'!$G$6</f>
        <v>0</v>
      </c>
      <c r="W86" s="483">
        <f ca="1">W$58*'Machinery Split'!$G$6</f>
        <v>0</v>
      </c>
      <c r="X86" s="483">
        <f ca="1">X$58*'Machinery Split'!$G$6</f>
        <v>0</v>
      </c>
      <c r="Y86" s="483">
        <f ca="1">Y$58*'Machinery Split'!$G$6</f>
        <v>0</v>
      </c>
      <c r="Z86" s="483">
        <f ca="1">Z$58*'Machinery Split'!$G$6</f>
        <v>0</v>
      </c>
      <c r="AA86" s="483">
        <f ca="1">AA$58*'Machinery Split'!$G$6</f>
        <v>0</v>
      </c>
      <c r="AB86" s="483">
        <f ca="1">AB$58*'Machinery Split'!$G$6</f>
        <v>0</v>
      </c>
      <c r="AC86" s="483">
        <f ca="1">AC$58*'Machinery Split'!$G$6</f>
        <v>0</v>
      </c>
      <c r="AD86" s="483">
        <f ca="1">AD$58*'Machinery Split'!$G$6</f>
        <v>0</v>
      </c>
      <c r="AE86" s="483">
        <f ca="1">AE$58*'Machinery Split'!$G$6</f>
        <v>0</v>
      </c>
      <c r="AF86" s="483">
        <f ca="1">AF$58*'Machinery Split'!$G$6</f>
        <v>0</v>
      </c>
      <c r="AG86" s="483">
        <f ca="1">AG$58*'Machinery Split'!$G$6</f>
        <v>0</v>
      </c>
      <c r="AH86" s="483">
        <f ca="1">AH$58*'Machinery Split'!$G$6</f>
        <v>0</v>
      </c>
    </row>
    <row r="87" spans="1:34">
      <c r="A87" s="459" t="s">
        <v>309</v>
      </c>
      <c r="B87" s="459" t="s">
        <v>394</v>
      </c>
      <c r="C87" s="483">
        <f ca="1">C$58*'Machinery Split'!$G$7</f>
        <v>0</v>
      </c>
      <c r="D87" s="483">
        <f ca="1">D$58*'Machinery Split'!$G$7</f>
        <v>0</v>
      </c>
      <c r="E87" s="483">
        <f ca="1">E$58*'Machinery Split'!$G$7</f>
        <v>0</v>
      </c>
      <c r="F87" s="483">
        <f ca="1">F$58*'Machinery Split'!$G$7</f>
        <v>0</v>
      </c>
      <c r="G87" s="483">
        <f ca="1">G$58*'Machinery Split'!$G$7</f>
        <v>0</v>
      </c>
      <c r="H87" s="483">
        <f ca="1">H$58*'Machinery Split'!$G$7</f>
        <v>0</v>
      </c>
      <c r="I87" s="483">
        <f ca="1">I$58*'Machinery Split'!$G$7</f>
        <v>0</v>
      </c>
      <c r="J87" s="483">
        <f ca="1">J$58*'Machinery Split'!$G$7</f>
        <v>0</v>
      </c>
      <c r="K87" s="483">
        <f ca="1">K$58*'Machinery Split'!$G$7</f>
        <v>0</v>
      </c>
      <c r="L87" s="483">
        <f ca="1">L$58*'Machinery Split'!$G$7</f>
        <v>0</v>
      </c>
      <c r="M87" s="483">
        <f ca="1">M$58*'Machinery Split'!$G$7</f>
        <v>0</v>
      </c>
      <c r="N87" s="483">
        <f ca="1">N$58*'Machinery Split'!$G$7</f>
        <v>0</v>
      </c>
      <c r="O87" s="483">
        <f ca="1">O$58*'Machinery Split'!$G$7</f>
        <v>0</v>
      </c>
      <c r="P87" s="483">
        <f ca="1">P$58*'Machinery Split'!$G$7</f>
        <v>0</v>
      </c>
      <c r="Q87" s="483">
        <f ca="1">Q$58*'Machinery Split'!$G$7</f>
        <v>0</v>
      </c>
      <c r="R87" s="483">
        <f ca="1">R$58*'Machinery Split'!$G$7</f>
        <v>0</v>
      </c>
      <c r="S87" s="483">
        <f ca="1">S$58*'Machinery Split'!$G$7</f>
        <v>0</v>
      </c>
      <c r="T87" s="483">
        <f ca="1">T$58*'Machinery Split'!$G$7</f>
        <v>0</v>
      </c>
      <c r="U87" s="483">
        <f ca="1">U$58*'Machinery Split'!$G$7</f>
        <v>0</v>
      </c>
      <c r="V87" s="483">
        <f ca="1">V$58*'Machinery Split'!$G$7</f>
        <v>0</v>
      </c>
      <c r="W87" s="483">
        <f ca="1">W$58*'Machinery Split'!$G$7</f>
        <v>0</v>
      </c>
      <c r="X87" s="483">
        <f ca="1">X$58*'Machinery Split'!$G$7</f>
        <v>0</v>
      </c>
      <c r="Y87" s="483">
        <f ca="1">Y$58*'Machinery Split'!$G$7</f>
        <v>0</v>
      </c>
      <c r="Z87" s="483">
        <f ca="1">Z$58*'Machinery Split'!$G$7</f>
        <v>0</v>
      </c>
      <c r="AA87" s="483">
        <f ca="1">AA$58*'Machinery Split'!$G$7</f>
        <v>0</v>
      </c>
      <c r="AB87" s="483">
        <f ca="1">AB$58*'Machinery Split'!$G$7</f>
        <v>0</v>
      </c>
      <c r="AC87" s="483">
        <f ca="1">AC$58*'Machinery Split'!$G$7</f>
        <v>0</v>
      </c>
      <c r="AD87" s="483">
        <f ca="1">AD$58*'Machinery Split'!$G$7</f>
        <v>0</v>
      </c>
      <c r="AE87" s="483">
        <f ca="1">AE$58*'Machinery Split'!$G$7</f>
        <v>0</v>
      </c>
      <c r="AF87" s="483">
        <f ca="1">AF$58*'Machinery Split'!$G$7</f>
        <v>0</v>
      </c>
      <c r="AG87" s="483">
        <f ca="1">AG$58*'Machinery Split'!$G$7</f>
        <v>0</v>
      </c>
      <c r="AH87" s="483">
        <f ca="1">AH$58*'Machinery Split'!$G$7</f>
        <v>0</v>
      </c>
    </row>
    <row r="88" spans="1:34">
      <c r="A88" s="459" t="s">
        <v>310</v>
      </c>
      <c r="B88" s="459" t="s">
        <v>394</v>
      </c>
      <c r="C88" s="483">
        <f ca="1">C$58*'Machinery Split'!$G$8</f>
        <v>0</v>
      </c>
      <c r="D88" s="483">
        <f ca="1">D$58*'Machinery Split'!$G$8</f>
        <v>0</v>
      </c>
      <c r="E88" s="483">
        <f ca="1">E$58*'Machinery Split'!$G$8</f>
        <v>0</v>
      </c>
      <c r="F88" s="483">
        <f ca="1">F$58*'Machinery Split'!$G$8</f>
        <v>0</v>
      </c>
      <c r="G88" s="483">
        <f ca="1">G$58*'Machinery Split'!$G$8</f>
        <v>0</v>
      </c>
      <c r="H88" s="483">
        <f ca="1">H$58*'Machinery Split'!$G$8</f>
        <v>0</v>
      </c>
      <c r="I88" s="483">
        <f ca="1">I$58*'Machinery Split'!$G$8</f>
        <v>0</v>
      </c>
      <c r="J88" s="483">
        <f ca="1">J$58*'Machinery Split'!$G$8</f>
        <v>0</v>
      </c>
      <c r="K88" s="483">
        <f ca="1">K$58*'Machinery Split'!$G$8</f>
        <v>0</v>
      </c>
      <c r="L88" s="483">
        <f ca="1">L$58*'Machinery Split'!$G$8</f>
        <v>0</v>
      </c>
      <c r="M88" s="483">
        <f ca="1">M$58*'Machinery Split'!$G$8</f>
        <v>0</v>
      </c>
      <c r="N88" s="483">
        <f ca="1">N$58*'Machinery Split'!$G$8</f>
        <v>0</v>
      </c>
      <c r="O88" s="483">
        <f ca="1">O$58*'Machinery Split'!$G$8</f>
        <v>0</v>
      </c>
      <c r="P88" s="483">
        <f ca="1">P$58*'Machinery Split'!$G$8</f>
        <v>0</v>
      </c>
      <c r="Q88" s="483">
        <f ca="1">Q$58*'Machinery Split'!$G$8</f>
        <v>0</v>
      </c>
      <c r="R88" s="483">
        <f ca="1">R$58*'Machinery Split'!$G$8</f>
        <v>0</v>
      </c>
      <c r="S88" s="483">
        <f ca="1">S$58*'Machinery Split'!$G$8</f>
        <v>0</v>
      </c>
      <c r="T88" s="483">
        <f ca="1">T$58*'Machinery Split'!$G$8</f>
        <v>0</v>
      </c>
      <c r="U88" s="483">
        <f ca="1">U$58*'Machinery Split'!$G$8</f>
        <v>0</v>
      </c>
      <c r="V88" s="483">
        <f ca="1">V$58*'Machinery Split'!$G$8</f>
        <v>0</v>
      </c>
      <c r="W88" s="483">
        <f ca="1">W$58*'Machinery Split'!$G$8</f>
        <v>0</v>
      </c>
      <c r="X88" s="483">
        <f ca="1">X$58*'Machinery Split'!$G$8</f>
        <v>0</v>
      </c>
      <c r="Y88" s="483">
        <f ca="1">Y$58*'Machinery Split'!$G$8</f>
        <v>0</v>
      </c>
      <c r="Z88" s="483">
        <f ca="1">Z$58*'Machinery Split'!$G$8</f>
        <v>0</v>
      </c>
      <c r="AA88" s="483">
        <f ca="1">AA$58*'Machinery Split'!$G$8</f>
        <v>0</v>
      </c>
      <c r="AB88" s="483">
        <f ca="1">AB$58*'Machinery Split'!$G$8</f>
        <v>0</v>
      </c>
      <c r="AC88" s="483">
        <f ca="1">AC$58*'Machinery Split'!$G$8</f>
        <v>0</v>
      </c>
      <c r="AD88" s="483">
        <f ca="1">AD$58*'Machinery Split'!$G$8</f>
        <v>0</v>
      </c>
      <c r="AE88" s="483">
        <f ca="1">AE$58*'Machinery Split'!$G$8</f>
        <v>0</v>
      </c>
      <c r="AF88" s="483">
        <f ca="1">AF$58*'Machinery Split'!$G$8</f>
        <v>0</v>
      </c>
      <c r="AG88" s="483">
        <f ca="1">AG$58*'Machinery Split'!$G$8</f>
        <v>0</v>
      </c>
      <c r="AH88" s="483">
        <f ca="1">AH$58*'Machinery Split'!$G$8</f>
        <v>0</v>
      </c>
    </row>
    <row r="89" spans="1:34">
      <c r="A89" s="455" t="s">
        <v>263</v>
      </c>
      <c r="B89" s="455" t="s">
        <v>819</v>
      </c>
      <c r="C89" s="483">
        <f ca="1">C$59*'Vehicles Split'!$G$6</f>
        <v>0</v>
      </c>
      <c r="D89" s="483">
        <f ca="1">D$59*'Vehicles Split'!$G$6</f>
        <v>0</v>
      </c>
      <c r="E89" s="483">
        <f ca="1">E$59*'Vehicles Split'!$G$6</f>
        <v>0</v>
      </c>
      <c r="F89" s="483">
        <f ca="1">F$59*'Vehicles Split'!$G$6</f>
        <v>0</v>
      </c>
      <c r="G89" s="483">
        <f ca="1">G$59*'Vehicles Split'!$G$6</f>
        <v>0</v>
      </c>
      <c r="H89" s="483">
        <f ca="1">H$59*'Vehicles Split'!$G$6</f>
        <v>0</v>
      </c>
      <c r="I89" s="483">
        <f ca="1">I$59*'Vehicles Split'!$G$6</f>
        <v>0</v>
      </c>
      <c r="J89" s="483">
        <f ca="1">J$59*'Vehicles Split'!$G$6</f>
        <v>0</v>
      </c>
      <c r="K89" s="483">
        <f ca="1">K$59*'Vehicles Split'!$G$6</f>
        <v>0</v>
      </c>
      <c r="L89" s="483">
        <f ca="1">L$59*'Vehicles Split'!$G$6</f>
        <v>0</v>
      </c>
      <c r="M89" s="483">
        <f ca="1">M$59*'Vehicles Split'!$G$6</f>
        <v>0</v>
      </c>
      <c r="N89" s="483">
        <f ca="1">N$59*'Vehicles Split'!$G$6</f>
        <v>0</v>
      </c>
      <c r="O89" s="483">
        <f ca="1">O$59*'Vehicles Split'!$G$6</f>
        <v>0</v>
      </c>
      <c r="P89" s="483">
        <f ca="1">P$59*'Vehicles Split'!$G$6</f>
        <v>0</v>
      </c>
      <c r="Q89" s="483">
        <f ca="1">Q$59*'Vehicles Split'!$G$6</f>
        <v>0</v>
      </c>
      <c r="R89" s="483">
        <f ca="1">R$59*'Vehicles Split'!$G$6</f>
        <v>0</v>
      </c>
      <c r="S89" s="483">
        <f ca="1">S$59*'Vehicles Split'!$G$6</f>
        <v>0</v>
      </c>
      <c r="T89" s="483">
        <f ca="1">T$59*'Vehicles Split'!$G$6</f>
        <v>0</v>
      </c>
      <c r="U89" s="483">
        <f ca="1">U$59*'Vehicles Split'!$G$6</f>
        <v>0</v>
      </c>
      <c r="V89" s="483">
        <f ca="1">V$59*'Vehicles Split'!$G$6</f>
        <v>0</v>
      </c>
      <c r="W89" s="483">
        <f ca="1">W$59*'Vehicles Split'!$G$6</f>
        <v>0</v>
      </c>
      <c r="X89" s="483">
        <f ca="1">X$59*'Vehicles Split'!$G$6</f>
        <v>0</v>
      </c>
      <c r="Y89" s="483">
        <f ca="1">Y$59*'Vehicles Split'!$G$6</f>
        <v>0</v>
      </c>
      <c r="Z89" s="483">
        <f ca="1">Z$59*'Vehicles Split'!$G$6</f>
        <v>0</v>
      </c>
      <c r="AA89" s="483">
        <f ca="1">AA$59*'Vehicles Split'!$G$6</f>
        <v>0</v>
      </c>
      <c r="AB89" s="483">
        <f ca="1">AB$59*'Vehicles Split'!$G$6</f>
        <v>0</v>
      </c>
      <c r="AC89" s="483">
        <f ca="1">AC$59*'Vehicles Split'!$G$6</f>
        <v>0</v>
      </c>
      <c r="AD89" s="483">
        <f ca="1">AD$59*'Vehicles Split'!$G$6</f>
        <v>0</v>
      </c>
      <c r="AE89" s="483">
        <f ca="1">AE$59*'Vehicles Split'!$G$6</f>
        <v>0</v>
      </c>
      <c r="AF89" s="483">
        <f ca="1">AF$59*'Vehicles Split'!$G$6</f>
        <v>0</v>
      </c>
      <c r="AG89" s="483">
        <f ca="1">AG$59*'Vehicles Split'!$G$6</f>
        <v>0</v>
      </c>
      <c r="AH89" s="483">
        <f ca="1">AH$59*'Vehicles Split'!$G$6</f>
        <v>0</v>
      </c>
    </row>
    <row r="90" spans="1:34">
      <c r="A90" s="455" t="s">
        <v>311</v>
      </c>
      <c r="B90" s="455" t="s">
        <v>819</v>
      </c>
      <c r="C90" s="483">
        <f ca="1">C$59*'Vehicles Split'!$G$7</f>
        <v>0</v>
      </c>
      <c r="D90" s="483">
        <f ca="1">D$59*'Vehicles Split'!$G$7</f>
        <v>0</v>
      </c>
      <c r="E90" s="483">
        <f ca="1">E$59*'Vehicles Split'!$G$7</f>
        <v>0</v>
      </c>
      <c r="F90" s="483">
        <f ca="1">F$59*'Vehicles Split'!$G$7</f>
        <v>0</v>
      </c>
      <c r="G90" s="483">
        <f ca="1">G$59*'Vehicles Split'!$G$7</f>
        <v>0</v>
      </c>
      <c r="H90" s="483">
        <f ca="1">H$59*'Vehicles Split'!$G$7</f>
        <v>0</v>
      </c>
      <c r="I90" s="483">
        <f ca="1">I$59*'Vehicles Split'!$G$7</f>
        <v>0</v>
      </c>
      <c r="J90" s="483">
        <f ca="1">J$59*'Vehicles Split'!$G$7</f>
        <v>0</v>
      </c>
      <c r="K90" s="483">
        <f ca="1">K$59*'Vehicles Split'!$G$7</f>
        <v>0</v>
      </c>
      <c r="L90" s="483">
        <f ca="1">L$59*'Vehicles Split'!$G$7</f>
        <v>0</v>
      </c>
      <c r="M90" s="483">
        <f ca="1">M$59*'Vehicles Split'!$G$7</f>
        <v>0</v>
      </c>
      <c r="N90" s="483">
        <f ca="1">N$59*'Vehicles Split'!$G$7</f>
        <v>0</v>
      </c>
      <c r="O90" s="483">
        <f ca="1">O$59*'Vehicles Split'!$G$7</f>
        <v>0</v>
      </c>
      <c r="P90" s="483">
        <f ca="1">P$59*'Vehicles Split'!$G$7</f>
        <v>0</v>
      </c>
      <c r="Q90" s="483">
        <f ca="1">Q$59*'Vehicles Split'!$G$7</f>
        <v>0</v>
      </c>
      <c r="R90" s="483">
        <f ca="1">R$59*'Vehicles Split'!$G$7</f>
        <v>0</v>
      </c>
      <c r="S90" s="483">
        <f ca="1">S$59*'Vehicles Split'!$G$7</f>
        <v>0</v>
      </c>
      <c r="T90" s="483">
        <f ca="1">T$59*'Vehicles Split'!$G$7</f>
        <v>0</v>
      </c>
      <c r="U90" s="483">
        <f ca="1">U$59*'Vehicles Split'!$G$7</f>
        <v>0</v>
      </c>
      <c r="V90" s="483">
        <f ca="1">V$59*'Vehicles Split'!$G$7</f>
        <v>0</v>
      </c>
      <c r="W90" s="483">
        <f ca="1">W$59*'Vehicles Split'!$G$7</f>
        <v>0</v>
      </c>
      <c r="X90" s="483">
        <f ca="1">X$59*'Vehicles Split'!$G$7</f>
        <v>0</v>
      </c>
      <c r="Y90" s="483">
        <f ca="1">Y$59*'Vehicles Split'!$G$7</f>
        <v>0</v>
      </c>
      <c r="Z90" s="483">
        <f ca="1">Z$59*'Vehicles Split'!$G$7</f>
        <v>0</v>
      </c>
      <c r="AA90" s="483">
        <f ca="1">AA$59*'Vehicles Split'!$G$7</f>
        <v>0</v>
      </c>
      <c r="AB90" s="483">
        <f ca="1">AB$59*'Vehicles Split'!$G$7</f>
        <v>0</v>
      </c>
      <c r="AC90" s="483">
        <f ca="1">AC$59*'Vehicles Split'!$G$7</f>
        <v>0</v>
      </c>
      <c r="AD90" s="483">
        <f ca="1">AD$59*'Vehicles Split'!$G$7</f>
        <v>0</v>
      </c>
      <c r="AE90" s="483">
        <f ca="1">AE$59*'Vehicles Split'!$G$7</f>
        <v>0</v>
      </c>
      <c r="AF90" s="483">
        <f ca="1">AF$59*'Vehicles Split'!$G$7</f>
        <v>0</v>
      </c>
      <c r="AG90" s="483">
        <f ca="1">AG$59*'Vehicles Split'!$G$7</f>
        <v>0</v>
      </c>
      <c r="AH90" s="483">
        <f ca="1">AH$59*'Vehicles Split'!$G$7</f>
        <v>0</v>
      </c>
    </row>
    <row r="91" spans="1:34">
      <c r="A91" s="431" t="s">
        <v>266</v>
      </c>
      <c r="B91" s="431"/>
      <c r="C91" s="483">
        <f t="shared" ref="C91:L94" ca="1" si="50">VLOOKUP($A91,$B$45:$AH$63,C$68,FALSE)</f>
        <v>0</v>
      </c>
      <c r="D91" s="483">
        <f t="shared" ca="1" si="50"/>
        <v>0</v>
      </c>
      <c r="E91" s="483">
        <f t="shared" ca="1" si="50"/>
        <v>0</v>
      </c>
      <c r="F91" s="483">
        <f t="shared" ca="1" si="50"/>
        <v>0</v>
      </c>
      <c r="G91" s="483">
        <f t="shared" ca="1" si="50"/>
        <v>0</v>
      </c>
      <c r="H91" s="483">
        <f t="shared" ca="1" si="50"/>
        <v>0</v>
      </c>
      <c r="I91" s="483">
        <f t="shared" ca="1" si="50"/>
        <v>0</v>
      </c>
      <c r="J91" s="483">
        <f t="shared" ca="1" si="50"/>
        <v>0</v>
      </c>
      <c r="K91" s="483">
        <f t="shared" ca="1" si="50"/>
        <v>0</v>
      </c>
      <c r="L91" s="483">
        <f t="shared" ca="1" si="50"/>
        <v>0</v>
      </c>
      <c r="M91" s="483">
        <f t="shared" ref="M91:V94" ca="1" si="51">VLOOKUP($A91,$B$45:$AH$63,M$68,FALSE)</f>
        <v>0</v>
      </c>
      <c r="N91" s="483">
        <f t="shared" ca="1" si="51"/>
        <v>0</v>
      </c>
      <c r="O91" s="483">
        <f t="shared" ca="1" si="51"/>
        <v>0</v>
      </c>
      <c r="P91" s="483">
        <f t="shared" ca="1" si="51"/>
        <v>0</v>
      </c>
      <c r="Q91" s="483">
        <f t="shared" ca="1" si="51"/>
        <v>0</v>
      </c>
      <c r="R91" s="483">
        <f t="shared" ca="1" si="51"/>
        <v>0</v>
      </c>
      <c r="S91" s="483">
        <f t="shared" ca="1" si="51"/>
        <v>0</v>
      </c>
      <c r="T91" s="483">
        <f t="shared" ca="1" si="51"/>
        <v>0</v>
      </c>
      <c r="U91" s="483">
        <f t="shared" ca="1" si="51"/>
        <v>0</v>
      </c>
      <c r="V91" s="483">
        <f t="shared" ca="1" si="51"/>
        <v>0</v>
      </c>
      <c r="W91" s="483">
        <f t="shared" ref="W91:AH94" ca="1" si="52">VLOOKUP($A91,$B$45:$AH$63,W$68,FALSE)</f>
        <v>0</v>
      </c>
      <c r="X91" s="483">
        <f t="shared" ca="1" si="52"/>
        <v>0</v>
      </c>
      <c r="Y91" s="483">
        <f t="shared" ca="1" si="52"/>
        <v>0</v>
      </c>
      <c r="Z91" s="483">
        <f t="shared" ca="1" si="52"/>
        <v>0</v>
      </c>
      <c r="AA91" s="483">
        <f t="shared" ca="1" si="52"/>
        <v>0</v>
      </c>
      <c r="AB91" s="483">
        <f t="shared" ca="1" si="52"/>
        <v>0</v>
      </c>
      <c r="AC91" s="483">
        <f t="shared" ca="1" si="52"/>
        <v>0</v>
      </c>
      <c r="AD91" s="483">
        <f t="shared" ca="1" si="52"/>
        <v>0</v>
      </c>
      <c r="AE91" s="483">
        <f t="shared" ca="1" si="52"/>
        <v>0</v>
      </c>
      <c r="AF91" s="483">
        <f t="shared" ca="1" si="52"/>
        <v>0</v>
      </c>
      <c r="AG91" s="483">
        <f t="shared" ca="1" si="52"/>
        <v>0</v>
      </c>
      <c r="AH91" s="483">
        <f t="shared" ca="1" si="52"/>
        <v>0</v>
      </c>
    </row>
    <row r="92" spans="1:34" s="509" customFormat="1">
      <c r="A92" s="507" t="s">
        <v>267</v>
      </c>
      <c r="B92" s="507"/>
      <c r="C92" s="508">
        <f t="shared" ca="1" si="50"/>
        <v>0</v>
      </c>
      <c r="D92" s="508">
        <f t="shared" ca="1" si="50"/>
        <v>0</v>
      </c>
      <c r="E92" s="508">
        <f t="shared" ca="1" si="50"/>
        <v>0</v>
      </c>
      <c r="F92" s="508">
        <f t="shared" ca="1" si="50"/>
        <v>0</v>
      </c>
      <c r="G92" s="508">
        <f t="shared" ca="1" si="50"/>
        <v>0</v>
      </c>
      <c r="H92" s="508">
        <f t="shared" ca="1" si="50"/>
        <v>0</v>
      </c>
      <c r="I92" s="508">
        <f t="shared" ca="1" si="50"/>
        <v>0</v>
      </c>
      <c r="J92" s="508">
        <f t="shared" ca="1" si="50"/>
        <v>0</v>
      </c>
      <c r="K92" s="508">
        <f t="shared" ca="1" si="50"/>
        <v>0</v>
      </c>
      <c r="L92" s="508">
        <f t="shared" ca="1" si="50"/>
        <v>0</v>
      </c>
      <c r="M92" s="508">
        <f t="shared" ca="1" si="51"/>
        <v>0</v>
      </c>
      <c r="N92" s="508">
        <f t="shared" ca="1" si="51"/>
        <v>0</v>
      </c>
      <c r="O92" s="508">
        <f t="shared" ca="1" si="51"/>
        <v>0</v>
      </c>
      <c r="P92" s="508">
        <f t="shared" ca="1" si="51"/>
        <v>0</v>
      </c>
      <c r="Q92" s="508">
        <f t="shared" ca="1" si="51"/>
        <v>0</v>
      </c>
      <c r="R92" s="508">
        <f t="shared" ca="1" si="51"/>
        <v>0</v>
      </c>
      <c r="S92" s="508">
        <f t="shared" ca="1" si="51"/>
        <v>0</v>
      </c>
      <c r="T92" s="508">
        <f t="shared" ca="1" si="51"/>
        <v>0</v>
      </c>
      <c r="U92" s="508">
        <f t="shared" ca="1" si="51"/>
        <v>0</v>
      </c>
      <c r="V92" s="508">
        <f t="shared" ca="1" si="51"/>
        <v>0</v>
      </c>
      <c r="W92" s="508">
        <f t="shared" ca="1" si="52"/>
        <v>0</v>
      </c>
      <c r="X92" s="508">
        <f t="shared" ca="1" si="52"/>
        <v>0</v>
      </c>
      <c r="Y92" s="508">
        <f t="shared" ca="1" si="52"/>
        <v>0</v>
      </c>
      <c r="Z92" s="508">
        <f t="shared" ca="1" si="52"/>
        <v>0</v>
      </c>
      <c r="AA92" s="508">
        <f t="shared" ca="1" si="52"/>
        <v>0</v>
      </c>
      <c r="AB92" s="508">
        <f t="shared" ca="1" si="52"/>
        <v>0</v>
      </c>
      <c r="AC92" s="508">
        <f t="shared" ca="1" si="52"/>
        <v>0</v>
      </c>
      <c r="AD92" s="508">
        <f t="shared" ca="1" si="52"/>
        <v>0</v>
      </c>
      <c r="AE92" s="508">
        <f t="shared" ca="1" si="52"/>
        <v>0</v>
      </c>
      <c r="AF92" s="508">
        <f t="shared" ca="1" si="52"/>
        <v>0</v>
      </c>
      <c r="AG92" s="508">
        <f t="shared" ca="1" si="52"/>
        <v>0</v>
      </c>
      <c r="AH92" s="508">
        <f t="shared" ca="1" si="52"/>
        <v>0</v>
      </c>
    </row>
    <row r="93" spans="1:34">
      <c r="A93" s="431" t="s">
        <v>268</v>
      </c>
      <c r="B93" s="431"/>
      <c r="C93" s="483">
        <f t="shared" ca="1" si="50"/>
        <v>0</v>
      </c>
      <c r="D93" s="483">
        <f t="shared" ca="1" si="50"/>
        <v>0</v>
      </c>
      <c r="E93" s="483">
        <f t="shared" ca="1" si="50"/>
        <v>0</v>
      </c>
      <c r="F93" s="483">
        <f t="shared" ca="1" si="50"/>
        <v>0</v>
      </c>
      <c r="G93" s="483">
        <f t="shared" ca="1" si="50"/>
        <v>0</v>
      </c>
      <c r="H93" s="483">
        <f t="shared" ca="1" si="50"/>
        <v>0</v>
      </c>
      <c r="I93" s="483">
        <f t="shared" ca="1" si="50"/>
        <v>0</v>
      </c>
      <c r="J93" s="483">
        <f t="shared" ca="1" si="50"/>
        <v>0</v>
      </c>
      <c r="K93" s="483">
        <f t="shared" ca="1" si="50"/>
        <v>0</v>
      </c>
      <c r="L93" s="483">
        <f t="shared" ca="1" si="50"/>
        <v>0</v>
      </c>
      <c r="M93" s="483">
        <f t="shared" ca="1" si="51"/>
        <v>0</v>
      </c>
      <c r="N93" s="483">
        <f t="shared" ca="1" si="51"/>
        <v>0</v>
      </c>
      <c r="O93" s="483">
        <f t="shared" ca="1" si="51"/>
        <v>0</v>
      </c>
      <c r="P93" s="483">
        <f t="shared" ca="1" si="51"/>
        <v>0</v>
      </c>
      <c r="Q93" s="483">
        <f t="shared" ca="1" si="51"/>
        <v>0</v>
      </c>
      <c r="R93" s="483">
        <f t="shared" ca="1" si="51"/>
        <v>0</v>
      </c>
      <c r="S93" s="483">
        <f t="shared" ca="1" si="51"/>
        <v>0</v>
      </c>
      <c r="T93" s="483">
        <f t="shared" ca="1" si="51"/>
        <v>0</v>
      </c>
      <c r="U93" s="483">
        <f t="shared" ca="1" si="51"/>
        <v>0</v>
      </c>
      <c r="V93" s="483">
        <f t="shared" ca="1" si="51"/>
        <v>0</v>
      </c>
      <c r="W93" s="483">
        <f t="shared" ca="1" si="52"/>
        <v>0</v>
      </c>
      <c r="X93" s="483">
        <f t="shared" ca="1" si="52"/>
        <v>0</v>
      </c>
      <c r="Y93" s="483">
        <f t="shared" ca="1" si="52"/>
        <v>0</v>
      </c>
      <c r="Z93" s="483">
        <f t="shared" ca="1" si="52"/>
        <v>0</v>
      </c>
      <c r="AA93" s="483">
        <f t="shared" ca="1" si="52"/>
        <v>0</v>
      </c>
      <c r="AB93" s="483">
        <f t="shared" ca="1" si="52"/>
        <v>0</v>
      </c>
      <c r="AC93" s="483">
        <f t="shared" ca="1" si="52"/>
        <v>0</v>
      </c>
      <c r="AD93" s="483">
        <f t="shared" ca="1" si="52"/>
        <v>0</v>
      </c>
      <c r="AE93" s="483">
        <f t="shared" ca="1" si="52"/>
        <v>0</v>
      </c>
      <c r="AF93" s="483">
        <f t="shared" ca="1" si="52"/>
        <v>0</v>
      </c>
      <c r="AG93" s="483">
        <f t="shared" ca="1" si="52"/>
        <v>0</v>
      </c>
      <c r="AH93" s="483">
        <f t="shared" ca="1" si="52"/>
        <v>0</v>
      </c>
    </row>
    <row r="94" spans="1:34">
      <c r="A94" s="431" t="s">
        <v>269</v>
      </c>
      <c r="B94" s="431"/>
      <c r="C94" s="483">
        <f t="shared" ca="1" si="50"/>
        <v>0</v>
      </c>
      <c r="D94" s="483">
        <f t="shared" ca="1" si="50"/>
        <v>0</v>
      </c>
      <c r="E94" s="483">
        <f t="shared" ca="1" si="50"/>
        <v>0</v>
      </c>
      <c r="F94" s="483">
        <f t="shared" ca="1" si="50"/>
        <v>0</v>
      </c>
      <c r="G94" s="483">
        <f t="shared" ca="1" si="50"/>
        <v>0</v>
      </c>
      <c r="H94" s="483">
        <f t="shared" ca="1" si="50"/>
        <v>0</v>
      </c>
      <c r="I94" s="483">
        <f t="shared" ca="1" si="50"/>
        <v>0</v>
      </c>
      <c r="J94" s="483">
        <f t="shared" ca="1" si="50"/>
        <v>0</v>
      </c>
      <c r="K94" s="483">
        <f t="shared" ca="1" si="50"/>
        <v>0</v>
      </c>
      <c r="L94" s="483">
        <f t="shared" ca="1" si="50"/>
        <v>0</v>
      </c>
      <c r="M94" s="483">
        <f t="shared" ca="1" si="51"/>
        <v>0</v>
      </c>
      <c r="N94" s="483">
        <f t="shared" ca="1" si="51"/>
        <v>0</v>
      </c>
      <c r="O94" s="483">
        <f t="shared" ca="1" si="51"/>
        <v>0</v>
      </c>
      <c r="P94" s="483">
        <f t="shared" ca="1" si="51"/>
        <v>0</v>
      </c>
      <c r="Q94" s="483">
        <f t="shared" ca="1" si="51"/>
        <v>0</v>
      </c>
      <c r="R94" s="483">
        <f t="shared" ca="1" si="51"/>
        <v>0</v>
      </c>
      <c r="S94" s="483">
        <f t="shared" ca="1" si="51"/>
        <v>0</v>
      </c>
      <c r="T94" s="483">
        <f t="shared" ca="1" si="51"/>
        <v>0</v>
      </c>
      <c r="U94" s="483">
        <f t="shared" ca="1" si="51"/>
        <v>0</v>
      </c>
      <c r="V94" s="483">
        <f t="shared" ca="1" si="51"/>
        <v>0</v>
      </c>
      <c r="W94" s="483">
        <f t="shared" ca="1" si="52"/>
        <v>0</v>
      </c>
      <c r="X94" s="483">
        <f t="shared" ca="1" si="52"/>
        <v>0</v>
      </c>
      <c r="Y94" s="483">
        <f t="shared" ca="1" si="52"/>
        <v>0</v>
      </c>
      <c r="Z94" s="483">
        <f t="shared" ca="1" si="52"/>
        <v>0</v>
      </c>
      <c r="AA94" s="483">
        <f t="shared" ca="1" si="52"/>
        <v>0</v>
      </c>
      <c r="AB94" s="483">
        <f t="shared" ca="1" si="52"/>
        <v>0</v>
      </c>
      <c r="AC94" s="483">
        <f t="shared" ca="1" si="52"/>
        <v>0</v>
      </c>
      <c r="AD94" s="483">
        <f t="shared" ca="1" si="52"/>
        <v>0</v>
      </c>
      <c r="AE94" s="483">
        <f t="shared" ca="1" si="52"/>
        <v>0</v>
      </c>
      <c r="AF94" s="483">
        <f t="shared" ca="1" si="52"/>
        <v>0</v>
      </c>
      <c r="AG94" s="483">
        <f t="shared" ca="1" si="52"/>
        <v>0</v>
      </c>
      <c r="AH94" s="483">
        <f t="shared" ca="1" si="52"/>
        <v>0</v>
      </c>
    </row>
    <row r="95" spans="1:34">
      <c r="A95" s="480" t="s">
        <v>816</v>
      </c>
      <c r="B95" s="480"/>
      <c r="C95" s="484">
        <f ca="1">SUM(C70:C94)</f>
        <v>6189434334817405</v>
      </c>
      <c r="D95" s="484">
        <f t="shared" ref="D95:AH95" ca="1" si="53">SUM(D70:D94)</f>
        <v>5701831803944969</v>
      </c>
      <c r="E95" s="484">
        <f t="shared" ca="1" si="53"/>
        <v>5591360223033802</v>
      </c>
      <c r="F95" s="484">
        <f t="shared" ca="1" si="53"/>
        <v>6062136429542305</v>
      </c>
      <c r="G95" s="484">
        <f t="shared" ca="1" si="53"/>
        <v>5947068640774009</v>
      </c>
      <c r="H95" s="484">
        <f t="shared" ca="1" si="53"/>
        <v>6152944341796228</v>
      </c>
      <c r="I95" s="484">
        <f t="shared" ca="1" si="53"/>
        <v>6092556099689041</v>
      </c>
      <c r="J95" s="484">
        <f t="shared" ca="1" si="53"/>
        <v>6032167857581854</v>
      </c>
      <c r="K95" s="484">
        <f t="shared" ca="1" si="53"/>
        <v>5971779615474667</v>
      </c>
      <c r="L95" s="484">
        <f t="shared" ca="1" si="53"/>
        <v>5911391373367456</v>
      </c>
      <c r="M95" s="484">
        <f t="shared" ca="1" si="53"/>
        <v>5851003131260269</v>
      </c>
      <c r="N95" s="484">
        <f t="shared" ca="1" si="53"/>
        <v>5790614889153097</v>
      </c>
      <c r="O95" s="484">
        <f t="shared" ca="1" si="53"/>
        <v>5729358768554218</v>
      </c>
      <c r="P95" s="484">
        <f t="shared" ca="1" si="53"/>
        <v>5668102647955354</v>
      </c>
      <c r="Q95" s="484">
        <f t="shared" ca="1" si="53"/>
        <v>5606846527356489</v>
      </c>
      <c r="R95" s="484">
        <f t="shared" ca="1" si="53"/>
        <v>5545590406757625</v>
      </c>
      <c r="S95" s="484">
        <f t="shared" ca="1" si="53"/>
        <v>5484334286158761</v>
      </c>
      <c r="T95" s="484">
        <f t="shared" ca="1" si="53"/>
        <v>5423078165559897</v>
      </c>
      <c r="U95" s="484">
        <f t="shared" ca="1" si="53"/>
        <v>5361822044961033</v>
      </c>
      <c r="V95" s="484">
        <f t="shared" ca="1" si="53"/>
        <v>5300565924362169</v>
      </c>
      <c r="W95" s="484">
        <f t="shared" ca="1" si="53"/>
        <v>5239309803763305</v>
      </c>
      <c r="X95" s="484">
        <f t="shared" ca="1" si="53"/>
        <v>5178053683164440</v>
      </c>
      <c r="Y95" s="484">
        <f t="shared" ca="1" si="53"/>
        <v>5120025599308339</v>
      </c>
      <c r="Z95" s="484">
        <f t="shared" ca="1" si="53"/>
        <v>5061997515452261</v>
      </c>
      <c r="AA95" s="484">
        <f t="shared" ca="1" si="53"/>
        <v>5003969431596183</v>
      </c>
      <c r="AB95" s="484">
        <f t="shared" ca="1" si="53"/>
        <v>4945941347740082</v>
      </c>
      <c r="AC95" s="484">
        <f t="shared" ca="1" si="53"/>
        <v>4887913263884005</v>
      </c>
      <c r="AD95" s="484">
        <f t="shared" ca="1" si="53"/>
        <v>4829885180027928</v>
      </c>
      <c r="AE95" s="484">
        <f t="shared" ca="1" si="53"/>
        <v>4771857096171827</v>
      </c>
      <c r="AF95" s="484">
        <f t="shared" ca="1" si="53"/>
        <v>4713829012315750</v>
      </c>
      <c r="AG95" s="484">
        <f t="shared" ca="1" si="53"/>
        <v>4655800928459672</v>
      </c>
      <c r="AH95" s="484">
        <f t="shared" ca="1" si="53"/>
        <v>4597772844603591</v>
      </c>
    </row>
    <row r="96" spans="1:34" s="485" customFormat="1">
      <c r="A96" s="485" t="s">
        <v>829</v>
      </c>
      <c r="C96" s="486">
        <f ca="1">C95-C64</f>
        <v>0</v>
      </c>
      <c r="D96" s="486">
        <f t="shared" ref="D96:AH96" ca="1" si="54">D95-D64</f>
        <v>0</v>
      </c>
      <c r="E96" s="486">
        <f t="shared" ca="1" si="54"/>
        <v>0</v>
      </c>
      <c r="F96" s="486">
        <f t="shared" ca="1" si="54"/>
        <v>0</v>
      </c>
      <c r="G96" s="486">
        <f t="shared" ca="1" si="54"/>
        <v>0</v>
      </c>
      <c r="H96" s="486">
        <f t="shared" ca="1" si="54"/>
        <v>0</v>
      </c>
      <c r="I96" s="486">
        <f t="shared" ca="1" si="54"/>
        <v>0</v>
      </c>
      <c r="J96" s="486">
        <f t="shared" ca="1" si="54"/>
        <v>0</v>
      </c>
      <c r="K96" s="486">
        <f t="shared" ca="1" si="54"/>
        <v>0</v>
      </c>
      <c r="L96" s="486">
        <f t="shared" ca="1" si="54"/>
        <v>0</v>
      </c>
      <c r="M96" s="486">
        <f t="shared" ca="1" si="54"/>
        <v>0</v>
      </c>
      <c r="N96" s="486">
        <f t="shared" ca="1" si="54"/>
        <v>0</v>
      </c>
      <c r="O96" s="486">
        <f t="shared" ca="1" si="54"/>
        <v>0</v>
      </c>
      <c r="P96" s="486">
        <f t="shared" ca="1" si="54"/>
        <v>0</v>
      </c>
      <c r="Q96" s="486">
        <f t="shared" ca="1" si="54"/>
        <v>0</v>
      </c>
      <c r="R96" s="486">
        <f t="shared" ca="1" si="54"/>
        <v>0</v>
      </c>
      <c r="S96" s="486">
        <f t="shared" ca="1" si="54"/>
        <v>0</v>
      </c>
      <c r="T96" s="486">
        <f t="shared" ca="1" si="54"/>
        <v>0</v>
      </c>
      <c r="U96" s="486">
        <f t="shared" ca="1" si="54"/>
        <v>0</v>
      </c>
      <c r="V96" s="486">
        <f t="shared" ca="1" si="54"/>
        <v>0</v>
      </c>
      <c r="W96" s="486">
        <f t="shared" ca="1" si="54"/>
        <v>0</v>
      </c>
      <c r="X96" s="486">
        <f t="shared" ca="1" si="54"/>
        <v>0</v>
      </c>
      <c r="Y96" s="486">
        <f t="shared" ca="1" si="54"/>
        <v>0</v>
      </c>
      <c r="Z96" s="486">
        <f t="shared" ca="1" si="54"/>
        <v>0</v>
      </c>
      <c r="AA96" s="486">
        <f t="shared" ca="1" si="54"/>
        <v>0</v>
      </c>
      <c r="AB96" s="486">
        <f t="shared" ca="1" si="54"/>
        <v>0</v>
      </c>
      <c r="AC96" s="486">
        <f t="shared" ca="1" si="54"/>
        <v>0</v>
      </c>
      <c r="AD96" s="486">
        <f t="shared" ca="1" si="54"/>
        <v>0</v>
      </c>
      <c r="AE96" s="486">
        <f t="shared" ca="1" si="54"/>
        <v>0</v>
      </c>
      <c r="AF96" s="486">
        <f t="shared" ca="1" si="54"/>
        <v>0</v>
      </c>
      <c r="AG96" s="486">
        <f t="shared" ca="1" si="54"/>
        <v>0</v>
      </c>
      <c r="AH96" s="486">
        <f t="shared" ca="1" si="54"/>
        <v>0</v>
      </c>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838767-9270-45EF-B203-306B76C4E315}">
          <x14:formula1>
            <xm:f>'matching keys'!I2:I10</xm:f>
          </x14:formula1>
          <xm:sqref>B3:B4</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DD499-AD54-4F7D-B59D-32377E882869}">
  <dimension ref="A1:AH125"/>
  <sheetViews>
    <sheetView workbookViewId="0"/>
  </sheetViews>
  <sheetFormatPr defaultColWidth="9" defaultRowHeight="12"/>
  <cols>
    <col min="1" max="1" width="25" style="429" customWidth="1"/>
    <col min="2" max="2" width="19.625" style="429" customWidth="1"/>
    <col min="3" max="10" width="19.375" style="429" bestFit="1" customWidth="1"/>
    <col min="11" max="11" width="17.875" style="429" customWidth="1"/>
    <col min="12" max="12" width="15.25" style="429" customWidth="1"/>
    <col min="13" max="13" width="16.625" style="429" customWidth="1"/>
    <col min="14" max="34" width="19.375" style="429" bestFit="1" customWidth="1"/>
    <col min="35" max="16384" width="9" style="429"/>
  </cols>
  <sheetData>
    <row r="1" spans="1:8" ht="13.5">
      <c r="A1" s="462" t="s">
        <v>817</v>
      </c>
    </row>
    <row r="2" spans="1:8" ht="12.75" thickBot="1"/>
    <row r="3" spans="1:8" ht="12.75" thickBot="1">
      <c r="A3" s="461" t="s">
        <v>388</v>
      </c>
      <c r="B3" s="460" t="s">
        <v>382</v>
      </c>
    </row>
    <row r="5" spans="1:8" ht="16.5">
      <c r="A5" s="609" t="s">
        <v>807</v>
      </c>
      <c r="B5"/>
      <c r="C5"/>
    </row>
    <row r="6" spans="1:8" ht="13.5">
      <c r="A6" s="110" t="s">
        <v>270</v>
      </c>
      <c r="B6" s="111" t="s">
        <v>282</v>
      </c>
      <c r="C6" s="431">
        <v>2019</v>
      </c>
      <c r="D6" s="431">
        <v>2020</v>
      </c>
      <c r="E6" s="431">
        <v>2021</v>
      </c>
      <c r="F6" s="431">
        <v>2022</v>
      </c>
      <c r="G6" s="431">
        <v>2023</v>
      </c>
      <c r="H6" s="429" t="s">
        <v>905</v>
      </c>
    </row>
    <row r="7" spans="1:8" ht="13.5">
      <c r="A7" s="607" t="s">
        <v>351</v>
      </c>
      <c r="B7" s="595" t="s">
        <v>85</v>
      </c>
      <c r="C7" s="610" cm="1">
        <f t="array" aca="1" ref="C7" ca="1">-SUMPRODUCT((INDIRECT("'"&amp;C$6&amp;"_KESIS'!$b$4:$b$47")=heat!$B7)*(INDIRECT("'"&amp;C$6&amp;"_KESIS'!$D$1:$BI$1")=heat!$B$3)*IF(OR(heat!$A7="coal mining 05",heat!$A7="energy pipelines and gas processing 352T353",heat!$A7="oil and gas extraction 06",heat!$A7="refined petroleum and coke 19",heat!$A7="iron and steel 241",heat!$A7="chemicals 20, rubber and plastic products 22"),INDIRECT("'"&amp;C$6&amp;"_KESIS'!$D$4:$BI$47")&lt;0,1),INDIRECT("'"&amp;C$6&amp;"_KESIS'!$D$4:$BI$47"))</f>
        <v>0</v>
      </c>
      <c r="D7" s="610" cm="1">
        <f t="array" aca="1" ref="D7" ca="1">-SUMPRODUCT((INDIRECT("'"&amp;D$6&amp;"_KESIS'!$b$4:$b$47")=heat!$B7)*(INDIRECT("'"&amp;D$6&amp;"_KESIS'!$D$1:$BI$1")=heat!$B$3)*IF(OR(heat!$A7="coal mining 05",heat!$A7="energy pipelines and gas processing 352T353",heat!$A7="oil and gas extraction 06",heat!$A7="refined petroleum and coke 19",heat!$A7="iron and steel 241",heat!$A7="chemicals 20, rubber and plastic products 22"),INDIRECT("'"&amp;D$6&amp;"_KESIS'!$D$4:$BI$47")&lt;0,1),INDIRECT("'"&amp;D$6&amp;"_KESIS'!$D$4:$BI$47"))</f>
        <v>0</v>
      </c>
      <c r="E7" s="610" cm="1">
        <f t="array" aca="1" ref="E7" ca="1">-SUMPRODUCT((INDIRECT("'"&amp;E$6&amp;"_KESIS'!$b$4:$b$47")=heat!$B7)*(INDIRECT("'"&amp;E$6&amp;"_KESIS'!$D$1:$BI$1")=heat!$B$3)*IF(OR(heat!$A7="coal mining 05",heat!$A7="energy pipelines and gas processing 352T353",heat!$A7="oil and gas extraction 06",heat!$A7="refined petroleum and coke 19",heat!$A7="iron and steel 241",heat!$A7="chemicals 20, rubber and plastic products 22"),INDIRECT("'"&amp;E$6&amp;"_KESIS'!$D$4:$BI$47")&lt;0,1),INDIRECT("'"&amp;E$6&amp;"_KESIS'!$D$4:$BI$47"))</f>
        <v>0</v>
      </c>
      <c r="F7" s="610" cm="1">
        <f t="array" aca="1" ref="F7" ca="1">-SUMPRODUCT((INDIRECT("'"&amp;F$6&amp;"_KESIS'!$b$4:$b$47")=heat!$B7)*(INDIRECT("'"&amp;F$6&amp;"_KESIS'!$D$1:$BI$1")=heat!$B$3)*IF(OR(heat!$A7="coal mining 05",heat!$A7="energy pipelines and gas processing 352T353",heat!$A7="oil and gas extraction 06",heat!$A7="refined petroleum and coke 19",heat!$A7="iron and steel 241",heat!$A7="chemicals 20, rubber and plastic products 22"),INDIRECT("'"&amp;F$6&amp;"_KESIS'!$D$4:$BI$47")&lt;0,1),INDIRECT("'"&amp;F$6&amp;"_KESIS'!$D$4:$BI$47"))</f>
        <v>0</v>
      </c>
      <c r="G7" s="610" cm="1">
        <f t="array" aca="1" ref="G7" ca="1">-SUMPRODUCT((INDIRECT("'"&amp;G$6&amp;"_KESIS'!$b$4:$b$47")=heat!$B7)*(INDIRECT("'"&amp;G$6&amp;"_KESIS'!$D$1:$BI$1")=heat!$B$3)*IF(OR(heat!$A7="coal mining 05",heat!$A7="energy pipelines and gas processing 352T353",heat!$A7="oil and gas extraction 06",heat!$A7="refined petroleum and coke 19",heat!$A7="iron and steel 241",heat!$A7="chemicals 20, rubber and plastic products 22"),INDIRECT("'"&amp;G$6&amp;"_KESIS'!$D$4:$BI$47")&lt;0,1),INDIRECT("'"&amp;G$6&amp;"_KESIS'!$D$4:$BI$47"))</f>
        <v>0</v>
      </c>
    </row>
    <row r="8" spans="1:8" ht="13.5">
      <c r="A8" s="607" t="s">
        <v>351</v>
      </c>
      <c r="B8" s="595" t="s">
        <v>86</v>
      </c>
      <c r="C8" s="610" cm="1">
        <f t="array" aca="1" ref="C8" ca="1">-SUMPRODUCT((INDIRECT("'"&amp;C$6&amp;"_KESIS'!$b$4:$b$47")=heat!$B8)*(INDIRECT("'"&amp;C$6&amp;"_KESIS'!$D$1:$BI$1")=heat!$B$3)*IF(OR(heat!$A8="coal mining 05",heat!$A8="energy pipelines and gas processing 352T353",heat!$A8="oil and gas extraction 06",heat!$A8="refined petroleum and coke 19",heat!$A8="iron and steel 241",heat!$A8="chemicals 20, rubber and plastic products 22"),INDIRECT("'"&amp;C$6&amp;"_KESIS'!$D$4:$BI$47")&lt;0,1),INDIRECT("'"&amp;C$6&amp;"_KESIS'!$D$4:$BI$47"))</f>
        <v>0</v>
      </c>
      <c r="D8" s="610" cm="1">
        <f t="array" aca="1" ref="D8" ca="1">-SUMPRODUCT((INDIRECT("'"&amp;D$6&amp;"_KESIS'!$b$4:$b$47")=heat!$B8)*(INDIRECT("'"&amp;D$6&amp;"_KESIS'!$D$1:$BI$1")=heat!$B$3)*IF(OR(heat!$A8="coal mining 05",heat!$A8="energy pipelines and gas processing 352T353",heat!$A8="oil and gas extraction 06",heat!$A8="refined petroleum and coke 19",heat!$A8="iron and steel 241",heat!$A8="chemicals 20, rubber and plastic products 22"),INDIRECT("'"&amp;D$6&amp;"_KESIS'!$D$4:$BI$47")&lt;0,1),INDIRECT("'"&amp;D$6&amp;"_KESIS'!$D$4:$BI$47"))</f>
        <v>0</v>
      </c>
      <c r="E8" s="610" cm="1">
        <f t="array" aca="1" ref="E8" ca="1">-SUMPRODUCT((INDIRECT("'"&amp;E$6&amp;"_KESIS'!$b$4:$b$47")=heat!$B8)*(INDIRECT("'"&amp;E$6&amp;"_KESIS'!$D$1:$BI$1")=heat!$B$3)*IF(OR(heat!$A8="coal mining 05",heat!$A8="energy pipelines and gas processing 352T353",heat!$A8="oil and gas extraction 06",heat!$A8="refined petroleum and coke 19",heat!$A8="iron and steel 241",heat!$A8="chemicals 20, rubber and plastic products 22"),INDIRECT("'"&amp;E$6&amp;"_KESIS'!$D$4:$BI$47")&lt;0,1),INDIRECT("'"&amp;E$6&amp;"_KESIS'!$D$4:$BI$47"))</f>
        <v>0</v>
      </c>
      <c r="F8" s="610" cm="1">
        <f t="array" aca="1" ref="F8" ca="1">-SUMPRODUCT((INDIRECT("'"&amp;F$6&amp;"_KESIS'!$b$4:$b$47")=heat!$B8)*(INDIRECT("'"&amp;F$6&amp;"_KESIS'!$D$1:$BI$1")=heat!$B$3)*IF(OR(heat!$A8="coal mining 05",heat!$A8="energy pipelines and gas processing 352T353",heat!$A8="oil and gas extraction 06",heat!$A8="refined petroleum and coke 19",heat!$A8="iron and steel 241",heat!$A8="chemicals 20, rubber and plastic products 22"),INDIRECT("'"&amp;F$6&amp;"_KESIS'!$D$4:$BI$47")&lt;0,1),INDIRECT("'"&amp;F$6&amp;"_KESIS'!$D$4:$BI$47"))</f>
        <v>0</v>
      </c>
      <c r="G8" s="610" cm="1">
        <f t="array" aca="1" ref="G8" ca="1">-SUMPRODUCT((INDIRECT("'"&amp;G$6&amp;"_KESIS'!$b$4:$b$47")=heat!$B8)*(INDIRECT("'"&amp;G$6&amp;"_KESIS'!$D$1:$BI$1")=heat!$B$3)*IF(OR(heat!$A8="coal mining 05",heat!$A8="energy pipelines and gas processing 352T353",heat!$A8="oil and gas extraction 06",heat!$A8="refined petroleum and coke 19",heat!$A8="iron and steel 241",heat!$A8="chemicals 20, rubber and plastic products 22"),INDIRECT("'"&amp;G$6&amp;"_KESIS'!$D$4:$BI$47")&lt;0,1),INDIRECT("'"&amp;G$6&amp;"_KESIS'!$D$4:$BI$47"))</f>
        <v>0</v>
      </c>
    </row>
    <row r="9" spans="1:8" ht="13.5">
      <c r="A9" s="607" t="s">
        <v>254</v>
      </c>
      <c r="B9" s="596" t="s">
        <v>88</v>
      </c>
      <c r="C9" s="610" cm="1">
        <f t="array" aca="1" ref="C9" ca="1">-SUMPRODUCT((INDIRECT("'"&amp;C$6&amp;"_KESIS'!$b$4:$b$47")=heat!$B9)*(INDIRECT("'"&amp;C$6&amp;"_KESIS'!$D$1:$BI$1")=heat!$B$3)*IF(OR(heat!$A9="coal mining 05",heat!$A9="energy pipelines and gas processing 352T353",heat!$A9="oil and gas extraction 06",heat!$A9="refined petroleum and coke 19",heat!$A9="iron and steel 241",heat!$A9="chemicals 20, rubber and plastic products 22"),INDIRECT("'"&amp;C$6&amp;"_KESIS'!$D$4:$BI$47")&lt;0,1),INDIRECT("'"&amp;C$6&amp;"_KESIS'!$D$4:$BI$47"))</f>
        <v>0</v>
      </c>
      <c r="D9" s="610" cm="1">
        <f t="array" aca="1" ref="D9" ca="1">-SUMPRODUCT((INDIRECT("'"&amp;D$6&amp;"_KESIS'!$b$4:$b$47")=heat!$B9)*(INDIRECT("'"&amp;D$6&amp;"_KESIS'!$D$1:$BI$1")=heat!$B$3)*IF(OR(heat!$A9="coal mining 05",heat!$A9="energy pipelines and gas processing 352T353",heat!$A9="oil and gas extraction 06",heat!$A9="refined petroleum and coke 19",heat!$A9="iron and steel 241",heat!$A9="chemicals 20, rubber and plastic products 22"),INDIRECT("'"&amp;D$6&amp;"_KESIS'!$D$4:$BI$47")&lt;0,1),INDIRECT("'"&amp;D$6&amp;"_KESIS'!$D$4:$BI$47"))</f>
        <v>0</v>
      </c>
      <c r="E9" s="610" cm="1">
        <f t="array" aca="1" ref="E9" ca="1">-SUMPRODUCT((INDIRECT("'"&amp;E$6&amp;"_KESIS'!$b$4:$b$47")=heat!$B9)*(INDIRECT("'"&amp;E$6&amp;"_KESIS'!$D$1:$BI$1")=heat!$B$3)*IF(OR(heat!$A9="coal mining 05",heat!$A9="energy pipelines and gas processing 352T353",heat!$A9="oil and gas extraction 06",heat!$A9="refined petroleum and coke 19",heat!$A9="iron and steel 241",heat!$A9="chemicals 20, rubber and plastic products 22"),INDIRECT("'"&amp;E$6&amp;"_KESIS'!$D$4:$BI$47")&lt;0,1),INDIRECT("'"&amp;E$6&amp;"_KESIS'!$D$4:$BI$47"))</f>
        <v>0</v>
      </c>
      <c r="F9" s="610" cm="1">
        <f t="array" aca="1" ref="F9" ca="1">-SUMPRODUCT((INDIRECT("'"&amp;F$6&amp;"_KESIS'!$b$4:$b$47")=heat!$B9)*(INDIRECT("'"&amp;F$6&amp;"_KESIS'!$D$1:$BI$1")=heat!$B$3)*IF(OR(heat!$A9="coal mining 05",heat!$A9="energy pipelines and gas processing 352T353",heat!$A9="oil and gas extraction 06",heat!$A9="refined petroleum and coke 19",heat!$A9="iron and steel 241",heat!$A9="chemicals 20, rubber and plastic products 22"),INDIRECT("'"&amp;F$6&amp;"_KESIS'!$D$4:$BI$47")&lt;0,1),INDIRECT("'"&amp;F$6&amp;"_KESIS'!$D$4:$BI$47"))</f>
        <v>0</v>
      </c>
      <c r="G9" s="610" cm="1">
        <f t="array" aca="1" ref="G9" ca="1">-SUMPRODUCT((INDIRECT("'"&amp;G$6&amp;"_KESIS'!$b$4:$b$47")=heat!$B9)*(INDIRECT("'"&amp;G$6&amp;"_KESIS'!$D$1:$BI$1")=heat!$B$3)*IF(OR(heat!$A9="coal mining 05",heat!$A9="energy pipelines and gas processing 352T353",heat!$A9="oil and gas extraction 06",heat!$A9="refined petroleum and coke 19",heat!$A9="iron and steel 241",heat!$A9="chemicals 20, rubber and plastic products 22"),INDIRECT("'"&amp;G$6&amp;"_KESIS'!$D$4:$BI$47")&lt;0,1),INDIRECT("'"&amp;G$6&amp;"_KESIS'!$D$4:$BI$47"))</f>
        <v>0</v>
      </c>
    </row>
    <row r="10" spans="1:8" ht="13.5">
      <c r="A10" s="607" t="s">
        <v>910</v>
      </c>
      <c r="B10" s="597" t="s">
        <v>90</v>
      </c>
      <c r="C10" s="610" cm="1">
        <f t="array" aca="1" ref="C10" ca="1">-SUMPRODUCT((INDIRECT("'"&amp;C$6&amp;"_KESIS'!$b$4:$b$47")=heat!$B10)*(INDIRECT("'"&amp;C$6&amp;"_KESIS'!$D$1:$BI$1")=heat!$B$3)*IF(OR(heat!$A10="coal mining 05",heat!$A10="energy pipelines and gas processing 352T353",heat!$A10="oil and gas extraction 06",heat!$A10="refined petroleum and coke 19",heat!$A10="iron and steel 241",heat!$A10="chemicals 20, rubber and plastic products 22"),INDIRECT("'"&amp;C$6&amp;"_KESIS'!$D$4:$BI$47")&lt;0,1),INDIRECT("'"&amp;C$6&amp;"_KESIS'!$D$4:$BI$47"))</f>
        <v>0</v>
      </c>
      <c r="D10" s="610" cm="1">
        <f t="array" aca="1" ref="D10" ca="1">-SUMPRODUCT((INDIRECT("'"&amp;D$6&amp;"_KESIS'!$b$4:$b$47")=heat!$B10)*(INDIRECT("'"&amp;D$6&amp;"_KESIS'!$D$1:$BI$1")=heat!$B$3)*IF(OR(heat!$A10="coal mining 05",heat!$A10="energy pipelines and gas processing 352T353",heat!$A10="oil and gas extraction 06",heat!$A10="refined petroleum and coke 19",heat!$A10="iron and steel 241",heat!$A10="chemicals 20, rubber and plastic products 22"),INDIRECT("'"&amp;D$6&amp;"_KESIS'!$D$4:$BI$47")&lt;0,1),INDIRECT("'"&amp;D$6&amp;"_KESIS'!$D$4:$BI$47"))</f>
        <v>0</v>
      </c>
      <c r="E10" s="610" cm="1">
        <f t="array" aca="1" ref="E10" ca="1">-SUMPRODUCT((INDIRECT("'"&amp;E$6&amp;"_KESIS'!$b$4:$b$47")=heat!$B10)*(INDIRECT("'"&amp;E$6&amp;"_KESIS'!$D$1:$BI$1")=heat!$B$3)*IF(OR(heat!$A10="coal mining 05",heat!$A10="energy pipelines and gas processing 352T353",heat!$A10="oil and gas extraction 06",heat!$A10="refined petroleum and coke 19",heat!$A10="iron and steel 241",heat!$A10="chemicals 20, rubber and plastic products 22"),INDIRECT("'"&amp;E$6&amp;"_KESIS'!$D$4:$BI$47")&lt;0,1),INDIRECT("'"&amp;E$6&amp;"_KESIS'!$D$4:$BI$47"))</f>
        <v>0</v>
      </c>
      <c r="F10" s="610" cm="1">
        <f t="array" aca="1" ref="F10" ca="1">-SUMPRODUCT((INDIRECT("'"&amp;F$6&amp;"_KESIS'!$b$4:$b$47")=heat!$B10)*(INDIRECT("'"&amp;F$6&amp;"_KESIS'!$D$1:$BI$1")=heat!$B$3)*IF(OR(heat!$A10="coal mining 05",heat!$A10="energy pipelines and gas processing 352T353",heat!$A10="oil and gas extraction 06",heat!$A10="refined petroleum and coke 19",heat!$A10="iron and steel 241",heat!$A10="chemicals 20, rubber and plastic products 22"),INDIRECT("'"&amp;F$6&amp;"_KESIS'!$D$4:$BI$47")&lt;0,1),INDIRECT("'"&amp;F$6&amp;"_KESIS'!$D$4:$BI$47"))</f>
        <v>0</v>
      </c>
      <c r="G10" s="610" cm="1">
        <f t="array" aca="1" ref="G10" ca="1">-SUMPRODUCT((INDIRECT("'"&amp;G$6&amp;"_KESIS'!$b$4:$b$47")=heat!$B10)*(INDIRECT("'"&amp;G$6&amp;"_KESIS'!$D$1:$BI$1")=heat!$B$3)*IF(OR(heat!$A10="coal mining 05",heat!$A10="energy pipelines and gas processing 352T353",heat!$A10="oil and gas extraction 06",heat!$A10="refined petroleum and coke 19",heat!$A10="iron and steel 241",heat!$A10="chemicals 20, rubber and plastic products 22"),INDIRECT("'"&amp;G$6&amp;"_KESIS'!$D$4:$BI$47")&lt;0,1),INDIRECT("'"&amp;G$6&amp;"_KESIS'!$D$4:$BI$47"))</f>
        <v>0</v>
      </c>
      <c r="H10" s="485"/>
    </row>
    <row r="11" spans="1:8" ht="13.5">
      <c r="A11" s="607" t="s">
        <v>247</v>
      </c>
      <c r="B11" s="598" t="s">
        <v>94</v>
      </c>
      <c r="C11" s="610" cm="1">
        <f t="array" aca="1" ref="C11" ca="1">-SUMPRODUCT((INDIRECT("'"&amp;C$6&amp;"_KESIS'!$b$4:$b$47")=heat!$B11)*(INDIRECT("'"&amp;C$6&amp;"_KESIS'!$D$1:$BI$1")=heat!$B$3)*IF(OR(heat!$A11="coal mining 05",heat!$A11="energy pipelines and gas processing 352T353",heat!$A11="oil and gas extraction 06",heat!$A11="refined petroleum and coke 19",heat!$A11="iron and steel 241",heat!$A11="chemicals 20, rubber and plastic products 22"),INDIRECT("'"&amp;C$6&amp;"_KESIS'!$D$4:$BI$47")&lt;0,1),INDIRECT("'"&amp;C$6&amp;"_KESIS'!$D$4:$BI$47"))</f>
        <v>0</v>
      </c>
      <c r="D11" s="610" cm="1">
        <f t="array" aca="1" ref="D11" ca="1">-SUMPRODUCT((INDIRECT("'"&amp;D$6&amp;"_KESIS'!$b$4:$b$47")=heat!$B11)*(INDIRECT("'"&amp;D$6&amp;"_KESIS'!$D$1:$BI$1")=heat!$B$3)*IF(OR(heat!$A11="coal mining 05",heat!$A11="energy pipelines and gas processing 352T353",heat!$A11="oil and gas extraction 06",heat!$A11="refined petroleum and coke 19",heat!$A11="iron and steel 241",heat!$A11="chemicals 20, rubber and plastic products 22"),INDIRECT("'"&amp;D$6&amp;"_KESIS'!$D$4:$BI$47")&lt;0,1),INDIRECT("'"&amp;D$6&amp;"_KESIS'!$D$4:$BI$47"))</f>
        <v>0</v>
      </c>
      <c r="E11" s="610" cm="1">
        <f t="array" aca="1" ref="E11" ca="1">-SUMPRODUCT((INDIRECT("'"&amp;E$6&amp;"_KESIS'!$b$4:$b$47")=heat!$B11)*(INDIRECT("'"&amp;E$6&amp;"_KESIS'!$D$1:$BI$1")=heat!$B$3)*IF(OR(heat!$A11="coal mining 05",heat!$A11="energy pipelines and gas processing 352T353",heat!$A11="oil and gas extraction 06",heat!$A11="refined petroleum and coke 19",heat!$A11="iron and steel 241",heat!$A11="chemicals 20, rubber and plastic products 22"),INDIRECT("'"&amp;E$6&amp;"_KESIS'!$D$4:$BI$47")&lt;0,1),INDIRECT("'"&amp;E$6&amp;"_KESIS'!$D$4:$BI$47"))</f>
        <v>0</v>
      </c>
      <c r="F11" s="610" cm="1">
        <f t="array" aca="1" ref="F11" ca="1">-SUMPRODUCT((INDIRECT("'"&amp;F$6&amp;"_KESIS'!$b$4:$b$47")=heat!$B11)*(INDIRECT("'"&amp;F$6&amp;"_KESIS'!$D$1:$BI$1")=heat!$B$3)*IF(OR(heat!$A11="coal mining 05",heat!$A11="energy pipelines and gas processing 352T353",heat!$A11="oil and gas extraction 06",heat!$A11="refined petroleum and coke 19",heat!$A11="iron and steel 241",heat!$A11="chemicals 20, rubber and plastic products 22"),INDIRECT("'"&amp;F$6&amp;"_KESIS'!$D$4:$BI$47")&lt;0,1),INDIRECT("'"&amp;F$6&amp;"_KESIS'!$D$4:$BI$47"))</f>
        <v>0</v>
      </c>
      <c r="G11" s="610" cm="1">
        <f t="array" aca="1" ref="G11" ca="1">-SUMPRODUCT((INDIRECT("'"&amp;G$6&amp;"_KESIS'!$b$4:$b$47")=heat!$B11)*(INDIRECT("'"&amp;G$6&amp;"_KESIS'!$D$1:$BI$1")=heat!$B$3)*IF(OR(heat!$A11="coal mining 05",heat!$A11="energy pipelines and gas processing 352T353",heat!$A11="oil and gas extraction 06",heat!$A11="refined petroleum and coke 19",heat!$A11="iron and steel 241",heat!$A11="chemicals 20, rubber and plastic products 22"),INDIRECT("'"&amp;G$6&amp;"_KESIS'!$D$4:$BI$47")&lt;0,1),INDIRECT("'"&amp;G$6&amp;"_KESIS'!$D$4:$BI$47"))</f>
        <v>0</v>
      </c>
    </row>
    <row r="12" spans="1:8" ht="13.5">
      <c r="A12" s="607" t="s">
        <v>806</v>
      </c>
      <c r="B12" s="599" t="s">
        <v>190</v>
      </c>
      <c r="C12" s="610" cm="1">
        <f t="array" aca="1" ref="C12" ca="1">-SUMPRODUCT((INDIRECT("'"&amp;C$6&amp;"_KESIS'!$b$4:$b$47")=heat!$B12)*(INDIRECT("'"&amp;C$6&amp;"_KESIS'!$D$1:$BI$1")=heat!$B$3)*IF(OR(heat!$A12="coal mining 05",heat!$A12="energy pipelines and gas processing 352T353",heat!$A12="oil and gas extraction 06",heat!$A12="refined petroleum and coke 19",heat!$A12="iron and steel 241",heat!$A12="chemicals 20, rubber and plastic products 22"),INDIRECT("'"&amp;C$6&amp;"_KESIS'!$D$4:$BI$47")&lt;0,1),INDIRECT("'"&amp;C$6&amp;"_KESIS'!$D$4:$BI$47"))</f>
        <v>0</v>
      </c>
      <c r="D12" s="610" cm="1">
        <f t="array" aca="1" ref="D12" ca="1">-SUMPRODUCT((INDIRECT("'"&amp;D$6&amp;"_KESIS'!$b$4:$b$47")=heat!$B12)*(INDIRECT("'"&amp;D$6&amp;"_KESIS'!$D$1:$BI$1")=heat!$B$3)*IF(OR(heat!$A12="coal mining 05",heat!$A12="energy pipelines and gas processing 352T353",heat!$A12="oil and gas extraction 06",heat!$A12="refined petroleum and coke 19",heat!$A12="iron and steel 241",heat!$A12="chemicals 20, rubber and plastic products 22"),INDIRECT("'"&amp;D$6&amp;"_KESIS'!$D$4:$BI$47")&lt;0,1),INDIRECT("'"&amp;D$6&amp;"_KESIS'!$D$4:$BI$47"))</f>
        <v>0</v>
      </c>
      <c r="E12" s="610" cm="1">
        <f t="array" aca="1" ref="E12" ca="1">-SUMPRODUCT((INDIRECT("'"&amp;E$6&amp;"_KESIS'!$b$4:$b$47")=heat!$B12)*(INDIRECT("'"&amp;E$6&amp;"_KESIS'!$D$1:$BI$1")=heat!$B$3)*IF(OR(heat!$A12="coal mining 05",heat!$A12="energy pipelines and gas processing 352T353",heat!$A12="oil and gas extraction 06",heat!$A12="refined petroleum and coke 19",heat!$A12="iron and steel 241",heat!$A12="chemicals 20, rubber and plastic products 22"),INDIRECT("'"&amp;E$6&amp;"_KESIS'!$D$4:$BI$47")&lt;0,1),INDIRECT("'"&amp;E$6&amp;"_KESIS'!$D$4:$BI$47"))</f>
        <v>0</v>
      </c>
      <c r="F12" s="610" cm="1">
        <f t="array" aca="1" ref="F12" ca="1">-SUMPRODUCT((INDIRECT("'"&amp;F$6&amp;"_KESIS'!$b$4:$b$47")=heat!$B12)*(INDIRECT("'"&amp;F$6&amp;"_KESIS'!$D$1:$BI$1")=heat!$B$3)*IF(OR(heat!$A12="coal mining 05",heat!$A12="energy pipelines and gas processing 352T353",heat!$A12="oil and gas extraction 06",heat!$A12="refined petroleum and coke 19",heat!$A12="iron and steel 241",heat!$A12="chemicals 20, rubber and plastic products 22"),INDIRECT("'"&amp;F$6&amp;"_KESIS'!$D$4:$BI$47")&lt;0,1),INDIRECT("'"&amp;F$6&amp;"_KESIS'!$D$4:$BI$47"))</f>
        <v>0</v>
      </c>
      <c r="G12" s="610" cm="1">
        <f t="array" aca="1" ref="G12" ca="1">-SUMPRODUCT((INDIRECT("'"&amp;G$6&amp;"_KESIS'!$b$4:$b$47")=heat!$B12)*(INDIRECT("'"&amp;G$6&amp;"_KESIS'!$D$1:$BI$1")=heat!$B$3)*IF(OR(heat!$A12="coal mining 05",heat!$A12="energy pipelines and gas processing 352T353",heat!$A12="oil and gas extraction 06",heat!$A12="refined petroleum and coke 19",heat!$A12="iron and steel 241",heat!$A12="chemicals 20, rubber and plastic products 22"),INDIRECT("'"&amp;G$6&amp;"_KESIS'!$D$4:$BI$47")&lt;0,1),INDIRECT("'"&amp;G$6&amp;"_KESIS'!$D$4:$BI$47"))</f>
        <v>0</v>
      </c>
    </row>
    <row r="13" spans="1:8" ht="13.5">
      <c r="A13" s="608" t="s">
        <v>256</v>
      </c>
      <c r="B13" s="628" t="s">
        <v>101</v>
      </c>
      <c r="C13" s="610">
        <v>0</v>
      </c>
      <c r="D13" s="610">
        <v>0</v>
      </c>
      <c r="E13" s="610">
        <v>0</v>
      </c>
      <c r="F13" s="610">
        <v>0</v>
      </c>
      <c r="G13" s="610">
        <v>0</v>
      </c>
      <c r="H13" s="509"/>
    </row>
    <row r="14" spans="1:8" ht="13.5">
      <c r="A14" s="607" t="s">
        <v>267</v>
      </c>
      <c r="B14" s="597" t="s">
        <v>102</v>
      </c>
      <c r="C14" s="610" cm="1">
        <f t="array" aca="1" ref="C14" ca="1">-SUMPRODUCT((INDIRECT("'"&amp;C$6&amp;"_KESIS'!$b$4:$b$47")=heat!$B14)*(INDIRECT("'"&amp;C$6&amp;"_KESIS'!$D$1:$BI$1")=heat!$B$3)*IF(OR(heat!$A14="coal mining 05",heat!$A14="energy pipelines and gas processing 352T353",heat!$A14="oil and gas extraction 06",heat!$A14="refined petroleum and coke 19",heat!$A14="iron and steel 241",heat!$A14="chemicals 20, rubber and plastic products 22"),INDIRECT("'"&amp;C$6&amp;"_KESIS'!$D$4:$BI$47")&lt;0,1),INDIRECT("'"&amp;C$6&amp;"_KESIS'!$D$4:$BI$47"))</f>
        <v>0</v>
      </c>
      <c r="D14" s="610" cm="1">
        <f t="array" aca="1" ref="D14" ca="1">-SUMPRODUCT((INDIRECT("'"&amp;D$6&amp;"_KESIS'!$b$4:$b$47")=heat!$B14)*(INDIRECT("'"&amp;D$6&amp;"_KESIS'!$D$1:$BI$1")=heat!$B$3)*IF(OR(heat!$A14="coal mining 05",heat!$A14="energy pipelines and gas processing 352T353",heat!$A14="oil and gas extraction 06",heat!$A14="refined petroleum and coke 19",heat!$A14="iron and steel 241",heat!$A14="chemicals 20, rubber and plastic products 22"),INDIRECT("'"&amp;D$6&amp;"_KESIS'!$D$4:$BI$47")&lt;0,1),INDIRECT("'"&amp;D$6&amp;"_KESIS'!$D$4:$BI$47"))</f>
        <v>0</v>
      </c>
      <c r="E14" s="610" cm="1">
        <f t="array" aca="1" ref="E14" ca="1">-SUMPRODUCT((INDIRECT("'"&amp;E$6&amp;"_KESIS'!$b$4:$b$47")=heat!$B14)*(INDIRECT("'"&amp;E$6&amp;"_KESIS'!$D$1:$BI$1")=heat!$B$3)*IF(OR(heat!$A14="coal mining 05",heat!$A14="energy pipelines and gas processing 352T353",heat!$A14="oil and gas extraction 06",heat!$A14="refined petroleum and coke 19",heat!$A14="iron and steel 241",heat!$A14="chemicals 20, rubber and plastic products 22"),INDIRECT("'"&amp;E$6&amp;"_KESIS'!$D$4:$BI$47")&lt;0,1),INDIRECT("'"&amp;E$6&amp;"_KESIS'!$D$4:$BI$47"))</f>
        <v>0</v>
      </c>
      <c r="F14" s="610" cm="1">
        <f t="array" aca="1" ref="F14" ca="1">-SUMPRODUCT((INDIRECT("'"&amp;F$6&amp;"_KESIS'!$b$4:$b$47")=heat!$B14)*(INDIRECT("'"&amp;F$6&amp;"_KESIS'!$D$1:$BI$1")=heat!$B$3)*IF(OR(heat!$A14="coal mining 05",heat!$A14="energy pipelines and gas processing 352T353",heat!$A14="oil and gas extraction 06",heat!$A14="refined petroleum and coke 19",heat!$A14="iron and steel 241",heat!$A14="chemicals 20, rubber and plastic products 22"),INDIRECT("'"&amp;F$6&amp;"_KESIS'!$D$4:$BI$47")&lt;0,1),INDIRECT("'"&amp;F$6&amp;"_KESIS'!$D$4:$BI$47"))</f>
        <v>0</v>
      </c>
      <c r="G14" s="610" cm="1">
        <f t="array" aca="1" ref="G14" ca="1">-SUMPRODUCT((INDIRECT("'"&amp;G$6&amp;"_KESIS'!$b$4:$b$47")=heat!$B14)*(INDIRECT("'"&amp;G$6&amp;"_KESIS'!$D$1:$BI$1")=heat!$B$3)*IF(OR(heat!$A14="coal mining 05",heat!$A14="energy pipelines and gas processing 352T353",heat!$A14="oil and gas extraction 06",heat!$A14="refined petroleum and coke 19",heat!$A14="iron and steel 241",heat!$A14="chemicals 20, rubber and plastic products 22"),INDIRECT("'"&amp;G$6&amp;"_KESIS'!$D$4:$BI$47")&lt;0,1),INDIRECT("'"&amp;G$6&amp;"_KESIS'!$D$4:$BI$47"))</f>
        <v>0</v>
      </c>
    </row>
    <row r="15" spans="1:8" ht="13.5">
      <c r="A15" s="107" t="s">
        <v>246</v>
      </c>
      <c r="B15" s="600" t="s">
        <v>109</v>
      </c>
      <c r="C15" s="627" cm="1">
        <f t="array" aca="1" ref="C15" ca="1">SUMPRODUCT((INDIRECT("'"&amp;C$6&amp;"_KESIS'!$b$48:$b$91")=heat!$B15)*(INDIRECT("'"&amp;C$6&amp;"_KESIS'!$D$1:$BI$1")=heat!$B$3),INDIRECT("'"&amp;C$6&amp;"_KESIS'!$D$48:$BI$91"))</f>
        <v>0</v>
      </c>
      <c r="D15" s="627" cm="1">
        <f t="array" aca="1" ref="D15" ca="1">SUMPRODUCT((INDIRECT("'"&amp;D$6&amp;"_KESIS'!$b$48:$b$91")=heat!$B15)*(INDIRECT("'"&amp;D$6&amp;"_KESIS'!$D$1:$BI$1")=heat!$B$3),INDIRECT("'"&amp;D$6&amp;"_KESIS'!$D$48:$BI$91"))</f>
        <v>0</v>
      </c>
      <c r="E15" s="627" cm="1">
        <f t="array" aca="1" ref="E15" ca="1">SUMPRODUCT((INDIRECT("'"&amp;E$6&amp;"_KESIS'!$b$48:$b$91")=heat!$B15)*(INDIRECT("'"&amp;E$6&amp;"_KESIS'!$D$1:$BI$1")=heat!$B$3),INDIRECT("'"&amp;E$6&amp;"_KESIS'!$D$48:$BI$91"))</f>
        <v>0</v>
      </c>
      <c r="F15" s="627" cm="1">
        <f t="array" aca="1" ref="F15" ca="1">SUMPRODUCT((INDIRECT("'"&amp;F$6&amp;"_KESIS'!$b$48:$b$91")=heat!$B15)*(INDIRECT("'"&amp;F$6&amp;"_KESIS'!$D$1:$BI$1")=heat!$B$3),INDIRECT("'"&amp;F$6&amp;"_KESIS'!$D$48:$BI$91"))</f>
        <v>0</v>
      </c>
      <c r="G15" s="627" cm="1">
        <f t="array" aca="1" ref="G15" ca="1">SUMPRODUCT((INDIRECT("'"&amp;G$6&amp;"_KESIS'!$b$48:$b$91")=heat!$B15)*(INDIRECT("'"&amp;G$6&amp;"_KESIS'!$D$1:$BI$1")=heat!$B$3),INDIRECT("'"&amp;G$6&amp;"_KESIS'!$D$48:$BI$91"))</f>
        <v>0</v>
      </c>
    </row>
    <row r="16" spans="1:8" ht="13.5">
      <c r="A16" s="107" t="s">
        <v>246</v>
      </c>
      <c r="B16" s="600" t="s">
        <v>110</v>
      </c>
      <c r="C16" s="627" cm="1">
        <f t="array" aca="1" ref="C16" ca="1">SUMPRODUCT((INDIRECT("'"&amp;C$6&amp;"_KESIS'!$b$48:$b$91")=heat!$B16)*(INDIRECT("'"&amp;C$6&amp;"_KESIS'!$D$1:$BI$1")=heat!$B$3),INDIRECT("'"&amp;C$6&amp;"_KESIS'!$D$48:$BI$91"))</f>
        <v>0</v>
      </c>
      <c r="D16" s="627" cm="1">
        <f t="array" aca="1" ref="D16" ca="1">SUMPRODUCT((INDIRECT("'"&amp;D$6&amp;"_KESIS'!$b$48:$b$91")=heat!$B16)*(INDIRECT("'"&amp;D$6&amp;"_KESIS'!$D$1:$BI$1")=heat!$B$3),INDIRECT("'"&amp;D$6&amp;"_KESIS'!$D$48:$BI$91"))</f>
        <v>0</v>
      </c>
      <c r="E16" s="627" cm="1">
        <f t="array" aca="1" ref="E16" ca="1">SUMPRODUCT((INDIRECT("'"&amp;E$6&amp;"_KESIS'!$b$48:$b$91")=heat!$B16)*(INDIRECT("'"&amp;E$6&amp;"_KESIS'!$D$1:$BI$1")=heat!$B$3),INDIRECT("'"&amp;E$6&amp;"_KESIS'!$D$48:$BI$91"))</f>
        <v>0</v>
      </c>
      <c r="F16" s="627" cm="1">
        <f t="array" aca="1" ref="F16" ca="1">SUMPRODUCT((INDIRECT("'"&amp;F$6&amp;"_KESIS'!$b$48:$b$91")=heat!$B16)*(INDIRECT("'"&amp;F$6&amp;"_KESIS'!$D$1:$BI$1")=heat!$B$3),INDIRECT("'"&amp;F$6&amp;"_KESIS'!$D$48:$BI$91"))</f>
        <v>0</v>
      </c>
      <c r="G16" s="627" cm="1">
        <f t="array" aca="1" ref="G16" ca="1">SUMPRODUCT((INDIRECT("'"&amp;G$6&amp;"_KESIS'!$b$48:$b$91")=heat!$B16)*(INDIRECT("'"&amp;G$6&amp;"_KESIS'!$D$1:$BI$1")=heat!$B$3),INDIRECT("'"&amp;G$6&amp;"_KESIS'!$D$48:$BI$91"))</f>
        <v>0</v>
      </c>
    </row>
    <row r="17" spans="1:8" ht="13.5">
      <c r="A17" s="107" t="s">
        <v>249</v>
      </c>
      <c r="B17" s="600" t="s">
        <v>111</v>
      </c>
      <c r="C17" s="627" cm="1">
        <f t="array" aca="1" ref="C17" ca="1">SUMPRODUCT((INDIRECT("'"&amp;C$6&amp;"_KESIS'!$b$48:$b$91")=heat!$B17)*(INDIRECT("'"&amp;C$6&amp;"_KESIS'!$D$1:$BI$1")=heat!$B$3),INDIRECT("'"&amp;C$6&amp;"_KESIS'!$D$48:$BI$91"))</f>
        <v>0</v>
      </c>
      <c r="D17" s="627" cm="1">
        <f t="array" aca="1" ref="D17" ca="1">SUMPRODUCT((INDIRECT("'"&amp;D$6&amp;"_KESIS'!$b$48:$b$91")=heat!$B17)*(INDIRECT("'"&amp;D$6&amp;"_KESIS'!$D$1:$BI$1")=heat!$B$3),INDIRECT("'"&amp;D$6&amp;"_KESIS'!$D$48:$BI$91"))</f>
        <v>0</v>
      </c>
      <c r="E17" s="627" cm="1">
        <f t="array" aca="1" ref="E17" ca="1">SUMPRODUCT((INDIRECT("'"&amp;E$6&amp;"_KESIS'!$b$48:$b$91")=heat!$B17)*(INDIRECT("'"&amp;E$6&amp;"_KESIS'!$D$1:$BI$1")=heat!$B$3),INDIRECT("'"&amp;E$6&amp;"_KESIS'!$D$48:$BI$91"))</f>
        <v>0</v>
      </c>
      <c r="F17" s="627" cm="1">
        <f t="array" aca="1" ref="F17" ca="1">SUMPRODUCT((INDIRECT("'"&amp;F$6&amp;"_KESIS'!$b$48:$b$91")=heat!$B17)*(INDIRECT("'"&amp;F$6&amp;"_KESIS'!$D$1:$BI$1")=heat!$B$3),INDIRECT("'"&amp;F$6&amp;"_KESIS'!$D$48:$BI$91"))</f>
        <v>0</v>
      </c>
      <c r="G17" s="627" cm="1">
        <f t="array" aca="1" ref="G17" ca="1">SUMPRODUCT((INDIRECT("'"&amp;G$6&amp;"_KESIS'!$b$48:$b$91")=heat!$B17)*(INDIRECT("'"&amp;G$6&amp;"_KESIS'!$D$1:$BI$1")=heat!$B$3),INDIRECT("'"&amp;G$6&amp;"_KESIS'!$D$48:$BI$91"))</f>
        <v>0</v>
      </c>
    </row>
    <row r="18" spans="1:8" ht="13.5">
      <c r="A18" s="107" t="s">
        <v>250</v>
      </c>
      <c r="B18" s="600" t="s">
        <v>113</v>
      </c>
      <c r="C18" s="627" cm="1">
        <f t="array" aca="1" ref="C18" ca="1">SUMPRODUCT((INDIRECT("'"&amp;C$6&amp;"_KESIS'!$b$48:$b$91")=heat!$B18)*(INDIRECT("'"&amp;C$6&amp;"_KESIS'!$D$1:$BI$1")=heat!$B$3),INDIRECT("'"&amp;C$6&amp;"_KESIS'!$D$48:$BI$91"))</f>
        <v>134</v>
      </c>
      <c r="D18" s="627" cm="1">
        <f t="array" aca="1" ref="D18" ca="1">SUMPRODUCT((INDIRECT("'"&amp;D$6&amp;"_KESIS'!$b$48:$b$91")=heat!$B18)*(INDIRECT("'"&amp;D$6&amp;"_KESIS'!$D$1:$BI$1")=heat!$B$3),INDIRECT("'"&amp;D$6&amp;"_KESIS'!$D$48:$BI$91"))</f>
        <v>118.4</v>
      </c>
      <c r="E18" s="627" cm="1">
        <f t="array" aca="1" ref="E18" ca="1">SUMPRODUCT((INDIRECT("'"&amp;E$6&amp;"_KESIS'!$b$48:$b$91")=heat!$B18)*(INDIRECT("'"&amp;E$6&amp;"_KESIS'!$D$1:$BI$1")=heat!$B$3),INDIRECT("'"&amp;E$6&amp;"_KESIS'!$D$48:$BI$91"))</f>
        <v>117.1</v>
      </c>
      <c r="F18" s="627" cm="1">
        <f t="array" aca="1" ref="F18" ca="1">SUMPRODUCT((INDIRECT("'"&amp;F$6&amp;"_KESIS'!$b$48:$b$91")=heat!$B18)*(INDIRECT("'"&amp;F$6&amp;"_KESIS'!$D$1:$BI$1")=heat!$B$3),INDIRECT("'"&amp;F$6&amp;"_KESIS'!$D$48:$BI$91"))</f>
        <v>120.2</v>
      </c>
      <c r="G18" s="627" cm="1">
        <f t="array" aca="1" ref="G18" ca="1">SUMPRODUCT((INDIRECT("'"&amp;G$6&amp;"_KESIS'!$b$48:$b$91")=heat!$B18)*(INDIRECT("'"&amp;G$6&amp;"_KESIS'!$D$1:$BI$1")=heat!$B$3),INDIRECT("'"&amp;G$6&amp;"_KESIS'!$D$48:$BI$91"))</f>
        <v>107.6</v>
      </c>
    </row>
    <row r="19" spans="1:8" ht="13.5">
      <c r="A19" s="107" t="s">
        <v>251</v>
      </c>
      <c r="B19" s="600" t="s">
        <v>114</v>
      </c>
      <c r="C19" s="627" cm="1">
        <f t="array" aca="1" ref="C19" ca="1">SUMPRODUCT((INDIRECT("'"&amp;C$6&amp;"_KESIS'!$b$48:$b$91")=heat!$B19)*(INDIRECT("'"&amp;C$6&amp;"_KESIS'!$D$1:$BI$1")=heat!$B$3),INDIRECT("'"&amp;C$6&amp;"_KESIS'!$D$48:$BI$91"))</f>
        <v>253</v>
      </c>
      <c r="D19" s="627" cm="1">
        <f t="array" aca="1" ref="D19" ca="1">SUMPRODUCT((INDIRECT("'"&amp;D$6&amp;"_KESIS'!$b$48:$b$91")=heat!$B19)*(INDIRECT("'"&amp;D$6&amp;"_KESIS'!$D$1:$BI$1")=heat!$B$3),INDIRECT("'"&amp;D$6&amp;"_KESIS'!$D$48:$BI$91"))</f>
        <v>219.4</v>
      </c>
      <c r="E19" s="627" cm="1">
        <f t="array" aca="1" ref="E19" ca="1">SUMPRODUCT((INDIRECT("'"&amp;E$6&amp;"_KESIS'!$b$48:$b$91")=heat!$B19)*(INDIRECT("'"&amp;E$6&amp;"_KESIS'!$D$1:$BI$1")=heat!$B$3),INDIRECT("'"&amp;E$6&amp;"_KESIS'!$D$48:$BI$91"))</f>
        <v>244.4</v>
      </c>
      <c r="F19" s="627" cm="1">
        <f t="array" aca="1" ref="F19" ca="1">SUMPRODUCT((INDIRECT("'"&amp;F$6&amp;"_KESIS'!$b$48:$b$91")=heat!$B19)*(INDIRECT("'"&amp;F$6&amp;"_KESIS'!$D$1:$BI$1")=heat!$B$3),INDIRECT("'"&amp;F$6&amp;"_KESIS'!$D$48:$BI$91"))</f>
        <v>229.1</v>
      </c>
      <c r="G19" s="627" cm="1">
        <f t="array" aca="1" ref="G19" ca="1">SUMPRODUCT((INDIRECT("'"&amp;G$6&amp;"_KESIS'!$b$48:$b$91")=heat!$B19)*(INDIRECT("'"&amp;G$6&amp;"_KESIS'!$D$1:$BI$1")=heat!$B$3),INDIRECT("'"&amp;G$6&amp;"_KESIS'!$D$48:$BI$91"))</f>
        <v>216.3</v>
      </c>
    </row>
    <row r="20" spans="1:8" ht="13.5">
      <c r="A20" s="107" t="s">
        <v>252</v>
      </c>
      <c r="B20" s="600" t="s">
        <v>115</v>
      </c>
      <c r="C20" s="627" cm="1">
        <f t="array" aca="1" ref="C20" ca="1">SUMPRODUCT((INDIRECT("'"&amp;C$6&amp;"_KESIS'!$b$48:$b$91")=heat!$B20)*(INDIRECT("'"&amp;C$6&amp;"_KESIS'!$D$1:$BI$1")=heat!$B$3),INDIRECT("'"&amp;C$6&amp;"_KESIS'!$D$48:$BI$91"))</f>
        <v>8.6999999999999993</v>
      </c>
      <c r="D20" s="627" cm="1">
        <f t="array" aca="1" ref="D20" ca="1">SUMPRODUCT((INDIRECT("'"&amp;D$6&amp;"_KESIS'!$b$48:$b$91")=heat!$B20)*(INDIRECT("'"&amp;D$6&amp;"_KESIS'!$D$1:$BI$1")=heat!$B$3),INDIRECT("'"&amp;D$6&amp;"_KESIS'!$D$48:$BI$91"))</f>
        <v>8.1</v>
      </c>
      <c r="E20" s="627" cm="1">
        <f t="array" aca="1" ref="E20" ca="1">SUMPRODUCT((INDIRECT("'"&amp;E$6&amp;"_KESIS'!$b$48:$b$91")=heat!$B20)*(INDIRECT("'"&amp;E$6&amp;"_KESIS'!$D$1:$BI$1")=heat!$B$3),INDIRECT("'"&amp;E$6&amp;"_KESIS'!$D$48:$BI$91"))</f>
        <v>7.6</v>
      </c>
      <c r="F20" s="627" cm="1">
        <f t="array" aca="1" ref="F20" ca="1">SUMPRODUCT((INDIRECT("'"&amp;F$6&amp;"_KESIS'!$b$48:$b$91")=heat!$B20)*(INDIRECT("'"&amp;F$6&amp;"_KESIS'!$D$1:$BI$1")=heat!$B$3),INDIRECT("'"&amp;F$6&amp;"_KESIS'!$D$48:$BI$91"))</f>
        <v>8.8000000000000007</v>
      </c>
      <c r="G20" s="627" cm="1">
        <f t="array" aca="1" ref="G20" ca="1">SUMPRODUCT((INDIRECT("'"&amp;G$6&amp;"_KESIS'!$b$48:$b$91")=heat!$B20)*(INDIRECT("'"&amp;G$6&amp;"_KESIS'!$D$1:$BI$1")=heat!$B$3),INDIRECT("'"&amp;G$6&amp;"_KESIS'!$D$48:$BI$91"))</f>
        <v>7.9</v>
      </c>
    </row>
    <row r="21" spans="1:8" ht="13.5">
      <c r="A21" s="107" t="s">
        <v>253</v>
      </c>
      <c r="B21" s="600" t="s">
        <v>116</v>
      </c>
      <c r="C21" s="627" cm="1">
        <f t="array" aca="1" ref="C21" ca="1">SUMPRODUCT((INDIRECT("'"&amp;C$6&amp;"_KESIS'!$b$48:$b$91")=heat!$B21)*(INDIRECT("'"&amp;C$6&amp;"_KESIS'!$D$1:$BI$1")=heat!$B$3),INDIRECT("'"&amp;C$6&amp;"_KESIS'!$D$48:$BI$91"))</f>
        <v>255.5</v>
      </c>
      <c r="D21" s="627" cm="1">
        <f t="array" aca="1" ref="D21" ca="1">SUMPRODUCT((INDIRECT("'"&amp;D$6&amp;"_KESIS'!$b$48:$b$91")=heat!$B21)*(INDIRECT("'"&amp;D$6&amp;"_KESIS'!$D$1:$BI$1")=heat!$B$3),INDIRECT("'"&amp;D$6&amp;"_KESIS'!$D$48:$BI$91"))</f>
        <v>236.2</v>
      </c>
      <c r="E21" s="627" cm="1">
        <f t="array" aca="1" ref="E21" ca="1">SUMPRODUCT((INDIRECT("'"&amp;E$6&amp;"_KESIS'!$b$48:$b$91")=heat!$B21)*(INDIRECT("'"&amp;E$6&amp;"_KESIS'!$D$1:$BI$1")=heat!$B$3),INDIRECT("'"&amp;E$6&amp;"_KESIS'!$D$48:$BI$91"))</f>
        <v>241.9</v>
      </c>
      <c r="F21" s="627" cm="1">
        <f t="array" aca="1" ref="F21" ca="1">SUMPRODUCT((INDIRECT("'"&amp;F$6&amp;"_KESIS'!$b$48:$b$91")=heat!$B21)*(INDIRECT("'"&amp;F$6&amp;"_KESIS'!$D$1:$BI$1")=heat!$B$3),INDIRECT("'"&amp;F$6&amp;"_KESIS'!$D$48:$BI$91"))</f>
        <v>275.39999999999998</v>
      </c>
      <c r="G21" s="627" cm="1">
        <f t="array" aca="1" ref="G21" ca="1">SUMPRODUCT((INDIRECT("'"&amp;G$6&amp;"_KESIS'!$b$48:$b$91")=heat!$B21)*(INDIRECT("'"&amp;G$6&amp;"_KESIS'!$D$1:$BI$1")=heat!$B$3),INDIRECT("'"&amp;G$6&amp;"_KESIS'!$D$48:$BI$91"))</f>
        <v>220.4</v>
      </c>
    </row>
    <row r="22" spans="1:8" ht="13.5">
      <c r="A22" s="108" t="s">
        <v>256</v>
      </c>
      <c r="B22" s="601" t="s">
        <v>117</v>
      </c>
      <c r="C22" s="627" cm="1">
        <f t="array" aca="1" ref="C22" ca="1">SUMPRODUCT((INDIRECT("'"&amp;C$6&amp;"_KESIS'!$b$48:$b$91")=heat!$B22)*(INDIRECT("'"&amp;C$6&amp;"_KESIS'!$D$1:$BI$1")=heat!$B$3),INDIRECT("'"&amp;C$6&amp;"_KESIS'!$D$48:$BI$91"))</f>
        <v>2357.8000000000002</v>
      </c>
      <c r="D22" s="627" cm="1">
        <f t="array" aca="1" ref="D22" ca="1">SUMPRODUCT((INDIRECT("'"&amp;D$6&amp;"_KESIS'!$b$48:$b$91")=heat!$B22)*(INDIRECT("'"&amp;D$6&amp;"_KESIS'!$D$1:$BI$1")=heat!$B$3),INDIRECT("'"&amp;D$6&amp;"_KESIS'!$D$48:$BI$91"))</f>
        <v>2599.4</v>
      </c>
      <c r="E22" s="627" cm="1">
        <f t="array" aca="1" ref="E22" ca="1">SUMPRODUCT((INDIRECT("'"&amp;E$6&amp;"_KESIS'!$b$48:$b$91")=heat!$B22)*(INDIRECT("'"&amp;E$6&amp;"_KESIS'!$D$1:$BI$1")=heat!$B$3),INDIRECT("'"&amp;E$6&amp;"_KESIS'!$D$48:$BI$91"))</f>
        <v>2724.1</v>
      </c>
      <c r="F22" s="627" cm="1">
        <f t="array" aca="1" ref="F22" ca="1">SUMPRODUCT((INDIRECT("'"&amp;F$6&amp;"_KESIS'!$b$48:$b$91")=heat!$B22)*(INDIRECT("'"&amp;F$6&amp;"_KESIS'!$D$1:$BI$1")=heat!$B$3),INDIRECT("'"&amp;F$6&amp;"_KESIS'!$D$48:$BI$91"))</f>
        <v>2538.8000000000002</v>
      </c>
      <c r="G22" s="627" cm="1">
        <f t="array" aca="1" ref="G22" ca="1">SUMPRODUCT((INDIRECT("'"&amp;G$6&amp;"_KESIS'!$b$48:$b$91")=heat!$B22)*(INDIRECT("'"&amp;G$6&amp;"_KESIS'!$D$1:$BI$1")=heat!$B$3),INDIRECT("'"&amp;G$6&amp;"_KESIS'!$D$48:$BI$91"))</f>
        <v>2364.9</v>
      </c>
    </row>
    <row r="23" spans="1:8" ht="13.5">
      <c r="A23" s="109" t="s">
        <v>398</v>
      </c>
      <c r="B23" s="600" t="s">
        <v>118</v>
      </c>
      <c r="C23" s="627" cm="1">
        <f t="array" aca="1" ref="C23" ca="1">SUMPRODUCT((INDIRECT("'"&amp;C$6&amp;"_KESIS'!$b$48:$b$91")=heat!$B23)*(INDIRECT("'"&amp;C$6&amp;"_KESIS'!$D$1:$BI$1")=heat!$B$3),INDIRECT("'"&amp;C$6&amp;"_KESIS'!$D$48:$BI$91"))</f>
        <v>0.3</v>
      </c>
      <c r="D23" s="627" cm="1">
        <f t="array" aca="1" ref="D23" ca="1">SUMPRODUCT((INDIRECT("'"&amp;D$6&amp;"_KESIS'!$b$48:$b$91")=heat!$B23)*(INDIRECT("'"&amp;D$6&amp;"_KESIS'!$D$1:$BI$1")=heat!$B$3),INDIRECT("'"&amp;D$6&amp;"_KESIS'!$D$48:$BI$91"))</f>
        <v>0.5</v>
      </c>
      <c r="E23" s="627" cm="1">
        <f t="array" aca="1" ref="E23" ca="1">SUMPRODUCT((INDIRECT("'"&amp;E$6&amp;"_KESIS'!$b$48:$b$91")=heat!$B23)*(INDIRECT("'"&amp;E$6&amp;"_KESIS'!$D$1:$BI$1")=heat!$B$3),INDIRECT("'"&amp;E$6&amp;"_KESIS'!$D$48:$BI$91"))</f>
        <v>0.5</v>
      </c>
      <c r="F23" s="627" cm="1">
        <f t="array" aca="1" ref="F23" ca="1">SUMPRODUCT((INDIRECT("'"&amp;F$6&amp;"_KESIS'!$b$48:$b$91")=heat!$B23)*(INDIRECT("'"&amp;F$6&amp;"_KESIS'!$D$1:$BI$1")=heat!$B$3),INDIRECT("'"&amp;F$6&amp;"_KESIS'!$D$48:$BI$91"))</f>
        <v>0.5</v>
      </c>
      <c r="G23" s="627" cm="1">
        <f t="array" aca="1" ref="G23" ca="1">SUMPRODUCT((INDIRECT("'"&amp;G$6&amp;"_KESIS'!$b$48:$b$91")=heat!$B23)*(INDIRECT("'"&amp;G$6&amp;"_KESIS'!$D$1:$BI$1")=heat!$B$3),INDIRECT("'"&amp;G$6&amp;"_KESIS'!$D$48:$BI$91"))</f>
        <v>0.3</v>
      </c>
    </row>
    <row r="24" spans="1:8" ht="13.5">
      <c r="A24" s="538" t="s">
        <v>351</v>
      </c>
      <c r="B24" s="602" t="s">
        <v>119</v>
      </c>
      <c r="C24" s="627" cm="1">
        <f t="array" aca="1" ref="C24" ca="1">SUMPRODUCT((INDIRECT("'"&amp;C$6&amp;"_KESIS'!$b$48:$b$91")=heat!$B24)*(INDIRECT("'"&amp;C$6&amp;"_KESIS'!$D$1:$BI$1")=heat!$B$3),INDIRECT("'"&amp;C$6&amp;"_KESIS'!$D$48:$BI$91"))</f>
        <v>6.2</v>
      </c>
      <c r="D24" s="627" cm="1">
        <f t="array" aca="1" ref="D24" ca="1">SUMPRODUCT((INDIRECT("'"&amp;D$6&amp;"_KESIS'!$b$48:$b$91")=heat!$B24)*(INDIRECT("'"&amp;D$6&amp;"_KESIS'!$D$1:$BI$1")=heat!$B$3),INDIRECT("'"&amp;D$6&amp;"_KESIS'!$D$48:$BI$91"))</f>
        <v>5.8</v>
      </c>
      <c r="E24" s="627" cm="1">
        <f t="array" aca="1" ref="E24" ca="1">SUMPRODUCT((INDIRECT("'"&amp;E$6&amp;"_KESIS'!$b$48:$b$91")=heat!$B24)*(INDIRECT("'"&amp;E$6&amp;"_KESIS'!$D$1:$BI$1")=heat!$B$3),INDIRECT("'"&amp;E$6&amp;"_KESIS'!$D$48:$BI$91"))</f>
        <v>5.6</v>
      </c>
      <c r="F24" s="627" cm="1">
        <f t="array" aca="1" ref="F24" ca="1">SUMPRODUCT((INDIRECT("'"&amp;F$6&amp;"_KESIS'!$b$48:$b$91")=heat!$B24)*(INDIRECT("'"&amp;F$6&amp;"_KESIS'!$D$1:$BI$1")=heat!$B$3),INDIRECT("'"&amp;F$6&amp;"_KESIS'!$D$48:$BI$91"))</f>
        <v>6.4</v>
      </c>
      <c r="G24" s="627" cm="1">
        <f t="array" aca="1" ref="G24" ca="1">SUMPRODUCT((INDIRECT("'"&amp;G$6&amp;"_KESIS'!$b$48:$b$91")=heat!$B24)*(INDIRECT("'"&amp;G$6&amp;"_KESIS'!$D$1:$BI$1")=heat!$B$3),INDIRECT("'"&amp;G$6&amp;"_KESIS'!$D$48:$BI$91"))</f>
        <v>5.6</v>
      </c>
    </row>
    <row r="25" spans="1:8" ht="13.5">
      <c r="A25" s="109" t="s">
        <v>261</v>
      </c>
      <c r="B25" s="603" t="s">
        <v>120</v>
      </c>
      <c r="C25" s="627" cm="1">
        <f t="array" aca="1" ref="C25" ca="1">SUMPRODUCT((INDIRECT("'"&amp;C$6&amp;"_KESIS'!$b$48:$b$91")=heat!$B25)*(INDIRECT("'"&amp;C$6&amp;"_KESIS'!$D$1:$BI$1")=heat!$B$3),INDIRECT("'"&amp;C$6&amp;"_KESIS'!$D$48:$BI$91"))</f>
        <v>70.2</v>
      </c>
      <c r="D25" s="627" cm="1">
        <f t="array" aca="1" ref="D25" ca="1">SUMPRODUCT((INDIRECT("'"&amp;D$6&amp;"_KESIS'!$b$48:$b$91")=heat!$B25)*(INDIRECT("'"&amp;D$6&amp;"_KESIS'!$D$1:$BI$1")=heat!$B$3),INDIRECT("'"&amp;D$6&amp;"_KESIS'!$D$48:$BI$91"))</f>
        <v>76.599999999999994</v>
      </c>
      <c r="E25" s="627" cm="1">
        <f t="array" aca="1" ref="E25" ca="1">SUMPRODUCT((INDIRECT("'"&amp;E$6&amp;"_KESIS'!$b$48:$b$91")=heat!$B25)*(INDIRECT("'"&amp;E$6&amp;"_KESIS'!$D$1:$BI$1")=heat!$B$3),INDIRECT("'"&amp;E$6&amp;"_KESIS'!$D$48:$BI$91"))</f>
        <v>71.3</v>
      </c>
      <c r="F25" s="627" cm="1">
        <f t="array" aca="1" ref="F25" ca="1">SUMPRODUCT((INDIRECT("'"&amp;F$6&amp;"_KESIS'!$b$48:$b$91")=heat!$B25)*(INDIRECT("'"&amp;F$6&amp;"_KESIS'!$D$1:$BI$1")=heat!$B$3),INDIRECT("'"&amp;F$6&amp;"_KESIS'!$D$48:$BI$91"))</f>
        <v>73</v>
      </c>
      <c r="G25" s="627" cm="1">
        <f t="array" aca="1" ref="G25" ca="1">SUMPRODUCT((INDIRECT("'"&amp;G$6&amp;"_KESIS'!$b$48:$b$91")=heat!$B25)*(INDIRECT("'"&amp;G$6&amp;"_KESIS'!$D$1:$BI$1")=heat!$B$3),INDIRECT("'"&amp;G$6&amp;"_KESIS'!$D$48:$BI$91"))</f>
        <v>38.1</v>
      </c>
    </row>
    <row r="26" spans="1:8" ht="13.5">
      <c r="A26" s="108" t="s">
        <v>262</v>
      </c>
      <c r="B26" s="604" t="s">
        <v>121</v>
      </c>
      <c r="C26" s="627" cm="1">
        <f t="array" aca="1" ref="C26" ca="1">SUMPRODUCT((INDIRECT("'"&amp;C$6&amp;"_KESIS'!$b$48:$b$91")=heat!$B26)*(INDIRECT("'"&amp;C$6&amp;"_KESIS'!$D$1:$BI$1")=heat!$B$3),INDIRECT("'"&amp;C$6&amp;"_KESIS'!$D$48:$BI$91"))</f>
        <v>305.10000000000002</v>
      </c>
      <c r="D26" s="627" cm="1">
        <f t="array" aca="1" ref="D26" ca="1">SUMPRODUCT((INDIRECT("'"&amp;D$6&amp;"_KESIS'!$b$48:$b$91")=heat!$B26)*(INDIRECT("'"&amp;D$6&amp;"_KESIS'!$D$1:$BI$1")=heat!$B$3),INDIRECT("'"&amp;D$6&amp;"_KESIS'!$D$48:$BI$91"))</f>
        <v>292.60000000000002</v>
      </c>
      <c r="E26" s="627" cm="1">
        <f t="array" aca="1" ref="E26" ca="1">SUMPRODUCT((INDIRECT("'"&amp;E$6&amp;"_KESIS'!$b$48:$b$91")=heat!$B26)*(INDIRECT("'"&amp;E$6&amp;"_KESIS'!$D$1:$BI$1")=heat!$B$3),INDIRECT("'"&amp;E$6&amp;"_KESIS'!$D$48:$BI$91"))</f>
        <v>295.7</v>
      </c>
      <c r="F26" s="627" cm="1">
        <f t="array" aca="1" ref="F26" ca="1">SUMPRODUCT((INDIRECT("'"&amp;F$6&amp;"_KESIS'!$b$48:$b$91")=heat!$B26)*(INDIRECT("'"&amp;F$6&amp;"_KESIS'!$D$1:$BI$1")=heat!$B$3),INDIRECT("'"&amp;F$6&amp;"_KESIS'!$D$48:$BI$91"))</f>
        <v>299.89999999999998</v>
      </c>
      <c r="G26" s="627" cm="1">
        <f t="array" aca="1" ref="G26" ca="1">SUMPRODUCT((INDIRECT("'"&amp;G$6&amp;"_KESIS'!$b$48:$b$91")=heat!$B26)*(INDIRECT("'"&amp;G$6&amp;"_KESIS'!$D$1:$BI$1")=heat!$B$3),INDIRECT("'"&amp;G$6&amp;"_KESIS'!$D$48:$BI$91"))</f>
        <v>274.5</v>
      </c>
    </row>
    <row r="27" spans="1:8" ht="13.5">
      <c r="A27" s="109" t="s">
        <v>265</v>
      </c>
      <c r="B27" s="604" t="s">
        <v>122</v>
      </c>
      <c r="C27" s="627" cm="1">
        <f t="array" aca="1" ref="C27" ca="1">SUMPRODUCT((INDIRECT("'"&amp;C$6&amp;"_KESIS'!$b$48:$b$91")=heat!$B27)*(INDIRECT("'"&amp;C$6&amp;"_KESIS'!$D$1:$BI$1")=heat!$B$3),INDIRECT("'"&amp;C$6&amp;"_KESIS'!$D$48:$BI$91"))</f>
        <v>47.5</v>
      </c>
      <c r="D27" s="627" cm="1">
        <f t="array" aca="1" ref="D27" ca="1">SUMPRODUCT((INDIRECT("'"&amp;D$6&amp;"_KESIS'!$b$48:$b$91")=heat!$B27)*(INDIRECT("'"&amp;D$6&amp;"_KESIS'!$D$1:$BI$1")=heat!$B$3),INDIRECT("'"&amp;D$6&amp;"_KESIS'!$D$48:$BI$91"))</f>
        <v>40.6</v>
      </c>
      <c r="E27" s="627" cm="1">
        <f t="array" aca="1" ref="E27" ca="1">SUMPRODUCT((INDIRECT("'"&amp;E$6&amp;"_KESIS'!$b$48:$b$91")=heat!$B27)*(INDIRECT("'"&amp;E$6&amp;"_KESIS'!$D$1:$BI$1")=heat!$B$3),INDIRECT("'"&amp;E$6&amp;"_KESIS'!$D$48:$BI$91"))</f>
        <v>48.3</v>
      </c>
      <c r="F27" s="627" cm="1">
        <f t="array" aca="1" ref="F27" ca="1">SUMPRODUCT((INDIRECT("'"&amp;F$6&amp;"_KESIS'!$b$48:$b$91")=heat!$B27)*(INDIRECT("'"&amp;F$6&amp;"_KESIS'!$D$1:$BI$1")=heat!$B$3),INDIRECT("'"&amp;F$6&amp;"_KESIS'!$D$48:$BI$91"))</f>
        <v>47.9</v>
      </c>
      <c r="G27" s="627" cm="1">
        <f t="array" aca="1" ref="G27" ca="1">SUMPRODUCT((INDIRECT("'"&amp;G$6&amp;"_KESIS'!$b$48:$b$91")=heat!$B27)*(INDIRECT("'"&amp;G$6&amp;"_KESIS'!$D$1:$BI$1")=heat!$B$3),INDIRECT("'"&amp;G$6&amp;"_KESIS'!$D$48:$BI$91"))</f>
        <v>46.7</v>
      </c>
    </row>
    <row r="28" spans="1:8" ht="13.5">
      <c r="A28" s="107" t="s">
        <v>266</v>
      </c>
      <c r="B28" s="600" t="s">
        <v>123</v>
      </c>
      <c r="C28" s="627" cm="1">
        <f t="array" aca="1" ref="C28" ca="1">SUMPRODUCT((INDIRECT("'"&amp;C$6&amp;"_KESIS'!$b$48:$b$91")=heat!$B28)*(INDIRECT("'"&amp;C$6&amp;"_KESIS'!$D$1:$BI$1")=heat!$B$3),INDIRECT("'"&amp;C$6&amp;"_KESIS'!$D$48:$BI$91"))</f>
        <v>0</v>
      </c>
      <c r="D28" s="627" cm="1">
        <f t="array" aca="1" ref="D28" ca="1">SUMPRODUCT((INDIRECT("'"&amp;D$6&amp;"_KESIS'!$b$48:$b$91")=heat!$B28)*(INDIRECT("'"&amp;D$6&amp;"_KESIS'!$D$1:$BI$1")=heat!$B$3),INDIRECT("'"&amp;D$6&amp;"_KESIS'!$D$48:$BI$91"))</f>
        <v>0</v>
      </c>
      <c r="E28" s="627" cm="1">
        <f t="array" aca="1" ref="E28" ca="1">SUMPRODUCT((INDIRECT("'"&amp;E$6&amp;"_KESIS'!$b$48:$b$91")=heat!$B28)*(INDIRECT("'"&amp;E$6&amp;"_KESIS'!$D$1:$BI$1")=heat!$B$3),INDIRECT("'"&amp;E$6&amp;"_KESIS'!$D$48:$BI$91"))</f>
        <v>0</v>
      </c>
      <c r="F28" s="627" cm="1">
        <f t="array" aca="1" ref="F28" ca="1">SUMPRODUCT((INDIRECT("'"&amp;F$6&amp;"_KESIS'!$b$48:$b$91")=heat!$B28)*(INDIRECT("'"&amp;F$6&amp;"_KESIS'!$D$1:$BI$1")=heat!$B$3),INDIRECT("'"&amp;F$6&amp;"_KESIS'!$D$48:$BI$91"))</f>
        <v>0</v>
      </c>
      <c r="G28" s="627" cm="1">
        <f t="array" aca="1" ref="G28" ca="1">SUMPRODUCT((INDIRECT("'"&amp;G$6&amp;"_KESIS'!$b$48:$b$91")=heat!$B28)*(INDIRECT("'"&amp;G$6&amp;"_KESIS'!$D$1:$BI$1")=heat!$B$3),INDIRECT("'"&amp;G$6&amp;"_KESIS'!$D$48:$BI$91"))</f>
        <v>0</v>
      </c>
    </row>
    <row r="29" spans="1:8" ht="13.5">
      <c r="A29" s="107" t="s">
        <v>269</v>
      </c>
      <c r="B29" s="600" t="s">
        <v>124</v>
      </c>
      <c r="C29" s="627" cm="1">
        <f t="array" aca="1" ref="C29" ca="1">SUMPRODUCT((INDIRECT("'"&amp;C$6&amp;"_KESIS'!$b$48:$b$91")=heat!$B29)*(INDIRECT("'"&amp;C$6&amp;"_KESIS'!$D$1:$BI$1")=heat!$B$3),INDIRECT("'"&amp;C$6&amp;"_KESIS'!$D$48:$BI$91"))</f>
        <v>0</v>
      </c>
      <c r="D29" s="627" cm="1">
        <f t="array" aca="1" ref="D29" ca="1">SUMPRODUCT((INDIRECT("'"&amp;D$6&amp;"_KESIS'!$b$48:$b$91")=heat!$B29)*(INDIRECT("'"&amp;D$6&amp;"_KESIS'!$D$1:$BI$1")=heat!$B$3),INDIRECT("'"&amp;D$6&amp;"_KESIS'!$D$48:$BI$91"))</f>
        <v>0</v>
      </c>
      <c r="E29" s="627" cm="1">
        <f t="array" aca="1" ref="E29" ca="1">SUMPRODUCT((INDIRECT("'"&amp;E$6&amp;"_KESIS'!$b$48:$b$91")=heat!$B29)*(INDIRECT("'"&amp;E$6&amp;"_KESIS'!$D$1:$BI$1")=heat!$B$3),INDIRECT("'"&amp;E$6&amp;"_KESIS'!$D$48:$BI$91"))</f>
        <v>0</v>
      </c>
      <c r="F29" s="627" cm="1">
        <f t="array" aca="1" ref="F29" ca="1">SUMPRODUCT((INDIRECT("'"&amp;F$6&amp;"_KESIS'!$b$48:$b$91")=heat!$B29)*(INDIRECT("'"&amp;F$6&amp;"_KESIS'!$D$1:$BI$1")=heat!$B$3),INDIRECT("'"&amp;F$6&amp;"_KESIS'!$D$48:$BI$91"))</f>
        <v>0</v>
      </c>
      <c r="G29" s="627" cm="1">
        <f t="array" aca="1" ref="G29" ca="1">SUMPRODUCT((INDIRECT("'"&amp;G$6&amp;"_KESIS'!$b$48:$b$91")=heat!$B29)*(INDIRECT("'"&amp;G$6&amp;"_KESIS'!$D$1:$BI$1")=heat!$B$3),INDIRECT("'"&amp;G$6&amp;"_KESIS'!$D$48:$BI$91"))</f>
        <v>0</v>
      </c>
    </row>
    <row r="30" spans="1:8" ht="13.5">
      <c r="A30" s="107" t="s">
        <v>268</v>
      </c>
      <c r="B30" s="602" t="s">
        <v>132</v>
      </c>
      <c r="C30" s="627" cm="1">
        <f t="array" aca="1" ref="C30" ca="1">SUMPRODUCT((INDIRECT("'"&amp;C$6&amp;"_KESIS'!$b$48:$b$91")=heat!$B30)*(INDIRECT("'"&amp;C$6&amp;"_KESIS'!$D$1:$BI$1")=heat!$B$3),INDIRECT("'"&amp;C$6&amp;"_KESIS'!$D$48:$BI$91"))</f>
        <v>69.5</v>
      </c>
      <c r="D30" s="627" cm="1">
        <f t="array" aca="1" ref="D30" ca="1">SUMPRODUCT((INDIRECT("'"&amp;D$6&amp;"_KESIS'!$b$48:$b$91")=heat!$B30)*(INDIRECT("'"&amp;D$6&amp;"_KESIS'!$D$1:$BI$1")=heat!$B$3),INDIRECT("'"&amp;D$6&amp;"_KESIS'!$D$48:$BI$91"))</f>
        <v>63.5</v>
      </c>
      <c r="E30" s="627" cm="1">
        <f t="array" aca="1" ref="E30" ca="1">SUMPRODUCT((INDIRECT("'"&amp;E$6&amp;"_KESIS'!$b$48:$b$91")=heat!$B30)*(INDIRECT("'"&amp;E$6&amp;"_KESIS'!$D$1:$BI$1")=heat!$B$3),INDIRECT("'"&amp;E$6&amp;"_KESIS'!$D$48:$BI$91"))</f>
        <v>78.2</v>
      </c>
      <c r="F30" s="627" cm="1">
        <f t="array" aca="1" ref="F30" ca="1">SUMPRODUCT((INDIRECT("'"&amp;F$6&amp;"_KESIS'!$b$48:$b$91")=heat!$B30)*(INDIRECT("'"&amp;F$6&amp;"_KESIS'!$D$1:$BI$1")=heat!$B$3),INDIRECT("'"&amp;F$6&amp;"_KESIS'!$D$48:$BI$91"))</f>
        <v>79.099999999999994</v>
      </c>
      <c r="G30" s="627" cm="1">
        <f t="array" aca="1" ref="G30" ca="1">SUMPRODUCT((INDIRECT("'"&amp;G$6&amp;"_KESIS'!$b$48:$b$91")=heat!$B30)*(INDIRECT("'"&amp;G$6&amp;"_KESIS'!$D$1:$BI$1")=heat!$B$3),INDIRECT("'"&amp;G$6&amp;"_KESIS'!$D$48:$BI$91"))</f>
        <v>79</v>
      </c>
    </row>
    <row r="31" spans="1:8" ht="13.5">
      <c r="A31" s="108" t="s">
        <v>256</v>
      </c>
      <c r="B31" s="601" t="s">
        <v>134</v>
      </c>
      <c r="C31" s="627" cm="1">
        <f t="array" aca="1" ref="C31" ca="1">SUMPRODUCT((INDIRECT("'"&amp;C$6&amp;"_KESIS'!$b$48:$b$91")=heat!$B31)*(INDIRECT("'"&amp;C$6&amp;"_KESIS'!$D$1:$BI$1")=heat!$B$3),INDIRECT("'"&amp;C$6&amp;"_KESIS'!$D$48:$BI$91"))</f>
        <v>0</v>
      </c>
      <c r="D31" s="627" cm="1">
        <f t="array" aca="1" ref="D31" ca="1">SUMPRODUCT((INDIRECT("'"&amp;D$6&amp;"_KESIS'!$b$48:$b$91")=heat!$B31)*(INDIRECT("'"&amp;D$6&amp;"_KESIS'!$D$1:$BI$1")=heat!$B$3),INDIRECT("'"&amp;D$6&amp;"_KESIS'!$D$48:$BI$91"))</f>
        <v>0</v>
      </c>
      <c r="E31" s="627" cm="1">
        <f t="array" aca="1" ref="E31" ca="1">SUMPRODUCT((INDIRECT("'"&amp;E$6&amp;"_KESIS'!$b$48:$b$91")=heat!$B31)*(INDIRECT("'"&amp;E$6&amp;"_KESIS'!$D$1:$BI$1")=heat!$B$3),INDIRECT("'"&amp;E$6&amp;"_KESIS'!$D$48:$BI$91"))</f>
        <v>0</v>
      </c>
      <c r="F31" s="627" cm="1">
        <f t="array" aca="1" ref="F31" ca="1">SUMPRODUCT((INDIRECT("'"&amp;F$6&amp;"_KESIS'!$b$48:$b$91")=heat!$B31)*(INDIRECT("'"&amp;F$6&amp;"_KESIS'!$D$1:$BI$1")=heat!$B$3),INDIRECT("'"&amp;F$6&amp;"_KESIS'!$D$48:$BI$91"))</f>
        <v>0</v>
      </c>
      <c r="G31" s="627" cm="1">
        <f t="array" aca="1" ref="G31" ca="1">SUMPRODUCT((INDIRECT("'"&amp;G$6&amp;"_KESIS'!$b$48:$b$91")=heat!$B31)*(INDIRECT("'"&amp;G$6&amp;"_KESIS'!$D$1:$BI$1")=heat!$B$3),INDIRECT("'"&amp;G$6&amp;"_KESIS'!$D$48:$BI$91"))</f>
        <v>0</v>
      </c>
      <c r="H31" s="429" t="s">
        <v>906</v>
      </c>
    </row>
    <row r="32" spans="1:8" ht="13.5">
      <c r="A32" s="605"/>
      <c r="B32" s="624"/>
      <c r="C32" s="625">
        <f ca="1">SUM(C7:C31)</f>
        <v>3507.7999999999997</v>
      </c>
      <c r="D32" s="625">
        <f t="shared" ref="D32:G32" ca="1" si="0">SUM(D7:D31)</f>
        <v>3661.1</v>
      </c>
      <c r="E32" s="625">
        <f t="shared" ca="1" si="0"/>
        <v>3834.7</v>
      </c>
      <c r="F32" s="625">
        <f t="shared" ca="1" si="0"/>
        <v>3679.1000000000004</v>
      </c>
      <c r="G32" s="625">
        <f t="shared" ca="1" si="0"/>
        <v>3361.2999999999997</v>
      </c>
    </row>
    <row r="33" spans="1:8">
      <c r="A33" s="430" t="s">
        <v>807</v>
      </c>
    </row>
    <row r="34" spans="1:8">
      <c r="A34" s="431"/>
      <c r="B34" s="432" t="s">
        <v>270</v>
      </c>
      <c r="C34" s="431">
        <v>2019</v>
      </c>
      <c r="D34" s="431">
        <v>2020</v>
      </c>
      <c r="E34" s="431">
        <v>2021</v>
      </c>
      <c r="F34" s="431">
        <v>2022</v>
      </c>
      <c r="G34" s="431">
        <v>2023</v>
      </c>
      <c r="H34" s="431"/>
    </row>
    <row r="35" spans="1:8">
      <c r="A35" s="433" t="s">
        <v>781</v>
      </c>
      <c r="B35" s="434" t="s">
        <v>246</v>
      </c>
      <c r="C35" s="488">
        <f ca="1">SUMIF($A$7:$A$31,$B35,C$7:C$31)</f>
        <v>0</v>
      </c>
      <c r="D35" s="488">
        <f t="shared" ref="D35:G35" ca="1" si="1">SUMIF($A$7:$A$31,$B35,D$7:D$31)</f>
        <v>0</v>
      </c>
      <c r="E35" s="488">
        <f t="shared" ca="1" si="1"/>
        <v>0</v>
      </c>
      <c r="F35" s="488">
        <f t="shared" ca="1" si="1"/>
        <v>0</v>
      </c>
      <c r="G35" s="488">
        <f t="shared" ca="1" si="1"/>
        <v>0</v>
      </c>
      <c r="H35" s="431" t="s">
        <v>681</v>
      </c>
    </row>
    <row r="36" spans="1:8">
      <c r="A36" s="433" t="s">
        <v>782</v>
      </c>
      <c r="B36" s="435" t="s">
        <v>247</v>
      </c>
      <c r="C36" s="488">
        <f t="shared" ref="C36:G53" ca="1" si="2">SUMIF($A$7:$A$31,$B36,C$7:C$31)</f>
        <v>0</v>
      </c>
      <c r="D36" s="488">
        <f t="shared" ca="1" si="2"/>
        <v>0</v>
      </c>
      <c r="E36" s="488">
        <f t="shared" ca="1" si="2"/>
        <v>0</v>
      </c>
      <c r="F36" s="488">
        <f t="shared" ca="1" si="2"/>
        <v>0</v>
      </c>
      <c r="G36" s="488">
        <f t="shared" ca="1" si="2"/>
        <v>0</v>
      </c>
      <c r="H36" s="431"/>
    </row>
    <row r="37" spans="1:8">
      <c r="A37" s="433" t="s">
        <v>783</v>
      </c>
      <c r="B37" s="435" t="s">
        <v>248</v>
      </c>
      <c r="C37" s="488">
        <f t="shared" ca="1" si="2"/>
        <v>0</v>
      </c>
      <c r="D37" s="488">
        <f t="shared" ca="1" si="2"/>
        <v>0</v>
      </c>
      <c r="E37" s="488">
        <f t="shared" ca="1" si="2"/>
        <v>0</v>
      </c>
      <c r="F37" s="488">
        <f t="shared" ca="1" si="2"/>
        <v>0</v>
      </c>
      <c r="G37" s="488">
        <f t="shared" ca="1" si="2"/>
        <v>0</v>
      </c>
      <c r="H37" s="431"/>
    </row>
    <row r="38" spans="1:8">
      <c r="A38" s="433" t="s">
        <v>784</v>
      </c>
      <c r="B38" s="434" t="s">
        <v>249</v>
      </c>
      <c r="C38" s="488">
        <f t="shared" ca="1" si="2"/>
        <v>0</v>
      </c>
      <c r="D38" s="488">
        <f t="shared" ca="1" si="2"/>
        <v>0</v>
      </c>
      <c r="E38" s="488">
        <f t="shared" ca="1" si="2"/>
        <v>0</v>
      </c>
      <c r="F38" s="488">
        <f t="shared" ca="1" si="2"/>
        <v>0</v>
      </c>
      <c r="G38" s="488">
        <f t="shared" ca="1" si="2"/>
        <v>0</v>
      </c>
      <c r="H38" s="431" t="s">
        <v>681</v>
      </c>
    </row>
    <row r="39" spans="1:8">
      <c r="A39" s="433" t="s">
        <v>785</v>
      </c>
      <c r="B39" s="434" t="s">
        <v>250</v>
      </c>
      <c r="C39" s="488">
        <f t="shared" ca="1" si="2"/>
        <v>134</v>
      </c>
      <c r="D39" s="488">
        <f t="shared" ca="1" si="2"/>
        <v>118.4</v>
      </c>
      <c r="E39" s="488">
        <f t="shared" ca="1" si="2"/>
        <v>117.1</v>
      </c>
      <c r="F39" s="488">
        <f t="shared" ca="1" si="2"/>
        <v>120.2</v>
      </c>
      <c r="G39" s="488">
        <f t="shared" ca="1" si="2"/>
        <v>107.6</v>
      </c>
      <c r="H39" s="431" t="s">
        <v>681</v>
      </c>
    </row>
    <row r="40" spans="1:8">
      <c r="A40" s="433" t="s">
        <v>786</v>
      </c>
      <c r="B40" s="434" t="s">
        <v>251</v>
      </c>
      <c r="C40" s="488">
        <f t="shared" ca="1" si="2"/>
        <v>253</v>
      </c>
      <c r="D40" s="488">
        <f t="shared" ca="1" si="2"/>
        <v>219.4</v>
      </c>
      <c r="E40" s="488">
        <f t="shared" ca="1" si="2"/>
        <v>244.4</v>
      </c>
      <c r="F40" s="488">
        <f t="shared" ca="1" si="2"/>
        <v>229.1</v>
      </c>
      <c r="G40" s="488">
        <f t="shared" ca="1" si="2"/>
        <v>216.3</v>
      </c>
      <c r="H40" s="431" t="s">
        <v>681</v>
      </c>
    </row>
    <row r="41" spans="1:8">
      <c r="A41" s="433" t="s">
        <v>787</v>
      </c>
      <c r="B41" s="434" t="s">
        <v>252</v>
      </c>
      <c r="C41" s="488">
        <f t="shared" ca="1" si="2"/>
        <v>8.6999999999999993</v>
      </c>
      <c r="D41" s="488">
        <f t="shared" ca="1" si="2"/>
        <v>8.1</v>
      </c>
      <c r="E41" s="488">
        <f t="shared" ca="1" si="2"/>
        <v>7.6</v>
      </c>
      <c r="F41" s="488">
        <f t="shared" ca="1" si="2"/>
        <v>8.8000000000000007</v>
      </c>
      <c r="G41" s="488">
        <f t="shared" ca="1" si="2"/>
        <v>7.9</v>
      </c>
      <c r="H41" s="431" t="s">
        <v>681</v>
      </c>
    </row>
    <row r="42" spans="1:8">
      <c r="A42" s="433" t="s">
        <v>788</v>
      </c>
      <c r="B42" s="434" t="s">
        <v>253</v>
      </c>
      <c r="C42" s="488">
        <f t="shared" ca="1" si="2"/>
        <v>255.5</v>
      </c>
      <c r="D42" s="488">
        <f t="shared" ca="1" si="2"/>
        <v>236.2</v>
      </c>
      <c r="E42" s="488">
        <f t="shared" ca="1" si="2"/>
        <v>241.9</v>
      </c>
      <c r="F42" s="488">
        <f t="shared" ca="1" si="2"/>
        <v>275.39999999999998</v>
      </c>
      <c r="G42" s="488">
        <f t="shared" ca="1" si="2"/>
        <v>220.4</v>
      </c>
      <c r="H42" s="431" t="s">
        <v>681</v>
      </c>
    </row>
    <row r="43" spans="1:8">
      <c r="A43" s="433" t="s">
        <v>789</v>
      </c>
      <c r="B43" s="435" t="s">
        <v>254</v>
      </c>
      <c r="C43" s="488">
        <f t="shared" ca="1" si="2"/>
        <v>0</v>
      </c>
      <c r="D43" s="488">
        <f t="shared" ca="1" si="2"/>
        <v>0</v>
      </c>
      <c r="E43" s="488">
        <f t="shared" ca="1" si="2"/>
        <v>0</v>
      </c>
      <c r="F43" s="488">
        <f t="shared" ca="1" si="2"/>
        <v>0</v>
      </c>
      <c r="G43" s="488">
        <f t="shared" ca="1" si="2"/>
        <v>0</v>
      </c>
      <c r="H43" s="431"/>
    </row>
    <row r="44" spans="1:8">
      <c r="A44" s="433" t="s">
        <v>790</v>
      </c>
      <c r="B44" s="436" t="s">
        <v>257</v>
      </c>
      <c r="C44" s="488">
        <f t="shared" ca="1" si="2"/>
        <v>2357.8000000000002</v>
      </c>
      <c r="D44" s="488">
        <f t="shared" ca="1" si="2"/>
        <v>2599.4</v>
      </c>
      <c r="E44" s="488">
        <f t="shared" ca="1" si="2"/>
        <v>2724.1</v>
      </c>
      <c r="F44" s="488">
        <f t="shared" ca="1" si="2"/>
        <v>2538.8000000000002</v>
      </c>
      <c r="G44" s="488">
        <f t="shared" ca="1" si="2"/>
        <v>2364.9</v>
      </c>
      <c r="H44" s="431" t="s">
        <v>670</v>
      </c>
    </row>
    <row r="45" spans="1:8">
      <c r="A45" s="433" t="s">
        <v>791</v>
      </c>
      <c r="B45" s="437" t="s">
        <v>398</v>
      </c>
      <c r="C45" s="488">
        <f t="shared" ca="1" si="2"/>
        <v>0.3</v>
      </c>
      <c r="D45" s="488">
        <f t="shared" ca="1" si="2"/>
        <v>0.5</v>
      </c>
      <c r="E45" s="488">
        <f t="shared" ca="1" si="2"/>
        <v>0.5</v>
      </c>
      <c r="F45" s="488">
        <f t="shared" ca="1" si="2"/>
        <v>0.5</v>
      </c>
      <c r="G45" s="488">
        <f t="shared" ca="1" si="2"/>
        <v>0.3</v>
      </c>
      <c r="H45" s="431" t="s">
        <v>681</v>
      </c>
    </row>
    <row r="46" spans="1:8">
      <c r="A46" s="433" t="s">
        <v>792</v>
      </c>
      <c r="B46" s="438" t="s">
        <v>259</v>
      </c>
      <c r="C46" s="488">
        <f t="shared" ca="1" si="2"/>
        <v>6.2</v>
      </c>
      <c r="D46" s="488">
        <f t="shared" ca="1" si="2"/>
        <v>5.8</v>
      </c>
      <c r="E46" s="488">
        <f t="shared" ca="1" si="2"/>
        <v>5.6</v>
      </c>
      <c r="F46" s="488">
        <f t="shared" ca="1" si="2"/>
        <v>6.4</v>
      </c>
      <c r="G46" s="488">
        <f t="shared" ca="1" si="2"/>
        <v>5.6</v>
      </c>
      <c r="H46" s="431" t="s">
        <v>801</v>
      </c>
    </row>
    <row r="47" spans="1:8">
      <c r="A47" s="433" t="s">
        <v>793</v>
      </c>
      <c r="B47" s="439" t="s">
        <v>261</v>
      </c>
      <c r="C47" s="488">
        <f t="shared" ca="1" si="2"/>
        <v>70.2</v>
      </c>
      <c r="D47" s="488">
        <f t="shared" ca="1" si="2"/>
        <v>76.599999999999994</v>
      </c>
      <c r="E47" s="488">
        <f t="shared" ca="1" si="2"/>
        <v>71.3</v>
      </c>
      <c r="F47" s="488">
        <f t="shared" ca="1" si="2"/>
        <v>73</v>
      </c>
      <c r="G47" s="488">
        <f t="shared" ca="1" si="2"/>
        <v>38.1</v>
      </c>
      <c r="H47" s="431" t="s">
        <v>216</v>
      </c>
    </row>
    <row r="48" spans="1:8">
      <c r="A48" s="433" t="s">
        <v>794</v>
      </c>
      <c r="B48" s="440" t="s">
        <v>262</v>
      </c>
      <c r="C48" s="488">
        <f t="shared" ca="1" si="2"/>
        <v>305.10000000000002</v>
      </c>
      <c r="D48" s="488">
        <f t="shared" ca="1" si="2"/>
        <v>292.60000000000002</v>
      </c>
      <c r="E48" s="488">
        <f t="shared" ca="1" si="2"/>
        <v>295.7</v>
      </c>
      <c r="F48" s="488">
        <f t="shared" ca="1" si="2"/>
        <v>299.89999999999998</v>
      </c>
      <c r="G48" s="488">
        <f t="shared" ca="1" si="2"/>
        <v>274.5</v>
      </c>
      <c r="H48" s="431" t="s">
        <v>217</v>
      </c>
    </row>
    <row r="49" spans="1:18">
      <c r="A49" s="433" t="s">
        <v>795</v>
      </c>
      <c r="B49" s="441" t="s">
        <v>265</v>
      </c>
      <c r="C49" s="488">
        <f t="shared" ca="1" si="2"/>
        <v>47.5</v>
      </c>
      <c r="D49" s="488">
        <f t="shared" ca="1" si="2"/>
        <v>40.6</v>
      </c>
      <c r="E49" s="488">
        <f t="shared" ca="1" si="2"/>
        <v>48.3</v>
      </c>
      <c r="F49" s="488">
        <f t="shared" ca="1" si="2"/>
        <v>47.9</v>
      </c>
      <c r="G49" s="488">
        <f t="shared" ca="1" si="2"/>
        <v>46.7</v>
      </c>
      <c r="H49" s="431" t="s">
        <v>680</v>
      </c>
    </row>
    <row r="50" spans="1:18">
      <c r="A50" s="433" t="s">
        <v>796</v>
      </c>
      <c r="B50" s="434" t="s">
        <v>266</v>
      </c>
      <c r="C50" s="488">
        <f t="shared" ca="1" si="2"/>
        <v>0</v>
      </c>
      <c r="D50" s="488">
        <f t="shared" ca="1" si="2"/>
        <v>0</v>
      </c>
      <c r="E50" s="488">
        <f t="shared" ca="1" si="2"/>
        <v>0</v>
      </c>
      <c r="F50" s="488">
        <f t="shared" ca="1" si="2"/>
        <v>0</v>
      </c>
      <c r="G50" s="488">
        <f t="shared" ca="1" si="2"/>
        <v>0</v>
      </c>
      <c r="H50" s="431" t="s">
        <v>681</v>
      </c>
    </row>
    <row r="51" spans="1:18">
      <c r="A51" s="433" t="s">
        <v>797</v>
      </c>
      <c r="B51" s="435" t="s">
        <v>267</v>
      </c>
      <c r="C51" s="488">
        <f t="shared" ca="1" si="2"/>
        <v>0</v>
      </c>
      <c r="D51" s="488">
        <f t="shared" ca="1" si="2"/>
        <v>0</v>
      </c>
      <c r="E51" s="488">
        <f t="shared" ca="1" si="2"/>
        <v>0</v>
      </c>
      <c r="F51" s="488">
        <f t="shared" ca="1" si="2"/>
        <v>0</v>
      </c>
      <c r="G51" s="488">
        <f t="shared" ca="1" si="2"/>
        <v>0</v>
      </c>
      <c r="H51" s="431"/>
    </row>
    <row r="52" spans="1:18">
      <c r="A52" s="433" t="s">
        <v>798</v>
      </c>
      <c r="B52" s="434" t="s">
        <v>268</v>
      </c>
      <c r="C52" s="488">
        <f t="shared" ca="1" si="2"/>
        <v>69.5</v>
      </c>
      <c r="D52" s="488">
        <f t="shared" ca="1" si="2"/>
        <v>63.5</v>
      </c>
      <c r="E52" s="488">
        <f t="shared" ca="1" si="2"/>
        <v>78.2</v>
      </c>
      <c r="F52" s="488">
        <f t="shared" ca="1" si="2"/>
        <v>79.099999999999994</v>
      </c>
      <c r="G52" s="488">
        <f t="shared" ca="1" si="2"/>
        <v>79</v>
      </c>
      <c r="H52" s="431"/>
    </row>
    <row r="53" spans="1:18">
      <c r="A53" s="433" t="s">
        <v>799</v>
      </c>
      <c r="B53" s="434" t="s">
        <v>269</v>
      </c>
      <c r="C53" s="488">
        <f t="shared" ca="1" si="2"/>
        <v>0</v>
      </c>
      <c r="D53" s="488">
        <f t="shared" ca="1" si="2"/>
        <v>0</v>
      </c>
      <c r="E53" s="488">
        <f t="shared" ca="1" si="2"/>
        <v>0</v>
      </c>
      <c r="F53" s="488">
        <f t="shared" ca="1" si="2"/>
        <v>0</v>
      </c>
      <c r="G53" s="488">
        <f t="shared" ca="1" si="2"/>
        <v>0</v>
      </c>
      <c r="H53" s="431" t="s">
        <v>681</v>
      </c>
    </row>
    <row r="54" spans="1:18">
      <c r="C54" s="490">
        <f ca="1">SUM(C35:C53)-C32</f>
        <v>0</v>
      </c>
      <c r="D54" s="490">
        <f t="shared" ref="D54:G54" ca="1" si="3">SUM(D35:D53)-D32</f>
        <v>0</v>
      </c>
      <c r="E54" s="490">
        <f t="shared" ca="1" si="3"/>
        <v>0</v>
      </c>
      <c r="F54" s="490">
        <f t="shared" ca="1" si="3"/>
        <v>0</v>
      </c>
      <c r="G54" s="490">
        <f t="shared" ca="1" si="3"/>
        <v>0</v>
      </c>
    </row>
    <row r="55" spans="1:18" ht="14.25" thickBot="1">
      <c r="A55" s="463" t="s">
        <v>802</v>
      </c>
    </row>
    <row r="56" spans="1:18" ht="12.75" thickBot="1">
      <c r="A56" s="465" t="str">
        <f>About!B74</f>
        <v xml:space="preserve">Conversion rate (1 MTOE =): </v>
      </c>
      <c r="B56" s="464">
        <f>About!C74</f>
        <v>39656668310000</v>
      </c>
      <c r="C56" s="442" t="str">
        <f>About!D74</f>
        <v>BTU</v>
      </c>
    </row>
    <row r="57" spans="1:18" ht="12.75" thickBot="1">
      <c r="A57" s="465" t="s">
        <v>828</v>
      </c>
      <c r="B57" s="464">
        <f>About!C74/1000</f>
        <v>39656668310</v>
      </c>
      <c r="C57" s="442" t="str">
        <f>About!D74</f>
        <v>BTU</v>
      </c>
    </row>
    <row r="58" spans="1:18">
      <c r="A58" s="442"/>
    </row>
    <row r="59" spans="1:18">
      <c r="A59" s="429" t="s">
        <v>826</v>
      </c>
    </row>
    <row r="60" spans="1:18" ht="96">
      <c r="A60" s="466" t="s">
        <v>824</v>
      </c>
      <c r="B60" s="513" t="s">
        <v>825</v>
      </c>
      <c r="C60" s="475">
        <v>2019</v>
      </c>
      <c r="D60" s="443">
        <v>2020</v>
      </c>
      <c r="E60" s="443">
        <v>2021</v>
      </c>
      <c r="F60" s="443">
        <v>2022</v>
      </c>
      <c r="G60" s="443">
        <v>2024</v>
      </c>
      <c r="H60" s="444">
        <v>2030</v>
      </c>
      <c r="I60" s="444">
        <v>2040</v>
      </c>
      <c r="J60" s="444">
        <v>2050</v>
      </c>
      <c r="K60" s="445" t="s">
        <v>1079</v>
      </c>
      <c r="L60" s="445" t="s">
        <v>809</v>
      </c>
      <c r="M60" s="445" t="s">
        <v>810</v>
      </c>
      <c r="N60" s="446" t="s">
        <v>1080</v>
      </c>
      <c r="O60" s="446" t="s">
        <v>1081</v>
      </c>
      <c r="P60" s="447" t="s">
        <v>1082</v>
      </c>
      <c r="Q60" s="447"/>
      <c r="R60" s="447"/>
    </row>
    <row r="61" spans="1:18">
      <c r="A61" s="510" t="s">
        <v>670</v>
      </c>
      <c r="B61" s="428" t="s">
        <v>836</v>
      </c>
      <c r="C61" s="511">
        <v>72.003</v>
      </c>
      <c r="D61" s="450">
        <v>69.153999999999996</v>
      </c>
      <c r="E61" s="450">
        <v>65.953999999999994</v>
      </c>
      <c r="F61" s="450">
        <v>66.016000000000005</v>
      </c>
      <c r="G61" s="450">
        <v>66.864999999999995</v>
      </c>
      <c r="H61" s="451">
        <v>68.92</v>
      </c>
      <c r="I61" s="451">
        <v>70.64</v>
      </c>
      <c r="J61" s="451">
        <v>68.197000000000003</v>
      </c>
      <c r="K61" s="452">
        <f>_xlfn.RRI(H$60-G$60,G61,H61)</f>
        <v>5.0578731287669321E-3</v>
      </c>
      <c r="L61" s="452">
        <f t="shared" ref="L61:M66" si="4">_xlfn.RRI(I$60-H$60,H61,I61)</f>
        <v>2.4680551096492032E-3</v>
      </c>
      <c r="M61" s="452">
        <f t="shared" si="4"/>
        <v>-3.5134115432337021E-3</v>
      </c>
      <c r="N61" s="453">
        <v>62.121000000000002</v>
      </c>
      <c r="O61" s="453">
        <v>1.0763670900339659</v>
      </c>
      <c r="P61" s="453"/>
      <c r="Q61" s="453"/>
      <c r="R61" s="453"/>
    </row>
    <row r="62" spans="1:18">
      <c r="A62" s="510" t="s">
        <v>675</v>
      </c>
      <c r="B62" s="428" t="s">
        <v>836</v>
      </c>
      <c r="C62" s="511">
        <v>4.5819999999999999</v>
      </c>
      <c r="D62" s="450">
        <v>4.069</v>
      </c>
      <c r="E62" s="450">
        <v>4.9569999999999999</v>
      </c>
      <c r="F62" s="450">
        <v>4.9939999999999998</v>
      </c>
      <c r="G62" s="450">
        <v>4.1680000000000001</v>
      </c>
      <c r="H62" s="451">
        <v>4.7309999999999999</v>
      </c>
      <c r="I62" s="451">
        <v>4.9139999999999997</v>
      </c>
      <c r="J62" s="451">
        <v>4.992</v>
      </c>
      <c r="K62" s="452">
        <f t="shared" ref="K62:K66" si="5">_xlfn.RRI(H$60-G$60,G62,H62)</f>
        <v>2.1341250899441278E-2</v>
      </c>
      <c r="L62" s="452">
        <f t="shared" si="4"/>
        <v>3.8023785132432764E-3</v>
      </c>
      <c r="M62" s="452">
        <f t="shared" si="4"/>
        <v>1.5760764017664908E-3</v>
      </c>
      <c r="N62" s="453">
        <v>4.8090000000000002</v>
      </c>
      <c r="O62" s="453">
        <v>0.86670825535454354</v>
      </c>
      <c r="P62" s="453"/>
      <c r="Q62" s="453"/>
      <c r="R62" s="453"/>
    </row>
    <row r="63" spans="1:18">
      <c r="A63" s="510" t="s">
        <v>676</v>
      </c>
      <c r="B63" s="428" t="s">
        <v>836</v>
      </c>
      <c r="C63" s="511">
        <v>30.408999999999999</v>
      </c>
      <c r="D63" s="450">
        <v>29.1427906799547</v>
      </c>
      <c r="E63" s="450">
        <v>27.651041000000003</v>
      </c>
      <c r="F63" s="450">
        <v>25.899132999999999</v>
      </c>
      <c r="G63" s="450">
        <v>26.102329067253059</v>
      </c>
      <c r="H63" s="451">
        <v>28.841999999999999</v>
      </c>
      <c r="I63" s="451">
        <v>28.777000000000001</v>
      </c>
      <c r="J63" s="451">
        <v>27.91</v>
      </c>
      <c r="K63" s="452">
        <f t="shared" si="5"/>
        <v>1.6773811999221122E-2</v>
      </c>
      <c r="L63" s="452">
        <f t="shared" si="4"/>
        <v>-2.2559466657789962E-4</v>
      </c>
      <c r="M63" s="452">
        <f t="shared" si="4"/>
        <v>-3.0544665383983594E-3</v>
      </c>
      <c r="N63" s="453">
        <v>26.710999999999999</v>
      </c>
      <c r="O63" s="453">
        <v>0.97721272386855829</v>
      </c>
      <c r="P63" s="453"/>
      <c r="Q63" s="453"/>
      <c r="R63" s="453"/>
    </row>
    <row r="64" spans="1:18">
      <c r="A64" s="510" t="s">
        <v>217</v>
      </c>
      <c r="B64" s="428" t="s">
        <v>836</v>
      </c>
      <c r="C64" s="512">
        <v>8.7218068970988725</v>
      </c>
      <c r="D64" s="454">
        <v>8.7030517951205457</v>
      </c>
      <c r="E64" s="450">
        <v>9.9507940000000001</v>
      </c>
      <c r="F64" s="450">
        <v>9.8960799999999995</v>
      </c>
      <c r="G64" s="450">
        <v>10.794705</v>
      </c>
      <c r="H64" s="451">
        <v>11.766</v>
      </c>
      <c r="I64" s="451">
        <v>12.585000000000001</v>
      </c>
      <c r="J64" s="451">
        <v>12.579000000000001</v>
      </c>
      <c r="K64" s="452">
        <f t="shared" si="5"/>
        <v>1.4463309345632336E-2</v>
      </c>
      <c r="L64" s="452">
        <f t="shared" si="4"/>
        <v>6.7518528899193075E-3</v>
      </c>
      <c r="M64" s="452">
        <f t="shared" si="4"/>
        <v>-4.7686036039218394E-5</v>
      </c>
      <c r="N64" s="453">
        <v>10.189</v>
      </c>
      <c r="O64" s="453">
        <v>1.0594469525959369</v>
      </c>
      <c r="P64" s="453"/>
      <c r="Q64" s="453"/>
      <c r="R64" s="453"/>
    </row>
    <row r="65" spans="1:34">
      <c r="A65" s="510" t="s">
        <v>680</v>
      </c>
      <c r="B65" s="428" t="s">
        <v>836</v>
      </c>
      <c r="C65" s="512">
        <v>2.6921931029011268</v>
      </c>
      <c r="D65" s="454">
        <v>2.6507447020428976</v>
      </c>
      <c r="E65" s="450">
        <v>2.9925895855895681</v>
      </c>
      <c r="F65" s="450">
        <v>3.0996379999999997</v>
      </c>
      <c r="G65" s="450">
        <v>3.1424190000000003</v>
      </c>
      <c r="H65" s="451">
        <v>3.13</v>
      </c>
      <c r="I65" s="451">
        <v>3.173</v>
      </c>
      <c r="J65" s="451">
        <v>3.0619999999999998</v>
      </c>
      <c r="K65" s="452">
        <f t="shared" si="5"/>
        <v>-6.5976241794685198E-4</v>
      </c>
      <c r="L65" s="452">
        <f t="shared" si="4"/>
        <v>1.3653820914159009E-3</v>
      </c>
      <c r="M65" s="452">
        <f t="shared" si="4"/>
        <v>-3.5545889742776282E-3</v>
      </c>
      <c r="N65" s="453">
        <v>3.1280000000000001</v>
      </c>
      <c r="O65" s="453">
        <v>1.0046096547314578</v>
      </c>
      <c r="P65" s="453"/>
      <c r="Q65" s="453"/>
      <c r="R65" s="453"/>
    </row>
    <row r="66" spans="1:34">
      <c r="A66" s="510" t="s">
        <v>681</v>
      </c>
      <c r="B66" s="428" t="s">
        <v>836</v>
      </c>
      <c r="C66" s="511">
        <v>24.565000000000012</v>
      </c>
      <c r="D66" s="450">
        <v>24.279412822881852</v>
      </c>
      <c r="E66" s="450">
        <v>19.289575414410422</v>
      </c>
      <c r="F66" s="450">
        <v>18.517149000000003</v>
      </c>
      <c r="G66" s="450">
        <v>26.316547</v>
      </c>
      <c r="H66" s="451">
        <v>27.247</v>
      </c>
      <c r="I66" s="451">
        <v>25.64</v>
      </c>
      <c r="J66" s="451">
        <v>22.606999999999999</v>
      </c>
      <c r="K66" s="452">
        <f t="shared" si="5"/>
        <v>5.8077195328536391E-3</v>
      </c>
      <c r="L66" s="452">
        <f t="shared" si="4"/>
        <v>-6.0605395152980579E-3</v>
      </c>
      <c r="M66" s="452">
        <f t="shared" si="4"/>
        <v>-1.2510488887875759E-2</v>
      </c>
      <c r="N66" s="453">
        <v>25.337</v>
      </c>
      <c r="O66" s="453">
        <v>1.0386607333149149</v>
      </c>
      <c r="P66" s="453"/>
      <c r="Q66" s="453"/>
      <c r="R66" s="453"/>
    </row>
    <row r="67" spans="1:34">
      <c r="A67" s="468" t="s">
        <v>827</v>
      </c>
      <c r="B67" s="514"/>
      <c r="C67" s="470">
        <f>SUM(C61:C66)</f>
        <v>142.97300000000001</v>
      </c>
      <c r="D67" s="470">
        <f t="shared" ref="D67:J67" si="6">SUM(D61:D66)</f>
        <v>137.999</v>
      </c>
      <c r="E67" s="470">
        <f t="shared" si="6"/>
        <v>130.79499999999999</v>
      </c>
      <c r="F67" s="470">
        <f t="shared" si="6"/>
        <v>128.422</v>
      </c>
      <c r="G67" s="470">
        <f t="shared" si="6"/>
        <v>137.38900006725305</v>
      </c>
      <c r="H67" s="470">
        <f t="shared" si="6"/>
        <v>144.636</v>
      </c>
      <c r="I67" s="470">
        <f t="shared" si="6"/>
        <v>145.72899999999998</v>
      </c>
      <c r="J67" s="470">
        <f t="shared" si="6"/>
        <v>139.34699999999998</v>
      </c>
      <c r="K67" s="471"/>
      <c r="L67" s="471"/>
      <c r="M67" s="471"/>
      <c r="N67" s="453"/>
      <c r="O67" s="453"/>
      <c r="P67" s="453"/>
      <c r="Q67" s="453"/>
      <c r="R67" s="453"/>
    </row>
    <row r="68" spans="1:34">
      <c r="A68" s="472" t="s">
        <v>816</v>
      </c>
      <c r="B68" s="473"/>
      <c r="C68" s="471">
        <f>SUM(C61:C66)*$B$56</f>
        <v>5669832838285631</v>
      </c>
      <c r="D68" s="471">
        <f t="shared" ref="D68:J68" si="7">SUM(D61:D66)*$B$56</f>
        <v>5472580570111690</v>
      </c>
      <c r="E68" s="471">
        <f t="shared" si="7"/>
        <v>5186893931606450</v>
      </c>
      <c r="F68" s="471">
        <f t="shared" si="7"/>
        <v>5092788657706820</v>
      </c>
      <c r="G68" s="471">
        <f t="shared" si="7"/>
        <v>5448390005109622</v>
      </c>
      <c r="H68" s="471">
        <f t="shared" si="7"/>
        <v>5735781877685160</v>
      </c>
      <c r="I68" s="471">
        <f t="shared" si="7"/>
        <v>5779126616147989</v>
      </c>
      <c r="J68" s="471">
        <f t="shared" si="7"/>
        <v>5526037758993569</v>
      </c>
      <c r="K68" s="473"/>
      <c r="L68" s="474"/>
      <c r="M68" s="473"/>
    </row>
    <row r="69" spans="1:34">
      <c r="A69" s="442"/>
    </row>
    <row r="70" spans="1:34">
      <c r="A70" s="442"/>
    </row>
    <row r="71" spans="1:34">
      <c r="A71" s="430" t="s">
        <v>823</v>
      </c>
    </row>
    <row r="72" spans="1:34" s="479" customFormat="1">
      <c r="A72" s="477" t="s">
        <v>812</v>
      </c>
      <c r="B72" s="478" t="s">
        <v>270</v>
      </c>
      <c r="C72" s="476">
        <v>2019</v>
      </c>
      <c r="D72" s="476">
        <v>2020</v>
      </c>
      <c r="E72" s="476">
        <v>2021</v>
      </c>
      <c r="F72" s="476">
        <v>2022</v>
      </c>
      <c r="G72" s="476">
        <v>2023</v>
      </c>
      <c r="H72" s="477">
        <v>2024</v>
      </c>
      <c r="I72" s="477">
        <v>2025</v>
      </c>
      <c r="J72" s="477">
        <v>2026</v>
      </c>
      <c r="K72" s="477">
        <v>2027</v>
      </c>
      <c r="L72" s="477">
        <v>2028</v>
      </c>
      <c r="M72" s="477">
        <v>2029</v>
      </c>
      <c r="N72" s="476">
        <v>2030</v>
      </c>
      <c r="O72" s="477">
        <v>2031</v>
      </c>
      <c r="P72" s="477">
        <v>2032</v>
      </c>
      <c r="Q72" s="477">
        <v>2033</v>
      </c>
      <c r="R72" s="477">
        <v>2034</v>
      </c>
      <c r="S72" s="477">
        <v>2035</v>
      </c>
      <c r="T72" s="477">
        <v>2036</v>
      </c>
      <c r="U72" s="477">
        <v>2037</v>
      </c>
      <c r="V72" s="477">
        <v>2038</v>
      </c>
      <c r="W72" s="477">
        <v>2039</v>
      </c>
      <c r="X72" s="476">
        <v>2040</v>
      </c>
      <c r="Y72" s="477">
        <v>2041</v>
      </c>
      <c r="Z72" s="477">
        <v>2042</v>
      </c>
      <c r="AA72" s="477">
        <v>2043</v>
      </c>
      <c r="AB72" s="477">
        <v>2044</v>
      </c>
      <c r="AC72" s="477">
        <v>2045</v>
      </c>
      <c r="AD72" s="477">
        <v>2046</v>
      </c>
      <c r="AE72" s="477">
        <v>2047</v>
      </c>
      <c r="AF72" s="477">
        <v>2048</v>
      </c>
      <c r="AG72" s="477">
        <v>2049</v>
      </c>
      <c r="AH72" s="476">
        <v>2050</v>
      </c>
    </row>
    <row r="73" spans="1:34">
      <c r="A73" s="431" t="s">
        <v>681</v>
      </c>
      <c r="B73" s="434" t="s">
        <v>246</v>
      </c>
      <c r="C73" s="456">
        <f t="shared" ref="C73:G82" ca="1" si="8">C35*$B$57</f>
        <v>0</v>
      </c>
      <c r="D73" s="456">
        <f t="shared" ca="1" si="8"/>
        <v>0</v>
      </c>
      <c r="E73" s="456">
        <f t="shared" ca="1" si="8"/>
        <v>0</v>
      </c>
      <c r="F73" s="456">
        <f t="shared" ca="1" si="8"/>
        <v>0</v>
      </c>
      <c r="G73" s="456">
        <f t="shared" ca="1" si="8"/>
        <v>0</v>
      </c>
      <c r="H73" s="452">
        <f ca="1">G73*$O$66</f>
        <v>0</v>
      </c>
      <c r="I73" s="452">
        <f t="shared" ref="I73:N73" ca="1" si="9">H73*(1+$K$66)</f>
        <v>0</v>
      </c>
      <c r="J73" s="452">
        <f t="shared" ca="1" si="9"/>
        <v>0</v>
      </c>
      <c r="K73" s="452">
        <f t="shared" ca="1" si="9"/>
        <v>0</v>
      </c>
      <c r="L73" s="452">
        <f t="shared" ca="1" si="9"/>
        <v>0</v>
      </c>
      <c r="M73" s="452">
        <f t="shared" ca="1" si="9"/>
        <v>0</v>
      </c>
      <c r="N73" s="452">
        <f t="shared" ca="1" si="9"/>
        <v>0</v>
      </c>
      <c r="O73" s="452">
        <f t="shared" ref="O73:X73" ca="1" si="10">N73*(1+$L$66)</f>
        <v>0</v>
      </c>
      <c r="P73" s="452">
        <f t="shared" ca="1" si="10"/>
        <v>0</v>
      </c>
      <c r="Q73" s="452">
        <f t="shared" ca="1" si="10"/>
        <v>0</v>
      </c>
      <c r="R73" s="452">
        <f t="shared" ca="1" si="10"/>
        <v>0</v>
      </c>
      <c r="S73" s="452">
        <f t="shared" ca="1" si="10"/>
        <v>0</v>
      </c>
      <c r="T73" s="452">
        <f t="shared" ca="1" si="10"/>
        <v>0</v>
      </c>
      <c r="U73" s="452">
        <f t="shared" ca="1" si="10"/>
        <v>0</v>
      </c>
      <c r="V73" s="452">
        <f t="shared" ca="1" si="10"/>
        <v>0</v>
      </c>
      <c r="W73" s="452">
        <f t="shared" ca="1" si="10"/>
        <v>0</v>
      </c>
      <c r="X73" s="452">
        <f t="shared" ca="1" si="10"/>
        <v>0</v>
      </c>
      <c r="Y73" s="452">
        <f t="shared" ref="Y73:AH73" ca="1" si="11">X73*(1+$M$66)</f>
        <v>0</v>
      </c>
      <c r="Z73" s="452">
        <f t="shared" ca="1" si="11"/>
        <v>0</v>
      </c>
      <c r="AA73" s="452">
        <f t="shared" ca="1" si="11"/>
        <v>0</v>
      </c>
      <c r="AB73" s="452">
        <f t="shared" ca="1" si="11"/>
        <v>0</v>
      </c>
      <c r="AC73" s="452">
        <f t="shared" ca="1" si="11"/>
        <v>0</v>
      </c>
      <c r="AD73" s="452">
        <f t="shared" ca="1" si="11"/>
        <v>0</v>
      </c>
      <c r="AE73" s="452">
        <f t="shared" ca="1" si="11"/>
        <v>0</v>
      </c>
      <c r="AF73" s="452">
        <f t="shared" ca="1" si="11"/>
        <v>0</v>
      </c>
      <c r="AG73" s="452">
        <f t="shared" ca="1" si="11"/>
        <v>0</v>
      </c>
      <c r="AH73" s="452">
        <f t="shared" ca="1" si="11"/>
        <v>0</v>
      </c>
    </row>
    <row r="74" spans="1:34">
      <c r="A74" s="431" t="s">
        <v>813</v>
      </c>
      <c r="B74" s="435" t="s">
        <v>247</v>
      </c>
      <c r="C74" s="456">
        <f t="shared" ca="1" si="8"/>
        <v>0</v>
      </c>
      <c r="D74" s="456">
        <f t="shared" ca="1" si="8"/>
        <v>0</v>
      </c>
      <c r="E74" s="456">
        <f t="shared" ca="1" si="8"/>
        <v>0</v>
      </c>
      <c r="F74" s="456">
        <f t="shared" ca="1" si="8"/>
        <v>0</v>
      </c>
      <c r="G74" s="456">
        <f t="shared" ca="1" si="8"/>
        <v>0</v>
      </c>
      <c r="H74" s="452">
        <f ca="1">G74*(1+'KEEI BAU - Coal Supply'!J$42)</f>
        <v>0</v>
      </c>
      <c r="I74" s="452">
        <f ca="1">H74*(1+'KEEI BAU - Coal Supply'!K$42)</f>
        <v>0</v>
      </c>
      <c r="J74" s="452">
        <f ca="1">I74*(1+'KEEI BAU - Coal Supply'!L$42)</f>
        <v>0</v>
      </c>
      <c r="K74" s="452">
        <f ca="1">J74*(1+'KEEI BAU - Coal Supply'!M$42)</f>
        <v>0</v>
      </c>
      <c r="L74" s="452">
        <f ca="1">K74*(1+'KEEI BAU - Coal Supply'!N$42)</f>
        <v>0</v>
      </c>
      <c r="M74" s="452">
        <f ca="1">L74*(1+'KEEI BAU - Coal Supply'!O$42)</f>
        <v>0</v>
      </c>
      <c r="N74" s="452">
        <f ca="1">M74*(1+'KEEI BAU - Coal Supply'!P$42)</f>
        <v>0</v>
      </c>
      <c r="O74" s="452">
        <f ca="1">N74*(1+'KEEI BAU - Coal Supply'!Q$42)</f>
        <v>0</v>
      </c>
      <c r="P74" s="452">
        <f ca="1">O74*(1+'KEEI BAU - Coal Supply'!R$42)</f>
        <v>0</v>
      </c>
      <c r="Q74" s="452">
        <f ca="1">P74*(1+'KEEI BAU - Coal Supply'!S$42)</f>
        <v>0</v>
      </c>
      <c r="R74" s="452">
        <f ca="1">Q74*(1+'KEEI BAU - Coal Supply'!T$42)</f>
        <v>0</v>
      </c>
      <c r="S74" s="452">
        <f ca="1">R74*(1+'KEEI BAU - Coal Supply'!U$42)</f>
        <v>0</v>
      </c>
      <c r="T74" s="452">
        <f ca="1">S74*(1+'KEEI BAU - Coal Supply'!V$42)</f>
        <v>0</v>
      </c>
      <c r="U74" s="452">
        <f ca="1">T74*(1+'KEEI BAU - Coal Supply'!W$42)</f>
        <v>0</v>
      </c>
      <c r="V74" s="452">
        <f ca="1">U74*(1+'KEEI BAU - Coal Supply'!X$42)</f>
        <v>0</v>
      </c>
      <c r="W74" s="452">
        <f ca="1">V74*(1+'KEEI BAU - Coal Supply'!Y$42)</f>
        <v>0</v>
      </c>
      <c r="X74" s="452">
        <f ca="1">W74*(1+'KEEI BAU - Coal Supply'!Z$42)</f>
        <v>0</v>
      </c>
      <c r="Y74" s="452">
        <f ca="1">X74*(1+'KEEI BAU - Coal Supply'!AA$42)</f>
        <v>0</v>
      </c>
      <c r="Z74" s="452">
        <f ca="1">Y74*(1+'KEEI BAU - Coal Supply'!AB$42)</f>
        <v>0</v>
      </c>
      <c r="AA74" s="452">
        <f ca="1">Z74*(1+'KEEI BAU - Coal Supply'!AC$42)</f>
        <v>0</v>
      </c>
      <c r="AB74" s="452">
        <f ca="1">AA74*(1+'KEEI BAU - Coal Supply'!AD$42)</f>
        <v>0</v>
      </c>
      <c r="AC74" s="452">
        <f ca="1">AB74*(1+'KEEI BAU - Coal Supply'!AE$42)</f>
        <v>0</v>
      </c>
      <c r="AD74" s="452">
        <f ca="1">AC74*(1+'KEEI BAU - Coal Supply'!AF$42)</f>
        <v>0</v>
      </c>
      <c r="AE74" s="452">
        <f ca="1">AD74*(1+'KEEI BAU - Coal Supply'!AG$42)</f>
        <v>0</v>
      </c>
      <c r="AF74" s="452">
        <f ca="1">AE74*(1+'KEEI BAU - Coal Supply'!AH$42)</f>
        <v>0</v>
      </c>
      <c r="AG74" s="452">
        <f ca="1">AF74*(1+'KEEI BAU - Coal Supply'!AI$42)</f>
        <v>0</v>
      </c>
      <c r="AH74" s="452">
        <f ca="1">AG74*(1+'KEEI BAU - Coal Supply'!AJ$42)</f>
        <v>0</v>
      </c>
    </row>
    <row r="75" spans="1:34">
      <c r="A75" s="431" t="s">
        <v>814</v>
      </c>
      <c r="B75" s="435" t="s">
        <v>248</v>
      </c>
      <c r="C75" s="456">
        <f t="shared" ca="1" si="8"/>
        <v>0</v>
      </c>
      <c r="D75" s="456">
        <f t="shared" ca="1" si="8"/>
        <v>0</v>
      </c>
      <c r="E75" s="456">
        <f t="shared" ca="1" si="8"/>
        <v>0</v>
      </c>
      <c r="F75" s="456">
        <f t="shared" ca="1" si="8"/>
        <v>0</v>
      </c>
      <c r="G75" s="456">
        <f t="shared" ca="1" si="8"/>
        <v>0</v>
      </c>
      <c r="H75" s="452">
        <f ca="1">G75*(1+'KEEI BAU - Oil Supply'!I$56)</f>
        <v>0</v>
      </c>
      <c r="I75" s="452">
        <f ca="1">H75*(1+'KEEI BAU - Oil Supply'!J$56)</f>
        <v>0</v>
      </c>
      <c r="J75" s="452">
        <f ca="1">I75*(1+'KEEI BAU - Oil Supply'!K$56)</f>
        <v>0</v>
      </c>
      <c r="K75" s="452">
        <f ca="1">J75*(1+'KEEI BAU - Oil Supply'!L$56)</f>
        <v>0</v>
      </c>
      <c r="L75" s="452">
        <f ca="1">K75*(1+'KEEI BAU - Oil Supply'!M$56)</f>
        <v>0</v>
      </c>
      <c r="M75" s="452">
        <f ca="1">L75*(1+'KEEI BAU - Oil Supply'!N$56)</f>
        <v>0</v>
      </c>
      <c r="N75" s="452">
        <f ca="1">M75*(1+'KEEI BAU - Oil Supply'!O$56)</f>
        <v>0</v>
      </c>
      <c r="O75" s="452">
        <f ca="1">N75*(1+'KEEI BAU - Oil Supply'!P$56)</f>
        <v>0</v>
      </c>
      <c r="P75" s="452">
        <f ca="1">O75*(1+'KEEI BAU - Oil Supply'!Q$56)</f>
        <v>0</v>
      </c>
      <c r="Q75" s="452">
        <f ca="1">P75*(1+'KEEI BAU - Oil Supply'!R$56)</f>
        <v>0</v>
      </c>
      <c r="R75" s="452">
        <f ca="1">Q75*(1+'KEEI BAU - Oil Supply'!S$56)</f>
        <v>0</v>
      </c>
      <c r="S75" s="452">
        <f ca="1">R75*(1+'KEEI BAU - Oil Supply'!T$56)</f>
        <v>0</v>
      </c>
      <c r="T75" s="452">
        <f ca="1">S75*(1+'KEEI BAU - Oil Supply'!U$56)</f>
        <v>0</v>
      </c>
      <c r="U75" s="452">
        <f ca="1">T75*(1+'KEEI BAU - Oil Supply'!V$56)</f>
        <v>0</v>
      </c>
      <c r="V75" s="452">
        <f ca="1">U75*(1+'KEEI BAU - Oil Supply'!W$56)</f>
        <v>0</v>
      </c>
      <c r="W75" s="452">
        <f ca="1">V75*(1+'KEEI BAU - Oil Supply'!X$56)</f>
        <v>0</v>
      </c>
      <c r="X75" s="452">
        <f ca="1">W75*(1+'KEEI BAU - Oil Supply'!Y$56)</f>
        <v>0</v>
      </c>
      <c r="Y75" s="452">
        <f ca="1">X75*(1+'KEEI BAU - Oil Supply'!Z$56)</f>
        <v>0</v>
      </c>
      <c r="Z75" s="452">
        <f ca="1">Y75*(1+'KEEI BAU - Oil Supply'!AA$56)</f>
        <v>0</v>
      </c>
      <c r="AA75" s="452">
        <f ca="1">Z75*(1+'KEEI BAU - Oil Supply'!AB$56)</f>
        <v>0</v>
      </c>
      <c r="AB75" s="452">
        <f ca="1">AA75*(1+'KEEI BAU - Oil Supply'!AC$56)</f>
        <v>0</v>
      </c>
      <c r="AC75" s="452">
        <f ca="1">AB75*(1+'KEEI BAU - Oil Supply'!AD$56)</f>
        <v>0</v>
      </c>
      <c r="AD75" s="452">
        <f ca="1">AC75*(1+'KEEI BAU - Oil Supply'!AE$56)</f>
        <v>0</v>
      </c>
      <c r="AE75" s="452">
        <f ca="1">AD75*(1+'KEEI BAU - Oil Supply'!AF$56)</f>
        <v>0</v>
      </c>
      <c r="AF75" s="452">
        <f ca="1">AE75*(1+'KEEI BAU - Oil Supply'!AG$56)</f>
        <v>0</v>
      </c>
      <c r="AG75" s="452">
        <f ca="1">AF75*(1+'KEEI BAU - Oil Supply'!AH$56)</f>
        <v>0</v>
      </c>
      <c r="AH75" s="452">
        <f ca="1">AG75*(1+'KEEI BAU - Oil Supply'!AI$56)</f>
        <v>0</v>
      </c>
    </row>
    <row r="76" spans="1:34">
      <c r="A76" s="431" t="s">
        <v>681</v>
      </c>
      <c r="B76" s="434" t="s">
        <v>249</v>
      </c>
      <c r="C76" s="456">
        <f t="shared" ca="1" si="8"/>
        <v>0</v>
      </c>
      <c r="D76" s="456">
        <f t="shared" ca="1" si="8"/>
        <v>0</v>
      </c>
      <c r="E76" s="456">
        <f t="shared" ca="1" si="8"/>
        <v>0</v>
      </c>
      <c r="F76" s="456">
        <f t="shared" ca="1" si="8"/>
        <v>0</v>
      </c>
      <c r="G76" s="456">
        <f t="shared" ca="1" si="8"/>
        <v>0</v>
      </c>
      <c r="H76" s="452">
        <f ca="1">G76*$O$66</f>
        <v>0</v>
      </c>
      <c r="I76" s="452">
        <f t="shared" ref="I76:N80" ca="1" si="12">H76*(1+$K$66)</f>
        <v>0</v>
      </c>
      <c r="J76" s="452">
        <f t="shared" ca="1" si="12"/>
        <v>0</v>
      </c>
      <c r="K76" s="452">
        <f t="shared" ca="1" si="12"/>
        <v>0</v>
      </c>
      <c r="L76" s="452">
        <f t="shared" ca="1" si="12"/>
        <v>0</v>
      </c>
      <c r="M76" s="452">
        <f t="shared" ca="1" si="12"/>
        <v>0</v>
      </c>
      <c r="N76" s="452">
        <f t="shared" ca="1" si="12"/>
        <v>0</v>
      </c>
      <c r="O76" s="452">
        <f t="shared" ref="O76:X76" ca="1" si="13">N76*(1+$L$66)</f>
        <v>0</v>
      </c>
      <c r="P76" s="452">
        <f t="shared" ca="1" si="13"/>
        <v>0</v>
      </c>
      <c r="Q76" s="452">
        <f t="shared" ca="1" si="13"/>
        <v>0</v>
      </c>
      <c r="R76" s="452">
        <f t="shared" ca="1" si="13"/>
        <v>0</v>
      </c>
      <c r="S76" s="452">
        <f t="shared" ca="1" si="13"/>
        <v>0</v>
      </c>
      <c r="T76" s="452">
        <f t="shared" ca="1" si="13"/>
        <v>0</v>
      </c>
      <c r="U76" s="452">
        <f t="shared" ca="1" si="13"/>
        <v>0</v>
      </c>
      <c r="V76" s="452">
        <f t="shared" ca="1" si="13"/>
        <v>0</v>
      </c>
      <c r="W76" s="452">
        <f t="shared" ca="1" si="13"/>
        <v>0</v>
      </c>
      <c r="X76" s="452">
        <f t="shared" ca="1" si="13"/>
        <v>0</v>
      </c>
      <c r="Y76" s="452">
        <f t="shared" ref="Y76:AH76" ca="1" si="14">X76*(1+$M$66)</f>
        <v>0</v>
      </c>
      <c r="Z76" s="452">
        <f t="shared" ca="1" si="14"/>
        <v>0</v>
      </c>
      <c r="AA76" s="452">
        <f t="shared" ca="1" si="14"/>
        <v>0</v>
      </c>
      <c r="AB76" s="452">
        <f t="shared" ca="1" si="14"/>
        <v>0</v>
      </c>
      <c r="AC76" s="452">
        <f t="shared" ca="1" si="14"/>
        <v>0</v>
      </c>
      <c r="AD76" s="452">
        <f t="shared" ca="1" si="14"/>
        <v>0</v>
      </c>
      <c r="AE76" s="452">
        <f t="shared" ca="1" si="14"/>
        <v>0</v>
      </c>
      <c r="AF76" s="452">
        <f t="shared" ca="1" si="14"/>
        <v>0</v>
      </c>
      <c r="AG76" s="452">
        <f t="shared" ca="1" si="14"/>
        <v>0</v>
      </c>
      <c r="AH76" s="452">
        <f t="shared" ca="1" si="14"/>
        <v>0</v>
      </c>
    </row>
    <row r="77" spans="1:34">
      <c r="A77" s="431" t="s">
        <v>681</v>
      </c>
      <c r="B77" s="434" t="s">
        <v>250</v>
      </c>
      <c r="C77" s="456">
        <f t="shared" ca="1" si="8"/>
        <v>5313993553540</v>
      </c>
      <c r="D77" s="456">
        <f t="shared" ca="1" si="8"/>
        <v>4695349527904</v>
      </c>
      <c r="E77" s="456">
        <f t="shared" ca="1" si="8"/>
        <v>4643795859101</v>
      </c>
      <c r="F77" s="456">
        <f t="shared" ca="1" si="8"/>
        <v>4766731530862</v>
      </c>
      <c r="G77" s="456">
        <f t="shared" ca="1" si="8"/>
        <v>4267057510156</v>
      </c>
      <c r="H77" s="452">
        <f ca="1">G77*$O$66</f>
        <v>4432025082595.5459</v>
      </c>
      <c r="I77" s="452">
        <f t="shared" ca="1" si="12"/>
        <v>4457765041237.833</v>
      </c>
      <c r="J77" s="452">
        <f t="shared" ca="1" si="12"/>
        <v>4483654490340.7021</v>
      </c>
      <c r="K77" s="452">
        <f t="shared" ca="1" si="12"/>
        <v>4509694298102.8203</v>
      </c>
      <c r="L77" s="452">
        <f t="shared" ca="1" si="12"/>
        <v>4535885337765.1104</v>
      </c>
      <c r="M77" s="452">
        <f t="shared" ca="1" si="12"/>
        <v>4562228487640.0332</v>
      </c>
      <c r="N77" s="452">
        <f t="shared" ca="1" si="12"/>
        <v>4588724631141.042</v>
      </c>
      <c r="O77" s="452">
        <f t="shared" ref="O77:X77" ca="1" si="15">N77*(1+$L$66)</f>
        <v>4560914484189.1904</v>
      </c>
      <c r="P77" s="452">
        <f t="shared" ca="1" si="15"/>
        <v>4533272881731.8662</v>
      </c>
      <c r="Q77" s="452">
        <f t="shared" ca="1" si="15"/>
        <v>4505798802298.501</v>
      </c>
      <c r="R77" s="452">
        <f t="shared" ca="1" si="15"/>
        <v>4478491230609.1885</v>
      </c>
      <c r="S77" s="452">
        <f t="shared" ca="1" si="15"/>
        <v>4451349157537.166</v>
      </c>
      <c r="T77" s="452">
        <f t="shared" ca="1" si="15"/>
        <v>4424371580071.5234</v>
      </c>
      <c r="U77" s="452">
        <f t="shared" ca="1" si="15"/>
        <v>4397557501280.1382</v>
      </c>
      <c r="V77" s="452">
        <f t="shared" ca="1" si="15"/>
        <v>4370905930272.8345</v>
      </c>
      <c r="W77" s="452">
        <f t="shared" ca="1" si="15"/>
        <v>4344415882164.7651</v>
      </c>
      <c r="X77" s="452">
        <f t="shared" ca="1" si="15"/>
        <v>4318086378040.0171</v>
      </c>
      <c r="Y77" s="452">
        <f t="shared" ref="Y77:AH77" ca="1" si="16">X77*(1+$M$66)</f>
        <v>4264065006390.6597</v>
      </c>
      <c r="Z77" s="452">
        <f t="shared" ca="1" si="16"/>
        <v>4210719468511.0293</v>
      </c>
      <c r="AA77" s="452">
        <f t="shared" ca="1" si="16"/>
        <v>4158041309390.2598</v>
      </c>
      <c r="AB77" s="452">
        <f t="shared" ca="1" si="16"/>
        <v>4106022179793.8047</v>
      </c>
      <c r="AC77" s="452">
        <f t="shared" ca="1" si="16"/>
        <v>4054653834940.123</v>
      </c>
      <c r="AD77" s="452">
        <f t="shared" ca="1" si="16"/>
        <v>4003928133193.9219</v>
      </c>
      <c r="AE77" s="452">
        <f t="shared" ca="1" si="16"/>
        <v>3953837034775.7461</v>
      </c>
      <c r="AF77" s="452">
        <f t="shared" ca="1" si="16"/>
        <v>3904372600487.7124</v>
      </c>
      <c r="AG77" s="452">
        <f t="shared" ca="1" si="16"/>
        <v>3855526990455.1841</v>
      </c>
      <c r="AH77" s="452">
        <f t="shared" ca="1" si="16"/>
        <v>3807292462884.1895</v>
      </c>
    </row>
    <row r="78" spans="1:34">
      <c r="A78" s="431" t="s">
        <v>681</v>
      </c>
      <c r="B78" s="434" t="s">
        <v>251</v>
      </c>
      <c r="C78" s="456">
        <f t="shared" ca="1" si="8"/>
        <v>10033137082430</v>
      </c>
      <c r="D78" s="456">
        <f t="shared" ca="1" si="8"/>
        <v>8700673027214</v>
      </c>
      <c r="E78" s="456">
        <f t="shared" ca="1" si="8"/>
        <v>9692089734964</v>
      </c>
      <c r="F78" s="456">
        <f t="shared" ca="1" si="8"/>
        <v>9085342709821</v>
      </c>
      <c r="G78" s="456">
        <f t="shared" ca="1" si="8"/>
        <v>8577737355453</v>
      </c>
      <c r="H78" s="452">
        <f ca="1">G78*$O$66</f>
        <v>8909358971797.5527</v>
      </c>
      <c r="I78" s="452">
        <f t="shared" ca="1" si="12"/>
        <v>8961102029923.2656</v>
      </c>
      <c r="J78" s="452">
        <f t="shared" ca="1" si="12"/>
        <v>9013145597218.3457</v>
      </c>
      <c r="K78" s="452">
        <f t="shared" ca="1" si="12"/>
        <v>9065491418955.7637</v>
      </c>
      <c r="L78" s="452">
        <f t="shared" ca="1" si="12"/>
        <v>9118141250544.5508</v>
      </c>
      <c r="M78" s="452">
        <f t="shared" ca="1" si="12"/>
        <v>9171096857588.6563</v>
      </c>
      <c r="N78" s="452">
        <f t="shared" ca="1" si="12"/>
        <v>9224360015946.166</v>
      </c>
      <c r="O78" s="452">
        <f t="shared" ref="O78:X78" ca="1" si="17">N78*(1+$L$66)</f>
        <v>9168455417566.1895</v>
      </c>
      <c r="P78" s="452">
        <f t="shared" ca="1" si="17"/>
        <v>9112889631213.7813</v>
      </c>
      <c r="Q78" s="452">
        <f t="shared" ca="1" si="17"/>
        <v>9057660603505.2598</v>
      </c>
      <c r="R78" s="452">
        <f t="shared" ca="1" si="17"/>
        <v>9002766293501.5586</v>
      </c>
      <c r="S78" s="452">
        <f t="shared" ca="1" si="17"/>
        <v>8948204672632.7988</v>
      </c>
      <c r="T78" s="452">
        <f t="shared" ca="1" si="17"/>
        <v>8893973724623.334</v>
      </c>
      <c r="U78" s="452">
        <f t="shared" ca="1" si="17"/>
        <v>8840071445417.2324</v>
      </c>
      <c r="V78" s="452">
        <f t="shared" ca="1" si="17"/>
        <v>8786495843104.2236</v>
      </c>
      <c r="W78" s="452">
        <f t="shared" ca="1" si="17"/>
        <v>8733244937846.0879</v>
      </c>
      <c r="X78" s="452">
        <f t="shared" ca="1" si="17"/>
        <v>8680316761803.4951</v>
      </c>
      <c r="Y78" s="452">
        <f t="shared" ref="Y78:AH78" ca="1" si="18">X78*(1+$M$66)</f>
        <v>8571721755411.7109</v>
      </c>
      <c r="Z78" s="452">
        <f t="shared" ca="1" si="18"/>
        <v>8464485325640.6699</v>
      </c>
      <c r="AA78" s="452">
        <f t="shared" ca="1" si="18"/>
        <v>8358590476032.6553</v>
      </c>
      <c r="AB78" s="452">
        <f t="shared" ca="1" si="18"/>
        <v>8254020422763.9443</v>
      </c>
      <c r="AC78" s="452">
        <f t="shared" ca="1" si="18"/>
        <v>8150758591984.6563</v>
      </c>
      <c r="AD78" s="452">
        <f t="shared" ca="1" si="18"/>
        <v>8048788617191.874</v>
      </c>
      <c r="AE78" s="452">
        <f t="shared" ca="1" si="18"/>
        <v>7948094336635.6338</v>
      </c>
      <c r="AF78" s="452">
        <f t="shared" ca="1" si="18"/>
        <v>7848659790757.3652</v>
      </c>
      <c r="AG78" s="452">
        <f t="shared" ca="1" si="18"/>
        <v>7750469219660.3779</v>
      </c>
      <c r="AH78" s="452">
        <f t="shared" ca="1" si="18"/>
        <v>7653507060611.9941</v>
      </c>
    </row>
    <row r="79" spans="1:34">
      <c r="A79" s="431" t="s">
        <v>681</v>
      </c>
      <c r="B79" s="434" t="s">
        <v>252</v>
      </c>
      <c r="C79" s="456">
        <f t="shared" ca="1" si="8"/>
        <v>345013014297</v>
      </c>
      <c r="D79" s="456">
        <f t="shared" ca="1" si="8"/>
        <v>321219013311</v>
      </c>
      <c r="E79" s="456">
        <f t="shared" ca="1" si="8"/>
        <v>301390679156</v>
      </c>
      <c r="F79" s="456">
        <f t="shared" ca="1" si="8"/>
        <v>348978681128</v>
      </c>
      <c r="G79" s="456">
        <f t="shared" ca="1" si="8"/>
        <v>313287679649</v>
      </c>
      <c r="H79" s="452">
        <f ca="1">G79*$O$66</f>
        <v>325399611082.75848</v>
      </c>
      <c r="I79" s="452">
        <f t="shared" ca="1" si="12"/>
        <v>327289440760.02679</v>
      </c>
      <c r="J79" s="452">
        <f t="shared" ca="1" si="12"/>
        <v>329190246038.02557</v>
      </c>
      <c r="K79" s="452">
        <f t="shared" ca="1" si="12"/>
        <v>331102090659.96552</v>
      </c>
      <c r="L79" s="452">
        <f t="shared" ca="1" si="12"/>
        <v>333025038739.26007</v>
      </c>
      <c r="M79" s="452">
        <f t="shared" ca="1" si="12"/>
        <v>334959154761.67542</v>
      </c>
      <c r="N79" s="452">
        <f t="shared" ca="1" si="12"/>
        <v>336904503587.49292</v>
      </c>
      <c r="O79" s="452">
        <f t="shared" ref="O79:X79" ca="1" si="19">N79*(1+$L$66)</f>
        <v>334862680530.61902</v>
      </c>
      <c r="P79" s="452">
        <f t="shared" ca="1" si="19"/>
        <v>332833232023.06458</v>
      </c>
      <c r="Q79" s="452">
        <f t="shared" ca="1" si="19"/>
        <v>330816083068.3844</v>
      </c>
      <c r="R79" s="452">
        <f t="shared" ca="1" si="19"/>
        <v>328811159124.65234</v>
      </c>
      <c r="S79" s="452">
        <f t="shared" ca="1" si="19"/>
        <v>326818386101.70642</v>
      </c>
      <c r="T79" s="452">
        <f t="shared" ca="1" si="19"/>
        <v>324837690358.41107</v>
      </c>
      <c r="U79" s="452">
        <f t="shared" ca="1" si="19"/>
        <v>322868998699.93579</v>
      </c>
      <c r="V79" s="452">
        <f t="shared" ca="1" si="19"/>
        <v>320912238375.05011</v>
      </c>
      <c r="W79" s="452">
        <f t="shared" ca="1" si="19"/>
        <v>318967337073.43536</v>
      </c>
      <c r="X79" s="452">
        <f t="shared" ca="1" si="19"/>
        <v>317034222923.01239</v>
      </c>
      <c r="Y79" s="452">
        <f t="shared" ref="Y79:AH79" ca="1" si="20">X79*(1+$M$66)</f>
        <v>313067969800.05774</v>
      </c>
      <c r="Z79" s="452">
        <f t="shared" ca="1" si="20"/>
        <v>309151336442.7243</v>
      </c>
      <c r="AA79" s="452">
        <f t="shared" ca="1" si="20"/>
        <v>305283702083.48566</v>
      </c>
      <c r="AB79" s="452">
        <f t="shared" ca="1" si="20"/>
        <v>301464453720.92065</v>
      </c>
      <c r="AC79" s="452">
        <f t="shared" ca="1" si="20"/>
        <v>297692986022.55554</v>
      </c>
      <c r="AD79" s="452">
        <f t="shared" ca="1" si="20"/>
        <v>293968701228.92181</v>
      </c>
      <c r="AE79" s="452">
        <f t="shared" ca="1" si="20"/>
        <v>290291009058.81415</v>
      </c>
      <c r="AF79" s="452">
        <f t="shared" ca="1" si="20"/>
        <v>286659326615.73364</v>
      </c>
      <c r="AG79" s="452">
        <f t="shared" ca="1" si="20"/>
        <v>283073078295.50159</v>
      </c>
      <c r="AH79" s="452">
        <f t="shared" ca="1" si="20"/>
        <v>279531695695.02893</v>
      </c>
    </row>
    <row r="80" spans="1:34">
      <c r="A80" s="431" t="s">
        <v>681</v>
      </c>
      <c r="B80" s="434" t="s">
        <v>253</v>
      </c>
      <c r="C80" s="456">
        <f t="shared" ca="1" si="8"/>
        <v>10132278753205</v>
      </c>
      <c r="D80" s="456">
        <f t="shared" ca="1" si="8"/>
        <v>9366905054822</v>
      </c>
      <c r="E80" s="456">
        <f t="shared" ca="1" si="8"/>
        <v>9592948064189</v>
      </c>
      <c r="F80" s="456">
        <f t="shared" ca="1" si="8"/>
        <v>10921446452574</v>
      </c>
      <c r="G80" s="456">
        <f t="shared" ca="1" si="8"/>
        <v>8740329695524</v>
      </c>
      <c r="H80" s="452">
        <f ca="1">G80*$O$66</f>
        <v>9078237250967.0859</v>
      </c>
      <c r="I80" s="452">
        <f t="shared" ca="1" si="12"/>
        <v>9130961106773.4063</v>
      </c>
      <c r="J80" s="452">
        <f t="shared" ca="1" si="12"/>
        <v>9183991167946.9414</v>
      </c>
      <c r="K80" s="452">
        <f t="shared" ca="1" si="12"/>
        <v>9237329212842.582</v>
      </c>
      <c r="L80" s="452">
        <f t="shared" ca="1" si="12"/>
        <v>9290977030143.4082</v>
      </c>
      <c r="M80" s="452">
        <f t="shared" ca="1" si="12"/>
        <v>9344936418920.666</v>
      </c>
      <c r="N80" s="452">
        <f t="shared" ca="1" si="12"/>
        <v>9399209188694.1074</v>
      </c>
      <c r="O80" s="452">
        <f t="shared" ref="O80:X80" ca="1" si="21">N80*(1+$L$66)</f>
        <v>9342244909993.4746</v>
      </c>
      <c r="P80" s="452">
        <f t="shared" ca="1" si="21"/>
        <v>9285625865554.8672</v>
      </c>
      <c r="Q80" s="452">
        <f t="shared" ca="1" si="21"/>
        <v>9229349963072.3984</v>
      </c>
      <c r="R80" s="452">
        <f t="shared" ca="1" si="21"/>
        <v>9173415122920.6836</v>
      </c>
      <c r="S80" s="452">
        <f t="shared" ca="1" si="21"/>
        <v>9117819278077.9902</v>
      </c>
      <c r="T80" s="452">
        <f t="shared" ca="1" si="21"/>
        <v>9062560374049.8516</v>
      </c>
      <c r="U80" s="452">
        <f t="shared" ca="1" si="21"/>
        <v>9007636368793.1484</v>
      </c>
      <c r="V80" s="452">
        <f t="shared" ca="1" si="21"/>
        <v>8953045232640.6426</v>
      </c>
      <c r="W80" s="452">
        <f t="shared" ca="1" si="21"/>
        <v>8898784948225.9727</v>
      </c>
      <c r="X80" s="452">
        <f t="shared" ca="1" si="21"/>
        <v>8844853510409.1094</v>
      </c>
      <c r="Y80" s="452">
        <f t="shared" ref="Y80:AH80" ca="1" si="22">X80*(1+$M$66)</f>
        <v>8734200068852.2471</v>
      </c>
      <c r="Z80" s="452">
        <f t="shared" ca="1" si="22"/>
        <v>8624930955946.3877</v>
      </c>
      <c r="AA80" s="452">
        <f t="shared" ca="1" si="22"/>
        <v>8517028853063.3252</v>
      </c>
      <c r="AB80" s="452">
        <f t="shared" ca="1" si="22"/>
        <v>8410476658239.3594</v>
      </c>
      <c r="AC80" s="452">
        <f t="shared" ca="1" si="22"/>
        <v>8305257483464.7178</v>
      </c>
      <c r="AD80" s="452">
        <f t="shared" ca="1" si="22"/>
        <v>8201354652006.8857</v>
      </c>
      <c r="AE80" s="452">
        <f t="shared" ca="1" si="22"/>
        <v>8098751695767.4258</v>
      </c>
      <c r="AF80" s="452">
        <f t="shared" ca="1" si="22"/>
        <v>7997432352671.8623</v>
      </c>
      <c r="AG80" s="452">
        <f t="shared" ca="1" si="22"/>
        <v>7897380564092.2227</v>
      </c>
      <c r="AH80" s="452">
        <f t="shared" ca="1" si="22"/>
        <v>7798580472301.8213</v>
      </c>
    </row>
    <row r="81" spans="1:34">
      <c r="A81" s="431" t="s">
        <v>814</v>
      </c>
      <c r="B81" s="435" t="s">
        <v>254</v>
      </c>
      <c r="C81" s="456">
        <f t="shared" ca="1" si="8"/>
        <v>0</v>
      </c>
      <c r="D81" s="456">
        <f t="shared" ca="1" si="8"/>
        <v>0</v>
      </c>
      <c r="E81" s="456">
        <f t="shared" ca="1" si="8"/>
        <v>0</v>
      </c>
      <c r="F81" s="456">
        <f t="shared" ca="1" si="8"/>
        <v>0</v>
      </c>
      <c r="G81" s="456">
        <f t="shared" ca="1" si="8"/>
        <v>0</v>
      </c>
      <c r="H81" s="452">
        <f ca="1">G81*(1+'KEEI BAU - Oil Supply'!I$56)</f>
        <v>0</v>
      </c>
      <c r="I81" s="452">
        <f ca="1">H81*(1+'KEEI BAU - Oil Supply'!J$56)</f>
        <v>0</v>
      </c>
      <c r="J81" s="452">
        <f ca="1">I81*(1+'KEEI BAU - Oil Supply'!K$56)</f>
        <v>0</v>
      </c>
      <c r="K81" s="452">
        <f ca="1">J81*(1+'KEEI BAU - Oil Supply'!L$56)</f>
        <v>0</v>
      </c>
      <c r="L81" s="452">
        <f ca="1">K81*(1+'KEEI BAU - Oil Supply'!M$56)</f>
        <v>0</v>
      </c>
      <c r="M81" s="452">
        <f ca="1">L81*(1+'KEEI BAU - Oil Supply'!N$56)</f>
        <v>0</v>
      </c>
      <c r="N81" s="452">
        <f ca="1">M81*(1+'KEEI BAU - Oil Supply'!O$56)</f>
        <v>0</v>
      </c>
      <c r="O81" s="452">
        <f ca="1">N81*(1+'KEEI BAU - Oil Supply'!P$56)</f>
        <v>0</v>
      </c>
      <c r="P81" s="452">
        <f ca="1">O81*(1+'KEEI BAU - Oil Supply'!Q$56)</f>
        <v>0</v>
      </c>
      <c r="Q81" s="452">
        <f ca="1">P81*(1+'KEEI BAU - Oil Supply'!R$56)</f>
        <v>0</v>
      </c>
      <c r="R81" s="452">
        <f ca="1">Q81*(1+'KEEI BAU - Oil Supply'!S$56)</f>
        <v>0</v>
      </c>
      <c r="S81" s="452">
        <f ca="1">R81*(1+'KEEI BAU - Oil Supply'!T$56)</f>
        <v>0</v>
      </c>
      <c r="T81" s="452">
        <f ca="1">S81*(1+'KEEI BAU - Oil Supply'!U$56)</f>
        <v>0</v>
      </c>
      <c r="U81" s="452">
        <f ca="1">T81*(1+'KEEI BAU - Oil Supply'!V$56)</f>
        <v>0</v>
      </c>
      <c r="V81" s="452">
        <f ca="1">U81*(1+'KEEI BAU - Oil Supply'!W$56)</f>
        <v>0</v>
      </c>
      <c r="W81" s="452">
        <f ca="1">V81*(1+'KEEI BAU - Oil Supply'!X$56)</f>
        <v>0</v>
      </c>
      <c r="X81" s="452">
        <f ca="1">W81*(1+'KEEI BAU - Oil Supply'!Y$56)</f>
        <v>0</v>
      </c>
      <c r="Y81" s="452">
        <f ca="1">X81*(1+'KEEI BAU - Oil Supply'!Z$56)</f>
        <v>0</v>
      </c>
      <c r="Z81" s="452">
        <f ca="1">Y81*(1+'KEEI BAU - Oil Supply'!AA$56)</f>
        <v>0</v>
      </c>
      <c r="AA81" s="452">
        <f ca="1">Z81*(1+'KEEI BAU - Oil Supply'!AB$56)</f>
        <v>0</v>
      </c>
      <c r="AB81" s="452">
        <f ca="1">AA81*(1+'KEEI BAU - Oil Supply'!AC$56)</f>
        <v>0</v>
      </c>
      <c r="AC81" s="452">
        <f ca="1">AB81*(1+'KEEI BAU - Oil Supply'!AD$56)</f>
        <v>0</v>
      </c>
      <c r="AD81" s="452">
        <f ca="1">AC81*(1+'KEEI BAU - Oil Supply'!AE$56)</f>
        <v>0</v>
      </c>
      <c r="AE81" s="452">
        <f ca="1">AD81*(1+'KEEI BAU - Oil Supply'!AF$56)</f>
        <v>0</v>
      </c>
      <c r="AF81" s="452">
        <f ca="1">AE81*(1+'KEEI BAU - Oil Supply'!AG$56)</f>
        <v>0</v>
      </c>
      <c r="AG81" s="452">
        <f ca="1">AF81*(1+'KEEI BAU - Oil Supply'!AH$56)</f>
        <v>0</v>
      </c>
      <c r="AH81" s="452">
        <f ca="1">AG81*(1+'KEEI BAU - Oil Supply'!AI$56)</f>
        <v>0</v>
      </c>
    </row>
    <row r="82" spans="1:34">
      <c r="A82" s="431" t="s">
        <v>670</v>
      </c>
      <c r="B82" s="436" t="s">
        <v>257</v>
      </c>
      <c r="C82" s="456">
        <f t="shared" ca="1" si="8"/>
        <v>93502492541318</v>
      </c>
      <c r="D82" s="456">
        <f t="shared" ca="1" si="8"/>
        <v>103083543605014</v>
      </c>
      <c r="E82" s="456">
        <f t="shared" ca="1" si="8"/>
        <v>108028730143271</v>
      </c>
      <c r="F82" s="456">
        <f t="shared" ca="1" si="8"/>
        <v>100680349505428</v>
      </c>
      <c r="G82" s="456">
        <f t="shared" ca="1" si="8"/>
        <v>93784054886319</v>
      </c>
      <c r="H82" s="452">
        <f ca="1">G82*$O$61</f>
        <v>100946070249572.92</v>
      </c>
      <c r="I82" s="452">
        <f t="shared" ref="I82:N82" ca="1" si="23">H82*(1+$K$61)</f>
        <v>101456642665742.86</v>
      </c>
      <c r="J82" s="452">
        <f t="shared" ca="1" si="23"/>
        <v>101969797492416.83</v>
      </c>
      <c r="K82" s="452">
        <f t="shared" ca="1" si="23"/>
        <v>102485547791099.53</v>
      </c>
      <c r="L82" s="452">
        <f t="shared" ca="1" si="23"/>
        <v>103003906689359.09</v>
      </c>
      <c r="M82" s="452">
        <f t="shared" ca="1" si="23"/>
        <v>103524887381161.22</v>
      </c>
      <c r="N82" s="452">
        <f t="shared" ca="1" si="23"/>
        <v>104048503127205.02</v>
      </c>
      <c r="O82" s="452">
        <f t="shared" ref="O82:X82" ca="1" si="24">N82*(1+$L$61)</f>
        <v>104305300566999.47</v>
      </c>
      <c r="P82" s="452">
        <f t="shared" ca="1" si="24"/>
        <v>104562731797027.34</v>
      </c>
      <c r="Q82" s="452">
        <f t="shared" ca="1" si="24"/>
        <v>104820798381517.88</v>
      </c>
      <c r="R82" s="452">
        <f t="shared" ca="1" si="24"/>
        <v>105079501888560.89</v>
      </c>
      <c r="S82" s="452">
        <f t="shared" ca="1" si="24"/>
        <v>105338843890116.34</v>
      </c>
      <c r="T82" s="452">
        <f t="shared" ca="1" si="24"/>
        <v>105598825962023.89</v>
      </c>
      <c r="U82" s="452">
        <f t="shared" ca="1" si="24"/>
        <v>105859449684012.42</v>
      </c>
      <c r="V82" s="452">
        <f t="shared" ca="1" si="24"/>
        <v>106120716639709.7</v>
      </c>
      <c r="W82" s="452">
        <f t="shared" ca="1" si="24"/>
        <v>106382628416651.97</v>
      </c>
      <c r="X82" s="452">
        <f t="shared" ca="1" si="24"/>
        <v>106645186606293.59</v>
      </c>
      <c r="Y82" s="452">
        <f t="shared" ref="Y82:AH82" ca="1" si="25">X82*(1+$M$61)</f>
        <v>106270498176640.73</v>
      </c>
      <c r="Z82" s="452">
        <f t="shared" ca="1" si="25"/>
        <v>105897126181641.73</v>
      </c>
      <c r="AA82" s="452">
        <f t="shared" ca="1" si="25"/>
        <v>105525065996119.88</v>
      </c>
      <c r="AB82" s="452">
        <f t="shared" ca="1" si="25"/>
        <v>105154313011148.61</v>
      </c>
      <c r="AC82" s="452">
        <f t="shared" ca="1" si="25"/>
        <v>104784862633994.44</v>
      </c>
      <c r="AD82" s="452">
        <f t="shared" ca="1" si="25"/>
        <v>104416710288060</v>
      </c>
      <c r="AE82" s="452">
        <f t="shared" ca="1" si="25"/>
        <v>104049851412827.44</v>
      </c>
      <c r="AF82" s="452">
        <f t="shared" ca="1" si="25"/>
        <v>103684281463801.86</v>
      </c>
      <c r="AG82" s="452">
        <f t="shared" ca="1" si="25"/>
        <v>103319995912455.05</v>
      </c>
      <c r="AH82" s="452">
        <f t="shared" ca="1" si="25"/>
        <v>102956990246169.38</v>
      </c>
    </row>
    <row r="83" spans="1:34">
      <c r="A83" s="431" t="s">
        <v>681</v>
      </c>
      <c r="B83" s="437" t="s">
        <v>397</v>
      </c>
      <c r="C83" s="456">
        <f t="shared" ref="C83:G91" ca="1" si="26">C45*$B$57</f>
        <v>11897000493</v>
      </c>
      <c r="D83" s="456">
        <f t="shared" ca="1" si="26"/>
        <v>19828334155</v>
      </c>
      <c r="E83" s="456">
        <f t="shared" ca="1" si="26"/>
        <v>19828334155</v>
      </c>
      <c r="F83" s="456">
        <f t="shared" ca="1" si="26"/>
        <v>19828334155</v>
      </c>
      <c r="G83" s="456">
        <f t="shared" ca="1" si="26"/>
        <v>11897000493</v>
      </c>
      <c r="H83" s="452">
        <f ca="1">G83*$O$66</f>
        <v>12356947256.307285</v>
      </c>
      <c r="I83" s="452">
        <f t="shared" ref="I83:N83" ca="1" si="27">H83*(1+$K$66)</f>
        <v>12428712940.254183</v>
      </c>
      <c r="J83" s="452">
        <f t="shared" ca="1" si="27"/>
        <v>12500895419.165527</v>
      </c>
      <c r="K83" s="452">
        <f t="shared" ca="1" si="27"/>
        <v>12573497113.669575</v>
      </c>
      <c r="L83" s="452">
        <f t="shared" ca="1" si="27"/>
        <v>12646520458.452913</v>
      </c>
      <c r="M83" s="452">
        <f t="shared" ca="1" si="27"/>
        <v>12719967902.342104</v>
      </c>
      <c r="N83" s="452">
        <f t="shared" ca="1" si="27"/>
        <v>12793841908.385807</v>
      </c>
      <c r="O83" s="452">
        <f t="shared" ref="O83:X83" ca="1" si="28">N83*(1+$L$66)</f>
        <v>12716304323.947559</v>
      </c>
      <c r="P83" s="452">
        <f t="shared" ca="1" si="28"/>
        <v>12639236659.10372</v>
      </c>
      <c r="Q83" s="452">
        <f t="shared" ca="1" si="28"/>
        <v>12562636065.888018</v>
      </c>
      <c r="R83" s="452">
        <f t="shared" ca="1" si="28"/>
        <v>12486499713.594395</v>
      </c>
      <c r="S83" s="452">
        <f t="shared" ca="1" si="28"/>
        <v>12410824788.672398</v>
      </c>
      <c r="T83" s="452">
        <f t="shared" ca="1" si="28"/>
        <v>12335608494.623207</v>
      </c>
      <c r="U83" s="452">
        <f t="shared" ca="1" si="28"/>
        <v>12260848051.896297</v>
      </c>
      <c r="V83" s="452">
        <f t="shared" ca="1" si="28"/>
        <v>12186540697.786715</v>
      </c>
      <c r="W83" s="452">
        <f t="shared" ca="1" si="28"/>
        <v>12112683686.332991</v>
      </c>
      <c r="X83" s="452">
        <f t="shared" ca="1" si="28"/>
        <v>12039274288.215664</v>
      </c>
      <c r="Y83" s="452">
        <f t="shared" ref="Y83:AH83" ca="1" si="29">X83*(1+$M$66)</f>
        <v>11888657081.014854</v>
      </c>
      <c r="Z83" s="452">
        <f t="shared" ca="1" si="29"/>
        <v>11739924168.711052</v>
      </c>
      <c r="AA83" s="452">
        <f t="shared" ca="1" si="29"/>
        <v>11593051977.853888</v>
      </c>
      <c r="AB83" s="452">
        <f t="shared" ca="1" si="29"/>
        <v>11448017229.908381</v>
      </c>
      <c r="AC83" s="452">
        <f t="shared" ca="1" si="29"/>
        <v>11304796937.565401</v>
      </c>
      <c r="AD83" s="452">
        <f t="shared" ca="1" si="29"/>
        <v>11163368401.098297</v>
      </c>
      <c r="AE83" s="452">
        <f t="shared" ca="1" si="29"/>
        <v>11023709204.765093</v>
      </c>
      <c r="AF83" s="452">
        <f t="shared" ca="1" si="29"/>
        <v>10885797213.255705</v>
      </c>
      <c r="AG83" s="452">
        <f t="shared" ca="1" si="29"/>
        <v>10749610568.183601</v>
      </c>
      <c r="AH83" s="452">
        <f t="shared" ca="1" si="29"/>
        <v>10615127684.621349</v>
      </c>
    </row>
    <row r="84" spans="1:34">
      <c r="A84" s="431" t="s">
        <v>801</v>
      </c>
      <c r="B84" s="434" t="s">
        <v>259</v>
      </c>
      <c r="C84" s="456">
        <f t="shared" ca="1" si="26"/>
        <v>245871343522</v>
      </c>
      <c r="D84" s="456">
        <f t="shared" ca="1" si="26"/>
        <v>230008676198</v>
      </c>
      <c r="E84" s="456">
        <f t="shared" ca="1" si="26"/>
        <v>222077342536</v>
      </c>
      <c r="F84" s="456">
        <f t="shared" ca="1" si="26"/>
        <v>253802677184</v>
      </c>
      <c r="G84" s="456">
        <f t="shared" ca="1" si="26"/>
        <v>222077342536</v>
      </c>
      <c r="H84" s="452">
        <f ca="1">G84*$O$63</f>
        <v>217016804809.0954</v>
      </c>
      <c r="I84" s="452">
        <f t="shared" ref="I84:N84" ca="1" si="30">H84*(1+$K$63)</f>
        <v>220657003893.63483</v>
      </c>
      <c r="J84" s="452">
        <f t="shared" ca="1" si="30"/>
        <v>224358262993.25806</v>
      </c>
      <c r="K84" s="452">
        <f t="shared" ca="1" si="30"/>
        <v>228121606317.17877</v>
      </c>
      <c r="L84" s="452">
        <f t="shared" ca="1" si="30"/>
        <v>231948075254.50345</v>
      </c>
      <c r="M84" s="452">
        <f t="shared" ca="1" si="30"/>
        <v>235838728662.40369</v>
      </c>
      <c r="N84" s="452">
        <f t="shared" ca="1" si="30"/>
        <v>239794643159.12216</v>
      </c>
      <c r="O84" s="452">
        <f t="shared" ref="O84:X84" ca="1" si="31">N84*(1+$L$63)</f>
        <v>239740546766.55151</v>
      </c>
      <c r="P84" s="452">
        <f t="shared" ca="1" si="31"/>
        <v>239686462577.8385</v>
      </c>
      <c r="Q84" s="452">
        <f t="shared" ca="1" si="31"/>
        <v>239632390590.23001</v>
      </c>
      <c r="R84" s="452">
        <f t="shared" ca="1" si="31"/>
        <v>239578330800.97354</v>
      </c>
      <c r="S84" s="452">
        <f t="shared" ca="1" si="31"/>
        <v>239524283207.3172</v>
      </c>
      <c r="T84" s="452">
        <f t="shared" ca="1" si="31"/>
        <v>239470247806.50974</v>
      </c>
      <c r="U84" s="452">
        <f t="shared" ca="1" si="31"/>
        <v>239416224595.80051</v>
      </c>
      <c r="V84" s="452">
        <f t="shared" ca="1" si="31"/>
        <v>239362213572.43948</v>
      </c>
      <c r="W84" s="452">
        <f t="shared" ca="1" si="31"/>
        <v>239308214733.67725</v>
      </c>
      <c r="X84" s="452">
        <f t="shared" ca="1" si="31"/>
        <v>239254228076.76505</v>
      </c>
      <c r="Y84" s="452">
        <f t="shared" ref="Y84:AH84" ca="1" si="32">X84*(1+$M$63)</f>
        <v>238523434042.93423</v>
      </c>
      <c r="Z84" s="452">
        <f t="shared" ca="1" si="32"/>
        <v>237794872195.02621</v>
      </c>
      <c r="AA84" s="452">
        <f t="shared" ca="1" si="32"/>
        <v>237068535714.90378</v>
      </c>
      <c r="AB84" s="452">
        <f t="shared" ca="1" si="32"/>
        <v>236344417805.25549</v>
      </c>
      <c r="AC84" s="452">
        <f t="shared" ca="1" si="32"/>
        <v>235622511689.5321</v>
      </c>
      <c r="AD84" s="452">
        <f t="shared" ca="1" si="32"/>
        <v>234902810611.88306</v>
      </c>
      <c r="AE84" s="452">
        <f t="shared" ca="1" si="32"/>
        <v>234185307837.09332</v>
      </c>
      <c r="AF84" s="452">
        <f t="shared" ca="1" si="32"/>
        <v>233469996650.52042</v>
      </c>
      <c r="AG84" s="452">
        <f t="shared" ca="1" si="32"/>
        <v>232756870358.03143</v>
      </c>
      <c r="AH84" s="452">
        <f t="shared" ca="1" si="32"/>
        <v>232045922285.94049</v>
      </c>
    </row>
    <row r="85" spans="1:34">
      <c r="A85" s="431" t="s">
        <v>216</v>
      </c>
      <c r="B85" s="439" t="s">
        <v>261</v>
      </c>
      <c r="C85" s="456">
        <f t="shared" ca="1" si="26"/>
        <v>2783898115362</v>
      </c>
      <c r="D85" s="456">
        <f t="shared" ca="1" si="26"/>
        <v>3037700792546</v>
      </c>
      <c r="E85" s="456">
        <f t="shared" ca="1" si="26"/>
        <v>2827520450503</v>
      </c>
      <c r="F85" s="456">
        <f t="shared" ca="1" si="26"/>
        <v>2894936786630</v>
      </c>
      <c r="G85" s="456">
        <f t="shared" ca="1" si="26"/>
        <v>1510919062611</v>
      </c>
      <c r="H85" s="452">
        <f ca="1">G85*$O$62</f>
        <v>1309526024737.5022</v>
      </c>
      <c r="I85" s="452">
        <f t="shared" ref="I85:N85" ca="1" si="33">H85*(1+$K$62)</f>
        <v>1337472948190.7732</v>
      </c>
      <c r="J85" s="452">
        <f t="shared" ca="1" si="33"/>
        <v>1366016293949.3279</v>
      </c>
      <c r="K85" s="452">
        <f t="shared" ca="1" si="33"/>
        <v>1395168790411.2253</v>
      </c>
      <c r="L85" s="452">
        <f t="shared" ca="1" si="33"/>
        <v>1424943437614.4614</v>
      </c>
      <c r="M85" s="452">
        <f t="shared" ca="1" si="33"/>
        <v>1455353513034.104</v>
      </c>
      <c r="N85" s="452">
        <f t="shared" ca="1" si="33"/>
        <v>1486412577503.1482</v>
      </c>
      <c r="O85" s="452">
        <f t="shared" ref="O85:X85" ca="1" si="34">N85*(1+$L$62)</f>
        <v>1492064480749.6606</v>
      </c>
      <c r="P85" s="452">
        <f t="shared" ca="1" si="34"/>
        <v>1497737874671.6367</v>
      </c>
      <c r="Q85" s="452">
        <f t="shared" ca="1" si="34"/>
        <v>1503432840984.7588</v>
      </c>
      <c r="R85" s="452">
        <f t="shared" ca="1" si="34"/>
        <v>1509149461715.4236</v>
      </c>
      <c r="S85" s="452">
        <f t="shared" ca="1" si="34"/>
        <v>1514887819201.9229</v>
      </c>
      <c r="T85" s="452">
        <f t="shared" ca="1" si="34"/>
        <v>1520647996095.6301</v>
      </c>
      <c r="U85" s="452">
        <f t="shared" ca="1" si="34"/>
        <v>1526430075362.1907</v>
      </c>
      <c r="V85" s="452">
        <f t="shared" ca="1" si="34"/>
        <v>1532234140282.7161</v>
      </c>
      <c r="W85" s="452">
        <f t="shared" ca="1" si="34"/>
        <v>1538060274454.9849</v>
      </c>
      <c r="X85" s="452">
        <f t="shared" ca="1" si="34"/>
        <v>1543908561794.6455</v>
      </c>
      <c r="Y85" s="452">
        <f t="shared" ref="Y85:AH85" ca="1" si="35">X85*(1+$M$62)</f>
        <v>1546341879645.3752</v>
      </c>
      <c r="Z85" s="452">
        <f t="shared" ca="1" si="35"/>
        <v>1548779032590.9475</v>
      </c>
      <c r="AA85" s="452">
        <f t="shared" ca="1" si="35"/>
        <v>1551220026675.7649</v>
      </c>
      <c r="AB85" s="452">
        <f t="shared" ca="1" si="35"/>
        <v>1553664867953.7561</v>
      </c>
      <c r="AC85" s="452">
        <f t="shared" ca="1" si="35"/>
        <v>1556113562488.3916</v>
      </c>
      <c r="AD85" s="452">
        <f t="shared" ca="1" si="35"/>
        <v>1558566116352.6982</v>
      </c>
      <c r="AE85" s="452">
        <f t="shared" ca="1" si="35"/>
        <v>1561022535629.2747</v>
      </c>
      <c r="AF85" s="452">
        <f t="shared" ca="1" si="35"/>
        <v>1563482826410.3057</v>
      </c>
      <c r="AG85" s="452">
        <f t="shared" ca="1" si="35"/>
        <v>1565946994797.5781</v>
      </c>
      <c r="AH85" s="452">
        <f t="shared" ca="1" si="35"/>
        <v>1568415046902.4958</v>
      </c>
    </row>
    <row r="86" spans="1:34">
      <c r="A86" s="431" t="s">
        <v>217</v>
      </c>
      <c r="B86" s="440" t="s">
        <v>262</v>
      </c>
      <c r="C86" s="456">
        <f t="shared" ca="1" si="26"/>
        <v>12099249501381</v>
      </c>
      <c r="D86" s="456">
        <f t="shared" ca="1" si="26"/>
        <v>11603541147506</v>
      </c>
      <c r="E86" s="456">
        <f t="shared" ca="1" si="26"/>
        <v>11726476819267</v>
      </c>
      <c r="F86" s="456">
        <f t="shared" ca="1" si="26"/>
        <v>11893034826169</v>
      </c>
      <c r="G86" s="456">
        <f t="shared" ca="1" si="26"/>
        <v>10885755451095</v>
      </c>
      <c r="H86" s="452">
        <f ca="1">G86*$O$64</f>
        <v>11532880439367.207</v>
      </c>
      <c r="I86" s="452">
        <f t="shared" ref="I86:N86" ca="1" si="36">H86*(1+$K$64)</f>
        <v>11699684056807.967</v>
      </c>
      <c r="J86" s="452">
        <f t="shared" ca="1" si="36"/>
        <v>11868900206567.742</v>
      </c>
      <c r="K86" s="452">
        <f t="shared" ca="1" si="36"/>
        <v>12040563781847.771</v>
      </c>
      <c r="L86" s="452">
        <f t="shared" ca="1" si="36"/>
        <v>12214710180520.453</v>
      </c>
      <c r="M86" s="452">
        <f t="shared" ca="1" si="36"/>
        <v>12391375312428.564</v>
      </c>
      <c r="N86" s="452">
        <f t="shared" ca="1" si="36"/>
        <v>12570595606790.051</v>
      </c>
      <c r="O86" s="452">
        <f t="shared" ref="O86:X86" ca="1" si="37">N86*(1+$L$64)</f>
        <v>12655470419065.764</v>
      </c>
      <c r="P86" s="452">
        <f t="shared" ca="1" si="37"/>
        <v>12740918293588.021</v>
      </c>
      <c r="Q86" s="452">
        <f t="shared" ca="1" si="37"/>
        <v>12826943099588.809</v>
      </c>
      <c r="R86" s="452">
        <f t="shared" ca="1" si="37"/>
        <v>12913548732424.598</v>
      </c>
      <c r="S86" s="452">
        <f t="shared" ca="1" si="37"/>
        <v>13000739113752.732</v>
      </c>
      <c r="T86" s="452">
        <f t="shared" ca="1" si="37"/>
        <v>13088518191709.012</v>
      </c>
      <c r="U86" s="452">
        <f t="shared" ca="1" si="37"/>
        <v>13176889941086.463</v>
      </c>
      <c r="V86" s="452">
        <f t="shared" ca="1" si="37"/>
        <v>13265858363515.336</v>
      </c>
      <c r="W86" s="452">
        <f t="shared" ca="1" si="37"/>
        <v>13355427487644.297</v>
      </c>
      <c r="X86" s="452">
        <f t="shared" ca="1" si="37"/>
        <v>13445601369322.855</v>
      </c>
      <c r="Y86" s="452">
        <f t="shared" ref="Y86:AH86" ca="1" si="38">X86*(1+$M$64)</f>
        <v>13444960201891.389</v>
      </c>
      <c r="Z86" s="452">
        <f t="shared" ca="1" si="38"/>
        <v>13444319065034.656</v>
      </c>
      <c r="AA86" s="452">
        <f t="shared" ca="1" si="38"/>
        <v>13443677958751.199</v>
      </c>
      <c r="AB86" s="452">
        <f t="shared" ca="1" si="38"/>
        <v>13443036883039.559</v>
      </c>
      <c r="AC86" s="452">
        <f t="shared" ca="1" si="38"/>
        <v>13442395837898.277</v>
      </c>
      <c r="AD86" s="452">
        <f t="shared" ca="1" si="38"/>
        <v>13441754823325.898</v>
      </c>
      <c r="AE86" s="452">
        <f t="shared" ca="1" si="38"/>
        <v>13441113839320.963</v>
      </c>
      <c r="AF86" s="452">
        <f t="shared" ca="1" si="38"/>
        <v>13440472885882.014</v>
      </c>
      <c r="AG86" s="452">
        <f t="shared" ca="1" si="38"/>
        <v>13439831963007.594</v>
      </c>
      <c r="AH86" s="452">
        <f t="shared" ca="1" si="38"/>
        <v>13439191070696.244</v>
      </c>
    </row>
    <row r="87" spans="1:34">
      <c r="A87" s="431" t="s">
        <v>680</v>
      </c>
      <c r="B87" s="441" t="s">
        <v>265</v>
      </c>
      <c r="C87" s="456">
        <f t="shared" ca="1" si="26"/>
        <v>1883691744725</v>
      </c>
      <c r="D87" s="456">
        <f t="shared" ca="1" si="26"/>
        <v>1610060733386</v>
      </c>
      <c r="E87" s="456">
        <f t="shared" ca="1" si="26"/>
        <v>1915417079373</v>
      </c>
      <c r="F87" s="456">
        <f t="shared" ca="1" si="26"/>
        <v>1899554412049</v>
      </c>
      <c r="G87" s="456">
        <f t="shared" ca="1" si="26"/>
        <v>1851966410077</v>
      </c>
      <c r="H87" s="452">
        <f ca="1">G87*$O$65</f>
        <v>1860503335801.7124</v>
      </c>
      <c r="I87" s="452">
        <f t="shared" ref="I87:N87" ca="1" si="39">H87*(1+$K$65)</f>
        <v>1859275845622.2856</v>
      </c>
      <c r="J87" s="452">
        <f t="shared" ca="1" si="39"/>
        <v>1858049165294.7478</v>
      </c>
      <c r="K87" s="452">
        <f t="shared" ca="1" si="39"/>
        <v>1856823294284.7888</v>
      </c>
      <c r="L87" s="452">
        <f t="shared" ca="1" si="39"/>
        <v>1855598232058.4514</v>
      </c>
      <c r="M87" s="452">
        <f t="shared" ca="1" si="39"/>
        <v>1854373978082.1306</v>
      </c>
      <c r="N87" s="452">
        <f t="shared" ca="1" si="39"/>
        <v>1853150531822.5735</v>
      </c>
      <c r="O87" s="452">
        <f t="shared" ref="O87:X87" ca="1" si="40">N87*(1+$L$65)</f>
        <v>1855680790371.4219</v>
      </c>
      <c r="P87" s="452">
        <f t="shared" ca="1" si="40"/>
        <v>1858214503689.9795</v>
      </c>
      <c r="Q87" s="452">
        <f t="shared" ca="1" si="40"/>
        <v>1860751676495.3271</v>
      </c>
      <c r="R87" s="452">
        <f t="shared" ca="1" si="40"/>
        <v>1863292313510.9861</v>
      </c>
      <c r="S87" s="452">
        <f t="shared" ca="1" si="40"/>
        <v>1865836419466.927</v>
      </c>
      <c r="T87" s="452">
        <f t="shared" ca="1" si="40"/>
        <v>1868383999099.5786</v>
      </c>
      <c r="U87" s="452">
        <f t="shared" ca="1" si="40"/>
        <v>1870935057151.8372</v>
      </c>
      <c r="V87" s="452">
        <f t="shared" ca="1" si="40"/>
        <v>1873489598373.0745</v>
      </c>
      <c r="W87" s="452">
        <f t="shared" ca="1" si="40"/>
        <v>1876047627519.147</v>
      </c>
      <c r="X87" s="452">
        <f t="shared" ca="1" si="40"/>
        <v>1878609149352.4048</v>
      </c>
      <c r="Y87" s="452">
        <f t="shared" ref="Y87:AH87" ca="1" si="41">X87*(1+$M$65)</f>
        <v>1871931465983.1396</v>
      </c>
      <c r="Z87" s="452">
        <f t="shared" ca="1" si="41"/>
        <v>1865277519033.5527</v>
      </c>
      <c r="AA87" s="452">
        <f t="shared" ca="1" si="41"/>
        <v>1858647224130.4282</v>
      </c>
      <c r="AB87" s="452">
        <f t="shared" ca="1" si="41"/>
        <v>1852040497200.4624</v>
      </c>
      <c r="AC87" s="452">
        <f t="shared" ca="1" si="41"/>
        <v>1845457254469.198</v>
      </c>
      <c r="AD87" s="452">
        <f t="shared" ca="1" si="41"/>
        <v>1838897412459.9612</v>
      </c>
      <c r="AE87" s="452">
        <f t="shared" ca="1" si="41"/>
        <v>1832360887992.8032</v>
      </c>
      <c r="AF87" s="452">
        <f t="shared" ca="1" si="41"/>
        <v>1825847598183.4465</v>
      </c>
      <c r="AG87" s="452">
        <f t="shared" ca="1" si="41"/>
        <v>1819357460442.2324</v>
      </c>
      <c r="AH87" s="452">
        <f t="shared" ca="1" si="41"/>
        <v>1812890392473.0747</v>
      </c>
    </row>
    <row r="88" spans="1:34">
      <c r="A88" s="431" t="s">
        <v>681</v>
      </c>
      <c r="B88" s="434" t="s">
        <v>266</v>
      </c>
      <c r="C88" s="456">
        <f t="shared" ca="1" si="26"/>
        <v>0</v>
      </c>
      <c r="D88" s="456">
        <f t="shared" ca="1" si="26"/>
        <v>0</v>
      </c>
      <c r="E88" s="456">
        <f t="shared" ca="1" si="26"/>
        <v>0</v>
      </c>
      <c r="F88" s="456">
        <f t="shared" ca="1" si="26"/>
        <v>0</v>
      </c>
      <c r="G88" s="456">
        <f t="shared" ca="1" si="26"/>
        <v>0</v>
      </c>
      <c r="H88" s="452">
        <f ca="1">G88*$O$66</f>
        <v>0</v>
      </c>
      <c r="I88" s="452">
        <f t="shared" ref="I88:N88" ca="1" si="42">H88*(1+$K$66)</f>
        <v>0</v>
      </c>
      <c r="J88" s="452">
        <f t="shared" ca="1" si="42"/>
        <v>0</v>
      </c>
      <c r="K88" s="452">
        <f t="shared" ca="1" si="42"/>
        <v>0</v>
      </c>
      <c r="L88" s="452">
        <f t="shared" ca="1" si="42"/>
        <v>0</v>
      </c>
      <c r="M88" s="452">
        <f t="shared" ca="1" si="42"/>
        <v>0</v>
      </c>
      <c r="N88" s="452">
        <f t="shared" ca="1" si="42"/>
        <v>0</v>
      </c>
      <c r="O88" s="452">
        <f t="shared" ref="O88:X88" ca="1" si="43">N88*(1+$L$66)</f>
        <v>0</v>
      </c>
      <c r="P88" s="452">
        <f t="shared" ca="1" si="43"/>
        <v>0</v>
      </c>
      <c r="Q88" s="452">
        <f t="shared" ca="1" si="43"/>
        <v>0</v>
      </c>
      <c r="R88" s="452">
        <f t="shared" ca="1" si="43"/>
        <v>0</v>
      </c>
      <c r="S88" s="452">
        <f t="shared" ca="1" si="43"/>
        <v>0</v>
      </c>
      <c r="T88" s="452">
        <f t="shared" ca="1" si="43"/>
        <v>0</v>
      </c>
      <c r="U88" s="452">
        <f t="shared" ca="1" si="43"/>
        <v>0</v>
      </c>
      <c r="V88" s="452">
        <f t="shared" ca="1" si="43"/>
        <v>0</v>
      </c>
      <c r="W88" s="452">
        <f t="shared" ca="1" si="43"/>
        <v>0</v>
      </c>
      <c r="X88" s="452">
        <f t="shared" ca="1" si="43"/>
        <v>0</v>
      </c>
      <c r="Y88" s="452">
        <f t="shared" ref="Y88:AH88" ca="1" si="44">X88*(1+$M$66)</f>
        <v>0</v>
      </c>
      <c r="Z88" s="452">
        <f t="shared" ca="1" si="44"/>
        <v>0</v>
      </c>
      <c r="AA88" s="452">
        <f t="shared" ca="1" si="44"/>
        <v>0</v>
      </c>
      <c r="AB88" s="452">
        <f t="shared" ca="1" si="44"/>
        <v>0</v>
      </c>
      <c r="AC88" s="452">
        <f t="shared" ca="1" si="44"/>
        <v>0</v>
      </c>
      <c r="AD88" s="452">
        <f t="shared" ca="1" si="44"/>
        <v>0</v>
      </c>
      <c r="AE88" s="452">
        <f t="shared" ca="1" si="44"/>
        <v>0</v>
      </c>
      <c r="AF88" s="452">
        <f t="shared" ca="1" si="44"/>
        <v>0</v>
      </c>
      <c r="AG88" s="452">
        <f t="shared" ca="1" si="44"/>
        <v>0</v>
      </c>
      <c r="AH88" s="452">
        <f t="shared" ca="1" si="44"/>
        <v>0</v>
      </c>
    </row>
    <row r="89" spans="1:34">
      <c r="A89" s="431" t="s">
        <v>815</v>
      </c>
      <c r="B89" s="435" t="s">
        <v>267</v>
      </c>
      <c r="C89" s="456">
        <f t="shared" ca="1" si="26"/>
        <v>0</v>
      </c>
      <c r="D89" s="456">
        <f t="shared" ca="1" si="26"/>
        <v>0</v>
      </c>
      <c r="E89" s="456">
        <f t="shared" ca="1" si="26"/>
        <v>0</v>
      </c>
      <c r="F89" s="456">
        <f t="shared" ca="1" si="26"/>
        <v>0</v>
      </c>
      <c r="G89" s="456">
        <f t="shared" ca="1" si="26"/>
        <v>0</v>
      </c>
      <c r="H89" s="452">
        <f ca="1">G89*(1+'KEEI BAU - Gas Supply'!J$42)</f>
        <v>0</v>
      </c>
      <c r="I89" s="452">
        <f ca="1">H89*(1+'KEEI BAU - Gas Supply'!K$42)</f>
        <v>0</v>
      </c>
      <c r="J89" s="452">
        <f ca="1">I89*(1+'KEEI BAU - Gas Supply'!L$42)</f>
        <v>0</v>
      </c>
      <c r="K89" s="452">
        <f ca="1">J89*(1+'KEEI BAU - Gas Supply'!M$42)</f>
        <v>0</v>
      </c>
      <c r="L89" s="452">
        <f ca="1">K89*(1+'KEEI BAU - Gas Supply'!N$42)</f>
        <v>0</v>
      </c>
      <c r="M89" s="452">
        <f ca="1">L89*(1+'KEEI BAU - Gas Supply'!O$42)</f>
        <v>0</v>
      </c>
      <c r="N89" s="452">
        <f ca="1">M89*(1+'KEEI BAU - Gas Supply'!P$42)</f>
        <v>0</v>
      </c>
      <c r="O89" s="452">
        <f ca="1">N89*(1+'KEEI BAU - Gas Supply'!Q$42)</f>
        <v>0</v>
      </c>
      <c r="P89" s="452">
        <f ca="1">O89*(1+'KEEI BAU - Gas Supply'!R$42)</f>
        <v>0</v>
      </c>
      <c r="Q89" s="452">
        <f ca="1">P89*(1+'KEEI BAU - Gas Supply'!S$42)</f>
        <v>0</v>
      </c>
      <c r="R89" s="452">
        <f ca="1">Q89*(1+'KEEI BAU - Gas Supply'!T$42)</f>
        <v>0</v>
      </c>
      <c r="S89" s="452">
        <f ca="1">R89*(1+'KEEI BAU - Gas Supply'!U$42)</f>
        <v>0</v>
      </c>
      <c r="T89" s="452">
        <f ca="1">S89*(1+'KEEI BAU - Gas Supply'!V$42)</f>
        <v>0</v>
      </c>
      <c r="U89" s="452">
        <f ca="1">T89*(1+'KEEI BAU - Gas Supply'!W$42)</f>
        <v>0</v>
      </c>
      <c r="V89" s="452">
        <f ca="1">U89*(1+'KEEI BAU - Gas Supply'!X$42)</f>
        <v>0</v>
      </c>
      <c r="W89" s="452">
        <f ca="1">V89*(1+'KEEI BAU - Gas Supply'!Y$42)</f>
        <v>0</v>
      </c>
      <c r="X89" s="452">
        <f ca="1">W89*(1+'KEEI BAU - Gas Supply'!Z$42)</f>
        <v>0</v>
      </c>
      <c r="Y89" s="452">
        <f ca="1">X89*(1+'KEEI BAU - Gas Supply'!AA$42)</f>
        <v>0</v>
      </c>
      <c r="Z89" s="452">
        <f ca="1">Y89*(1+'KEEI BAU - Gas Supply'!AB$42)</f>
        <v>0</v>
      </c>
      <c r="AA89" s="452">
        <f ca="1">Z89*(1+'KEEI BAU - Gas Supply'!AC$42)</f>
        <v>0</v>
      </c>
      <c r="AB89" s="452">
        <f ca="1">AA89*(1+'KEEI BAU - Gas Supply'!AD$42)</f>
        <v>0</v>
      </c>
      <c r="AC89" s="452">
        <f ca="1">AB89*(1+'KEEI BAU - Gas Supply'!AE$42)</f>
        <v>0</v>
      </c>
      <c r="AD89" s="452">
        <f ca="1">AC89*(1+'KEEI BAU - Gas Supply'!AF$42)</f>
        <v>0</v>
      </c>
      <c r="AE89" s="452">
        <f ca="1">AD89*(1+'KEEI BAU - Gas Supply'!AG$42)</f>
        <v>0</v>
      </c>
      <c r="AF89" s="452">
        <f ca="1">AE89*(1+'KEEI BAU - Gas Supply'!AH$42)</f>
        <v>0</v>
      </c>
      <c r="AG89" s="452">
        <f ca="1">AF89*(1+'KEEI BAU - Gas Supply'!AI$42)</f>
        <v>0</v>
      </c>
      <c r="AH89" s="452">
        <f ca="1">AG89*(1+'KEEI BAU - Gas Supply'!AJ$42)</f>
        <v>0</v>
      </c>
    </row>
    <row r="90" spans="1:34">
      <c r="A90" s="431" t="s">
        <v>811</v>
      </c>
      <c r="B90" s="434" t="s">
        <v>268</v>
      </c>
      <c r="C90" s="456">
        <f t="shared" ca="1" si="26"/>
        <v>2756138447545</v>
      </c>
      <c r="D90" s="456">
        <f t="shared" ca="1" si="26"/>
        <v>2518198437685</v>
      </c>
      <c r="E90" s="456">
        <f t="shared" ca="1" si="26"/>
        <v>3101151461842</v>
      </c>
      <c r="F90" s="456">
        <f t="shared" ca="1" si="26"/>
        <v>3136842463321</v>
      </c>
      <c r="G90" s="456">
        <f t="shared" ca="1" si="26"/>
        <v>3132876796490</v>
      </c>
      <c r="H90" s="452">
        <f ca="1">G90*(1+'Water and Waste'!I$45)</f>
        <v>3136009673286.4897</v>
      </c>
      <c r="I90" s="452">
        <f ca="1">H90*(1+'Water and Waste'!J$45)</f>
        <v>3139145682959.7759</v>
      </c>
      <c r="J90" s="452">
        <f ca="1">I90*(1+'Water and Waste'!K$45)</f>
        <v>3142284828642.7354</v>
      </c>
      <c r="K90" s="452">
        <f ca="1">J90*(1+'Water and Waste'!L$45)</f>
        <v>3145427113471.3779</v>
      </c>
      <c r="L90" s="452">
        <f ca="1">K90*(1+'Water and Waste'!M$45)</f>
        <v>3148572540584.8491</v>
      </c>
      <c r="M90" s="452">
        <f ca="1">L90*(1+'Water and Waste'!N$45)</f>
        <v>3151721113125.4336</v>
      </c>
      <c r="N90" s="452">
        <f ca="1">M90*(1+'Water and Waste'!O$45)</f>
        <v>3154872834238.5586</v>
      </c>
      <c r="O90" s="452">
        <f ca="1">N90*(1+'Water and Waste'!P$45)</f>
        <v>3158027707072.7969</v>
      </c>
      <c r="P90" s="452">
        <f ca="1">O90*(1+'Water and Waste'!Q$45)</f>
        <v>3161185734779.8691</v>
      </c>
      <c r="Q90" s="452">
        <f ca="1">P90*(1+'Water and Waste'!R$45)</f>
        <v>3164346920514.6484</v>
      </c>
      <c r="R90" s="452">
        <f ca="1">Q90*(1+'Water and Waste'!S$45)</f>
        <v>3167511267435.1626</v>
      </c>
      <c r="S90" s="452">
        <f ca="1">R90*(1+'Water and Waste'!T$45)</f>
        <v>3170678778702.5972</v>
      </c>
      <c r="T90" s="452">
        <f ca="1">S90*(1+'Water and Waste'!U$45)</f>
        <v>3173849457481.2993</v>
      </c>
      <c r="U90" s="452">
        <f ca="1">T90*(1+'Water and Waste'!V$45)</f>
        <v>3177023306938.7803</v>
      </c>
      <c r="V90" s="452">
        <f ca="1">U90*(1+'Water and Waste'!W$45)</f>
        <v>3180200330245.7188</v>
      </c>
      <c r="W90" s="452">
        <f ca="1">V90*(1+'Water and Waste'!X$45)</f>
        <v>3183380530575.9644</v>
      </c>
      <c r="X90" s="452">
        <f ca="1">W90*(1+'Water and Waste'!Y$45)</f>
        <v>3186563911106.54</v>
      </c>
      <c r="Y90" s="452">
        <f ca="1">X90*(1+'Water and Waste'!Z$45)</f>
        <v>3170631091551.0073</v>
      </c>
      <c r="Z90" s="452">
        <f ca="1">Y90*(1+'Water and Waste'!AA$45)</f>
        <v>3154777936093.2524</v>
      </c>
      <c r="AA90" s="452">
        <f ca="1">Z90*(1+'Water and Waste'!AB$45)</f>
        <v>3139004046412.7861</v>
      </c>
      <c r="AB90" s="452">
        <f ca="1">AA90*(1+'Water and Waste'!AC$45)</f>
        <v>3123309026180.7222</v>
      </c>
      <c r="AC90" s="452">
        <f ca="1">AB90*(1+'Water and Waste'!AD$45)</f>
        <v>3107692481049.8184</v>
      </c>
      <c r="AD90" s="452">
        <f ca="1">AC90*(1+'Water and Waste'!AE$45)</f>
        <v>3092154018644.5693</v>
      </c>
      <c r="AE90" s="452">
        <f ca="1">AD90*(1+'Water and Waste'!AF$45)</f>
        <v>3076693248551.3467</v>
      </c>
      <c r="AF90" s="452">
        <f ca="1">AE90*(1+'Water and Waste'!AG$45)</f>
        <v>3061309782308.5898</v>
      </c>
      <c r="AG90" s="452">
        <f ca="1">AF90*(1+'Water and Waste'!AH$45)</f>
        <v>3046003233397.0469</v>
      </c>
      <c r="AH90" s="452">
        <f ca="1">AG90*(1+'Water and Waste'!AI$45)</f>
        <v>3030773217230.0615</v>
      </c>
    </row>
    <row r="91" spans="1:34">
      <c r="A91" s="431" t="s">
        <v>681</v>
      </c>
      <c r="B91" s="434" t="s">
        <v>269</v>
      </c>
      <c r="C91" s="456">
        <f t="shared" ca="1" si="26"/>
        <v>0</v>
      </c>
      <c r="D91" s="456">
        <f t="shared" ca="1" si="26"/>
        <v>0</v>
      </c>
      <c r="E91" s="456">
        <f t="shared" ca="1" si="26"/>
        <v>0</v>
      </c>
      <c r="F91" s="456">
        <f t="shared" ca="1" si="26"/>
        <v>0</v>
      </c>
      <c r="G91" s="456">
        <f t="shared" ca="1" si="26"/>
        <v>0</v>
      </c>
      <c r="H91" s="452">
        <f ca="1">G91*$O$66</f>
        <v>0</v>
      </c>
      <c r="I91" s="452">
        <f t="shared" ref="I91:N91" ca="1" si="45">H91*(1+$K$66)</f>
        <v>0</v>
      </c>
      <c r="J91" s="452">
        <f t="shared" ca="1" si="45"/>
        <v>0</v>
      </c>
      <c r="K91" s="452">
        <f t="shared" ca="1" si="45"/>
        <v>0</v>
      </c>
      <c r="L91" s="452">
        <f t="shared" ca="1" si="45"/>
        <v>0</v>
      </c>
      <c r="M91" s="452">
        <f t="shared" ca="1" si="45"/>
        <v>0</v>
      </c>
      <c r="N91" s="452">
        <f t="shared" ca="1" si="45"/>
        <v>0</v>
      </c>
      <c r="O91" s="452">
        <f t="shared" ref="O91:X91" ca="1" si="46">N91*(1+$L$66)</f>
        <v>0</v>
      </c>
      <c r="P91" s="452">
        <f t="shared" ca="1" si="46"/>
        <v>0</v>
      </c>
      <c r="Q91" s="452">
        <f t="shared" ca="1" si="46"/>
        <v>0</v>
      </c>
      <c r="R91" s="452">
        <f t="shared" ca="1" si="46"/>
        <v>0</v>
      </c>
      <c r="S91" s="452">
        <f t="shared" ca="1" si="46"/>
        <v>0</v>
      </c>
      <c r="T91" s="452">
        <f t="shared" ca="1" si="46"/>
        <v>0</v>
      </c>
      <c r="U91" s="452">
        <f t="shared" ca="1" si="46"/>
        <v>0</v>
      </c>
      <c r="V91" s="452">
        <f t="shared" ca="1" si="46"/>
        <v>0</v>
      </c>
      <c r="W91" s="452">
        <f t="shared" ca="1" si="46"/>
        <v>0</v>
      </c>
      <c r="X91" s="452">
        <f t="shared" ca="1" si="46"/>
        <v>0</v>
      </c>
      <c r="Y91" s="452">
        <f t="shared" ref="Y91:AH91" ca="1" si="47">X91*(1+$M$66)</f>
        <v>0</v>
      </c>
      <c r="Z91" s="452">
        <f t="shared" ca="1" si="47"/>
        <v>0</v>
      </c>
      <c r="AA91" s="452">
        <f t="shared" ca="1" si="47"/>
        <v>0</v>
      </c>
      <c r="AB91" s="452">
        <f t="shared" ca="1" si="47"/>
        <v>0</v>
      </c>
      <c r="AC91" s="452">
        <f t="shared" ca="1" si="47"/>
        <v>0</v>
      </c>
      <c r="AD91" s="452">
        <f t="shared" ca="1" si="47"/>
        <v>0</v>
      </c>
      <c r="AE91" s="452">
        <f t="shared" ca="1" si="47"/>
        <v>0</v>
      </c>
      <c r="AF91" s="452">
        <f t="shared" ca="1" si="47"/>
        <v>0</v>
      </c>
      <c r="AG91" s="452">
        <f t="shared" ca="1" si="47"/>
        <v>0</v>
      </c>
      <c r="AH91" s="452">
        <f t="shared" ca="1" si="47"/>
        <v>0</v>
      </c>
    </row>
    <row r="92" spans="1:34">
      <c r="A92" s="480" t="s">
        <v>816</v>
      </c>
      <c r="B92" s="480"/>
      <c r="C92" s="481">
        <f ca="1">SUM(C73:C91)</f>
        <v>139107661097818</v>
      </c>
      <c r="D92" s="481">
        <f t="shared" ref="D92:AH92" ca="1" si="48">SUM(D73:D91)</f>
        <v>145187028349741</v>
      </c>
      <c r="E92" s="481">
        <f t="shared" ca="1" si="48"/>
        <v>152071425968357</v>
      </c>
      <c r="F92" s="481">
        <f t="shared" ca="1" si="48"/>
        <v>145900848379321</v>
      </c>
      <c r="G92" s="481">
        <f t="shared" ca="1" si="48"/>
        <v>133297959190403</v>
      </c>
      <c r="H92" s="481">
        <f t="shared" ca="1" si="48"/>
        <v>141759384391274.19</v>
      </c>
      <c r="I92" s="481">
        <f t="shared" ca="1" si="48"/>
        <v>142602424534852.06</v>
      </c>
      <c r="J92" s="481">
        <f t="shared" ca="1" si="48"/>
        <v>143451888646827.84</v>
      </c>
      <c r="K92" s="481">
        <f t="shared" ca="1" si="48"/>
        <v>144307842895106.66</v>
      </c>
      <c r="L92" s="481">
        <f t="shared" ca="1" si="48"/>
        <v>145170354333042.59</v>
      </c>
      <c r="M92" s="481">
        <f t="shared" ca="1" si="48"/>
        <v>146039490913307.25</v>
      </c>
      <c r="N92" s="481">
        <f t="shared" ca="1" si="48"/>
        <v>146915321501995.66</v>
      </c>
      <c r="O92" s="481">
        <f t="shared" ca="1" si="48"/>
        <v>147125478307629.06</v>
      </c>
      <c r="P92" s="481">
        <f t="shared" ca="1" si="48"/>
        <v>147337735513517.38</v>
      </c>
      <c r="Q92" s="481">
        <f t="shared" ca="1" si="48"/>
        <v>147552093397702.09</v>
      </c>
      <c r="R92" s="481">
        <f t="shared" ca="1" si="48"/>
        <v>147768552300317.72</v>
      </c>
      <c r="S92" s="481">
        <f t="shared" ca="1" si="48"/>
        <v>147987112623586.16</v>
      </c>
      <c r="T92" s="481">
        <f t="shared" ca="1" si="48"/>
        <v>148207774831813.69</v>
      </c>
      <c r="U92" s="481">
        <f t="shared" ca="1" si="48"/>
        <v>148430539451389.84</v>
      </c>
      <c r="V92" s="481">
        <f t="shared" ca="1" si="48"/>
        <v>148655407070789.5</v>
      </c>
      <c r="W92" s="481">
        <f t="shared" ca="1" si="48"/>
        <v>148882378340576.63</v>
      </c>
      <c r="X92" s="481">
        <f t="shared" ca="1" si="48"/>
        <v>149111453973410.63</v>
      </c>
      <c r="Y92" s="481">
        <f t="shared" ca="1" si="48"/>
        <v>148437829707290.25</v>
      </c>
      <c r="Z92" s="481">
        <f t="shared" ca="1" si="48"/>
        <v>147769101617298.72</v>
      </c>
      <c r="AA92" s="481">
        <f t="shared" ca="1" si="48"/>
        <v>147105221180352.53</v>
      </c>
      <c r="AB92" s="481">
        <f t="shared" ca="1" si="48"/>
        <v>146446140435076.28</v>
      </c>
      <c r="AC92" s="481">
        <f t="shared" ca="1" si="48"/>
        <v>145791811974939.25</v>
      </c>
      <c r="AD92" s="481">
        <f t="shared" ca="1" si="48"/>
        <v>145142188941477.72</v>
      </c>
      <c r="AE92" s="481">
        <f t="shared" ca="1" si="48"/>
        <v>144497225017601.31</v>
      </c>
      <c r="AF92" s="481">
        <f t="shared" ca="1" si="48"/>
        <v>143856874420982.66</v>
      </c>
      <c r="AG92" s="481">
        <f t="shared" ca="1" si="48"/>
        <v>143221091897529</v>
      </c>
      <c r="AH92" s="481">
        <f t="shared" ca="1" si="48"/>
        <v>142589832714934.84</v>
      </c>
    </row>
    <row r="95" spans="1:34">
      <c r="A95" s="429" t="s">
        <v>818</v>
      </c>
    </row>
    <row r="96" spans="1:34" s="487" customFormat="1">
      <c r="B96" s="487" t="s">
        <v>821</v>
      </c>
      <c r="C96" s="487">
        <v>2</v>
      </c>
      <c r="D96" s="487">
        <v>3</v>
      </c>
      <c r="E96" s="487">
        <v>4</v>
      </c>
      <c r="F96" s="487">
        <v>5</v>
      </c>
      <c r="G96" s="487">
        <v>6</v>
      </c>
      <c r="H96" s="487">
        <v>7</v>
      </c>
      <c r="I96" s="487">
        <v>8</v>
      </c>
      <c r="J96" s="487">
        <v>9</v>
      </c>
      <c r="K96" s="487">
        <v>10</v>
      </c>
      <c r="L96" s="487">
        <v>11</v>
      </c>
      <c r="M96" s="487">
        <v>12</v>
      </c>
      <c r="N96" s="487">
        <v>13</v>
      </c>
      <c r="O96" s="487">
        <v>14</v>
      </c>
      <c r="P96" s="487">
        <v>15</v>
      </c>
      <c r="Q96" s="487">
        <v>16</v>
      </c>
      <c r="R96" s="487">
        <v>17</v>
      </c>
      <c r="S96" s="487">
        <v>18</v>
      </c>
      <c r="T96" s="487">
        <v>19</v>
      </c>
      <c r="U96" s="487">
        <v>20</v>
      </c>
      <c r="V96" s="487">
        <v>21</v>
      </c>
      <c r="W96" s="487">
        <v>22</v>
      </c>
      <c r="X96" s="487">
        <v>23</v>
      </c>
      <c r="Y96" s="487">
        <v>24</v>
      </c>
      <c r="Z96" s="487">
        <v>25</v>
      </c>
      <c r="AA96" s="487">
        <v>26</v>
      </c>
      <c r="AB96" s="487">
        <v>27</v>
      </c>
      <c r="AC96" s="487">
        <v>28</v>
      </c>
      <c r="AD96" s="487">
        <v>29</v>
      </c>
      <c r="AE96" s="487">
        <v>30</v>
      </c>
      <c r="AF96" s="487">
        <v>31</v>
      </c>
      <c r="AG96" s="487">
        <v>32</v>
      </c>
      <c r="AH96" s="487">
        <v>33</v>
      </c>
    </row>
    <row r="97" spans="1:34" s="479" customFormat="1">
      <c r="A97" s="477" t="s">
        <v>387</v>
      </c>
      <c r="B97" s="477" t="s">
        <v>822</v>
      </c>
      <c r="C97" s="476">
        <v>2019</v>
      </c>
      <c r="D97" s="476">
        <v>2020</v>
      </c>
      <c r="E97" s="476">
        <v>2021</v>
      </c>
      <c r="F97" s="476">
        <v>2022</v>
      </c>
      <c r="G97" s="476">
        <v>2023</v>
      </c>
      <c r="H97" s="477">
        <v>2024</v>
      </c>
      <c r="I97" s="477">
        <v>2025</v>
      </c>
      <c r="J97" s="477">
        <v>2026</v>
      </c>
      <c r="K97" s="477">
        <v>2027</v>
      </c>
      <c r="L97" s="477">
        <v>2028</v>
      </c>
      <c r="M97" s="477">
        <v>2029</v>
      </c>
      <c r="N97" s="476">
        <v>2030</v>
      </c>
      <c r="O97" s="477">
        <v>2031</v>
      </c>
      <c r="P97" s="477">
        <v>2032</v>
      </c>
      <c r="Q97" s="477">
        <v>2033</v>
      </c>
      <c r="R97" s="477">
        <v>2034</v>
      </c>
      <c r="S97" s="477">
        <v>2035</v>
      </c>
      <c r="T97" s="477">
        <v>2036</v>
      </c>
      <c r="U97" s="477">
        <v>2037</v>
      </c>
      <c r="V97" s="477">
        <v>2038</v>
      </c>
      <c r="W97" s="477">
        <v>2039</v>
      </c>
      <c r="X97" s="476">
        <v>2040</v>
      </c>
      <c r="Y97" s="477">
        <v>2041</v>
      </c>
      <c r="Z97" s="477">
        <v>2042</v>
      </c>
      <c r="AA97" s="477">
        <v>2043</v>
      </c>
      <c r="AB97" s="477">
        <v>2044</v>
      </c>
      <c r="AC97" s="477">
        <v>2045</v>
      </c>
      <c r="AD97" s="477">
        <v>2046</v>
      </c>
      <c r="AE97" s="477">
        <v>2047</v>
      </c>
      <c r="AF97" s="477">
        <v>2048</v>
      </c>
      <c r="AG97" s="477">
        <v>2049</v>
      </c>
      <c r="AH97" s="476">
        <v>2050</v>
      </c>
    </row>
    <row r="98" spans="1:34">
      <c r="A98" s="431" t="s">
        <v>246</v>
      </c>
      <c r="B98" s="431"/>
      <c r="C98" s="483">
        <f t="shared" ref="C98:L106" ca="1" si="49">VLOOKUP($A98,$B$73:$AH$91,C$96,FALSE)</f>
        <v>0</v>
      </c>
      <c r="D98" s="483">
        <f t="shared" ca="1" si="49"/>
        <v>0</v>
      </c>
      <c r="E98" s="483">
        <f t="shared" ca="1" si="49"/>
        <v>0</v>
      </c>
      <c r="F98" s="483">
        <f t="shared" ca="1" si="49"/>
        <v>0</v>
      </c>
      <c r="G98" s="483">
        <f t="shared" ca="1" si="49"/>
        <v>0</v>
      </c>
      <c r="H98" s="483">
        <f t="shared" ca="1" si="49"/>
        <v>0</v>
      </c>
      <c r="I98" s="483">
        <f t="shared" ca="1" si="49"/>
        <v>0</v>
      </c>
      <c r="J98" s="483">
        <f t="shared" ca="1" si="49"/>
        <v>0</v>
      </c>
      <c r="K98" s="483">
        <f t="shared" ca="1" si="49"/>
        <v>0</v>
      </c>
      <c r="L98" s="483">
        <f t="shared" ca="1" si="49"/>
        <v>0</v>
      </c>
      <c r="M98" s="483">
        <f t="shared" ref="M98:V106" ca="1" si="50">VLOOKUP($A98,$B$73:$AH$91,M$96,FALSE)</f>
        <v>0</v>
      </c>
      <c r="N98" s="483">
        <f t="shared" ca="1" si="50"/>
        <v>0</v>
      </c>
      <c r="O98" s="483">
        <f t="shared" ca="1" si="50"/>
        <v>0</v>
      </c>
      <c r="P98" s="483">
        <f t="shared" ca="1" si="50"/>
        <v>0</v>
      </c>
      <c r="Q98" s="483">
        <f t="shared" ca="1" si="50"/>
        <v>0</v>
      </c>
      <c r="R98" s="483">
        <f t="shared" ca="1" si="50"/>
        <v>0</v>
      </c>
      <c r="S98" s="483">
        <f t="shared" ca="1" si="50"/>
        <v>0</v>
      </c>
      <c r="T98" s="483">
        <f t="shared" ca="1" si="50"/>
        <v>0</v>
      </c>
      <c r="U98" s="483">
        <f t="shared" ca="1" si="50"/>
        <v>0</v>
      </c>
      <c r="V98" s="483">
        <f t="shared" ca="1" si="50"/>
        <v>0</v>
      </c>
      <c r="W98" s="483">
        <f t="shared" ref="W98:AH106" ca="1" si="51">VLOOKUP($A98,$B$73:$AH$91,W$96,FALSE)</f>
        <v>0</v>
      </c>
      <c r="X98" s="483">
        <f t="shared" ca="1" si="51"/>
        <v>0</v>
      </c>
      <c r="Y98" s="483">
        <f t="shared" ca="1" si="51"/>
        <v>0</v>
      </c>
      <c r="Z98" s="483">
        <f t="shared" ca="1" si="51"/>
        <v>0</v>
      </c>
      <c r="AA98" s="483">
        <f t="shared" ca="1" si="51"/>
        <v>0</v>
      </c>
      <c r="AB98" s="483">
        <f t="shared" ca="1" si="51"/>
        <v>0</v>
      </c>
      <c r="AC98" s="483">
        <f t="shared" ca="1" si="51"/>
        <v>0</v>
      </c>
      <c r="AD98" s="483">
        <f t="shared" ca="1" si="51"/>
        <v>0</v>
      </c>
      <c r="AE98" s="483">
        <f t="shared" ca="1" si="51"/>
        <v>0</v>
      </c>
      <c r="AF98" s="483">
        <f t="shared" ca="1" si="51"/>
        <v>0</v>
      </c>
      <c r="AG98" s="483">
        <f t="shared" ca="1" si="51"/>
        <v>0</v>
      </c>
      <c r="AH98" s="483">
        <f t="shared" ca="1" si="51"/>
        <v>0</v>
      </c>
    </row>
    <row r="99" spans="1:34">
      <c r="A99" s="431" t="s">
        <v>247</v>
      </c>
      <c r="B99" s="431"/>
      <c r="C99" s="483">
        <f t="shared" ca="1" si="49"/>
        <v>0</v>
      </c>
      <c r="D99" s="483">
        <f t="shared" ca="1" si="49"/>
        <v>0</v>
      </c>
      <c r="E99" s="483">
        <f t="shared" ca="1" si="49"/>
        <v>0</v>
      </c>
      <c r="F99" s="483">
        <f t="shared" ca="1" si="49"/>
        <v>0</v>
      </c>
      <c r="G99" s="483">
        <f t="shared" ca="1" si="49"/>
        <v>0</v>
      </c>
      <c r="H99" s="483">
        <f t="shared" ca="1" si="49"/>
        <v>0</v>
      </c>
      <c r="I99" s="483">
        <f t="shared" ca="1" si="49"/>
        <v>0</v>
      </c>
      <c r="J99" s="483">
        <f t="shared" ca="1" si="49"/>
        <v>0</v>
      </c>
      <c r="K99" s="483">
        <f t="shared" ca="1" si="49"/>
        <v>0</v>
      </c>
      <c r="L99" s="483">
        <f t="shared" ca="1" si="49"/>
        <v>0</v>
      </c>
      <c r="M99" s="483">
        <f t="shared" ca="1" si="50"/>
        <v>0</v>
      </c>
      <c r="N99" s="483">
        <f t="shared" ca="1" si="50"/>
        <v>0</v>
      </c>
      <c r="O99" s="483">
        <f t="shared" ca="1" si="50"/>
        <v>0</v>
      </c>
      <c r="P99" s="483">
        <f t="shared" ca="1" si="50"/>
        <v>0</v>
      </c>
      <c r="Q99" s="483">
        <f t="shared" ca="1" si="50"/>
        <v>0</v>
      </c>
      <c r="R99" s="483">
        <f t="shared" ca="1" si="50"/>
        <v>0</v>
      </c>
      <c r="S99" s="483">
        <f t="shared" ca="1" si="50"/>
        <v>0</v>
      </c>
      <c r="T99" s="483">
        <f t="shared" ca="1" si="50"/>
        <v>0</v>
      </c>
      <c r="U99" s="483">
        <f t="shared" ca="1" si="50"/>
        <v>0</v>
      </c>
      <c r="V99" s="483">
        <f t="shared" ca="1" si="50"/>
        <v>0</v>
      </c>
      <c r="W99" s="483">
        <f t="shared" ca="1" si="51"/>
        <v>0</v>
      </c>
      <c r="X99" s="483">
        <f t="shared" ca="1" si="51"/>
        <v>0</v>
      </c>
      <c r="Y99" s="483">
        <f t="shared" ca="1" si="51"/>
        <v>0</v>
      </c>
      <c r="Z99" s="483">
        <f t="shared" ca="1" si="51"/>
        <v>0</v>
      </c>
      <c r="AA99" s="483">
        <f t="shared" ca="1" si="51"/>
        <v>0</v>
      </c>
      <c r="AB99" s="483">
        <f t="shared" ca="1" si="51"/>
        <v>0</v>
      </c>
      <c r="AC99" s="483">
        <f t="shared" ca="1" si="51"/>
        <v>0</v>
      </c>
      <c r="AD99" s="483">
        <f t="shared" ca="1" si="51"/>
        <v>0</v>
      </c>
      <c r="AE99" s="483">
        <f t="shared" ca="1" si="51"/>
        <v>0</v>
      </c>
      <c r="AF99" s="483">
        <f t="shared" ca="1" si="51"/>
        <v>0</v>
      </c>
      <c r="AG99" s="483">
        <f t="shared" ca="1" si="51"/>
        <v>0</v>
      </c>
      <c r="AH99" s="483">
        <f t="shared" ca="1" si="51"/>
        <v>0</v>
      </c>
    </row>
    <row r="100" spans="1:34">
      <c r="A100" s="431" t="s">
        <v>248</v>
      </c>
      <c r="B100" s="431"/>
      <c r="C100" s="483">
        <f t="shared" ca="1" si="49"/>
        <v>0</v>
      </c>
      <c r="D100" s="483">
        <f t="shared" ca="1" si="49"/>
        <v>0</v>
      </c>
      <c r="E100" s="483">
        <f t="shared" ca="1" si="49"/>
        <v>0</v>
      </c>
      <c r="F100" s="483">
        <f t="shared" ca="1" si="49"/>
        <v>0</v>
      </c>
      <c r="G100" s="483">
        <f t="shared" ca="1" si="49"/>
        <v>0</v>
      </c>
      <c r="H100" s="483">
        <f t="shared" ca="1" si="49"/>
        <v>0</v>
      </c>
      <c r="I100" s="483">
        <f t="shared" ca="1" si="49"/>
        <v>0</v>
      </c>
      <c r="J100" s="483">
        <f t="shared" ca="1" si="49"/>
        <v>0</v>
      </c>
      <c r="K100" s="483">
        <f t="shared" ca="1" si="49"/>
        <v>0</v>
      </c>
      <c r="L100" s="483">
        <f t="shared" ca="1" si="49"/>
        <v>0</v>
      </c>
      <c r="M100" s="483">
        <f t="shared" ca="1" si="50"/>
        <v>0</v>
      </c>
      <c r="N100" s="483">
        <f t="shared" ca="1" si="50"/>
        <v>0</v>
      </c>
      <c r="O100" s="483">
        <f t="shared" ca="1" si="50"/>
        <v>0</v>
      </c>
      <c r="P100" s="483">
        <f t="shared" ca="1" si="50"/>
        <v>0</v>
      </c>
      <c r="Q100" s="483">
        <f t="shared" ca="1" si="50"/>
        <v>0</v>
      </c>
      <c r="R100" s="483">
        <f t="shared" ca="1" si="50"/>
        <v>0</v>
      </c>
      <c r="S100" s="483">
        <f t="shared" ca="1" si="50"/>
        <v>0</v>
      </c>
      <c r="T100" s="483">
        <f t="shared" ca="1" si="50"/>
        <v>0</v>
      </c>
      <c r="U100" s="483">
        <f t="shared" ca="1" si="50"/>
        <v>0</v>
      </c>
      <c r="V100" s="483">
        <f t="shared" ca="1" si="50"/>
        <v>0</v>
      </c>
      <c r="W100" s="483">
        <f t="shared" ca="1" si="51"/>
        <v>0</v>
      </c>
      <c r="X100" s="483">
        <f t="shared" ca="1" si="51"/>
        <v>0</v>
      </c>
      <c r="Y100" s="483">
        <f t="shared" ca="1" si="51"/>
        <v>0</v>
      </c>
      <c r="Z100" s="483">
        <f t="shared" ca="1" si="51"/>
        <v>0</v>
      </c>
      <c r="AA100" s="483">
        <f t="shared" ca="1" si="51"/>
        <v>0</v>
      </c>
      <c r="AB100" s="483">
        <f t="shared" ca="1" si="51"/>
        <v>0</v>
      </c>
      <c r="AC100" s="483">
        <f t="shared" ca="1" si="51"/>
        <v>0</v>
      </c>
      <c r="AD100" s="483">
        <f t="shared" ca="1" si="51"/>
        <v>0</v>
      </c>
      <c r="AE100" s="483">
        <f t="shared" ca="1" si="51"/>
        <v>0</v>
      </c>
      <c r="AF100" s="483">
        <f t="shared" ca="1" si="51"/>
        <v>0</v>
      </c>
      <c r="AG100" s="483">
        <f t="shared" ca="1" si="51"/>
        <v>0</v>
      </c>
      <c r="AH100" s="483">
        <f t="shared" ca="1" si="51"/>
        <v>0</v>
      </c>
    </row>
    <row r="101" spans="1:34">
      <c r="A101" s="431" t="s">
        <v>249</v>
      </c>
      <c r="B101" s="431"/>
      <c r="C101" s="483">
        <f t="shared" ca="1" si="49"/>
        <v>0</v>
      </c>
      <c r="D101" s="483">
        <f t="shared" ca="1" si="49"/>
        <v>0</v>
      </c>
      <c r="E101" s="483">
        <f t="shared" ca="1" si="49"/>
        <v>0</v>
      </c>
      <c r="F101" s="483">
        <f t="shared" ca="1" si="49"/>
        <v>0</v>
      </c>
      <c r="G101" s="483">
        <f t="shared" ca="1" si="49"/>
        <v>0</v>
      </c>
      <c r="H101" s="483">
        <f t="shared" ca="1" si="49"/>
        <v>0</v>
      </c>
      <c r="I101" s="483">
        <f t="shared" ca="1" si="49"/>
        <v>0</v>
      </c>
      <c r="J101" s="483">
        <f t="shared" ca="1" si="49"/>
        <v>0</v>
      </c>
      <c r="K101" s="483">
        <f t="shared" ca="1" si="49"/>
        <v>0</v>
      </c>
      <c r="L101" s="483">
        <f t="shared" ca="1" si="49"/>
        <v>0</v>
      </c>
      <c r="M101" s="483">
        <f t="shared" ca="1" si="50"/>
        <v>0</v>
      </c>
      <c r="N101" s="483">
        <f t="shared" ca="1" si="50"/>
        <v>0</v>
      </c>
      <c r="O101" s="483">
        <f t="shared" ca="1" si="50"/>
        <v>0</v>
      </c>
      <c r="P101" s="483">
        <f t="shared" ca="1" si="50"/>
        <v>0</v>
      </c>
      <c r="Q101" s="483">
        <f t="shared" ca="1" si="50"/>
        <v>0</v>
      </c>
      <c r="R101" s="483">
        <f t="shared" ca="1" si="50"/>
        <v>0</v>
      </c>
      <c r="S101" s="483">
        <f t="shared" ca="1" si="50"/>
        <v>0</v>
      </c>
      <c r="T101" s="483">
        <f t="shared" ca="1" si="50"/>
        <v>0</v>
      </c>
      <c r="U101" s="483">
        <f t="shared" ca="1" si="50"/>
        <v>0</v>
      </c>
      <c r="V101" s="483">
        <f t="shared" ca="1" si="50"/>
        <v>0</v>
      </c>
      <c r="W101" s="483">
        <f t="shared" ca="1" si="51"/>
        <v>0</v>
      </c>
      <c r="X101" s="483">
        <f t="shared" ca="1" si="51"/>
        <v>0</v>
      </c>
      <c r="Y101" s="483">
        <f t="shared" ca="1" si="51"/>
        <v>0</v>
      </c>
      <c r="Z101" s="483">
        <f t="shared" ca="1" si="51"/>
        <v>0</v>
      </c>
      <c r="AA101" s="483">
        <f t="shared" ca="1" si="51"/>
        <v>0</v>
      </c>
      <c r="AB101" s="483">
        <f t="shared" ca="1" si="51"/>
        <v>0</v>
      </c>
      <c r="AC101" s="483">
        <f t="shared" ca="1" si="51"/>
        <v>0</v>
      </c>
      <c r="AD101" s="483">
        <f t="shared" ca="1" si="51"/>
        <v>0</v>
      </c>
      <c r="AE101" s="483">
        <f t="shared" ca="1" si="51"/>
        <v>0</v>
      </c>
      <c r="AF101" s="483">
        <f t="shared" ca="1" si="51"/>
        <v>0</v>
      </c>
      <c r="AG101" s="483">
        <f t="shared" ca="1" si="51"/>
        <v>0</v>
      </c>
      <c r="AH101" s="483">
        <f t="shared" ca="1" si="51"/>
        <v>0</v>
      </c>
    </row>
    <row r="102" spans="1:34">
      <c r="A102" s="431" t="s">
        <v>250</v>
      </c>
      <c r="B102" s="431"/>
      <c r="C102" s="483">
        <f t="shared" ca="1" si="49"/>
        <v>5313993553540</v>
      </c>
      <c r="D102" s="483">
        <f t="shared" ca="1" si="49"/>
        <v>4695349527904</v>
      </c>
      <c r="E102" s="483">
        <f t="shared" ca="1" si="49"/>
        <v>4643795859101</v>
      </c>
      <c r="F102" s="483">
        <f t="shared" ca="1" si="49"/>
        <v>4766731530862</v>
      </c>
      <c r="G102" s="483">
        <f t="shared" ca="1" si="49"/>
        <v>4267057510156</v>
      </c>
      <c r="H102" s="483">
        <f t="shared" ca="1" si="49"/>
        <v>4432025082595.5459</v>
      </c>
      <c r="I102" s="483">
        <f t="shared" ca="1" si="49"/>
        <v>4457765041237.833</v>
      </c>
      <c r="J102" s="483">
        <f t="shared" ca="1" si="49"/>
        <v>4483654490340.7021</v>
      </c>
      <c r="K102" s="483">
        <f t="shared" ca="1" si="49"/>
        <v>4509694298102.8203</v>
      </c>
      <c r="L102" s="483">
        <f t="shared" ca="1" si="49"/>
        <v>4535885337765.1104</v>
      </c>
      <c r="M102" s="483">
        <f t="shared" ca="1" si="50"/>
        <v>4562228487640.0332</v>
      </c>
      <c r="N102" s="483">
        <f t="shared" ca="1" si="50"/>
        <v>4588724631141.042</v>
      </c>
      <c r="O102" s="483">
        <f t="shared" ca="1" si="50"/>
        <v>4560914484189.1904</v>
      </c>
      <c r="P102" s="483">
        <f t="shared" ca="1" si="50"/>
        <v>4533272881731.8662</v>
      </c>
      <c r="Q102" s="483">
        <f t="shared" ca="1" si="50"/>
        <v>4505798802298.501</v>
      </c>
      <c r="R102" s="483">
        <f t="shared" ca="1" si="50"/>
        <v>4478491230609.1885</v>
      </c>
      <c r="S102" s="483">
        <f t="shared" ca="1" si="50"/>
        <v>4451349157537.166</v>
      </c>
      <c r="T102" s="483">
        <f t="shared" ca="1" si="50"/>
        <v>4424371580071.5234</v>
      </c>
      <c r="U102" s="483">
        <f t="shared" ca="1" si="50"/>
        <v>4397557501280.1382</v>
      </c>
      <c r="V102" s="483">
        <f t="shared" ca="1" si="50"/>
        <v>4370905930272.8345</v>
      </c>
      <c r="W102" s="483">
        <f t="shared" ca="1" si="51"/>
        <v>4344415882164.7651</v>
      </c>
      <c r="X102" s="483">
        <f t="shared" ca="1" si="51"/>
        <v>4318086378040.0171</v>
      </c>
      <c r="Y102" s="483">
        <f t="shared" ca="1" si="51"/>
        <v>4264065006390.6597</v>
      </c>
      <c r="Z102" s="483">
        <f t="shared" ca="1" si="51"/>
        <v>4210719468511.0293</v>
      </c>
      <c r="AA102" s="483">
        <f t="shared" ca="1" si="51"/>
        <v>4158041309390.2598</v>
      </c>
      <c r="AB102" s="483">
        <f t="shared" ca="1" si="51"/>
        <v>4106022179793.8047</v>
      </c>
      <c r="AC102" s="483">
        <f t="shared" ca="1" si="51"/>
        <v>4054653834940.123</v>
      </c>
      <c r="AD102" s="483">
        <f t="shared" ca="1" si="51"/>
        <v>4003928133193.9219</v>
      </c>
      <c r="AE102" s="483">
        <f t="shared" ca="1" si="51"/>
        <v>3953837034775.7461</v>
      </c>
      <c r="AF102" s="483">
        <f t="shared" ca="1" si="51"/>
        <v>3904372600487.7124</v>
      </c>
      <c r="AG102" s="483">
        <f t="shared" ca="1" si="51"/>
        <v>3855526990455.1841</v>
      </c>
      <c r="AH102" s="483">
        <f t="shared" ca="1" si="51"/>
        <v>3807292462884.1895</v>
      </c>
    </row>
    <row r="103" spans="1:34">
      <c r="A103" s="431" t="s">
        <v>251</v>
      </c>
      <c r="B103" s="431"/>
      <c r="C103" s="483">
        <f t="shared" ca="1" si="49"/>
        <v>10033137082430</v>
      </c>
      <c r="D103" s="483">
        <f t="shared" ca="1" si="49"/>
        <v>8700673027214</v>
      </c>
      <c r="E103" s="483">
        <f t="shared" ca="1" si="49"/>
        <v>9692089734964</v>
      </c>
      <c r="F103" s="483">
        <f t="shared" ca="1" si="49"/>
        <v>9085342709821</v>
      </c>
      <c r="G103" s="483">
        <f t="shared" ca="1" si="49"/>
        <v>8577737355453</v>
      </c>
      <c r="H103" s="483">
        <f t="shared" ca="1" si="49"/>
        <v>8909358971797.5527</v>
      </c>
      <c r="I103" s="483">
        <f t="shared" ca="1" si="49"/>
        <v>8961102029923.2656</v>
      </c>
      <c r="J103" s="483">
        <f t="shared" ca="1" si="49"/>
        <v>9013145597218.3457</v>
      </c>
      <c r="K103" s="483">
        <f t="shared" ca="1" si="49"/>
        <v>9065491418955.7637</v>
      </c>
      <c r="L103" s="483">
        <f t="shared" ca="1" si="49"/>
        <v>9118141250544.5508</v>
      </c>
      <c r="M103" s="483">
        <f t="shared" ca="1" si="50"/>
        <v>9171096857588.6563</v>
      </c>
      <c r="N103" s="483">
        <f t="shared" ca="1" si="50"/>
        <v>9224360015946.166</v>
      </c>
      <c r="O103" s="483">
        <f t="shared" ca="1" si="50"/>
        <v>9168455417566.1895</v>
      </c>
      <c r="P103" s="483">
        <f t="shared" ca="1" si="50"/>
        <v>9112889631213.7813</v>
      </c>
      <c r="Q103" s="483">
        <f t="shared" ca="1" si="50"/>
        <v>9057660603505.2598</v>
      </c>
      <c r="R103" s="483">
        <f t="shared" ca="1" si="50"/>
        <v>9002766293501.5586</v>
      </c>
      <c r="S103" s="483">
        <f t="shared" ca="1" si="50"/>
        <v>8948204672632.7988</v>
      </c>
      <c r="T103" s="483">
        <f t="shared" ca="1" si="50"/>
        <v>8893973724623.334</v>
      </c>
      <c r="U103" s="483">
        <f t="shared" ca="1" si="50"/>
        <v>8840071445417.2324</v>
      </c>
      <c r="V103" s="483">
        <f t="shared" ca="1" si="50"/>
        <v>8786495843104.2236</v>
      </c>
      <c r="W103" s="483">
        <f t="shared" ca="1" si="51"/>
        <v>8733244937846.0879</v>
      </c>
      <c r="X103" s="483">
        <f t="shared" ca="1" si="51"/>
        <v>8680316761803.4951</v>
      </c>
      <c r="Y103" s="483">
        <f t="shared" ca="1" si="51"/>
        <v>8571721755411.7109</v>
      </c>
      <c r="Z103" s="483">
        <f t="shared" ca="1" si="51"/>
        <v>8464485325640.6699</v>
      </c>
      <c r="AA103" s="483">
        <f t="shared" ca="1" si="51"/>
        <v>8358590476032.6553</v>
      </c>
      <c r="AB103" s="483">
        <f t="shared" ca="1" si="51"/>
        <v>8254020422763.9443</v>
      </c>
      <c r="AC103" s="483">
        <f t="shared" ca="1" si="51"/>
        <v>8150758591984.6563</v>
      </c>
      <c r="AD103" s="483">
        <f t="shared" ca="1" si="51"/>
        <v>8048788617191.874</v>
      </c>
      <c r="AE103" s="483">
        <f t="shared" ca="1" si="51"/>
        <v>7948094336635.6338</v>
      </c>
      <c r="AF103" s="483">
        <f t="shared" ca="1" si="51"/>
        <v>7848659790757.3652</v>
      </c>
      <c r="AG103" s="483">
        <f t="shared" ca="1" si="51"/>
        <v>7750469219660.3779</v>
      </c>
      <c r="AH103" s="483">
        <f t="shared" ca="1" si="51"/>
        <v>7653507060611.9941</v>
      </c>
    </row>
    <row r="104" spans="1:34">
      <c r="A104" s="431" t="s">
        <v>252</v>
      </c>
      <c r="B104" s="431"/>
      <c r="C104" s="483">
        <f t="shared" ca="1" si="49"/>
        <v>345013014297</v>
      </c>
      <c r="D104" s="483">
        <f t="shared" ca="1" si="49"/>
        <v>321219013311</v>
      </c>
      <c r="E104" s="483">
        <f t="shared" ca="1" si="49"/>
        <v>301390679156</v>
      </c>
      <c r="F104" s="483">
        <f t="shared" ca="1" si="49"/>
        <v>348978681128</v>
      </c>
      <c r="G104" s="483">
        <f t="shared" ca="1" si="49"/>
        <v>313287679649</v>
      </c>
      <c r="H104" s="483">
        <f t="shared" ca="1" si="49"/>
        <v>325399611082.75848</v>
      </c>
      <c r="I104" s="483">
        <f t="shared" ca="1" si="49"/>
        <v>327289440760.02679</v>
      </c>
      <c r="J104" s="483">
        <f t="shared" ca="1" si="49"/>
        <v>329190246038.02557</v>
      </c>
      <c r="K104" s="483">
        <f t="shared" ca="1" si="49"/>
        <v>331102090659.96552</v>
      </c>
      <c r="L104" s="483">
        <f t="shared" ca="1" si="49"/>
        <v>333025038739.26007</v>
      </c>
      <c r="M104" s="483">
        <f t="shared" ca="1" si="50"/>
        <v>334959154761.67542</v>
      </c>
      <c r="N104" s="483">
        <f t="shared" ca="1" si="50"/>
        <v>336904503587.49292</v>
      </c>
      <c r="O104" s="483">
        <f t="shared" ca="1" si="50"/>
        <v>334862680530.61902</v>
      </c>
      <c r="P104" s="483">
        <f t="shared" ca="1" si="50"/>
        <v>332833232023.06458</v>
      </c>
      <c r="Q104" s="483">
        <f t="shared" ca="1" si="50"/>
        <v>330816083068.3844</v>
      </c>
      <c r="R104" s="483">
        <f t="shared" ca="1" si="50"/>
        <v>328811159124.65234</v>
      </c>
      <c r="S104" s="483">
        <f t="shared" ca="1" si="50"/>
        <v>326818386101.70642</v>
      </c>
      <c r="T104" s="483">
        <f t="shared" ca="1" si="50"/>
        <v>324837690358.41107</v>
      </c>
      <c r="U104" s="483">
        <f t="shared" ca="1" si="50"/>
        <v>322868998699.93579</v>
      </c>
      <c r="V104" s="483">
        <f t="shared" ca="1" si="50"/>
        <v>320912238375.05011</v>
      </c>
      <c r="W104" s="483">
        <f t="shared" ca="1" si="51"/>
        <v>318967337073.43536</v>
      </c>
      <c r="X104" s="483">
        <f t="shared" ca="1" si="51"/>
        <v>317034222923.01239</v>
      </c>
      <c r="Y104" s="483">
        <f t="shared" ca="1" si="51"/>
        <v>313067969800.05774</v>
      </c>
      <c r="Z104" s="483">
        <f t="shared" ca="1" si="51"/>
        <v>309151336442.7243</v>
      </c>
      <c r="AA104" s="483">
        <f t="shared" ca="1" si="51"/>
        <v>305283702083.48566</v>
      </c>
      <c r="AB104" s="483">
        <f t="shared" ca="1" si="51"/>
        <v>301464453720.92065</v>
      </c>
      <c r="AC104" s="483">
        <f t="shared" ca="1" si="51"/>
        <v>297692986022.55554</v>
      </c>
      <c r="AD104" s="483">
        <f t="shared" ca="1" si="51"/>
        <v>293968701228.92181</v>
      </c>
      <c r="AE104" s="483">
        <f t="shared" ca="1" si="51"/>
        <v>290291009058.81415</v>
      </c>
      <c r="AF104" s="483">
        <f t="shared" ca="1" si="51"/>
        <v>286659326615.73364</v>
      </c>
      <c r="AG104" s="483">
        <f t="shared" ca="1" si="51"/>
        <v>283073078295.50159</v>
      </c>
      <c r="AH104" s="483">
        <f t="shared" ca="1" si="51"/>
        <v>279531695695.02893</v>
      </c>
    </row>
    <row r="105" spans="1:34">
      <c r="A105" s="431" t="s">
        <v>253</v>
      </c>
      <c r="B105" s="431"/>
      <c r="C105" s="483">
        <f t="shared" ca="1" si="49"/>
        <v>10132278753205</v>
      </c>
      <c r="D105" s="483">
        <f t="shared" ca="1" si="49"/>
        <v>9366905054822</v>
      </c>
      <c r="E105" s="483">
        <f t="shared" ca="1" si="49"/>
        <v>9592948064189</v>
      </c>
      <c r="F105" s="483">
        <f t="shared" ca="1" si="49"/>
        <v>10921446452574</v>
      </c>
      <c r="G105" s="483">
        <f t="shared" ca="1" si="49"/>
        <v>8740329695524</v>
      </c>
      <c r="H105" s="483">
        <f t="shared" ca="1" si="49"/>
        <v>9078237250967.0859</v>
      </c>
      <c r="I105" s="483">
        <f t="shared" ca="1" si="49"/>
        <v>9130961106773.4063</v>
      </c>
      <c r="J105" s="483">
        <f t="shared" ca="1" si="49"/>
        <v>9183991167946.9414</v>
      </c>
      <c r="K105" s="483">
        <f t="shared" ca="1" si="49"/>
        <v>9237329212842.582</v>
      </c>
      <c r="L105" s="483">
        <f t="shared" ca="1" si="49"/>
        <v>9290977030143.4082</v>
      </c>
      <c r="M105" s="483">
        <f t="shared" ca="1" si="50"/>
        <v>9344936418920.666</v>
      </c>
      <c r="N105" s="483">
        <f t="shared" ca="1" si="50"/>
        <v>9399209188694.1074</v>
      </c>
      <c r="O105" s="483">
        <f t="shared" ca="1" si="50"/>
        <v>9342244909993.4746</v>
      </c>
      <c r="P105" s="483">
        <f t="shared" ca="1" si="50"/>
        <v>9285625865554.8672</v>
      </c>
      <c r="Q105" s="483">
        <f t="shared" ca="1" si="50"/>
        <v>9229349963072.3984</v>
      </c>
      <c r="R105" s="483">
        <f t="shared" ca="1" si="50"/>
        <v>9173415122920.6836</v>
      </c>
      <c r="S105" s="483">
        <f t="shared" ca="1" si="50"/>
        <v>9117819278077.9902</v>
      </c>
      <c r="T105" s="483">
        <f t="shared" ca="1" si="50"/>
        <v>9062560374049.8516</v>
      </c>
      <c r="U105" s="483">
        <f t="shared" ca="1" si="50"/>
        <v>9007636368793.1484</v>
      </c>
      <c r="V105" s="483">
        <f t="shared" ca="1" si="50"/>
        <v>8953045232640.6426</v>
      </c>
      <c r="W105" s="483">
        <f t="shared" ca="1" si="51"/>
        <v>8898784948225.9727</v>
      </c>
      <c r="X105" s="483">
        <f t="shared" ca="1" si="51"/>
        <v>8844853510409.1094</v>
      </c>
      <c r="Y105" s="483">
        <f t="shared" ca="1" si="51"/>
        <v>8734200068852.2471</v>
      </c>
      <c r="Z105" s="483">
        <f t="shared" ca="1" si="51"/>
        <v>8624930955946.3877</v>
      </c>
      <c r="AA105" s="483">
        <f t="shared" ca="1" si="51"/>
        <v>8517028853063.3252</v>
      </c>
      <c r="AB105" s="483">
        <f t="shared" ca="1" si="51"/>
        <v>8410476658239.3594</v>
      </c>
      <c r="AC105" s="483">
        <f t="shared" ca="1" si="51"/>
        <v>8305257483464.7178</v>
      </c>
      <c r="AD105" s="483">
        <f t="shared" ca="1" si="51"/>
        <v>8201354652006.8857</v>
      </c>
      <c r="AE105" s="483">
        <f t="shared" ca="1" si="51"/>
        <v>8098751695767.4258</v>
      </c>
      <c r="AF105" s="483">
        <f t="shared" ca="1" si="51"/>
        <v>7997432352671.8623</v>
      </c>
      <c r="AG105" s="483">
        <f t="shared" ca="1" si="51"/>
        <v>7897380564092.2227</v>
      </c>
      <c r="AH105" s="483">
        <f t="shared" ca="1" si="51"/>
        <v>7798580472301.8213</v>
      </c>
    </row>
    <row r="106" spans="1:34">
      <c r="A106" s="431" t="s">
        <v>254</v>
      </c>
      <c r="B106" s="431"/>
      <c r="C106" s="482">
        <f t="shared" ca="1" si="49"/>
        <v>0</v>
      </c>
      <c r="D106" s="482">
        <f t="shared" ca="1" si="49"/>
        <v>0</v>
      </c>
      <c r="E106" s="482">
        <f t="shared" ca="1" si="49"/>
        <v>0</v>
      </c>
      <c r="F106" s="482">
        <f t="shared" ca="1" si="49"/>
        <v>0</v>
      </c>
      <c r="G106" s="482">
        <f t="shared" ca="1" si="49"/>
        <v>0</v>
      </c>
      <c r="H106" s="482">
        <f t="shared" ca="1" si="49"/>
        <v>0</v>
      </c>
      <c r="I106" s="482">
        <f t="shared" ca="1" si="49"/>
        <v>0</v>
      </c>
      <c r="J106" s="482">
        <f t="shared" ca="1" si="49"/>
        <v>0</v>
      </c>
      <c r="K106" s="482">
        <f t="shared" ca="1" si="49"/>
        <v>0</v>
      </c>
      <c r="L106" s="482">
        <f t="shared" ca="1" si="49"/>
        <v>0</v>
      </c>
      <c r="M106" s="482">
        <f t="shared" ca="1" si="50"/>
        <v>0</v>
      </c>
      <c r="N106" s="482">
        <f t="shared" ca="1" si="50"/>
        <v>0</v>
      </c>
      <c r="O106" s="482">
        <f t="shared" ca="1" si="50"/>
        <v>0</v>
      </c>
      <c r="P106" s="482">
        <f t="shared" ca="1" si="50"/>
        <v>0</v>
      </c>
      <c r="Q106" s="482">
        <f t="shared" ca="1" si="50"/>
        <v>0</v>
      </c>
      <c r="R106" s="482">
        <f t="shared" ca="1" si="50"/>
        <v>0</v>
      </c>
      <c r="S106" s="482">
        <f t="shared" ca="1" si="50"/>
        <v>0</v>
      </c>
      <c r="T106" s="482">
        <f t="shared" ca="1" si="50"/>
        <v>0</v>
      </c>
      <c r="U106" s="482">
        <f t="shared" ca="1" si="50"/>
        <v>0</v>
      </c>
      <c r="V106" s="482">
        <f t="shared" ca="1" si="50"/>
        <v>0</v>
      </c>
      <c r="W106" s="482">
        <f t="shared" ca="1" si="51"/>
        <v>0</v>
      </c>
      <c r="X106" s="482">
        <f t="shared" ca="1" si="51"/>
        <v>0</v>
      </c>
      <c r="Y106" s="482">
        <f t="shared" ca="1" si="51"/>
        <v>0</v>
      </c>
      <c r="Z106" s="482">
        <f t="shared" ca="1" si="51"/>
        <v>0</v>
      </c>
      <c r="AA106" s="482">
        <f t="shared" ca="1" si="51"/>
        <v>0</v>
      </c>
      <c r="AB106" s="482">
        <f t="shared" ca="1" si="51"/>
        <v>0</v>
      </c>
      <c r="AC106" s="482">
        <f t="shared" ca="1" si="51"/>
        <v>0</v>
      </c>
      <c r="AD106" s="482">
        <f t="shared" ca="1" si="51"/>
        <v>0</v>
      </c>
      <c r="AE106" s="482">
        <f t="shared" ca="1" si="51"/>
        <v>0</v>
      </c>
      <c r="AF106" s="482">
        <f t="shared" ca="1" si="51"/>
        <v>0</v>
      </c>
      <c r="AG106" s="482">
        <f t="shared" ca="1" si="51"/>
        <v>0</v>
      </c>
      <c r="AH106" s="482">
        <f t="shared" ca="1" si="51"/>
        <v>0</v>
      </c>
    </row>
    <row r="107" spans="1:34">
      <c r="A107" s="455" t="s">
        <v>255</v>
      </c>
      <c r="B107" s="455" t="s">
        <v>396</v>
      </c>
      <c r="C107" s="483">
        <f ca="1">C$82*'Petrochemicals Split'!$J$6</f>
        <v>88977035666094.141</v>
      </c>
      <c r="D107" s="483">
        <f ca="1">D$82*'Petrochemicals Split'!$J$6</f>
        <v>98094370392079.531</v>
      </c>
      <c r="E107" s="483">
        <f ca="1">E$82*'Petrochemicals Split'!$J$6</f>
        <v>102800213274241.69</v>
      </c>
      <c r="F107" s="483">
        <f ca="1">F$82*'Petrochemicals Split'!$J$6</f>
        <v>95807489248061.672</v>
      </c>
      <c r="G107" s="483">
        <f ca="1">G$82*'Petrochemicals Split'!$J$6</f>
        <v>89244970585607.781</v>
      </c>
      <c r="H107" s="483">
        <f ca="1">H$82*'Petrochemicals Split'!$J$6</f>
        <v>96060349289397.531</v>
      </c>
      <c r="I107" s="483">
        <f ca="1">I$82*'Petrochemicals Split'!$J$6</f>
        <v>96546210348808.344</v>
      </c>
      <c r="J107" s="483">
        <f ca="1">J$82*'Petrochemicals Split'!$J$6</f>
        <v>97034528831815.859</v>
      </c>
      <c r="K107" s="483">
        <f ca="1">K$82*'Petrochemicals Split'!$J$6</f>
        <v>97525317167756.859</v>
      </c>
      <c r="L107" s="483">
        <f ca="1">L$82*'Petrochemicals Split'!$J$6</f>
        <v>98018587848834.141</v>
      </c>
      <c r="M107" s="483">
        <f ca="1">M$82*'Petrochemicals Split'!$J$6</f>
        <v>98514353430434.438</v>
      </c>
      <c r="N107" s="483">
        <f ca="1">N$82*'Petrochemicals Split'!$J$6</f>
        <v>99012626531448.078</v>
      </c>
      <c r="O107" s="483">
        <f ca="1">O$82*'Petrochemicals Split'!$J$6</f>
        <v>99256995150278.813</v>
      </c>
      <c r="P107" s="483">
        <f ca="1">P$82*'Petrochemicals Split'!$J$6</f>
        <v>99501966884327.875</v>
      </c>
      <c r="Q107" s="483">
        <f ca="1">Q$82*'Petrochemicals Split'!$J$6</f>
        <v>99747543222116.891</v>
      </c>
      <c r="R107" s="483">
        <f ca="1">R$82*'Petrochemicals Split'!$J$6</f>
        <v>99993725655841.188</v>
      </c>
      <c r="S107" s="483">
        <f ca="1">S$82*'Petrochemicals Split'!$J$6</f>
        <v>100240515681378.94</v>
      </c>
      <c r="T107" s="483">
        <f ca="1">T$82*'Petrochemicals Split'!$J$6</f>
        <v>100487914798300.25</v>
      </c>
      <c r="U107" s="483">
        <f ca="1">U$82*'Petrochemicals Split'!$J$6</f>
        <v>100735924509876.19</v>
      </c>
      <c r="V107" s="483">
        <f ca="1">V$82*'Petrochemicals Split'!$J$6</f>
        <v>100984546323088.03</v>
      </c>
      <c r="W107" s="483">
        <f ca="1">W$82*'Petrochemicals Split'!$J$6</f>
        <v>101233781748636.33</v>
      </c>
      <c r="X107" s="483">
        <f ca="1">X$82*'Petrochemicals Split'!$J$6</f>
        <v>101483632300950.16</v>
      </c>
      <c r="Y107" s="483">
        <f ca="1">Y$82*'Petrochemicals Split'!$J$6</f>
        <v>101127078535774.72</v>
      </c>
      <c r="Z107" s="483">
        <f ca="1">Z$82*'Petrochemicals Split'!$J$6</f>
        <v>100771777490713.63</v>
      </c>
      <c r="AA107" s="483">
        <f ca="1">AA$82*'Petrochemicals Split'!$J$6</f>
        <v>100417724764445.58</v>
      </c>
      <c r="AB107" s="483">
        <f ca="1">AB$82*'Petrochemicals Split'!$J$6</f>
        <v>100064915971112.91</v>
      </c>
      <c r="AC107" s="483">
        <f ca="1">AC$82*'Petrochemicals Split'!$J$6</f>
        <v>99713346740267.297</v>
      </c>
      <c r="AD107" s="483">
        <f ca="1">AD$82*'Petrochemicals Split'!$J$6</f>
        <v>99363012716815.578</v>
      </c>
      <c r="AE107" s="483">
        <f ca="1">AE$82*'Petrochemicals Split'!$J$6</f>
        <v>99013909560965.828</v>
      </c>
      <c r="AF107" s="483">
        <f ca="1">AF$82*'Petrochemicals Split'!$J$6</f>
        <v>98666032948173.641</v>
      </c>
      <c r="AG107" s="483">
        <f ca="1">AG$82*'Petrochemicals Split'!$J$6</f>
        <v>98319378569088.453</v>
      </c>
      <c r="AH107" s="483">
        <f ca="1">AH$82*'Petrochemicals Split'!$J$6</f>
        <v>97973942129500.25</v>
      </c>
    </row>
    <row r="108" spans="1:34">
      <c r="A108" s="455" t="s">
        <v>305</v>
      </c>
      <c r="B108" s="455" t="s">
        <v>396</v>
      </c>
      <c r="C108" s="483">
        <f ca="1">C$82*'Petrochemicals Split'!$J$7</f>
        <v>4525456875223.8584</v>
      </c>
      <c r="D108" s="483">
        <f ca="1">D$82*'Petrochemicals Split'!$J$7</f>
        <v>4989173212934.4717</v>
      </c>
      <c r="E108" s="483">
        <f ca="1">E$82*'Petrochemicals Split'!$J$7</f>
        <v>5228516869029.3115</v>
      </c>
      <c r="F108" s="483">
        <f ca="1">F$82*'Petrochemicals Split'!$J$7</f>
        <v>4872860257366.3291</v>
      </c>
      <c r="G108" s="483">
        <f ca="1">G$82*'Petrochemicals Split'!$J$7</f>
        <v>4539084300711.2148</v>
      </c>
      <c r="H108" s="483">
        <f ca="1">H$82*'Petrochemicals Split'!$J$7</f>
        <v>4885720960175.3887</v>
      </c>
      <c r="I108" s="483">
        <f ca="1">I$82*'Petrochemicals Split'!$J$7</f>
        <v>4910432316934.5137</v>
      </c>
      <c r="J108" s="483">
        <f ca="1">J$82*'Petrochemicals Split'!$J$7</f>
        <v>4935268660600.9658</v>
      </c>
      <c r="K108" s="483">
        <f ca="1">K$82*'Petrochemicals Split'!$J$7</f>
        <v>4960230623342.665</v>
      </c>
      <c r="L108" s="483">
        <f ca="1">L$82*'Petrochemicals Split'!$J$7</f>
        <v>4985318840524.9561</v>
      </c>
      <c r="M108" s="483">
        <f ca="1">M$82*'Petrochemicals Split'!$J$7</f>
        <v>5010533950726.7832</v>
      </c>
      <c r="N108" s="483">
        <f ca="1">N$82*'Petrochemicals Split'!$J$7</f>
        <v>5035876595756.9385</v>
      </c>
      <c r="O108" s="483">
        <f ca="1">O$82*'Petrochemicals Split'!$J$7</f>
        <v>5048305416720.6592</v>
      </c>
      <c r="P108" s="483">
        <f ca="1">P$82*'Petrochemicals Split'!$J$7</f>
        <v>5060764912699.4668</v>
      </c>
      <c r="Q108" s="483">
        <f ca="1">Q$82*'Petrochemicals Split'!$J$7</f>
        <v>5073255159400.9873</v>
      </c>
      <c r="R108" s="483">
        <f ca="1">R$82*'Petrochemicals Split'!$J$7</f>
        <v>5085776232719.7012</v>
      </c>
      <c r="S108" s="483">
        <f ca="1">S$82*'Petrochemicals Split'!$J$7</f>
        <v>5098328208737.3975</v>
      </c>
      <c r="T108" s="483">
        <f ca="1">T$82*'Petrochemicals Split'!$J$7</f>
        <v>5110911163723.6406</v>
      </c>
      <c r="U108" s="483">
        <f ca="1">U$82*'Petrochemicals Split'!$J$7</f>
        <v>5123525174136.2324</v>
      </c>
      <c r="V108" s="483">
        <f ca="1">V$82*'Petrochemicals Split'!$J$7</f>
        <v>5136170316621.6758</v>
      </c>
      <c r="W108" s="483">
        <f ca="1">W$82*'Petrochemicals Split'!$J$7</f>
        <v>5148846668015.6426</v>
      </c>
      <c r="X108" s="483">
        <f ca="1">X$82*'Petrochemicals Split'!$J$7</f>
        <v>5161554305343.4385</v>
      </c>
      <c r="Y108" s="483">
        <f ca="1">Y$82*'Petrochemicals Split'!$J$7</f>
        <v>5143419640866.0176</v>
      </c>
      <c r="Z108" s="483">
        <f ca="1">Z$82*'Petrochemicals Split'!$J$7</f>
        <v>5125348690928.1035</v>
      </c>
      <c r="AA108" s="483">
        <f ca="1">AA$82*'Petrochemicals Split'!$J$7</f>
        <v>5107341231674.2988</v>
      </c>
      <c r="AB108" s="483">
        <f ca="1">AB$82*'Petrochemicals Split'!$J$7</f>
        <v>5089397040035.7012</v>
      </c>
      <c r="AC108" s="483">
        <f ca="1">AC$82*'Petrochemicals Split'!$J$7</f>
        <v>5071515893727.1406</v>
      </c>
      <c r="AD108" s="483">
        <f ca="1">AD$82*'Petrochemicals Split'!$J$7</f>
        <v>5053697571244.4268</v>
      </c>
      <c r="AE108" s="483">
        <f ca="1">AE$82*'Petrochemicals Split'!$J$7</f>
        <v>5035941851861.6035</v>
      </c>
      <c r="AF108" s="483">
        <f ca="1">AF$82*'Petrochemicals Split'!$J$7</f>
        <v>5018248515628.2197</v>
      </c>
      <c r="AG108" s="483">
        <f ca="1">AG$82*'Petrochemicals Split'!$J$7</f>
        <v>5000617343366.5957</v>
      </c>
      <c r="AH108" s="483">
        <f ca="1">AH$82*'Petrochemicals Split'!$J$7</f>
        <v>4983048116669.1172</v>
      </c>
    </row>
    <row r="109" spans="1:34">
      <c r="A109" s="457" t="s">
        <v>258</v>
      </c>
      <c r="B109" s="457" t="s">
        <v>393</v>
      </c>
      <c r="C109" s="483">
        <f ca="1">C$83*'Others Split'!$J$6</f>
        <v>542416435.85106385</v>
      </c>
      <c r="D109" s="483">
        <f ca="1">D$83*'Others Split'!$J$6</f>
        <v>904027393.08510637</v>
      </c>
      <c r="E109" s="483">
        <f ca="1">E$83*'Others Split'!$J$6</f>
        <v>904027393.08510637</v>
      </c>
      <c r="F109" s="483">
        <f ca="1">F$83*'Others Split'!$J$6</f>
        <v>904027393.08510637</v>
      </c>
      <c r="G109" s="483">
        <f ca="1">G$83*'Others Split'!$J$6</f>
        <v>542416435.85106385</v>
      </c>
      <c r="H109" s="483">
        <f ca="1">H$83*'Others Split'!$J$6</f>
        <v>563386653.02312851</v>
      </c>
      <c r="I109" s="483">
        <f ca="1">I$83*'Others Split'!$J$6</f>
        <v>566658644.69243991</v>
      </c>
      <c r="J109" s="483">
        <f ca="1">J$83*'Others Split'!$J$6</f>
        <v>569949639.17168057</v>
      </c>
      <c r="K109" s="483">
        <f ca="1">K$83*'Others Split'!$J$6</f>
        <v>573259746.82384074</v>
      </c>
      <c r="L109" s="483">
        <f ca="1">L$83*'Others Split'!$J$6</f>
        <v>576589078.65286839</v>
      </c>
      <c r="M109" s="483">
        <f ca="1">M$83*'Others Split'!$J$6</f>
        <v>579937746.30739081</v>
      </c>
      <c r="N109" s="483">
        <f ca="1">N$83*'Others Split'!$J$6</f>
        <v>583305862.0844593</v>
      </c>
      <c r="O109" s="483">
        <f ca="1">O$83*'Others Split'!$J$6</f>
        <v>579770713.85779142</v>
      </c>
      <c r="P109" s="483">
        <f ca="1">P$83*'Others Split'!$J$6</f>
        <v>576256990.53664374</v>
      </c>
      <c r="Q109" s="483">
        <f ca="1">Q$83*'Others Split'!$J$6</f>
        <v>572764562.2745297</v>
      </c>
      <c r="R109" s="483">
        <f ca="1">R$83*'Others Split'!$J$6</f>
        <v>569293300.01190245</v>
      </c>
      <c r="S109" s="483">
        <f ca="1">S$83*'Others Split'!$J$6</f>
        <v>565843075.47138596</v>
      </c>
      <c r="T109" s="483">
        <f ca="1">T$83*'Others Split'!$J$6</f>
        <v>562413761.15303373</v>
      </c>
      <c r="U109" s="483">
        <f ca="1">U$83*'Others Split'!$J$6</f>
        <v>559005230.32961845</v>
      </c>
      <c r="V109" s="483">
        <f ca="1">V$83*'Others Split'!$J$6</f>
        <v>555617357.04194748</v>
      </c>
      <c r="W109" s="483">
        <f ca="1">W$83*'Others Split'!$J$6</f>
        <v>552250016.09420931</v>
      </c>
      <c r="X109" s="483">
        <f ca="1">X$83*'Others Split'!$J$6</f>
        <v>548903083.04934633</v>
      </c>
      <c r="Y109" s="483">
        <f ca="1">Y$83*'Others Split'!$J$6</f>
        <v>542036037.12833679</v>
      </c>
      <c r="Z109" s="483">
        <f ca="1">Z$83*'Others Split'!$J$6</f>
        <v>535254901.3090145</v>
      </c>
      <c r="AA109" s="483">
        <f ca="1">AA$83*'Others Split'!$J$6</f>
        <v>528558600.81400704</v>
      </c>
      <c r="AB109" s="483">
        <f ca="1">AB$83*'Others Split'!$J$6</f>
        <v>521946074.31193221</v>
      </c>
      <c r="AC109" s="483">
        <f ca="1">AC$83*'Others Split'!$J$6</f>
        <v>515416273.7491824</v>
      </c>
      <c r="AD109" s="483">
        <f ca="1">AD$83*'Others Split'!$J$6</f>
        <v>508968164.18381292</v>
      </c>
      <c r="AE109" s="483">
        <f ca="1">AE$83*'Others Split'!$J$6</f>
        <v>502600723.62150878</v>
      </c>
      <c r="AF109" s="483">
        <f ca="1">AF$83*'Others Split'!$J$6</f>
        <v>496312942.85360354</v>
      </c>
      <c r="AG109" s="483">
        <f ca="1">AG$83*'Others Split'!$J$6</f>
        <v>490103825.29712468</v>
      </c>
      <c r="AH109" s="483">
        <f ca="1">AH$83*'Others Split'!$J$6</f>
        <v>483972386.83683962</v>
      </c>
    </row>
    <row r="110" spans="1:34">
      <c r="A110" s="457" t="s">
        <v>306</v>
      </c>
      <c r="B110" s="457" t="s">
        <v>393</v>
      </c>
      <c r="C110" s="483">
        <f ca="1">C$83*'Others Split'!$J$7</f>
        <v>11354584057.148935</v>
      </c>
      <c r="D110" s="483">
        <f ca="1">D$83*'Others Split'!$J$7</f>
        <v>18924306761.914894</v>
      </c>
      <c r="E110" s="483">
        <f ca="1">E$83*'Others Split'!$J$7</f>
        <v>18924306761.914894</v>
      </c>
      <c r="F110" s="483">
        <f ca="1">F$83*'Others Split'!$J$7</f>
        <v>18924306761.914894</v>
      </c>
      <c r="G110" s="483">
        <f ca="1">G$83*'Others Split'!$J$7</f>
        <v>11354584057.148935</v>
      </c>
      <c r="H110" s="483">
        <f ca="1">H$83*'Others Split'!$J$7</f>
        <v>11793560603.284157</v>
      </c>
      <c r="I110" s="483">
        <f ca="1">I$83*'Others Split'!$J$7</f>
        <v>11862054295.561743</v>
      </c>
      <c r="J110" s="483">
        <f ca="1">J$83*'Others Split'!$J$7</f>
        <v>11930945779.993847</v>
      </c>
      <c r="K110" s="483">
        <f ca="1">K$83*'Others Split'!$J$7</f>
        <v>12000237366.845734</v>
      </c>
      <c r="L110" s="483">
        <f ca="1">L$83*'Others Split'!$J$7</f>
        <v>12069931379.800045</v>
      </c>
      <c r="M110" s="483">
        <f ca="1">M$83*'Others Split'!$J$7</f>
        <v>12140030156.034712</v>
      </c>
      <c r="N110" s="483">
        <f ca="1">N$83*'Others Split'!$J$7</f>
        <v>12210536046.301348</v>
      </c>
      <c r="O110" s="483">
        <f ca="1">O$83*'Others Split'!$J$7</f>
        <v>12136533610.089767</v>
      </c>
      <c r="P110" s="483">
        <f ca="1">P$83*'Others Split'!$J$7</f>
        <v>12062979668.567076</v>
      </c>
      <c r="Q110" s="483">
        <f ca="1">Q$83*'Others Split'!$J$7</f>
        <v>11989871503.613487</v>
      </c>
      <c r="R110" s="483">
        <f ca="1">R$83*'Others Split'!$J$7</f>
        <v>11917206413.582491</v>
      </c>
      <c r="S110" s="483">
        <f ca="1">S$83*'Others Split'!$J$7</f>
        <v>11844981713.201012</v>
      </c>
      <c r="T110" s="483">
        <f ca="1">T$83*'Others Split'!$J$7</f>
        <v>11773194733.470173</v>
      </c>
      <c r="U110" s="483">
        <f ca="1">U$83*'Others Split'!$J$7</f>
        <v>11701842821.566679</v>
      </c>
      <c r="V110" s="483">
        <f ca="1">V$83*'Others Split'!$J$7</f>
        <v>11630923340.744766</v>
      </c>
      <c r="W110" s="483">
        <f ca="1">W$83*'Others Split'!$J$7</f>
        <v>11560433670.238781</v>
      </c>
      <c r="X110" s="483">
        <f ca="1">X$83*'Others Split'!$J$7</f>
        <v>11490371205.166317</v>
      </c>
      <c r="Y110" s="483">
        <f ca="1">Y$83*'Others Split'!$J$7</f>
        <v>11346621043.886517</v>
      </c>
      <c r="Z110" s="483">
        <f ca="1">Z$83*'Others Split'!$J$7</f>
        <v>11204669267.402037</v>
      </c>
      <c r="AA110" s="483">
        <f ca="1">AA$83*'Others Split'!$J$7</f>
        <v>11064493377.039881</v>
      </c>
      <c r="AB110" s="483">
        <f ca="1">AB$83*'Others Split'!$J$7</f>
        <v>10926071155.596447</v>
      </c>
      <c r="AC110" s="483">
        <f ca="1">AC$83*'Others Split'!$J$7</f>
        <v>10789380663.816217</v>
      </c>
      <c r="AD110" s="483">
        <f ca="1">AD$83*'Others Split'!$J$7</f>
        <v>10654400236.914484</v>
      </c>
      <c r="AE110" s="483">
        <f ca="1">AE$83*'Others Split'!$J$7</f>
        <v>10521108481.143583</v>
      </c>
      <c r="AF110" s="483">
        <f ca="1">AF$83*'Others Split'!$J$7</f>
        <v>10389484270.402102</v>
      </c>
      <c r="AG110" s="483">
        <f ca="1">AG$83*'Others Split'!$J$7</f>
        <v>10259506742.886477</v>
      </c>
      <c r="AH110" s="483">
        <f ca="1">AH$83*'Others Split'!$J$7</f>
        <v>10131155297.78451</v>
      </c>
    </row>
    <row r="111" spans="1:34">
      <c r="A111" s="431" t="s">
        <v>259</v>
      </c>
      <c r="B111" s="431"/>
      <c r="C111" s="483">
        <f t="shared" ref="C111:AH111" ca="1" si="52">VLOOKUP($A111,$B$73:$AH$91,C$96,FALSE)</f>
        <v>245871343522</v>
      </c>
      <c r="D111" s="483">
        <f t="shared" ca="1" si="52"/>
        <v>230008676198</v>
      </c>
      <c r="E111" s="483">
        <f t="shared" ca="1" si="52"/>
        <v>222077342536</v>
      </c>
      <c r="F111" s="483">
        <f t="shared" ca="1" si="52"/>
        <v>253802677184</v>
      </c>
      <c r="G111" s="483">
        <f t="shared" ca="1" si="52"/>
        <v>222077342536</v>
      </c>
      <c r="H111" s="483">
        <f t="shared" ca="1" si="52"/>
        <v>217016804809.0954</v>
      </c>
      <c r="I111" s="483">
        <f t="shared" ca="1" si="52"/>
        <v>220657003893.63483</v>
      </c>
      <c r="J111" s="483">
        <f t="shared" ca="1" si="52"/>
        <v>224358262993.25806</v>
      </c>
      <c r="K111" s="483">
        <f t="shared" ca="1" si="52"/>
        <v>228121606317.17877</v>
      </c>
      <c r="L111" s="483">
        <f t="shared" ca="1" si="52"/>
        <v>231948075254.50345</v>
      </c>
      <c r="M111" s="483">
        <f t="shared" ca="1" si="52"/>
        <v>235838728662.40369</v>
      </c>
      <c r="N111" s="483">
        <f t="shared" ca="1" si="52"/>
        <v>239794643159.12216</v>
      </c>
      <c r="O111" s="483">
        <f t="shared" ca="1" si="52"/>
        <v>239740546766.55151</v>
      </c>
      <c r="P111" s="483">
        <f t="shared" ca="1" si="52"/>
        <v>239686462577.8385</v>
      </c>
      <c r="Q111" s="483">
        <f t="shared" ca="1" si="52"/>
        <v>239632390590.23001</v>
      </c>
      <c r="R111" s="483">
        <f t="shared" ca="1" si="52"/>
        <v>239578330800.97354</v>
      </c>
      <c r="S111" s="483">
        <f t="shared" ca="1" si="52"/>
        <v>239524283207.3172</v>
      </c>
      <c r="T111" s="483">
        <f t="shared" ca="1" si="52"/>
        <v>239470247806.50974</v>
      </c>
      <c r="U111" s="483">
        <f t="shared" ca="1" si="52"/>
        <v>239416224595.80051</v>
      </c>
      <c r="V111" s="483">
        <f t="shared" ca="1" si="52"/>
        <v>239362213572.43948</v>
      </c>
      <c r="W111" s="483">
        <f t="shared" ca="1" si="52"/>
        <v>239308214733.67725</v>
      </c>
      <c r="X111" s="483">
        <f t="shared" ca="1" si="52"/>
        <v>239254228076.76505</v>
      </c>
      <c r="Y111" s="483">
        <f t="shared" ca="1" si="52"/>
        <v>238523434042.93423</v>
      </c>
      <c r="Z111" s="483">
        <f t="shared" ca="1" si="52"/>
        <v>237794872195.02621</v>
      </c>
      <c r="AA111" s="483">
        <f t="shared" ca="1" si="52"/>
        <v>237068535714.90378</v>
      </c>
      <c r="AB111" s="483">
        <f t="shared" ca="1" si="52"/>
        <v>236344417805.25549</v>
      </c>
      <c r="AC111" s="483">
        <f t="shared" ca="1" si="52"/>
        <v>235622511689.5321</v>
      </c>
      <c r="AD111" s="483">
        <f t="shared" ca="1" si="52"/>
        <v>234902810611.88306</v>
      </c>
      <c r="AE111" s="483">
        <f t="shared" ca="1" si="52"/>
        <v>234185307837.09332</v>
      </c>
      <c r="AF111" s="483">
        <f t="shared" ca="1" si="52"/>
        <v>233469996650.52042</v>
      </c>
      <c r="AG111" s="483">
        <f t="shared" ca="1" si="52"/>
        <v>232756870358.03143</v>
      </c>
      <c r="AH111" s="483">
        <f t="shared" ca="1" si="52"/>
        <v>232045922285.94049</v>
      </c>
    </row>
    <row r="112" spans="1:34">
      <c r="A112" s="458" t="s">
        <v>260</v>
      </c>
      <c r="B112" s="458" t="s">
        <v>395</v>
      </c>
      <c r="C112" s="483">
        <f ca="1">C$85*'Non-ferrous Metals Split'!$J$6</f>
        <v>1643273193095.625</v>
      </c>
      <c r="D112" s="483">
        <f ca="1">D$85*'Non-ferrous Metals Split'!$J$6</f>
        <v>1793087273377.8472</v>
      </c>
      <c r="E112" s="483">
        <f ca="1">E$85*'Non-ferrous Metals Split'!$J$6</f>
        <v>1669022488144.1321</v>
      </c>
      <c r="F112" s="483">
        <f ca="1">F$85*'Non-ferrous Metals Split'!$J$6</f>
        <v>1708816853219.0972</v>
      </c>
      <c r="G112" s="483">
        <f ca="1">G$85*'Non-ferrous Metals Split'!$J$6</f>
        <v>891861946680.10413</v>
      </c>
      <c r="H112" s="483">
        <f ca="1">H$85*'Non-ferrous Metals Split'!$J$6</f>
        <v>772984111824.22009</v>
      </c>
      <c r="I112" s="483">
        <f ca="1">I$85*'Non-ferrous Metals Split'!$J$6</f>
        <v>789480559695.9425</v>
      </c>
      <c r="J112" s="483">
        <f ca="1">J$85*'Non-ferrous Metals Split'!$J$6</f>
        <v>806329062400.6449</v>
      </c>
      <c r="K112" s="483">
        <f ca="1">K$85*'Non-ferrous Metals Split'!$J$6</f>
        <v>823537133228.84827</v>
      </c>
      <c r="L112" s="483">
        <f ca="1">L$85*'Non-ferrous Metals Split'!$J$6</f>
        <v>841112445814.0918</v>
      </c>
      <c r="M112" s="483">
        <f ca="1">M$85*'Non-ferrous Metals Split'!$J$6</f>
        <v>859062837554.85303</v>
      </c>
      <c r="N112" s="483">
        <f ca="1">N$85*'Non-ferrous Metals Split'!$J$6</f>
        <v>877396313109.49719</v>
      </c>
      <c r="O112" s="483">
        <f ca="1">O$85*'Non-ferrous Metals Split'!$J$6</f>
        <v>880732505998.0636</v>
      </c>
      <c r="P112" s="483">
        <f ca="1">P$85*'Non-ferrous Metals Split'!$J$6</f>
        <v>884081384354.78552</v>
      </c>
      <c r="Q112" s="483">
        <f ca="1">Q$85*'Non-ferrous Metals Split'!$J$6</f>
        <v>887442996414.61462</v>
      </c>
      <c r="R112" s="483">
        <f ca="1">R$85*'Non-ferrous Metals Split'!$J$6</f>
        <v>890817390595.90979</v>
      </c>
      <c r="S112" s="483">
        <f ca="1">S$85*'Non-ferrous Metals Split'!$J$6</f>
        <v>894204615501.13501</v>
      </c>
      <c r="T112" s="483">
        <f ca="1">T$85*'Non-ferrous Metals Split'!$J$6</f>
        <v>897604719917.55945</v>
      </c>
      <c r="U112" s="483">
        <f ca="1">U$85*'Non-ferrous Metals Split'!$J$6</f>
        <v>901017752817.95984</v>
      </c>
      <c r="V112" s="483">
        <f ca="1">V$85*'Non-ferrous Metals Split'!$J$6</f>
        <v>904443763361.32544</v>
      </c>
      <c r="W112" s="483">
        <f ca="1">W$85*'Non-ferrous Metals Split'!$J$6</f>
        <v>907882800893.5675</v>
      </c>
      <c r="X112" s="483">
        <f ca="1">X$85*'Non-ferrous Metals Split'!$J$6</f>
        <v>911334914948.22827</v>
      </c>
      <c r="Y112" s="483">
        <f ca="1">Y$85*'Non-ferrous Metals Split'!$J$6</f>
        <v>912771248401.78406</v>
      </c>
      <c r="Z112" s="483">
        <f ca="1">Z$85*'Non-ferrous Metals Split'!$J$6</f>
        <v>914209845626.60095</v>
      </c>
      <c r="AA112" s="483">
        <f ca="1">AA$85*'Non-ferrous Metals Split'!$J$6</f>
        <v>915650710190.55566</v>
      </c>
      <c r="AB112" s="483">
        <f ca="1">AB$85*'Non-ferrous Metals Split'!$J$6</f>
        <v>917093845667.14771</v>
      </c>
      <c r="AC112" s="483">
        <f ca="1">AC$85*'Non-ferrous Metals Split'!$J$6</f>
        <v>918539255635.50891</v>
      </c>
      <c r="AD112" s="483">
        <f ca="1">AD$85*'Non-ferrous Metals Split'!$J$6</f>
        <v>919986943680.41223</v>
      </c>
      <c r="AE112" s="483">
        <f ca="1">AE$85*'Non-ferrous Metals Split'!$J$6</f>
        <v>921436913392.28015</v>
      </c>
      <c r="AF112" s="483">
        <f ca="1">AF$85*'Non-ferrous Metals Split'!$J$6</f>
        <v>922889168367.19434</v>
      </c>
      <c r="AG112" s="483">
        <f ca="1">AG$85*'Non-ferrous Metals Split'!$J$6</f>
        <v>924343712206.90381</v>
      </c>
      <c r="AH112" s="483">
        <f ca="1">AH$85*'Non-ferrous Metals Split'!$J$6</f>
        <v>925800548518.83435</v>
      </c>
    </row>
    <row r="113" spans="1:34">
      <c r="A113" s="458" t="s">
        <v>307</v>
      </c>
      <c r="B113" s="458" t="s">
        <v>395</v>
      </c>
      <c r="C113" s="483">
        <f ca="1">C$85*'Non-ferrous Metals Split'!$J$7</f>
        <v>1140624922266.375</v>
      </c>
      <c r="D113" s="483">
        <f ca="1">D$85*'Non-ferrous Metals Split'!$J$7</f>
        <v>1244613519168.1528</v>
      </c>
      <c r="E113" s="483">
        <f ca="1">E$85*'Non-ferrous Metals Split'!$J$7</f>
        <v>1158497962358.8679</v>
      </c>
      <c r="F113" s="483">
        <f ca="1">F$85*'Non-ferrous Metals Split'!$J$7</f>
        <v>1186119933410.9028</v>
      </c>
      <c r="G113" s="483">
        <f ca="1">G$85*'Non-ferrous Metals Split'!$J$7</f>
        <v>619057115930.89587</v>
      </c>
      <c r="H113" s="483">
        <f ca="1">H$85*'Non-ferrous Metals Split'!$J$7</f>
        <v>536541912913.2821</v>
      </c>
      <c r="I113" s="483">
        <f ca="1">I$85*'Non-ferrous Metals Split'!$J$7</f>
        <v>547992388494.83069</v>
      </c>
      <c r="J113" s="483">
        <f ca="1">J$85*'Non-ferrous Metals Split'!$J$7</f>
        <v>559687231548.68298</v>
      </c>
      <c r="K113" s="483">
        <f ca="1">K$85*'Non-ferrous Metals Split'!$J$7</f>
        <v>571631657182.37708</v>
      </c>
      <c r="L113" s="483">
        <f ca="1">L$85*'Non-ferrous Metals Split'!$J$7</f>
        <v>583830991800.36963</v>
      </c>
      <c r="M113" s="483">
        <f ca="1">M$85*'Non-ferrous Metals Split'!$J$7</f>
        <v>596290675479.25098</v>
      </c>
      <c r="N113" s="483">
        <f ca="1">N$85*'Non-ferrous Metals Split'!$J$7</f>
        <v>609016264393.651</v>
      </c>
      <c r="O113" s="483">
        <f ca="1">O$85*'Non-ferrous Metals Split'!$J$7</f>
        <v>611331974751.59705</v>
      </c>
      <c r="P113" s="483">
        <f ca="1">P$85*'Non-ferrous Metals Split'!$J$7</f>
        <v>613656490316.8512</v>
      </c>
      <c r="Q113" s="483">
        <f ca="1">Q$85*'Non-ferrous Metals Split'!$J$7</f>
        <v>615989844570.14417</v>
      </c>
      <c r="R113" s="483">
        <f ca="1">R$85*'Non-ferrous Metals Split'!$J$7</f>
        <v>618332071119.51379</v>
      </c>
      <c r="S113" s="483">
        <f ca="1">S$85*'Non-ferrous Metals Split'!$J$7</f>
        <v>620683203700.78784</v>
      </c>
      <c r="T113" s="483">
        <f ca="1">T$85*'Non-ferrous Metals Split'!$J$7</f>
        <v>623043276178.07068</v>
      </c>
      <c r="U113" s="483">
        <f ca="1">U$85*'Non-ferrous Metals Split'!$J$7</f>
        <v>625412322544.23083</v>
      </c>
      <c r="V113" s="483">
        <f ca="1">V$85*'Non-ferrous Metals Split'!$J$7</f>
        <v>627790376921.39063</v>
      </c>
      <c r="W113" s="483">
        <f ca="1">W$85*'Non-ferrous Metals Split'!$J$7</f>
        <v>630177473561.41736</v>
      </c>
      <c r="X113" s="483">
        <f ca="1">X$85*'Non-ferrous Metals Split'!$J$7</f>
        <v>632573646846.41724</v>
      </c>
      <c r="Y113" s="483">
        <f ca="1">Y$85*'Non-ferrous Metals Split'!$J$7</f>
        <v>633570631243.59119</v>
      </c>
      <c r="Z113" s="483">
        <f ca="1">Z$85*'Non-ferrous Metals Split'!$J$7</f>
        <v>634569186964.34656</v>
      </c>
      <c r="AA113" s="483">
        <f ca="1">AA$85*'Non-ferrous Metals Split'!$J$7</f>
        <v>635569316485.20923</v>
      </c>
      <c r="AB113" s="483">
        <f ca="1">AB$85*'Non-ferrous Metals Split'!$J$7</f>
        <v>636571022286.6084</v>
      </c>
      <c r="AC113" s="483">
        <f ca="1">AC$85*'Non-ferrous Metals Split'!$J$7</f>
        <v>637574306852.88269</v>
      </c>
      <c r="AD113" s="483">
        <f ca="1">AD$85*'Non-ferrous Metals Split'!$J$7</f>
        <v>638579172672.28601</v>
      </c>
      <c r="AE113" s="483">
        <f ca="1">AE$85*'Non-ferrous Metals Split'!$J$7</f>
        <v>639585622236.99451</v>
      </c>
      <c r="AF113" s="483">
        <f ca="1">AF$85*'Non-ferrous Metals Split'!$J$7</f>
        <v>640593658043.11133</v>
      </c>
      <c r="AG113" s="483">
        <f ca="1">AG$85*'Non-ferrous Metals Split'!$J$7</f>
        <v>641603282590.67432</v>
      </c>
      <c r="AH113" s="483">
        <f ca="1">AH$85*'Non-ferrous Metals Split'!$J$7</f>
        <v>642614498383.6615</v>
      </c>
    </row>
    <row r="114" spans="1:34">
      <c r="A114" s="459" t="s">
        <v>308</v>
      </c>
      <c r="B114" s="459" t="s">
        <v>394</v>
      </c>
      <c r="C114" s="483">
        <f ca="1">C$86*'Machinery Split'!$J$6</f>
        <v>9976212536062.0176</v>
      </c>
      <c r="D114" s="483">
        <f ca="1">D$86*'Machinery Split'!$J$6</f>
        <v>9567485375456.3945</v>
      </c>
      <c r="E114" s="483">
        <f ca="1">E$86*'Machinery Split'!$J$6</f>
        <v>9668849711286.5898</v>
      </c>
      <c r="F114" s="483">
        <f ca="1">F$86*'Machinery Split'!$J$6</f>
        <v>9806182037250.0781</v>
      </c>
      <c r="G114" s="483">
        <f ca="1">G$86*'Machinery Split'!$J$6</f>
        <v>8975648446899.4551</v>
      </c>
      <c r="H114" s="483">
        <f ca="1">H$86*'Machinery Split'!$J$6</f>
        <v>9509223394640.082</v>
      </c>
      <c r="I114" s="483">
        <f ca="1">I$86*'Machinery Split'!$J$6</f>
        <v>9646758234233.4844</v>
      </c>
      <c r="J114" s="483">
        <f ca="1">J$86*'Machinery Split'!$J$6</f>
        <v>9786282282757.7285</v>
      </c>
      <c r="K114" s="483">
        <f ca="1">K$86*'Machinery Split'!$J$6</f>
        <v>9927824310756.9355</v>
      </c>
      <c r="L114" s="483">
        <f ca="1">L$86*'Machinery Split'!$J$6</f>
        <v>10071413504892.502</v>
      </c>
      <c r="M114" s="483">
        <f ca="1">M$86*'Machinery Split'!$J$6</f>
        <v>10217079473961.541</v>
      </c>
      <c r="N114" s="483">
        <f ca="1">N$86*'Machinery Split'!$J$6</f>
        <v>10364852255002.359</v>
      </c>
      <c r="O114" s="483">
        <f ca="1">O$86*'Machinery Split'!$J$6</f>
        <v>10434834212653.883</v>
      </c>
      <c r="P114" s="483">
        <f ca="1">P$86*'Machinery Split'!$J$6</f>
        <v>10505288678188.42</v>
      </c>
      <c r="Q114" s="483">
        <f ca="1">Q$86*'Machinery Split'!$J$6</f>
        <v>10576218841909.682</v>
      </c>
      <c r="R114" s="483">
        <f ca="1">R$86*'Machinery Split'!$J$6</f>
        <v>10647627915661.848</v>
      </c>
      <c r="S114" s="483">
        <f ca="1">S$86*'Machinery Split'!$J$6</f>
        <v>10719519132974.996</v>
      </c>
      <c r="T114" s="483">
        <f ca="1">T$86*'Machinery Split'!$J$6</f>
        <v>10791895749211.52</v>
      </c>
      <c r="U114" s="483">
        <f ca="1">U$86*'Machinery Split'!$J$6</f>
        <v>10864761041713.539</v>
      </c>
      <c r="V114" s="483">
        <f ca="1">V$86*'Machinery Split'!$J$6</f>
        <v>10938118309951.316</v>
      </c>
      <c r="W114" s="483">
        <f ca="1">W$86*'Machinery Split'!$J$6</f>
        <v>11011970875672.641</v>
      </c>
      <c r="X114" s="483">
        <f ca="1">X$86*'Machinery Split'!$J$6</f>
        <v>11086322083053.258</v>
      </c>
      <c r="Y114" s="483">
        <f ca="1">Y$86*'Machinery Split'!$J$6</f>
        <v>11085793420298.861</v>
      </c>
      <c r="Z114" s="483">
        <f ca="1">Z$86*'Machinery Split'!$J$6</f>
        <v>11085264782754.299</v>
      </c>
      <c r="AA114" s="483">
        <f ca="1">AA$86*'Machinery Split'!$J$6</f>
        <v>11084736170418.365</v>
      </c>
      <c r="AB114" s="483">
        <f ca="1">AB$86*'Machinery Split'!$J$6</f>
        <v>11084207583289.857</v>
      </c>
      <c r="AC114" s="483">
        <f ca="1">AC$86*'Machinery Split'!$J$6</f>
        <v>11083679021367.574</v>
      </c>
      <c r="AD114" s="483">
        <f ca="1">AD$86*'Machinery Split'!$J$6</f>
        <v>11083150484650.314</v>
      </c>
      <c r="AE114" s="483">
        <f ca="1">AE$86*'Machinery Split'!$J$6</f>
        <v>11082621973136.875</v>
      </c>
      <c r="AF114" s="483">
        <f ca="1">AF$86*'Machinery Split'!$J$6</f>
        <v>11082093486826.055</v>
      </c>
      <c r="AG114" s="483">
        <f ca="1">AG$86*'Machinery Split'!$J$6</f>
        <v>11081565025716.652</v>
      </c>
      <c r="AH114" s="483">
        <f ca="1">AH$86*'Machinery Split'!$J$6</f>
        <v>11081036589807.465</v>
      </c>
    </row>
    <row r="115" spans="1:34">
      <c r="A115" s="459" t="s">
        <v>309</v>
      </c>
      <c r="B115" s="459" t="s">
        <v>394</v>
      </c>
      <c r="C115" s="483">
        <f ca="1">C$86*'Machinery Split'!$J$7</f>
        <v>2033718258040.1914</v>
      </c>
      <c r="D115" s="483">
        <f ca="1">D$86*'Machinery Split'!$J$7</f>
        <v>1950396467723.8938</v>
      </c>
      <c r="E115" s="483">
        <f ca="1">E$86*'Machinery Split'!$J$7</f>
        <v>1971060271722.3357</v>
      </c>
      <c r="F115" s="483">
        <f ca="1">F$86*'Machinery Split'!$J$7</f>
        <v>1999056393268.6116</v>
      </c>
      <c r="G115" s="483">
        <f ca="1">G$86*'Machinery Split'!$J$7</f>
        <v>1829746515345.8948</v>
      </c>
      <c r="H115" s="483">
        <f ca="1">H$86*'Machinery Split'!$J$7</f>
        <v>1938519369706.2432</v>
      </c>
      <c r="I115" s="483">
        <f ca="1">I$86*'Machinery Split'!$J$7</f>
        <v>1966556775022.8047</v>
      </c>
      <c r="J115" s="483">
        <f ca="1">J$86*'Machinery Split'!$J$7</f>
        <v>1994999694005.7085</v>
      </c>
      <c r="K115" s="483">
        <f ca="1">K$86*'Machinery Split'!$J$7</f>
        <v>2023853991724.5549</v>
      </c>
      <c r="L115" s="483">
        <f ca="1">L$86*'Machinery Split'!$J$7</f>
        <v>2053125618077.2603</v>
      </c>
      <c r="M115" s="483">
        <f ca="1">M$86*'Machinery Split'!$J$7</f>
        <v>2082820609016.9541</v>
      </c>
      <c r="N115" s="483">
        <f ca="1">N$86*'Machinery Split'!$J$7</f>
        <v>2112945087796.6248</v>
      </c>
      <c r="O115" s="483">
        <f ca="1">O$86*'Machinery Split'!$J$7</f>
        <v>2127211382193.9053</v>
      </c>
      <c r="P115" s="483">
        <f ca="1">P$86*'Machinery Split'!$J$7</f>
        <v>2141574000512.2405</v>
      </c>
      <c r="Q115" s="483">
        <f ca="1">Q$86*'Machinery Split'!$J$7</f>
        <v>2156033593116.575</v>
      </c>
      <c r="R115" s="483">
        <f ca="1">R$86*'Machinery Split'!$J$7</f>
        <v>2170590814763.0222</v>
      </c>
      <c r="S115" s="483">
        <f ca="1">S$86*'Machinery Split'!$J$7</f>
        <v>2185246324628.5122</v>
      </c>
      <c r="T115" s="483">
        <f ca="1">T$86*'Machinery Split'!$J$7</f>
        <v>2200000786340.6406</v>
      </c>
      <c r="U115" s="483">
        <f ca="1">U$86*'Machinery Split'!$J$7</f>
        <v>2214854868007.7197</v>
      </c>
      <c r="V115" s="483">
        <f ca="1">V$86*'Machinery Split'!$J$7</f>
        <v>2229809242249.0293</v>
      </c>
      <c r="W115" s="483">
        <f ca="1">W$86*'Machinery Split'!$J$7</f>
        <v>2244864586225.2773</v>
      </c>
      <c r="X115" s="483">
        <f ca="1">X$86*'Machinery Split'!$J$7</f>
        <v>2260021581669.2598</v>
      </c>
      <c r="Y115" s="483">
        <f ca="1">Y$86*'Machinery Split'!$J$7</f>
        <v>2259913810198.667</v>
      </c>
      <c r="Z115" s="483">
        <f ca="1">Z$86*'Machinery Split'!$J$7</f>
        <v>2259806043867.2681</v>
      </c>
      <c r="AA115" s="483">
        <f ca="1">AA$86*'Machinery Split'!$J$7</f>
        <v>2259698282674.8188</v>
      </c>
      <c r="AB115" s="483">
        <f ca="1">AB$86*'Machinery Split'!$J$7</f>
        <v>2259590526621.0737</v>
      </c>
      <c r="AC115" s="483">
        <f ca="1">AC$86*'Machinery Split'!$J$7</f>
        <v>2259482775705.7871</v>
      </c>
      <c r="AD115" s="483">
        <f ca="1">AD$86*'Machinery Split'!$J$7</f>
        <v>2259375029928.7148</v>
      </c>
      <c r="AE115" s="483">
        <f ca="1">AE$86*'Machinery Split'!$J$7</f>
        <v>2259267289289.6118</v>
      </c>
      <c r="AF115" s="483">
        <f ca="1">AF$86*'Machinery Split'!$J$7</f>
        <v>2259159553788.2324</v>
      </c>
      <c r="AG115" s="483">
        <f ca="1">AG$86*'Machinery Split'!$J$7</f>
        <v>2259051823424.332</v>
      </c>
      <c r="AH115" s="483">
        <f ca="1">AH$86*'Machinery Split'!$J$7</f>
        <v>2258944098197.6655</v>
      </c>
    </row>
    <row r="116" spans="1:34">
      <c r="A116" s="459" t="s">
        <v>310</v>
      </c>
      <c r="B116" s="459" t="s">
        <v>394</v>
      </c>
      <c r="C116" s="483">
        <f ca="1">C$86*'Machinery Split'!$J$8</f>
        <v>89318707278.792236</v>
      </c>
      <c r="D116" s="483">
        <f ca="1">D$86*'Machinery Split'!$J$8</f>
        <v>85659304325.711594</v>
      </c>
      <c r="E116" s="483">
        <f ca="1">E$86*'Machinery Split'!$J$8</f>
        <v>86566836258.075592</v>
      </c>
      <c r="F116" s="483">
        <f ca="1">F$86*'Machinery Split'!$J$8</f>
        <v>87796395650.310684</v>
      </c>
      <c r="G116" s="483">
        <f ca="1">G$86*'Machinery Split'!$J$8</f>
        <v>80360488849.650833</v>
      </c>
      <c r="H116" s="483">
        <f ca="1">H$86*'Machinery Split'!$J$8</f>
        <v>85137675020.882339</v>
      </c>
      <c r="I116" s="483">
        <f ca="1">I$86*'Machinery Split'!$J$8</f>
        <v>86369047551.677277</v>
      </c>
      <c r="J116" s="483">
        <f ca="1">J$86*'Machinery Split'!$J$8</f>
        <v>87618229804.30481</v>
      </c>
      <c r="K116" s="483">
        <f ca="1">K$86*'Machinery Split'!$J$8</f>
        <v>88885479366.281174</v>
      </c>
      <c r="L116" s="483">
        <f ca="1">L$86*'Machinery Split'!$J$8</f>
        <v>90171057550.690521</v>
      </c>
      <c r="M116" s="483">
        <f ca="1">M$86*'Machinery Split'!$J$8</f>
        <v>91475229450.06897</v>
      </c>
      <c r="N116" s="483">
        <f ca="1">N$86*'Machinery Split'!$J$8</f>
        <v>92798263991.068024</v>
      </c>
      <c r="O116" s="483">
        <f ca="1">O$86*'Machinery Split'!$J$8</f>
        <v>93424824217.975616</v>
      </c>
      <c r="P116" s="483">
        <f ca="1">P$86*'Machinery Split'!$J$8</f>
        <v>94055614887.361954</v>
      </c>
      <c r="Q116" s="483">
        <f ca="1">Q$86*'Machinery Split'!$J$8</f>
        <v>94690664562.552322</v>
      </c>
      <c r="R116" s="483">
        <f ca="1">R$86*'Machinery Split'!$J$8</f>
        <v>95330001999.727371</v>
      </c>
      <c r="S116" s="483">
        <f ca="1">S$86*'Machinery Split'!$J$8</f>
        <v>95973656149.22525</v>
      </c>
      <c r="T116" s="483">
        <f ca="1">T$86*'Machinery Split'!$J$8</f>
        <v>96621656156.852524</v>
      </c>
      <c r="U116" s="483">
        <f ca="1">U$86*'Machinery Split'!$J$8</f>
        <v>97274031365.203949</v>
      </c>
      <c r="V116" s="483">
        <f ca="1">V$86*'Machinery Split'!$J$8</f>
        <v>97930811314.991196</v>
      </c>
      <c r="W116" s="483">
        <f ca="1">W$86*'Machinery Split'!$J$8</f>
        <v>98592025746.380463</v>
      </c>
      <c r="X116" s="483">
        <f ca="1">X$86*'Machinery Split'!$J$8</f>
        <v>99257704600.339157</v>
      </c>
      <c r="Y116" s="483">
        <f ca="1">Y$86*'Machinery Split'!$J$8</f>
        <v>99252971393.860413</v>
      </c>
      <c r="Z116" s="483">
        <f ca="1">Z$86*'Machinery Split'!$J$8</f>
        <v>99248238413.089539</v>
      </c>
      <c r="AA116" s="483">
        <f ca="1">AA$86*'Machinery Split'!$J$8</f>
        <v>99243505658.015747</v>
      </c>
      <c r="AB116" s="483">
        <f ca="1">AB$86*'Machinery Split'!$J$8</f>
        <v>99238773128.628281</v>
      </c>
      <c r="AC116" s="483">
        <f ca="1">AC$86*'Machinery Split'!$J$8</f>
        <v>99234040824.916382</v>
      </c>
      <c r="AD116" s="483">
        <f ca="1">AD$86*'Machinery Split'!$J$8</f>
        <v>99229308746.869293</v>
      </c>
      <c r="AE116" s="483">
        <f ca="1">AE$86*'Machinery Split'!$J$8</f>
        <v>99224576894.476242</v>
      </c>
      <c r="AF116" s="483">
        <f ca="1">AF$86*'Machinery Split'!$J$8</f>
        <v>99219845267.726471</v>
      </c>
      <c r="AG116" s="483">
        <f ca="1">AG$86*'Machinery Split'!$J$8</f>
        <v>99215113866.609238</v>
      </c>
      <c r="AH116" s="483">
        <f ca="1">AH$86*'Machinery Split'!$J$8</f>
        <v>99210382691.113754</v>
      </c>
    </row>
    <row r="117" spans="1:34">
      <c r="A117" s="455" t="s">
        <v>263</v>
      </c>
      <c r="B117" s="455" t="s">
        <v>819</v>
      </c>
      <c r="C117" s="483">
        <f ca="1">C$87*'Vehicles Split'!$J$6</f>
        <v>1883691744725</v>
      </c>
      <c r="D117" s="483">
        <f ca="1">D$87*'Vehicles Split'!$J$6</f>
        <v>1610060733386</v>
      </c>
      <c r="E117" s="483">
        <f ca="1">E$87*'Vehicles Split'!$J$6</f>
        <v>1915417079373</v>
      </c>
      <c r="F117" s="483">
        <f ca="1">F$87*'Vehicles Split'!$J$6</f>
        <v>1899554412049</v>
      </c>
      <c r="G117" s="483">
        <f ca="1">G$87*'Vehicles Split'!$J$6</f>
        <v>1851966410077</v>
      </c>
      <c r="H117" s="483">
        <f ca="1">H$87*'Vehicles Split'!$J$6</f>
        <v>1860503335801.7124</v>
      </c>
      <c r="I117" s="483">
        <f ca="1">I$87*'Vehicles Split'!$J$6</f>
        <v>1859275845622.2856</v>
      </c>
      <c r="J117" s="483">
        <f ca="1">J$87*'Vehicles Split'!$J$6</f>
        <v>1858049165294.7478</v>
      </c>
      <c r="K117" s="483">
        <f ca="1">K$87*'Vehicles Split'!$J$6</f>
        <v>1856823294284.7888</v>
      </c>
      <c r="L117" s="483">
        <f ca="1">L$87*'Vehicles Split'!$J$6</f>
        <v>1855598232058.4514</v>
      </c>
      <c r="M117" s="483">
        <f ca="1">M$87*'Vehicles Split'!$J$6</f>
        <v>1854373978082.1306</v>
      </c>
      <c r="N117" s="483">
        <f ca="1">N$87*'Vehicles Split'!$J$6</f>
        <v>1853150531822.5735</v>
      </c>
      <c r="O117" s="483">
        <f ca="1">O$87*'Vehicles Split'!$J$6</f>
        <v>1855680790371.4219</v>
      </c>
      <c r="P117" s="483">
        <f ca="1">P$87*'Vehicles Split'!$J$6</f>
        <v>1858214503689.9795</v>
      </c>
      <c r="Q117" s="483">
        <f ca="1">Q$87*'Vehicles Split'!$J$6</f>
        <v>1860751676495.3271</v>
      </c>
      <c r="R117" s="483">
        <f ca="1">R$87*'Vehicles Split'!$J$6</f>
        <v>1863292313510.9861</v>
      </c>
      <c r="S117" s="483">
        <f ca="1">S$87*'Vehicles Split'!$J$6</f>
        <v>1865836419466.927</v>
      </c>
      <c r="T117" s="483">
        <f ca="1">T$87*'Vehicles Split'!$J$6</f>
        <v>1868383999099.5786</v>
      </c>
      <c r="U117" s="483">
        <f ca="1">U$87*'Vehicles Split'!$J$6</f>
        <v>1870935057151.8372</v>
      </c>
      <c r="V117" s="483">
        <f ca="1">V$87*'Vehicles Split'!$J$6</f>
        <v>1873489598373.0745</v>
      </c>
      <c r="W117" s="483">
        <f ca="1">W$87*'Vehicles Split'!$J$6</f>
        <v>1876047627519.147</v>
      </c>
      <c r="X117" s="483">
        <f ca="1">X$87*'Vehicles Split'!$J$6</f>
        <v>1878609149352.4048</v>
      </c>
      <c r="Y117" s="483">
        <f ca="1">Y$87*'Vehicles Split'!$J$6</f>
        <v>1871931465983.1396</v>
      </c>
      <c r="Z117" s="483">
        <f ca="1">Z$87*'Vehicles Split'!$J$6</f>
        <v>1865277519033.5527</v>
      </c>
      <c r="AA117" s="483">
        <f ca="1">AA$87*'Vehicles Split'!$J$6</f>
        <v>1858647224130.4282</v>
      </c>
      <c r="AB117" s="483">
        <f ca="1">AB$87*'Vehicles Split'!$J$6</f>
        <v>1852040497200.4624</v>
      </c>
      <c r="AC117" s="483">
        <f ca="1">AC$87*'Vehicles Split'!$J$6</f>
        <v>1845457254469.198</v>
      </c>
      <c r="AD117" s="483">
        <f ca="1">AD$87*'Vehicles Split'!$J$6</f>
        <v>1838897412459.9612</v>
      </c>
      <c r="AE117" s="483">
        <f ca="1">AE$87*'Vehicles Split'!$J$6</f>
        <v>1832360887992.8032</v>
      </c>
      <c r="AF117" s="483">
        <f ca="1">AF$87*'Vehicles Split'!$J$6</f>
        <v>1825847598183.4465</v>
      </c>
      <c r="AG117" s="483">
        <f ca="1">AG$87*'Vehicles Split'!$J$6</f>
        <v>1819357460442.2324</v>
      </c>
      <c r="AH117" s="483">
        <f ca="1">AH$87*'Vehicles Split'!$J$6</f>
        <v>1812890392473.0747</v>
      </c>
    </row>
    <row r="118" spans="1:34">
      <c r="A118" s="455" t="s">
        <v>311</v>
      </c>
      <c r="B118" s="455" t="s">
        <v>819</v>
      </c>
      <c r="C118" s="483">
        <f ca="1">C$87*'Vehicles Split'!$J$7</f>
        <v>0</v>
      </c>
      <c r="D118" s="483">
        <f ca="1">D$87*'Vehicles Split'!$J$7</f>
        <v>0</v>
      </c>
      <c r="E118" s="483">
        <f ca="1">E$87*'Vehicles Split'!$J$7</f>
        <v>0</v>
      </c>
      <c r="F118" s="483">
        <f ca="1">F$87*'Vehicles Split'!$J$7</f>
        <v>0</v>
      </c>
      <c r="G118" s="483">
        <f ca="1">G$87*'Vehicles Split'!$J$7</f>
        <v>0</v>
      </c>
      <c r="H118" s="483">
        <f ca="1">H$87*'Vehicles Split'!$J$7</f>
        <v>0</v>
      </c>
      <c r="I118" s="483">
        <f ca="1">I$87*'Vehicles Split'!$J$7</f>
        <v>0</v>
      </c>
      <c r="J118" s="483">
        <f ca="1">J$87*'Vehicles Split'!$J$7</f>
        <v>0</v>
      </c>
      <c r="K118" s="483">
        <f ca="1">K$87*'Vehicles Split'!$J$7</f>
        <v>0</v>
      </c>
      <c r="L118" s="483">
        <f ca="1">L$87*'Vehicles Split'!$J$7</f>
        <v>0</v>
      </c>
      <c r="M118" s="483">
        <f ca="1">M$87*'Vehicles Split'!$J$7</f>
        <v>0</v>
      </c>
      <c r="N118" s="483">
        <f ca="1">N$87*'Vehicles Split'!$J$7</f>
        <v>0</v>
      </c>
      <c r="O118" s="483">
        <f ca="1">O$87*'Vehicles Split'!$J$7</f>
        <v>0</v>
      </c>
      <c r="P118" s="483">
        <f ca="1">P$87*'Vehicles Split'!$J$7</f>
        <v>0</v>
      </c>
      <c r="Q118" s="483">
        <f ca="1">Q$87*'Vehicles Split'!$J$7</f>
        <v>0</v>
      </c>
      <c r="R118" s="483">
        <f ca="1">R$87*'Vehicles Split'!$J$7</f>
        <v>0</v>
      </c>
      <c r="S118" s="483">
        <f ca="1">S$87*'Vehicles Split'!$J$7</f>
        <v>0</v>
      </c>
      <c r="T118" s="483">
        <f ca="1">T$87*'Vehicles Split'!$J$7</f>
        <v>0</v>
      </c>
      <c r="U118" s="483">
        <f ca="1">U$87*'Vehicles Split'!$J$7</f>
        <v>0</v>
      </c>
      <c r="V118" s="483">
        <f ca="1">V$87*'Vehicles Split'!$J$7</f>
        <v>0</v>
      </c>
      <c r="W118" s="483">
        <f ca="1">W$87*'Vehicles Split'!$J$7</f>
        <v>0</v>
      </c>
      <c r="X118" s="483">
        <f ca="1">X$87*'Vehicles Split'!$J$7</f>
        <v>0</v>
      </c>
      <c r="Y118" s="483">
        <f ca="1">Y$87*'Vehicles Split'!$J$7</f>
        <v>0</v>
      </c>
      <c r="Z118" s="483">
        <f ca="1">Z$87*'Vehicles Split'!$J$7</f>
        <v>0</v>
      </c>
      <c r="AA118" s="483">
        <f ca="1">AA$87*'Vehicles Split'!$J$7</f>
        <v>0</v>
      </c>
      <c r="AB118" s="483">
        <f ca="1">AB$87*'Vehicles Split'!$J$7</f>
        <v>0</v>
      </c>
      <c r="AC118" s="483">
        <f ca="1">AC$87*'Vehicles Split'!$J$7</f>
        <v>0</v>
      </c>
      <c r="AD118" s="483">
        <f ca="1">AD$87*'Vehicles Split'!$J$7</f>
        <v>0</v>
      </c>
      <c r="AE118" s="483">
        <f ca="1">AE$87*'Vehicles Split'!$J$7</f>
        <v>0</v>
      </c>
      <c r="AF118" s="483">
        <f ca="1">AF$87*'Vehicles Split'!$J$7</f>
        <v>0</v>
      </c>
      <c r="AG118" s="483">
        <f ca="1">AG$87*'Vehicles Split'!$J$7</f>
        <v>0</v>
      </c>
      <c r="AH118" s="483">
        <f ca="1">AH$87*'Vehicles Split'!$J$7</f>
        <v>0</v>
      </c>
    </row>
    <row r="119" spans="1:34">
      <c r="A119" s="431" t="s">
        <v>266</v>
      </c>
      <c r="B119" s="431"/>
      <c r="C119" s="483">
        <f t="shared" ref="C119:L122" ca="1" si="53">VLOOKUP($A119,$B$73:$AH$91,C$96,FALSE)</f>
        <v>0</v>
      </c>
      <c r="D119" s="483">
        <f t="shared" ca="1" si="53"/>
        <v>0</v>
      </c>
      <c r="E119" s="483">
        <f t="shared" ca="1" si="53"/>
        <v>0</v>
      </c>
      <c r="F119" s="483">
        <f t="shared" ca="1" si="53"/>
        <v>0</v>
      </c>
      <c r="G119" s="483">
        <f t="shared" ca="1" si="53"/>
        <v>0</v>
      </c>
      <c r="H119" s="483">
        <f t="shared" ca="1" si="53"/>
        <v>0</v>
      </c>
      <c r="I119" s="483">
        <f t="shared" ca="1" si="53"/>
        <v>0</v>
      </c>
      <c r="J119" s="483">
        <f t="shared" ca="1" si="53"/>
        <v>0</v>
      </c>
      <c r="K119" s="483">
        <f t="shared" ca="1" si="53"/>
        <v>0</v>
      </c>
      <c r="L119" s="483">
        <f t="shared" ca="1" si="53"/>
        <v>0</v>
      </c>
      <c r="M119" s="483">
        <f t="shared" ref="M119:V122" ca="1" si="54">VLOOKUP($A119,$B$73:$AH$91,M$96,FALSE)</f>
        <v>0</v>
      </c>
      <c r="N119" s="483">
        <f t="shared" ca="1" si="54"/>
        <v>0</v>
      </c>
      <c r="O119" s="483">
        <f t="shared" ca="1" si="54"/>
        <v>0</v>
      </c>
      <c r="P119" s="483">
        <f t="shared" ca="1" si="54"/>
        <v>0</v>
      </c>
      <c r="Q119" s="483">
        <f t="shared" ca="1" si="54"/>
        <v>0</v>
      </c>
      <c r="R119" s="483">
        <f t="shared" ca="1" si="54"/>
        <v>0</v>
      </c>
      <c r="S119" s="483">
        <f t="shared" ca="1" si="54"/>
        <v>0</v>
      </c>
      <c r="T119" s="483">
        <f t="shared" ca="1" si="54"/>
        <v>0</v>
      </c>
      <c r="U119" s="483">
        <f t="shared" ca="1" si="54"/>
        <v>0</v>
      </c>
      <c r="V119" s="483">
        <f t="shared" ca="1" si="54"/>
        <v>0</v>
      </c>
      <c r="W119" s="483">
        <f t="shared" ref="W119:AH122" ca="1" si="55">VLOOKUP($A119,$B$73:$AH$91,W$96,FALSE)</f>
        <v>0</v>
      </c>
      <c r="X119" s="483">
        <f t="shared" ca="1" si="55"/>
        <v>0</v>
      </c>
      <c r="Y119" s="483">
        <f t="shared" ca="1" si="55"/>
        <v>0</v>
      </c>
      <c r="Z119" s="483">
        <f t="shared" ca="1" si="55"/>
        <v>0</v>
      </c>
      <c r="AA119" s="483">
        <f t="shared" ca="1" si="55"/>
        <v>0</v>
      </c>
      <c r="AB119" s="483">
        <f t="shared" ca="1" si="55"/>
        <v>0</v>
      </c>
      <c r="AC119" s="483">
        <f t="shared" ca="1" si="55"/>
        <v>0</v>
      </c>
      <c r="AD119" s="483">
        <f t="shared" ca="1" si="55"/>
        <v>0</v>
      </c>
      <c r="AE119" s="483">
        <f t="shared" ca="1" si="55"/>
        <v>0</v>
      </c>
      <c r="AF119" s="483">
        <f t="shared" ca="1" si="55"/>
        <v>0</v>
      </c>
      <c r="AG119" s="483">
        <f t="shared" ca="1" si="55"/>
        <v>0</v>
      </c>
      <c r="AH119" s="483">
        <f t="shared" ca="1" si="55"/>
        <v>0</v>
      </c>
    </row>
    <row r="120" spans="1:34" s="509" customFormat="1">
      <c r="A120" s="507" t="s">
        <v>267</v>
      </c>
      <c r="B120" s="507"/>
      <c r="C120" s="508">
        <f t="shared" ca="1" si="53"/>
        <v>0</v>
      </c>
      <c r="D120" s="508">
        <f t="shared" ca="1" si="53"/>
        <v>0</v>
      </c>
      <c r="E120" s="508">
        <f t="shared" ca="1" si="53"/>
        <v>0</v>
      </c>
      <c r="F120" s="508">
        <f t="shared" ca="1" si="53"/>
        <v>0</v>
      </c>
      <c r="G120" s="508">
        <f t="shared" ca="1" si="53"/>
        <v>0</v>
      </c>
      <c r="H120" s="508">
        <f t="shared" ca="1" si="53"/>
        <v>0</v>
      </c>
      <c r="I120" s="508">
        <f t="shared" ca="1" si="53"/>
        <v>0</v>
      </c>
      <c r="J120" s="508">
        <f t="shared" ca="1" si="53"/>
        <v>0</v>
      </c>
      <c r="K120" s="508">
        <f t="shared" ca="1" si="53"/>
        <v>0</v>
      </c>
      <c r="L120" s="508">
        <f t="shared" ca="1" si="53"/>
        <v>0</v>
      </c>
      <c r="M120" s="508">
        <f t="shared" ca="1" si="54"/>
        <v>0</v>
      </c>
      <c r="N120" s="508">
        <f t="shared" ca="1" si="54"/>
        <v>0</v>
      </c>
      <c r="O120" s="508">
        <f t="shared" ca="1" si="54"/>
        <v>0</v>
      </c>
      <c r="P120" s="508">
        <f t="shared" ca="1" si="54"/>
        <v>0</v>
      </c>
      <c r="Q120" s="508">
        <f t="shared" ca="1" si="54"/>
        <v>0</v>
      </c>
      <c r="R120" s="508">
        <f t="shared" ca="1" si="54"/>
        <v>0</v>
      </c>
      <c r="S120" s="508">
        <f t="shared" ca="1" si="54"/>
        <v>0</v>
      </c>
      <c r="T120" s="508">
        <f t="shared" ca="1" si="54"/>
        <v>0</v>
      </c>
      <c r="U120" s="508">
        <f t="shared" ca="1" si="54"/>
        <v>0</v>
      </c>
      <c r="V120" s="508">
        <f t="shared" ca="1" si="54"/>
        <v>0</v>
      </c>
      <c r="W120" s="508">
        <f t="shared" ca="1" si="55"/>
        <v>0</v>
      </c>
      <c r="X120" s="508">
        <f t="shared" ca="1" si="55"/>
        <v>0</v>
      </c>
      <c r="Y120" s="508">
        <f t="shared" ca="1" si="55"/>
        <v>0</v>
      </c>
      <c r="Z120" s="508">
        <f t="shared" ca="1" si="55"/>
        <v>0</v>
      </c>
      <c r="AA120" s="508">
        <f t="shared" ca="1" si="55"/>
        <v>0</v>
      </c>
      <c r="AB120" s="508">
        <f t="shared" ca="1" si="55"/>
        <v>0</v>
      </c>
      <c r="AC120" s="508">
        <f t="shared" ca="1" si="55"/>
        <v>0</v>
      </c>
      <c r="AD120" s="508">
        <f t="shared" ca="1" si="55"/>
        <v>0</v>
      </c>
      <c r="AE120" s="508">
        <f t="shared" ca="1" si="55"/>
        <v>0</v>
      </c>
      <c r="AF120" s="508">
        <f t="shared" ca="1" si="55"/>
        <v>0</v>
      </c>
      <c r="AG120" s="508">
        <f t="shared" ca="1" si="55"/>
        <v>0</v>
      </c>
      <c r="AH120" s="508">
        <f t="shared" ca="1" si="55"/>
        <v>0</v>
      </c>
    </row>
    <row r="121" spans="1:34">
      <c r="A121" s="431" t="s">
        <v>268</v>
      </c>
      <c r="B121" s="431"/>
      <c r="C121" s="483">
        <f t="shared" ca="1" si="53"/>
        <v>2756138447545</v>
      </c>
      <c r="D121" s="483">
        <f t="shared" ca="1" si="53"/>
        <v>2518198437685</v>
      </c>
      <c r="E121" s="483">
        <f t="shared" ca="1" si="53"/>
        <v>3101151461842</v>
      </c>
      <c r="F121" s="483">
        <f t="shared" ca="1" si="53"/>
        <v>3136842463321</v>
      </c>
      <c r="G121" s="483">
        <f t="shared" ca="1" si="53"/>
        <v>3132876796490</v>
      </c>
      <c r="H121" s="483">
        <f t="shared" ca="1" si="53"/>
        <v>3136009673286.4897</v>
      </c>
      <c r="I121" s="483">
        <f t="shared" ca="1" si="53"/>
        <v>3139145682959.7759</v>
      </c>
      <c r="J121" s="483">
        <f t="shared" ca="1" si="53"/>
        <v>3142284828642.7354</v>
      </c>
      <c r="K121" s="483">
        <f t="shared" ca="1" si="53"/>
        <v>3145427113471.3779</v>
      </c>
      <c r="L121" s="483">
        <f t="shared" ca="1" si="53"/>
        <v>3148572540584.8491</v>
      </c>
      <c r="M121" s="483">
        <f t="shared" ca="1" si="54"/>
        <v>3151721113125.4336</v>
      </c>
      <c r="N121" s="483">
        <f t="shared" ca="1" si="54"/>
        <v>3154872834238.5586</v>
      </c>
      <c r="O121" s="483">
        <f t="shared" ca="1" si="54"/>
        <v>3158027707072.7969</v>
      </c>
      <c r="P121" s="483">
        <f t="shared" ca="1" si="54"/>
        <v>3161185734779.8691</v>
      </c>
      <c r="Q121" s="483">
        <f t="shared" ca="1" si="54"/>
        <v>3164346920514.6484</v>
      </c>
      <c r="R121" s="483">
        <f t="shared" ca="1" si="54"/>
        <v>3167511267435.1626</v>
      </c>
      <c r="S121" s="483">
        <f t="shared" ca="1" si="54"/>
        <v>3170678778702.5972</v>
      </c>
      <c r="T121" s="483">
        <f t="shared" ca="1" si="54"/>
        <v>3173849457481.2993</v>
      </c>
      <c r="U121" s="483">
        <f t="shared" ca="1" si="54"/>
        <v>3177023306938.7803</v>
      </c>
      <c r="V121" s="483">
        <f t="shared" ca="1" si="54"/>
        <v>3180200330245.7188</v>
      </c>
      <c r="W121" s="483">
        <f t="shared" ca="1" si="55"/>
        <v>3183380530575.9644</v>
      </c>
      <c r="X121" s="483">
        <f t="shared" ca="1" si="55"/>
        <v>3186563911106.54</v>
      </c>
      <c r="Y121" s="483">
        <f t="shared" ca="1" si="55"/>
        <v>3170631091551.0073</v>
      </c>
      <c r="Z121" s="483">
        <f t="shared" ca="1" si="55"/>
        <v>3154777936093.2524</v>
      </c>
      <c r="AA121" s="483">
        <f t="shared" ca="1" si="55"/>
        <v>3139004046412.7861</v>
      </c>
      <c r="AB121" s="483">
        <f t="shared" ca="1" si="55"/>
        <v>3123309026180.7222</v>
      </c>
      <c r="AC121" s="483">
        <f t="shared" ca="1" si="55"/>
        <v>3107692481049.8184</v>
      </c>
      <c r="AD121" s="483">
        <f t="shared" ca="1" si="55"/>
        <v>3092154018644.5693</v>
      </c>
      <c r="AE121" s="483">
        <f t="shared" ca="1" si="55"/>
        <v>3076693248551.3467</v>
      </c>
      <c r="AF121" s="483">
        <f t="shared" ca="1" si="55"/>
        <v>3061309782308.5898</v>
      </c>
      <c r="AG121" s="483">
        <f t="shared" ca="1" si="55"/>
        <v>3046003233397.0469</v>
      </c>
      <c r="AH121" s="483">
        <f t="shared" ca="1" si="55"/>
        <v>3030773217230.0615</v>
      </c>
    </row>
    <row r="122" spans="1:34">
      <c r="A122" s="431" t="s">
        <v>269</v>
      </c>
      <c r="B122" s="431"/>
      <c r="C122" s="483">
        <f t="shared" ca="1" si="53"/>
        <v>0</v>
      </c>
      <c r="D122" s="483">
        <f t="shared" ca="1" si="53"/>
        <v>0</v>
      </c>
      <c r="E122" s="483">
        <f t="shared" ca="1" si="53"/>
        <v>0</v>
      </c>
      <c r="F122" s="483">
        <f t="shared" ca="1" si="53"/>
        <v>0</v>
      </c>
      <c r="G122" s="483">
        <f t="shared" ca="1" si="53"/>
        <v>0</v>
      </c>
      <c r="H122" s="483">
        <f t="shared" ca="1" si="53"/>
        <v>0</v>
      </c>
      <c r="I122" s="483">
        <f t="shared" ca="1" si="53"/>
        <v>0</v>
      </c>
      <c r="J122" s="483">
        <f t="shared" ca="1" si="53"/>
        <v>0</v>
      </c>
      <c r="K122" s="483">
        <f t="shared" ca="1" si="53"/>
        <v>0</v>
      </c>
      <c r="L122" s="483">
        <f t="shared" ca="1" si="53"/>
        <v>0</v>
      </c>
      <c r="M122" s="483">
        <f t="shared" ca="1" si="54"/>
        <v>0</v>
      </c>
      <c r="N122" s="483">
        <f t="shared" ca="1" si="54"/>
        <v>0</v>
      </c>
      <c r="O122" s="483">
        <f t="shared" ca="1" si="54"/>
        <v>0</v>
      </c>
      <c r="P122" s="483">
        <f t="shared" ca="1" si="54"/>
        <v>0</v>
      </c>
      <c r="Q122" s="483">
        <f t="shared" ca="1" si="54"/>
        <v>0</v>
      </c>
      <c r="R122" s="483">
        <f t="shared" ca="1" si="54"/>
        <v>0</v>
      </c>
      <c r="S122" s="483">
        <f t="shared" ca="1" si="54"/>
        <v>0</v>
      </c>
      <c r="T122" s="483">
        <f t="shared" ca="1" si="54"/>
        <v>0</v>
      </c>
      <c r="U122" s="483">
        <f t="shared" ca="1" si="54"/>
        <v>0</v>
      </c>
      <c r="V122" s="483">
        <f t="shared" ca="1" si="54"/>
        <v>0</v>
      </c>
      <c r="W122" s="483">
        <f t="shared" ca="1" si="55"/>
        <v>0</v>
      </c>
      <c r="X122" s="483">
        <f t="shared" ca="1" si="55"/>
        <v>0</v>
      </c>
      <c r="Y122" s="483">
        <f t="shared" ca="1" si="55"/>
        <v>0</v>
      </c>
      <c r="Z122" s="483">
        <f t="shared" ca="1" si="55"/>
        <v>0</v>
      </c>
      <c r="AA122" s="483">
        <f t="shared" ca="1" si="55"/>
        <v>0</v>
      </c>
      <c r="AB122" s="483">
        <f t="shared" ca="1" si="55"/>
        <v>0</v>
      </c>
      <c r="AC122" s="483">
        <f t="shared" ca="1" si="55"/>
        <v>0</v>
      </c>
      <c r="AD122" s="483">
        <f t="shared" ca="1" si="55"/>
        <v>0</v>
      </c>
      <c r="AE122" s="483">
        <f t="shared" ca="1" si="55"/>
        <v>0</v>
      </c>
      <c r="AF122" s="483">
        <f t="shared" ca="1" si="55"/>
        <v>0</v>
      </c>
      <c r="AG122" s="483">
        <f t="shared" ca="1" si="55"/>
        <v>0</v>
      </c>
      <c r="AH122" s="483">
        <f t="shared" ca="1" si="55"/>
        <v>0</v>
      </c>
    </row>
    <row r="123" spans="1:34">
      <c r="A123" s="480" t="s">
        <v>816</v>
      </c>
      <c r="B123" s="480"/>
      <c r="C123" s="484">
        <f ca="1">SUM(C98:C122)</f>
        <v>139107661097818</v>
      </c>
      <c r="D123" s="484">
        <f t="shared" ref="D123:AH123" ca="1" si="56">SUM(D98:D122)</f>
        <v>145187028349741</v>
      </c>
      <c r="E123" s="484">
        <f t="shared" ca="1" si="56"/>
        <v>152071425968357</v>
      </c>
      <c r="F123" s="484">
        <f t="shared" ca="1" si="56"/>
        <v>145900848379321</v>
      </c>
      <c r="G123" s="484">
        <f t="shared" ca="1" si="56"/>
        <v>133297959190403</v>
      </c>
      <c r="H123" s="484">
        <f t="shared" ca="1" si="56"/>
        <v>141759384391274.16</v>
      </c>
      <c r="I123" s="484">
        <f t="shared" ca="1" si="56"/>
        <v>142602424534852.06</v>
      </c>
      <c r="J123" s="484">
        <f t="shared" ca="1" si="56"/>
        <v>143451888646827.84</v>
      </c>
      <c r="K123" s="484">
        <f t="shared" ca="1" si="56"/>
        <v>144307842895106.69</v>
      </c>
      <c r="L123" s="484">
        <f t="shared" ca="1" si="56"/>
        <v>145170354333042.59</v>
      </c>
      <c r="M123" s="484">
        <f t="shared" ca="1" si="56"/>
        <v>146039490913307.25</v>
      </c>
      <c r="N123" s="484">
        <f t="shared" ca="1" si="56"/>
        <v>146915321501995.63</v>
      </c>
      <c r="O123" s="484">
        <f t="shared" ca="1" si="56"/>
        <v>147125478307629.06</v>
      </c>
      <c r="P123" s="484">
        <f t="shared" ca="1" si="56"/>
        <v>147337735513517.38</v>
      </c>
      <c r="Q123" s="484">
        <f t="shared" ca="1" si="56"/>
        <v>147552093397702.09</v>
      </c>
      <c r="R123" s="484">
        <f t="shared" ca="1" si="56"/>
        <v>147768552300317.69</v>
      </c>
      <c r="S123" s="484">
        <f t="shared" ca="1" si="56"/>
        <v>147987112623586.16</v>
      </c>
      <c r="T123" s="484">
        <f t="shared" ca="1" si="56"/>
        <v>148207774831813.69</v>
      </c>
      <c r="U123" s="484">
        <f t="shared" ca="1" si="56"/>
        <v>148430539451389.84</v>
      </c>
      <c r="V123" s="484">
        <f t="shared" ca="1" si="56"/>
        <v>148655407070789.53</v>
      </c>
      <c r="W123" s="484">
        <f t="shared" ca="1" si="56"/>
        <v>148882378340576.66</v>
      </c>
      <c r="X123" s="484">
        <f t="shared" ca="1" si="56"/>
        <v>149111453973410.66</v>
      </c>
      <c r="Y123" s="484">
        <f t="shared" ca="1" si="56"/>
        <v>148437829707290.25</v>
      </c>
      <c r="Z123" s="484">
        <f t="shared" ca="1" si="56"/>
        <v>147769101617298.72</v>
      </c>
      <c r="AA123" s="484">
        <f t="shared" ca="1" si="56"/>
        <v>147105221180352.56</v>
      </c>
      <c r="AB123" s="484">
        <f t="shared" ca="1" si="56"/>
        <v>146446140435076.28</v>
      </c>
      <c r="AC123" s="484">
        <f t="shared" ca="1" si="56"/>
        <v>145791811974939.25</v>
      </c>
      <c r="AD123" s="484">
        <f t="shared" ca="1" si="56"/>
        <v>145142188941477.72</v>
      </c>
      <c r="AE123" s="484">
        <f t="shared" ca="1" si="56"/>
        <v>144497225017601.28</v>
      </c>
      <c r="AF123" s="484">
        <f t="shared" ca="1" si="56"/>
        <v>143856874420982.66</v>
      </c>
      <c r="AG123" s="484">
        <f t="shared" ca="1" si="56"/>
        <v>143221091897529</v>
      </c>
      <c r="AH123" s="484">
        <f t="shared" ca="1" si="56"/>
        <v>142589832714934.84</v>
      </c>
    </row>
    <row r="124" spans="1:34" s="485" customFormat="1">
      <c r="A124" s="485" t="s">
        <v>829</v>
      </c>
      <c r="C124" s="486">
        <f ca="1">C123-C92</f>
        <v>0</v>
      </c>
      <c r="D124" s="486">
        <f t="shared" ref="D124:AH124" ca="1" si="57">D123-D92</f>
        <v>0</v>
      </c>
      <c r="E124" s="486">
        <f t="shared" ca="1" si="57"/>
        <v>0</v>
      </c>
      <c r="F124" s="486">
        <f t="shared" ca="1" si="57"/>
        <v>0</v>
      </c>
      <c r="G124" s="486">
        <f t="shared" ca="1" si="57"/>
        <v>0</v>
      </c>
      <c r="H124" s="486">
        <f t="shared" ca="1" si="57"/>
        <v>0</v>
      </c>
      <c r="I124" s="486">
        <f t="shared" ca="1" si="57"/>
        <v>0</v>
      </c>
      <c r="J124" s="486">
        <f t="shared" ca="1" si="57"/>
        <v>0</v>
      </c>
      <c r="K124" s="486">
        <f t="shared" ca="1" si="57"/>
        <v>0</v>
      </c>
      <c r="L124" s="486">
        <f t="shared" ca="1" si="57"/>
        <v>0</v>
      </c>
      <c r="M124" s="486">
        <f t="shared" ca="1" si="57"/>
        <v>0</v>
      </c>
      <c r="N124" s="486">
        <f t="shared" ca="1" si="57"/>
        <v>0</v>
      </c>
      <c r="O124" s="486">
        <f t="shared" ca="1" si="57"/>
        <v>0</v>
      </c>
      <c r="P124" s="486">
        <f t="shared" ca="1" si="57"/>
        <v>0</v>
      </c>
      <c r="Q124" s="486">
        <f t="shared" ca="1" si="57"/>
        <v>0</v>
      </c>
      <c r="R124" s="486">
        <f t="shared" ca="1" si="57"/>
        <v>0</v>
      </c>
      <c r="S124" s="486">
        <f t="shared" ca="1" si="57"/>
        <v>0</v>
      </c>
      <c r="T124" s="486">
        <f t="shared" ca="1" si="57"/>
        <v>0</v>
      </c>
      <c r="U124" s="486">
        <f t="shared" ca="1" si="57"/>
        <v>0</v>
      </c>
      <c r="V124" s="486">
        <f t="shared" ca="1" si="57"/>
        <v>0</v>
      </c>
      <c r="W124" s="486">
        <f t="shared" ca="1" si="57"/>
        <v>0</v>
      </c>
      <c r="X124" s="486">
        <f t="shared" ca="1" si="57"/>
        <v>0</v>
      </c>
      <c r="Y124" s="486">
        <f t="shared" ca="1" si="57"/>
        <v>0</v>
      </c>
      <c r="Z124" s="486">
        <f t="shared" ca="1" si="57"/>
        <v>0</v>
      </c>
      <c r="AA124" s="486">
        <f t="shared" ca="1" si="57"/>
        <v>0</v>
      </c>
      <c r="AB124" s="486">
        <f t="shared" ca="1" si="57"/>
        <v>0</v>
      </c>
      <c r="AC124" s="486">
        <f t="shared" ca="1" si="57"/>
        <v>0</v>
      </c>
      <c r="AD124" s="486">
        <f t="shared" ca="1" si="57"/>
        <v>0</v>
      </c>
      <c r="AE124" s="486">
        <f t="shared" ca="1" si="57"/>
        <v>0</v>
      </c>
      <c r="AF124" s="486">
        <f t="shared" ca="1" si="57"/>
        <v>0</v>
      </c>
      <c r="AG124" s="486">
        <f t="shared" ca="1" si="57"/>
        <v>0</v>
      </c>
      <c r="AH124" s="486">
        <f t="shared" ca="1" si="57"/>
        <v>0</v>
      </c>
    </row>
    <row r="125" spans="1:34">
      <c r="C125" s="515"/>
    </row>
  </sheetData>
  <phoneticPr fontId="5" type="noConversion"/>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F4EAA46-6F39-45BA-A047-D3F9A7FA15A0}">
          <x14:formula1>
            <xm:f>'matching keys'!I2:I10</xm:f>
          </x14:formula1>
          <xm:sqref>B3:B4</xm:sqref>
        </x14:dataValidation>
        <x14:dataValidation type="list" allowBlank="1" showInputMessage="1" showErrorMessage="1" xr:uid="{6C7713E8-797B-41BF-A300-C64A55A0A2D8}">
          <x14:formula1>
            <xm:f>'matching keys'!I3:I11</xm:f>
          </x14:formula1>
          <xm:sqref>B30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7EC2-8AAC-439B-B282-DFCDCE90F5E0}">
  <sheetPr>
    <tabColor theme="3" tint="0.249977111117893"/>
  </sheetPr>
  <dimension ref="A1:AI79"/>
  <sheetViews>
    <sheetView workbookViewId="0">
      <selection activeCell="AD30" sqref="AC30:AD30"/>
    </sheetView>
  </sheetViews>
  <sheetFormatPr defaultColWidth="9.125" defaultRowHeight="16.5"/>
  <cols>
    <col min="1" max="1" width="39.625" style="20" customWidth="1"/>
    <col min="2" max="33" width="11" style="20" customWidth="1"/>
    <col min="34" max="35" width="9.375" style="20" bestFit="1" customWidth="1"/>
    <col min="36"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20" t="s">
        <v>246</v>
      </c>
      <c r="B2" s="593">
        <f ca="1">coal!D129</f>
        <v>23794000986.005722</v>
      </c>
      <c r="C2" s="593">
        <f ca="1">coal!E129</f>
        <v>19828334155.00742</v>
      </c>
      <c r="D2" s="593">
        <f ca="1">coal!F129</f>
        <v>19828334155.005657</v>
      </c>
      <c r="E2" s="593">
        <f ca="1">coal!G129</f>
        <v>15862667324.006672</v>
      </c>
      <c r="F2" s="593">
        <f ca="1">coal!H129</f>
        <v>17119980193.973106</v>
      </c>
      <c r="G2" s="593">
        <f ca="1">coal!I129</f>
        <v>17399651646.516335</v>
      </c>
      <c r="H2" s="593">
        <f ca="1">coal!J129</f>
        <v>17683891803.023087</v>
      </c>
      <c r="I2" s="593">
        <f ca="1">coal!K129</f>
        <v>17972775297.696156</v>
      </c>
      <c r="J2" s="593">
        <f ca="1">coal!L129</f>
        <v>18266377983.960316</v>
      </c>
      <c r="K2" s="593">
        <f ca="1">coal!M129</f>
        <v>18564776954.379467</v>
      </c>
      <c r="L2" s="593">
        <f ca="1">coal!N129</f>
        <v>18868050560.899185</v>
      </c>
      <c r="M2" s="593">
        <f ca="1">coal!O129</f>
        <v>17735833330.725117</v>
      </c>
      <c r="N2" s="593">
        <f ca="1">coal!P129</f>
        <v>16671557187.10722</v>
      </c>
      <c r="O2" s="593">
        <f ca="1">coal!Q129</f>
        <v>15671145181.630098</v>
      </c>
      <c r="P2" s="593">
        <f ca="1">coal!R129</f>
        <v>14730765011.780054</v>
      </c>
      <c r="Q2" s="593">
        <f ca="1">coal!S129</f>
        <v>13846814340.450945</v>
      </c>
      <c r="R2" s="593">
        <f ca="1">coal!T129</f>
        <v>13015906996.384155</v>
      </c>
      <c r="S2" s="593">
        <f ca="1">coal!U129</f>
        <v>12234860002.680279</v>
      </c>
      <c r="T2" s="593">
        <f ca="1">coal!V129</f>
        <v>11500681383.692371</v>
      </c>
      <c r="U2" s="593">
        <f ca="1">coal!W129</f>
        <v>10810558703.592346</v>
      </c>
      <c r="V2" s="593">
        <f ca="1">coal!X129</f>
        <v>10161848292.704878</v>
      </c>
      <c r="W2" s="593">
        <f ca="1">coal!Y129</f>
        <v>9604993346.4253178</v>
      </c>
      <c r="X2" s="593">
        <f ca="1">coal!Z129</f>
        <v>9078653265.3813381</v>
      </c>
      <c r="Y2" s="593">
        <f ca="1">coal!AA129</f>
        <v>8581155878.0198851</v>
      </c>
      <c r="Z2" s="593">
        <f ca="1">coal!AB129</f>
        <v>8110920645.4292841</v>
      </c>
      <c r="AA2" s="593">
        <f ca="1">coal!AC129</f>
        <v>7666453639.9997997</v>
      </c>
      <c r="AB2" s="593">
        <f ca="1">coal!AD129</f>
        <v>7246342799.2465162</v>
      </c>
      <c r="AC2" s="593">
        <f ca="1">coal!AE129</f>
        <v>6849253439.7160234</v>
      </c>
      <c r="AD2" s="593">
        <f ca="1">coal!AF129</f>
        <v>6473924016.7246809</v>
      </c>
      <c r="AE2" s="593">
        <f ca="1">coal!AG129</f>
        <v>6119162116.4572525</v>
      </c>
      <c r="AF2" s="593">
        <f ca="1">coal!AH129</f>
        <v>5783840667.6928682</v>
      </c>
    </row>
    <row r="3" spans="1:35">
      <c r="A3" s="35" t="s">
        <v>247</v>
      </c>
      <c r="B3" s="593">
        <f ca="1">coal!D130</f>
        <v>0</v>
      </c>
      <c r="C3" s="593">
        <f ca="1">coal!E130</f>
        <v>0</v>
      </c>
      <c r="D3" s="593">
        <f ca="1">coal!F130</f>
        <v>0</v>
      </c>
      <c r="E3" s="593">
        <f ca="1">coal!G130</f>
        <v>0</v>
      </c>
      <c r="F3" s="593">
        <f ca="1">coal!H130</f>
        <v>0</v>
      </c>
      <c r="G3" s="593">
        <f ca="1">coal!I130</f>
        <v>0</v>
      </c>
      <c r="H3" s="593">
        <f ca="1">coal!J130</f>
        <v>0</v>
      </c>
      <c r="I3" s="593">
        <f ca="1">coal!K130</f>
        <v>0</v>
      </c>
      <c r="J3" s="593">
        <f ca="1">coal!L130</f>
        <v>0</v>
      </c>
      <c r="K3" s="593">
        <f ca="1">coal!M130</f>
        <v>0</v>
      </c>
      <c r="L3" s="593">
        <f ca="1">coal!N130</f>
        <v>0</v>
      </c>
      <c r="M3" s="593">
        <f ca="1">coal!O130</f>
        <v>0</v>
      </c>
      <c r="N3" s="593">
        <f ca="1">coal!P130</f>
        <v>0</v>
      </c>
      <c r="O3" s="593">
        <f ca="1">coal!Q130</f>
        <v>0</v>
      </c>
      <c r="P3" s="593">
        <f ca="1">coal!R130</f>
        <v>0</v>
      </c>
      <c r="Q3" s="593">
        <f ca="1">coal!S130</f>
        <v>0</v>
      </c>
      <c r="R3" s="593">
        <f ca="1">coal!T130</f>
        <v>0</v>
      </c>
      <c r="S3" s="593">
        <f ca="1">coal!U130</f>
        <v>0</v>
      </c>
      <c r="T3" s="593">
        <f ca="1">coal!V130</f>
        <v>0</v>
      </c>
      <c r="U3" s="593">
        <f ca="1">coal!W130</f>
        <v>0</v>
      </c>
      <c r="V3" s="593">
        <f ca="1">coal!X130</f>
        <v>0</v>
      </c>
      <c r="W3" s="593">
        <f ca="1">coal!Y130</f>
        <v>0</v>
      </c>
      <c r="X3" s="593">
        <f ca="1">coal!Z130</f>
        <v>0</v>
      </c>
      <c r="Y3" s="593">
        <f ca="1">coal!AA130</f>
        <v>0</v>
      </c>
      <c r="Z3" s="593">
        <f ca="1">coal!AB130</f>
        <v>0</v>
      </c>
      <c r="AA3" s="593">
        <f ca="1">coal!AC130</f>
        <v>0</v>
      </c>
      <c r="AB3" s="593">
        <f ca="1">coal!AD130</f>
        <v>0</v>
      </c>
      <c r="AC3" s="593">
        <f ca="1">coal!AE130</f>
        <v>0</v>
      </c>
      <c r="AD3" s="593">
        <f ca="1">coal!AF130</f>
        <v>0</v>
      </c>
      <c r="AE3" s="593">
        <f ca="1">coal!AG130</f>
        <v>0</v>
      </c>
      <c r="AF3" s="593">
        <f ca="1">coal!AH130</f>
        <v>0</v>
      </c>
    </row>
    <row r="4" spans="1:35">
      <c r="A4" s="35" t="s">
        <v>248</v>
      </c>
      <c r="B4" s="593">
        <f ca="1">coal!D131</f>
        <v>0</v>
      </c>
      <c r="C4" s="593">
        <f ca="1">coal!E131</f>
        <v>0</v>
      </c>
      <c r="D4" s="593">
        <f ca="1">coal!F131</f>
        <v>0</v>
      </c>
      <c r="E4" s="593">
        <f ca="1">coal!G131</f>
        <v>0</v>
      </c>
      <c r="F4" s="593">
        <f ca="1">coal!H131</f>
        <v>0</v>
      </c>
      <c r="G4" s="593">
        <f ca="1">coal!I131</f>
        <v>0</v>
      </c>
      <c r="H4" s="593">
        <f ca="1">coal!J131</f>
        <v>0</v>
      </c>
      <c r="I4" s="593">
        <f ca="1">coal!K131</f>
        <v>0</v>
      </c>
      <c r="J4" s="593">
        <f ca="1">coal!L131</f>
        <v>0</v>
      </c>
      <c r="K4" s="593">
        <f ca="1">coal!M131</f>
        <v>0</v>
      </c>
      <c r="L4" s="593">
        <f ca="1">coal!N131</f>
        <v>0</v>
      </c>
      <c r="M4" s="593">
        <f ca="1">coal!O131</f>
        <v>0</v>
      </c>
      <c r="N4" s="593">
        <f ca="1">coal!P131</f>
        <v>0</v>
      </c>
      <c r="O4" s="593">
        <f ca="1">coal!Q131</f>
        <v>0</v>
      </c>
      <c r="P4" s="593">
        <f ca="1">coal!R131</f>
        <v>0</v>
      </c>
      <c r="Q4" s="593">
        <f ca="1">coal!S131</f>
        <v>0</v>
      </c>
      <c r="R4" s="593">
        <f ca="1">coal!T131</f>
        <v>0</v>
      </c>
      <c r="S4" s="593">
        <f ca="1">coal!U131</f>
        <v>0</v>
      </c>
      <c r="T4" s="593">
        <f ca="1">coal!V131</f>
        <v>0</v>
      </c>
      <c r="U4" s="593">
        <f ca="1">coal!W131</f>
        <v>0</v>
      </c>
      <c r="V4" s="593">
        <f ca="1">coal!X131</f>
        <v>0</v>
      </c>
      <c r="W4" s="593">
        <f ca="1">coal!Y131</f>
        <v>0</v>
      </c>
      <c r="X4" s="593">
        <f ca="1">coal!Z131</f>
        <v>0</v>
      </c>
      <c r="Y4" s="593">
        <f ca="1">coal!AA131</f>
        <v>0</v>
      </c>
      <c r="Z4" s="593">
        <f ca="1">coal!AB131</f>
        <v>0</v>
      </c>
      <c r="AA4" s="593">
        <f ca="1">coal!AC131</f>
        <v>0</v>
      </c>
      <c r="AB4" s="593">
        <f ca="1">coal!AD131</f>
        <v>0</v>
      </c>
      <c r="AC4" s="593">
        <f ca="1">coal!AE131</f>
        <v>0</v>
      </c>
      <c r="AD4" s="593">
        <f ca="1">coal!AF131</f>
        <v>0</v>
      </c>
      <c r="AE4" s="593">
        <f ca="1">coal!AG131</f>
        <v>0</v>
      </c>
      <c r="AF4" s="593">
        <f ca="1">coal!AH131</f>
        <v>0</v>
      </c>
    </row>
    <row r="5" spans="1:35">
      <c r="A5" s="20" t="s">
        <v>249</v>
      </c>
      <c r="B5" s="593">
        <f ca="1">coal!D132</f>
        <v>254404915990.74661</v>
      </c>
      <c r="C5" s="593">
        <f ca="1">coal!E132</f>
        <v>353757545550.62335</v>
      </c>
      <c r="D5" s="593">
        <f ca="1">coal!F132</f>
        <v>251752920832.14981</v>
      </c>
      <c r="E5" s="593">
        <f ca="1">coal!G132</f>
        <v>296339011511.06488</v>
      </c>
      <c r="F5" s="593">
        <f ca="1">coal!H132</f>
        <v>296677522848.82452</v>
      </c>
      <c r="G5" s="593">
        <f ca="1">coal!I132</f>
        <v>301503307095.91168</v>
      </c>
      <c r="H5" s="593">
        <f ca="1">coal!J132</f>
        <v>306407587999.48914</v>
      </c>
      <c r="I5" s="593">
        <f ca="1">coal!K132</f>
        <v>311391642393.48975</v>
      </c>
      <c r="J5" s="593">
        <f ca="1">coal!L132</f>
        <v>316456767880.94653</v>
      </c>
      <c r="K5" s="593">
        <f ca="1">coal!M132</f>
        <v>321604283171.82404</v>
      </c>
      <c r="L5" s="593">
        <f ca="1">coal!N132</f>
        <v>326835528426.34637</v>
      </c>
      <c r="M5" s="593">
        <f ca="1">coal!O132</f>
        <v>336456292967.65369</v>
      </c>
      <c r="N5" s="593">
        <f ca="1">coal!P132</f>
        <v>346360255332.66437</v>
      </c>
      <c r="O5" s="593">
        <f ca="1">coal!Q132</f>
        <v>356555751761.9137</v>
      </c>
      <c r="P5" s="593">
        <f ca="1">coal!R132</f>
        <v>367051363882.37885</v>
      </c>
      <c r="Q5" s="593">
        <f ca="1">coal!S132</f>
        <v>377855925930.69934</v>
      </c>
      <c r="R5" s="593">
        <f ca="1">coal!T132</f>
        <v>388978532189.02148</v>
      </c>
      <c r="S5" s="593">
        <f ca="1">coal!U132</f>
        <v>400428544639.72485</v>
      </c>
      <c r="T5" s="593">
        <f ca="1">coal!V132</f>
        <v>412215600845.47424</v>
      </c>
      <c r="U5" s="593">
        <f ca="1">coal!W132</f>
        <v>424349622061.22943</v>
      </c>
      <c r="V5" s="593">
        <f ca="1">coal!X132</f>
        <v>436840821585.04083</v>
      </c>
      <c r="W5" s="593">
        <f ca="1">coal!Y132</f>
        <v>436178467082.41003</v>
      </c>
      <c r="X5" s="593">
        <f ca="1">coal!Z132</f>
        <v>435517116866.61658</v>
      </c>
      <c r="Y5" s="593">
        <f ca="1">coal!AA132</f>
        <v>434856769414.92303</v>
      </c>
      <c r="Z5" s="593">
        <f ca="1">coal!AB132</f>
        <v>434197423206.90088</v>
      </c>
      <c r="AA5" s="593">
        <f ca="1">coal!AC132</f>
        <v>433539076724.42633</v>
      </c>
      <c r="AB5" s="593">
        <f ca="1">coal!AD132</f>
        <v>432881728451.67816</v>
      </c>
      <c r="AC5" s="593">
        <f ca="1">coal!AE132</f>
        <v>432225376875.13318</v>
      </c>
      <c r="AD5" s="593">
        <f ca="1">coal!AF132</f>
        <v>431570020483.56293</v>
      </c>
      <c r="AE5" s="593">
        <f ca="1">coal!AG132</f>
        <v>430915657768.0307</v>
      </c>
      <c r="AF5" s="593">
        <f ca="1">coal!AH132</f>
        <v>430262287221.88715</v>
      </c>
    </row>
    <row r="6" spans="1:35">
      <c r="A6" s="20" t="s">
        <v>250</v>
      </c>
      <c r="B6" s="593">
        <f ca="1">coal!D133</f>
        <v>1436441770646.2239</v>
      </c>
      <c r="C6" s="593">
        <f ca="1">coal!E133</f>
        <v>1800118361040.2896</v>
      </c>
      <c r="D6" s="593">
        <f ca="1">coal!F133</f>
        <v>1354999043713.8093</v>
      </c>
      <c r="E6" s="593">
        <f ca="1">coal!G133</f>
        <v>1651869935452.7671</v>
      </c>
      <c r="F6" s="593">
        <f ca="1">coal!H133</f>
        <v>1653756884790.9717</v>
      </c>
      <c r="G6" s="593">
        <f ca="1">coal!I133</f>
        <v>1680657048465.3291</v>
      </c>
      <c r="H6" s="593">
        <f ca="1">coal!J133</f>
        <v>1707994772710.0229</v>
      </c>
      <c r="I6" s="593">
        <f ca="1">coal!K133</f>
        <v>1735777174926.0859</v>
      </c>
      <c r="J6" s="593">
        <f ca="1">coal!L133</f>
        <v>1764011488286.8596</v>
      </c>
      <c r="K6" s="593">
        <f ca="1">coal!M133</f>
        <v>1792705063621.1577</v>
      </c>
      <c r="L6" s="593">
        <f ca="1">coal!N133</f>
        <v>1821865371327.0593</v>
      </c>
      <c r="M6" s="593">
        <f ca="1">coal!O133</f>
        <v>1875493989512.7622</v>
      </c>
      <c r="N6" s="593">
        <f ca="1">coal!P133</f>
        <v>1930701225270.198</v>
      </c>
      <c r="O6" s="593">
        <f ca="1">coal!Q133</f>
        <v>1987533546950.073</v>
      </c>
      <c r="P6" s="593">
        <f ca="1">coal!R133</f>
        <v>2046038790750.2893</v>
      </c>
      <c r="Q6" s="593">
        <f ca="1">coal!S133</f>
        <v>2106266200980.0359</v>
      </c>
      <c r="R6" s="593">
        <f ca="1">coal!T133</f>
        <v>2168266471509.0991</v>
      </c>
      <c r="S6" s="593">
        <f ca="1">coal!U133</f>
        <v>2232091788437.2778</v>
      </c>
      <c r="T6" s="593">
        <f ca="1">coal!V133</f>
        <v>2297795874019.8213</v>
      </c>
      <c r="U6" s="593">
        <f ca="1">coal!W133</f>
        <v>2365434031885.8623</v>
      </c>
      <c r="V6" s="593">
        <f ca="1">coal!X133</f>
        <v>2435063193587.9004</v>
      </c>
      <c r="W6" s="593">
        <f ca="1">coal!Y133</f>
        <v>2431371059083.1367</v>
      </c>
      <c r="X6" s="593">
        <f ca="1">coal!Z133</f>
        <v>2427684522731.7334</v>
      </c>
      <c r="Y6" s="593">
        <f ca="1">coal!AA133</f>
        <v>2424003576045.561</v>
      </c>
      <c r="Z6" s="593">
        <f ca="1">coal!AB133</f>
        <v>2420328210549.3574</v>
      </c>
      <c r="AA6" s="593">
        <f ca="1">coal!AC133</f>
        <v>2416658417780.7124</v>
      </c>
      <c r="AB6" s="593">
        <f ca="1">coal!AD133</f>
        <v>2412994189290.0469</v>
      </c>
      <c r="AC6" s="593">
        <f ca="1">coal!AE133</f>
        <v>2409335516640.5938</v>
      </c>
      <c r="AD6" s="593">
        <f ca="1">coal!AF133</f>
        <v>2405682391408.3755</v>
      </c>
      <c r="AE6" s="593">
        <f ca="1">coal!AG133</f>
        <v>2402034805182.1904</v>
      </c>
      <c r="AF6" s="593">
        <f ca="1">coal!AH133</f>
        <v>2398392749563.5894</v>
      </c>
    </row>
    <row r="7" spans="1:35">
      <c r="A7" s="20" t="s">
        <v>251</v>
      </c>
      <c r="B7" s="593">
        <f ca="1">coal!D134</f>
        <v>17413899159820.27</v>
      </c>
      <c r="C7" s="593">
        <f ca="1">coal!E134</f>
        <v>19296072380236.617</v>
      </c>
      <c r="D7" s="593">
        <f ca="1">coal!F134</f>
        <v>17930576224781.789</v>
      </c>
      <c r="E7" s="593">
        <f ca="1">coal!G134</f>
        <v>17060964409255.676</v>
      </c>
      <c r="F7" s="593">
        <f ca="1">coal!H134</f>
        <v>18292693664534.609</v>
      </c>
      <c r="G7" s="593">
        <f ca="1">coal!I134</f>
        <v>18591414565103.41</v>
      </c>
      <c r="H7" s="593">
        <f ca="1">coal!J134</f>
        <v>18895013604693.969</v>
      </c>
      <c r="I7" s="593">
        <f ca="1">coal!K134</f>
        <v>19203570443865.16</v>
      </c>
      <c r="J7" s="593">
        <f ca="1">coal!L134</f>
        <v>19517166044043.578</v>
      </c>
      <c r="K7" s="593">
        <f ca="1">coal!M134</f>
        <v>19835882688766.91</v>
      </c>
      <c r="L7" s="593">
        <f ca="1">coal!N134</f>
        <v>20159804005274.199</v>
      </c>
      <c r="M7" s="593">
        <f ca="1">coal!O134</f>
        <v>19102316679546.582</v>
      </c>
      <c r="N7" s="593">
        <f ca="1">coal!P134</f>
        <v>18112767593576.863</v>
      </c>
      <c r="O7" s="593">
        <f ca="1">coal!Q134</f>
        <v>17187211887058.1</v>
      </c>
      <c r="P7" s="593">
        <f ca="1">coal!R134</f>
        <v>16321945302489.83</v>
      </c>
      <c r="Q7" s="593">
        <f ca="1">coal!S134</f>
        <v>15513489861602.648</v>
      </c>
      <c r="R7" s="593">
        <f ca="1">coal!T134</f>
        <v>14758580404663.895</v>
      </c>
      <c r="S7" s="593">
        <f ca="1">coal!U134</f>
        <v>14054151940984.406</v>
      </c>
      <c r="T7" s="593">
        <f ca="1">coal!V134</f>
        <v>13397327762050.557</v>
      </c>
      <c r="U7" s="593">
        <f ca="1">coal!W134</f>
        <v>12785408271623.502</v>
      </c>
      <c r="V7" s="593">
        <f ca="1">coal!X134</f>
        <v>12215860489890.629</v>
      </c>
      <c r="W7" s="593">
        <f ca="1">coal!Y134</f>
        <v>11667667648906.688</v>
      </c>
      <c r="X7" s="593">
        <f ca="1">coal!Z134</f>
        <v>11149331205085.75</v>
      </c>
      <c r="Y7" s="593">
        <f ca="1">coal!AA134</f>
        <v>10659215348675.752</v>
      </c>
      <c r="Z7" s="593">
        <f ca="1">coal!AB134</f>
        <v>10195773909568.072</v>
      </c>
      <c r="AA7" s="593">
        <f ca="1">coal!AC134</f>
        <v>9757545445172.2227</v>
      </c>
      <c r="AB7" s="593">
        <f ca="1">coal!AD134</f>
        <v>9343148597468.0547</v>
      </c>
      <c r="AC7" s="593">
        <f ca="1">coal!AE134</f>
        <v>8951277704484.9609</v>
      </c>
      <c r="AD7" s="593">
        <f ca="1">coal!AF134</f>
        <v>8580698652265.8145</v>
      </c>
      <c r="AE7" s="593">
        <f ca="1">coal!AG134</f>
        <v>8230244954137.4355</v>
      </c>
      <c r="AF7" s="593">
        <f ca="1">coal!AH134</f>
        <v>7898814044831.499</v>
      </c>
    </row>
    <row r="8" spans="1:35">
      <c r="A8" s="20" t="s">
        <v>252</v>
      </c>
      <c r="B8" s="593">
        <f ca="1">coal!D135</f>
        <v>17193435797.531605</v>
      </c>
      <c r="C8" s="593">
        <f ca="1">coal!E135</f>
        <v>21240167330.937164</v>
      </c>
      <c r="D8" s="593">
        <f ca="1">coal!F135</f>
        <v>15473985686.034971</v>
      </c>
      <c r="E8" s="593">
        <f ca="1">coal!G135</f>
        <v>17604297713.528454</v>
      </c>
      <c r="F8" s="593">
        <f ca="1">coal!H135</f>
        <v>17624407297.949818</v>
      </c>
      <c r="G8" s="593">
        <f ca="1">coal!I135</f>
        <v>17911087550.252018</v>
      </c>
      <c r="H8" s="593">
        <f ca="1">coal!J135</f>
        <v>18202430970.266518</v>
      </c>
      <c r="I8" s="593">
        <f ca="1">coal!K135</f>
        <v>18498513409.51408</v>
      </c>
      <c r="J8" s="593">
        <f ca="1">coal!L135</f>
        <v>18799411953.323387</v>
      </c>
      <c r="K8" s="593">
        <f ca="1">coal!M135</f>
        <v>19105204940.900272</v>
      </c>
      <c r="L8" s="593">
        <f ca="1">coal!N135</f>
        <v>19415971985.723381</v>
      </c>
      <c r="M8" s="593">
        <f ca="1">coal!O135</f>
        <v>19987502552.533703</v>
      </c>
      <c r="N8" s="593">
        <f ca="1">coal!P135</f>
        <v>20575856752.435322</v>
      </c>
      <c r="O8" s="593">
        <f ca="1">coal!Q135</f>
        <v>21181529807.638248</v>
      </c>
      <c r="P8" s="593">
        <f ca="1">coal!R135</f>
        <v>21805031517.764885</v>
      </c>
      <c r="Q8" s="593">
        <f ca="1">coal!S135</f>
        <v>22446886688.952232</v>
      </c>
      <c r="R8" s="593">
        <f ca="1">coal!T135</f>
        <v>23107635575.585224</v>
      </c>
      <c r="S8" s="593">
        <f ca="1">coal!U135</f>
        <v>23787834335.032948</v>
      </c>
      <c r="T8" s="593">
        <f ca="1">coal!V135</f>
        <v>24488055495.770523</v>
      </c>
      <c r="U8" s="593">
        <f ca="1">coal!W135</f>
        <v>25208888439.280724</v>
      </c>
      <c r="V8" s="593">
        <f ca="1">coal!X135</f>
        <v>25950939896.1408</v>
      </c>
      <c r="W8" s="593">
        <f ca="1">coal!Y135</f>
        <v>25911592103.905312</v>
      </c>
      <c r="X8" s="593">
        <f ca="1">coal!Z135</f>
        <v>25872303972.274025</v>
      </c>
      <c r="Y8" s="593">
        <f ca="1">coal!AA135</f>
        <v>25833075410.787277</v>
      </c>
      <c r="Z8" s="593">
        <f ca="1">coal!AB135</f>
        <v>25793906329.122585</v>
      </c>
      <c r="AA8" s="593">
        <f ca="1">coal!AC135</f>
        <v>25754796637.094398</v>
      </c>
      <c r="AB8" s="593">
        <f ca="1">coal!AD135</f>
        <v>25715746244.653919</v>
      </c>
      <c r="AC8" s="593">
        <f ca="1">coal!AE135</f>
        <v>25676755061.888866</v>
      </c>
      <c r="AD8" s="593">
        <f ca="1">coal!AF135</f>
        <v>25637822999.023308</v>
      </c>
      <c r="AE8" s="593">
        <f ca="1">coal!AG135</f>
        <v>25598949966.417427</v>
      </c>
      <c r="AF8" s="593">
        <f ca="1">coal!AH135</f>
        <v>25560135874.567329</v>
      </c>
    </row>
    <row r="9" spans="1:35">
      <c r="A9" s="20" t="s">
        <v>253</v>
      </c>
      <c r="B9" s="593">
        <f ca="1">coal!D136</f>
        <v>588461830939.47559</v>
      </c>
      <c r="C9" s="593">
        <f ca="1">coal!E136</f>
        <v>716340040661.66162</v>
      </c>
      <c r="D9" s="593">
        <f ca="1">coal!F136</f>
        <v>521504399870.69763</v>
      </c>
      <c r="E9" s="593">
        <f ca="1">coal!G136</f>
        <v>607348271116.73853</v>
      </c>
      <c r="F9" s="593">
        <f ca="1">coal!H136</f>
        <v>608042051779.27576</v>
      </c>
      <c r="G9" s="593">
        <f ca="1">coal!I136</f>
        <v>617932520483.70203</v>
      </c>
      <c r="H9" s="593">
        <f ca="1">coal!J136</f>
        <v>627983868474.20227</v>
      </c>
      <c r="I9" s="593">
        <f ca="1">coal!K136</f>
        <v>638198712628.24316</v>
      </c>
      <c r="J9" s="593">
        <f ca="1">coal!L136</f>
        <v>648579712389.66455</v>
      </c>
      <c r="K9" s="593">
        <f ca="1">coal!M136</f>
        <v>659129570461.06714</v>
      </c>
      <c r="L9" s="593">
        <f ca="1">coal!N136</f>
        <v>669851033507.46436</v>
      </c>
      <c r="M9" s="593">
        <f ca="1">coal!O136</f>
        <v>689568838062.42078</v>
      </c>
      <c r="N9" s="593">
        <f ca="1">coal!P136</f>
        <v>709867057959.02686</v>
      </c>
      <c r="O9" s="593">
        <f ca="1">coal!Q136</f>
        <v>730762778363.52783</v>
      </c>
      <c r="P9" s="593">
        <f ca="1">coal!R136</f>
        <v>752273587362.89697</v>
      </c>
      <c r="Q9" s="593">
        <f ca="1">coal!S136</f>
        <v>774417590768.86084</v>
      </c>
      <c r="R9" s="593">
        <f ca="1">coal!T136</f>
        <v>797213427357.69934</v>
      </c>
      <c r="S9" s="593">
        <f ca="1">coal!U136</f>
        <v>820680284558.64612</v>
      </c>
      <c r="T9" s="593">
        <f ca="1">coal!V136</f>
        <v>844837914604.0929</v>
      </c>
      <c r="U9" s="593">
        <f ca="1">coal!W136</f>
        <v>869706651155.19495</v>
      </c>
      <c r="V9" s="593">
        <f ca="1">coal!X136</f>
        <v>895307426416.86792</v>
      </c>
      <c r="W9" s="593">
        <f ca="1">coal!Y136</f>
        <v>893949927584.74365</v>
      </c>
      <c r="X9" s="593">
        <f ca="1">coal!Z136</f>
        <v>892594487043.46399</v>
      </c>
      <c r="Y9" s="593">
        <f ca="1">coal!AA136</f>
        <v>891241101672.17126</v>
      </c>
      <c r="Z9" s="593">
        <f ca="1">coal!AB136</f>
        <v>889889768354.7395</v>
      </c>
      <c r="AA9" s="593">
        <f ca="1">coal!AC136</f>
        <v>888540483979.76697</v>
      </c>
      <c r="AB9" s="593">
        <f ca="1">coal!AD136</f>
        <v>887193245440.57031</v>
      </c>
      <c r="AC9" s="593">
        <f ca="1">coal!AE136</f>
        <v>885848049635.17603</v>
      </c>
      <c r="AD9" s="593">
        <f ca="1">coal!AF136</f>
        <v>884504893466.31445</v>
      </c>
      <c r="AE9" s="593">
        <f ca="1">coal!AG136</f>
        <v>883163773841.4115</v>
      </c>
      <c r="AF9" s="593">
        <f ca="1">coal!AH136</f>
        <v>881824687672.58301</v>
      </c>
    </row>
    <row r="10" spans="1:35">
      <c r="A10" s="35" t="s">
        <v>254</v>
      </c>
      <c r="B10" s="593">
        <f ca="1">coal!D137</f>
        <v>5384667011410.9326</v>
      </c>
      <c r="C10" s="593">
        <f ca="1">coal!E137</f>
        <v>6396990640245.7813</v>
      </c>
      <c r="D10" s="593">
        <f ca="1">coal!F137</f>
        <v>4892954863926.0557</v>
      </c>
      <c r="E10" s="593">
        <f ca="1">coal!G137</f>
        <v>5942471082110.667</v>
      </c>
      <c r="F10" s="593">
        <f ca="1">coal!H137</f>
        <v>6148187624786.1484</v>
      </c>
      <c r="G10" s="593">
        <f ca="1">coal!I137</f>
        <v>6087846067609.375</v>
      </c>
      <c r="H10" s="593">
        <f ca="1">coal!J137</f>
        <v>6027504510432.6025</v>
      </c>
      <c r="I10" s="593">
        <f ca="1">coal!K137</f>
        <v>5967162953255.8291</v>
      </c>
      <c r="J10" s="593">
        <f ca="1">coal!L137</f>
        <v>5906821396079.0332</v>
      </c>
      <c r="K10" s="593">
        <f ca="1">coal!M137</f>
        <v>5846479838902.2598</v>
      </c>
      <c r="L10" s="593">
        <f ca="1">coal!N137</f>
        <v>5786138281725.502</v>
      </c>
      <c r="M10" s="593">
        <f ca="1">coal!O137</f>
        <v>5724929516996.373</v>
      </c>
      <c r="N10" s="593">
        <f ca="1">coal!P137</f>
        <v>5663720752267.2568</v>
      </c>
      <c r="O10" s="593">
        <f ca="1">coal!Q137</f>
        <v>5602511987538.1426</v>
      </c>
      <c r="P10" s="593">
        <f ca="1">coal!R137</f>
        <v>5541303222809.0273</v>
      </c>
      <c r="Q10" s="593">
        <f ca="1">coal!S137</f>
        <v>5480094458079.9121</v>
      </c>
      <c r="R10" s="593">
        <f ca="1">coal!T137</f>
        <v>5418885693350.7969</v>
      </c>
      <c r="S10" s="593">
        <f ca="1">coal!U137</f>
        <v>5357676928621.6816</v>
      </c>
      <c r="T10" s="593">
        <f ca="1">coal!V137</f>
        <v>5296468163892.5674</v>
      </c>
      <c r="U10" s="593">
        <f ca="1">coal!W137</f>
        <v>5235259399163.4512</v>
      </c>
      <c r="V10" s="593">
        <f ca="1">coal!X137</f>
        <v>5174050634434.3369</v>
      </c>
      <c r="W10" s="593">
        <f ca="1">coal!Y137</f>
        <v>5116067410917.9697</v>
      </c>
      <c r="X10" s="593">
        <f ca="1">coal!Z137</f>
        <v>5058084187401.6279</v>
      </c>
      <c r="Y10" s="593">
        <f ca="1">coal!AA137</f>
        <v>5000100963885.2822</v>
      </c>
      <c r="Z10" s="593">
        <f ca="1">coal!AB137</f>
        <v>4942117740368.916</v>
      </c>
      <c r="AA10" s="593">
        <f ca="1">coal!AC137</f>
        <v>4884134516852.5732</v>
      </c>
      <c r="AB10" s="593">
        <f ca="1">coal!AD137</f>
        <v>4826151293336.2314</v>
      </c>
      <c r="AC10" s="593">
        <f ca="1">coal!AE137</f>
        <v>4768168069819.8652</v>
      </c>
      <c r="AD10" s="593">
        <f ca="1">coal!AF137</f>
        <v>4710184846303.5215</v>
      </c>
      <c r="AE10" s="593">
        <f ca="1">coal!AG137</f>
        <v>4652201622787.1787</v>
      </c>
      <c r="AF10" s="593">
        <f ca="1">coal!AH137</f>
        <v>4594218399270.832</v>
      </c>
    </row>
    <row r="11" spans="1:35">
      <c r="A11" s="20" t="s">
        <v>255</v>
      </c>
      <c r="B11" s="593">
        <f ca="1">coal!D138</f>
        <v>45601592733961.094</v>
      </c>
      <c r="C11" s="593">
        <f ca="1">coal!E138</f>
        <v>50206451025889.727</v>
      </c>
      <c r="D11" s="593">
        <f ca="1">coal!F138</f>
        <v>42555692505601.57</v>
      </c>
      <c r="E11" s="593">
        <f ca="1">coal!G138</f>
        <v>44817442126843.375</v>
      </c>
      <c r="F11" s="593">
        <f ca="1">coal!H138</f>
        <v>44722968852628.242</v>
      </c>
      <c r="G11" s="593">
        <f ca="1">coal!I138</f>
        <v>45131214883035.508</v>
      </c>
      <c r="H11" s="593">
        <f ca="1">coal!J138</f>
        <v>45543479284375.016</v>
      </c>
      <c r="I11" s="593">
        <f ca="1">coal!K138</f>
        <v>45959803828845.813</v>
      </c>
      <c r="J11" s="593">
        <f ca="1">coal!L138</f>
        <v>46380230738537.367</v>
      </c>
      <c r="K11" s="593">
        <f ca="1">coal!M138</f>
        <v>46804802690379.461</v>
      </c>
      <c r="L11" s="593">
        <f ca="1">coal!N138</f>
        <v>47233562821147.281</v>
      </c>
      <c r="M11" s="593">
        <f ca="1">coal!O138</f>
        <v>47265223060521.133</v>
      </c>
      <c r="N11" s="593">
        <f ca="1">coal!P138</f>
        <v>47299167706725.203</v>
      </c>
      <c r="O11" s="593">
        <f ca="1">coal!Q138</f>
        <v>47335406764001.914</v>
      </c>
      <c r="P11" s="593">
        <f ca="1">coal!R138</f>
        <v>47373950378798.563</v>
      </c>
      <c r="Q11" s="593">
        <f ca="1">coal!S138</f>
        <v>47414808840758.523</v>
      </c>
      <c r="R11" s="593">
        <f ca="1">coal!T138</f>
        <v>47457992583722.555</v>
      </c>
      <c r="S11" s="593">
        <f ca="1">coal!U138</f>
        <v>47503512186740.531</v>
      </c>
      <c r="T11" s="593">
        <f ca="1">coal!V138</f>
        <v>47551378375093.508</v>
      </c>
      <c r="U11" s="593">
        <f ca="1">coal!W138</f>
        <v>47601602021326.258</v>
      </c>
      <c r="V11" s="593">
        <f ca="1">coal!X138</f>
        <v>47654194146290.477</v>
      </c>
      <c r="W11" s="593">
        <f ca="1">coal!Y138</f>
        <v>47647490000041.867</v>
      </c>
      <c r="X11" s="593">
        <f ca="1">coal!Z138</f>
        <v>47643222854331.406</v>
      </c>
      <c r="Y11" s="593">
        <f ca="1">coal!AA138</f>
        <v>47641395261512.422</v>
      </c>
      <c r="Z11" s="593">
        <f ca="1">coal!AB138</f>
        <v>47642009902005.547</v>
      </c>
      <c r="AA11" s="593">
        <f ca="1">coal!AC138</f>
        <v>47645069584581.844</v>
      </c>
      <c r="AB11" s="593">
        <f ca="1">coal!AD138</f>
        <v>47650577246652.914</v>
      </c>
      <c r="AC11" s="593">
        <f ca="1">coal!AE138</f>
        <v>47658535954567.883</v>
      </c>
      <c r="AD11" s="593">
        <f ca="1">coal!AF138</f>
        <v>47668948903917.305</v>
      </c>
      <c r="AE11" s="593">
        <f ca="1">coal!AG138</f>
        <v>47681819419844.133</v>
      </c>
      <c r="AF11" s="593">
        <f ca="1">coal!AH138</f>
        <v>47697150957361.641</v>
      </c>
    </row>
    <row r="12" spans="1:35">
      <c r="A12" s="20" t="s">
        <v>305</v>
      </c>
      <c r="B12" s="593">
        <f ca="1">coal!D139</f>
        <v>5137048192707.5889</v>
      </c>
      <c r="C12" s="593">
        <f ca="1">coal!E139</f>
        <v>6582609942295.4365</v>
      </c>
      <c r="D12" s="593">
        <f ca="1">coal!F139</f>
        <v>4788260079174.5156</v>
      </c>
      <c r="E12" s="593">
        <f ca="1">coal!G139</f>
        <v>5787961949950.0479</v>
      </c>
      <c r="F12" s="593">
        <f ca="1">coal!H139</f>
        <v>5863588630480.7549</v>
      </c>
      <c r="G12" s="593">
        <f ca="1">coal!I139</f>
        <v>5899584546135.5381</v>
      </c>
      <c r="H12" s="593">
        <f ca="1">coal!J139</f>
        <v>5935801436695.874</v>
      </c>
      <c r="I12" s="593">
        <f ca="1">coal!K139</f>
        <v>5972240658702.0283</v>
      </c>
      <c r="J12" s="593">
        <f ca="1">coal!L139</f>
        <v>6008903577021.9092</v>
      </c>
      <c r="K12" s="593">
        <f ca="1">coal!M139</f>
        <v>6045791564902.2021</v>
      </c>
      <c r="L12" s="593">
        <f ca="1">coal!N139</f>
        <v>6082906004019.8018</v>
      </c>
      <c r="M12" s="593">
        <f ca="1">coal!O139</f>
        <v>6137028653143.4248</v>
      </c>
      <c r="N12" s="593">
        <f ca="1">coal!P139</f>
        <v>6191632858474.9229</v>
      </c>
      <c r="O12" s="593">
        <f ca="1">coal!Q139</f>
        <v>6246722904660.0967</v>
      </c>
      <c r="P12" s="593">
        <f ca="1">coal!R139</f>
        <v>6302303114467.3838</v>
      </c>
      <c r="Q12" s="593">
        <f ca="1">coal!S139</f>
        <v>6358377849127.0371</v>
      </c>
      <c r="R12" s="593">
        <f ca="1">coal!T139</f>
        <v>6414951508673.3623</v>
      </c>
      <c r="S12" s="593">
        <f ca="1">coal!U139</f>
        <v>6472028532289.9609</v>
      </c>
      <c r="T12" s="593">
        <f ca="1">coal!V139</f>
        <v>6529613398658.0635</v>
      </c>
      <c r="U12" s="593">
        <f ca="1">coal!W139</f>
        <v>6587710626307.9609</v>
      </c>
      <c r="V12" s="593">
        <f ca="1">coal!X139</f>
        <v>6646324773973.5693</v>
      </c>
      <c r="W12" s="593">
        <f ca="1">coal!Y139</f>
        <v>6698044471550.0947</v>
      </c>
      <c r="X12" s="593">
        <f ca="1">coal!Z139</f>
        <v>6750166636235.6426</v>
      </c>
      <c r="Y12" s="593">
        <f ca="1">coal!AA139</f>
        <v>6802694399908.0381</v>
      </c>
      <c r="Z12" s="593">
        <f ca="1">coal!AB139</f>
        <v>6855630918816.4326</v>
      </c>
      <c r="AA12" s="593">
        <f ca="1">coal!AC139</f>
        <v>6908979373770.9561</v>
      </c>
      <c r="AB12" s="593">
        <f ca="1">coal!AD139</f>
        <v>6962742970333.8525</v>
      </c>
      <c r="AC12" s="593">
        <f ca="1">coal!AE139</f>
        <v>7016924939012.0791</v>
      </c>
      <c r="AD12" s="593">
        <f ca="1">coal!AF139</f>
        <v>7071528535451.4258</v>
      </c>
      <c r="AE12" s="593">
        <f ca="1">coal!AG139</f>
        <v>7126557040632.1426</v>
      </c>
      <c r="AF12" s="593">
        <f ca="1">coal!AH139</f>
        <v>7182013761066.0732</v>
      </c>
    </row>
    <row r="13" spans="1:35">
      <c r="A13" s="20" t="s">
        <v>258</v>
      </c>
      <c r="B13" s="593">
        <f ca="1">coal!D140</f>
        <v>284747140348.50653</v>
      </c>
      <c r="C13" s="593">
        <f ca="1">coal!E140</f>
        <v>356779345018.77673</v>
      </c>
      <c r="D13" s="593">
        <f ca="1">coal!F140</f>
        <v>272213493217.37408</v>
      </c>
      <c r="E13" s="593">
        <f ca="1">coal!G140</f>
        <v>320062070721.73822</v>
      </c>
      <c r="F13" s="593">
        <f ca="1">coal!H140</f>
        <v>320427681173.00372</v>
      </c>
      <c r="G13" s="593">
        <f ca="1">coal!I140</f>
        <v>325639787709.71399</v>
      </c>
      <c r="H13" s="593">
        <f ca="1">coal!J140</f>
        <v>330936674857.29584</v>
      </c>
      <c r="I13" s="593">
        <f ca="1">coal!K140</f>
        <v>336319721665.07013</v>
      </c>
      <c r="J13" s="593">
        <f ca="1">coal!L140</f>
        <v>341790329614.10254</v>
      </c>
      <c r="K13" s="593">
        <f ca="1">coal!M140</f>
        <v>347349922982.08051</v>
      </c>
      <c r="L13" s="593">
        <f ca="1">coal!N140</f>
        <v>352999949214.12512</v>
      </c>
      <c r="M13" s="593">
        <f ca="1">coal!O140</f>
        <v>363390892361.69019</v>
      </c>
      <c r="N13" s="593">
        <f ca="1">coal!P140</f>
        <v>374087704390.35919</v>
      </c>
      <c r="O13" s="593">
        <f ca="1">coal!Q140</f>
        <v>385099388888.26678</v>
      </c>
      <c r="P13" s="593">
        <f ca="1">coal!R140</f>
        <v>396435214474.10193</v>
      </c>
      <c r="Q13" s="593">
        <f ca="1">coal!S140</f>
        <v>408104722598.57599</v>
      </c>
      <c r="R13" s="593">
        <f ca="1">coal!T140</f>
        <v>420117735575.53339</v>
      </c>
      <c r="S13" s="593">
        <f ca="1">coal!U140</f>
        <v>432484364849.46881</v>
      </c>
      <c r="T13" s="593">
        <f ca="1">coal!V140</f>
        <v>445215019506.40656</v>
      </c>
      <c r="U13" s="593">
        <f ca="1">coal!W140</f>
        <v>458320415035.30768</v>
      </c>
      <c r="V13" s="593">
        <f ca="1">coal!X140</f>
        <v>471811582347.37854</v>
      </c>
      <c r="W13" s="593">
        <f ca="1">coal!Y140</f>
        <v>471096203860.47961</v>
      </c>
      <c r="X13" s="593">
        <f ca="1">coal!Z140</f>
        <v>470381910057.37982</v>
      </c>
      <c r="Y13" s="593">
        <f ca="1">coal!AA140</f>
        <v>469668699293.44049</v>
      </c>
      <c r="Z13" s="593">
        <f ca="1">coal!AB140</f>
        <v>468956569926.51691</v>
      </c>
      <c r="AA13" s="593">
        <f ca="1">coal!AC140</f>
        <v>468245520316.9541</v>
      </c>
      <c r="AB13" s="593">
        <f ca="1">coal!AD140</f>
        <v>467535548827.58344</v>
      </c>
      <c r="AC13" s="593">
        <f ca="1">coal!AE140</f>
        <v>466826653823.71844</v>
      </c>
      <c r="AD13" s="593">
        <f ca="1">coal!AF140</f>
        <v>466118833673.15143</v>
      </c>
      <c r="AE13" s="593">
        <f ca="1">coal!AG140</f>
        <v>465412086746.14899</v>
      </c>
      <c r="AF13" s="593">
        <f ca="1">coal!AH140</f>
        <v>464706411415.44934</v>
      </c>
    </row>
    <row r="14" spans="1:35">
      <c r="A14" s="20" t="s">
        <v>306</v>
      </c>
      <c r="B14" s="593">
        <f ca="1">coal!D141</f>
        <v>80633731095490.734</v>
      </c>
      <c r="C14" s="593">
        <f ca="1">coal!E141</f>
        <v>86565481886496.359</v>
      </c>
      <c r="D14" s="593">
        <f ca="1">coal!F141</f>
        <v>82128925819577.734</v>
      </c>
      <c r="E14" s="593">
        <f ca="1">coal!G141</f>
        <v>78192635523078.078</v>
      </c>
      <c r="F14" s="593">
        <f ca="1">coal!H141</f>
        <v>84327357762161</v>
      </c>
      <c r="G14" s="593">
        <f ca="1">coal!I141</f>
        <v>85704870373003.25</v>
      </c>
      <c r="H14" s="593">
        <f ca="1">coal!J141</f>
        <v>87104885068254.234</v>
      </c>
      <c r="I14" s="593">
        <f ca="1">coal!K141</f>
        <v>88527769426320.344</v>
      </c>
      <c r="J14" s="593">
        <f ca="1">coal!L141</f>
        <v>89973897030114.266</v>
      </c>
      <c r="K14" s="593">
        <f ca="1">coal!M141</f>
        <v>91443647565140.484</v>
      </c>
      <c r="L14" s="593">
        <f ca="1">coal!N141</f>
        <v>92937406919182.969</v>
      </c>
      <c r="M14" s="593">
        <f ca="1">coal!O141</f>
        <v>87440072174906.047</v>
      </c>
      <c r="N14" s="593">
        <f ca="1">coal!P141</f>
        <v>82274958865030.063</v>
      </c>
      <c r="O14" s="593">
        <f ca="1">coal!Q141</f>
        <v>77422200287343.875</v>
      </c>
      <c r="P14" s="593">
        <f ca="1">coal!R141</f>
        <v>72863123912591.563</v>
      </c>
      <c r="Q14" s="593">
        <f ca="1">coal!S141</f>
        <v>68580179785342.828</v>
      </c>
      <c r="R14" s="593">
        <f ca="1">coal!T141</f>
        <v>64556873223079.32</v>
      </c>
      <c r="S14" s="593">
        <f ca="1">coal!U141</f>
        <v>60777701555624.422</v>
      </c>
      <c r="T14" s="593">
        <f ca="1">coal!V141</f>
        <v>57228094662520.891</v>
      </c>
      <c r="U14" s="593">
        <f ca="1">coal!W141</f>
        <v>53894359080507.336</v>
      </c>
      <c r="V14" s="593">
        <f ca="1">coal!X141</f>
        <v>50763625466918.422</v>
      </c>
      <c r="W14" s="593">
        <f ca="1">coal!Y141</f>
        <v>48045205731277.492</v>
      </c>
      <c r="X14" s="593">
        <f ca="1">coal!Z141</f>
        <v>45475655499283.203</v>
      </c>
      <c r="Y14" s="593">
        <f ca="1">coal!AA141</f>
        <v>43046817077869.211</v>
      </c>
      <c r="Z14" s="593">
        <f ca="1">coal!AB141</f>
        <v>40750979803816.414</v>
      </c>
      <c r="AA14" s="593">
        <f ca="1">coal!AC141</f>
        <v>38580855547148.508</v>
      </c>
      <c r="AB14" s="593">
        <f ca="1">coal!AD141</f>
        <v>36529555556906.867</v>
      </c>
      <c r="AC14" s="593">
        <f ca="1">coal!AE141</f>
        <v>34590568575744.332</v>
      </c>
      <c r="AD14" s="593">
        <f ca="1">coal!AF141</f>
        <v>32757740153808.313</v>
      </c>
      <c r="AE14" s="593">
        <f ca="1">coal!AG141</f>
        <v>31025253096193.961</v>
      </c>
      <c r="AF14" s="593">
        <f ca="1">coal!AH141</f>
        <v>29387608981849.281</v>
      </c>
    </row>
    <row r="15" spans="1:35">
      <c r="A15" s="33" t="s">
        <v>259</v>
      </c>
      <c r="B15" s="593">
        <f ca="1">coal!D142</f>
        <v>933749289988031.63</v>
      </c>
      <c r="C15" s="593">
        <f ca="1">coal!E142</f>
        <v>976634282999609.75</v>
      </c>
      <c r="D15" s="593">
        <f ca="1">coal!F142</f>
        <v>887695983478491.75</v>
      </c>
      <c r="E15" s="593">
        <f ca="1">coal!G142</f>
        <v>904800156804532.13</v>
      </c>
      <c r="F15" s="593">
        <f ca="1">coal!H142</f>
        <v>873964873913030</v>
      </c>
      <c r="G15" s="593">
        <f ca="1">coal!I142</f>
        <v>889338974770721.13</v>
      </c>
      <c r="H15" s="593">
        <f ca="1">coal!J142</f>
        <v>904991885948282.25</v>
      </c>
      <c r="I15" s="593">
        <f ca="1">coal!K142</f>
        <v>920928934320034.63</v>
      </c>
      <c r="J15" s="593">
        <f ca="1">coal!L142</f>
        <v>937155557031005.13</v>
      </c>
      <c r="K15" s="593">
        <f ca="1">coal!M142</f>
        <v>953677304032840.25</v>
      </c>
      <c r="L15" s="593">
        <f ca="1">coal!N142</f>
        <v>970499840685004</v>
      </c>
      <c r="M15" s="593">
        <f ca="1">coal!O142</f>
        <v>971073401303670.63</v>
      </c>
      <c r="N15" s="593">
        <f ca="1">coal!P142</f>
        <v>971650801364136.5</v>
      </c>
      <c r="O15" s="593">
        <f ca="1">coal!Q142</f>
        <v>972232078521543.88</v>
      </c>
      <c r="P15" s="593">
        <f ca="1">coal!R142</f>
        <v>972817270803939.5</v>
      </c>
      <c r="Q15" s="593">
        <f ca="1">coal!S142</f>
        <v>973406416615968.88</v>
      </c>
      <c r="R15" s="593">
        <f ca="1">coal!T142</f>
        <v>973999554742606.63</v>
      </c>
      <c r="S15" s="593">
        <f ca="1">coal!U142</f>
        <v>974596724352923.25</v>
      </c>
      <c r="T15" s="593">
        <f ca="1">coal!V142</f>
        <v>975197965003889.75</v>
      </c>
      <c r="U15" s="593">
        <f ca="1">coal!W142</f>
        <v>975803316644220.5</v>
      </c>
      <c r="V15" s="593">
        <f ca="1">coal!X142</f>
        <v>976412819618252.25</v>
      </c>
      <c r="W15" s="593">
        <f ca="1">coal!Y142</f>
        <v>973996617784432.38</v>
      </c>
      <c r="X15" s="593">
        <f ca="1">coal!Z142</f>
        <v>971586491256086.63</v>
      </c>
      <c r="Y15" s="593">
        <f ca="1">coal!AA142</f>
        <v>969182424657861.88</v>
      </c>
      <c r="Z15" s="593">
        <f ca="1">coal!AB142</f>
        <v>966784402653418.88</v>
      </c>
      <c r="AA15" s="593">
        <f ca="1">coal!AC142</f>
        <v>964392409945332</v>
      </c>
      <c r="AB15" s="593">
        <f ca="1">coal!AD142</f>
        <v>962006431274991.13</v>
      </c>
      <c r="AC15" s="593">
        <f ca="1">coal!AE142</f>
        <v>959626451422503</v>
      </c>
      <c r="AD15" s="593">
        <f ca="1">coal!AF142</f>
        <v>957252455206592.75</v>
      </c>
      <c r="AE15" s="593">
        <f ca="1">coal!AG142</f>
        <v>954884427484505.5</v>
      </c>
      <c r="AF15" s="593">
        <f ca="1">coal!AH142</f>
        <v>952522353151909.25</v>
      </c>
    </row>
    <row r="16" spans="1:35">
      <c r="A16" s="20" t="s">
        <v>260</v>
      </c>
      <c r="B16" s="593">
        <f ca="1">coal!D143</f>
        <v>18268129545269.945</v>
      </c>
      <c r="C16" s="593">
        <f ca="1">coal!E143</f>
        <v>18770636245616.238</v>
      </c>
      <c r="D16" s="593">
        <f ca="1">coal!F143</f>
        <v>19630701330565.09</v>
      </c>
      <c r="E16" s="593">
        <f ca="1">coal!G143</f>
        <v>19292235849202.047</v>
      </c>
      <c r="F16" s="593">
        <f ca="1">coal!H143</f>
        <v>15718381489350.811</v>
      </c>
      <c r="G16" s="593">
        <f ca="1">coal!I143</f>
        <v>15962973131082.582</v>
      </c>
      <c r="H16" s="593">
        <f ca="1">coal!J143</f>
        <v>16211529499469.016</v>
      </c>
      <c r="I16" s="593">
        <f ca="1">coal!K143</f>
        <v>16464116569602.219</v>
      </c>
      <c r="J16" s="593">
        <f ca="1">coal!L143</f>
        <v>16720801432095.373</v>
      </c>
      <c r="K16" s="593">
        <f ca="1">coal!M143</f>
        <v>16981652312122.043</v>
      </c>
      <c r="L16" s="593">
        <f ca="1">coal!N143</f>
        <v>17246738588782.207</v>
      </c>
      <c r="M16" s="593">
        <f ca="1">coal!O143</f>
        <v>17185311217847.078</v>
      </c>
      <c r="N16" s="593">
        <f ca="1">coal!P143</f>
        <v>17124808912444.479</v>
      </c>
      <c r="O16" s="593">
        <f ca="1">coal!Q143</f>
        <v>17065229485752.904</v>
      </c>
      <c r="P16" s="593">
        <f ca="1">coal!R143</f>
        <v>17006570802306.813</v>
      </c>
      <c r="Q16" s="593">
        <f ca="1">coal!S143</f>
        <v>16948830777947.676</v>
      </c>
      <c r="R16" s="593">
        <f ca="1">coal!T143</f>
        <v>16892007379777.99</v>
      </c>
      <c r="S16" s="593">
        <f ca="1">coal!U143</f>
        <v>16836098626118.268</v>
      </c>
      <c r="T16" s="593">
        <f ca="1">coal!V143</f>
        <v>16781102586466.973</v>
      </c>
      <c r="U16" s="593">
        <f ca="1">coal!W143</f>
        <v>16727017381463.455</v>
      </c>
      <c r="V16" s="593">
        <f ca="1">coal!X143</f>
        <v>16673841182853.838</v>
      </c>
      <c r="W16" s="593">
        <f ca="1">coal!Y143</f>
        <v>16552499588641.85</v>
      </c>
      <c r="X16" s="593">
        <f ca="1">coal!Z143</f>
        <v>16433024442808.641</v>
      </c>
      <c r="Y16" s="593">
        <f ca="1">coal!AA143</f>
        <v>16315396725427.584</v>
      </c>
      <c r="Z16" s="593">
        <f ca="1">coal!AB143</f>
        <v>16199597655560.951</v>
      </c>
      <c r="AA16" s="593">
        <f ca="1">coal!AC143</f>
        <v>16085608688574.799</v>
      </c>
      <c r="AB16" s="593">
        <f ca="1">coal!AD143</f>
        <v>15973411513485.824</v>
      </c>
      <c r="AC16" s="593">
        <f ca="1">coal!AE143</f>
        <v>15862988050339.813</v>
      </c>
      <c r="AD16" s="593">
        <f ca="1">coal!AF143</f>
        <v>15754320447621.373</v>
      </c>
      <c r="AE16" s="593">
        <f ca="1">coal!AG143</f>
        <v>15647391079694.531</v>
      </c>
      <c r="AF16" s="593">
        <f ca="1">coal!AH143</f>
        <v>15542182544273.859</v>
      </c>
    </row>
    <row r="17" spans="1:32">
      <c r="A17" s="20" t="s">
        <v>307</v>
      </c>
      <c r="B17" s="593">
        <f ca="1">coal!D144</f>
        <v>4273166450322.7349</v>
      </c>
      <c r="C17" s="593">
        <f ca="1">coal!E144</f>
        <v>4700633115593.3867</v>
      </c>
      <c r="D17" s="593">
        <f ca="1">coal!F144</f>
        <v>3855189209555.0879</v>
      </c>
      <c r="E17" s="593">
        <f ca="1">coal!G144</f>
        <v>4971733733524.459</v>
      </c>
      <c r="F17" s="593">
        <f ca="1">coal!H144</f>
        <v>4559321009423.1191</v>
      </c>
      <c r="G17" s="593">
        <f ca="1">coal!I144</f>
        <v>4604352494763.249</v>
      </c>
      <c r="H17" s="593">
        <f ca="1">coal!J144</f>
        <v>4649834861246.9824</v>
      </c>
      <c r="I17" s="593">
        <f ca="1">coal!K144</f>
        <v>4695772727085.876</v>
      </c>
      <c r="J17" s="593">
        <f ca="1">coal!L144</f>
        <v>4742170759530.0742</v>
      </c>
      <c r="K17" s="593">
        <f ca="1">coal!M144</f>
        <v>4789033675417.4219</v>
      </c>
      <c r="L17" s="593">
        <f ca="1">coal!N144</f>
        <v>4836366241729.1777</v>
      </c>
      <c r="M17" s="593">
        <f ca="1">coal!O144</f>
        <v>4875705769327.4814</v>
      </c>
      <c r="N17" s="593">
        <f ca="1">coal!P144</f>
        <v>4915393441304.8125</v>
      </c>
      <c r="O17" s="593">
        <f ca="1">coal!Q144</f>
        <v>4955432133668.9102</v>
      </c>
      <c r="P17" s="593">
        <f ca="1">coal!R144</f>
        <v>4995824747557.8604</v>
      </c>
      <c r="Q17" s="593">
        <f ca="1">coal!S144</f>
        <v>5036574209449.8574</v>
      </c>
      <c r="R17" s="593">
        <f ca="1">coal!T144</f>
        <v>5077683471374.7637</v>
      </c>
      <c r="S17" s="593">
        <f ca="1">coal!U144</f>
        <v>5119155511127.5195</v>
      </c>
      <c r="T17" s="593">
        <f ca="1">coal!V144</f>
        <v>5160993332483.3926</v>
      </c>
      <c r="U17" s="593">
        <f ca="1">coal!W144</f>
        <v>5203199965415.0928</v>
      </c>
      <c r="V17" s="593">
        <f ca="1">coal!X144</f>
        <v>5245778466311.7598</v>
      </c>
      <c r="W17" s="593">
        <f ca="1">coal!Y144</f>
        <v>5275999940644.9189</v>
      </c>
      <c r="X17" s="593">
        <f ca="1">coal!Z144</f>
        <v>5306430462726</v>
      </c>
      <c r="Y17" s="593">
        <f ca="1">coal!AA144</f>
        <v>5337071043729.0889</v>
      </c>
      <c r="Z17" s="593">
        <f ca="1">coal!AB144</f>
        <v>5367922704226.9922</v>
      </c>
      <c r="AA17" s="593">
        <f ca="1">coal!AC144</f>
        <v>5398986474211.7588</v>
      </c>
      <c r="AB17" s="593">
        <f ca="1">coal!AD144</f>
        <v>5430263393115.8027</v>
      </c>
      <c r="AC17" s="593">
        <f ca="1">coal!AE144</f>
        <v>5461754509833.543</v>
      </c>
      <c r="AD17" s="593">
        <f ca="1">coal!AF144</f>
        <v>5493460882743.6318</v>
      </c>
      <c r="AE17" s="593">
        <f ca="1">coal!AG144</f>
        <v>5525383579731.7227</v>
      </c>
      <c r="AF17" s="593">
        <f ca="1">coal!AH144</f>
        <v>5557523678213.79</v>
      </c>
    </row>
    <row r="18" spans="1:32">
      <c r="A18" s="20" t="s">
        <v>308</v>
      </c>
      <c r="B18" s="593">
        <f ca="1">coal!D145</f>
        <v>12834243305622.809</v>
      </c>
      <c r="C18" s="593">
        <f ca="1">coal!E145</f>
        <v>16612647245992.432</v>
      </c>
      <c r="D18" s="593">
        <f ca="1">coal!F145</f>
        <v>12364194934994.502</v>
      </c>
      <c r="E18" s="593">
        <f ca="1">coal!G145</f>
        <v>15309712604220.967</v>
      </c>
      <c r="F18" s="593">
        <f ca="1">coal!H145</f>
        <v>15139243144378.916</v>
      </c>
      <c r="G18" s="593">
        <f ca="1">coal!I145</f>
        <v>15343789576179.367</v>
      </c>
      <c r="H18" s="593">
        <f ca="1">coal!J145</f>
        <v>15551099636409.803</v>
      </c>
      <c r="I18" s="593">
        <f ca="1">coal!K145</f>
        <v>15761210664475.43</v>
      </c>
      <c r="J18" s="593">
        <f ca="1">coal!L145</f>
        <v>15974160504274.434</v>
      </c>
      <c r="K18" s="593">
        <f ca="1">coal!M145</f>
        <v>16189987511014.211</v>
      </c>
      <c r="L18" s="593">
        <f ca="1">coal!N145</f>
        <v>16408730558119.664</v>
      </c>
      <c r="M18" s="593">
        <f ca="1">coal!O145</f>
        <v>16587874944455.928</v>
      </c>
      <c r="N18" s="593">
        <f ca="1">coal!P145</f>
        <v>16768975162234.617</v>
      </c>
      <c r="O18" s="593">
        <f ca="1">coal!Q145</f>
        <v>16952052564492.285</v>
      </c>
      <c r="P18" s="593">
        <f ca="1">coal!R145</f>
        <v>17137128737389.971</v>
      </c>
      <c r="Q18" s="593">
        <f ca="1">coal!S145</f>
        <v>17324225502758.34</v>
      </c>
      <c r="R18" s="593">
        <f ca="1">coal!T145</f>
        <v>17513364920670.65</v>
      </c>
      <c r="S18" s="593">
        <f ca="1">coal!U145</f>
        <v>17704569292043.797</v>
      </c>
      <c r="T18" s="593">
        <f ca="1">coal!V145</f>
        <v>17897861161267.75</v>
      </c>
      <c r="U18" s="593">
        <f ca="1">coal!W145</f>
        <v>18093263318863.688</v>
      </c>
      <c r="V18" s="593">
        <f ca="1">coal!X145</f>
        <v>18290798804171.195</v>
      </c>
      <c r="W18" s="593">
        <f ca="1">coal!Y145</f>
        <v>18319445286400.188</v>
      </c>
      <c r="X18" s="593">
        <f ca="1">coal!Z145</f>
        <v>18348136633861.852</v>
      </c>
      <c r="Y18" s="593">
        <f ca="1">coal!AA145</f>
        <v>18376872916822.723</v>
      </c>
      <c r="Z18" s="593">
        <f ca="1">coal!AB145</f>
        <v>18405654205659.387</v>
      </c>
      <c r="AA18" s="593">
        <f ca="1">coal!AC145</f>
        <v>18434480570858.656</v>
      </c>
      <c r="AB18" s="593">
        <f ca="1">coal!AD145</f>
        <v>18463352083017.734</v>
      </c>
      <c r="AC18" s="593">
        <f ca="1">coal!AE145</f>
        <v>18492268812844.379</v>
      </c>
      <c r="AD18" s="593">
        <f ca="1">coal!AF145</f>
        <v>18521230831157.117</v>
      </c>
      <c r="AE18" s="593">
        <f ca="1">coal!AG145</f>
        <v>18550238208885.355</v>
      </c>
      <c r="AF18" s="593">
        <f ca="1">coal!AH145</f>
        <v>18579291017069.602</v>
      </c>
    </row>
    <row r="19" spans="1:32">
      <c r="A19" s="20" t="s">
        <v>309</v>
      </c>
      <c r="B19" s="593">
        <f ca="1">coal!D146</f>
        <v>2144870549114.9197</v>
      </c>
      <c r="C19" s="593">
        <f ca="1">coal!E146</f>
        <v>2776320891871.6323</v>
      </c>
      <c r="D19" s="593">
        <f ca="1">coal!F146</f>
        <v>2066315632957.2676</v>
      </c>
      <c r="E19" s="593">
        <f ca="1">coal!G146</f>
        <v>2558573255800.8052</v>
      </c>
      <c r="F19" s="593">
        <f ca="1">coal!H146</f>
        <v>2530084242835.1118</v>
      </c>
      <c r="G19" s="593">
        <f ca="1">coal!I146</f>
        <v>2564268230706.3042</v>
      </c>
      <c r="H19" s="593">
        <f ca="1">coal!J146</f>
        <v>2598914078703.334</v>
      </c>
      <c r="I19" s="593">
        <f ca="1">coal!K146</f>
        <v>2634028027021.9521</v>
      </c>
      <c r="J19" s="593">
        <f ca="1">coal!L146</f>
        <v>2669616400169.2427</v>
      </c>
      <c r="K19" s="593">
        <f ca="1">coal!M146</f>
        <v>2705685608102.7539</v>
      </c>
      <c r="L19" s="593">
        <f ca="1">coal!N146</f>
        <v>2742242147385.0195</v>
      </c>
      <c r="M19" s="593">
        <f ca="1">coal!O146</f>
        <v>2772180922047.6113</v>
      </c>
      <c r="N19" s="593">
        <f ca="1">coal!P146</f>
        <v>2802446557060.2822</v>
      </c>
      <c r="O19" s="593">
        <f ca="1">coal!Q146</f>
        <v>2833042620962.1494</v>
      </c>
      <c r="P19" s="593">
        <f ca="1">coal!R146</f>
        <v>2863972721252.3027</v>
      </c>
      <c r="Q19" s="593">
        <f ca="1">coal!S146</f>
        <v>2895240504815.1616</v>
      </c>
      <c r="R19" s="593">
        <f ca="1">coal!T146</f>
        <v>2926849658350.4634</v>
      </c>
      <c r="S19" s="593">
        <f ca="1">coal!U146</f>
        <v>2958803908807.958</v>
      </c>
      <c r="T19" s="593">
        <f ca="1">coal!V146</f>
        <v>2991107023826.8379</v>
      </c>
      <c r="U19" s="593">
        <f ca="1">coal!W146</f>
        <v>3023762812179.9722</v>
      </c>
      <c r="V19" s="593">
        <f ca="1">coal!X146</f>
        <v>3056775124222.9868</v>
      </c>
      <c r="W19" s="593">
        <f ca="1">coal!Y146</f>
        <v>3061562550688.6973</v>
      </c>
      <c r="X19" s="593">
        <f ca="1">coal!Z146</f>
        <v>3066357475073.3696</v>
      </c>
      <c r="Y19" s="593">
        <f ca="1">coal!AA146</f>
        <v>3071159909120.0107</v>
      </c>
      <c r="Z19" s="593">
        <f ca="1">coal!AB146</f>
        <v>3075969864590.0225</v>
      </c>
      <c r="AA19" s="593">
        <f ca="1">coal!AC146</f>
        <v>3080787353263.2231</v>
      </c>
      <c r="AB19" s="593">
        <f ca="1">coal!AD146</f>
        <v>3085612386937.8838</v>
      </c>
      <c r="AC19" s="593">
        <f ca="1">coal!AE146</f>
        <v>3090444977430.7505</v>
      </c>
      <c r="AD19" s="593">
        <f ca="1">coal!AF146</f>
        <v>3095285136577.0776</v>
      </c>
      <c r="AE19" s="593">
        <f ca="1">coal!AG146</f>
        <v>3100132876230.6572</v>
      </c>
      <c r="AF19" s="593">
        <f ca="1">coal!AH146</f>
        <v>3104988208263.8428</v>
      </c>
    </row>
    <row r="20" spans="1:32">
      <c r="A20" s="20" t="s">
        <v>310</v>
      </c>
      <c r="B20" s="593">
        <f ca="1">coal!D147</f>
        <v>2831103993163.4883</v>
      </c>
      <c r="C20" s="593">
        <f ca="1">coal!E147</f>
        <v>3664581606812.7959</v>
      </c>
      <c r="D20" s="593">
        <f ca="1">coal!F147</f>
        <v>2727416086726.2793</v>
      </c>
      <c r="E20" s="593">
        <f ca="1">coal!G147</f>
        <v>3377167430588.3081</v>
      </c>
      <c r="F20" s="593">
        <f ca="1">coal!H147</f>
        <v>3339563595521.5518</v>
      </c>
      <c r="G20" s="593">
        <f ca="1">coal!I147</f>
        <v>3384684465218.9409</v>
      </c>
      <c r="H20" s="593">
        <f ca="1">coal!J147</f>
        <v>3430414963337.5352</v>
      </c>
      <c r="I20" s="593">
        <f ca="1">coal!K147</f>
        <v>3476763326571.6699</v>
      </c>
      <c r="J20" s="593">
        <f ca="1">coal!L147</f>
        <v>3523737902901.7256</v>
      </c>
      <c r="K20" s="593">
        <f ca="1">coal!M147</f>
        <v>3571347153097.708</v>
      </c>
      <c r="L20" s="593">
        <f ca="1">coal!N147</f>
        <v>3619599652243.1533</v>
      </c>
      <c r="M20" s="593">
        <f ca="1">coal!O147</f>
        <v>3659117088170.7725</v>
      </c>
      <c r="N20" s="593">
        <f ca="1">coal!P147</f>
        <v>3699065960691.4761</v>
      </c>
      <c r="O20" s="593">
        <f ca="1">coal!Q147</f>
        <v>3739450980068.7075</v>
      </c>
      <c r="P20" s="593">
        <f ca="1">coal!R147</f>
        <v>3780276907990.8076</v>
      </c>
      <c r="Q20" s="593">
        <f ca="1">coal!S147</f>
        <v>3821548558132.4487</v>
      </c>
      <c r="R20" s="593">
        <f ca="1">coal!T147</f>
        <v>3863270796722.2041</v>
      </c>
      <c r="S20" s="593">
        <f ca="1">coal!U147</f>
        <v>3905448543116.3115</v>
      </c>
      <c r="T20" s="593">
        <f ca="1">coal!V147</f>
        <v>3948086770378.7021</v>
      </c>
      <c r="U20" s="593">
        <f ca="1">coal!W147</f>
        <v>3991190505867.3584</v>
      </c>
      <c r="V20" s="593">
        <f ca="1">coal!X147</f>
        <v>4034764831827.0796</v>
      </c>
      <c r="W20" s="593">
        <f ca="1">coal!Y147</f>
        <v>4041083955463.5356</v>
      </c>
      <c r="X20" s="593">
        <f ca="1">coal!Z147</f>
        <v>4047412975915.5913</v>
      </c>
      <c r="Y20" s="593">
        <f ca="1">coal!AA147</f>
        <v>4053751908683.3345</v>
      </c>
      <c r="Z20" s="593">
        <f ca="1">coal!AB147</f>
        <v>4060100769291.1265</v>
      </c>
      <c r="AA20" s="593">
        <f ca="1">coal!AC147</f>
        <v>4066459573287.6406</v>
      </c>
      <c r="AB20" s="593">
        <f ca="1">coal!AD147</f>
        <v>4072828336245.9072</v>
      </c>
      <c r="AC20" s="593">
        <f ca="1">coal!AE147</f>
        <v>4079207073763.3413</v>
      </c>
      <c r="AD20" s="593">
        <f ca="1">coal!AF147</f>
        <v>4085595801461.7886</v>
      </c>
      <c r="AE20" s="593">
        <f ca="1">coal!AG147</f>
        <v>4091994534987.5615</v>
      </c>
      <c r="AF20" s="593">
        <f ca="1">coal!AH147</f>
        <v>4098403290011.4771</v>
      </c>
    </row>
    <row r="21" spans="1:32">
      <c r="A21" s="20" t="s">
        <v>263</v>
      </c>
      <c r="B21" s="593">
        <f ca="1">coal!D148</f>
        <v>71408068950.783249</v>
      </c>
      <c r="C21" s="593">
        <f ca="1">coal!E148</f>
        <v>91240500648.986237</v>
      </c>
      <c r="D21" s="593">
        <f ca="1">coal!F148</f>
        <v>68595163299.269531</v>
      </c>
      <c r="E21" s="593">
        <f ca="1">coal!G148</f>
        <v>86427437518.291763</v>
      </c>
      <c r="F21" s="593">
        <f ca="1">coal!H148</f>
        <v>86659639517.172699</v>
      </c>
      <c r="G21" s="593">
        <f ca="1">coal!I148</f>
        <v>86712966987.243347</v>
      </c>
      <c r="H21" s="593">
        <f ca="1">coal!J148</f>
        <v>86766327273.271713</v>
      </c>
      <c r="I21" s="593">
        <f ca="1">coal!K148</f>
        <v>86819720395.451614</v>
      </c>
      <c r="J21" s="593">
        <f ca="1">coal!L148</f>
        <v>86873146373.989349</v>
      </c>
      <c r="K21" s="593">
        <f ca="1">coal!M148</f>
        <v>86926605229.103577</v>
      </c>
      <c r="L21" s="593">
        <f ca="1">coal!N148</f>
        <v>86980096981.025558</v>
      </c>
      <c r="M21" s="593">
        <f ca="1">coal!O148</f>
        <v>87907810784.65123</v>
      </c>
      <c r="N21" s="593">
        <f ca="1">coal!P148</f>
        <v>88845419414.004944</v>
      </c>
      <c r="O21" s="593">
        <f ca="1">coal!Q148</f>
        <v>89793028405.487946</v>
      </c>
      <c r="P21" s="593">
        <f ca="1">coal!R148</f>
        <v>90750744421.133377</v>
      </c>
      <c r="Q21" s="593">
        <f ca="1">coal!S148</f>
        <v>91718675260.612183</v>
      </c>
      <c r="R21" s="593">
        <f ca="1">coal!T148</f>
        <v>92696929873.366745</v>
      </c>
      <c r="S21" s="593">
        <f ca="1">coal!U148</f>
        <v>93685618370.87442</v>
      </c>
      <c r="T21" s="593">
        <f ca="1">coal!V148</f>
        <v>94684852039.041367</v>
      </c>
      <c r="U21" s="593">
        <f ca="1">coal!W148</f>
        <v>95694743350.728836</v>
      </c>
      <c r="V21" s="593">
        <f ca="1">coal!X148</f>
        <v>96715405978.413116</v>
      </c>
      <c r="W21" s="593">
        <f ca="1">coal!Y148</f>
        <v>96753599075.25</v>
      </c>
      <c r="X21" s="593">
        <f ca="1">coal!Z148</f>
        <v>96791807254.613113</v>
      </c>
      <c r="Y21" s="593">
        <f ca="1">coal!AA148</f>
        <v>96830030522.458603</v>
      </c>
      <c r="Z21" s="593">
        <f ca="1">coal!AB148</f>
        <v>96868268884.744858</v>
      </c>
      <c r="AA21" s="593">
        <f ca="1">coal!AC148</f>
        <v>96906522347.432739</v>
      </c>
      <c r="AB21" s="593">
        <f ca="1">coal!AD148</f>
        <v>96944790916.485428</v>
      </c>
      <c r="AC21" s="593">
        <f ca="1">coal!AE148</f>
        <v>96983074597.868469</v>
      </c>
      <c r="AD21" s="593">
        <f ca="1">coal!AF148</f>
        <v>97021373397.549728</v>
      </c>
      <c r="AE21" s="593">
        <f ca="1">coal!AG148</f>
        <v>97059687321.499435</v>
      </c>
      <c r="AF21" s="593">
        <f ca="1">coal!AH148</f>
        <v>97098016375.690247</v>
      </c>
    </row>
    <row r="22" spans="1:32">
      <c r="A22" s="20" t="s">
        <v>311</v>
      </c>
      <c r="B22" s="593">
        <f ca="1">coal!D149</f>
        <v>18286228020.586163</v>
      </c>
      <c r="C22" s="593">
        <f ca="1">coal!E149</f>
        <v>23364930939.803848</v>
      </c>
      <c r="D22" s="593">
        <f ca="1">coal!F149</f>
        <v>17565897182.632435</v>
      </c>
      <c r="E22" s="593">
        <f ca="1">coal!G149</f>
        <v>22132398381.809364</v>
      </c>
      <c r="F22" s="593">
        <f ca="1">coal!H149</f>
        <v>22191860831.372295</v>
      </c>
      <c r="G22" s="593">
        <f ca="1">coal!I149</f>
        <v>22205516967.041576</v>
      </c>
      <c r="H22" s="593">
        <f ca="1">coal!J149</f>
        <v>22219181506.244152</v>
      </c>
      <c r="I22" s="593">
        <f ca="1">coal!K149</f>
        <v>22232854454.151287</v>
      </c>
      <c r="J22" s="593">
        <f ca="1">coal!L149</f>
        <v>22246535815.937405</v>
      </c>
      <c r="K22" s="593">
        <f ca="1">coal!M149</f>
        <v>22260225596.780136</v>
      </c>
      <c r="L22" s="593">
        <f ca="1">coal!N149</f>
        <v>22273923801.860291</v>
      </c>
      <c r="M22" s="593">
        <f ca="1">coal!O149</f>
        <v>22511493398.688858</v>
      </c>
      <c r="N22" s="593">
        <f ca="1">coal!P149</f>
        <v>22751596869.37994</v>
      </c>
      <c r="O22" s="593">
        <f ca="1">coal!Q149</f>
        <v>22994261239.768658</v>
      </c>
      <c r="P22" s="593">
        <f ca="1">coal!R149</f>
        <v>23239513823.942726</v>
      </c>
      <c r="Q22" s="593">
        <f ca="1">coal!S149</f>
        <v>23487382227.31694</v>
      </c>
      <c r="R22" s="593">
        <f ca="1">coal!T149</f>
        <v>23737894349.740383</v>
      </c>
      <c r="S22" s="593">
        <f ca="1">coal!U149</f>
        <v>23991078388.636845</v>
      </c>
      <c r="T22" s="593">
        <f ca="1">coal!V149</f>
        <v>24246962842.178658</v>
      </c>
      <c r="U22" s="593">
        <f ca="1">coal!W149</f>
        <v>24505576512.494465</v>
      </c>
      <c r="V22" s="593">
        <f ca="1">coal!X149</f>
        <v>24766948508.911125</v>
      </c>
      <c r="W22" s="593">
        <f ca="1">coal!Y149</f>
        <v>24776729023.744167</v>
      </c>
      <c r="X22" s="593">
        <f ca="1">coal!Z149</f>
        <v>24786513400.921032</v>
      </c>
      <c r="Y22" s="593">
        <f ca="1">coal!AA149</f>
        <v>24796301641.966946</v>
      </c>
      <c r="Z22" s="593">
        <f ca="1">coal!AB149</f>
        <v>24806093748.407784</v>
      </c>
      <c r="AA22" s="593">
        <f ca="1">coal!AC149</f>
        <v>24815889721.769981</v>
      </c>
      <c r="AB22" s="593">
        <f ca="1">coal!AD149</f>
        <v>24825689563.580597</v>
      </c>
      <c r="AC22" s="593">
        <f ca="1">coal!AE149</f>
        <v>24835493275.367279</v>
      </c>
      <c r="AD22" s="593">
        <f ca="1">coal!AF149</f>
        <v>24845300858.658314</v>
      </c>
      <c r="AE22" s="593">
        <f ca="1">coal!AG149</f>
        <v>24855112314.982533</v>
      </c>
      <c r="AF22" s="593">
        <f ca="1">coal!AH149</f>
        <v>24864927645.869431</v>
      </c>
    </row>
    <row r="23" spans="1:32">
      <c r="A23" s="20" t="s">
        <v>266</v>
      </c>
      <c r="B23" s="593">
        <f ca="1">coal!D150</f>
        <v>76636511509075</v>
      </c>
      <c r="C23" s="593">
        <f ca="1">coal!E150</f>
        <v>85376841204599</v>
      </c>
      <c r="D23" s="593">
        <f ca="1">coal!F150</f>
        <v>75970279481467</v>
      </c>
      <c r="E23" s="593">
        <f ca="1">coal!G150</f>
        <v>58453929088940</v>
      </c>
      <c r="F23" s="593">
        <f ca="1">coal!H150</f>
        <v>63087127014766.281</v>
      </c>
      <c r="G23" s="593">
        <f ca="1">coal!I150</f>
        <v>64117716317387.68</v>
      </c>
      <c r="H23" s="593">
        <f ca="1">coal!J150</f>
        <v>65165141294114.648</v>
      </c>
      <c r="I23" s="593">
        <f ca="1">coal!K150</f>
        <v>66229676971984.508</v>
      </c>
      <c r="J23" s="593">
        <f ca="1">coal!L150</f>
        <v>67311602870867.523</v>
      </c>
      <c r="K23" s="593">
        <f ca="1">coal!M150</f>
        <v>68411203076861.664</v>
      </c>
      <c r="L23" s="593">
        <f ca="1">coal!N150</f>
        <v>69528766316886.391</v>
      </c>
      <c r="M23" s="593">
        <f ca="1">coal!O150</f>
        <v>65356545823694.164</v>
      </c>
      <c r="N23" s="593">
        <f ca="1">coal!P150</f>
        <v>61434688234461.383</v>
      </c>
      <c r="O23" s="593">
        <f ca="1">coal!Q150</f>
        <v>57748169994277.344</v>
      </c>
      <c r="P23" s="593">
        <f ca="1">coal!R150</f>
        <v>54282869068379.055</v>
      </c>
      <c r="Q23" s="593">
        <f ca="1">coal!S150</f>
        <v>51025510844530.398</v>
      </c>
      <c r="R23" s="593">
        <f ca="1">coal!T150</f>
        <v>47963617281643.359</v>
      </c>
      <c r="S23" s="593">
        <f ca="1">coal!U150</f>
        <v>45085459109843.617</v>
      </c>
      <c r="T23" s="593">
        <f ca="1">coal!V150</f>
        <v>42380010898872.203</v>
      </c>
      <c r="U23" s="593">
        <f ca="1">coal!W150</f>
        <v>39836908822702.609</v>
      </c>
      <c r="V23" s="593">
        <f ca="1">coal!X150</f>
        <v>37446410958581.25</v>
      </c>
      <c r="W23" s="593">
        <f ca="1">coal!Y150</f>
        <v>35394400481541.125</v>
      </c>
      <c r="X23" s="593">
        <f ca="1">coal!Z150</f>
        <v>33454837282894.113</v>
      </c>
      <c r="Y23" s="593">
        <f ca="1">coal!AA150</f>
        <v>31621559410467.211</v>
      </c>
      <c r="Z23" s="593">
        <f ca="1">coal!AB150</f>
        <v>29888742578370.898</v>
      </c>
      <c r="AA23" s="593">
        <f ca="1">coal!AC150</f>
        <v>28250881663363.305</v>
      </c>
      <c r="AB23" s="593">
        <f ca="1">coal!AD150</f>
        <v>26702773215187.512</v>
      </c>
      <c r="AC23" s="593">
        <f ca="1">coal!AE150</f>
        <v>25239498925317.699</v>
      </c>
      <c r="AD23" s="593">
        <f ca="1">coal!AF150</f>
        <v>23856410001594.656</v>
      </c>
      <c r="AE23" s="593">
        <f ca="1">coal!AG150</f>
        <v>22549112399109.234</v>
      </c>
      <c r="AF23" s="593">
        <f ca="1">coal!AH150</f>
        <v>21313452860412.535</v>
      </c>
    </row>
    <row r="24" spans="1:32">
      <c r="A24" s="35" t="s">
        <v>267</v>
      </c>
      <c r="B24" s="593">
        <f ca="1">coal!D151</f>
        <v>0</v>
      </c>
      <c r="C24" s="593">
        <f ca="1">coal!E151</f>
        <v>0</v>
      </c>
      <c r="D24" s="593">
        <f ca="1">coal!F151</f>
        <v>0</v>
      </c>
      <c r="E24" s="593">
        <f ca="1">coal!G151</f>
        <v>0</v>
      </c>
      <c r="F24" s="593">
        <f ca="1">coal!H151</f>
        <v>0</v>
      </c>
      <c r="G24" s="593">
        <f ca="1">coal!I151</f>
        <v>0</v>
      </c>
      <c r="H24" s="593">
        <f ca="1">coal!J151</f>
        <v>0</v>
      </c>
      <c r="I24" s="593">
        <f ca="1">coal!K151</f>
        <v>0</v>
      </c>
      <c r="J24" s="593">
        <f ca="1">coal!L151</f>
        <v>0</v>
      </c>
      <c r="K24" s="593">
        <f ca="1">coal!M151</f>
        <v>0</v>
      </c>
      <c r="L24" s="593">
        <f ca="1">coal!N151</f>
        <v>0</v>
      </c>
      <c r="M24" s="593">
        <f ca="1">coal!O151</f>
        <v>0</v>
      </c>
      <c r="N24" s="593">
        <f ca="1">coal!P151</f>
        <v>0</v>
      </c>
      <c r="O24" s="593">
        <f ca="1">coal!Q151</f>
        <v>0</v>
      </c>
      <c r="P24" s="593">
        <f ca="1">coal!R151</f>
        <v>0</v>
      </c>
      <c r="Q24" s="593">
        <f ca="1">coal!S151</f>
        <v>0</v>
      </c>
      <c r="R24" s="593">
        <f ca="1">coal!T151</f>
        <v>0</v>
      </c>
      <c r="S24" s="593">
        <f ca="1">coal!U151</f>
        <v>0</v>
      </c>
      <c r="T24" s="593">
        <f ca="1">coal!V151</f>
        <v>0</v>
      </c>
      <c r="U24" s="593">
        <f ca="1">coal!W151</f>
        <v>0</v>
      </c>
      <c r="V24" s="593">
        <f ca="1">coal!X151</f>
        <v>0</v>
      </c>
      <c r="W24" s="593">
        <f ca="1">coal!Y151</f>
        <v>0</v>
      </c>
      <c r="X24" s="593">
        <f ca="1">coal!Z151</f>
        <v>0</v>
      </c>
      <c r="Y24" s="593">
        <f ca="1">coal!AA151</f>
        <v>0</v>
      </c>
      <c r="Z24" s="593">
        <f ca="1">coal!AB151</f>
        <v>0</v>
      </c>
      <c r="AA24" s="593">
        <f ca="1">coal!AC151</f>
        <v>0</v>
      </c>
      <c r="AB24" s="593">
        <f ca="1">coal!AD151</f>
        <v>0</v>
      </c>
      <c r="AC24" s="593">
        <f ca="1">coal!AE151</f>
        <v>0</v>
      </c>
      <c r="AD24" s="593">
        <f ca="1">coal!AF151</f>
        <v>0</v>
      </c>
      <c r="AE24" s="593">
        <f ca="1">coal!AG151</f>
        <v>0</v>
      </c>
      <c r="AF24" s="593">
        <f ca="1">coal!AH151</f>
        <v>0</v>
      </c>
    </row>
    <row r="25" spans="1:32">
      <c r="A25" s="20" t="s">
        <v>268</v>
      </c>
      <c r="B25" s="593">
        <f ca="1">coal!D152</f>
        <v>3965666831</v>
      </c>
      <c r="C25" s="593">
        <f ca="1">coal!E152</f>
        <v>3965666831</v>
      </c>
      <c r="D25" s="593">
        <f ca="1">coal!F152</f>
        <v>0</v>
      </c>
      <c r="E25" s="593">
        <f ca="1">coal!G152</f>
        <v>0</v>
      </c>
      <c r="F25" s="593">
        <f ca="1">coal!H152</f>
        <v>0</v>
      </c>
      <c r="G25" s="593">
        <f ca="1">coal!I152</f>
        <v>0</v>
      </c>
      <c r="H25" s="593">
        <f ca="1">coal!J152</f>
        <v>0</v>
      </c>
      <c r="I25" s="593">
        <f ca="1">coal!K152</f>
        <v>0</v>
      </c>
      <c r="J25" s="593">
        <f ca="1">coal!L152</f>
        <v>0</v>
      </c>
      <c r="K25" s="593">
        <f ca="1">coal!M152</f>
        <v>0</v>
      </c>
      <c r="L25" s="593">
        <f ca="1">coal!N152</f>
        <v>0</v>
      </c>
      <c r="M25" s="593">
        <f ca="1">coal!O152</f>
        <v>0</v>
      </c>
      <c r="N25" s="593">
        <f ca="1">coal!P152</f>
        <v>0</v>
      </c>
      <c r="O25" s="593">
        <f ca="1">coal!Q152</f>
        <v>0</v>
      </c>
      <c r="P25" s="593">
        <f ca="1">coal!R152</f>
        <v>0</v>
      </c>
      <c r="Q25" s="593">
        <f ca="1">coal!S152</f>
        <v>0</v>
      </c>
      <c r="R25" s="593">
        <f ca="1">coal!T152</f>
        <v>0</v>
      </c>
      <c r="S25" s="593">
        <f ca="1">coal!U152</f>
        <v>0</v>
      </c>
      <c r="T25" s="593">
        <f ca="1">coal!V152</f>
        <v>0</v>
      </c>
      <c r="U25" s="593">
        <f ca="1">coal!W152</f>
        <v>0</v>
      </c>
      <c r="V25" s="593">
        <f ca="1">coal!X152</f>
        <v>0</v>
      </c>
      <c r="W25" s="593">
        <f ca="1">coal!Y152</f>
        <v>0</v>
      </c>
      <c r="X25" s="593">
        <f ca="1">coal!Z152</f>
        <v>0</v>
      </c>
      <c r="Y25" s="593">
        <f ca="1">coal!AA152</f>
        <v>0</v>
      </c>
      <c r="Z25" s="593">
        <f ca="1">coal!AB152</f>
        <v>0</v>
      </c>
      <c r="AA25" s="593">
        <f ca="1">coal!AC152</f>
        <v>0</v>
      </c>
      <c r="AB25" s="593">
        <f ca="1">coal!AD152</f>
        <v>0</v>
      </c>
      <c r="AC25" s="593">
        <f ca="1">coal!AE152</f>
        <v>0</v>
      </c>
      <c r="AD25" s="593">
        <f ca="1">coal!AF152</f>
        <v>0</v>
      </c>
      <c r="AE25" s="593">
        <f ca="1">coal!AG152</f>
        <v>0</v>
      </c>
      <c r="AF25" s="593">
        <f ca="1">coal!AH152</f>
        <v>0</v>
      </c>
    </row>
    <row r="26" spans="1:32">
      <c r="A26" s="20" t="s">
        <v>269</v>
      </c>
      <c r="B26" s="593">
        <f ca="1">coal!D153</f>
        <v>0</v>
      </c>
      <c r="C26" s="593">
        <f ca="1">coal!E153</f>
        <v>0</v>
      </c>
      <c r="D26" s="593">
        <f ca="1">coal!F153</f>
        <v>0</v>
      </c>
      <c r="E26" s="593">
        <f ca="1">coal!G153</f>
        <v>3965666831</v>
      </c>
      <c r="F26" s="593">
        <f ca="1">coal!H153</f>
        <v>4279995048.4916067</v>
      </c>
      <c r="G26" s="593">
        <f ca="1">coal!I153</f>
        <v>4349912911.6273861</v>
      </c>
      <c r="H26" s="593">
        <f ca="1">coal!J153</f>
        <v>4420972950.7540464</v>
      </c>
      <c r="I26" s="593">
        <f ca="1">coal!K153</f>
        <v>4493193824.422287</v>
      </c>
      <c r="J26" s="593">
        <f ca="1">coal!L153</f>
        <v>4566594495.9882984</v>
      </c>
      <c r="K26" s="593">
        <f ca="1">coal!M153</f>
        <v>4641194238.5930567</v>
      </c>
      <c r="L26" s="593">
        <f ca="1">coal!N153</f>
        <v>4717012640.2229567</v>
      </c>
      <c r="M26" s="593">
        <f ca="1">coal!O153</f>
        <v>4433958332.6793861</v>
      </c>
      <c r="N26" s="593">
        <f ca="1">coal!P153</f>
        <v>4167889296.7748556</v>
      </c>
      <c r="O26" s="593">
        <f ca="1">coal!Q153</f>
        <v>3917786295.4055181</v>
      </c>
      <c r="P26" s="593">
        <f ca="1">coal!R153</f>
        <v>3682691252.9429474</v>
      </c>
      <c r="Q26" s="593">
        <f ca="1">coal!S153</f>
        <v>3461703585.1106095</v>
      </c>
      <c r="R26" s="593">
        <f ca="1">coal!T153</f>
        <v>3253976749.0938497</v>
      </c>
      <c r="S26" s="593">
        <f ca="1">coal!U153</f>
        <v>3058715000.6678157</v>
      </c>
      <c r="T26" s="593">
        <f ca="1">coal!V153</f>
        <v>2875170345.920773</v>
      </c>
      <c r="U26" s="593">
        <f ca="1">coal!W153</f>
        <v>2702639675.8956985</v>
      </c>
      <c r="V26" s="593">
        <f ca="1">coal!X153</f>
        <v>2540462073.1737609</v>
      </c>
      <c r="W26" s="593">
        <f ca="1">coal!Y153</f>
        <v>2401248336.6038747</v>
      </c>
      <c r="X26" s="593">
        <f ca="1">coal!Z153</f>
        <v>2269663316.3428836</v>
      </c>
      <c r="Y26" s="593">
        <f ca="1">coal!AA153</f>
        <v>2145288969.5025239</v>
      </c>
      <c r="Z26" s="593">
        <f ca="1">coal!AB153</f>
        <v>2027730161.3548772</v>
      </c>
      <c r="AA26" s="593">
        <f ca="1">coal!AC153</f>
        <v>1916613409.99751</v>
      </c>
      <c r="AB26" s="593">
        <f ca="1">coal!AD153</f>
        <v>1811585699.8091929</v>
      </c>
      <c r="AC26" s="593">
        <f ca="1">coal!AE153</f>
        <v>1712313359.9265733</v>
      </c>
      <c r="AD26" s="593">
        <f ca="1">coal!AF153</f>
        <v>1618481004.1787415</v>
      </c>
      <c r="AE26" s="593">
        <f ca="1">coal!AG153</f>
        <v>1529790529.1118879</v>
      </c>
      <c r="AF26" s="593">
        <f ca="1">coal!AH153</f>
        <v>1445960166.9207957</v>
      </c>
    </row>
    <row r="55" spans="2:2">
      <c r="B55" s="34"/>
    </row>
    <row r="56" spans="2:2">
      <c r="B56" s="34"/>
    </row>
    <row r="57" spans="2:2">
      <c r="B57" s="34"/>
    </row>
    <row r="58" spans="2:2">
      <c r="B58" s="34"/>
    </row>
    <row r="59" spans="2:2">
      <c r="B59" s="34"/>
    </row>
    <row r="60" spans="2:2">
      <c r="B60" s="34"/>
    </row>
    <row r="61" spans="2:2">
      <c r="B61" s="34"/>
    </row>
    <row r="62" spans="2:2">
      <c r="B62" s="34"/>
    </row>
    <row r="63" spans="2:2">
      <c r="B63" s="34"/>
    </row>
    <row r="64" spans="2:2">
      <c r="B64" s="34"/>
    </row>
    <row r="65" spans="2:2">
      <c r="B65" s="34"/>
    </row>
    <row r="66" spans="2:2">
      <c r="B66" s="34"/>
    </row>
    <row r="67" spans="2:2">
      <c r="B67" s="34"/>
    </row>
    <row r="68" spans="2:2">
      <c r="B68" s="34"/>
    </row>
    <row r="69" spans="2:2">
      <c r="B69" s="34"/>
    </row>
    <row r="70" spans="2:2">
      <c r="B70" s="34"/>
    </row>
    <row r="71" spans="2:2">
      <c r="B71" s="34"/>
    </row>
    <row r="72" spans="2:2">
      <c r="B72" s="34"/>
    </row>
    <row r="73" spans="2:2">
      <c r="B73" s="34"/>
    </row>
    <row r="74" spans="2:2">
      <c r="B74" s="34"/>
    </row>
    <row r="75" spans="2:2">
      <c r="B75" s="34"/>
    </row>
    <row r="76" spans="2:2">
      <c r="B76" s="34"/>
    </row>
    <row r="77" spans="2:2">
      <c r="B77" s="34"/>
    </row>
    <row r="78" spans="2:2">
      <c r="B78" s="34"/>
    </row>
    <row r="79" spans="2:2">
      <c r="B79" s="34"/>
    </row>
  </sheetData>
  <phoneticPr fontId="5"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08CA-34D2-4589-AF04-3B77934FE52A}">
  <sheetPr>
    <tabColor theme="3" tint="0.249977111117893"/>
  </sheetPr>
  <dimension ref="A1:AI80"/>
  <sheetViews>
    <sheetView workbookViewId="0"/>
  </sheetViews>
  <sheetFormatPr defaultColWidth="9.125" defaultRowHeight="16.5"/>
  <cols>
    <col min="1" max="1" width="39.625" style="20" customWidth="1"/>
    <col min="2" max="33" width="11.625" style="20" customWidth="1"/>
    <col min="34" max="35" width="9.375" style="20" bestFit="1" customWidth="1"/>
    <col min="36"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20" t="s">
        <v>246</v>
      </c>
      <c r="B2" s="594">
        <f ca="1">'petroleum-diesel'!D129</f>
        <v>59687251473381</v>
      </c>
      <c r="C2" s="594">
        <f ca="1">'petroleum-diesel'!E129</f>
        <v>53120107201245</v>
      </c>
      <c r="D2" s="594">
        <f ca="1">'petroleum-diesel'!F129</f>
        <v>48250268332777</v>
      </c>
      <c r="E2" s="594">
        <f ca="1">'petroleum-diesel'!G129</f>
        <v>46830559607279</v>
      </c>
      <c r="F2" s="594">
        <f ca="1">'petroleum-diesel'!H129</f>
        <v>48301251515123.992</v>
      </c>
      <c r="G2" s="594">
        <f ca="1">'petroleum-diesel'!I129</f>
        <v>47825701465727.484</v>
      </c>
      <c r="H2" s="594">
        <f ca="1">'petroleum-diesel'!J129</f>
        <v>47354833445106.359</v>
      </c>
      <c r="I2" s="594">
        <f ca="1">'petroleum-diesel'!K129</f>
        <v>46888601356338.789</v>
      </c>
      <c r="J2" s="594">
        <f ca="1">'petroleum-diesel'!L129</f>
        <v>46426959556350.266</v>
      </c>
      <c r="K2" s="594">
        <f ca="1">'petroleum-diesel'!M129</f>
        <v>45969862851445.234</v>
      </c>
      <c r="L2" s="594">
        <f ca="1">'petroleum-diesel'!N129</f>
        <v>45517266492882.75</v>
      </c>
      <c r="M2" s="594">
        <f ca="1">'petroleum-diesel'!O129</f>
        <v>44712352821735.516</v>
      </c>
      <c r="N2" s="594">
        <f ca="1">'petroleum-diesel'!P129</f>
        <v>43921673002221.289</v>
      </c>
      <c r="O2" s="594">
        <f ca="1">'petroleum-diesel'!Q129</f>
        <v>43144975327182.422</v>
      </c>
      <c r="P2" s="594">
        <f ca="1">'petroleum-diesel'!R129</f>
        <v>42382012540575.07</v>
      </c>
      <c r="Q2" s="594">
        <f ca="1">'petroleum-diesel'!S129</f>
        <v>41632541758756.992</v>
      </c>
      <c r="R2" s="594">
        <f ca="1">'petroleum-diesel'!T129</f>
        <v>40896324393167.352</v>
      </c>
      <c r="S2" s="594">
        <f ca="1">'petroleum-diesel'!U129</f>
        <v>40173126074373.758</v>
      </c>
      <c r="T2" s="594">
        <f ca="1">'petroleum-diesel'!V129</f>
        <v>39462716577462.492</v>
      </c>
      <c r="U2" s="594">
        <f ca="1">'petroleum-diesel'!W129</f>
        <v>38764869748748.055</v>
      </c>
      <c r="V2" s="594">
        <f ca="1">'petroleum-diesel'!X129</f>
        <v>38079363433778.805</v>
      </c>
      <c r="W2" s="594">
        <f ca="1">'petroleum-diesel'!Y129</f>
        <v>37426070457445.109</v>
      </c>
      <c r="X2" s="594">
        <f ca="1">'petroleum-diesel'!Z129</f>
        <v>36783985434040.273</v>
      </c>
      <c r="Y2" s="594">
        <f ca="1">'petroleum-diesel'!AA129</f>
        <v>36152916078918.047</v>
      </c>
      <c r="Z2" s="594">
        <f ca="1">'petroleum-diesel'!AB129</f>
        <v>35532673406284.82</v>
      </c>
      <c r="AA2" s="594">
        <f ca="1">'petroleum-diesel'!AC129</f>
        <v>34923071672604.223</v>
      </c>
      <c r="AB2" s="594">
        <f ca="1">'petroleum-diesel'!AD129</f>
        <v>34323928320972.656</v>
      </c>
      <c r="AC2" s="594">
        <f ca="1">'petroleum-diesel'!AE129</f>
        <v>33735063926449.148</v>
      </c>
      <c r="AD2" s="594">
        <f ca="1">'petroleum-diesel'!AF129</f>
        <v>33156302142323.113</v>
      </c>
      <c r="AE2" s="594">
        <f ca="1">'petroleum-diesel'!AG129</f>
        <v>32587469647303.957</v>
      </c>
      <c r="AF2" s="594">
        <f ca="1">'petroleum-diesel'!AH129</f>
        <v>32028396093616.699</v>
      </c>
    </row>
    <row r="3" spans="1:35">
      <c r="A3" s="20" t="s">
        <v>247</v>
      </c>
      <c r="B3" s="594">
        <f ca="1">'petroleum-diesel'!D130</f>
        <v>666232027607.99988</v>
      </c>
      <c r="C3" s="594">
        <f ca="1">'petroleum-diesel'!E130</f>
        <v>642438026622</v>
      </c>
      <c r="D3" s="594">
        <f ca="1">'petroleum-diesel'!F130</f>
        <v>662266360777</v>
      </c>
      <c r="E3" s="594">
        <f ca="1">'petroleum-diesel'!G130</f>
        <v>559159023171</v>
      </c>
      <c r="F3" s="594">
        <f ca="1">'petroleum-diesel'!H130</f>
        <v>520310407803.08252</v>
      </c>
      <c r="G3" s="594">
        <f ca="1">'petroleum-diesel'!I130</f>
        <v>509449174362.93494</v>
      </c>
      <c r="H3" s="594">
        <f ca="1">'petroleum-diesel'!J130</f>
        <v>498587940922.78741</v>
      </c>
      <c r="I3" s="594">
        <f ca="1">'petroleum-diesel'!K130</f>
        <v>487726707482.64301</v>
      </c>
      <c r="J3" s="594">
        <f ca="1">'petroleum-diesel'!L130</f>
        <v>476865474042.49548</v>
      </c>
      <c r="K3" s="594">
        <f ca="1">'petroleum-diesel'!M130</f>
        <v>466004240602.34796</v>
      </c>
      <c r="L3" s="594">
        <f ca="1">'petroleum-diesel'!N130</f>
        <v>455143007162.20276</v>
      </c>
      <c r="M3" s="594">
        <f ca="1">'petroleum-diesel'!O130</f>
        <v>445665787634.50348</v>
      </c>
      <c r="N3" s="594">
        <f ca="1">'petroleum-diesel'!P130</f>
        <v>436188568106.80652</v>
      </c>
      <c r="O3" s="594">
        <f ca="1">'petroleum-diesel'!Q130</f>
        <v>426711348579.10645</v>
      </c>
      <c r="P3" s="594">
        <f ca="1">'petroleum-diesel'!R130</f>
        <v>417234129051.40948</v>
      </c>
      <c r="Q3" s="594">
        <f ca="1">'petroleum-diesel'!S130</f>
        <v>407756909523.70941</v>
      </c>
      <c r="R3" s="594">
        <f ca="1">'petroleum-diesel'!T130</f>
        <v>398279689996.01245</v>
      </c>
      <c r="S3" s="594">
        <f ca="1">'petroleum-diesel'!U130</f>
        <v>388802470468.31238</v>
      </c>
      <c r="T3" s="594">
        <f ca="1">'petroleum-diesel'!V130</f>
        <v>379325250940.61542</v>
      </c>
      <c r="U3" s="594">
        <f ca="1">'petroleum-diesel'!W130</f>
        <v>369848031412.91534</v>
      </c>
      <c r="V3" s="594">
        <f ca="1">'petroleum-diesel'!X130</f>
        <v>360370811885.21759</v>
      </c>
      <c r="W3" s="594">
        <f ca="1">'petroleum-diesel'!Y130</f>
        <v>351360389949.29089</v>
      </c>
      <c r="X3" s="594">
        <f ca="1">'petroleum-diesel'!Z130</f>
        <v>342349968013.36652</v>
      </c>
      <c r="Y3" s="594">
        <f ca="1">'petroleum-diesel'!AA130</f>
        <v>333339546077.43903</v>
      </c>
      <c r="Z3" s="594">
        <f ca="1">'petroleum-diesel'!AB130</f>
        <v>324329124141.51465</v>
      </c>
      <c r="AA3" s="594">
        <f ca="1">'petroleum-diesel'!AC130</f>
        <v>315318702205.58716</v>
      </c>
      <c r="AB3" s="594">
        <f ca="1">'petroleum-diesel'!AD130</f>
        <v>306308280269.66278</v>
      </c>
      <c r="AC3" s="594">
        <f ca="1">'petroleum-diesel'!AE130</f>
        <v>297297858333.73529</v>
      </c>
      <c r="AD3" s="594">
        <f ca="1">'petroleum-diesel'!AF130</f>
        <v>288287436397.81091</v>
      </c>
      <c r="AE3" s="594">
        <f ca="1">'petroleum-diesel'!AG130</f>
        <v>279277014461.88654</v>
      </c>
      <c r="AF3" s="594">
        <f ca="1">'petroleum-diesel'!AH130</f>
        <v>270266592525.95828</v>
      </c>
    </row>
    <row r="4" spans="1:35">
      <c r="A4" s="65" t="s">
        <v>248</v>
      </c>
      <c r="B4" s="594">
        <f ca="1">'petroleum-diesel'!D131</f>
        <v>0</v>
      </c>
      <c r="C4" s="594">
        <f ca="1">'petroleum-diesel'!E131</f>
        <v>0</v>
      </c>
      <c r="D4" s="594">
        <f ca="1">'petroleum-diesel'!F131</f>
        <v>0</v>
      </c>
      <c r="E4" s="594">
        <f ca="1">'petroleum-diesel'!G131</f>
        <v>0</v>
      </c>
      <c r="F4" s="594">
        <f ca="1">'petroleum-diesel'!H131</f>
        <v>0</v>
      </c>
      <c r="G4" s="594">
        <f ca="1">'petroleum-diesel'!I131</f>
        <v>0</v>
      </c>
      <c r="H4" s="594">
        <f ca="1">'petroleum-diesel'!J131</f>
        <v>0</v>
      </c>
      <c r="I4" s="594">
        <f ca="1">'petroleum-diesel'!K131</f>
        <v>0</v>
      </c>
      <c r="J4" s="594">
        <f ca="1">'petroleum-diesel'!L131</f>
        <v>0</v>
      </c>
      <c r="K4" s="594">
        <f ca="1">'petroleum-diesel'!M131</f>
        <v>0</v>
      </c>
      <c r="L4" s="594">
        <f ca="1">'petroleum-diesel'!N131</f>
        <v>0</v>
      </c>
      <c r="M4" s="594">
        <f ca="1">'petroleum-diesel'!O131</f>
        <v>0</v>
      </c>
      <c r="N4" s="594">
        <f ca="1">'petroleum-diesel'!P131</f>
        <v>0</v>
      </c>
      <c r="O4" s="594">
        <f ca="1">'petroleum-diesel'!Q131</f>
        <v>0</v>
      </c>
      <c r="P4" s="594">
        <f ca="1">'petroleum-diesel'!R131</f>
        <v>0</v>
      </c>
      <c r="Q4" s="594">
        <f ca="1">'petroleum-diesel'!S131</f>
        <v>0</v>
      </c>
      <c r="R4" s="594">
        <f ca="1">'petroleum-diesel'!T131</f>
        <v>0</v>
      </c>
      <c r="S4" s="594">
        <f ca="1">'petroleum-diesel'!U131</f>
        <v>0</v>
      </c>
      <c r="T4" s="594">
        <f ca="1">'petroleum-diesel'!V131</f>
        <v>0</v>
      </c>
      <c r="U4" s="594">
        <f ca="1">'petroleum-diesel'!W131</f>
        <v>0</v>
      </c>
      <c r="V4" s="594">
        <f ca="1">'petroleum-diesel'!X131</f>
        <v>0</v>
      </c>
      <c r="W4" s="594">
        <f ca="1">'petroleum-diesel'!Y131</f>
        <v>0</v>
      </c>
      <c r="X4" s="594">
        <f ca="1">'petroleum-diesel'!Z131</f>
        <v>0</v>
      </c>
      <c r="Y4" s="594">
        <f ca="1">'petroleum-diesel'!AA131</f>
        <v>0</v>
      </c>
      <c r="Z4" s="594">
        <f ca="1">'petroleum-diesel'!AB131</f>
        <v>0</v>
      </c>
      <c r="AA4" s="594">
        <f ca="1">'petroleum-diesel'!AC131</f>
        <v>0</v>
      </c>
      <c r="AB4" s="594">
        <f ca="1">'petroleum-diesel'!AD131</f>
        <v>0</v>
      </c>
      <c r="AC4" s="594">
        <f ca="1">'petroleum-diesel'!AE131</f>
        <v>0</v>
      </c>
      <c r="AD4" s="594">
        <f ca="1">'petroleum-diesel'!AF131</f>
        <v>0</v>
      </c>
      <c r="AE4" s="594">
        <f ca="1">'petroleum-diesel'!AG131</f>
        <v>0</v>
      </c>
      <c r="AF4" s="594">
        <f ca="1">'petroleum-diesel'!AH131</f>
        <v>0</v>
      </c>
    </row>
    <row r="5" spans="1:35">
      <c r="A5" s="20" t="s">
        <v>249</v>
      </c>
      <c r="B5" s="594">
        <f ca="1">'petroleum-diesel'!D132</f>
        <v>1474554652778.2192</v>
      </c>
      <c r="C5" s="594">
        <f ca="1">'petroleum-diesel'!E132</f>
        <v>1261082052258</v>
      </c>
      <c r="D5" s="594">
        <f ca="1">'petroleum-diesel'!F132</f>
        <v>1213494050286</v>
      </c>
      <c r="E5" s="594">
        <f ca="1">'petroleum-diesel'!G132</f>
        <v>1170371374501.8306</v>
      </c>
      <c r="F5" s="594">
        <f ca="1">'petroleum-diesel'!H132</f>
        <v>1206511172011.5691</v>
      </c>
      <c r="G5" s="594">
        <f ca="1">'petroleum-diesel'!I132</f>
        <v>1195163866994.0957</v>
      </c>
      <c r="H5" s="594">
        <f ca="1">'petroleum-diesel'!J132</f>
        <v>1183936925731.698</v>
      </c>
      <c r="I5" s="594">
        <f ca="1">'petroleum-diesel'!K132</f>
        <v>1172829303784.4248</v>
      </c>
      <c r="J5" s="594">
        <f ca="1">'petroleum-diesel'!L132</f>
        <v>1161839969282.3994</v>
      </c>
      <c r="K5" s="594">
        <f ca="1">'petroleum-diesel'!M132</f>
        <v>1150967902839.262</v>
      </c>
      <c r="L5" s="594">
        <f ca="1">'petroleum-diesel'!N132</f>
        <v>1140212097467.0679</v>
      </c>
      <c r="M5" s="594">
        <f ca="1">'petroleum-diesel'!O132</f>
        <v>1121105353540.5227</v>
      </c>
      <c r="N5" s="594">
        <f ca="1">'petroleum-diesel'!P132</f>
        <v>1102367584553.3152</v>
      </c>
      <c r="O5" s="594">
        <f ca="1">'petroleum-diesel'!Q132</f>
        <v>1083993181038.47</v>
      </c>
      <c r="P5" s="594">
        <f ca="1">'petroleum-diesel'!R132</f>
        <v>1065976659670.2159</v>
      </c>
      <c r="Q5" s="594">
        <f ca="1">'petroleum-diesel'!S132</f>
        <v>1048312661826.5012</v>
      </c>
      <c r="R5" s="594">
        <f ca="1">'petroleum-diesel'!T132</f>
        <v>1030995952200.275</v>
      </c>
      <c r="S5" s="594">
        <f ca="1">'petroleum-diesel'!U132</f>
        <v>1014021417459.363</v>
      </c>
      <c r="T5" s="594">
        <f ca="1">'petroleum-diesel'!V132</f>
        <v>997384064954.78247</v>
      </c>
      <c r="U5" s="594">
        <f ca="1">'petroleum-diesel'!W132</f>
        <v>981079021477.36975</v>
      </c>
      <c r="V5" s="594">
        <f ca="1">'petroleum-diesel'!X132</f>
        <v>965101532062.61584</v>
      </c>
      <c r="W5" s="594">
        <f ca="1">'petroleum-diesel'!Y132</f>
        <v>949012827512.93225</v>
      </c>
      <c r="X5" s="594">
        <f ca="1">'petroleum-diesel'!Z132</f>
        <v>933199431616.3949</v>
      </c>
      <c r="Y5" s="594">
        <f ca="1">'petroleum-diesel'!AA132</f>
        <v>917656622230.49133</v>
      </c>
      <c r="Z5" s="594">
        <f ca="1">'petroleum-diesel'!AB132</f>
        <v>902379758224.57642</v>
      </c>
      <c r="AA5" s="594">
        <f ca="1">'petroleum-diesel'!AC132</f>
        <v>887364278090.02734</v>
      </c>
      <c r="AB5" s="594">
        <f ca="1">'petroleum-diesel'!AD132</f>
        <v>872605698574.24426</v>
      </c>
      <c r="AC5" s="594">
        <f ca="1">'petroleum-diesel'!AE132</f>
        <v>858099613338.08484</v>
      </c>
      <c r="AD5" s="594">
        <f ca="1">'petroleum-diesel'!AF132</f>
        <v>843841691636.33276</v>
      </c>
      <c r="AE5" s="594">
        <f ca="1">'petroleum-diesel'!AG132</f>
        <v>829827677020.80371</v>
      </c>
      <c r="AF5" s="594">
        <f ca="1">'petroleum-diesel'!AH132</f>
        <v>816053386065.70203</v>
      </c>
    </row>
    <row r="6" spans="1:35">
      <c r="A6" s="20" t="s">
        <v>250</v>
      </c>
      <c r="B6" s="594">
        <f ca="1">'petroleum-diesel'!D133</f>
        <v>1137824749520.3928</v>
      </c>
      <c r="C6" s="594">
        <f ca="1">'petroleum-diesel'!E133</f>
        <v>499674020706</v>
      </c>
      <c r="D6" s="594">
        <f ca="1">'petroleum-diesel'!F133</f>
        <v>404498016762</v>
      </c>
      <c r="E6" s="594">
        <f ca="1">'petroleum-diesel'!G133</f>
        <v>426601148432.76831</v>
      </c>
      <c r="F6" s="594">
        <f ca="1">'petroleum-diesel'!H133</f>
        <v>436569241294.49823</v>
      </c>
      <c r="G6" s="594">
        <f ca="1">'petroleum-diesel'!I133</f>
        <v>435233173379.54901</v>
      </c>
      <c r="H6" s="594">
        <f ca="1">'petroleum-diesel'!J133</f>
        <v>433958442742.22168</v>
      </c>
      <c r="I6" s="594">
        <f ca="1">'petroleum-diesel'!K133</f>
        <v>432745229235.72717</v>
      </c>
      <c r="J6" s="594">
        <f ca="1">'petroleum-diesel'!L133</f>
        <v>431593723691.07361</v>
      </c>
      <c r="K6" s="594">
        <f ca="1">'petroleum-diesel'!M133</f>
        <v>430504128016.35291</v>
      </c>
      <c r="L6" s="594">
        <f ca="1">'petroleum-diesel'!N133</f>
        <v>429476655298.42383</v>
      </c>
      <c r="M6" s="594">
        <f ca="1">'petroleum-diesel'!O133</f>
        <v>427770700562.64166</v>
      </c>
      <c r="N6" s="594">
        <f ca="1">'petroleum-diesel'!P133</f>
        <v>426268256200.3634</v>
      </c>
      <c r="O6" s="594">
        <f ca="1">'petroleum-diesel'!Q133</f>
        <v>424970825931.3938</v>
      </c>
      <c r="P6" s="594">
        <f ca="1">'petroleum-diesel'!R133</f>
        <v>423880037082.99158</v>
      </c>
      <c r="Q6" s="594">
        <f ca="1">'petroleum-diesel'!S133</f>
        <v>422997642825.29907</v>
      </c>
      <c r="R6" s="594">
        <f ca="1">'petroleum-diesel'!T133</f>
        <v>422325524497.3866</v>
      </c>
      <c r="S6" s="594">
        <f ca="1">'petroleum-diesel'!U133</f>
        <v>421865694026.13892</v>
      </c>
      <c r="T6" s="594">
        <f ca="1">'petroleum-diesel'!V133</f>
        <v>421620296440.28699</v>
      </c>
      <c r="U6" s="594">
        <f ca="1">'petroleum-diesel'!W133</f>
        <v>421591612481.96161</v>
      </c>
      <c r="V6" s="594">
        <f ca="1">'petroleum-diesel'!X133</f>
        <v>421782061318.22345</v>
      </c>
      <c r="W6" s="594">
        <f ca="1">'petroleum-diesel'!Y133</f>
        <v>417158383888.53723</v>
      </c>
      <c r="X6" s="594">
        <f ca="1">'petroleum-diesel'!Z133</f>
        <v>412610069583.4519</v>
      </c>
      <c r="Y6" s="594">
        <f ca="1">'petroleum-diesel'!AA133</f>
        <v>408135831472.40833</v>
      </c>
      <c r="Z6" s="594">
        <f ca="1">'petroleum-diesel'!AB133</f>
        <v>403734404694.43665</v>
      </c>
      <c r="AA6" s="594">
        <f ca="1">'petroleum-diesel'!AC133</f>
        <v>399404546079.54297</v>
      </c>
      <c r="AB6" s="594">
        <f ca="1">'petroleum-diesel'!AD133</f>
        <v>395145033776.59045</v>
      </c>
      <c r="AC6" s="594">
        <f ca="1">'petroleum-diesel'!AE133</f>
        <v>390954666887.5647</v>
      </c>
      <c r="AD6" s="594">
        <f ca="1">'petroleum-diesel'!AF133</f>
        <v>386832265108.11414</v>
      </c>
      <c r="AE6" s="594">
        <f ca="1">'petroleum-diesel'!AG133</f>
        <v>382776668374.25702</v>
      </c>
      <c r="AF6" s="594">
        <f ca="1">'petroleum-diesel'!AH133</f>
        <v>378786736515.14929</v>
      </c>
    </row>
    <row r="7" spans="1:35">
      <c r="A7" s="20" t="s">
        <v>251</v>
      </c>
      <c r="B7" s="594">
        <f ca="1">'petroleum-diesel'!D134</f>
        <v>539706726664.81311</v>
      </c>
      <c r="C7" s="594">
        <f ca="1">'petroleum-diesel'!E134</f>
        <v>289493678662.99994</v>
      </c>
      <c r="D7" s="594">
        <f ca="1">'petroleum-diesel'!F134</f>
        <v>230008676198.00003</v>
      </c>
      <c r="E7" s="594">
        <f ca="1">'petroleum-diesel'!G134</f>
        <v>272424586973.51367</v>
      </c>
      <c r="F7" s="594">
        <f ca="1">'petroleum-diesel'!H134</f>
        <v>277776196155.01434</v>
      </c>
      <c r="G7" s="594">
        <f ca="1">'petroleum-diesel'!I134</f>
        <v>277808853157.6853</v>
      </c>
      <c r="H7" s="594">
        <f ca="1">'petroleum-diesel'!J134</f>
        <v>277886205097.41565</v>
      </c>
      <c r="I7" s="594">
        <f ca="1">'petroleum-diesel'!K134</f>
        <v>278008544172.09253</v>
      </c>
      <c r="J7" s="594">
        <f ca="1">'petroleum-diesel'!L134</f>
        <v>278176171613.48468</v>
      </c>
      <c r="K7" s="594">
        <f ca="1">'petroleum-diesel'!M134</f>
        <v>278389397792.03967</v>
      </c>
      <c r="L7" s="594">
        <f ca="1">'petroleum-diesel'!N134</f>
        <v>278648542323.80127</v>
      </c>
      <c r="M7" s="594">
        <f ca="1">'petroleum-diesel'!O134</f>
        <v>279222779689.96899</v>
      </c>
      <c r="N7" s="594">
        <f ca="1">'petroleum-diesel'!P134</f>
        <v>279948813220.47473</v>
      </c>
      <c r="O7" s="594">
        <f ca="1">'petroleum-diesel'!Q134</f>
        <v>280828725798.25574</v>
      </c>
      <c r="P7" s="594">
        <f ca="1">'petroleum-diesel'!R134</f>
        <v>281864703800.98828</v>
      </c>
      <c r="Q7" s="594">
        <f ca="1">'petroleum-diesel'!S134</f>
        <v>283059039401.6217</v>
      </c>
      <c r="R7" s="594">
        <f ca="1">'petroleum-diesel'!T134</f>
        <v>284414132949.82275</v>
      </c>
      <c r="S7" s="594">
        <f ca="1">'petroleum-diesel'!U134</f>
        <v>285932495436.47791</v>
      </c>
      <c r="T7" s="594">
        <f ca="1">'petroleum-diesel'!V134</f>
        <v>287616751043.46973</v>
      </c>
      <c r="U7" s="594">
        <f ca="1">'petroleum-diesel'!W134</f>
        <v>289469639781.01257</v>
      </c>
      <c r="V7" s="594">
        <f ca="1">'petroleum-diesel'!X134</f>
        <v>291494020214.90369</v>
      </c>
      <c r="W7" s="594">
        <f ca="1">'petroleum-diesel'!Y134</f>
        <v>288933887339.25812</v>
      </c>
      <c r="X7" s="594">
        <f ca="1">'petroleum-diesel'!Z134</f>
        <v>286413975553.6405</v>
      </c>
      <c r="Y7" s="594">
        <f ca="1">'petroleum-diesel'!AA134</f>
        <v>283933600432.68188</v>
      </c>
      <c r="Z7" s="594">
        <f ca="1">'petroleum-diesel'!AB134</f>
        <v>281492089284.56818</v>
      </c>
      <c r="AA7" s="594">
        <f ca="1">'petroleum-diesel'!AC134</f>
        <v>279088780949.75171</v>
      </c>
      <c r="AB7" s="594">
        <f ca="1">'petroleum-diesel'!AD134</f>
        <v>276723025603.11456</v>
      </c>
      <c r="AC7" s="594">
        <f ca="1">'petroleum-diesel'!AE134</f>
        <v>274394184559.52802</v>
      </c>
      <c r="AD7" s="594">
        <f ca="1">'petroleum-diesel'!AF134</f>
        <v>272101630082.74585</v>
      </c>
      <c r="AE7" s="594">
        <f ca="1">'petroleum-diesel'!AG134</f>
        <v>269844745197.57767</v>
      </c>
      <c r="AF7" s="594">
        <f ca="1">'petroleum-diesel'!AH134</f>
        <v>267622923505.28394</v>
      </c>
    </row>
    <row r="8" spans="1:35">
      <c r="A8" s="20" t="s">
        <v>252</v>
      </c>
      <c r="B8" s="594">
        <f ca="1">'petroleum-diesel'!D135</f>
        <v>199845899504.01926</v>
      </c>
      <c r="C8" s="594">
        <f ca="1">'petroleum-diesel'!E135</f>
        <v>214146008874</v>
      </c>
      <c r="D8" s="594">
        <f ca="1">'petroleum-diesel'!F135</f>
        <v>186386341057</v>
      </c>
      <c r="E8" s="594">
        <f ca="1">'petroleum-diesel'!G135</f>
        <v>171731277307.96021</v>
      </c>
      <c r="F8" s="594">
        <f ca="1">'petroleum-diesel'!H135</f>
        <v>177087873299.83713</v>
      </c>
      <c r="G8" s="594">
        <f ca="1">'petroleum-diesel'!I135</f>
        <v>175375922833.89182</v>
      </c>
      <c r="H8" s="594">
        <f ca="1">'petroleum-diesel'!J135</f>
        <v>173681340874.76956</v>
      </c>
      <c r="I8" s="594">
        <f ca="1">'petroleum-diesel'!K135</f>
        <v>172003964773.37848</v>
      </c>
      <c r="J8" s="594">
        <f ca="1">'petroleum-diesel'!L135</f>
        <v>170343633617.85217</v>
      </c>
      <c r="K8" s="594">
        <f ca="1">'petroleum-diesel'!M135</f>
        <v>168700188218.65601</v>
      </c>
      <c r="L8" s="594">
        <f ca="1">'petroleum-diesel'!N135</f>
        <v>167073471093.87573</v>
      </c>
      <c r="M8" s="594">
        <f ca="1">'petroleum-diesel'!O135</f>
        <v>164181751889.80527</v>
      </c>
      <c r="N8" s="594">
        <f ca="1">'petroleum-diesel'!P135</f>
        <v>161343016327.30414</v>
      </c>
      <c r="O8" s="594">
        <f ca="1">'petroleum-diesel'!Q135</f>
        <v>158556381838.28207</v>
      </c>
      <c r="P8" s="594">
        <f ca="1">'petroleum-diesel'!R135</f>
        <v>155820983062.41537</v>
      </c>
      <c r="Q8" s="594">
        <f ca="1">'petroleum-diesel'!S135</f>
        <v>153135971589.96817</v>
      </c>
      <c r="R8" s="594">
        <f ca="1">'petroleum-diesel'!T135</f>
        <v>150500515710.54874</v>
      </c>
      <c r="S8" s="594">
        <f ca="1">'petroleum-diesel'!U135</f>
        <v>147913800167.7363</v>
      </c>
      <c r="T8" s="594">
        <f ca="1">'petroleum-diesel'!V135</f>
        <v>145375025919.51685</v>
      </c>
      <c r="U8" s="594">
        <f ca="1">'petroleum-diesel'!W135</f>
        <v>142883409904.46848</v>
      </c>
      <c r="V8" s="594">
        <f ca="1">'petroleum-diesel'!X135</f>
        <v>140438184813.63919</v>
      </c>
      <c r="W8" s="594">
        <f ca="1">'petroleum-diesel'!Y135</f>
        <v>138056656134.33862</v>
      </c>
      <c r="X8" s="594">
        <f ca="1">'petroleum-diesel'!Z135</f>
        <v>135715942960.56696</v>
      </c>
      <c r="Y8" s="594">
        <f ca="1">'petroleum-diesel'!AA135</f>
        <v>133415345121.85529</v>
      </c>
      <c r="Z8" s="594">
        <f ca="1">'petroleum-diesel'!AB135</f>
        <v>131154174459.82509</v>
      </c>
      <c r="AA8" s="594">
        <f ca="1">'petroleum-diesel'!AC135</f>
        <v>128931754622.10782</v>
      </c>
      <c r="AB8" s="594">
        <f ca="1">'petroleum-diesel'!AD135</f>
        <v>126747420859.80011</v>
      </c>
      <c r="AC8" s="594">
        <f ca="1">'petroleum-diesel'!AE135</f>
        <v>124600519828.39384</v>
      </c>
      <c r="AD8" s="594">
        <f ca="1">'petroleum-diesel'!AF135</f>
        <v>122490409392.12143</v>
      </c>
      <c r="AE8" s="594">
        <f ca="1">'petroleum-diesel'!AG135</f>
        <v>120416458431.65785</v>
      </c>
      <c r="AF8" s="594">
        <f ca="1">'petroleum-diesel'!AH135</f>
        <v>118378046655.12164</v>
      </c>
    </row>
    <row r="9" spans="1:35">
      <c r="A9" s="20" t="s">
        <v>253</v>
      </c>
      <c r="B9" s="594">
        <f ca="1">'petroleum-diesel'!D136</f>
        <v>402458725803.14453</v>
      </c>
      <c r="C9" s="594">
        <f ca="1">'petroleum-diesel'!E136</f>
        <v>333116013804</v>
      </c>
      <c r="D9" s="594">
        <f ca="1">'petroleum-diesel'!F136</f>
        <v>309322012818</v>
      </c>
      <c r="E9" s="594">
        <f ca="1">'petroleum-diesel'!G136</f>
        <v>315293334675.12805</v>
      </c>
      <c r="F9" s="594">
        <f ca="1">'petroleum-diesel'!H136</f>
        <v>323934180445.45801</v>
      </c>
      <c r="G9" s="594">
        <f ca="1">'petroleum-diesel'!I136</f>
        <v>321833998344.12463</v>
      </c>
      <c r="H9" s="594">
        <f ca="1">'petroleum-diesel'!J136</f>
        <v>319772209192.76617</v>
      </c>
      <c r="I9" s="594">
        <f ca="1">'petroleum-diesel'!K136</f>
        <v>317748723157.19379</v>
      </c>
      <c r="J9" s="594">
        <f ca="1">'petroleum-diesel'!L136</f>
        <v>315763455974.97839</v>
      </c>
      <c r="K9" s="594">
        <f ca="1">'petroleum-diesel'!M136</f>
        <v>313816328976.83752</v>
      </c>
      <c r="L9" s="594">
        <f ca="1">'petroleum-diesel'!N136</f>
        <v>311907269109.05273</v>
      </c>
      <c r="M9" s="594">
        <f ca="1">'petroleum-diesel'!O136</f>
        <v>308556741634.0603</v>
      </c>
      <c r="N9" s="594">
        <f ca="1">'petroleum-diesel'!P136</f>
        <v>305329197372.60864</v>
      </c>
      <c r="O9" s="594">
        <f ca="1">'petroleum-diesel'!Q136</f>
        <v>302224337592.16595</v>
      </c>
      <c r="P9" s="594">
        <f ca="1">'petroleum-diesel'!R136</f>
        <v>299241924066.96118</v>
      </c>
      <c r="Q9" s="594">
        <f ca="1">'petroleum-diesel'!S136</f>
        <v>296381779633.5816</v>
      </c>
      <c r="R9" s="594">
        <f ca="1">'petroleum-diesel'!T136</f>
        <v>293643788784.5968</v>
      </c>
      <c r="S9" s="594">
        <f ca="1">'petroleum-diesel'!U136</f>
        <v>291027898300.94391</v>
      </c>
      <c r="T9" s="594">
        <f ca="1">'petroleum-diesel'!V136</f>
        <v>288534117923.83948</v>
      </c>
      <c r="U9" s="594">
        <f ca="1">'petroleum-diesel'!W136</f>
        <v>286162521067.01184</v>
      </c>
      <c r="V9" s="594">
        <f ca="1">'petroleum-diesel'!X136</f>
        <v>283913245570.07654</v>
      </c>
      <c r="W9" s="594">
        <f ca="1">'petroleum-diesel'!Y136</f>
        <v>280002933522.13324</v>
      </c>
      <c r="X9" s="594">
        <f ca="1">'petroleum-diesel'!Z136</f>
        <v>276158250748.25165</v>
      </c>
      <c r="Y9" s="594">
        <f ca="1">'petroleum-diesel'!AA136</f>
        <v>272378073514.95032</v>
      </c>
      <c r="Z9" s="594">
        <f ca="1">'petroleum-diesel'!AB136</f>
        <v>268661297364.27188</v>
      </c>
      <c r="AA9" s="594">
        <f ca="1">'petroleum-diesel'!AC136</f>
        <v>265006836783.09576</v>
      </c>
      <c r="AB9" s="594">
        <f ca="1">'petroleum-diesel'!AD136</f>
        <v>261413624878.1239</v>
      </c>
      <c r="AC9" s="594">
        <f ca="1">'petroleum-diesel'!AE136</f>
        <v>257880613056.44223</v>
      </c>
      <c r="AD9" s="594">
        <f ca="1">'petroleum-diesel'!AF136</f>
        <v>254406770711.56302</v>
      </c>
      <c r="AE9" s="594">
        <f ca="1">'petroleum-diesel'!AG136</f>
        <v>250991084914.85297</v>
      </c>
      <c r="AF9" s="594">
        <f ca="1">'petroleum-diesel'!AH136</f>
        <v>247632560112.25543</v>
      </c>
    </row>
    <row r="10" spans="1:35">
      <c r="A10" s="65" t="s">
        <v>254</v>
      </c>
      <c r="B10" s="594">
        <f ca="1">'petroleum-diesel'!D137</f>
        <v>489364334592.93011</v>
      </c>
      <c r="C10" s="594">
        <f ca="1">'petroleum-diesel'!E137</f>
        <v>0</v>
      </c>
      <c r="D10" s="594">
        <f ca="1">'petroleum-diesel'!F137</f>
        <v>0</v>
      </c>
      <c r="E10" s="594">
        <f ca="1">'petroleum-diesel'!G137</f>
        <v>407636216998.3006</v>
      </c>
      <c r="F10" s="594">
        <f ca="1">'petroleum-diesel'!H137</f>
        <v>421747772960.70966</v>
      </c>
      <c r="G10" s="594">
        <f ca="1">'petroleum-diesel'!I137</f>
        <v>417608517799.77594</v>
      </c>
      <c r="H10" s="594">
        <f ca="1">'petroleum-diesel'!J137</f>
        <v>413469262638.8421</v>
      </c>
      <c r="I10" s="594">
        <f ca="1">'petroleum-diesel'!K137</f>
        <v>409330007477.90839</v>
      </c>
      <c r="J10" s="594">
        <f ca="1">'petroleum-diesel'!L137</f>
        <v>405190752316.97296</v>
      </c>
      <c r="K10" s="594">
        <f ca="1">'petroleum-diesel'!M137</f>
        <v>401051497156.03918</v>
      </c>
      <c r="L10" s="594">
        <f ca="1">'petroleum-diesel'!N137</f>
        <v>396912241995.10645</v>
      </c>
      <c r="M10" s="594">
        <f ca="1">'petroleum-diesel'!O137</f>
        <v>392713498920.62445</v>
      </c>
      <c r="N10" s="594">
        <f ca="1">'petroleum-diesel'!P137</f>
        <v>388514755846.14349</v>
      </c>
      <c r="O10" s="594">
        <f ca="1">'petroleum-diesel'!Q137</f>
        <v>384316012771.66254</v>
      </c>
      <c r="P10" s="594">
        <f ca="1">'petroleum-diesel'!R137</f>
        <v>380117269697.18158</v>
      </c>
      <c r="Q10" s="594">
        <f ca="1">'petroleum-diesel'!S137</f>
        <v>375918526622.70068</v>
      </c>
      <c r="R10" s="594">
        <f ca="1">'petroleum-diesel'!T137</f>
        <v>371719783548.21973</v>
      </c>
      <c r="S10" s="594">
        <f ca="1">'petroleum-diesel'!U137</f>
        <v>367521040473.73871</v>
      </c>
      <c r="T10" s="594">
        <f ca="1">'petroleum-diesel'!V137</f>
        <v>363322297399.25781</v>
      </c>
      <c r="U10" s="594">
        <f ca="1">'petroleum-diesel'!W137</f>
        <v>359123554324.77686</v>
      </c>
      <c r="V10" s="594">
        <f ca="1">'petroleum-diesel'!X137</f>
        <v>354924811250.2959</v>
      </c>
      <c r="W10" s="594">
        <f ca="1">'petroleum-diesel'!Y137</f>
        <v>350947330913.07843</v>
      </c>
      <c r="X10" s="594">
        <f ca="1">'petroleum-diesel'!Z137</f>
        <v>346969850575.86261</v>
      </c>
      <c r="Y10" s="594">
        <f ca="1">'petroleum-diesel'!AA137</f>
        <v>342992370238.64667</v>
      </c>
      <c r="Z10" s="594">
        <f ca="1">'petroleum-diesel'!AB137</f>
        <v>339014889901.4292</v>
      </c>
      <c r="AA10" s="594">
        <f ca="1">'petroleum-diesel'!AC137</f>
        <v>335037409564.21338</v>
      </c>
      <c r="AB10" s="594">
        <f ca="1">'petroleum-diesel'!AD137</f>
        <v>331059929226.9975</v>
      </c>
      <c r="AC10" s="594">
        <f ca="1">'petroleum-diesel'!AE137</f>
        <v>327082448889.78003</v>
      </c>
      <c r="AD10" s="594">
        <f ca="1">'petroleum-diesel'!AF137</f>
        <v>323104968552.56427</v>
      </c>
      <c r="AE10" s="594">
        <f ca="1">'petroleum-diesel'!AG137</f>
        <v>319127488215.34839</v>
      </c>
      <c r="AF10" s="594">
        <f ca="1">'petroleum-diesel'!AH137</f>
        <v>315150007878.13232</v>
      </c>
    </row>
    <row r="11" spans="1:35" s="42" customFormat="1">
      <c r="A11" s="41" t="s">
        <v>255</v>
      </c>
      <c r="B11" s="594">
        <f ca="1">'petroleum-diesel'!D138</f>
        <v>60331174622093.25</v>
      </c>
      <c r="C11" s="594">
        <f ca="1">'petroleum-diesel'!E138</f>
        <v>65496673451372.633</v>
      </c>
      <c r="D11" s="594">
        <f ca="1">'petroleum-diesel'!F138</f>
        <v>56796606937909.258</v>
      </c>
      <c r="E11" s="594">
        <f ca="1">'petroleum-diesel'!G138</f>
        <v>55786302639020.375</v>
      </c>
      <c r="F11" s="594">
        <f ca="1">'petroleum-diesel'!H138</f>
        <v>60153129181866.914</v>
      </c>
      <c r="G11" s="594">
        <f ca="1">'petroleum-diesel'!I138</f>
        <v>60403385737833.508</v>
      </c>
      <c r="H11" s="594">
        <f ca="1">'petroleum-diesel'!J138</f>
        <v>60654688621554.25</v>
      </c>
      <c r="I11" s="594">
        <f ca="1">'petroleum-diesel'!K138</f>
        <v>60907042239208.703</v>
      </c>
      <c r="J11" s="594">
        <f ca="1">'petroleum-diesel'!L138</f>
        <v>61160451015721.414</v>
      </c>
      <c r="K11" s="594">
        <f ca="1">'petroleum-diesel'!M138</f>
        <v>61414919394842.836</v>
      </c>
      <c r="L11" s="594">
        <f ca="1">'petroleum-diesel'!N138</f>
        <v>61670451839230.523</v>
      </c>
      <c r="M11" s="594">
        <f ca="1">'petroleum-diesel'!O138</f>
        <v>61825302851023.258</v>
      </c>
      <c r="N11" s="594">
        <f ca="1">'petroleum-diesel'!P138</f>
        <v>61980598680899.156</v>
      </c>
      <c r="O11" s="594">
        <f ca="1">'petroleum-diesel'!Q138</f>
        <v>62136341076636.906</v>
      </c>
      <c r="P11" s="594">
        <f ca="1">'petroleum-diesel'!R138</f>
        <v>62292531796331.094</v>
      </c>
      <c r="Q11" s="594">
        <f ca="1">'petroleum-diesel'!S138</f>
        <v>62449172608471.57</v>
      </c>
      <c r="R11" s="594">
        <f ca="1">'petroleum-diesel'!T138</f>
        <v>62606265292023.531</v>
      </c>
      <c r="S11" s="594">
        <f ca="1">'petroleum-diesel'!U138</f>
        <v>62763811636508.297</v>
      </c>
      <c r="T11" s="594">
        <f ca="1">'petroleum-diesel'!V138</f>
        <v>62921813442084.688</v>
      </c>
      <c r="U11" s="594">
        <f ca="1">'petroleum-diesel'!W138</f>
        <v>63080272519631.172</v>
      </c>
      <c r="V11" s="594">
        <f ca="1">'petroleum-diesel'!X138</f>
        <v>63239190690828.719</v>
      </c>
      <c r="W11" s="594">
        <f ca="1">'petroleum-diesel'!Y138</f>
        <v>62987719173269.586</v>
      </c>
      <c r="X11" s="594">
        <f ca="1">'petroleum-diesel'!Z138</f>
        <v>62737455323157.148</v>
      </c>
      <c r="Y11" s="594">
        <f ca="1">'petroleum-diesel'!AA138</f>
        <v>62488395070465.641</v>
      </c>
      <c r="Z11" s="594">
        <f ca="1">'petroleum-diesel'!AB138</f>
        <v>62240534370813.836</v>
      </c>
      <c r="AA11" s="594">
        <f ca="1">'petroleum-diesel'!AC138</f>
        <v>61993869205420.711</v>
      </c>
      <c r="AB11" s="594">
        <f ca="1">'petroleum-diesel'!AD138</f>
        <v>61748395581061.711</v>
      </c>
      <c r="AC11" s="594">
        <f ca="1">'petroleum-diesel'!AE138</f>
        <v>61504109530025.781</v>
      </c>
      <c r="AD11" s="594">
        <f ca="1">'petroleum-diesel'!AF138</f>
        <v>61261007110073.125</v>
      </c>
      <c r="AE11" s="594">
        <f ca="1">'petroleum-diesel'!AG138</f>
        <v>61019084404393.523</v>
      </c>
      <c r="AF11" s="594">
        <f ca="1">'petroleum-diesel'!AH138</f>
        <v>60778337521565.539</v>
      </c>
    </row>
    <row r="12" spans="1:35" s="42" customFormat="1">
      <c r="A12" s="41" t="s">
        <v>305</v>
      </c>
      <c r="B12" s="594">
        <f ca="1">'petroleum-diesel'!D139</f>
        <v>23612544911274.766</v>
      </c>
      <c r="C12" s="594">
        <f ca="1">'petroleum-diesel'!E139</f>
        <v>25769182997261.363</v>
      </c>
      <c r="D12" s="594">
        <f ca="1">'petroleum-diesel'!F139</f>
        <v>22346206008357.742</v>
      </c>
      <c r="E12" s="594">
        <f ca="1">'petroleum-diesel'!G139</f>
        <v>21842990323143.246</v>
      </c>
      <c r="F12" s="594">
        <f ca="1">'petroleum-diesel'!H139</f>
        <v>23559704667464.609</v>
      </c>
      <c r="G12" s="594">
        <f ca="1">'petroleum-diesel'!I139</f>
        <v>23657508786742.617</v>
      </c>
      <c r="H12" s="594">
        <f ca="1">'petroleum-diesel'!J139</f>
        <v>23755720539781.813</v>
      </c>
      <c r="I12" s="594">
        <f ca="1">'petroleum-diesel'!K139</f>
        <v>23854341635383.41</v>
      </c>
      <c r="J12" s="594">
        <f ca="1">'petroleum-diesel'!L139</f>
        <v>23953373789571.605</v>
      </c>
      <c r="K12" s="594">
        <f ca="1">'petroleum-diesel'!M139</f>
        <v>24052818725624.453</v>
      </c>
      <c r="L12" s="594">
        <f ca="1">'petroleum-diesel'!N139</f>
        <v>24152678174104.891</v>
      </c>
      <c r="M12" s="594">
        <f ca="1">'petroleum-diesel'!O139</f>
        <v>24212614595456.168</v>
      </c>
      <c r="N12" s="594">
        <f ca="1">'petroleum-diesel'!P139</f>
        <v>24272717231428.023</v>
      </c>
      <c r="O12" s="594">
        <f ca="1">'petroleum-diesel'!Q139</f>
        <v>24332986691410.703</v>
      </c>
      <c r="P12" s="594">
        <f ca="1">'petroleum-diesel'!R139</f>
        <v>24393423588156.852</v>
      </c>
      <c r="Q12" s="594">
        <f ca="1">'petroleum-diesel'!S139</f>
        <v>24454028537806.539</v>
      </c>
      <c r="R12" s="594">
        <f ca="1">'petroleum-diesel'!T139</f>
        <v>24514802159912.52</v>
      </c>
      <c r="S12" s="594">
        <f ca="1">'petroleum-diesel'!U139</f>
        <v>24575745077465.688</v>
      </c>
      <c r="T12" s="594">
        <f ca="1">'petroleum-diesel'!V139</f>
        <v>24636857916920.758</v>
      </c>
      <c r="U12" s="594">
        <f ca="1">'petroleum-diesel'!W139</f>
        <v>24698141308222.156</v>
      </c>
      <c r="V12" s="594">
        <f ca="1">'petroleum-diesel'!X139</f>
        <v>24759595884830.133</v>
      </c>
      <c r="W12" s="594">
        <f ca="1">'petroleum-diesel'!Y139</f>
        <v>24659711595121.055</v>
      </c>
      <c r="X12" s="594">
        <f ca="1">'petroleum-diesel'!Z139</f>
        <v>24560295102073.859</v>
      </c>
      <c r="Y12" s="594">
        <f ca="1">'petroleum-diesel'!AA139</f>
        <v>24461344747162.215</v>
      </c>
      <c r="Z12" s="594">
        <f ca="1">'petroleum-diesel'!AB139</f>
        <v>24362858881504.313</v>
      </c>
      <c r="AA12" s="594">
        <f ca="1">'petroleum-diesel'!AC139</f>
        <v>24264835865841.91</v>
      </c>
      <c r="AB12" s="594">
        <f ca="1">'petroleum-diesel'!AD139</f>
        <v>24167274070519.688</v>
      </c>
      <c r="AC12" s="594">
        <f ca="1">'petroleum-diesel'!AE139</f>
        <v>24070171875464.797</v>
      </c>
      <c r="AD12" s="594">
        <f ca="1">'petroleum-diesel'!AF139</f>
        <v>23973527670166.688</v>
      </c>
      <c r="AE12" s="594">
        <f ca="1">'petroleum-diesel'!AG139</f>
        <v>23877339853657.168</v>
      </c>
      <c r="AF12" s="594">
        <f ca="1">'petroleum-diesel'!AH139</f>
        <v>23781606834490.715</v>
      </c>
    </row>
    <row r="13" spans="1:35">
      <c r="A13" s="20" t="s">
        <v>258</v>
      </c>
      <c r="B13" s="594">
        <f ca="1">'petroleum-diesel'!D140</f>
        <v>70610848498.947571</v>
      </c>
      <c r="C13" s="594">
        <f ca="1">'petroleum-diesel'!E140</f>
        <v>45072636153.480003</v>
      </c>
      <c r="D13" s="594">
        <f ca="1">'petroleum-diesel'!F140</f>
        <v>49593496340.819992</v>
      </c>
      <c r="E13" s="594">
        <f ca="1">'petroleum-diesel'!G140</f>
        <v>71208908354.078247</v>
      </c>
      <c r="F13" s="594">
        <f ca="1">'petroleum-diesel'!H140</f>
        <v>72780773965.280182</v>
      </c>
      <c r="G13" s="594">
        <f ca="1">'petroleum-diesel'!I140</f>
        <v>72638154197.457001</v>
      </c>
      <c r="H13" s="594">
        <f ca="1">'petroleum-diesel'!J140</f>
        <v>72506274410.605194</v>
      </c>
      <c r="I13" s="594">
        <f ca="1">'petroleum-diesel'!K140</f>
        <v>72385180721.507965</v>
      </c>
      <c r="J13" s="594">
        <f ca="1">'petroleum-diesel'!L140</f>
        <v>72274921263.030273</v>
      </c>
      <c r="K13" s="594">
        <f ca="1">'petroleum-diesel'!M140</f>
        <v>72175546204.448944</v>
      </c>
      <c r="L13" s="594">
        <f ca="1">'petroleum-diesel'!N140</f>
        <v>72087107772.235931</v>
      </c>
      <c r="M13" s="594">
        <f ca="1">'petroleum-diesel'!O140</f>
        <v>71953336158.908096</v>
      </c>
      <c r="N13" s="594">
        <f ca="1">'petroleum-diesel'!P140</f>
        <v>71855516574.340607</v>
      </c>
      <c r="O13" s="594">
        <f ca="1">'petroleum-diesel'!Q140</f>
        <v>71794001907.933105</v>
      </c>
      <c r="P13" s="594">
        <f ca="1">'petroleum-diesel'!R140</f>
        <v>71769167910.825058</v>
      </c>
      <c r="Q13" s="594">
        <f ca="1">'petroleum-diesel'!S140</f>
        <v>71781413648.268967</v>
      </c>
      <c r="R13" s="594">
        <f ca="1">'petroleum-diesel'!T140</f>
        <v>71831161969.220383</v>
      </c>
      <c r="S13" s="594">
        <f ca="1">'petroleum-diesel'!U140</f>
        <v>71918859993.582779</v>
      </c>
      <c r="T13" s="594">
        <f ca="1">'petroleum-diesel'!V140</f>
        <v>72044979617.558975</v>
      </c>
      <c r="U13" s="594">
        <f ca="1">'petroleum-diesel'!W140</f>
        <v>72210018037.575623</v>
      </c>
      <c r="V13" s="594">
        <f ca="1">'petroleum-diesel'!X140</f>
        <v>72414498293.262238</v>
      </c>
      <c r="W13" s="594">
        <f ca="1">'petroleum-diesel'!Y140</f>
        <v>71678330927.230362</v>
      </c>
      <c r="X13" s="594">
        <f ca="1">'petroleum-diesel'!Z140</f>
        <v>70954025821.98378</v>
      </c>
      <c r="Y13" s="594">
        <f ca="1">'petroleum-diesel'!AA140</f>
        <v>70241380631.213104</v>
      </c>
      <c r="Z13" s="594">
        <f ca="1">'petroleum-diesel'!AB140</f>
        <v>69540196478.315948</v>
      </c>
      <c r="AA13" s="594">
        <f ca="1">'petroleum-diesel'!AC140</f>
        <v>68850277896.873032</v>
      </c>
      <c r="AB13" s="594">
        <f ca="1">'petroleum-diesel'!AD140</f>
        <v>68171432772.14537</v>
      </c>
      <c r="AC13" s="594">
        <f ca="1">'petroleum-diesel'!AE140</f>
        <v>67503472283.575272</v>
      </c>
      <c r="AD13" s="594">
        <f ca="1">'petroleum-diesel'!AF140</f>
        <v>66846210848.273705</v>
      </c>
      <c r="AE13" s="594">
        <f ca="1">'petroleum-diesel'!AG140</f>
        <v>66199466065.47718</v>
      </c>
      <c r="AF13" s="594">
        <f ca="1">'petroleum-diesel'!AH140</f>
        <v>65563058661.957672</v>
      </c>
    </row>
    <row r="14" spans="1:35">
      <c r="A14" s="20" t="s">
        <v>306</v>
      </c>
      <c r="B14" s="594">
        <f ca="1">'petroleum-diesel'!D141</f>
        <v>5239302280342.2939</v>
      </c>
      <c r="C14" s="594">
        <f ca="1">'petroleum-diesel'!E141</f>
        <v>5213401581752.5205</v>
      </c>
      <c r="D14" s="594">
        <f ca="1">'petroleum-diesel'!F141</f>
        <v>5736314410088.1787</v>
      </c>
      <c r="E14" s="594">
        <f ca="1">'petroleum-diesel'!G141</f>
        <v>5752328958562.377</v>
      </c>
      <c r="F14" s="594">
        <f ca="1">'petroleum-diesel'!H141</f>
        <v>5931303721491.6719</v>
      </c>
      <c r="G14" s="594">
        <f ca="1">'petroleum-diesel'!I141</f>
        <v>5874353500122.5127</v>
      </c>
      <c r="H14" s="594">
        <f ca="1">'petroleum-diesel'!J141</f>
        <v>5817987510160.1699</v>
      </c>
      <c r="I14" s="594">
        <f ca="1">'petroleum-diesel'!K141</f>
        <v>5762200382260.5781</v>
      </c>
      <c r="J14" s="594">
        <f ca="1">'petroleum-diesel'!L141</f>
        <v>5706986806168.7129</v>
      </c>
      <c r="K14" s="594">
        <f ca="1">'petroleum-diesel'!M141</f>
        <v>5652341530238.0801</v>
      </c>
      <c r="L14" s="594">
        <f ca="1">'petroleum-diesel'!N141</f>
        <v>5598259360956.5986</v>
      </c>
      <c r="M14" s="594">
        <f ca="1">'petroleum-diesel'!O141</f>
        <v>5502136933088.9609</v>
      </c>
      <c r="N14" s="594">
        <f ca="1">'petroleum-diesel'!P141</f>
        <v>5407798949162.833</v>
      </c>
      <c r="O14" s="594">
        <f ca="1">'petroleum-diesel'!Q141</f>
        <v>5315216345190.957</v>
      </c>
      <c r="P14" s="594">
        <f ca="1">'petroleum-diesel'!R141</f>
        <v>5224360644487.4082</v>
      </c>
      <c r="Q14" s="594">
        <f ca="1">'petroleum-diesel'!S141</f>
        <v>5135203949440.8535</v>
      </c>
      <c r="R14" s="594">
        <f ca="1">'petroleum-diesel'!T141</f>
        <v>5047718933496.835</v>
      </c>
      <c r="S14" s="594">
        <f ca="1">'petroleum-diesel'!U141</f>
        <v>4961878833347.2646</v>
      </c>
      <c r="T14" s="594">
        <f ca="1">'petroleum-diesel'!V141</f>
        <v>4877657441325.377</v>
      </c>
      <c r="U14" s="594">
        <f ca="1">'petroleum-diesel'!W141</f>
        <v>4795029098004.501</v>
      </c>
      <c r="V14" s="594">
        <f ca="1">'petroleum-diesel'!X141</f>
        <v>4713968684999.0742</v>
      </c>
      <c r="W14" s="594">
        <f ca="1">'petroleum-diesel'!Y141</f>
        <v>4634371083971.1484</v>
      </c>
      <c r="X14" s="594">
        <f ca="1">'petroleum-diesel'!Z141</f>
        <v>4556137132312.5742</v>
      </c>
      <c r="Y14" s="594">
        <f ca="1">'petroleum-diesel'!AA141</f>
        <v>4479243438065.1279</v>
      </c>
      <c r="Z14" s="594">
        <f ca="1">'petroleum-diesel'!AB141</f>
        <v>4403667010580.6768</v>
      </c>
      <c r="AA14" s="594">
        <f ca="1">'petroleum-diesel'!AC141</f>
        <v>4329385253636.2676</v>
      </c>
      <c r="AB14" s="594">
        <f ca="1">'petroleum-diesel'!AD141</f>
        <v>4256375958667.3433</v>
      </c>
      <c r="AC14" s="594">
        <f ca="1">'petroleum-diesel'!AE141</f>
        <v>4184617298117.0474</v>
      </c>
      <c r="AD14" s="594">
        <f ca="1">'petroleum-diesel'!AF141</f>
        <v>4114087818899.6279</v>
      </c>
      <c r="AE14" s="594">
        <f ca="1">'petroleum-diesel'!AG141</f>
        <v>4044766435975.9834</v>
      </c>
      <c r="AF14" s="594">
        <f ca="1">'petroleum-diesel'!AH141</f>
        <v>3976632426039.4302</v>
      </c>
    </row>
    <row r="15" spans="1:35">
      <c r="A15" s="20" t="s">
        <v>259</v>
      </c>
      <c r="B15" s="594">
        <f ca="1">'petroleum-diesel'!D142</f>
        <v>3245258344853.4858</v>
      </c>
      <c r="C15" s="594">
        <f ca="1">'petroleum-diesel'!E142</f>
        <v>178455007395</v>
      </c>
      <c r="D15" s="594">
        <f ca="1">'petroleum-diesel'!F142</f>
        <v>146729672747</v>
      </c>
      <c r="E15" s="594">
        <f ca="1">'petroleum-diesel'!G142</f>
        <v>2588248814112.084</v>
      </c>
      <c r="F15" s="594">
        <f ca="1">'petroleum-diesel'!H142</f>
        <v>2280314467281.5557</v>
      </c>
      <c r="G15" s="594">
        <f ca="1">'petroleum-diesel'!I142</f>
        <v>2355104007483.6025</v>
      </c>
      <c r="H15" s="594">
        <f ca="1">'petroleum-diesel'!J142</f>
        <v>2432371892683.8091</v>
      </c>
      <c r="I15" s="594">
        <f ca="1">'petroleum-diesel'!K142</f>
        <v>2512200695651.1289</v>
      </c>
      <c r="J15" s="594">
        <f ca="1">'petroleum-diesel'!L142</f>
        <v>2594675748053.0078</v>
      </c>
      <c r="K15" s="594">
        <f ca="1">'petroleum-diesel'!M142</f>
        <v>2679885232769.2139</v>
      </c>
      <c r="L15" s="594">
        <f ca="1">'petroleum-diesel'!N142</f>
        <v>2767920279296.8506</v>
      </c>
      <c r="M15" s="594">
        <f ca="1">'petroleum-diesel'!O142</f>
        <v>2792288687817.5986</v>
      </c>
      <c r="N15" s="594">
        <f ca="1">'petroleum-diesel'!P142</f>
        <v>2816952325379.4185</v>
      </c>
      <c r="O15" s="594">
        <f ca="1">'petroleum-diesel'!Q142</f>
        <v>2841913164826.5171</v>
      </c>
      <c r="P15" s="594">
        <f ca="1">'petroleum-diesel'!R142</f>
        <v>2867173215353.7783</v>
      </c>
      <c r="Q15" s="594">
        <f ca="1">'petroleum-diesel'!S142</f>
        <v>2892734522569.8569</v>
      </c>
      <c r="R15" s="594">
        <f ca="1">'petroleum-diesel'!T142</f>
        <v>2918599168566.144</v>
      </c>
      <c r="S15" s="594">
        <f ca="1">'petroleum-diesel'!U142</f>
        <v>2944769271991.5654</v>
      </c>
      <c r="T15" s="594">
        <f ca="1">'petroleum-diesel'!V142</f>
        <v>2971246988133.1875</v>
      </c>
      <c r="U15" s="594">
        <f ca="1">'petroleum-diesel'!W142</f>
        <v>2998034509002.5947</v>
      </c>
      <c r="V15" s="594">
        <f ca="1">'petroleum-diesel'!X142</f>
        <v>3025134063428.0059</v>
      </c>
      <c r="W15" s="594">
        <f ca="1">'petroleum-diesel'!Y142</f>
        <v>3020727646095.7075</v>
      </c>
      <c r="X15" s="594">
        <f ca="1">'petroleum-diesel'!Z142</f>
        <v>3016347001231.9019</v>
      </c>
      <c r="Y15" s="594">
        <f ca="1">'petroleum-diesel'!AA142</f>
        <v>3011991767981.8374</v>
      </c>
      <c r="Z15" s="594">
        <f ca="1">'petroleum-diesel'!AB142</f>
        <v>3007661591111.3784</v>
      </c>
      <c r="AA15" s="594">
        <f ca="1">'petroleum-diesel'!AC142</f>
        <v>3003356120918.8184</v>
      </c>
      <c r="AB15" s="594">
        <f ca="1">'petroleum-diesel'!AD142</f>
        <v>2999075013148.0742</v>
      </c>
      <c r="AC15" s="594">
        <f ca="1">'petroleum-diesel'!AE142</f>
        <v>2994817928903.2485</v>
      </c>
      <c r="AD15" s="594">
        <f ca="1">'petroleum-diesel'!AF142</f>
        <v>2990584534564.5298</v>
      </c>
      <c r="AE15" s="594">
        <f ca="1">'petroleum-diesel'!AG142</f>
        <v>2986374501705.4121</v>
      </c>
      <c r="AF15" s="594">
        <f ca="1">'petroleum-diesel'!AH142</f>
        <v>2982187507011.2148</v>
      </c>
    </row>
    <row r="16" spans="1:35">
      <c r="A16" s="20" t="s">
        <v>260</v>
      </c>
      <c r="B16" s="594">
        <f ca="1">'petroleum-diesel'!D143</f>
        <v>346190305810.66522</v>
      </c>
      <c r="C16" s="594">
        <f ca="1">'petroleum-diesel'!E143</f>
        <v>44770291328.921059</v>
      </c>
      <c r="D16" s="594">
        <f ca="1">'petroleum-diesel'!F143</f>
        <v>43413615834.105263</v>
      </c>
      <c r="E16" s="594">
        <f ca="1">'petroleum-diesel'!G143</f>
        <v>309091734408.16498</v>
      </c>
      <c r="F16" s="594">
        <f ca="1">'petroleum-diesel'!H143</f>
        <v>282573691999.71301</v>
      </c>
      <c r="G16" s="594">
        <f ca="1">'petroleum-diesel'!I143</f>
        <v>286231063010.41925</v>
      </c>
      <c r="H16" s="594">
        <f ca="1">'petroleum-diesel'!J143</f>
        <v>289954976472.62256</v>
      </c>
      <c r="I16" s="594">
        <f ca="1">'petroleum-diesel'!K143</f>
        <v>293747130360.73932</v>
      </c>
      <c r="J16" s="594">
        <f ca="1">'petroleum-diesel'!L143</f>
        <v>297609274772.63763</v>
      </c>
      <c r="K16" s="594">
        <f ca="1">'petroleum-diesel'!M143</f>
        <v>301543213642.90033</v>
      </c>
      <c r="L16" s="594">
        <f ca="1">'petroleum-diesel'!N143</f>
        <v>305550806513.61169</v>
      </c>
      <c r="M16" s="594">
        <f ca="1">'petroleum-diesel'!O143</f>
        <v>308672961099.08459</v>
      </c>
      <c r="N16" s="594">
        <f ca="1">'petroleum-diesel'!P143</f>
        <v>311831945298.92004</v>
      </c>
      <c r="O16" s="594">
        <f ca="1">'petroleum-diesel'!Q143</f>
        <v>315028274552.76019</v>
      </c>
      <c r="P16" s="594">
        <f ca="1">'petroleum-diesel'!R143</f>
        <v>318262472667.13373</v>
      </c>
      <c r="Q16" s="594">
        <f ca="1">'petroleum-diesel'!S143</f>
        <v>321535071965.11194</v>
      </c>
      <c r="R16" s="594">
        <f ca="1">'petroleum-diesel'!T143</f>
        <v>324846613438.78345</v>
      </c>
      <c r="S16" s="594">
        <f ca="1">'petroleum-diesel'!U143</f>
        <v>328197646904.60474</v>
      </c>
      <c r="T16" s="594">
        <f ca="1">'petroleum-diesel'!V143</f>
        <v>331588731161.67993</v>
      </c>
      <c r="U16" s="594">
        <f ca="1">'petroleum-diesel'!W143</f>
        <v>335020434153.02795</v>
      </c>
      <c r="V16" s="594">
        <f ca="1">'petroleum-diesel'!X143</f>
        <v>338493333129.89282</v>
      </c>
      <c r="W16" s="594">
        <f ca="1">'petroleum-diesel'!Y143</f>
        <v>341183010812.67108</v>
      </c>
      <c r="X16" s="594">
        <f ca="1">'petroleum-diesel'!Z143</f>
        <v>343899570093.86017</v>
      </c>
      <c r="Y16" s="594">
        <f ca="1">'petroleum-diesel'!AA143</f>
        <v>346643351935.07202</v>
      </c>
      <c r="Z16" s="594">
        <f ca="1">'petroleum-diesel'!AB143</f>
        <v>349414702376.91003</v>
      </c>
      <c r="AA16" s="594">
        <f ca="1">'petroleum-diesel'!AC143</f>
        <v>352213972620.82806</v>
      </c>
      <c r="AB16" s="594">
        <f ca="1">'petroleum-diesel'!AD143</f>
        <v>355041519112.34998</v>
      </c>
      <c r="AC16" s="594">
        <f ca="1">'petroleum-diesel'!AE143</f>
        <v>357897703625.67712</v>
      </c>
      <c r="AD16" s="594">
        <f ca="1">'petroleum-diesel'!AF143</f>
        <v>360782893349.70306</v>
      </c>
      <c r="AE16" s="594">
        <f ca="1">'petroleum-diesel'!AG143</f>
        <v>363697460975.46228</v>
      </c>
      <c r="AF16" s="594">
        <f ca="1">'petroleum-diesel'!AH143</f>
        <v>366641784785.03589</v>
      </c>
    </row>
    <row r="17" spans="1:33">
      <c r="A17" s="20" t="s">
        <v>307</v>
      </c>
      <c r="B17" s="594">
        <f ca="1">'petroleum-diesel'!D144</f>
        <v>462276860678.78546</v>
      </c>
      <c r="C17" s="594">
        <f ca="1">'petroleum-diesel'!E144</f>
        <v>86096714094.078964</v>
      </c>
      <c r="D17" s="594">
        <f ca="1">'petroleum-diesel'!F144</f>
        <v>83487722757.894745</v>
      </c>
      <c r="E17" s="594">
        <f ca="1">'petroleum-diesel'!G144</f>
        <v>415061038356.65686</v>
      </c>
      <c r="F17" s="594">
        <f ca="1">'petroleum-diesel'!H144</f>
        <v>378281265526.32196</v>
      </c>
      <c r="G17" s="594">
        <f ca="1">'petroleum-diesel'!I144</f>
        <v>383713623792.67975</v>
      </c>
      <c r="H17" s="594">
        <f ca="1">'petroleum-diesel'!J144</f>
        <v>389258425038.55585</v>
      </c>
      <c r="I17" s="594">
        <f ca="1">'petroleum-diesel'!K144</f>
        <v>394918784090.39453</v>
      </c>
      <c r="J17" s="594">
        <f ca="1">'petroleum-diesel'!L144</f>
        <v>400697914552.75854</v>
      </c>
      <c r="K17" s="594">
        <f ca="1">'petroleum-diesel'!M144</f>
        <v>406599132088.91516</v>
      </c>
      <c r="L17" s="594">
        <f ca="1">'petroleum-diesel'!N144</f>
        <v>412625857811.91107</v>
      </c>
      <c r="M17" s="594">
        <f ca="1">'petroleum-diesel'!O144</f>
        <v>417139244930.11401</v>
      </c>
      <c r="N17" s="594">
        <f ca="1">'petroleum-diesel'!P144</f>
        <v>421710757018.5332</v>
      </c>
      <c r="O17" s="594">
        <f ca="1">'petroleum-diesel'!Q144</f>
        <v>426341277093.20685</v>
      </c>
      <c r="P17" s="594">
        <f ca="1">'petroleum-diesel'!R144</f>
        <v>431031703338.35901</v>
      </c>
      <c r="Q17" s="594">
        <f ca="1">'petroleum-diesel'!S144</f>
        <v>435782949386.34302</v>
      </c>
      <c r="R17" s="594">
        <f ca="1">'petroleum-diesel'!T144</f>
        <v>440595944602.94135</v>
      </c>
      <c r="S17" s="594">
        <f ca="1">'petroleum-diesel'!U144</f>
        <v>445471634378.12592</v>
      </c>
      <c r="T17" s="594">
        <f ca="1">'petroleum-diesel'!V144</f>
        <v>450410980422.38501</v>
      </c>
      <c r="U17" s="594">
        <f ca="1">'petroleum-diesel'!W144</f>
        <v>455414961068.72534</v>
      </c>
      <c r="V17" s="594">
        <f ca="1">'petroleum-diesel'!X144</f>
        <v>460484571580.45947</v>
      </c>
      <c r="W17" s="594">
        <f ca="1">'petroleum-diesel'!Y144</f>
        <v>464486977934.67761</v>
      </c>
      <c r="X17" s="594">
        <f ca="1">'petroleum-diesel'!Z144</f>
        <v>468533891867.73669</v>
      </c>
      <c r="Y17" s="594">
        <f ca="1">'petroleum-diesel'!AA144</f>
        <v>472625924919.25934</v>
      </c>
      <c r="Z17" s="594">
        <f ca="1">'petroleum-diesel'!AB144</f>
        <v>476763698124.90497</v>
      </c>
      <c r="AA17" s="594">
        <f ca="1">'petroleum-diesel'!AC144</f>
        <v>480947842172.12103</v>
      </c>
      <c r="AB17" s="594">
        <f ca="1">'petroleum-diesel'!AD144</f>
        <v>485178997558.50818</v>
      </c>
      <c r="AC17" s="594">
        <f ca="1">'petroleum-diesel'!AE144</f>
        <v>489457814752.83673</v>
      </c>
      <c r="AD17" s="594">
        <f ca="1">'petroleum-diesel'!AF144</f>
        <v>493784954358.76477</v>
      </c>
      <c r="AE17" s="594">
        <f ca="1">'petroleum-diesel'!AG144</f>
        <v>498161087281.29968</v>
      </c>
      <c r="AF17" s="594">
        <f ca="1">'petroleum-diesel'!AH144</f>
        <v>502586894896.05176</v>
      </c>
    </row>
    <row r="18" spans="1:33">
      <c r="A18" s="20" t="s">
        <v>308</v>
      </c>
      <c r="B18" s="594">
        <f ca="1">'petroleum-diesel'!D145</f>
        <v>1541985546862.5042</v>
      </c>
      <c r="C18" s="594">
        <f ca="1">'petroleum-diesel'!E145</f>
        <v>388164846593.64404</v>
      </c>
      <c r="D18" s="594">
        <f ca="1">'petroleum-diesel'!F145</f>
        <v>380771230468.05078</v>
      </c>
      <c r="E18" s="594">
        <f ca="1">'petroleum-diesel'!G145</f>
        <v>1420621884161.946</v>
      </c>
      <c r="F18" s="594">
        <f ca="1">'petroleum-diesel'!H145</f>
        <v>1386816940836.2344</v>
      </c>
      <c r="G18" s="594">
        <f ca="1">'petroleum-diesel'!I145</f>
        <v>1414255935497.5024</v>
      </c>
      <c r="H18" s="594">
        <f ca="1">'petroleum-diesel'!J145</f>
        <v>1442400619398.4478</v>
      </c>
      <c r="I18" s="594">
        <f ca="1">'petroleum-diesel'!K145</f>
        <v>1471273420996.3589</v>
      </c>
      <c r="J18" s="594">
        <f ca="1">'petroleum-diesel'!L145</f>
        <v>1500897568113.1006</v>
      </c>
      <c r="K18" s="594">
        <f ca="1">'petroleum-diesel'!M145</f>
        <v>1531297117841.0605</v>
      </c>
      <c r="L18" s="594">
        <f ca="1">'petroleum-diesel'!N145</f>
        <v>1562496987588.5981</v>
      </c>
      <c r="M18" s="594">
        <f ca="1">'petroleum-diesel'!O145</f>
        <v>1567632545376.5212</v>
      </c>
      <c r="N18" s="594">
        <f ca="1">'petroleum-diesel'!P145</f>
        <v>1573019383444.3376</v>
      </c>
      <c r="O18" s="594">
        <f ca="1">'petroleum-diesel'!Q145</f>
        <v>1578657049071.6074</v>
      </c>
      <c r="P18" s="594">
        <f ca="1">'petroleum-diesel'!R145</f>
        <v>1584545136923.3721</v>
      </c>
      <c r="Q18" s="594">
        <f ca="1">'petroleum-diesel'!S145</f>
        <v>1590683288710.7463</v>
      </c>
      <c r="R18" s="594">
        <f ca="1">'petroleum-diesel'!T145</f>
        <v>1597071192861.8394</v>
      </c>
      <c r="S18" s="594">
        <f ca="1">'petroleum-diesel'!U145</f>
        <v>1603708584202.8765</v>
      </c>
      <c r="T18" s="594">
        <f ca="1">'petroleum-diesel'!V145</f>
        <v>1610595243649.4126</v>
      </c>
      <c r="U18" s="594">
        <f ca="1">'petroleum-diesel'!W145</f>
        <v>1617730997907.5215</v>
      </c>
      <c r="V18" s="594">
        <f ca="1">'petroleum-diesel'!X145</f>
        <v>1625115719184.8555</v>
      </c>
      <c r="W18" s="594">
        <f ca="1">'petroleum-diesel'!Y145</f>
        <v>1621492381578.0439</v>
      </c>
      <c r="X18" s="594">
        <f ca="1">'petroleum-diesel'!Z145</f>
        <v>1617956431926.4409</v>
      </c>
      <c r="Y18" s="594">
        <f ca="1">'petroleum-diesel'!AA145</f>
        <v>1614506603088.8843</v>
      </c>
      <c r="Z18" s="594">
        <f ca="1">'petroleum-diesel'!AB145</f>
        <v>1611141647121.4055</v>
      </c>
      <c r="AA18" s="594">
        <f ca="1">'petroleum-diesel'!AC145</f>
        <v>1607860334987.7371</v>
      </c>
      <c r="AB18" s="594">
        <f ca="1">'petroleum-diesel'!AD145</f>
        <v>1604661456274.1824</v>
      </c>
      <c r="AC18" s="594">
        <f ca="1">'petroleum-diesel'!AE145</f>
        <v>1601543818908.7878</v>
      </c>
      <c r="AD18" s="594">
        <f ca="1">'petroleum-diesel'!AF145</f>
        <v>1598506248884.7571</v>
      </c>
      <c r="AE18" s="594">
        <f ca="1">'petroleum-diesel'!AG145</f>
        <v>1595547589988.0322</v>
      </c>
      <c r="AF18" s="594">
        <f ca="1">'petroleum-diesel'!AH145</f>
        <v>1592666703528.9885</v>
      </c>
    </row>
    <row r="19" spans="1:33">
      <c r="A19" s="20" t="s">
        <v>309</v>
      </c>
      <c r="B19" s="594">
        <f ca="1">'petroleum-diesel'!D146</f>
        <v>536378780075.75867</v>
      </c>
      <c r="C19" s="594">
        <f ca="1">'petroleum-diesel'!E146</f>
        <v>352877133266.94916</v>
      </c>
      <c r="D19" s="594">
        <f ca="1">'petroleum-diesel'!F146</f>
        <v>346155664061.86438</v>
      </c>
      <c r="E19" s="594">
        <f ca="1">'petroleum-diesel'!G146</f>
        <v>512256284214.03912</v>
      </c>
      <c r="F19" s="594">
        <f ca="1">'petroleum-diesel'!H146</f>
        <v>490200898461.96289</v>
      </c>
      <c r="G19" s="594">
        <f ca="1">'petroleum-diesel'!I146</f>
        <v>504734643151.35455</v>
      </c>
      <c r="H19" s="594">
        <f ca="1">'petroleum-diesel'!J146</f>
        <v>519769263168.69397</v>
      </c>
      <c r="I19" s="594">
        <f ca="1">'petroleum-diesel'!K146</f>
        <v>535323247557.59839</v>
      </c>
      <c r="J19" s="594">
        <f ca="1">'petroleum-diesel'!L146</f>
        <v>551415786379.58594</v>
      </c>
      <c r="K19" s="594">
        <f ca="1">'petroleum-diesel'!M146</f>
        <v>568066797554.37183</v>
      </c>
      <c r="L19" s="594">
        <f ca="1">'petroleum-diesel'!N146</f>
        <v>585296954731.3938</v>
      </c>
      <c r="M19" s="594">
        <f ca="1">'petroleum-diesel'!O146</f>
        <v>580847735150.39832</v>
      </c>
      <c r="N19" s="594">
        <f ca="1">'petroleum-diesel'!P146</f>
        <v>576527406271.16064</v>
      </c>
      <c r="O19" s="594">
        <f ca="1">'petroleum-diesel'!Q146</f>
        <v>572334469724.5437</v>
      </c>
      <c r="P19" s="594">
        <f ca="1">'petroleum-diesel'!R146</f>
        <v>568267458353.78613</v>
      </c>
      <c r="Q19" s="594">
        <f ca="1">'petroleum-diesel'!S146</f>
        <v>564324935776.41309</v>
      </c>
      <c r="R19" s="594">
        <f ca="1">'petroleum-diesel'!T146</f>
        <v>560505495954.11487</v>
      </c>
      <c r="S19" s="594">
        <f ca="1">'petroleum-diesel'!U146</f>
        <v>556807762770.474</v>
      </c>
      <c r="T19" s="594">
        <f ca="1">'petroleum-diesel'!V146</f>
        <v>553230389616.41833</v>
      </c>
      <c r="U19" s="594">
        <f ca="1">'petroleum-diesel'!W146</f>
        <v>549772058983.28479</v>
      </c>
      <c r="V19" s="594">
        <f ca="1">'petroleum-diesel'!X146</f>
        <v>546431482063.37708</v>
      </c>
      <c r="W19" s="594">
        <f ca="1">'petroleum-diesel'!Y146</f>
        <v>541679519314.49731</v>
      </c>
      <c r="X19" s="594">
        <f ca="1">'petroleum-diesel'!Z146</f>
        <v>537004716656.35413</v>
      </c>
      <c r="Y19" s="594">
        <f ca="1">'petroleum-diesel'!AA146</f>
        <v>532405918566.0813</v>
      </c>
      <c r="Z19" s="594">
        <f ca="1">'petroleum-diesel'!AB146</f>
        <v>527881986967.20703</v>
      </c>
      <c r="AA19" s="594">
        <f ca="1">'petroleum-diesel'!AC146</f>
        <v>523431800966.46741</v>
      </c>
      <c r="AB19" s="594">
        <f ca="1">'petroleum-diesel'!AD146</f>
        <v>519054256594.58936</v>
      </c>
      <c r="AC19" s="594">
        <f ca="1">'petroleum-diesel'!AE146</f>
        <v>514748266550.98608</v>
      </c>
      <c r="AD19" s="594">
        <f ca="1">'petroleum-diesel'!AF146</f>
        <v>510512759952.30298</v>
      </c>
      <c r="AE19" s="594">
        <f ca="1">'petroleum-diesel'!AG146</f>
        <v>506346682084.75757</v>
      </c>
      <c r="AF19" s="594">
        <f ca="1">'petroleum-diesel'!AH146</f>
        <v>502248994160.21619</v>
      </c>
    </row>
    <row r="20" spans="1:33">
      <c r="A20" s="20" t="s">
        <v>310</v>
      </c>
      <c r="B20" s="594">
        <f ca="1">'petroleum-diesel'!D147</f>
        <v>1554806193932.6873</v>
      </c>
      <c r="C20" s="594">
        <f ca="1">'petroleum-diesel'!E147</f>
        <v>1340933106414.407</v>
      </c>
      <c r="D20" s="594">
        <f ca="1">'petroleum-diesel'!F147</f>
        <v>1315391523435.085</v>
      </c>
      <c r="E20" s="594">
        <f ca="1">'petroleum-diesel'!G147</f>
        <v>1511297161669.5186</v>
      </c>
      <c r="F20" s="594">
        <f ca="1">'petroleum-diesel'!H147</f>
        <v>1432333382942.6101</v>
      </c>
      <c r="G20" s="594">
        <f ca="1">'petroleum-diesel'!I147</f>
        <v>1481746069264.8652</v>
      </c>
      <c r="H20" s="594">
        <f ca="1">'petroleum-diesel'!J147</f>
        <v>1532983507979.9246</v>
      </c>
      <c r="I20" s="594">
        <f ca="1">'petroleum-diesel'!K147</f>
        <v>1586114895841.5891</v>
      </c>
      <c r="J20" s="594">
        <f ca="1">'petroleum-diesel'!L147</f>
        <v>1641212079128.2368</v>
      </c>
      <c r="K20" s="594">
        <f ca="1">'petroleum-diesel'!M147</f>
        <v>1698349655442.1514</v>
      </c>
      <c r="L20" s="594">
        <f ca="1">'petroleum-diesel'!N147</f>
        <v>1757605079424.9104</v>
      </c>
      <c r="M20" s="594">
        <f ca="1">'petroleum-diesel'!O147</f>
        <v>1735604717492.9604</v>
      </c>
      <c r="N20" s="594">
        <f ca="1">'petroleum-diesel'!P147</f>
        <v>1714038533181.7646</v>
      </c>
      <c r="O20" s="594">
        <f ca="1">'petroleum-diesel'!Q147</f>
        <v>1692900225591.6614</v>
      </c>
      <c r="P20" s="594">
        <f ca="1">'petroleum-diesel'!R147</f>
        <v>1672183605801.96</v>
      </c>
      <c r="Q20" s="594">
        <f ca="1">'petroleum-diesel'!S147</f>
        <v>1651882595133.8369</v>
      </c>
      <c r="R20" s="594">
        <f ca="1">'petroleum-diesel'!T147</f>
        <v>1631991223442.7266</v>
      </c>
      <c r="S20" s="594">
        <f ca="1">'petroleum-diesel'!U147</f>
        <v>1612503627439.7258</v>
      </c>
      <c r="T20" s="594">
        <f ca="1">'petroleum-diesel'!V147</f>
        <v>1593414049041.5637</v>
      </c>
      <c r="U20" s="594">
        <f ca="1">'petroleum-diesel'!W147</f>
        <v>1574716833748.6648</v>
      </c>
      <c r="V20" s="594">
        <f ca="1">'petroleum-diesel'!X147</f>
        <v>1556406429050.8701</v>
      </c>
      <c r="W20" s="594">
        <f ca="1">'petroleum-diesel'!Y147</f>
        <v>1537534510719.4927</v>
      </c>
      <c r="X20" s="594">
        <f ca="1">'petroleum-diesel'!Z147</f>
        <v>1518954525151.0823</v>
      </c>
      <c r="Y20" s="594">
        <f ca="1">'petroleum-diesel'!AA147</f>
        <v>1500662079360.9712</v>
      </c>
      <c r="Z20" s="594">
        <f ca="1">'petroleum-diesel'!AB147</f>
        <v>1482652846657.6611</v>
      </c>
      <c r="AA20" s="594">
        <f ca="1">'petroleum-diesel'!AC147</f>
        <v>1464922565642.7085</v>
      </c>
      <c r="AB20" s="594">
        <f ca="1">'petroleum-diesel'!AD147</f>
        <v>1447467039225.6992</v>
      </c>
      <c r="AC20" s="594">
        <f ca="1">'petroleum-diesel'!AE147</f>
        <v>1430282133654.0811</v>
      </c>
      <c r="AD20" s="594">
        <f ca="1">'petroleum-diesel'!AF147</f>
        <v>1413363777557.6362</v>
      </c>
      <c r="AE20" s="594">
        <f ca="1">'petroleum-diesel'!AG147</f>
        <v>1396707961007.3687</v>
      </c>
      <c r="AF20" s="594">
        <f ca="1">'petroleum-diesel'!AH147</f>
        <v>1380310734588.5879</v>
      </c>
    </row>
    <row r="21" spans="1:33">
      <c r="A21" s="20" t="s">
        <v>263</v>
      </c>
      <c r="B21" s="594">
        <f ca="1">'petroleum-diesel'!D148</f>
        <v>2469798485312.8091</v>
      </c>
      <c r="C21" s="594">
        <f ca="1">'petroleum-diesel'!E148</f>
        <v>2008698186719.6406</v>
      </c>
      <c r="D21" s="594">
        <f ca="1">'petroleum-diesel'!F148</f>
        <v>2357166266968.1128</v>
      </c>
      <c r="E21" s="594">
        <f ca="1">'petroleum-diesel'!G148</f>
        <v>2891805128303.2188</v>
      </c>
      <c r="F21" s="594">
        <f ca="1">'petroleum-diesel'!H148</f>
        <v>2956117244999.9473</v>
      </c>
      <c r="G21" s="594">
        <f ca="1">'petroleum-diesel'!I148</f>
        <v>2962771141914.9097</v>
      </c>
      <c r="H21" s="594">
        <f ca="1">'petroleum-diesel'!J148</f>
        <v>2969440031958.2588</v>
      </c>
      <c r="I21" s="594">
        <f ca="1">'petroleum-diesel'!K148</f>
        <v>2976123948923.6113</v>
      </c>
      <c r="J21" s="594">
        <f ca="1">'petroleum-diesel'!L148</f>
        <v>2982822926680.7573</v>
      </c>
      <c r="K21" s="594">
        <f ca="1">'petroleum-diesel'!M148</f>
        <v>2989536999175.833</v>
      </c>
      <c r="L21" s="594">
        <f ca="1">'petroleum-diesel'!N148</f>
        <v>2996266200431.4956</v>
      </c>
      <c r="M21" s="594">
        <f ca="1">'petroleum-diesel'!O148</f>
        <v>2894808009987.6948</v>
      </c>
      <c r="N21" s="594">
        <f ca="1">'petroleum-diesel'!P148</f>
        <v>2796797203666.9795</v>
      </c>
      <c r="O21" s="594">
        <f ca="1">'petroleum-diesel'!Q148</f>
        <v>2702116771728.2202</v>
      </c>
      <c r="P21" s="594">
        <f ca="1">'petroleum-diesel'!R148</f>
        <v>2610653677279.2681</v>
      </c>
      <c r="Q21" s="594">
        <f ca="1">'petroleum-diesel'!S148</f>
        <v>2522298721400.6343</v>
      </c>
      <c r="R21" s="594">
        <f ca="1">'petroleum-diesel'!T148</f>
        <v>2436946412848.3159</v>
      </c>
      <c r="S21" s="594">
        <f ca="1">'petroleum-diesel'!U148</f>
        <v>2354494842180.3022</v>
      </c>
      <c r="T21" s="594">
        <f ca="1">'petroleum-diesel'!V148</f>
        <v>2274845560156.564</v>
      </c>
      <c r="U21" s="594">
        <f ca="1">'petroleum-diesel'!W148</f>
        <v>2197903460267.4517</v>
      </c>
      <c r="V21" s="594">
        <f ca="1">'petroleum-diesel'!X148</f>
        <v>2123576665250.3401</v>
      </c>
      <c r="W21" s="594">
        <f ca="1">'petroleum-diesel'!Y148</f>
        <v>2063238644718.8574</v>
      </c>
      <c r="X21" s="594">
        <f ca="1">'petroleum-diesel'!Z148</f>
        <v>2004620555398.4639</v>
      </c>
      <c r="Y21" s="594">
        <f ca="1">'petroleum-diesel'!AA148</f>
        <v>1947673372953.9126</v>
      </c>
      <c r="Z21" s="594">
        <f ca="1">'petroleum-diesel'!AB148</f>
        <v>1892349470423.8259</v>
      </c>
      <c r="AA21" s="594">
        <f ca="1">'petroleum-diesel'!AC148</f>
        <v>1838602578390.4016</v>
      </c>
      <c r="AB21" s="594">
        <f ca="1">'petroleum-diesel'!AD148</f>
        <v>1786387746284.4285</v>
      </c>
      <c r="AC21" s="594">
        <f ca="1">'petroleum-diesel'!AE148</f>
        <v>1735661304793.2502</v>
      </c>
      <c r="AD21" s="594">
        <f ca="1">'petroleum-diesel'!AF148</f>
        <v>1686380829340.2419</v>
      </c>
      <c r="AE21" s="594">
        <f ca="1">'petroleum-diesel'!AG148</f>
        <v>1638505104605.2556</v>
      </c>
      <c r="AF21" s="594">
        <f ca="1">'petroleum-diesel'!AH148</f>
        <v>1591994090056.3618</v>
      </c>
    </row>
    <row r="22" spans="1:33">
      <c r="A22" s="20" t="s">
        <v>311</v>
      </c>
      <c r="B22" s="594">
        <f ca="1">'petroleum-diesel'!D149</f>
        <v>2416123231081.8901</v>
      </c>
      <c r="C22" s="594">
        <f ca="1">'petroleum-diesel'!E149</f>
        <v>1968865644773.3586</v>
      </c>
      <c r="D22" s="594">
        <f ca="1">'petroleum-diesel'!F149</f>
        <v>2310423593118.8862</v>
      </c>
      <c r="E22" s="594">
        <f ca="1">'petroleum-diesel'!G149</f>
        <v>2830167663880.0352</v>
      </c>
      <c r="F22" s="594">
        <f ca="1">'petroleum-diesel'!H149</f>
        <v>2893192935910.8257</v>
      </c>
      <c r="G22" s="594">
        <f ca="1">'petroleum-diesel'!I149</f>
        <v>2899712237063.8262</v>
      </c>
      <c r="H22" s="594">
        <f ca="1">'petroleum-diesel'!J149</f>
        <v>2906246232401.0708</v>
      </c>
      <c r="I22" s="594">
        <f ca="1">'petroleum-diesel'!K149</f>
        <v>2912794955045.0435</v>
      </c>
      <c r="J22" s="594">
        <f ca="1">'petroleum-diesel'!L149</f>
        <v>2919358438192.8931</v>
      </c>
      <c r="K22" s="594">
        <f ca="1">'petroleum-diesel'!M149</f>
        <v>2925936715116.5991</v>
      </c>
      <c r="L22" s="594">
        <f ca="1">'petroleum-diesel'!N149</f>
        <v>2932529819163.1416</v>
      </c>
      <c r="M22" s="594">
        <f ca="1">'petroleum-diesel'!O149</f>
        <v>2833037467579.1045</v>
      </c>
      <c r="N22" s="594">
        <f ca="1">'petroleum-diesel'!P149</f>
        <v>2736923646913.2178</v>
      </c>
      <c r="O22" s="594">
        <f ca="1">'petroleum-diesel'!Q149</f>
        <v>2644073662488.7988</v>
      </c>
      <c r="P22" s="594">
        <f ca="1">'petroleum-diesel'!R149</f>
        <v>2554376713640.5215</v>
      </c>
      <c r="Q22" s="594">
        <f ca="1">'petroleum-diesel'!S149</f>
        <v>2467725761512.1113</v>
      </c>
      <c r="R22" s="594">
        <f ca="1">'petroleum-diesel'!T149</f>
        <v>2384017401342.3579</v>
      </c>
      <c r="S22" s="594">
        <f ca="1">'petroleum-diesel'!U149</f>
        <v>2303151739087.0894</v>
      </c>
      <c r="T22" s="594">
        <f ca="1">'petroleum-diesel'!V149</f>
        <v>2225032272229.8774</v>
      </c>
      <c r="U22" s="594">
        <f ca="1">'petroleum-diesel'!W149</f>
        <v>2149565774639.2795</v>
      </c>
      <c r="V22" s="594">
        <f ca="1">'petroleum-diesel'!X149</f>
        <v>2076662185335.2332</v>
      </c>
      <c r="W22" s="594">
        <f ca="1">'petroleum-diesel'!Y149</f>
        <v>2017518772393.1592</v>
      </c>
      <c r="X22" s="594">
        <f ca="1">'petroleum-diesel'!Z149</f>
        <v>1960061183628.3806</v>
      </c>
      <c r="Y22" s="594">
        <f ca="1">'petroleum-diesel'!AA149</f>
        <v>1904241366859.3098</v>
      </c>
      <c r="Z22" s="594">
        <f ca="1">'petroleum-diesel'!AB149</f>
        <v>1850012639568.2676</v>
      </c>
      <c r="AA22" s="594">
        <f ca="1">'petroleum-diesel'!AC149</f>
        <v>1797329649861.0215</v>
      </c>
      <c r="AB22" s="594">
        <f ca="1">'petroleum-diesel'!AD149</f>
        <v>1746148338539.1243</v>
      </c>
      <c r="AC22" s="594">
        <f ca="1">'petroleum-diesel'!AE149</f>
        <v>1696425902253.3311</v>
      </c>
      <c r="AD22" s="594">
        <f ca="1">'petroleum-diesel'!AF149</f>
        <v>1648120757707.2766</v>
      </c>
      <c r="AE22" s="594">
        <f ca="1">'petroleum-diesel'!AG149</f>
        <v>1601192506881.4819</v>
      </c>
      <c r="AF22" s="594">
        <f ca="1">'petroleum-diesel'!AH149</f>
        <v>1555601903248.6042</v>
      </c>
    </row>
    <row r="23" spans="1:33">
      <c r="A23" s="20" t="s">
        <v>266</v>
      </c>
      <c r="B23" s="594">
        <f ca="1">'petroleum-diesel'!D150</f>
        <v>8688776026721</v>
      </c>
      <c r="C23" s="594">
        <f ca="1">'petroleum-diesel'!E150</f>
        <v>8676879026228</v>
      </c>
      <c r="D23" s="594">
        <f ca="1">'petroleum-diesel'!F150</f>
        <v>6043676250444</v>
      </c>
      <c r="E23" s="594">
        <f ca="1">'petroleum-diesel'!G150</f>
        <v>6586972606291</v>
      </c>
      <c r="F23" s="594">
        <f ca="1">'petroleum-diesel'!H150</f>
        <v>6793833412365.2256</v>
      </c>
      <c r="G23" s="594">
        <f ca="1">'petroleum-diesel'!I150</f>
        <v>6726944714588.3096</v>
      </c>
      <c r="H23" s="594">
        <f ca="1">'petroleum-diesel'!J150</f>
        <v>6660714569592.8242</v>
      </c>
      <c r="I23" s="594">
        <f ca="1">'petroleum-diesel'!K150</f>
        <v>6595136493596.3018</v>
      </c>
      <c r="J23" s="594">
        <f ca="1">'petroleum-diesel'!L150</f>
        <v>6530204066652.3662</v>
      </c>
      <c r="K23" s="594">
        <f ca="1">'petroleum-diesel'!M150</f>
        <v>6465910932022.2324</v>
      </c>
      <c r="L23" s="594">
        <f ca="1">'petroleum-diesel'!N150</f>
        <v>6402250795552.3975</v>
      </c>
      <c r="M23" s="594">
        <f ca="1">'petroleum-diesel'!O150</f>
        <v>6289035315175.0957</v>
      </c>
      <c r="N23" s="594">
        <f ca="1">'petroleum-diesel'!P150</f>
        <v>6177821903352.4912</v>
      </c>
      <c r="O23" s="594">
        <f ca="1">'petroleum-diesel'!Q150</f>
        <v>6068575156105.5137</v>
      </c>
      <c r="P23" s="594">
        <f ca="1">'petroleum-diesel'!R150</f>
        <v>5961260295528.4268</v>
      </c>
      <c r="Q23" s="594">
        <f ca="1">'petroleum-diesel'!S150</f>
        <v>5855843158717.5352</v>
      </c>
      <c r="R23" s="594">
        <f ca="1">'petroleum-diesel'!T150</f>
        <v>5752290186895.6709</v>
      </c>
      <c r="S23" s="594">
        <f ca="1">'petroleum-diesel'!U150</f>
        <v>5650568414729.0049</v>
      </c>
      <c r="T23" s="594">
        <f ca="1">'petroleum-diesel'!V150</f>
        <v>5550645459832.7715</v>
      </c>
      <c r="U23" s="594">
        <f ca="1">'petroleum-diesel'!W150</f>
        <v>5452489512462.5723</v>
      </c>
      <c r="V23" s="594">
        <f ca="1">'petroleum-diesel'!X150</f>
        <v>5356069325387.9746</v>
      </c>
      <c r="W23" s="594">
        <f ca="1">'petroleum-diesel'!Y150</f>
        <v>5264180119384.9033</v>
      </c>
      <c r="X23" s="594">
        <f ca="1">'petroleum-diesel'!Z150</f>
        <v>5173867372846.21</v>
      </c>
      <c r="Y23" s="594">
        <f ca="1">'petroleum-diesel'!AA150</f>
        <v>5085104039891.8516</v>
      </c>
      <c r="Z23" s="594">
        <f ca="1">'petroleum-diesel'!AB150</f>
        <v>4997863538643.3311</v>
      </c>
      <c r="AA23" s="594">
        <f ca="1">'petroleum-diesel'!AC150</f>
        <v>4912119743263.2422</v>
      </c>
      <c r="AB23" s="594">
        <f ca="1">'petroleum-diesel'!AD150</f>
        <v>4827846976131.3906</v>
      </c>
      <c r="AC23" s="594">
        <f ca="1">'petroleum-diesel'!AE150</f>
        <v>4745020000155.1396</v>
      </c>
      <c r="AD23" s="594">
        <f ca="1">'petroleum-diesel'!AF150</f>
        <v>4663614011211.6777</v>
      </c>
      <c r="AE23" s="594">
        <f ca="1">'petroleum-diesel'!AG150</f>
        <v>4583604630719.9492</v>
      </c>
      <c r="AF23" s="594">
        <f ca="1">'petroleum-diesel'!AH150</f>
        <v>4504967898340.0244</v>
      </c>
    </row>
    <row r="24" spans="1:33">
      <c r="A24" s="65" t="s">
        <v>267</v>
      </c>
      <c r="B24" s="594">
        <f ca="1">'petroleum-diesel'!D151</f>
        <v>178455007395</v>
      </c>
      <c r="C24" s="594">
        <f ca="1">'petroleum-diesel'!E151</f>
        <v>0</v>
      </c>
      <c r="D24" s="594">
        <f ca="1">'petroleum-diesel'!F151</f>
        <v>0</v>
      </c>
      <c r="E24" s="594">
        <f ca="1">'petroleum-diesel'!G151</f>
        <v>0</v>
      </c>
      <c r="F24" s="594">
        <f ca="1">'petroleum-diesel'!H151</f>
        <v>0</v>
      </c>
      <c r="G24" s="594">
        <f ca="1">'petroleum-diesel'!I151</f>
        <v>0</v>
      </c>
      <c r="H24" s="594">
        <f ca="1">'petroleum-diesel'!J151</f>
        <v>0</v>
      </c>
      <c r="I24" s="594">
        <f ca="1">'petroleum-diesel'!K151</f>
        <v>0</v>
      </c>
      <c r="J24" s="594">
        <f ca="1">'petroleum-diesel'!L151</f>
        <v>0</v>
      </c>
      <c r="K24" s="594">
        <f ca="1">'petroleum-diesel'!M151</f>
        <v>0</v>
      </c>
      <c r="L24" s="594">
        <f ca="1">'petroleum-diesel'!N151</f>
        <v>0</v>
      </c>
      <c r="M24" s="594">
        <f ca="1">'petroleum-diesel'!O151</f>
        <v>0</v>
      </c>
      <c r="N24" s="594">
        <f ca="1">'petroleum-diesel'!P151</f>
        <v>0</v>
      </c>
      <c r="O24" s="594">
        <f ca="1">'petroleum-diesel'!Q151</f>
        <v>0</v>
      </c>
      <c r="P24" s="594">
        <f ca="1">'petroleum-diesel'!R151</f>
        <v>0</v>
      </c>
      <c r="Q24" s="594">
        <f ca="1">'petroleum-diesel'!S151</f>
        <v>0</v>
      </c>
      <c r="R24" s="594">
        <f ca="1">'petroleum-diesel'!T151</f>
        <v>0</v>
      </c>
      <c r="S24" s="594">
        <f ca="1">'petroleum-diesel'!U151</f>
        <v>0</v>
      </c>
      <c r="T24" s="594">
        <f ca="1">'petroleum-diesel'!V151</f>
        <v>0</v>
      </c>
      <c r="U24" s="594">
        <f ca="1">'petroleum-diesel'!W151</f>
        <v>0</v>
      </c>
      <c r="V24" s="594">
        <f ca="1">'petroleum-diesel'!X151</f>
        <v>0</v>
      </c>
      <c r="W24" s="594">
        <f ca="1">'petroleum-diesel'!Y151</f>
        <v>0</v>
      </c>
      <c r="X24" s="594">
        <f ca="1">'petroleum-diesel'!Z151</f>
        <v>0</v>
      </c>
      <c r="Y24" s="594">
        <f ca="1">'petroleum-diesel'!AA151</f>
        <v>0</v>
      </c>
      <c r="Z24" s="594">
        <f ca="1">'petroleum-diesel'!AB151</f>
        <v>0</v>
      </c>
      <c r="AA24" s="594">
        <f ca="1">'petroleum-diesel'!AC151</f>
        <v>0</v>
      </c>
      <c r="AB24" s="594">
        <f ca="1">'petroleum-diesel'!AD151</f>
        <v>0</v>
      </c>
      <c r="AC24" s="594">
        <f ca="1">'petroleum-diesel'!AE151</f>
        <v>0</v>
      </c>
      <c r="AD24" s="594">
        <f ca="1">'petroleum-diesel'!AF151</f>
        <v>0</v>
      </c>
      <c r="AE24" s="594">
        <f ca="1">'petroleum-diesel'!AG151</f>
        <v>0</v>
      </c>
      <c r="AF24" s="594">
        <f ca="1">'petroleum-diesel'!AH151</f>
        <v>0</v>
      </c>
    </row>
    <row r="25" spans="1:33">
      <c r="A25" s="20" t="s">
        <v>268</v>
      </c>
      <c r="B25" s="594">
        <f ca="1">'petroleum-diesel'!D152</f>
        <v>43332841462337</v>
      </c>
      <c r="C25" s="594">
        <f ca="1">'petroleum-diesel'!E152</f>
        <v>43816652815719</v>
      </c>
      <c r="D25" s="594">
        <f ca="1">'petroleum-diesel'!F152</f>
        <v>44716859186356</v>
      </c>
      <c r="E25" s="594">
        <f ca="1">'petroleum-diesel'!G152</f>
        <v>44284601501777</v>
      </c>
      <c r="F25" s="594">
        <f ca="1">'petroleum-diesel'!H152</f>
        <v>44328886103278.773</v>
      </c>
      <c r="G25" s="594">
        <f ca="1">'petroleum-diesel'!I152</f>
        <v>44373214989382.047</v>
      </c>
      <c r="H25" s="594">
        <f ca="1">'petroleum-diesel'!J152</f>
        <v>44417588204371.422</v>
      </c>
      <c r="I25" s="594">
        <f ca="1">'petroleum-diesel'!K152</f>
        <v>44462005792575.789</v>
      </c>
      <c r="J25" s="594">
        <f ca="1">'petroleum-diesel'!L152</f>
        <v>44506467798368.359</v>
      </c>
      <c r="K25" s="594">
        <f ca="1">'petroleum-diesel'!M152</f>
        <v>44550974266166.727</v>
      </c>
      <c r="L25" s="594">
        <f ca="1">'petroleum-diesel'!N152</f>
        <v>44595525240432.891</v>
      </c>
      <c r="M25" s="594">
        <f ca="1">'petroleum-diesel'!O152</f>
        <v>44640120765673.32</v>
      </c>
      <c r="N25" s="594">
        <f ca="1">'petroleum-diesel'!P152</f>
        <v>44684760886438.992</v>
      </c>
      <c r="O25" s="594">
        <f ca="1">'petroleum-diesel'!Q152</f>
        <v>44729445647325.43</v>
      </c>
      <c r="P25" s="594">
        <f ca="1">'petroleum-diesel'!R152</f>
        <v>44774175092972.75</v>
      </c>
      <c r="Q25" s="594">
        <f ca="1">'petroleum-diesel'!S152</f>
        <v>44818949268065.719</v>
      </c>
      <c r="R25" s="594">
        <f ca="1">'petroleum-diesel'!T152</f>
        <v>44863768217333.781</v>
      </c>
      <c r="S25" s="594">
        <f ca="1">'petroleum-diesel'!U152</f>
        <v>44908631985551.109</v>
      </c>
      <c r="T25" s="594">
        <f ca="1">'petroleum-diesel'!V152</f>
        <v>44953540617536.656</v>
      </c>
      <c r="U25" s="594">
        <f ca="1">'petroleum-diesel'!W152</f>
        <v>44998494158154.188</v>
      </c>
      <c r="V25" s="594">
        <f ca="1">'petroleum-diesel'!X152</f>
        <v>45043492652312.336</v>
      </c>
      <c r="W25" s="594">
        <f ca="1">'petroleum-diesel'!Y152</f>
        <v>44818275189050.773</v>
      </c>
      <c r="X25" s="594">
        <f ca="1">'petroleum-diesel'!Z152</f>
        <v>44594183813105.516</v>
      </c>
      <c r="Y25" s="594">
        <f ca="1">'petroleum-diesel'!AA152</f>
        <v>44371212894039.984</v>
      </c>
      <c r="Z25" s="594">
        <f ca="1">'petroleum-diesel'!AB152</f>
        <v>44149356829569.781</v>
      </c>
      <c r="AA25" s="594">
        <f ca="1">'petroleum-diesel'!AC152</f>
        <v>43928610045421.93</v>
      </c>
      <c r="AB25" s="594">
        <f ca="1">'petroleum-diesel'!AD152</f>
        <v>43708966995194.82</v>
      </c>
      <c r="AC25" s="594">
        <f ca="1">'petroleum-diesel'!AE152</f>
        <v>43490422160218.844</v>
      </c>
      <c r="AD25" s="594">
        <f ca="1">'petroleum-diesel'!AF152</f>
        <v>43272970049417.75</v>
      </c>
      <c r="AE25" s="594">
        <f ca="1">'petroleum-diesel'!AG152</f>
        <v>43056605199170.664</v>
      </c>
      <c r="AF25" s="594">
        <f ca="1">'petroleum-diesel'!AH152</f>
        <v>42841322173174.805</v>
      </c>
    </row>
    <row r="26" spans="1:33">
      <c r="A26" s="20" t="s">
        <v>269</v>
      </c>
      <c r="B26" s="594">
        <f ca="1">'petroleum-diesel'!D153</f>
        <v>26712731773616</v>
      </c>
      <c r="C26" s="594">
        <f ca="1">'petroleum-diesel'!E153</f>
        <v>26213057752910</v>
      </c>
      <c r="D26" s="594">
        <f ca="1">'petroleum-diesel'!F153</f>
        <v>24856799696708</v>
      </c>
      <c r="E26" s="594">
        <f ca="1">'petroleum-diesel'!G153</f>
        <v>23500541640506</v>
      </c>
      <c r="F26" s="594">
        <f ca="1">'petroleum-diesel'!H153</f>
        <v>24238565202694.961</v>
      </c>
      <c r="G26" s="594">
        <f ca="1">'petroleum-diesel'!I153</f>
        <v>23999924370048.359</v>
      </c>
      <c r="H26" s="594">
        <f ca="1">'petroleum-diesel'!J153</f>
        <v>23763633076102.996</v>
      </c>
      <c r="I26" s="594">
        <f ca="1">'petroleum-diesel'!K153</f>
        <v>23529668188471.816</v>
      </c>
      <c r="J26" s="594">
        <f ca="1">'petroleum-diesel'!L153</f>
        <v>23298006802517.715</v>
      </c>
      <c r="K26" s="594">
        <f ca="1">'petroleum-diesel'!M153</f>
        <v>23068626239111.227</v>
      </c>
      <c r="L26" s="594">
        <f ca="1">'petroleum-diesel'!N153</f>
        <v>22841504042410.297</v>
      </c>
      <c r="M26" s="594">
        <f ca="1">'petroleum-diesel'!O153</f>
        <v>22437581744568.098</v>
      </c>
      <c r="N26" s="594">
        <f ca="1">'petroleum-diesel'!P153</f>
        <v>22040802287337.059</v>
      </c>
      <c r="O26" s="594">
        <f ca="1">'petroleum-diesel'!Q153</f>
        <v>21651039358868.914</v>
      </c>
      <c r="P26" s="594">
        <f ca="1">'petroleum-diesel'!R153</f>
        <v>21268168880976.191</v>
      </c>
      <c r="Q26" s="594">
        <f ca="1">'petroleum-diesel'!S153</f>
        <v>20892068969632.816</v>
      </c>
      <c r="R26" s="594">
        <f ca="1">'petroleum-diesel'!T153</f>
        <v>20522619896173.234</v>
      </c>
      <c r="S26" s="594">
        <f ca="1">'petroleum-diesel'!U153</f>
        <v>20159704049177.652</v>
      </c>
      <c r="T26" s="594">
        <f ca="1">'petroleum-diesel'!V153</f>
        <v>19803205897031.309</v>
      </c>
      <c r="U26" s="594">
        <f ca="1">'petroleum-diesel'!W153</f>
        <v>19453011951145.816</v>
      </c>
      <c r="V26" s="594">
        <f ca="1">'petroleum-diesel'!X153</f>
        <v>19109010729830.906</v>
      </c>
      <c r="W26" s="594">
        <f ca="1">'petroleum-diesel'!Y153</f>
        <v>18781174826896.406</v>
      </c>
      <c r="X26" s="594">
        <f ca="1">'petroleum-diesel'!Z153</f>
        <v>18458963306132.832</v>
      </c>
      <c r="Y26" s="594">
        <f ca="1">'petroleum-diesel'!AA153</f>
        <v>18142279675134.922</v>
      </c>
      <c r="Z26" s="594">
        <f ca="1">'petroleum-diesel'!AB153</f>
        <v>17831029096929.785</v>
      </c>
      <c r="AA26" s="594">
        <f ca="1">'petroleum-diesel'!AC153</f>
        <v>17525118361576.139</v>
      </c>
      <c r="AB26" s="594">
        <f ca="1">'petroleum-diesel'!AD153</f>
        <v>17224455858250.822</v>
      </c>
      <c r="AC26" s="594">
        <f ca="1">'petroleum-diesel'!AE153</f>
        <v>16928951547814.18</v>
      </c>
      <c r="AD26" s="594">
        <f ca="1">'petroleum-diesel'!AF153</f>
        <v>16638516935846.113</v>
      </c>
      <c r="AE26" s="594">
        <f ca="1">'petroleum-diesel'!AG153</f>
        <v>16353065046144.74</v>
      </c>
      <c r="AF26" s="594">
        <f ca="1">'petroleum-diesel'!AH153</f>
        <v>16072510394679.699</v>
      </c>
    </row>
    <row r="30" spans="1:33">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row>
    <row r="31" spans="1:33">
      <c r="B31" s="39"/>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row>
    <row r="32" spans="1:33">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row>
    <row r="33" spans="2:33">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row>
    <row r="34" spans="2:33">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row>
    <row r="35" spans="2:33">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row>
    <row r="36" spans="2:33">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row>
    <row r="37" spans="2:33">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row>
    <row r="39" spans="2:33">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row>
    <row r="40" spans="2:33">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row>
    <row r="41" spans="2:33">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row>
    <row r="42" spans="2:33">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row>
    <row r="43" spans="2:33">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row>
    <row r="44" spans="2:33">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row>
    <row r="45" spans="2:33">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row>
    <row r="46" spans="2:33">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row>
    <row r="47" spans="2:33">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row>
    <row r="48" spans="2:33">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row>
    <row r="49" spans="2:33">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row>
    <row r="50" spans="2:33">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row>
    <row r="51" spans="2:33">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row>
    <row r="54" spans="2:33">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row>
    <row r="56" spans="2:33">
      <c r="B56" s="34"/>
    </row>
    <row r="57" spans="2:33">
      <c r="B57" s="34"/>
    </row>
    <row r="58" spans="2:33">
      <c r="B58" s="34"/>
    </row>
    <row r="59" spans="2:33">
      <c r="B59" s="34"/>
    </row>
    <row r="60" spans="2:33">
      <c r="B60" s="34"/>
    </row>
    <row r="61" spans="2:33">
      <c r="B61" s="34"/>
    </row>
    <row r="62" spans="2:33">
      <c r="B62" s="34"/>
    </row>
    <row r="63" spans="2:33">
      <c r="B63" s="34"/>
    </row>
    <row r="64" spans="2:33">
      <c r="B64" s="34"/>
    </row>
    <row r="65" spans="2:2">
      <c r="B65" s="34"/>
    </row>
    <row r="66" spans="2:2">
      <c r="B66" s="34"/>
    </row>
    <row r="67" spans="2:2">
      <c r="B67" s="34"/>
    </row>
    <row r="68" spans="2:2">
      <c r="B68" s="34"/>
    </row>
    <row r="69" spans="2:2">
      <c r="B69" s="34"/>
    </row>
    <row r="70" spans="2:2">
      <c r="B70" s="34"/>
    </row>
    <row r="71" spans="2:2">
      <c r="B71" s="34"/>
    </row>
    <row r="72" spans="2:2">
      <c r="B72" s="34"/>
    </row>
    <row r="73" spans="2:2">
      <c r="B73" s="34"/>
    </row>
    <row r="74" spans="2:2">
      <c r="B74" s="34"/>
    </row>
    <row r="75" spans="2:2">
      <c r="B75" s="34"/>
    </row>
    <row r="76" spans="2:2">
      <c r="B76" s="34"/>
    </row>
    <row r="77" spans="2:2">
      <c r="B77" s="34"/>
    </row>
    <row r="78" spans="2:2">
      <c r="B78" s="34"/>
    </row>
    <row r="79" spans="2:2">
      <c r="B79" s="34"/>
    </row>
    <row r="80" spans="2:2">
      <c r="B80" s="34"/>
    </row>
  </sheetData>
  <phoneticPr fontId="5"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7F14-C59B-4ED3-9C4E-DD7C46BAE33A}">
  <sheetPr>
    <tabColor theme="3" tint="0.249977111117893"/>
  </sheetPr>
  <dimension ref="A1:AI82"/>
  <sheetViews>
    <sheetView workbookViewId="0"/>
  </sheetViews>
  <sheetFormatPr defaultColWidth="9.125" defaultRowHeight="16.5"/>
  <cols>
    <col min="1" max="1" width="39.625" style="20" customWidth="1"/>
    <col min="2" max="2" width="22" style="20" bestFit="1" customWidth="1"/>
    <col min="3" max="33" width="10.375" style="20" customWidth="1"/>
    <col min="34" max="35" width="9.375" style="20" bestFit="1" customWidth="1"/>
    <col min="36" max="16384" width="9.125" style="20"/>
  </cols>
  <sheetData>
    <row r="1" spans="1:35">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20" t="s">
        <v>246</v>
      </c>
      <c r="B2" s="594">
        <f ca="1">'natural-gas'!D129</f>
        <v>39656668310.002586</v>
      </c>
      <c r="C2" s="594">
        <f ca="1">'natural-gas'!E129</f>
        <v>99141670775.002762</v>
      </c>
      <c r="D2" s="594">
        <f ca="1">'natural-gas'!F129</f>
        <v>134832672254.0024</v>
      </c>
      <c r="E2" s="594">
        <f ca="1">'natural-gas'!G129</f>
        <v>146729672747.00314</v>
      </c>
      <c r="F2" s="594">
        <f ca="1">'natural-gas'!H129</f>
        <v>156962105396.03073</v>
      </c>
      <c r="G2" s="594">
        <f ca="1">'natural-gas'!I129</f>
        <v>158195931672.32001</v>
      </c>
      <c r="H2" s="594">
        <f ca="1">'natural-gas'!J129</f>
        <v>159439456641.65515</v>
      </c>
      <c r="I2" s="594">
        <f ca="1">'natural-gas'!K129</f>
        <v>160692756542.19748</v>
      </c>
      <c r="J2" s="594">
        <f ca="1">'natural-gas'!L129</f>
        <v>161955908211.39099</v>
      </c>
      <c r="K2" s="594">
        <f ca="1">'natural-gas'!M129</f>
        <v>163228989090.67282</v>
      </c>
      <c r="L2" s="594">
        <f ca="1">'natural-gas'!N129</f>
        <v>164512077230.22137</v>
      </c>
      <c r="M2" s="594">
        <f ca="1">'natural-gas'!O129</f>
        <v>160460282958.49503</v>
      </c>
      <c r="N2" s="594">
        <f ca="1">'natural-gas'!P129</f>
        <v>156508280976.1665</v>
      </c>
      <c r="O2" s="594">
        <f ca="1">'natural-gas'!Q129</f>
        <v>152653613482.97363</v>
      </c>
      <c r="P2" s="594">
        <f ca="1">'natural-gas'!R129</f>
        <v>148893883212.21021</v>
      </c>
      <c r="Q2" s="594">
        <f ca="1">'natural-gas'!S129</f>
        <v>145226751939.83521</v>
      </c>
      <c r="R2" s="594">
        <f ca="1">'natural-gas'!T129</f>
        <v>141649939030.30161</v>
      </c>
      <c r="S2" s="594">
        <f ca="1">'natural-gas'!U129</f>
        <v>138161220018.20029</v>
      </c>
      <c r="T2" s="594">
        <f ca="1">'natural-gas'!V129</f>
        <v>134758425224.8365</v>
      </c>
      <c r="U2" s="594">
        <f ca="1">'natural-gas'!W129</f>
        <v>131439438408.87926</v>
      </c>
      <c r="V2" s="594">
        <f ca="1">'natural-gas'!X129</f>
        <v>128202195450.24391</v>
      </c>
      <c r="W2" s="594">
        <f ca="1">'natural-gas'!Y129</f>
        <v>125422828967.0069</v>
      </c>
      <c r="X2" s="594">
        <f ca="1">'natural-gas'!Z129</f>
        <v>122703717910.91769</v>
      </c>
      <c r="Y2" s="594">
        <f ca="1">'natural-gas'!AA129</f>
        <v>120043555971.15956</v>
      </c>
      <c r="Z2" s="594">
        <f ca="1">'natural-gas'!AB129</f>
        <v>117441065157.15227</v>
      </c>
      <c r="AA2" s="594">
        <f ca="1">'natural-gas'!AC129</f>
        <v>114894995184.58208</v>
      </c>
      <c r="AB2" s="594">
        <f ca="1">'natural-gas'!AD129</f>
        <v>112404122874.74211</v>
      </c>
      <c r="AC2" s="594">
        <f ca="1">'natural-gas'!AE129</f>
        <v>109967251566.89496</v>
      </c>
      <c r="AD2" s="594">
        <f ca="1">'natural-gas'!AF129</f>
        <v>107583210543.37491</v>
      </c>
      <c r="AE2" s="594">
        <f ca="1">'natural-gas'!AG129</f>
        <v>105250854467.15363</v>
      </c>
      <c r="AF2" s="594">
        <f ca="1">'natural-gas'!AH129</f>
        <v>102969062831.59932</v>
      </c>
    </row>
    <row r="3" spans="1:35">
      <c r="A3" s="65" t="s">
        <v>247</v>
      </c>
      <c r="B3" s="594">
        <f ca="1">'natural-gas'!D130</f>
        <v>0</v>
      </c>
      <c r="C3" s="594">
        <f ca="1">'natural-gas'!E130</f>
        <v>0</v>
      </c>
      <c r="D3" s="594">
        <f ca="1">'natural-gas'!F130</f>
        <v>0</v>
      </c>
      <c r="E3" s="594">
        <f ca="1">'natural-gas'!G130</f>
        <v>0</v>
      </c>
      <c r="F3" s="594">
        <f ca="1">'natural-gas'!H130</f>
        <v>0</v>
      </c>
      <c r="G3" s="594">
        <f ca="1">'natural-gas'!I130</f>
        <v>0</v>
      </c>
      <c r="H3" s="594">
        <f ca="1">'natural-gas'!J130</f>
        <v>0</v>
      </c>
      <c r="I3" s="594">
        <f ca="1">'natural-gas'!K130</f>
        <v>0</v>
      </c>
      <c r="J3" s="594">
        <f ca="1">'natural-gas'!L130</f>
        <v>0</v>
      </c>
      <c r="K3" s="594">
        <f ca="1">'natural-gas'!M130</f>
        <v>0</v>
      </c>
      <c r="L3" s="594">
        <f ca="1">'natural-gas'!N130</f>
        <v>0</v>
      </c>
      <c r="M3" s="594">
        <f ca="1">'natural-gas'!O130</f>
        <v>0</v>
      </c>
      <c r="N3" s="594">
        <f ca="1">'natural-gas'!P130</f>
        <v>0</v>
      </c>
      <c r="O3" s="594">
        <f ca="1">'natural-gas'!Q130</f>
        <v>0</v>
      </c>
      <c r="P3" s="594">
        <f ca="1">'natural-gas'!R130</f>
        <v>0</v>
      </c>
      <c r="Q3" s="594">
        <f ca="1">'natural-gas'!S130</f>
        <v>0</v>
      </c>
      <c r="R3" s="594">
        <f ca="1">'natural-gas'!T130</f>
        <v>0</v>
      </c>
      <c r="S3" s="594">
        <f ca="1">'natural-gas'!U130</f>
        <v>0</v>
      </c>
      <c r="T3" s="594">
        <f ca="1">'natural-gas'!V130</f>
        <v>0</v>
      </c>
      <c r="U3" s="594">
        <f ca="1">'natural-gas'!W130</f>
        <v>0</v>
      </c>
      <c r="V3" s="594">
        <f ca="1">'natural-gas'!X130</f>
        <v>0</v>
      </c>
      <c r="W3" s="594">
        <f ca="1">'natural-gas'!Y130</f>
        <v>0</v>
      </c>
      <c r="X3" s="594">
        <f ca="1">'natural-gas'!Z130</f>
        <v>0</v>
      </c>
      <c r="Y3" s="594">
        <f ca="1">'natural-gas'!AA130</f>
        <v>0</v>
      </c>
      <c r="Z3" s="594">
        <f ca="1">'natural-gas'!AB130</f>
        <v>0</v>
      </c>
      <c r="AA3" s="594">
        <f ca="1">'natural-gas'!AC130</f>
        <v>0</v>
      </c>
      <c r="AB3" s="594">
        <f ca="1">'natural-gas'!AD130</f>
        <v>0</v>
      </c>
      <c r="AC3" s="594">
        <f ca="1">'natural-gas'!AE130</f>
        <v>0</v>
      </c>
      <c r="AD3" s="594">
        <f ca="1">'natural-gas'!AF130</f>
        <v>0</v>
      </c>
      <c r="AE3" s="594">
        <f ca="1">'natural-gas'!AG130</f>
        <v>0</v>
      </c>
      <c r="AF3" s="594">
        <f ca="1">'natural-gas'!AH130</f>
        <v>0</v>
      </c>
    </row>
    <row r="4" spans="1:35">
      <c r="A4" s="65" t="s">
        <v>248</v>
      </c>
      <c r="B4" s="594">
        <f ca="1">'natural-gas'!D131</f>
        <v>0</v>
      </c>
      <c r="C4" s="594">
        <f ca="1">'natural-gas'!E131</f>
        <v>0</v>
      </c>
      <c r="D4" s="594">
        <f ca="1">'natural-gas'!F131</f>
        <v>0</v>
      </c>
      <c r="E4" s="594">
        <f ca="1">'natural-gas'!G131</f>
        <v>0</v>
      </c>
      <c r="F4" s="594">
        <f ca="1">'natural-gas'!H131</f>
        <v>0</v>
      </c>
      <c r="G4" s="594">
        <f ca="1">'natural-gas'!I131</f>
        <v>0</v>
      </c>
      <c r="H4" s="594">
        <f ca="1">'natural-gas'!J131</f>
        <v>0</v>
      </c>
      <c r="I4" s="594">
        <f ca="1">'natural-gas'!K131</f>
        <v>0</v>
      </c>
      <c r="J4" s="594">
        <f ca="1">'natural-gas'!L131</f>
        <v>0</v>
      </c>
      <c r="K4" s="594">
        <f ca="1">'natural-gas'!M131</f>
        <v>0</v>
      </c>
      <c r="L4" s="594">
        <f ca="1">'natural-gas'!N131</f>
        <v>0</v>
      </c>
      <c r="M4" s="594">
        <f ca="1">'natural-gas'!O131</f>
        <v>0</v>
      </c>
      <c r="N4" s="594">
        <f ca="1">'natural-gas'!P131</f>
        <v>0</v>
      </c>
      <c r="O4" s="594">
        <f ca="1">'natural-gas'!Q131</f>
        <v>0</v>
      </c>
      <c r="P4" s="594">
        <f ca="1">'natural-gas'!R131</f>
        <v>0</v>
      </c>
      <c r="Q4" s="594">
        <f ca="1">'natural-gas'!S131</f>
        <v>0</v>
      </c>
      <c r="R4" s="594">
        <f ca="1">'natural-gas'!T131</f>
        <v>0</v>
      </c>
      <c r="S4" s="594">
        <f ca="1">'natural-gas'!U131</f>
        <v>0</v>
      </c>
      <c r="T4" s="594">
        <f ca="1">'natural-gas'!V131</f>
        <v>0</v>
      </c>
      <c r="U4" s="594">
        <f ca="1">'natural-gas'!W131</f>
        <v>0</v>
      </c>
      <c r="V4" s="594">
        <f ca="1">'natural-gas'!X131</f>
        <v>0</v>
      </c>
      <c r="W4" s="594">
        <f ca="1">'natural-gas'!Y131</f>
        <v>0</v>
      </c>
      <c r="X4" s="594">
        <f ca="1">'natural-gas'!Z131</f>
        <v>0</v>
      </c>
      <c r="Y4" s="594">
        <f ca="1">'natural-gas'!AA131</f>
        <v>0</v>
      </c>
      <c r="Z4" s="594">
        <f ca="1">'natural-gas'!AB131</f>
        <v>0</v>
      </c>
      <c r="AA4" s="594">
        <f ca="1">'natural-gas'!AC131</f>
        <v>0</v>
      </c>
      <c r="AB4" s="594">
        <f ca="1">'natural-gas'!AD131</f>
        <v>0</v>
      </c>
      <c r="AC4" s="594">
        <f ca="1">'natural-gas'!AE131</f>
        <v>0</v>
      </c>
      <c r="AD4" s="594">
        <f ca="1">'natural-gas'!AF131</f>
        <v>0</v>
      </c>
      <c r="AE4" s="594">
        <f ca="1">'natural-gas'!AG131</f>
        <v>0</v>
      </c>
      <c r="AF4" s="594">
        <f ca="1">'natural-gas'!AH131</f>
        <v>0</v>
      </c>
    </row>
    <row r="5" spans="1:35">
      <c r="A5" s="20" t="s">
        <v>249</v>
      </c>
      <c r="B5" s="594">
        <f ca="1">'natural-gas'!D132</f>
        <v>114903922920.45023</v>
      </c>
      <c r="C5" s="594">
        <f ca="1">'natural-gas'!E132</f>
        <v>131757761765.87119</v>
      </c>
      <c r="D5" s="594">
        <f ca="1">'natural-gas'!F132</f>
        <v>106453074376.57556</v>
      </c>
      <c r="E5" s="594">
        <f ca="1">'natural-gas'!G132</f>
        <v>139466248939.70731</v>
      </c>
      <c r="F5" s="594">
        <f ca="1">'natural-gas'!H132</f>
        <v>139625562781.85101</v>
      </c>
      <c r="G5" s="594">
        <f ca="1">'natural-gas'!I132</f>
        <v>141896725203.90845</v>
      </c>
      <c r="H5" s="594">
        <f ca="1">'natural-gas'!J132</f>
        <v>144204830565.67261</v>
      </c>
      <c r="I5" s="594">
        <f ca="1">'natural-gas'!K132</f>
        <v>146550479784.4451</v>
      </c>
      <c r="J5" s="594">
        <f ca="1">'natural-gas'!L132</f>
        <v>148934283552.10437</v>
      </c>
      <c r="K5" s="594">
        <f ca="1">'natural-gas'!M132</f>
        <v>151356862494.09988</v>
      </c>
      <c r="L5" s="594">
        <f ca="1">'natural-gas'!N132</f>
        <v>153818847331.03262</v>
      </c>
      <c r="M5" s="594">
        <f ca="1">'natural-gas'!O132</f>
        <v>158346674887.94601</v>
      </c>
      <c r="N5" s="594">
        <f ca="1">'natural-gas'!P132</f>
        <v>163007784046.82736</v>
      </c>
      <c r="O5" s="594">
        <f ca="1">'natural-gas'!Q132</f>
        <v>167806098098.74725</v>
      </c>
      <c r="P5" s="594">
        <f ca="1">'natural-gas'!R132</f>
        <v>172745655821.17941</v>
      </c>
      <c r="Q5" s="594">
        <f ca="1">'natural-gas'!S132</f>
        <v>177830614877.47061</v>
      </c>
      <c r="R5" s="594">
        <f ca="1">'natural-gas'!T132</f>
        <v>183065255316.37744</v>
      </c>
      <c r="S5" s="594">
        <f ca="1">'natural-gas'!U132</f>
        <v>188453983174.61603</v>
      </c>
      <c r="T5" s="594">
        <f ca="1">'natural-gas'!V132</f>
        <v>194001334185.45648</v>
      </c>
      <c r="U5" s="594">
        <f ca="1">'natural-gas'!W132</f>
        <v>199711977596.48444</v>
      </c>
      <c r="V5" s="594">
        <f ca="1">'natural-gas'!X132</f>
        <v>205590720099.742</v>
      </c>
      <c r="W5" s="594">
        <f ca="1">'natural-gas'!Y132</f>
        <v>205278995708.54825</v>
      </c>
      <c r="X5" s="594">
        <f ca="1">'natural-gas'!Z132</f>
        <v>204967743965.61423</v>
      </c>
      <c r="Y5" s="594">
        <f ca="1">'natural-gas'!AA132</f>
        <v>204656964154.29279</v>
      </c>
      <c r="Z5" s="594">
        <f ca="1">'natural-gas'!AB132</f>
        <v>204346655559.02353</v>
      </c>
      <c r="AA5" s="594">
        <f ca="1">'natural-gas'!AC132</f>
        <v>204036817465.33075</v>
      </c>
      <c r="AB5" s="594">
        <f ca="1">'natural-gas'!AD132</f>
        <v>203727449159.82248</v>
      </c>
      <c r="AC5" s="594">
        <f ca="1">'natural-gas'!AE132</f>
        <v>203418549930.18808</v>
      </c>
      <c r="AD5" s="594">
        <f ca="1">'natural-gas'!AF132</f>
        <v>203110119065.19699</v>
      </c>
      <c r="AE5" s="594">
        <f ca="1">'natural-gas'!AG132</f>
        <v>202802155854.6972</v>
      </c>
      <c r="AF5" s="594">
        <f ca="1">'natural-gas'!AH132</f>
        <v>202494659589.61325</v>
      </c>
    </row>
    <row r="6" spans="1:35">
      <c r="A6" s="20" t="s">
        <v>250</v>
      </c>
      <c r="B6" s="594">
        <f ca="1">'natural-gas'!D133</f>
        <v>33896930605357.508</v>
      </c>
      <c r="C6" s="594">
        <f ca="1">'natural-gas'!E133</f>
        <v>36416978785488.438</v>
      </c>
      <c r="D6" s="594">
        <f ca="1">'natural-gas'!F133</f>
        <v>36775530357068.617</v>
      </c>
      <c r="E6" s="594">
        <f ca="1">'natural-gas'!G133</f>
        <v>35377863874267.625</v>
      </c>
      <c r="F6" s="594">
        <f ca="1">'natural-gas'!H133</f>
        <v>37791670170169.43</v>
      </c>
      <c r="G6" s="594">
        <f ca="1">'natural-gas'!I133</f>
        <v>38095279788777.102</v>
      </c>
      <c r="H6" s="594">
        <f ca="1">'natural-gas'!J133</f>
        <v>38401382393511.703</v>
      </c>
      <c r="I6" s="594">
        <f ca="1">'natural-gas'!K133</f>
        <v>38709999311823.617</v>
      </c>
      <c r="J6" s="594">
        <f ca="1">'natural-gas'!L133</f>
        <v>39021152066966.547</v>
      </c>
      <c r="K6" s="594">
        <f ca="1">'natural-gas'!M133</f>
        <v>39334862379994.602</v>
      </c>
      <c r="L6" s="594">
        <f ca="1">'natural-gas'!N133</f>
        <v>39651152171782.594</v>
      </c>
      <c r="M6" s="594">
        <f ca="1">'natural-gas'!O133</f>
        <v>38720934555709.781</v>
      </c>
      <c r="N6" s="594">
        <f ca="1">'natural-gas'!P133</f>
        <v>37814991986272.039</v>
      </c>
      <c r="O6" s="594">
        <f ca="1">'natural-gas'!Q133</f>
        <v>36932766757031.086</v>
      </c>
      <c r="P6" s="594">
        <f ca="1">'natural-gas'!R133</f>
        <v>36073716079766.539</v>
      </c>
      <c r="Q6" s="594">
        <f ca="1">'natural-gas'!S133</f>
        <v>35237311751857.203</v>
      </c>
      <c r="R6" s="594">
        <f ca="1">'natural-gas'!T133</f>
        <v>34423039832879.156</v>
      </c>
      <c r="S6" s="594">
        <f ca="1">'natural-gas'!U133</f>
        <v>33630400330223.516</v>
      </c>
      <c r="T6" s="594">
        <f ca="1">'natural-gas'!V133</f>
        <v>32858906893542.953</v>
      </c>
      <c r="U6" s="594">
        <f ca="1">'natural-gas'!W133</f>
        <v>32108086517841.344</v>
      </c>
      <c r="V6" s="594">
        <f ca="1">'natural-gas'!X133</f>
        <v>31377479255026.734</v>
      </c>
      <c r="W6" s="594">
        <f ca="1">'natural-gas'!Y133</f>
        <v>30720336959071.828</v>
      </c>
      <c r="X6" s="594">
        <f ca="1">'natural-gas'!Z133</f>
        <v>30077406178911.469</v>
      </c>
      <c r="Y6" s="594">
        <f ca="1">'natural-gas'!AA133</f>
        <v>29448378868338.016</v>
      </c>
      <c r="Z6" s="594">
        <f ca="1">'natural-gas'!AB133</f>
        <v>28832953659367.82</v>
      </c>
      <c r="AA6" s="594">
        <f ca="1">'natural-gas'!AC133</f>
        <v>28230835717460.441</v>
      </c>
      <c r="AB6" s="594">
        <f ca="1">'natural-gas'!AD133</f>
        <v>27641736599876.609</v>
      </c>
      <c r="AC6" s="594">
        <f ca="1">'natural-gas'!AE133</f>
        <v>27065374117106.98</v>
      </c>
      <c r="AD6" s="594">
        <f ca="1">'natural-gas'!AF133</f>
        <v>26501472197304.977</v>
      </c>
      <c r="AE6" s="594">
        <f ca="1">'natural-gas'!AG133</f>
        <v>25949760753658.73</v>
      </c>
      <c r="AF6" s="594">
        <f ca="1">'natural-gas'!AH133</f>
        <v>25409975554638.32</v>
      </c>
    </row>
    <row r="7" spans="1:35">
      <c r="A7" s="20" t="s">
        <v>251</v>
      </c>
      <c r="B7" s="594">
        <f ca="1">'natural-gas'!D134</f>
        <v>9380320138516.25</v>
      </c>
      <c r="C7" s="594">
        <f ca="1">'natural-gas'!E134</f>
        <v>9984101178412.1914</v>
      </c>
      <c r="D7" s="594">
        <f ca="1">'natural-gas'!F134</f>
        <v>8608984994333.626</v>
      </c>
      <c r="E7" s="594">
        <f ca="1">'natural-gas'!G134</f>
        <v>7575035794783.3975</v>
      </c>
      <c r="F7" s="594">
        <f ca="1">'natural-gas'!H134</f>
        <v>8053471196353.5703</v>
      </c>
      <c r="G7" s="594">
        <f ca="1">'natural-gas'!I134</f>
        <v>8122888905465.7959</v>
      </c>
      <c r="H7" s="594">
        <f ca="1">'natural-gas'!J134</f>
        <v>8192951703532.9248</v>
      </c>
      <c r="I7" s="594">
        <f ca="1">'natural-gas'!K134</f>
        <v>8263666278552.3623</v>
      </c>
      <c r="J7" s="594">
        <f ca="1">'natural-gas'!L134</f>
        <v>8335039397398.6543</v>
      </c>
      <c r="K7" s="594">
        <f ca="1">'natural-gas'!M134</f>
        <v>8407077906871.3877</v>
      </c>
      <c r="L7" s="594">
        <f ca="1">'natural-gas'!N134</f>
        <v>8479788734758.3027</v>
      </c>
      <c r="M7" s="594">
        <f ca="1">'natural-gas'!O134</f>
        <v>8314249066703.2363</v>
      </c>
      <c r="N7" s="594">
        <f ca="1">'natural-gas'!P134</f>
        <v>8154061391209.127</v>
      </c>
      <c r="O7" s="594">
        <f ca="1">'natural-gas'!Q134</f>
        <v>7999131420977.2012</v>
      </c>
      <c r="P7" s="594">
        <f ca="1">'natural-gas'!R134</f>
        <v>7849368295597.3516</v>
      </c>
      <c r="Q7" s="594">
        <f ca="1">'natural-gas'!S134</f>
        <v>7704684529663.9727</v>
      </c>
      <c r="R7" s="594">
        <f ca="1">'natural-gas'!T134</f>
        <v>7564995963126.8486</v>
      </c>
      <c r="S7" s="594">
        <f ca="1">'natural-gas'!U134</f>
        <v>7430221713850.2158</v>
      </c>
      <c r="T7" s="594">
        <f ca="1">'natural-gas'!V134</f>
        <v>7300284132354.6016</v>
      </c>
      <c r="U7" s="594">
        <f ca="1">'natural-gas'!W134</f>
        <v>7175108758717.5752</v>
      </c>
      <c r="V7" s="594">
        <f ca="1">'natural-gas'!X134</f>
        <v>7054624281610.9355</v>
      </c>
      <c r="W7" s="594">
        <f ca="1">'natural-gas'!Y134</f>
        <v>6923272037117.2246</v>
      </c>
      <c r="X7" s="594">
        <f ca="1">'natural-gas'!Z134</f>
        <v>6794734716913.4648</v>
      </c>
      <c r="Y7" s="594">
        <f ca="1">'natural-gas'!AA134</f>
        <v>6668951344327.3994</v>
      </c>
      <c r="Z7" s="594">
        <f ca="1">'natural-gas'!AB134</f>
        <v>6545862264558.6064</v>
      </c>
      <c r="AA7" s="594">
        <f ca="1">'natural-gas'!AC134</f>
        <v>6425409116021.0234</v>
      </c>
      <c r="AB7" s="594">
        <f ca="1">'natural-gas'!AD134</f>
        <v>6307534802306.7451</v>
      </c>
      <c r="AC7" s="594">
        <f ca="1">'natural-gas'!AE134</f>
        <v>6192183464757.6426</v>
      </c>
      <c r="AD7" s="594">
        <f ca="1">'natural-gas'!AF134</f>
        <v>6079300455631.6084</v>
      </c>
      <c r="AE7" s="594">
        <f ca="1">'natural-gas'!AG134</f>
        <v>5968832311850.5557</v>
      </c>
      <c r="AF7" s="594">
        <f ca="1">'natural-gas'!AH134</f>
        <v>5860726729317.5371</v>
      </c>
    </row>
    <row r="8" spans="1:35">
      <c r="A8" s="20" t="s">
        <v>252</v>
      </c>
      <c r="B8" s="594">
        <f ca="1">'natural-gas'!D135</f>
        <v>971422586498.49609</v>
      </c>
      <c r="C8" s="594">
        <f ca="1">'natural-gas'!E135</f>
        <v>1118297658869.7156</v>
      </c>
      <c r="D8" s="594">
        <f ca="1">'natural-gas'!F135</f>
        <v>1263659520432.9124</v>
      </c>
      <c r="E8" s="594">
        <f ca="1">'natural-gas'!G135</f>
        <v>1158328504689.3887</v>
      </c>
      <c r="F8" s="594">
        <f ca="1">'natural-gas'!H135</f>
        <v>1238538116667.7063</v>
      </c>
      <c r="G8" s="594">
        <f ca="1">'natural-gas'!I135</f>
        <v>1248343567481.2493</v>
      </c>
      <c r="H8" s="594">
        <f ca="1">'natural-gas'!J135</f>
        <v>1258227229708.2053</v>
      </c>
      <c r="I8" s="594">
        <f ca="1">'natural-gas'!K135</f>
        <v>1268189736588.9788</v>
      </c>
      <c r="J8" s="594">
        <f ca="1">'natural-gas'!L135</f>
        <v>1278231726641.7207</v>
      </c>
      <c r="K8" s="594">
        <f ca="1">'natural-gas'!M135</f>
        <v>1288353843708.6963</v>
      </c>
      <c r="L8" s="594">
        <f ca="1">'natural-gas'!N135</f>
        <v>1298556737003.0964</v>
      </c>
      <c r="M8" s="594">
        <f ca="1">'natural-gas'!O135</f>
        <v>1267068410403.8904</v>
      </c>
      <c r="N8" s="594">
        <f ca="1">'natural-gas'!P135</f>
        <v>1236370157305.3799</v>
      </c>
      <c r="O8" s="594">
        <f ca="1">'natural-gas'!Q135</f>
        <v>1206442946934.4685</v>
      </c>
      <c r="P8" s="594">
        <f ca="1">'natural-gas'!R135</f>
        <v>1177268229830.8333</v>
      </c>
      <c r="Q8" s="594">
        <f ca="1">'natural-gas'!S135</f>
        <v>1148827926363.5144</v>
      </c>
      <c r="R8" s="594">
        <f ca="1">'natural-gas'!T135</f>
        <v>1121104415541.2495</v>
      </c>
      <c r="S8" s="594">
        <f ca="1">'natural-gas'!U135</f>
        <v>1094080524109.6405</v>
      </c>
      <c r="T8" s="594">
        <f ca="1">'natural-gas'!V135</f>
        <v>1067739515928.4197</v>
      </c>
      <c r="U8" s="594">
        <f ca="1">'natural-gas'!W135</f>
        <v>1042065081622.2535</v>
      </c>
      <c r="V8" s="594">
        <f ca="1">'natural-gas'!X135</f>
        <v>1017041328498.7024</v>
      </c>
      <c r="W8" s="594">
        <f ca="1">'natural-gas'!Y135</f>
        <v>995238586430.50415</v>
      </c>
      <c r="X8" s="594">
        <f ca="1">'natural-gas'!Z135</f>
        <v>973908144707.25464</v>
      </c>
      <c r="Y8" s="594">
        <f ca="1">'natural-gas'!AA135</f>
        <v>953039764634.03296</v>
      </c>
      <c r="Z8" s="594">
        <f ca="1">'natural-gas'!AB135</f>
        <v>932623429485.40503</v>
      </c>
      <c r="AA8" s="594">
        <f ca="1">'natural-gas'!AC135</f>
        <v>912649339693.22388</v>
      </c>
      <c r="AB8" s="594">
        <f ca="1">'natural-gas'!AD135</f>
        <v>893107908138.75891</v>
      </c>
      <c r="AC8" s="594">
        <f ca="1">'natural-gas'!AE135</f>
        <v>873989755546.88806</v>
      </c>
      <c r="AD8" s="594">
        <f ca="1">'natural-gas'!AF135</f>
        <v>855285705980.14197</v>
      </c>
      <c r="AE8" s="594">
        <f ca="1">'natural-gas'!AG135</f>
        <v>836986782430.43567</v>
      </c>
      <c r="AF8" s="594">
        <f ca="1">'natural-gas'!AH135</f>
        <v>819084202506.37012</v>
      </c>
    </row>
    <row r="9" spans="1:35">
      <c r="A9" s="20" t="s">
        <v>253</v>
      </c>
      <c r="B9" s="594">
        <f ca="1">'natural-gas'!D136</f>
        <v>12380895448090.828</v>
      </c>
      <c r="C9" s="594">
        <f ca="1">'natural-gas'!E136</f>
        <v>12592094905800.652</v>
      </c>
      <c r="D9" s="594">
        <f ca="1">'natural-gas'!F136</f>
        <v>12351491628778.191</v>
      </c>
      <c r="E9" s="594">
        <f ca="1">'natural-gas'!G136</f>
        <v>11472982897879.904</v>
      </c>
      <c r="F9" s="594">
        <f ca="1">'natural-gas'!H136</f>
        <v>12253463263817.977</v>
      </c>
      <c r="G9" s="594">
        <f ca="1">'natural-gas'!I136</f>
        <v>12352188939348.385</v>
      </c>
      <c r="H9" s="594">
        <f ca="1">'natural-gas'!J136</f>
        <v>12451729789429.646</v>
      </c>
      <c r="I9" s="594">
        <f ca="1">'natural-gas'!K136</f>
        <v>12552092858289.426</v>
      </c>
      <c r="J9" s="594">
        <f ca="1">'natural-gas'!L136</f>
        <v>12653285255879.674</v>
      </c>
      <c r="K9" s="594">
        <f ca="1">'natural-gas'!M136</f>
        <v>12755314158561.666</v>
      </c>
      <c r="L9" s="594">
        <f ca="1">'natural-gas'!N136</f>
        <v>12858186809799.117</v>
      </c>
      <c r="M9" s="594">
        <f ca="1">'natural-gas'!O136</f>
        <v>12558544678561.178</v>
      </c>
      <c r="N9" s="594">
        <f ca="1">'natural-gas'!P136</f>
        <v>12266784196420.643</v>
      </c>
      <c r="O9" s="594">
        <f ca="1">'natural-gas'!Q136</f>
        <v>11982726013518.748</v>
      </c>
      <c r="P9" s="594">
        <f ca="1">'natural-gas'!R136</f>
        <v>11706195631961.318</v>
      </c>
      <c r="Q9" s="594">
        <f ca="1">'natural-gas'!S136</f>
        <v>11437023299115.652</v>
      </c>
      <c r="R9" s="594">
        <f ca="1">'natural-gas'!T136</f>
        <v>11175043903912.102</v>
      </c>
      <c r="S9" s="594">
        <f ca="1">'natural-gas'!U136</f>
        <v>10920096876087.455</v>
      </c>
      <c r="T9" s="594">
        <f ca="1">'natural-gas'!V136</f>
        <v>10672026088309.021</v>
      </c>
      <c r="U9" s="594">
        <f ca="1">'natural-gas'!W136</f>
        <v>10430679761120.281</v>
      </c>
      <c r="V9" s="594">
        <f ca="1">'natural-gas'!X136</f>
        <v>10195910370650.67</v>
      </c>
      <c r="W9" s="594">
        <f ca="1">'natural-gas'!Y136</f>
        <v>9983363575124.1719</v>
      </c>
      <c r="X9" s="594">
        <f ca="1">'natural-gas'!Z136</f>
        <v>9775411817481.3789</v>
      </c>
      <c r="Y9" s="594">
        <f ca="1">'natural-gas'!AA136</f>
        <v>9571955498880.1641</v>
      </c>
      <c r="Z9" s="594">
        <f ca="1">'natural-gas'!AB136</f>
        <v>9372897179707.3164</v>
      </c>
      <c r="AA9" s="594">
        <f ca="1">'natural-gas'!AC136</f>
        <v>9178141532767.4551</v>
      </c>
      <c r="AB9" s="594">
        <f ca="1">'natural-gas'!AD136</f>
        <v>8987595297486.8008</v>
      </c>
      <c r="AC9" s="594">
        <f ca="1">'natural-gas'!AE136</f>
        <v>8801167235109.791</v>
      </c>
      <c r="AD9" s="594">
        <f ca="1">'natural-gas'!AF136</f>
        <v>8618768084866.9961</v>
      </c>
      <c r="AE9" s="594">
        <f ca="1">'natural-gas'!AG136</f>
        <v>8440310521093.3115</v>
      </c>
      <c r="AF9" s="594">
        <f ca="1">'natural-gas'!AH136</f>
        <v>8265709111275.8018</v>
      </c>
    </row>
    <row r="10" spans="1:35">
      <c r="A10" s="65" t="s">
        <v>254</v>
      </c>
      <c r="B10" s="594">
        <f ca="1">'natural-gas'!D137</f>
        <v>2432025972540.3945</v>
      </c>
      <c r="C10" s="594">
        <f ca="1">'natural-gas'!E137</f>
        <v>2382572978009.8716</v>
      </c>
      <c r="D10" s="594">
        <f ca="1">'natural-gas'!F137</f>
        <v>2068973366144.2803</v>
      </c>
      <c r="E10" s="594">
        <f ca="1">'natural-gas'!G137</f>
        <v>2796709576065.0898</v>
      </c>
      <c r="F10" s="594">
        <f ca="1">'natural-gas'!H137</f>
        <v>2893526105233.8228</v>
      </c>
      <c r="G10" s="594">
        <f ca="1">'natural-gas'!I137</f>
        <v>2865127513392.2925</v>
      </c>
      <c r="H10" s="594">
        <f ca="1">'natural-gas'!J137</f>
        <v>2836728921550.7617</v>
      </c>
      <c r="I10" s="594">
        <f ca="1">'natural-gas'!K137</f>
        <v>2808330329709.2314</v>
      </c>
      <c r="J10" s="594">
        <f ca="1">'natural-gas'!L137</f>
        <v>2779931737867.689</v>
      </c>
      <c r="K10" s="594">
        <f ca="1">'natural-gas'!M137</f>
        <v>2751533146026.1587</v>
      </c>
      <c r="L10" s="594">
        <f ca="1">'natural-gas'!N137</f>
        <v>2723134554184.6353</v>
      </c>
      <c r="M10" s="594">
        <f ca="1">'natural-gas'!O137</f>
        <v>2694327827809.0693</v>
      </c>
      <c r="N10" s="594">
        <f ca="1">'natural-gas'!P137</f>
        <v>2665521101433.5112</v>
      </c>
      <c r="O10" s="594">
        <f ca="1">'natural-gas'!Q137</f>
        <v>2636714375057.9526</v>
      </c>
      <c r="P10" s="594">
        <f ca="1">'natural-gas'!R137</f>
        <v>2607907648682.394</v>
      </c>
      <c r="Q10" s="594">
        <f ca="1">'natural-gas'!S137</f>
        <v>2579100922306.8359</v>
      </c>
      <c r="R10" s="594">
        <f ca="1">'natural-gas'!T137</f>
        <v>2550294195931.2769</v>
      </c>
      <c r="S10" s="594">
        <f ca="1">'natural-gas'!U137</f>
        <v>2521487469555.7183</v>
      </c>
      <c r="T10" s="594">
        <f ca="1">'natural-gas'!V137</f>
        <v>2492680743180.1602</v>
      </c>
      <c r="U10" s="594">
        <f ca="1">'natural-gas'!W137</f>
        <v>2463874016804.6016</v>
      </c>
      <c r="V10" s="594">
        <f ca="1">'natural-gas'!X137</f>
        <v>2435067290429.043</v>
      </c>
      <c r="W10" s="594">
        <f ca="1">'natural-gas'!Y137</f>
        <v>2407778602908.5396</v>
      </c>
      <c r="X10" s="594">
        <f ca="1">'natural-gas'!Z137</f>
        <v>2380489915388.0479</v>
      </c>
      <c r="Y10" s="594">
        <f ca="1">'natural-gas'!AA137</f>
        <v>2353201227867.5547</v>
      </c>
      <c r="Z10" s="594">
        <f ca="1">'natural-gas'!AB137</f>
        <v>2325912540347.0513</v>
      </c>
      <c r="AA10" s="594">
        <f ca="1">'natural-gas'!AC137</f>
        <v>2298623852826.5596</v>
      </c>
      <c r="AB10" s="594">
        <f ca="1">'natural-gas'!AD137</f>
        <v>2271335165306.0674</v>
      </c>
      <c r="AC10" s="594">
        <f ca="1">'natural-gas'!AE137</f>
        <v>2244046477785.564</v>
      </c>
      <c r="AD10" s="594">
        <f ca="1">'natural-gas'!AF137</f>
        <v>2216757790265.0718</v>
      </c>
      <c r="AE10" s="594">
        <f ca="1">'natural-gas'!AG137</f>
        <v>2189469102744.5801</v>
      </c>
      <c r="AF10" s="594">
        <f ca="1">'natural-gas'!AH137</f>
        <v>2162180415224.0862</v>
      </c>
    </row>
    <row r="11" spans="1:35">
      <c r="A11" s="20" t="s">
        <v>255</v>
      </c>
      <c r="B11" s="594">
        <f ca="1">'natural-gas'!D138</f>
        <v>95971172327407.578</v>
      </c>
      <c r="C11" s="594">
        <f ca="1">'natural-gas'!E138</f>
        <v>105690394237080.72</v>
      </c>
      <c r="D11" s="594">
        <f ca="1">'natural-gas'!F138</f>
        <v>98950563152260.641</v>
      </c>
      <c r="E11" s="594">
        <f ca="1">'natural-gas'!G138</f>
        <v>95121314388707.766</v>
      </c>
      <c r="F11" s="594">
        <f ca="1">'natural-gas'!H138</f>
        <v>120793646791748.05</v>
      </c>
      <c r="G11" s="594">
        <f ca="1">'natural-gas'!I138</f>
        <v>122353645844795.09</v>
      </c>
      <c r="H11" s="594">
        <f ca="1">'natural-gas'!J138</f>
        <v>123934231739752.14</v>
      </c>
      <c r="I11" s="594">
        <f ca="1">'natural-gas'!K138</f>
        <v>125535678969318.5</v>
      </c>
      <c r="J11" s="594">
        <f ca="1">'natural-gas'!L138</f>
        <v>127158265703727.06</v>
      </c>
      <c r="K11" s="594">
        <f ca="1">'natural-gas'!M138</f>
        <v>128802273840123.36</v>
      </c>
      <c r="L11" s="594">
        <f ca="1">'natural-gas'!N138</f>
        <v>130467989052608.28</v>
      </c>
      <c r="M11" s="594">
        <f ca="1">'natural-gas'!O138</f>
        <v>130477164598483.63</v>
      </c>
      <c r="N11" s="594">
        <f ca="1">'natural-gas'!P138</f>
        <v>130487113267803.73</v>
      </c>
      <c r="O11" s="594">
        <f ca="1">'natural-gas'!Q138</f>
        <v>130497841524251.2</v>
      </c>
      <c r="P11" s="594">
        <f ca="1">'natural-gas'!R138</f>
        <v>130509355889268.67</v>
      </c>
      <c r="Q11" s="594">
        <f ca="1">'natural-gas'!S138</f>
        <v>130521662942572.33</v>
      </c>
      <c r="R11" s="594">
        <f ca="1">'natural-gas'!T138</f>
        <v>130534769322670.39</v>
      </c>
      <c r="S11" s="594">
        <f ca="1">'natural-gas'!U138</f>
        <v>130548681727386.08</v>
      </c>
      <c r="T11" s="594">
        <f ca="1">'natural-gas'!V138</f>
        <v>130563406914385.11</v>
      </c>
      <c r="U11" s="594">
        <f ca="1">'natural-gas'!W138</f>
        <v>130578951701708.09</v>
      </c>
      <c r="V11" s="594">
        <f ca="1">'natural-gas'!X138</f>
        <v>130595322968307.5</v>
      </c>
      <c r="W11" s="594">
        <f ca="1">'natural-gas'!Y138</f>
        <v>129190420292154.81</v>
      </c>
      <c r="X11" s="594">
        <f ca="1">'natural-gas'!Z138</f>
        <v>127804380286504.17</v>
      </c>
      <c r="Y11" s="594">
        <f ca="1">'natural-gas'!AA138</f>
        <v>126436983069677.13</v>
      </c>
      <c r="Z11" s="594">
        <f ca="1">'natural-gas'!AB138</f>
        <v>125088011561193.89</v>
      </c>
      <c r="AA11" s="594">
        <f ca="1">'natural-gas'!AC138</f>
        <v>123757251448042.88</v>
      </c>
      <c r="AB11" s="594">
        <f ca="1">'natural-gas'!AD138</f>
        <v>122444491151370.98</v>
      </c>
      <c r="AC11" s="594">
        <f ca="1">'natural-gas'!AE138</f>
        <v>121149521793589.67</v>
      </c>
      <c r="AD11" s="594">
        <f ca="1">'natural-gas'!AF138</f>
        <v>119872137165891.73</v>
      </c>
      <c r="AE11" s="594">
        <f ca="1">'natural-gas'!AG138</f>
        <v>118612133696173.61</v>
      </c>
      <c r="AF11" s="594">
        <f ca="1">'natural-gas'!AH138</f>
        <v>117369310417358.5</v>
      </c>
    </row>
    <row r="12" spans="1:35">
      <c r="A12" s="20" t="s">
        <v>305</v>
      </c>
      <c r="B12" s="594">
        <f ca="1">'natural-gas'!D139</f>
        <v>21420789312435.059</v>
      </c>
      <c r="C12" s="594">
        <f ca="1">'natural-gas'!E139</f>
        <v>23558527456997.148</v>
      </c>
      <c r="D12" s="594">
        <f ca="1">'natural-gas'!F139</f>
        <v>21973548722526.383</v>
      </c>
      <c r="E12" s="594">
        <f ca="1">'natural-gas'!G139</f>
        <v>21360701205547.703</v>
      </c>
      <c r="F12" s="594">
        <f ca="1">'natural-gas'!H139</f>
        <v>26912090544473.715</v>
      </c>
      <c r="G12" s="594">
        <f ca="1">'natural-gas'!I139</f>
        <v>27253938309600.262</v>
      </c>
      <c r="H12" s="594">
        <f ca="1">'natural-gas'!J139</f>
        <v>27600260821596.535</v>
      </c>
      <c r="I12" s="594">
        <f ca="1">'natural-gas'!K139</f>
        <v>27951117515564.539</v>
      </c>
      <c r="J12" s="594">
        <f ca="1">'natural-gas'!L139</f>
        <v>28306568621476.598</v>
      </c>
      <c r="K12" s="594">
        <f ca="1">'natural-gas'!M139</f>
        <v>28666675174839.465</v>
      </c>
      <c r="L12" s="594">
        <f ca="1">'natural-gas'!N139</f>
        <v>29031499027501.824</v>
      </c>
      <c r="M12" s="594">
        <f ca="1">'natural-gas'!O139</f>
        <v>29041258546858.02</v>
      </c>
      <c r="N12" s="594">
        <f ca="1">'natural-gas'!P139</f>
        <v>29051254135359.496</v>
      </c>
      <c r="O12" s="594">
        <f ca="1">'natural-gas'!Q139</f>
        <v>29061487803827.914</v>
      </c>
      <c r="P12" s="594">
        <f ca="1">'natural-gas'!R139</f>
        <v>29071961581030.016</v>
      </c>
      <c r="Q12" s="594">
        <f ca="1">'natural-gas'!S139</f>
        <v>29082677513837.25</v>
      </c>
      <c r="R12" s="594">
        <f ca="1">'natural-gas'!T139</f>
        <v>29093637667386.863</v>
      </c>
      <c r="S12" s="594">
        <f ca="1">'natural-gas'!U139</f>
        <v>29104844125244.336</v>
      </c>
      <c r="T12" s="594">
        <f ca="1">'natural-gas'!V139</f>
        <v>29116298989567.344</v>
      </c>
      <c r="U12" s="594">
        <f ca="1">'natural-gas'!W139</f>
        <v>29128004381271.156</v>
      </c>
      <c r="V12" s="594">
        <f ca="1">'natural-gas'!X139</f>
        <v>29139962440195.492</v>
      </c>
      <c r="W12" s="594">
        <f ca="1">'natural-gas'!Y139</f>
        <v>28844194815367.859</v>
      </c>
      <c r="X12" s="594">
        <f ca="1">'natural-gas'!Z139</f>
        <v>28552555919011.691</v>
      </c>
      <c r="Y12" s="594">
        <f ca="1">'natural-gas'!AA139</f>
        <v>28264998747137.465</v>
      </c>
      <c r="Z12" s="594">
        <f ca="1">'natural-gas'!AB139</f>
        <v>27981476903804.223</v>
      </c>
      <c r="AA12" s="594">
        <f ca="1">'natural-gas'!AC139</f>
        <v>27701944593867.254</v>
      </c>
      <c r="AB12" s="594">
        <f ca="1">'natural-gas'!AD139</f>
        <v>27426356615816.758</v>
      </c>
      <c r="AC12" s="594">
        <f ca="1">'natural-gas'!AE139</f>
        <v>27154668354706.445</v>
      </c>
      <c r="AD12" s="594">
        <f ca="1">'natural-gas'!AF139</f>
        <v>26886835775171.063</v>
      </c>
      <c r="AE12" s="594">
        <f ca="1">'natural-gas'!AG139</f>
        <v>26622815414531.578</v>
      </c>
      <c r="AF12" s="594">
        <f ca="1">'natural-gas'!AH139</f>
        <v>26362564375987.102</v>
      </c>
    </row>
    <row r="13" spans="1:35">
      <c r="A13" s="20" t="s">
        <v>258</v>
      </c>
      <c r="B13" s="594">
        <f ca="1">'natural-gas'!D140</f>
        <v>8369298950678.5439</v>
      </c>
      <c r="C13" s="594">
        <f ca="1">'natural-gas'!E140</f>
        <v>8719912835803.8135</v>
      </c>
      <c r="D13" s="594">
        <f ca="1">'natural-gas'!F140</f>
        <v>8380644930662.4736</v>
      </c>
      <c r="E13" s="594">
        <f ca="1">'natural-gas'!G140</f>
        <v>7780957766570.832</v>
      </c>
      <c r="F13" s="594">
        <f ca="1">'natural-gas'!H140</f>
        <v>8313243092141.2793</v>
      </c>
      <c r="G13" s="594">
        <f ca="1">'natural-gas'!I140</f>
        <v>8379858262832.4326</v>
      </c>
      <c r="H13" s="594">
        <f ca="1">'natural-gas'!J140</f>
        <v>8447017691288.2334</v>
      </c>
      <c r="I13" s="594">
        <f ca="1">'natural-gas'!K140</f>
        <v>8514725991115.4609</v>
      </c>
      <c r="J13" s="594">
        <f ca="1">'natural-gas'!L140</f>
        <v>8582987817642.2246</v>
      </c>
      <c r="K13" s="594">
        <f ca="1">'natural-gas'!M140</f>
        <v>8651807868334.6514</v>
      </c>
      <c r="L13" s="594">
        <f ca="1">'natural-gas'!N140</f>
        <v>8721190883218.3027</v>
      </c>
      <c r="M13" s="594">
        <f ca="1">'natural-gas'!O140</f>
        <v>8515377281945.9258</v>
      </c>
      <c r="N13" s="594">
        <f ca="1">'natural-gas'!P140</f>
        <v>8314897092001.9102</v>
      </c>
      <c r="O13" s="594">
        <f ca="1">'natural-gas'!Q140</f>
        <v>8119626738710.2461</v>
      </c>
      <c r="P13" s="594">
        <f ca="1">'natural-gas'!R140</f>
        <v>7929445920029.6641</v>
      </c>
      <c r="Q13" s="594">
        <f ca="1">'natural-gas'!S140</f>
        <v>7744237532695.0381</v>
      </c>
      <c r="R13" s="594">
        <f ca="1">'natural-gas'!T140</f>
        <v>7563887600376.3643</v>
      </c>
      <c r="S13" s="594">
        <f ca="1">'natural-gas'!U140</f>
        <v>7388285203811.4707</v>
      </c>
      <c r="T13" s="594">
        <f ca="1">'natural-gas'!V140</f>
        <v>7217322412869.876</v>
      </c>
      <c r="U13" s="594">
        <f ca="1">'natural-gas'!W140</f>
        <v>7050894220506.4082</v>
      </c>
      <c r="V13" s="594">
        <f ca="1">'natural-gas'!X140</f>
        <v>6888898478564.4141</v>
      </c>
      <c r="W13" s="594">
        <f ca="1">'natural-gas'!Y140</f>
        <v>6744027473607.6973</v>
      </c>
      <c r="X13" s="594">
        <f ca="1">'natural-gas'!Z140</f>
        <v>6602290418930.8213</v>
      </c>
      <c r="Y13" s="594">
        <f ca="1">'natural-gas'!AA140</f>
        <v>6463619382180.9785</v>
      </c>
      <c r="Z13" s="594">
        <f ca="1">'natural-gas'!AB140</f>
        <v>6327947903732.8965</v>
      </c>
      <c r="AA13" s="594">
        <f ca="1">'natural-gas'!AC140</f>
        <v>6195210964760.79</v>
      </c>
      <c r="AB13" s="594">
        <f ca="1">'natural-gas'!AD140</f>
        <v>6065344956002.4902</v>
      </c>
      <c r="AC13" s="594">
        <f ca="1">'natural-gas'!AE140</f>
        <v>5938287647200.7598</v>
      </c>
      <c r="AD13" s="594">
        <f ca="1">'natural-gas'!AF140</f>
        <v>5813978157207.0996</v>
      </c>
      <c r="AE13" s="594">
        <f ca="1">'natural-gas'!AG140</f>
        <v>5692356924733.7021</v>
      </c>
      <c r="AF13" s="594">
        <f ca="1">'natural-gas'!AH140</f>
        <v>5573365679739.4766</v>
      </c>
    </row>
    <row r="14" spans="1:35">
      <c r="A14" s="20" t="s">
        <v>306</v>
      </c>
      <c r="B14" s="594">
        <f ca="1">'natural-gas'!D141</f>
        <v>13125252918853.088</v>
      </c>
      <c r="C14" s="594">
        <f ca="1">'natural-gas'!E141</f>
        <v>13674031553325.746</v>
      </c>
      <c r="D14" s="594">
        <f ca="1">'natural-gas'!F141</f>
        <v>13129823093488.727</v>
      </c>
      <c r="E14" s="594">
        <f ca="1">'natural-gas'!G141</f>
        <v>12232611290893.035</v>
      </c>
      <c r="F14" s="594">
        <f ca="1">'natural-gas'!H141</f>
        <v>13059632797846.299</v>
      </c>
      <c r="G14" s="594">
        <f ca="1">'natural-gas'!I141</f>
        <v>13165484663207.838</v>
      </c>
      <c r="H14" s="594">
        <f ca="1">'natural-gas'!J141</f>
        <v>13272220556290.332</v>
      </c>
      <c r="I14" s="594">
        <f ca="1">'natural-gas'!K141</f>
        <v>13379848271354.223</v>
      </c>
      <c r="J14" s="594">
        <f ca="1">'natural-gas'!L141</f>
        <v>13488375677676.373</v>
      </c>
      <c r="K14" s="594">
        <f ca="1">'natural-gas'!M141</f>
        <v>13597810720363.377</v>
      </c>
      <c r="L14" s="594">
        <f ca="1">'natural-gas'!N141</f>
        <v>13708161421174.91</v>
      </c>
      <c r="M14" s="594">
        <f ca="1">'natural-gas'!O141</f>
        <v>13393177158645.418</v>
      </c>
      <c r="N14" s="594">
        <f ca="1">'natural-gas'!P141</f>
        <v>13086617016577.701</v>
      </c>
      <c r="O14" s="594">
        <f ca="1">'natural-gas'!Q141</f>
        <v>12788293129904.127</v>
      </c>
      <c r="P14" s="594">
        <f ca="1">'natural-gas'!R141</f>
        <v>12498022837873.957</v>
      </c>
      <c r="Q14" s="594">
        <f ca="1">'natural-gas'!S141</f>
        <v>12215628572870.533</v>
      </c>
      <c r="R14" s="594">
        <f ca="1">'natural-gas'!T141</f>
        <v>11940937752467.119</v>
      </c>
      <c r="S14" s="594">
        <f ca="1">'natural-gas'!U141</f>
        <v>11673782674656.299</v>
      </c>
      <c r="T14" s="594">
        <f ca="1">'natural-gas'!V141</f>
        <v>11414000416189.955</v>
      </c>
      <c r="U14" s="594">
        <f ca="1">'natural-gas'!W141</f>
        <v>11161432733968.795</v>
      </c>
      <c r="V14" s="594">
        <f ca="1">'natural-gas'!X141</f>
        <v>10915925969422.4</v>
      </c>
      <c r="W14" s="594">
        <f ca="1">'natural-gas'!Y141</f>
        <v>10690557006250.521</v>
      </c>
      <c r="X14" s="594">
        <f ca="1">'natural-gas'!Z141</f>
        <v>10470056833408.318</v>
      </c>
      <c r="Y14" s="594">
        <f ca="1">'natural-gas'!AA141</f>
        <v>10254319923630.877</v>
      </c>
      <c r="Z14" s="594">
        <f ca="1">'natural-gas'!AB141</f>
        <v>10043243037398.047</v>
      </c>
      <c r="AA14" s="594">
        <f ca="1">'natural-gas'!AC141</f>
        <v>9836725173337.1953</v>
      </c>
      <c r="AB14" s="594">
        <f ca="1">'natural-gas'!AD141</f>
        <v>9634667519701.2539</v>
      </c>
      <c r="AC14" s="594">
        <f ca="1">'natural-gas'!AE141</f>
        <v>9436973406898.6523</v>
      </c>
      <c r="AD14" s="594">
        <f ca="1">'natural-gas'!AF141</f>
        <v>9243548261052.4004</v>
      </c>
      <c r="AE14" s="594">
        <f ca="1">'natural-gas'!AG141</f>
        <v>9054299558565.998</v>
      </c>
      <c r="AF14" s="594">
        <f ca="1">'natural-gas'!AH141</f>
        <v>8869136781674.3242</v>
      </c>
    </row>
    <row r="15" spans="1:35">
      <c r="A15" s="20" t="s">
        <v>259</v>
      </c>
      <c r="B15" s="594">
        <f ca="1">'natural-gas'!D142</f>
        <v>73327014905240.625</v>
      </c>
      <c r="C15" s="594">
        <f ca="1">'natural-gas'!E142</f>
        <v>78014564700932.188</v>
      </c>
      <c r="D15" s="594">
        <f ca="1">'natural-gas'!F142</f>
        <v>73785558084511.984</v>
      </c>
      <c r="E15" s="594">
        <f ca="1">'natural-gas'!G142</f>
        <v>81892569557676.641</v>
      </c>
      <c r="F15" s="594">
        <f ca="1">'natural-gas'!H142</f>
        <v>90045227184229.234</v>
      </c>
      <c r="G15" s="594">
        <f ca="1">'natural-gas'!I142</f>
        <v>90634455355476.516</v>
      </c>
      <c r="H15" s="594">
        <f ca="1">'natural-gas'!J142</f>
        <v>91240587316815.297</v>
      </c>
      <c r="I15" s="594">
        <f ca="1">'natural-gas'!K142</f>
        <v>91864186221226.063</v>
      </c>
      <c r="J15" s="594">
        <f ca="1">'natural-gas'!L142</f>
        <v>92505834090186.5</v>
      </c>
      <c r="K15" s="594">
        <f ca="1">'natural-gas'!M142</f>
        <v>93166132445988.266</v>
      </c>
      <c r="L15" s="594">
        <f ca="1">'natural-gas'!N142</f>
        <v>93845702965244.172</v>
      </c>
      <c r="M15" s="594">
        <f ca="1">'natural-gas'!O142</f>
        <v>92929620940811.125</v>
      </c>
      <c r="N15" s="594">
        <f ca="1">'natural-gas'!P142</f>
        <v>92031233228103.984</v>
      </c>
      <c r="O15" s="594">
        <f ca="1">'natural-gas'!Q142</f>
        <v>91150326858702.203</v>
      </c>
      <c r="P15" s="594">
        <f ca="1">'natural-gas'!R142</f>
        <v>90286692385446.781</v>
      </c>
      <c r="Q15" s="594">
        <f ca="1">'natural-gas'!S142</f>
        <v>89440123835653.453</v>
      </c>
      <c r="R15" s="594">
        <f ca="1">'natural-gas'!T142</f>
        <v>88610418665046.656</v>
      </c>
      <c r="S15" s="594">
        <f ca="1">'natural-gas'!U142</f>
        <v>87797377712404.625</v>
      </c>
      <c r="T15" s="594">
        <f ca="1">'natural-gas'!V142</f>
        <v>87000805154905.531</v>
      </c>
      <c r="U15" s="594">
        <f ca="1">'natural-gas'!W142</f>
        <v>86220508464164.938</v>
      </c>
      <c r="V15" s="594">
        <f ca="1">'natural-gas'!X142</f>
        <v>85456298362955.047</v>
      </c>
      <c r="W15" s="594">
        <f ca="1">'natural-gas'!Y142</f>
        <v>84699404198213.828</v>
      </c>
      <c r="X15" s="594">
        <f ca="1">'natural-gas'!Z142</f>
        <v>83950835465430.984</v>
      </c>
      <c r="Y15" s="594">
        <f ca="1">'natural-gas'!AA142</f>
        <v>83210498509989.313</v>
      </c>
      <c r="Z15" s="594">
        <f ca="1">'natural-gas'!AB142</f>
        <v>82478300732959.969</v>
      </c>
      <c r="AA15" s="594">
        <f ca="1">'natural-gas'!AC142</f>
        <v>81754150579200.438</v>
      </c>
      <c r="AB15" s="594">
        <f ca="1">'natural-gas'!AD142</f>
        <v>81037957525586.719</v>
      </c>
      <c r="AC15" s="594">
        <f ca="1">'natural-gas'!AE142</f>
        <v>80329632069378.125</v>
      </c>
      <c r="AD15" s="594">
        <f ca="1">'natural-gas'!AF142</f>
        <v>79629085716713.266</v>
      </c>
      <c r="AE15" s="594">
        <f ca="1">'natural-gas'!AG142</f>
        <v>78936230971235.766</v>
      </c>
      <c r="AF15" s="594">
        <f ca="1">'natural-gas'!AH142</f>
        <v>78250981322848.25</v>
      </c>
    </row>
    <row r="16" spans="1:35">
      <c r="A16" s="20" t="s">
        <v>260</v>
      </c>
      <c r="B16" s="594">
        <f ca="1">'natural-gas'!D143</f>
        <v>9645652490086.0469</v>
      </c>
      <c r="C16" s="594">
        <f ca="1">'natural-gas'!E143</f>
        <v>9920041102653.1406</v>
      </c>
      <c r="D16" s="594">
        <f ca="1">'natural-gas'!F143</f>
        <v>10069456374303.504</v>
      </c>
      <c r="E16" s="594">
        <f ca="1">'natural-gas'!G143</f>
        <v>13640501438478.563</v>
      </c>
      <c r="F16" s="594">
        <f ca="1">'natural-gas'!H143</f>
        <v>12268509747167.277</v>
      </c>
      <c r="G16" s="594">
        <f ca="1">'natural-gas'!I143</f>
        <v>12625266427826.936</v>
      </c>
      <c r="H16" s="594">
        <f ca="1">'natural-gas'!J143</f>
        <v>12993127735058.686</v>
      </c>
      <c r="I16" s="594">
        <f ca="1">'natural-gas'!K143</f>
        <v>13372447148922.203</v>
      </c>
      <c r="J16" s="594">
        <f ca="1">'natural-gas'!L143</f>
        <v>13763589479799.572</v>
      </c>
      <c r="K16" s="594">
        <f ca="1">'natural-gas'!M143</f>
        <v>14166931232341.324</v>
      </c>
      <c r="L16" s="594">
        <f ca="1">'natural-gas'!N143</f>
        <v>14582860981110.436</v>
      </c>
      <c r="M16" s="594">
        <f ca="1">'natural-gas'!O143</f>
        <v>14948631340674.764</v>
      </c>
      <c r="N16" s="594">
        <f ca="1">'natural-gas'!P143</f>
        <v>15324131577722.418</v>
      </c>
      <c r="O16" s="594">
        <f ca="1">'natural-gas'!Q143</f>
        <v>15709625684592.418</v>
      </c>
      <c r="P16" s="594">
        <f ca="1">'natural-gas'!R143</f>
        <v>16105384861617.963</v>
      </c>
      <c r="Q16" s="594">
        <f ca="1">'natural-gas'!S143</f>
        <v>16511687714321.75</v>
      </c>
      <c r="R16" s="594">
        <f ca="1">'natural-gas'!T143</f>
        <v>16928820456009.43</v>
      </c>
      <c r="S16" s="594">
        <f ca="1">'natural-gas'!U143</f>
        <v>17357077115909.098</v>
      </c>
      <c r="T16" s="594">
        <f ca="1">'natural-gas'!V143</f>
        <v>17796759753008.555</v>
      </c>
      <c r="U16" s="594">
        <f ca="1">'natural-gas'!W143</f>
        <v>18248178675746.41</v>
      </c>
      <c r="V16" s="594">
        <f ca="1">'natural-gas'!X143</f>
        <v>18711652667717.316</v>
      </c>
      <c r="W16" s="594">
        <f ca="1">'natural-gas'!Y143</f>
        <v>19069828284698.25</v>
      </c>
      <c r="X16" s="594">
        <f ca="1">'natural-gas'!Z143</f>
        <v>19435224864061.125</v>
      </c>
      <c r="Y16" s="594">
        <f ca="1">'natural-gas'!AA143</f>
        <v>19807990400019.719</v>
      </c>
      <c r="Z16" s="594">
        <f ca="1">'natural-gas'!AB143</f>
        <v>20188275935142.273</v>
      </c>
      <c r="AA16" s="594">
        <f ca="1">'natural-gas'!AC143</f>
        <v>20576235623234.914</v>
      </c>
      <c r="AB16" s="594">
        <f ca="1">'natural-gas'!AD143</f>
        <v>20972026793522.859</v>
      </c>
      <c r="AC16" s="594">
        <f ca="1">'natural-gas'!AE143</f>
        <v>21375810016156.207</v>
      </c>
      <c r="AD16" s="594">
        <f ca="1">'natural-gas'!AF143</f>
        <v>21787749169067.594</v>
      </c>
      <c r="AE16" s="594">
        <f ca="1">'natural-gas'!AG143</f>
        <v>22208011506209.699</v>
      </c>
      <c r="AF16" s="594">
        <f ca="1">'natural-gas'!AH143</f>
        <v>22636767727201.039</v>
      </c>
    </row>
    <row r="17" spans="1:33">
      <c r="A17" s="20" t="s">
        <v>307</v>
      </c>
      <c r="B17" s="594">
        <f ca="1">'natural-gas'!D144</f>
        <v>12007551150909.189</v>
      </c>
      <c r="C17" s="594">
        <f ca="1">'natural-gas'!E144</f>
        <v>12348461901226.918</v>
      </c>
      <c r="D17" s="594">
        <f ca="1">'natural-gas'!F144</f>
        <v>12533977677736.488</v>
      </c>
      <c r="E17" s="594">
        <f ca="1">'natural-gas'!G144</f>
        <v>16979499528745.143</v>
      </c>
      <c r="F17" s="594">
        <f ca="1">'natural-gas'!H144</f>
        <v>15271809379987.674</v>
      </c>
      <c r="G17" s="594">
        <f ca="1">'natural-gas'!I144</f>
        <v>15715777490471.34</v>
      </c>
      <c r="H17" s="594">
        <f ca="1">'natural-gas'!J144</f>
        <v>16173563519331.135</v>
      </c>
      <c r="I17" s="594">
        <f ca="1">'natural-gas'!K144</f>
        <v>16645607302477.699</v>
      </c>
      <c r="J17" s="594">
        <f ca="1">'natural-gas'!L144</f>
        <v>17132362774035.479</v>
      </c>
      <c r="K17" s="594">
        <f ca="1">'natural-gas'!M144</f>
        <v>17634298419196.098</v>
      </c>
      <c r="L17" s="594">
        <f ca="1">'natural-gas'!N144</f>
        <v>18151897741627.379</v>
      </c>
      <c r="M17" s="594">
        <f ca="1">'natural-gas'!O144</f>
        <v>18607077250910.172</v>
      </c>
      <c r="N17" s="594">
        <f ca="1">'natural-gas'!P144</f>
        <v>19074363990626.938</v>
      </c>
      <c r="O17" s="594">
        <f ca="1">'natural-gas'!Q144</f>
        <v>19554086446787.914</v>
      </c>
      <c r="P17" s="594">
        <f ca="1">'natural-gas'!R144</f>
        <v>20046582074242.586</v>
      </c>
      <c r="Q17" s="594">
        <f ca="1">'natural-gas'!S144</f>
        <v>20552197542047.301</v>
      </c>
      <c r="R17" s="594">
        <f ca="1">'natural-gas'!T144</f>
        <v>21071288985549.688</v>
      </c>
      <c r="S17" s="594">
        <f ca="1">'natural-gas'!U144</f>
        <v>21604222265374</v>
      </c>
      <c r="T17" s="594">
        <f ca="1">'natural-gas'!V144</f>
        <v>22151373233496.016</v>
      </c>
      <c r="U17" s="594">
        <f ca="1">'natural-gas'!W144</f>
        <v>22713128006601.887</v>
      </c>
      <c r="V17" s="594">
        <f ca="1">'natural-gas'!X144</f>
        <v>23289883246930.238</v>
      </c>
      <c r="W17" s="594">
        <f ca="1">'natural-gas'!Y144</f>
        <v>23735600533800.008</v>
      </c>
      <c r="X17" s="594">
        <f ca="1">'natural-gas'!Z144</f>
        <v>24190303034273.762</v>
      </c>
      <c r="Y17" s="594">
        <f ca="1">'natural-gas'!AA144</f>
        <v>24654174897116.242</v>
      </c>
      <c r="Z17" s="594">
        <f ca="1">'natural-gas'!AB144</f>
        <v>25127404064126.41</v>
      </c>
      <c r="AA17" s="594">
        <f ca="1">'natural-gas'!AC144</f>
        <v>25610182348382.438</v>
      </c>
      <c r="AB17" s="594">
        <f ca="1">'natural-gas'!AD144</f>
        <v>26102705514101.578</v>
      </c>
      <c r="AC17" s="594">
        <f ca="1">'natural-gas'!AE144</f>
        <v>26605173358148.098</v>
      </c>
      <c r="AD17" s="594">
        <f ca="1">'natural-gas'!AF144</f>
        <v>27117789793223.395</v>
      </c>
      <c r="AE17" s="594">
        <f ca="1">'natural-gas'!AG144</f>
        <v>27640762932773.02</v>
      </c>
      <c r="AF17" s="594">
        <f ca="1">'natural-gas'!AH144</f>
        <v>28174305177645.98</v>
      </c>
    </row>
    <row r="18" spans="1:33">
      <c r="A18" s="33" t="s">
        <v>308</v>
      </c>
      <c r="B18" s="594">
        <f ca="1">'natural-gas'!D145</f>
        <v>47984543374013.555</v>
      </c>
      <c r="C18" s="594">
        <f ca="1">'natural-gas'!E145</f>
        <v>51825133295205.078</v>
      </c>
      <c r="D18" s="594">
        <f ca="1">'natural-gas'!F145</f>
        <v>51806159518210.852</v>
      </c>
      <c r="E18" s="594">
        <f ca="1">'natural-gas'!G145</f>
        <v>55355797578143.32</v>
      </c>
      <c r="F18" s="594">
        <f ca="1">'natural-gas'!H145</f>
        <v>73648274830451.406</v>
      </c>
      <c r="G18" s="594">
        <f ca="1">'natural-gas'!I145</f>
        <v>74714380857730.203</v>
      </c>
      <c r="H18" s="594">
        <f ca="1">'natural-gas'!J145</f>
        <v>75795926793752.859</v>
      </c>
      <c r="I18" s="594">
        <f ca="1">'natural-gas'!K145</f>
        <v>76893136347285.359</v>
      </c>
      <c r="J18" s="594">
        <f ca="1">'natural-gas'!L145</f>
        <v>78006236469767.422</v>
      </c>
      <c r="K18" s="594">
        <f ca="1">'natural-gas'!M145</f>
        <v>79135457402333.688</v>
      </c>
      <c r="L18" s="594">
        <f ca="1">'natural-gas'!N145</f>
        <v>80281032723517.125</v>
      </c>
      <c r="M18" s="594">
        <f ca="1">'natural-gas'!O145</f>
        <v>79530194811221.844</v>
      </c>
      <c r="N18" s="594">
        <f ca="1">'natural-gas'!P145</f>
        <v>78789889930072.703</v>
      </c>
      <c r="O18" s="594">
        <f ca="1">'natural-gas'!Q145</f>
        <v>78060017489001.234</v>
      </c>
      <c r="P18" s="594">
        <f ca="1">'natural-gas'!R145</f>
        <v>77340478280125.469</v>
      </c>
      <c r="Q18" s="594">
        <f ca="1">'natural-gas'!S145</f>
        <v>76631174465290.172</v>
      </c>
      <c r="R18" s="594">
        <f ca="1">'natural-gas'!T145</f>
        <v>75932009562788.859</v>
      </c>
      <c r="S18" s="594">
        <f ca="1">'natural-gas'!U145</f>
        <v>75242888434265.688</v>
      </c>
      <c r="T18" s="594">
        <f ca="1">'natural-gas'!V145</f>
        <v>74563717271795.688</v>
      </c>
      <c r="U18" s="594">
        <f ca="1">'natural-gas'!W145</f>
        <v>73894403585141.375</v>
      </c>
      <c r="V18" s="594">
        <f ca="1">'natural-gas'!X145</f>
        <v>73234856189184.125</v>
      </c>
      <c r="W18" s="594">
        <f ca="1">'natural-gas'!Y145</f>
        <v>72473173271475.5</v>
      </c>
      <c r="X18" s="594">
        <f ca="1">'natural-gas'!Z145</f>
        <v>71720809189931.234</v>
      </c>
      <c r="Y18" s="594">
        <f ca="1">'natural-gas'!AA145</f>
        <v>70977652456024.484</v>
      </c>
      <c r="Z18" s="594">
        <f ca="1">'natural-gas'!AB145</f>
        <v>70243592918926.992</v>
      </c>
      <c r="AA18" s="594">
        <f ca="1">'natural-gas'!AC145</f>
        <v>69518521749464.688</v>
      </c>
      <c r="AB18" s="594">
        <f ca="1">'natural-gas'!AD145</f>
        <v>68802331424265.82</v>
      </c>
      <c r="AC18" s="594">
        <f ca="1">'natural-gas'!AE145</f>
        <v>68094915710099.164</v>
      </c>
      <c r="AD18" s="594">
        <f ca="1">'natural-gas'!AF145</f>
        <v>67396169648400.195</v>
      </c>
      <c r="AE18" s="594">
        <f ca="1">'natural-gas'!AG145</f>
        <v>66705989539982.727</v>
      </c>
      <c r="AF18" s="594">
        <f ca="1">'natural-gas'!AH145</f>
        <v>66024272929934.023</v>
      </c>
    </row>
    <row r="19" spans="1:33">
      <c r="A19" s="20" t="s">
        <v>309</v>
      </c>
      <c r="B19" s="594">
        <f ca="1">'natural-gas'!D146</f>
        <v>6912790885164.8789</v>
      </c>
      <c r="C19" s="594">
        <f ca="1">'natural-gas'!E146</f>
        <v>7464156913442.9189</v>
      </c>
      <c r="D19" s="594">
        <f ca="1">'natural-gas'!F146</f>
        <v>7436326104514.3604</v>
      </c>
      <c r="E19" s="594">
        <f ca="1">'natural-gas'!G146</f>
        <v>7988301854801.1484</v>
      </c>
      <c r="F19" s="594">
        <f ca="1">'natural-gas'!H146</f>
        <v>10563509967351.244</v>
      </c>
      <c r="G19" s="594">
        <f ca="1">'natural-gas'!I146</f>
        <v>10716243297769.725</v>
      </c>
      <c r="H19" s="594">
        <f ca="1">'natural-gas'!J146</f>
        <v>10871186139899.357</v>
      </c>
      <c r="I19" s="594">
        <f ca="1">'natural-gas'!K146</f>
        <v>11028370473984.766</v>
      </c>
      <c r="J19" s="594">
        <f ca="1">'natural-gas'!L146</f>
        <v>11187828743372.844</v>
      </c>
      <c r="K19" s="594">
        <f ca="1">'natural-gas'!M146</f>
        <v>11349593861221.955</v>
      </c>
      <c r="L19" s="594">
        <f ca="1">'natural-gas'!N146</f>
        <v>11513699217308.322</v>
      </c>
      <c r="M19" s="594">
        <f ca="1">'natural-gas'!O146</f>
        <v>11410121330890.678</v>
      </c>
      <c r="N19" s="594">
        <f ca="1">'natural-gas'!P146</f>
        <v>11308051632829.518</v>
      </c>
      <c r="O19" s="594">
        <f ca="1">'natural-gas'!Q146</f>
        <v>11207476213939.506</v>
      </c>
      <c r="P19" s="594">
        <f ca="1">'natural-gas'!R146</f>
        <v>11108381362796.314</v>
      </c>
      <c r="Q19" s="594">
        <f ca="1">'natural-gas'!S146</f>
        <v>11010753563871.635</v>
      </c>
      <c r="R19" s="594">
        <f ca="1">'natural-gas'!T146</f>
        <v>10914579495694.127</v>
      </c>
      <c r="S19" s="594">
        <f ca="1">'natural-gas'!U146</f>
        <v>10819846029036.076</v>
      </c>
      <c r="T19" s="594">
        <f ca="1">'natural-gas'!V146</f>
        <v>10726540225125.529</v>
      </c>
      <c r="U19" s="594">
        <f ca="1">'natural-gas'!W146</f>
        <v>10634649333883.619</v>
      </c>
      <c r="V19" s="594">
        <f ca="1">'natural-gas'!X146</f>
        <v>10544160792186.879</v>
      </c>
      <c r="W19" s="594">
        <f ca="1">'natural-gas'!Y146</f>
        <v>10437197323671.674</v>
      </c>
      <c r="X19" s="594">
        <f ca="1">'natural-gas'!Z146</f>
        <v>10331547383091.973</v>
      </c>
      <c r="Y19" s="594">
        <f ca="1">'natural-gas'!AA146</f>
        <v>10227195263178</v>
      </c>
      <c r="Z19" s="594">
        <f ca="1">'natural-gas'!AB146</f>
        <v>10124125445135.896</v>
      </c>
      <c r="AA19" s="594">
        <f ca="1">'natural-gas'!AC146</f>
        <v>10022322596387.176</v>
      </c>
      <c r="AB19" s="594">
        <f ca="1">'natural-gas'!AD146</f>
        <v>9921771568335.2773</v>
      </c>
      <c r="AC19" s="594">
        <f ca="1">'natural-gas'!AE146</f>
        <v>9822457394158.9004</v>
      </c>
      <c r="AD19" s="594">
        <f ca="1">'natural-gas'!AF146</f>
        <v>9724365286631.8359</v>
      </c>
      <c r="AE19" s="594">
        <f ca="1">'natural-gas'!AG146</f>
        <v>9627480635968.9121</v>
      </c>
      <c r="AF19" s="594">
        <f ca="1">'natural-gas'!AH146</f>
        <v>9531789007697.8047</v>
      </c>
    </row>
    <row r="20" spans="1:33">
      <c r="A20" s="20" t="s">
        <v>310</v>
      </c>
      <c r="B20" s="594">
        <f ca="1">'natural-gas'!D147</f>
        <v>4212678411846.8359</v>
      </c>
      <c r="C20" s="594">
        <f ca="1">'natural-gas'!E147</f>
        <v>4538793132823.1768</v>
      </c>
      <c r="D20" s="594">
        <f ca="1">'natural-gas'!F147</f>
        <v>4392584822401.5923</v>
      </c>
      <c r="E20" s="594">
        <f ca="1">'natural-gas'!G147</f>
        <v>4938069433474.6084</v>
      </c>
      <c r="F20" s="594">
        <f ca="1">'natural-gas'!H147</f>
        <v>6198116515635.7559</v>
      </c>
      <c r="G20" s="594">
        <f ca="1">'natural-gas'!I147</f>
        <v>6286800101408.6211</v>
      </c>
      <c r="H20" s="594">
        <f ca="1">'natural-gas'!J147</f>
        <v>6376753923304.7861</v>
      </c>
      <c r="I20" s="594">
        <f ca="1">'natural-gas'!K147</f>
        <v>6467996193638.7588</v>
      </c>
      <c r="J20" s="594">
        <f ca="1">'natural-gas'!L147</f>
        <v>6560545386101.7852</v>
      </c>
      <c r="K20" s="594">
        <f ca="1">'natural-gas'!M147</f>
        <v>6654420239516.5098</v>
      </c>
      <c r="L20" s="594">
        <f ca="1">'natural-gas'!N147</f>
        <v>6749639761645.6328</v>
      </c>
      <c r="M20" s="594">
        <f ca="1">'natural-gas'!O147</f>
        <v>6710156787838.5254</v>
      </c>
      <c r="N20" s="594">
        <f ca="1">'natural-gas'!P147</f>
        <v>6671545374359.7939</v>
      </c>
      <c r="O20" s="594">
        <f ca="1">'natural-gas'!Q147</f>
        <v>6633800043423.999</v>
      </c>
      <c r="P20" s="594">
        <f ca="1">'natural-gas'!R147</f>
        <v>6596915430012.4082</v>
      </c>
      <c r="Q20" s="594">
        <f ca="1">'natural-gas'!S147</f>
        <v>6560886281117.8457</v>
      </c>
      <c r="R20" s="594">
        <f ca="1">'natural-gas'!T147</f>
        <v>6525707455004.1611</v>
      </c>
      <c r="S20" s="594">
        <f ca="1">'natural-gas'!U147</f>
        <v>6491373920480.21</v>
      </c>
      <c r="T20" s="594">
        <f ca="1">'natural-gas'!V147</f>
        <v>6457880756188.2598</v>
      </c>
      <c r="U20" s="594">
        <f ca="1">'natural-gas'!W147</f>
        <v>6425223149906.6982</v>
      </c>
      <c r="V20" s="594">
        <f ca="1">'natural-gas'!X147</f>
        <v>6393396397866.9463</v>
      </c>
      <c r="W20" s="594">
        <f ca="1">'natural-gas'!Y147</f>
        <v>6342460908792.3643</v>
      </c>
      <c r="X20" s="594">
        <f ca="1">'natural-gas'!Z147</f>
        <v>6292176694976.748</v>
      </c>
      <c r="Y20" s="594">
        <f ca="1">'natural-gas'!AA147</f>
        <v>6242536007855.6289</v>
      </c>
      <c r="Z20" s="594">
        <f ca="1">'natural-gas'!AB147</f>
        <v>6193531191903.6885</v>
      </c>
      <c r="AA20" s="594">
        <f ca="1">'natural-gas'!AC147</f>
        <v>6145154683518.9434</v>
      </c>
      <c r="AB20" s="594">
        <f ca="1">'natural-gas'!AD147</f>
        <v>6097399009920.3369</v>
      </c>
      <c r="AC20" s="594">
        <f ca="1">'natural-gas'!AE147</f>
        <v>6050256788058.5332</v>
      </c>
      <c r="AD20" s="594">
        <f ca="1">'natural-gas'!AF147</f>
        <v>6003720723539.7891</v>
      </c>
      <c r="AE20" s="594">
        <f ca="1">'natural-gas'!AG147</f>
        <v>5957783609562.7305</v>
      </c>
      <c r="AF20" s="594">
        <f ca="1">'natural-gas'!AH147</f>
        <v>5912438325867.8799</v>
      </c>
    </row>
    <row r="21" spans="1:33">
      <c r="A21" s="20" t="s">
        <v>263</v>
      </c>
      <c r="B21" s="594">
        <f ca="1">'natural-gas'!D148</f>
        <v>24346422014167.199</v>
      </c>
      <c r="C21" s="594">
        <f ca="1">'natural-gas'!E148</f>
        <v>26164400540197.086</v>
      </c>
      <c r="D21" s="594">
        <f ca="1">'natural-gas'!F148</f>
        <v>24685728916101.125</v>
      </c>
      <c r="E21" s="594">
        <f ca="1">'natural-gas'!G148</f>
        <v>24401232892103.461</v>
      </c>
      <c r="F21" s="594">
        <f ca="1">'natural-gas'!H148</f>
        <v>24230570055833.984</v>
      </c>
      <c r="G21" s="594">
        <f ca="1">'natural-gas'!I148</f>
        <v>24127957038531.102</v>
      </c>
      <c r="H21" s="594">
        <f ca="1">'natural-gas'!J148</f>
        <v>24025779533823.836</v>
      </c>
      <c r="I21" s="594">
        <f ca="1">'natural-gas'!K148</f>
        <v>23924035693891.863</v>
      </c>
      <c r="J21" s="594">
        <f ca="1">'natural-gas'!L148</f>
        <v>23822723678755.293</v>
      </c>
      <c r="K21" s="594">
        <f ca="1">'natural-gas'!M148</f>
        <v>23721841656241.371</v>
      </c>
      <c r="L21" s="594">
        <f ca="1">'natural-gas'!N148</f>
        <v>23621387801951.359</v>
      </c>
      <c r="M21" s="594">
        <f ca="1">'natural-gas'!O148</f>
        <v>23075328541564.16</v>
      </c>
      <c r="N21" s="594">
        <f ca="1">'natural-gas'!P148</f>
        <v>22541939417567.152</v>
      </c>
      <c r="O21" s="594">
        <f ca="1">'natural-gas'!Q148</f>
        <v>22020926946994.063</v>
      </c>
      <c r="P21" s="594">
        <f ca="1">'natural-gas'!R148</f>
        <v>21512004450262.305</v>
      </c>
      <c r="Q21" s="594">
        <f ca="1">'natural-gas'!S148</f>
        <v>21014891893517.066</v>
      </c>
      <c r="R21" s="594">
        <f ca="1">'natural-gas'!T148</f>
        <v>20529315734629.348</v>
      </c>
      <c r="S21" s="594">
        <f ca="1">'natural-gas'!U148</f>
        <v>20055008772763.352</v>
      </c>
      <c r="T21" s="594">
        <f ca="1">'natural-gas'!V148</f>
        <v>19591710001430.414</v>
      </c>
      <c r="U21" s="594">
        <f ca="1">'natural-gas'!W148</f>
        <v>19139164464948.781</v>
      </c>
      <c r="V21" s="594">
        <f ca="1">'natural-gas'!X148</f>
        <v>18697123118230.18</v>
      </c>
      <c r="W21" s="594">
        <f ca="1">'natural-gas'!Y148</f>
        <v>18387829482741.785</v>
      </c>
      <c r="X21" s="594">
        <f ca="1">'natural-gas'!Z148</f>
        <v>18083665368288.941</v>
      </c>
      <c r="Y21" s="594">
        <f ca="1">'natural-gas'!AA148</f>
        <v>17784545708836.328</v>
      </c>
      <c r="Z21" s="594">
        <f ca="1">'natural-gas'!AB148</f>
        <v>17490386849053.615</v>
      </c>
      <c r="AA21" s="594">
        <f ca="1">'natural-gas'!AC148</f>
        <v>17201106520920.83</v>
      </c>
      <c r="AB21" s="594">
        <f ca="1">'natural-gas'!AD148</f>
        <v>16916623820721.676</v>
      </c>
      <c r="AC21" s="594">
        <f ca="1">'natural-gas'!AE148</f>
        <v>16636859186418.406</v>
      </c>
      <c r="AD21" s="594">
        <f ca="1">'natural-gas'!AF148</f>
        <v>16361734375401.928</v>
      </c>
      <c r="AE21" s="594">
        <f ca="1">'natural-gas'!AG148</f>
        <v>16091172442610.832</v>
      </c>
      <c r="AF21" s="594">
        <f ca="1">'natural-gas'!AH148</f>
        <v>15825097719013.35</v>
      </c>
    </row>
    <row r="22" spans="1:33">
      <c r="A22" s="20" t="s">
        <v>311</v>
      </c>
      <c r="B22" s="594">
        <f ca="1">'natural-gas'!D149</f>
        <v>2716142886391.5693</v>
      </c>
      <c r="C22" s="594">
        <f ca="1">'natural-gas'!E149</f>
        <v>2918862703697.0952</v>
      </c>
      <c r="D22" s="594">
        <f ca="1">'natural-gas'!F149</f>
        <v>2753461868691.668</v>
      </c>
      <c r="E22" s="594">
        <f ca="1">'natural-gas'!G149</f>
        <v>2723466159279.7764</v>
      </c>
      <c r="F22" s="594">
        <f ca="1">'natural-gas'!H149</f>
        <v>2704475150444.9556</v>
      </c>
      <c r="G22" s="594">
        <f ca="1">'natural-gas'!I149</f>
        <v>2693050708717.9014</v>
      </c>
      <c r="H22" s="594">
        <f ca="1">'natural-gas'!J149</f>
        <v>2681674772526.0913</v>
      </c>
      <c r="I22" s="594">
        <f ca="1">'natural-gas'!K149</f>
        <v>2670347136078.041</v>
      </c>
      <c r="J22" s="594">
        <f ca="1">'natural-gas'!L149</f>
        <v>2659067594455.4551</v>
      </c>
      <c r="K22" s="594">
        <f ca="1">'natural-gas'!M149</f>
        <v>2647835943609.5254</v>
      </c>
      <c r="L22" s="594">
        <f ca="1">'natural-gas'!N149</f>
        <v>2636651980357.2441</v>
      </c>
      <c r="M22" s="594">
        <f ca="1">'natural-gas'!O149</f>
        <v>2575900213312.0425</v>
      </c>
      <c r="N22" s="594">
        <f ca="1">'natural-gas'!P149</f>
        <v>2516560200881.8696</v>
      </c>
      <c r="O22" s="594">
        <f ca="1">'natural-gas'!Q149</f>
        <v>2458599264879.4058</v>
      </c>
      <c r="P22" s="594">
        <f ca="1">'natural-gas'!R149</f>
        <v>2401985484890.9404</v>
      </c>
      <c r="Q22" s="594">
        <f ca="1">'natural-gas'!S149</f>
        <v>2346687680718.9482</v>
      </c>
      <c r="R22" s="594">
        <f ca="1">'natural-gas'!T149</f>
        <v>2292675395231.6274</v>
      </c>
      <c r="S22" s="594">
        <f ca="1">'natural-gas'!U149</f>
        <v>2239918877609.9609</v>
      </c>
      <c r="T22" s="594">
        <f ca="1">'natural-gas'!V149</f>
        <v>2188389066983.0925</v>
      </c>
      <c r="U22" s="594">
        <f ca="1">'natural-gas'!W149</f>
        <v>2138057576443.0159</v>
      </c>
      <c r="V22" s="594">
        <f ca="1">'natural-gas'!X149</f>
        <v>2088896677429.7839</v>
      </c>
      <c r="W22" s="594">
        <f ca="1">'natural-gas'!Y149</f>
        <v>2054453059935.0078</v>
      </c>
      <c r="X22" s="594">
        <f ca="1">'natural-gas'!Z149</f>
        <v>2020580721317.3933</v>
      </c>
      <c r="Y22" s="594">
        <f ca="1">'natural-gas'!AA149</f>
        <v>1987270187721.7136</v>
      </c>
      <c r="Z22" s="594">
        <f ca="1">'natural-gas'!AB149</f>
        <v>1954512142403.8057</v>
      </c>
      <c r="AA22" s="594">
        <f ca="1">'natural-gas'!AC149</f>
        <v>1922297423125.0964</v>
      </c>
      <c r="AB22" s="594">
        <f ca="1">'natural-gas'!AD149</f>
        <v>1890617019590.3374</v>
      </c>
      <c r="AC22" s="594">
        <f ca="1">'natural-gas'!AE149</f>
        <v>1859462070927.8284</v>
      </c>
      <c r="AD22" s="594">
        <f ca="1">'natural-gas'!AF149</f>
        <v>1828823863211.4336</v>
      </c>
      <c r="AE22" s="594">
        <f ca="1">'natural-gas'!AG149</f>
        <v>1798693827023.686</v>
      </c>
      <c r="AF22" s="594">
        <f ca="1">'natural-gas'!AH149</f>
        <v>1769063535059.3081</v>
      </c>
    </row>
    <row r="23" spans="1:33">
      <c r="A23" s="20" t="s">
        <v>266</v>
      </c>
      <c r="B23" s="594">
        <f ca="1">'natural-gas'!D150</f>
        <v>13483267225400</v>
      </c>
      <c r="C23" s="594">
        <f ca="1">'natural-gas'!E150</f>
        <v>15620761647309</v>
      </c>
      <c r="D23" s="594">
        <f ca="1">'natural-gas'!F150</f>
        <v>15616795980478</v>
      </c>
      <c r="E23" s="594">
        <f ca="1">'natural-gas'!G150</f>
        <v>14367610928713</v>
      </c>
      <c r="F23" s="594">
        <f ca="1">'natural-gas'!H150</f>
        <v>15369559671616.432</v>
      </c>
      <c r="G23" s="594">
        <f ca="1">'natural-gas'!I150</f>
        <v>15490374606724.43</v>
      </c>
      <c r="H23" s="594">
        <f ca="1">'natural-gas'!J150</f>
        <v>15612139227370.4</v>
      </c>
      <c r="I23" s="594">
        <f ca="1">'natural-gas'!K150</f>
        <v>15734860998712.689</v>
      </c>
      <c r="J23" s="594">
        <f ca="1">'natural-gas'!L150</f>
        <v>15858547444590.74</v>
      </c>
      <c r="K23" s="594">
        <f ca="1">'natural-gas'!M150</f>
        <v>15983206147986.361</v>
      </c>
      <c r="L23" s="594">
        <f ca="1">'natural-gas'!N150</f>
        <v>16108844751488.635</v>
      </c>
      <c r="M23" s="594">
        <f ca="1">'natural-gas'!O150</f>
        <v>15712097436719.313</v>
      </c>
      <c r="N23" s="594">
        <f ca="1">'natural-gas'!P150</f>
        <v>15325121675044.268</v>
      </c>
      <c r="O23" s="594">
        <f ca="1">'natural-gas'!Q150</f>
        <v>14947676801318.914</v>
      </c>
      <c r="P23" s="594">
        <f ca="1">'natural-gas'!R150</f>
        <v>14579528077779.012</v>
      </c>
      <c r="Q23" s="594">
        <f ca="1">'natural-gas'!S150</f>
        <v>14220446548054.279</v>
      </c>
      <c r="R23" s="594">
        <f ca="1">'natural-gas'!T150</f>
        <v>13870208894777.508</v>
      </c>
      <c r="S23" s="594">
        <f ca="1">'natural-gas'!U150</f>
        <v>13528597300700.656</v>
      </c>
      <c r="T23" s="594">
        <f ca="1">'natural-gas'!V150</f>
        <v>13195399313231.537</v>
      </c>
      <c r="U23" s="594">
        <f ca="1">'natural-gas'!W150</f>
        <v>12870407712306.848</v>
      </c>
      <c r="V23" s="594">
        <f ca="1">'natural-gas'!X150</f>
        <v>12553420381519.377</v>
      </c>
      <c r="W23" s="594">
        <f ca="1">'natural-gas'!Y150</f>
        <v>12281267820201.332</v>
      </c>
      <c r="X23" s="594">
        <f ca="1">'natural-gas'!Z150</f>
        <v>12015015405168.598</v>
      </c>
      <c r="Y23" s="594">
        <f ca="1">'natural-gas'!AA150</f>
        <v>11754535223878.227</v>
      </c>
      <c r="Z23" s="594">
        <f ca="1">'natural-gas'!AB150</f>
        <v>11499702136874.217</v>
      </c>
      <c r="AA23" s="594">
        <f ca="1">'natural-gas'!AC150</f>
        <v>11250393717668.223</v>
      </c>
      <c r="AB23" s="594">
        <f ca="1">'natural-gas'!AD150</f>
        <v>11006490193923.623</v>
      </c>
      <c r="AC23" s="594">
        <f ca="1">'natural-gas'!AE150</f>
        <v>10767874389914.699</v>
      </c>
      <c r="AD23" s="594">
        <f ca="1">'natural-gas'!AF150</f>
        <v>10534431670233.262</v>
      </c>
      <c r="AE23" s="594">
        <f ca="1">'natural-gas'!AG150</f>
        <v>10306049884715.703</v>
      </c>
      <c r="AF23" s="594">
        <f ca="1">'natural-gas'!AH150</f>
        <v>10082619314563.998</v>
      </c>
    </row>
    <row r="24" spans="1:33">
      <c r="A24" s="20" t="s">
        <v>267</v>
      </c>
      <c r="B24" s="594">
        <f ca="1">'natural-gas'!D151</f>
        <v>95271179947944</v>
      </c>
      <c r="C24" s="594">
        <f ca="1">'natural-gas'!E151</f>
        <v>93673016215051</v>
      </c>
      <c r="D24" s="594">
        <f ca="1">'natural-gas'!F151</f>
        <v>78052254567742</v>
      </c>
      <c r="E24" s="594">
        <f ca="1">'natural-gas'!G151</f>
        <v>104138410982060</v>
      </c>
      <c r="F24" s="594">
        <f ca="1">'natural-gas'!H151</f>
        <v>110827399857111.05</v>
      </c>
      <c r="G24" s="594">
        <f ca="1">'natural-gas'!I151</f>
        <v>111815505184229.75</v>
      </c>
      <c r="H24" s="594">
        <f ca="1">'natural-gas'!J151</f>
        <v>112803610511348.45</v>
      </c>
      <c r="I24" s="594">
        <f ca="1">'natural-gas'!K151</f>
        <v>113791715838467.5</v>
      </c>
      <c r="J24" s="594">
        <f ca="1">'natural-gas'!L151</f>
        <v>114779821165586.2</v>
      </c>
      <c r="K24" s="594">
        <f ca="1">'natural-gas'!M151</f>
        <v>115767926492704.91</v>
      </c>
      <c r="L24" s="594">
        <f ca="1">'natural-gas'!N151</f>
        <v>116756031819823.69</v>
      </c>
      <c r="M24" s="594">
        <f ca="1">'natural-gas'!O151</f>
        <v>116608623003327.88</v>
      </c>
      <c r="N24" s="594">
        <f ca="1">'natural-gas'!P151</f>
        <v>116461214186832.11</v>
      </c>
      <c r="O24" s="594">
        <f ca="1">'natural-gas'!Q151</f>
        <v>116313805370336.36</v>
      </c>
      <c r="P24" s="594">
        <f ca="1">'natural-gas'!R151</f>
        <v>116166396553840.59</v>
      </c>
      <c r="Q24" s="594">
        <f ca="1">'natural-gas'!S151</f>
        <v>116018987737344.83</v>
      </c>
      <c r="R24" s="594">
        <f ca="1">'natural-gas'!T151</f>
        <v>115871578920849.08</v>
      </c>
      <c r="S24" s="594">
        <f ca="1">'natural-gas'!U151</f>
        <v>115724170104353.31</v>
      </c>
      <c r="T24" s="594">
        <f ca="1">'natural-gas'!V151</f>
        <v>115576761287857.56</v>
      </c>
      <c r="U24" s="594">
        <f ca="1">'natural-gas'!W151</f>
        <v>115429352471361.8</v>
      </c>
      <c r="V24" s="594">
        <f ca="1">'natural-gas'!X151</f>
        <v>115281943654866.08</v>
      </c>
      <c r="W24" s="594">
        <f ca="1">'natural-gas'!Y151</f>
        <v>115186361052442.45</v>
      </c>
      <c r="X24" s="594">
        <f ca="1">'natural-gas'!Z151</f>
        <v>115090778450018.8</v>
      </c>
      <c r="Y24" s="594">
        <f ca="1">'natural-gas'!AA151</f>
        <v>114995195847595.16</v>
      </c>
      <c r="Z24" s="594">
        <f ca="1">'natural-gas'!AB151</f>
        <v>114899613245171.5</v>
      </c>
      <c r="AA24" s="594">
        <f ca="1">'natural-gas'!AC151</f>
        <v>114804030642747.86</v>
      </c>
      <c r="AB24" s="594">
        <f ca="1">'natural-gas'!AD151</f>
        <v>114708448040324.22</v>
      </c>
      <c r="AC24" s="594">
        <f ca="1">'natural-gas'!AE151</f>
        <v>114612865437900.58</v>
      </c>
      <c r="AD24" s="594">
        <f ca="1">'natural-gas'!AF151</f>
        <v>114517282835476.92</v>
      </c>
      <c r="AE24" s="594">
        <f ca="1">'natural-gas'!AG151</f>
        <v>114421700233053.28</v>
      </c>
      <c r="AF24" s="594">
        <f ca="1">'natural-gas'!AH151</f>
        <v>114326117630629.61</v>
      </c>
    </row>
    <row r="25" spans="1:33">
      <c r="A25" s="20" t="s">
        <v>268</v>
      </c>
      <c r="B25" s="594">
        <f ca="1">'natural-gas'!D152</f>
        <v>2772001114869</v>
      </c>
      <c r="C25" s="594">
        <f ca="1">'natural-gas'!E152</f>
        <v>2930627788109</v>
      </c>
      <c r="D25" s="594">
        <f ca="1">'natural-gas'!F152</f>
        <v>2625271442122</v>
      </c>
      <c r="E25" s="594">
        <f ca="1">'natural-gas'!G152</f>
        <v>2371468764938</v>
      </c>
      <c r="F25" s="594">
        <f ca="1">'natural-gas'!H152</f>
        <v>2373840233702.9375</v>
      </c>
      <c r="G25" s="594">
        <f ca="1">'natural-gas'!I152</f>
        <v>2376214073936.6401</v>
      </c>
      <c r="H25" s="594">
        <f ca="1">'natural-gas'!J152</f>
        <v>2378590288010.5767</v>
      </c>
      <c r="I25" s="594">
        <f ca="1">'natural-gas'!K152</f>
        <v>2380968878298.5869</v>
      </c>
      <c r="J25" s="594">
        <f ca="1">'natural-gas'!L152</f>
        <v>2383349847176.8853</v>
      </c>
      <c r="K25" s="594">
        <f ca="1">'natural-gas'!M152</f>
        <v>2385733197024.062</v>
      </c>
      <c r="L25" s="594">
        <f ca="1">'natural-gas'!N152</f>
        <v>2388118930221.0859</v>
      </c>
      <c r="M25" s="594">
        <f ca="1">'natural-gas'!O152</f>
        <v>2390507049151.3066</v>
      </c>
      <c r="N25" s="594">
        <f ca="1">'natural-gas'!P152</f>
        <v>2392897556200.4575</v>
      </c>
      <c r="O25" s="594">
        <f ca="1">'natural-gas'!Q152</f>
        <v>2395290453756.6577</v>
      </c>
      <c r="P25" s="594">
        <f ca="1">'natural-gas'!R152</f>
        <v>2397685744210.4141</v>
      </c>
      <c r="Q25" s="594">
        <f ca="1">'natural-gas'!S152</f>
        <v>2400083429954.624</v>
      </c>
      <c r="R25" s="594">
        <f ca="1">'natural-gas'!T152</f>
        <v>2402483513384.5786</v>
      </c>
      <c r="S25" s="594">
        <f ca="1">'natural-gas'!U152</f>
        <v>2404885996897.9629</v>
      </c>
      <c r="T25" s="594">
        <f ca="1">'natural-gas'!V152</f>
        <v>2407290882894.8604</v>
      </c>
      <c r="U25" s="594">
        <f ca="1">'natural-gas'!W152</f>
        <v>2409698173777.7549</v>
      </c>
      <c r="V25" s="594">
        <f ca="1">'natural-gas'!X152</f>
        <v>2412107871951.5322</v>
      </c>
      <c r="W25" s="594">
        <f ca="1">'natural-gas'!Y152</f>
        <v>2400047332591.7744</v>
      </c>
      <c r="X25" s="594">
        <f ca="1">'natural-gas'!Z152</f>
        <v>2388047095928.8154</v>
      </c>
      <c r="Y25" s="594">
        <f ca="1">'natural-gas'!AA152</f>
        <v>2376106860449.1714</v>
      </c>
      <c r="Z25" s="594">
        <f ca="1">'natural-gas'!AB152</f>
        <v>2364226326146.9253</v>
      </c>
      <c r="AA25" s="594">
        <f ca="1">'natural-gas'!AC152</f>
        <v>2352405194516.1904</v>
      </c>
      <c r="AB25" s="594">
        <f ca="1">'natural-gas'!AD152</f>
        <v>2340643168543.6094</v>
      </c>
      <c r="AC25" s="594">
        <f ca="1">'natural-gas'!AE152</f>
        <v>2328939952700.8911</v>
      </c>
      <c r="AD25" s="594">
        <f ca="1">'natural-gas'!AF152</f>
        <v>2317295252937.3867</v>
      </c>
      <c r="AE25" s="594">
        <f ca="1">'natural-gas'!AG152</f>
        <v>2305708776672.6997</v>
      </c>
      <c r="AF25" s="594">
        <f ca="1">'natural-gas'!AH152</f>
        <v>2294180232789.3359</v>
      </c>
    </row>
    <row r="26" spans="1:33">
      <c r="A26" s="20" t="s">
        <v>269</v>
      </c>
      <c r="B26" s="594">
        <f ca="1">'natural-gas'!D153</f>
        <v>3965666831</v>
      </c>
      <c r="C26" s="594">
        <f ca="1">'natural-gas'!E153</f>
        <v>0</v>
      </c>
      <c r="D26" s="594">
        <f ca="1">'natural-gas'!F153</f>
        <v>0</v>
      </c>
      <c r="E26" s="594">
        <f ca="1">'natural-gas'!G153</f>
        <v>0</v>
      </c>
      <c r="F26" s="594">
        <f ca="1">'natural-gas'!H153</f>
        <v>0</v>
      </c>
      <c r="G26" s="594">
        <f ca="1">'natural-gas'!I153</f>
        <v>0</v>
      </c>
      <c r="H26" s="594">
        <f ca="1">'natural-gas'!J153</f>
        <v>0</v>
      </c>
      <c r="I26" s="594">
        <f ca="1">'natural-gas'!K153</f>
        <v>0</v>
      </c>
      <c r="J26" s="594">
        <f ca="1">'natural-gas'!L153</f>
        <v>0</v>
      </c>
      <c r="K26" s="594">
        <f ca="1">'natural-gas'!M153</f>
        <v>0</v>
      </c>
      <c r="L26" s="594">
        <f ca="1">'natural-gas'!N153</f>
        <v>0</v>
      </c>
      <c r="M26" s="594">
        <f ca="1">'natural-gas'!O153</f>
        <v>0</v>
      </c>
      <c r="N26" s="594">
        <f ca="1">'natural-gas'!P153</f>
        <v>0</v>
      </c>
      <c r="O26" s="594">
        <f ca="1">'natural-gas'!Q153</f>
        <v>0</v>
      </c>
      <c r="P26" s="594">
        <f ca="1">'natural-gas'!R153</f>
        <v>0</v>
      </c>
      <c r="Q26" s="594">
        <f ca="1">'natural-gas'!S153</f>
        <v>0</v>
      </c>
      <c r="R26" s="594">
        <f ca="1">'natural-gas'!T153</f>
        <v>0</v>
      </c>
      <c r="S26" s="594">
        <f ca="1">'natural-gas'!U153</f>
        <v>0</v>
      </c>
      <c r="T26" s="594">
        <f ca="1">'natural-gas'!V153</f>
        <v>0</v>
      </c>
      <c r="U26" s="594">
        <f ca="1">'natural-gas'!W153</f>
        <v>0</v>
      </c>
      <c r="V26" s="594">
        <f ca="1">'natural-gas'!X153</f>
        <v>0</v>
      </c>
      <c r="W26" s="594">
        <f ca="1">'natural-gas'!Y153</f>
        <v>0</v>
      </c>
      <c r="X26" s="594">
        <f ca="1">'natural-gas'!Z153</f>
        <v>0</v>
      </c>
      <c r="Y26" s="594">
        <f ca="1">'natural-gas'!AA153</f>
        <v>0</v>
      </c>
      <c r="Z26" s="594">
        <f ca="1">'natural-gas'!AB153</f>
        <v>0</v>
      </c>
      <c r="AA26" s="594">
        <f ca="1">'natural-gas'!AC153</f>
        <v>0</v>
      </c>
      <c r="AB26" s="594">
        <f ca="1">'natural-gas'!AD153</f>
        <v>0</v>
      </c>
      <c r="AC26" s="594">
        <f ca="1">'natural-gas'!AE153</f>
        <v>0</v>
      </c>
      <c r="AD26" s="594">
        <f ca="1">'natural-gas'!AF153</f>
        <v>0</v>
      </c>
      <c r="AE26" s="594">
        <f ca="1">'natural-gas'!AG153</f>
        <v>0</v>
      </c>
      <c r="AF26" s="594">
        <f ca="1">'natural-gas'!AH153</f>
        <v>0</v>
      </c>
    </row>
    <row r="28" spans="1:33">
      <c r="B28" s="39"/>
      <c r="C28" s="39"/>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row>
    <row r="29" spans="1:33">
      <c r="A29" s="32" t="s">
        <v>387</v>
      </c>
      <c r="B29" s="39"/>
      <c r="C29" s="39"/>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row>
    <row r="30" spans="1:33">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row>
    <row r="31" spans="1:33">
      <c r="B31" s="38"/>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row>
    <row r="32" spans="1:33">
      <c r="B32" s="39"/>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row>
    <row r="33" spans="2:33">
      <c r="B33" s="3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row>
    <row r="34" spans="2:33">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row>
    <row r="35" spans="2:33">
      <c r="B35" s="39"/>
      <c r="C35" s="39"/>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row>
    <row r="36" spans="2:33">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row>
    <row r="37" spans="2:33">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row>
    <row r="38" spans="2:33">
      <c r="B38" s="39"/>
      <c r="C38" s="39"/>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row>
    <row r="39" spans="2:33">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row>
    <row r="40" spans="2:33">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row>
    <row r="41" spans="2:33">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row>
    <row r="42" spans="2:33">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row>
    <row r="43" spans="2:33">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row>
    <row r="44" spans="2:33">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row>
    <row r="45" spans="2:33">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row>
    <row r="46" spans="2:33">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row>
    <row r="47" spans="2:33">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row>
    <row r="48" spans="2:33">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row>
    <row r="49" spans="2:33">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row>
    <row r="50" spans="2:33">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row>
    <row r="51" spans="2:33">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row>
    <row r="53" spans="2:33">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row>
    <row r="55" spans="2:33">
      <c r="B55" s="34"/>
    </row>
    <row r="56" spans="2:33">
      <c r="B56" s="34"/>
    </row>
    <row r="57" spans="2:33">
      <c r="B57" s="34"/>
    </row>
    <row r="58" spans="2:33">
      <c r="B58" s="34"/>
    </row>
    <row r="59" spans="2:33">
      <c r="B59" s="34"/>
    </row>
    <row r="60" spans="2:33">
      <c r="B60" s="34"/>
    </row>
    <row r="61" spans="2:33">
      <c r="B61" s="34"/>
    </row>
    <row r="62" spans="2:33">
      <c r="B62" s="34"/>
    </row>
    <row r="63" spans="2:33">
      <c r="B63" s="34"/>
    </row>
    <row r="64" spans="2:33">
      <c r="B64" s="34"/>
    </row>
    <row r="65" spans="2:2">
      <c r="B65" s="34"/>
    </row>
    <row r="66" spans="2:2">
      <c r="B66" s="34"/>
    </row>
    <row r="67" spans="2:2">
      <c r="B67" s="34"/>
    </row>
    <row r="68" spans="2:2">
      <c r="B68" s="34"/>
    </row>
    <row r="69" spans="2:2">
      <c r="B69" s="34"/>
    </row>
    <row r="70" spans="2:2">
      <c r="B70" s="34"/>
    </row>
    <row r="71" spans="2:2">
      <c r="B71" s="34"/>
    </row>
    <row r="72" spans="2:2">
      <c r="B72" s="34"/>
    </row>
    <row r="73" spans="2:2">
      <c r="B73" s="34"/>
    </row>
    <row r="74" spans="2:2">
      <c r="B74" s="34"/>
    </row>
    <row r="75" spans="2:2">
      <c r="B75" s="34"/>
    </row>
    <row r="76" spans="2:2">
      <c r="B76" s="34"/>
    </row>
    <row r="77" spans="2:2">
      <c r="B77" s="34"/>
    </row>
    <row r="78" spans="2:2">
      <c r="B78" s="34"/>
    </row>
    <row r="79" spans="2:2">
      <c r="B79" s="34"/>
    </row>
    <row r="80" spans="2:2">
      <c r="B80" s="34"/>
    </row>
    <row r="81" spans="2:2">
      <c r="B81" s="34"/>
    </row>
    <row r="82" spans="2:2">
      <c r="B82" s="34"/>
    </row>
  </sheetData>
  <phoneticPr fontId="5"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4FFB4-A53E-4E7F-8413-9AFAFED06CB4}">
  <sheetPr>
    <tabColor theme="3" tint="0.249977111117893"/>
  </sheetPr>
  <dimension ref="A1:AI26"/>
  <sheetViews>
    <sheetView workbookViewId="0"/>
  </sheetViews>
  <sheetFormatPr defaultColWidth="9.125" defaultRowHeight="16.5"/>
  <cols>
    <col min="1" max="1" width="39.625" style="20" customWidth="1"/>
    <col min="2" max="33" width="11.375" style="20" customWidth="1"/>
    <col min="34" max="35" width="9.375" style="20" bestFit="1" customWidth="1"/>
    <col min="36"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40"/>
      <c r="AH1" s="40"/>
      <c r="AI1" s="40"/>
    </row>
    <row r="2" spans="1:35">
      <c r="A2" s="20" t="s">
        <v>246</v>
      </c>
      <c r="B2" s="594">
        <f ca="1">biomass!D129</f>
        <v>5754182571781.002</v>
      </c>
      <c r="C2" s="594">
        <f ca="1">biomass!E129</f>
        <v>3953769830507.0015</v>
      </c>
      <c r="D2" s="594">
        <f ca="1">biomass!F129</f>
        <v>6301444594459.002</v>
      </c>
      <c r="E2" s="594">
        <f ca="1">biomass!G129</f>
        <v>8347728679255.002</v>
      </c>
      <c r="F2" s="594">
        <f ca="1">biomass!H129</f>
        <v>8347728679255.002</v>
      </c>
      <c r="G2" s="594">
        <f ca="1">biomass!I129</f>
        <v>8347728679255.002</v>
      </c>
      <c r="H2" s="594">
        <f ca="1">biomass!J129</f>
        <v>8347728679255.002</v>
      </c>
      <c r="I2" s="594">
        <f ca="1">biomass!K129</f>
        <v>8347728679255.002</v>
      </c>
      <c r="J2" s="594">
        <f ca="1">biomass!L129</f>
        <v>8347728679255.002</v>
      </c>
      <c r="K2" s="594">
        <f ca="1">biomass!M129</f>
        <v>8347728679255.002</v>
      </c>
      <c r="L2" s="594">
        <f ca="1">biomass!N129</f>
        <v>8347728679255.002</v>
      </c>
      <c r="M2" s="594">
        <f ca="1">biomass!O129</f>
        <v>8347728679255.002</v>
      </c>
      <c r="N2" s="594">
        <f ca="1">biomass!P129</f>
        <v>8347728679255.002</v>
      </c>
      <c r="O2" s="594">
        <f ca="1">biomass!Q129</f>
        <v>8347728679255.002</v>
      </c>
      <c r="P2" s="594">
        <f ca="1">biomass!R129</f>
        <v>8347728679255.002</v>
      </c>
      <c r="Q2" s="594">
        <f ca="1">biomass!S129</f>
        <v>8347728679255.002</v>
      </c>
      <c r="R2" s="594">
        <f ca="1">biomass!T129</f>
        <v>8347728679255.0029</v>
      </c>
      <c r="S2" s="594">
        <f ca="1">biomass!U129</f>
        <v>8347728679255.0029</v>
      </c>
      <c r="T2" s="594">
        <f ca="1">biomass!V129</f>
        <v>8347728679255.0029</v>
      </c>
      <c r="U2" s="594">
        <f ca="1">biomass!W129</f>
        <v>8347728679255.0039</v>
      </c>
      <c r="V2" s="594">
        <f ca="1">biomass!X129</f>
        <v>8347728679255.0039</v>
      </c>
      <c r="W2" s="594">
        <f ca="1">biomass!Y129</f>
        <v>8347728679255.0039</v>
      </c>
      <c r="X2" s="594">
        <f ca="1">biomass!Z129</f>
        <v>8347728679255.0039</v>
      </c>
      <c r="Y2" s="594">
        <f ca="1">biomass!AA129</f>
        <v>8347728679255.0039</v>
      </c>
      <c r="Z2" s="594">
        <f ca="1">biomass!AB129</f>
        <v>8347728679255.0039</v>
      </c>
      <c r="AA2" s="594">
        <f ca="1">biomass!AC129</f>
        <v>8347728679255.0039</v>
      </c>
      <c r="AB2" s="594">
        <f ca="1">biomass!AD129</f>
        <v>8347728679255.0039</v>
      </c>
      <c r="AC2" s="594">
        <f ca="1">biomass!AE129</f>
        <v>8347728679255.0039</v>
      </c>
      <c r="AD2" s="594">
        <f ca="1">biomass!AF129</f>
        <v>8347728679255.0039</v>
      </c>
      <c r="AE2" s="594">
        <f ca="1">biomass!AG129</f>
        <v>8347728679255.0039</v>
      </c>
      <c r="AF2" s="594">
        <f ca="1">biomass!AH129</f>
        <v>8347728679255.0039</v>
      </c>
    </row>
    <row r="3" spans="1:35">
      <c r="A3" s="65" t="s">
        <v>247</v>
      </c>
      <c r="B3" s="594">
        <f ca="1">biomass!D130</f>
        <v>0</v>
      </c>
      <c r="C3" s="594">
        <f ca="1">biomass!E130</f>
        <v>0</v>
      </c>
      <c r="D3" s="594">
        <f ca="1">biomass!F130</f>
        <v>0</v>
      </c>
      <c r="E3" s="594">
        <f ca="1">biomass!G130</f>
        <v>0</v>
      </c>
      <c r="F3" s="594">
        <f ca="1">biomass!H130</f>
        <v>0</v>
      </c>
      <c r="G3" s="594">
        <f ca="1">biomass!I130</f>
        <v>0</v>
      </c>
      <c r="H3" s="594">
        <f ca="1">biomass!J130</f>
        <v>0</v>
      </c>
      <c r="I3" s="594">
        <f ca="1">biomass!K130</f>
        <v>0</v>
      </c>
      <c r="J3" s="594">
        <f ca="1">biomass!L130</f>
        <v>0</v>
      </c>
      <c r="K3" s="594">
        <f ca="1">biomass!M130</f>
        <v>0</v>
      </c>
      <c r="L3" s="594">
        <f ca="1">biomass!N130</f>
        <v>0</v>
      </c>
      <c r="M3" s="594">
        <f ca="1">biomass!O130</f>
        <v>0</v>
      </c>
      <c r="N3" s="594">
        <f ca="1">biomass!P130</f>
        <v>0</v>
      </c>
      <c r="O3" s="594">
        <f ca="1">biomass!Q130</f>
        <v>0</v>
      </c>
      <c r="P3" s="594">
        <f ca="1">biomass!R130</f>
        <v>0</v>
      </c>
      <c r="Q3" s="594">
        <f ca="1">biomass!S130</f>
        <v>0</v>
      </c>
      <c r="R3" s="594">
        <f ca="1">biomass!T130</f>
        <v>0</v>
      </c>
      <c r="S3" s="594">
        <f ca="1">biomass!U130</f>
        <v>0</v>
      </c>
      <c r="T3" s="594">
        <f ca="1">biomass!V130</f>
        <v>0</v>
      </c>
      <c r="U3" s="594">
        <f ca="1">biomass!W130</f>
        <v>0</v>
      </c>
      <c r="V3" s="594">
        <f ca="1">biomass!X130</f>
        <v>0</v>
      </c>
      <c r="W3" s="594">
        <f ca="1">biomass!Y130</f>
        <v>0</v>
      </c>
      <c r="X3" s="594">
        <f ca="1">biomass!Z130</f>
        <v>0</v>
      </c>
      <c r="Y3" s="594">
        <f ca="1">biomass!AA130</f>
        <v>0</v>
      </c>
      <c r="Z3" s="594">
        <f ca="1">biomass!AB130</f>
        <v>0</v>
      </c>
      <c r="AA3" s="594">
        <f ca="1">biomass!AC130</f>
        <v>0</v>
      </c>
      <c r="AB3" s="594">
        <f ca="1">biomass!AD130</f>
        <v>0</v>
      </c>
      <c r="AC3" s="594">
        <f ca="1">biomass!AE130</f>
        <v>0</v>
      </c>
      <c r="AD3" s="594">
        <f ca="1">biomass!AF130</f>
        <v>0</v>
      </c>
      <c r="AE3" s="594">
        <f ca="1">biomass!AG130</f>
        <v>0</v>
      </c>
      <c r="AF3" s="594">
        <f ca="1">biomass!AH130</f>
        <v>0</v>
      </c>
    </row>
    <row r="4" spans="1:35">
      <c r="A4" s="65" t="s">
        <v>248</v>
      </c>
      <c r="B4" s="594">
        <f ca="1">biomass!D131</f>
        <v>0</v>
      </c>
      <c r="C4" s="594">
        <f ca="1">biomass!E131</f>
        <v>0</v>
      </c>
      <c r="D4" s="594">
        <f ca="1">biomass!F131</f>
        <v>0</v>
      </c>
      <c r="E4" s="594">
        <f ca="1">biomass!G131</f>
        <v>0</v>
      </c>
      <c r="F4" s="594">
        <f ca="1">biomass!H131</f>
        <v>0</v>
      </c>
      <c r="G4" s="594">
        <f ca="1">biomass!I131</f>
        <v>0</v>
      </c>
      <c r="H4" s="594">
        <f ca="1">biomass!J131</f>
        <v>0</v>
      </c>
      <c r="I4" s="594">
        <f ca="1">biomass!K131</f>
        <v>0</v>
      </c>
      <c r="J4" s="594">
        <f ca="1">biomass!L131</f>
        <v>0</v>
      </c>
      <c r="K4" s="594">
        <f ca="1">biomass!M131</f>
        <v>0</v>
      </c>
      <c r="L4" s="594">
        <f ca="1">biomass!N131</f>
        <v>0</v>
      </c>
      <c r="M4" s="594">
        <f ca="1">biomass!O131</f>
        <v>0</v>
      </c>
      <c r="N4" s="594">
        <f ca="1">biomass!P131</f>
        <v>0</v>
      </c>
      <c r="O4" s="594">
        <f ca="1">biomass!Q131</f>
        <v>0</v>
      </c>
      <c r="P4" s="594">
        <f ca="1">biomass!R131</f>
        <v>0</v>
      </c>
      <c r="Q4" s="594">
        <f ca="1">biomass!S131</f>
        <v>0</v>
      </c>
      <c r="R4" s="594">
        <f ca="1">biomass!T131</f>
        <v>0</v>
      </c>
      <c r="S4" s="594">
        <f ca="1">biomass!U131</f>
        <v>0</v>
      </c>
      <c r="T4" s="594">
        <f ca="1">biomass!V131</f>
        <v>0</v>
      </c>
      <c r="U4" s="594">
        <f ca="1">biomass!W131</f>
        <v>0</v>
      </c>
      <c r="V4" s="594">
        <f ca="1">biomass!X131</f>
        <v>0</v>
      </c>
      <c r="W4" s="594">
        <f ca="1">biomass!Y131</f>
        <v>0</v>
      </c>
      <c r="X4" s="594">
        <f ca="1">biomass!Z131</f>
        <v>0</v>
      </c>
      <c r="Y4" s="594">
        <f ca="1">biomass!AA131</f>
        <v>0</v>
      </c>
      <c r="Z4" s="594">
        <f ca="1">biomass!AB131</f>
        <v>0</v>
      </c>
      <c r="AA4" s="594">
        <f ca="1">biomass!AC131</f>
        <v>0</v>
      </c>
      <c r="AB4" s="594">
        <f ca="1">biomass!AD131</f>
        <v>0</v>
      </c>
      <c r="AC4" s="594">
        <f ca="1">biomass!AE131</f>
        <v>0</v>
      </c>
      <c r="AD4" s="594">
        <f ca="1">biomass!AF131</f>
        <v>0</v>
      </c>
      <c r="AE4" s="594">
        <f ca="1">biomass!AG131</f>
        <v>0</v>
      </c>
      <c r="AF4" s="594">
        <f ca="1">biomass!AH131</f>
        <v>0</v>
      </c>
    </row>
    <row r="5" spans="1:35">
      <c r="A5" s="20" t="s">
        <v>249</v>
      </c>
      <c r="B5" s="594">
        <f ca="1">biomass!D132</f>
        <v>80278648615.954422</v>
      </c>
      <c r="C5" s="594">
        <f ca="1">biomass!E132</f>
        <v>87650423110.928604</v>
      </c>
      <c r="D5" s="594">
        <f ca="1">biomass!F132</f>
        <v>243312936811.28973</v>
      </c>
      <c r="E5" s="594">
        <f ca="1">biomass!G132</f>
        <v>267154297518.5452</v>
      </c>
      <c r="F5" s="594">
        <f ca="1">biomass!H132</f>
        <v>267264679751.24347</v>
      </c>
      <c r="G5" s="594">
        <f ca="1">biomass!I132</f>
        <v>268838277974.68588</v>
      </c>
      <c r="H5" s="594">
        <f ca="1">biomass!J132</f>
        <v>270437472493.54364</v>
      </c>
      <c r="I5" s="594">
        <f ca="1">biomass!K132</f>
        <v>272062679659.54443</v>
      </c>
      <c r="J5" s="594">
        <f ca="1">biomass!L132</f>
        <v>273714322596.83194</v>
      </c>
      <c r="K5" s="594">
        <f ca="1">biomass!M132</f>
        <v>275392831312.12659</v>
      </c>
      <c r="L5" s="594">
        <f ca="1">biomass!N132</f>
        <v>277098642806.67828</v>
      </c>
      <c r="M5" s="594">
        <f ca="1">biomass!O132</f>
        <v>280235794659.146</v>
      </c>
      <c r="N5" s="594">
        <f ca="1">biomass!P132</f>
        <v>283465292039.18909</v>
      </c>
      <c r="O5" s="594">
        <f ca="1">biomass!Q132</f>
        <v>286789853239.34302</v>
      </c>
      <c r="P5" s="594">
        <f ca="1">biomass!R132</f>
        <v>290212276568.08453</v>
      </c>
      <c r="Q5" s="594">
        <f ca="1">biomass!S132</f>
        <v>293735442705.18915</v>
      </c>
      <c r="R5" s="594">
        <f ca="1">biomass!T132</f>
        <v>297362317126.4212</v>
      </c>
      <c r="S5" s="594">
        <f ca="1">biomass!U132</f>
        <v>301095952599.5976</v>
      </c>
      <c r="T5" s="594">
        <f ca="1">biomass!V132</f>
        <v>304939491754.12543</v>
      </c>
      <c r="U5" s="594">
        <f ca="1">biomass!W132</f>
        <v>308896169726.17725</v>
      </c>
      <c r="V5" s="594">
        <f ca="1">biomass!X132</f>
        <v>312969316881.72998</v>
      </c>
      <c r="W5" s="594">
        <f ca="1">biomass!Y132</f>
        <v>312753335433.89423</v>
      </c>
      <c r="X5" s="594">
        <f ca="1">biomass!Z132</f>
        <v>312537681465.26233</v>
      </c>
      <c r="Y5" s="594">
        <f ca="1">biomass!AA132</f>
        <v>312322354479.29797</v>
      </c>
      <c r="Z5" s="594">
        <f ca="1">biomass!AB132</f>
        <v>312107353980.21777</v>
      </c>
      <c r="AA5" s="594">
        <f ca="1">biomass!AC132</f>
        <v>311892679472.98987</v>
      </c>
      <c r="AB5" s="594">
        <f ca="1">biomass!AD132</f>
        <v>311678330463.33325</v>
      </c>
      <c r="AC5" s="594">
        <f ca="1">biomass!AE132</f>
        <v>311464306457.71631</v>
      </c>
      <c r="AD5" s="594">
        <f ca="1">biomass!AF132</f>
        <v>311250606963.35559</v>
      </c>
      <c r="AE5" s="594">
        <f ca="1">biomass!AG132</f>
        <v>311037231488.2149</v>
      </c>
      <c r="AF5" s="594">
        <f ca="1">biomass!AH132</f>
        <v>310824179541.00415</v>
      </c>
    </row>
    <row r="6" spans="1:35">
      <c r="A6" s="20" t="s">
        <v>250</v>
      </c>
      <c r="B6" s="594">
        <f ca="1">biomass!D133</f>
        <v>2941151681278.811</v>
      </c>
      <c r="C6" s="594">
        <f ca="1">biomass!E133</f>
        <v>3027312785748.1025</v>
      </c>
      <c r="D6" s="594">
        <f ca="1">biomass!F133</f>
        <v>2589332031463.0234</v>
      </c>
      <c r="E6" s="594">
        <f ca="1">biomass!G133</f>
        <v>2116979370928.7119</v>
      </c>
      <c r="F6" s="594">
        <f ca="1">biomass!H133</f>
        <v>2117594669909.0005</v>
      </c>
      <c r="G6" s="594">
        <f ca="1">biomass!I133</f>
        <v>2126366311491.1597</v>
      </c>
      <c r="H6" s="594">
        <f ca="1">biomass!J133</f>
        <v>2135280633413.1094</v>
      </c>
      <c r="I6" s="594">
        <f ca="1">biomass!K133</f>
        <v>2144339956526.5591</v>
      </c>
      <c r="J6" s="594">
        <f ca="1">biomass!L133</f>
        <v>2153546639434.4092</v>
      </c>
      <c r="K6" s="594">
        <f ca="1">biomass!M133</f>
        <v>2162903079104.8145</v>
      </c>
      <c r="L6" s="594">
        <f ca="1">biomass!N133</f>
        <v>2172411711495.2363</v>
      </c>
      <c r="M6" s="594">
        <f ca="1">biomass!O133</f>
        <v>2189899003504.5364</v>
      </c>
      <c r="N6" s="594">
        <f ca="1">biomass!P133</f>
        <v>2207901053256.6577</v>
      </c>
      <c r="O6" s="594">
        <f ca="1">biomass!Q133</f>
        <v>2226433013213.9517</v>
      </c>
      <c r="P6" s="594">
        <f ca="1">biomass!R133</f>
        <v>2245510481868.2236</v>
      </c>
      <c r="Q6" s="594">
        <f ca="1">biomass!S133</f>
        <v>2265149516870.104</v>
      </c>
      <c r="R6" s="594">
        <f ca="1">biomass!T133</f>
        <v>2285366648544.8926</v>
      </c>
      <c r="S6" s="594">
        <f ca="1">biomass!U133</f>
        <v>2306178893806.2617</v>
      </c>
      <c r="T6" s="594">
        <f ca="1">biomass!V133</f>
        <v>2327603770479.5205</v>
      </c>
      <c r="U6" s="594">
        <f ca="1">biomass!W133</f>
        <v>2349659312046.5029</v>
      </c>
      <c r="V6" s="594">
        <f ca="1">biomass!X133</f>
        <v>2372364082824.4849</v>
      </c>
      <c r="W6" s="594">
        <f ca="1">biomass!Y133</f>
        <v>2371160146635.0635</v>
      </c>
      <c r="X6" s="594">
        <f ca="1">biomass!Z133</f>
        <v>2369958035899.0264</v>
      </c>
      <c r="Y6" s="594">
        <f ca="1">biomass!AA133</f>
        <v>2368757747848.5518</v>
      </c>
      <c r="Z6" s="594">
        <f ca="1">biomass!AB133</f>
        <v>2367559279720.0151</v>
      </c>
      <c r="AA6" s="594">
        <f ca="1">biomass!AC133</f>
        <v>2366362628753.9829</v>
      </c>
      <c r="AB6" s="594">
        <f ca="1">biomass!AD133</f>
        <v>2365167792195.2041</v>
      </c>
      <c r="AC6" s="594">
        <f ca="1">biomass!AE133</f>
        <v>2363974767292.6064</v>
      </c>
      <c r="AD6" s="594">
        <f ca="1">biomass!AF133</f>
        <v>2362783551299.2891</v>
      </c>
      <c r="AE6" s="594">
        <f ca="1">biomass!AG133</f>
        <v>2361594141472.5146</v>
      </c>
      <c r="AF6" s="594">
        <f ca="1">biomass!AH133</f>
        <v>2360406535073.7061</v>
      </c>
    </row>
    <row r="7" spans="1:35">
      <c r="A7" s="20" t="s">
        <v>251</v>
      </c>
      <c r="B7" s="594">
        <f ca="1">biomass!D134</f>
        <v>4886242353538.9365</v>
      </c>
      <c r="C7" s="594">
        <f ca="1">biomass!E134</f>
        <v>5025192326601.7656</v>
      </c>
      <c r="D7" s="594">
        <f ca="1">biomass!F134</f>
        <v>3934866204223.0098</v>
      </c>
      <c r="E7" s="594">
        <f ca="1">biomass!G134</f>
        <v>3608361763437.3242</v>
      </c>
      <c r="F7" s="594">
        <f ca="1">biomass!H134</f>
        <v>3608936625362.0703</v>
      </c>
      <c r="G7" s="594">
        <f ca="1">biomass!I134</f>
        <v>3617131800268.3145</v>
      </c>
      <c r="H7" s="594">
        <f ca="1">biomass!J134</f>
        <v>3625460278653.6528</v>
      </c>
      <c r="I7" s="594">
        <f ca="1">biomass!K134</f>
        <v>3633924228844.9043</v>
      </c>
      <c r="J7" s="594">
        <f ca="1">biomass!L134</f>
        <v>3642525854439.0947</v>
      </c>
      <c r="K7" s="594">
        <f ca="1">biomass!M134</f>
        <v>3651267394877.1641</v>
      </c>
      <c r="L7" s="594">
        <f ca="1">biomass!N134</f>
        <v>3660151126027.0078</v>
      </c>
      <c r="M7" s="594">
        <f ca="1">biomass!O134</f>
        <v>3676489164387.3838</v>
      </c>
      <c r="N7" s="594">
        <f ca="1">biomass!P134</f>
        <v>3693308130940.8755</v>
      </c>
      <c r="O7" s="594">
        <f ca="1">biomass!Q134</f>
        <v>3710622182339.6973</v>
      </c>
      <c r="P7" s="594">
        <f ca="1">biomass!R134</f>
        <v>3728445891952.7471</v>
      </c>
      <c r="Q7" s="594">
        <f ca="1">biomass!S134</f>
        <v>3746794262132.1235</v>
      </c>
      <c r="R7" s="594">
        <f ca="1">biomass!T134</f>
        <v>3765682736840.7188</v>
      </c>
      <c r="S7" s="594">
        <f ca="1">biomass!U134</f>
        <v>3785127214651.5181</v>
      </c>
      <c r="T7" s="594">
        <f ca="1">biomass!V134</f>
        <v>3805144062129.5542</v>
      </c>
      <c r="U7" s="594">
        <f ca="1">biomass!W134</f>
        <v>3825750127607.7651</v>
      </c>
      <c r="V7" s="594">
        <f ca="1">biomass!X134</f>
        <v>3846962755368.3662</v>
      </c>
      <c r="W7" s="594">
        <f ca="1">biomass!Y134</f>
        <v>3845837941095.479</v>
      </c>
      <c r="X7" s="594">
        <f ca="1">biomass!Z134</f>
        <v>3844714832308.3467</v>
      </c>
      <c r="Y7" s="594">
        <f ca="1">biomass!AA134</f>
        <v>3843593426421.0469</v>
      </c>
      <c r="Z7" s="594">
        <f ca="1">biomass!AB134</f>
        <v>3842473720851.5796</v>
      </c>
      <c r="AA7" s="594">
        <f ca="1">biomass!AC134</f>
        <v>3841355713021.8579</v>
      </c>
      <c r="AB7" s="594">
        <f ca="1">biomass!AD134</f>
        <v>3840239400357.7061</v>
      </c>
      <c r="AC7" s="594">
        <f ca="1">biomass!AE134</f>
        <v>3839124780288.8491</v>
      </c>
      <c r="AD7" s="594">
        <f ca="1">biomass!AF134</f>
        <v>3838011850248.9111</v>
      </c>
      <c r="AE7" s="594">
        <f ca="1">biomass!AG134</f>
        <v>3836900607675.4063</v>
      </c>
      <c r="AF7" s="594">
        <f ca="1">biomass!AH134</f>
        <v>3835791050009.7344</v>
      </c>
    </row>
    <row r="8" spans="1:35">
      <c r="A8" s="20" t="s">
        <v>252</v>
      </c>
      <c r="B8" s="594">
        <f ca="1">biomass!D135</f>
        <v>2372660554863.3999</v>
      </c>
      <c r="C8" s="594">
        <f ca="1">biomass!E135</f>
        <v>2543051338096.7217</v>
      </c>
      <c r="D8" s="594">
        <f ca="1">biomass!F135</f>
        <v>2206150329841.2563</v>
      </c>
      <c r="E8" s="594">
        <f ca="1">biomass!G135</f>
        <v>1504762495214.1711</v>
      </c>
      <c r="F8" s="594">
        <f ca="1">biomass!H135</f>
        <v>1504769052574.5291</v>
      </c>
      <c r="G8" s="594">
        <f ca="1">biomass!I135</f>
        <v>1504862533657.1101</v>
      </c>
      <c r="H8" s="594">
        <f ca="1">biomass!J135</f>
        <v>1504957535311.6956</v>
      </c>
      <c r="I8" s="594">
        <f ca="1">biomass!K135</f>
        <v>1505054082272.052</v>
      </c>
      <c r="J8" s="594">
        <f ca="1">biomass!L135</f>
        <v>1505152199674.2671</v>
      </c>
      <c r="K8" s="594">
        <f ca="1">biomass!M135</f>
        <v>1505251913063.2947</v>
      </c>
      <c r="L8" s="594">
        <f ca="1">biomass!N135</f>
        <v>1505353248399.6045</v>
      </c>
      <c r="M8" s="594">
        <f ca="1">biomass!O135</f>
        <v>1505539613856.1868</v>
      </c>
      <c r="N8" s="594">
        <f ca="1">biomass!P135</f>
        <v>1505731465185.6943</v>
      </c>
      <c r="O8" s="594">
        <f ca="1">biomass!Q135</f>
        <v>1505928963870.8518</v>
      </c>
      <c r="P8" s="594">
        <f ca="1">biomass!R135</f>
        <v>1506132276147.8069</v>
      </c>
      <c r="Q8" s="594">
        <f ca="1">biomass!S135</f>
        <v>1506341573146.0508</v>
      </c>
      <c r="R8" s="594">
        <f ca="1">biomass!T135</f>
        <v>1506557031032.4607</v>
      </c>
      <c r="S8" s="594">
        <f ca="1">biomass!U135</f>
        <v>1506778831159.5798</v>
      </c>
      <c r="T8" s="594">
        <f ca="1">biomass!V135</f>
        <v>1507007160218.2646</v>
      </c>
      <c r="U8" s="594">
        <f ca="1">biomass!W135</f>
        <v>1507242210394.8223</v>
      </c>
      <c r="V8" s="594">
        <f ca="1">biomass!X135</f>
        <v>1507484179532.7761</v>
      </c>
      <c r="W8" s="594">
        <f ca="1">biomass!Y135</f>
        <v>1507471348951.7166</v>
      </c>
      <c r="X8" s="594">
        <f ca="1">biomass!Z135</f>
        <v>1507458537824.8669</v>
      </c>
      <c r="Y8" s="594">
        <f ca="1">biomass!AA135</f>
        <v>1507445746122.7305</v>
      </c>
      <c r="Z8" s="594">
        <f ca="1">biomass!AB135</f>
        <v>1507432973815.8545</v>
      </c>
      <c r="AA8" s="594">
        <f ca="1">biomass!AC135</f>
        <v>1507420220874.8311</v>
      </c>
      <c r="AB8" s="594">
        <f ca="1">biomass!AD135</f>
        <v>1507407487270.2971</v>
      </c>
      <c r="AC8" s="594">
        <f ca="1">biomass!AE135</f>
        <v>1507394772972.9336</v>
      </c>
      <c r="AD8" s="594">
        <f ca="1">biomass!AF135</f>
        <v>1507382077953.4668</v>
      </c>
      <c r="AE8" s="594">
        <f ca="1">biomass!AG135</f>
        <v>1507369402182.6663</v>
      </c>
      <c r="AF8" s="594">
        <f ca="1">biomass!AH135</f>
        <v>1507356745631.3467</v>
      </c>
    </row>
    <row r="9" spans="1:35">
      <c r="A9" s="20" t="s">
        <v>253</v>
      </c>
      <c r="B9" s="594">
        <f ca="1">biomass!D136</f>
        <v>25517129954257.945</v>
      </c>
      <c r="C9" s="594">
        <f ca="1">biomass!E136</f>
        <v>28079820295995.387</v>
      </c>
      <c r="D9" s="594">
        <f ca="1">biomass!F136</f>
        <v>18568189759867.07</v>
      </c>
      <c r="E9" s="594">
        <f ca="1">biomass!G136</f>
        <v>19447391739491.902</v>
      </c>
      <c r="F9" s="594">
        <f ca="1">biomass!H136</f>
        <v>19447617968424.262</v>
      </c>
      <c r="G9" s="594">
        <f ca="1">biomass!I136</f>
        <v>19450843065773.297</v>
      </c>
      <c r="H9" s="594">
        <f ca="1">biomass!J136</f>
        <v>19454120622856.5</v>
      </c>
      <c r="I9" s="594">
        <f ca="1">biomass!K136</f>
        <v>19457451492988.801</v>
      </c>
      <c r="J9" s="594">
        <f ca="1">biomass!L136</f>
        <v>19460836543365.219</v>
      </c>
      <c r="K9" s="594">
        <f ca="1">biomass!M136</f>
        <v>19464276655286.668</v>
      </c>
      <c r="L9" s="594">
        <f ca="1">biomass!N136</f>
        <v>19467772724389.359</v>
      </c>
      <c r="M9" s="594">
        <f ca="1">biomass!O136</f>
        <v>19474202332641.449</v>
      </c>
      <c r="N9" s="594">
        <f ca="1">biomass!P136</f>
        <v>19480821203509.457</v>
      </c>
      <c r="O9" s="594">
        <f ca="1">biomass!Q136</f>
        <v>19487634908147.398</v>
      </c>
      <c r="P9" s="594">
        <f ca="1">biomass!R136</f>
        <v>19494649181702.34</v>
      </c>
      <c r="Q9" s="594">
        <f ca="1">biomass!S136</f>
        <v>19501869928141.754</v>
      </c>
      <c r="R9" s="594">
        <f ca="1">biomass!T136</f>
        <v>19509303225222.895</v>
      </c>
      <c r="S9" s="594">
        <f ca="1">biomass!U136</f>
        <v>19516955329608.512</v>
      </c>
      <c r="T9" s="594">
        <f ca="1">biomass!V136</f>
        <v>19524832682133.141</v>
      </c>
      <c r="U9" s="594">
        <f ca="1">biomass!W136</f>
        <v>19532941913224.375</v>
      </c>
      <c r="V9" s="594">
        <f ca="1">biomass!X136</f>
        <v>19541289848483.777</v>
      </c>
      <c r="W9" s="594">
        <f ca="1">biomass!Y136</f>
        <v>19540847193437.219</v>
      </c>
      <c r="X9" s="594">
        <f ca="1">biomass!Z136</f>
        <v>19540405209560.914</v>
      </c>
      <c r="Y9" s="594">
        <f ca="1">biomass!AA136</f>
        <v>19539963895837.207</v>
      </c>
      <c r="Z9" s="594">
        <f ca="1">biomass!AB136</f>
        <v>19539523251249.98</v>
      </c>
      <c r="AA9" s="594">
        <f ca="1">biomass!AC136</f>
        <v>19539083274784.672</v>
      </c>
      <c r="AB9" s="594">
        <f ca="1">biomass!AD136</f>
        <v>19538643965428.246</v>
      </c>
      <c r="AC9" s="594">
        <f ca="1">biomass!AE136</f>
        <v>19538205322169.211</v>
      </c>
      <c r="AD9" s="594">
        <f ca="1">biomass!AF136</f>
        <v>19537767343997.598</v>
      </c>
      <c r="AE9" s="594">
        <f ca="1">biomass!AG136</f>
        <v>19537330029904.984</v>
      </c>
      <c r="AF9" s="594">
        <f ca="1">biomass!AH136</f>
        <v>19536893378884.465</v>
      </c>
    </row>
    <row r="10" spans="1:35">
      <c r="A10" s="65" t="s">
        <v>254</v>
      </c>
      <c r="B10" s="594">
        <f ca="1">biomass!D137</f>
        <v>1615220342577.0032</v>
      </c>
      <c r="C10" s="594">
        <f ca="1">biomass!E137</f>
        <v>1513269778657.897</v>
      </c>
      <c r="D10" s="594">
        <f ca="1">biomass!F137</f>
        <v>1645923566166.4268</v>
      </c>
      <c r="E10" s="594">
        <f ca="1">biomass!G137</f>
        <v>1937728969816.9785</v>
      </c>
      <c r="F10" s="594">
        <f ca="1">biomass!H137</f>
        <v>2004809296974.6304</v>
      </c>
      <c r="G10" s="594">
        <f ca="1">biomass!I137</f>
        <v>1985133040782.6069</v>
      </c>
      <c r="H10" s="594">
        <f ca="1">biomass!J137</f>
        <v>1965456784590.5835</v>
      </c>
      <c r="I10" s="594">
        <f ca="1">biomass!K137</f>
        <v>1945780528398.5601</v>
      </c>
      <c r="J10" s="594">
        <f ca="1">biomass!L137</f>
        <v>1926104272206.5288</v>
      </c>
      <c r="K10" s="594">
        <f ca="1">biomass!M137</f>
        <v>1906428016014.5054</v>
      </c>
      <c r="L10" s="594">
        <f ca="1">biomass!N137</f>
        <v>1886751759822.4868</v>
      </c>
      <c r="M10" s="594">
        <f ca="1">biomass!O137</f>
        <v>1866792723424.4133</v>
      </c>
      <c r="N10" s="594">
        <f ca="1">biomass!P137</f>
        <v>1846833687026.3442</v>
      </c>
      <c r="O10" s="594">
        <f ca="1">biomass!Q137</f>
        <v>1826874650628.2759</v>
      </c>
      <c r="P10" s="594">
        <f ca="1">biomass!R137</f>
        <v>1806915614230.2068</v>
      </c>
      <c r="Q10" s="594">
        <f ca="1">biomass!S137</f>
        <v>1786956577832.1382</v>
      </c>
      <c r="R10" s="594">
        <f ca="1">biomass!T137</f>
        <v>1766997541434.0693</v>
      </c>
      <c r="S10" s="594">
        <f ca="1">biomass!U137</f>
        <v>1747038505036.0005</v>
      </c>
      <c r="T10" s="594">
        <f ca="1">biomass!V137</f>
        <v>1727079468637.9316</v>
      </c>
      <c r="U10" s="594">
        <f ca="1">biomass!W137</f>
        <v>1707120432239.863</v>
      </c>
      <c r="V10" s="594">
        <f ca="1">biomass!X137</f>
        <v>1687161395841.7944</v>
      </c>
      <c r="W10" s="594">
        <f ca="1">biomass!Y137</f>
        <v>1668254148264.3892</v>
      </c>
      <c r="X10" s="594">
        <f ca="1">biomass!Z137</f>
        <v>1649346900686.9917</v>
      </c>
      <c r="Y10" s="594">
        <f ca="1">biomass!AA137</f>
        <v>1630439653109.5942</v>
      </c>
      <c r="Z10" s="594">
        <f ca="1">biomass!AB137</f>
        <v>1611532405532.189</v>
      </c>
      <c r="AA10" s="594">
        <f ca="1">biomass!AC137</f>
        <v>1592625157954.7917</v>
      </c>
      <c r="AB10" s="594">
        <f ca="1">biomass!AD137</f>
        <v>1573717910377.3945</v>
      </c>
      <c r="AC10" s="594">
        <f ca="1">biomass!AE137</f>
        <v>1554810662799.9893</v>
      </c>
      <c r="AD10" s="594">
        <f ca="1">biomass!AF137</f>
        <v>1535903415222.5918</v>
      </c>
      <c r="AE10" s="594">
        <f ca="1">biomass!AG137</f>
        <v>1516996167645.1948</v>
      </c>
      <c r="AF10" s="594">
        <f ca="1">biomass!AH137</f>
        <v>1498088920067.7961</v>
      </c>
    </row>
    <row r="11" spans="1:35" s="42" customFormat="1">
      <c r="A11" s="41" t="s">
        <v>255</v>
      </c>
      <c r="B11" s="594">
        <f ca="1">biomass!D138</f>
        <v>23586182578262.008</v>
      </c>
      <c r="C11" s="594">
        <f ca="1">biomass!E138</f>
        <v>37316362373587.602</v>
      </c>
      <c r="D11" s="594">
        <f ca="1">biomass!F138</f>
        <v>31284941040650.258</v>
      </c>
      <c r="E11" s="594">
        <f ca="1">biomass!G138</f>
        <v>12658370277919.695</v>
      </c>
      <c r="F11" s="594">
        <f ca="1">biomass!H138</f>
        <v>13262017197693.148</v>
      </c>
      <c r="G11" s="594">
        <f ca="1">biomass!I138</f>
        <v>13366649570292.955</v>
      </c>
      <c r="H11" s="594">
        <f ca="1">biomass!J138</f>
        <v>13472142643202.238</v>
      </c>
      <c r="I11" s="594">
        <f ca="1">biomass!K138</f>
        <v>13578503754021.615</v>
      </c>
      <c r="J11" s="594">
        <f ca="1">biomass!L138</f>
        <v>13685740304713.434</v>
      </c>
      <c r="K11" s="594">
        <f ca="1">biomass!M138</f>
        <v>13793859762178.547</v>
      </c>
      <c r="L11" s="594">
        <f ca="1">biomass!N138</f>
        <v>13902869658838.373</v>
      </c>
      <c r="M11" s="594">
        <f ca="1">biomass!O138</f>
        <v>14004331372533.73</v>
      </c>
      <c r="N11" s="594">
        <f ca="1">biomass!P138</f>
        <v>14106563746236.762</v>
      </c>
      <c r="O11" s="594">
        <f ca="1">biomass!Q138</f>
        <v>14209572852273.631</v>
      </c>
      <c r="P11" s="594">
        <f ca="1">biomass!R138</f>
        <v>14313364812338.525</v>
      </c>
      <c r="Q11" s="594">
        <f ca="1">biomass!S138</f>
        <v>14417945797905.242</v>
      </c>
      <c r="R11" s="594">
        <f ca="1">biomass!T138</f>
        <v>14523322030642.23</v>
      </c>
      <c r="S11" s="594">
        <f ca="1">biomass!U138</f>
        <v>14629499782831.207</v>
      </c>
      <c r="T11" s="594">
        <f ca="1">biomass!V138</f>
        <v>14736485377789.305</v>
      </c>
      <c r="U11" s="594">
        <f ca="1">biomass!W138</f>
        <v>14844285190294.809</v>
      </c>
      <c r="V11" s="594">
        <f ca="1">biomass!X138</f>
        <v>14952905647016.516</v>
      </c>
      <c r="W11" s="594">
        <f ca="1">biomass!Y138</f>
        <v>15024918400422.77</v>
      </c>
      <c r="X11" s="594">
        <f ca="1">biomass!Z138</f>
        <v>15097392954753.559</v>
      </c>
      <c r="Y11" s="594">
        <f ca="1">biomass!AA138</f>
        <v>15170332684462.266</v>
      </c>
      <c r="Z11" s="594">
        <f ca="1">biomass!AB138</f>
        <v>15243740989774.105</v>
      </c>
      <c r="AA11" s="594">
        <f ca="1">biomass!AC138</f>
        <v>15317621296885.594</v>
      </c>
      <c r="AB11" s="594">
        <f ca="1">biomass!AD138</f>
        <v>15391977058165.551</v>
      </c>
      <c r="AC11" s="594">
        <f ca="1">biomass!AE138</f>
        <v>15466811752357.699</v>
      </c>
      <c r="AD11" s="594">
        <f ca="1">biomass!AF138</f>
        <v>15542128884784.795</v>
      </c>
      <c r="AE11" s="594">
        <f ca="1">biomass!AG138</f>
        <v>15617931987554.371</v>
      </c>
      <c r="AF11" s="594">
        <f ca="1">biomass!AH138</f>
        <v>15694224619766.086</v>
      </c>
    </row>
    <row r="12" spans="1:35">
      <c r="A12" s="20" t="s">
        <v>305</v>
      </c>
      <c r="B12" s="594">
        <f ca="1">biomass!D139</f>
        <v>1751102347752.7676</v>
      </c>
      <c r="C12" s="594">
        <f ca="1">biomass!E139</f>
        <v>1921662551756.2808</v>
      </c>
      <c r="D12" s="594">
        <f ca="1">biomass!F139</f>
        <v>1905194264945.1299</v>
      </c>
      <c r="E12" s="594">
        <f ca="1">biomass!G139</f>
        <v>1961632235859.2192</v>
      </c>
      <c r="F12" s="594">
        <f ca="1">biomass!H139</f>
        <v>1992207946049.5615</v>
      </c>
      <c r="G12" s="594">
        <f ca="1">biomass!I139</f>
        <v>2004699852640.7654</v>
      </c>
      <c r="H12" s="594">
        <f ca="1">biomass!J139</f>
        <v>2017270909489.3208</v>
      </c>
      <c r="I12" s="594">
        <f ca="1">biomass!K139</f>
        <v>2029921625662.7947</v>
      </c>
      <c r="J12" s="594">
        <f ca="1">biomass!L139</f>
        <v>2042652513571.8083</v>
      </c>
      <c r="K12" s="594">
        <f ca="1">biomass!M139</f>
        <v>2055464088992.6133</v>
      </c>
      <c r="L12" s="594">
        <f ca="1">biomass!N139</f>
        <v>2068356871089.8203</v>
      </c>
      <c r="M12" s="594">
        <f ca="1">biomass!O139</f>
        <v>2086509158273.1428</v>
      </c>
      <c r="N12" s="594">
        <f ca="1">biomass!P139</f>
        <v>2104821465022.3022</v>
      </c>
      <c r="O12" s="594">
        <f ca="1">biomass!Q139</f>
        <v>2123295206258.5962</v>
      </c>
      <c r="P12" s="594">
        <f ca="1">biomass!R139</f>
        <v>2141931809439.9993</v>
      </c>
      <c r="Q12" s="594">
        <f ca="1">biomass!S139</f>
        <v>2160732714672.3955</v>
      </c>
      <c r="R12" s="594">
        <f ca="1">biomass!T139</f>
        <v>2179699374821.802</v>
      </c>
      <c r="S12" s="594">
        <f ca="1">biomass!U139</f>
        <v>2198833255627.584</v>
      </c>
      <c r="T12" s="594">
        <f ca="1">biomass!V139</f>
        <v>2218135835816.6772</v>
      </c>
      <c r="U12" s="594">
        <f ca="1">biomass!W139</f>
        <v>2237608607218.8252</v>
      </c>
      <c r="V12" s="594">
        <f ca="1">biomass!X139</f>
        <v>2257253074882.8423</v>
      </c>
      <c r="W12" s="594">
        <f ca="1">biomass!Y139</f>
        <v>2274317994718.5215</v>
      </c>
      <c r="X12" s="594">
        <f ca="1">biomass!Z139</f>
        <v>2291514596368.7632</v>
      </c>
      <c r="Y12" s="594">
        <f ca="1">biomass!AA139</f>
        <v>2308843902069.2783</v>
      </c>
      <c r="Z12" s="594">
        <f ca="1">biomass!AB139</f>
        <v>2326306942005.0107</v>
      </c>
      <c r="AA12" s="594">
        <f ca="1">biomass!AC139</f>
        <v>2343904754371.9863</v>
      </c>
      <c r="AB12" s="594">
        <f ca="1">biomass!AD139</f>
        <v>2361638385439.6396</v>
      </c>
      <c r="AC12" s="594">
        <f ca="1">biomass!AE139</f>
        <v>2379508889613.625</v>
      </c>
      <c r="AD12" s="594">
        <f ca="1">biomass!AF139</f>
        <v>2397517329499.1162</v>
      </c>
      <c r="AE12" s="594">
        <f ca="1">biomass!AG139</f>
        <v>2415664775964.6084</v>
      </c>
      <c r="AF12" s="594">
        <f ca="1">biomass!AH139</f>
        <v>2433952308206.1963</v>
      </c>
    </row>
    <row r="13" spans="1:35">
      <c r="A13" s="20" t="s">
        <v>258</v>
      </c>
      <c r="B13" s="594">
        <f ca="1">biomass!D140</f>
        <v>85414636152.407578</v>
      </c>
      <c r="C13" s="594">
        <f ca="1">biomass!E140</f>
        <v>84399592062.79689</v>
      </c>
      <c r="D13" s="594">
        <f ca="1">biomass!F140</f>
        <v>91568922251.503479</v>
      </c>
      <c r="E13" s="594">
        <f ca="1">biomass!G140</f>
        <v>104366270867.37802</v>
      </c>
      <c r="F13" s="594">
        <f ca="1">biomass!H140</f>
        <v>104485489615.48734</v>
      </c>
      <c r="G13" s="594">
        <f ca="1">biomass!I140</f>
        <v>106185060331.1716</v>
      </c>
      <c r="H13" s="594">
        <f ca="1">biomass!J140</f>
        <v>107912276422.57492</v>
      </c>
      <c r="I13" s="594">
        <f ca="1">biomass!K140</f>
        <v>109667587571.95627</v>
      </c>
      <c r="J13" s="594">
        <f ca="1">biomass!L140</f>
        <v>111451450776.14809</v>
      </c>
      <c r="K13" s="594">
        <f ca="1">biomass!M140</f>
        <v>113264330465.53598</v>
      </c>
      <c r="L13" s="594">
        <f ca="1">biomass!N140</f>
        <v>115106698624.97348</v>
      </c>
      <c r="M13" s="594">
        <f ca="1">biomass!O140</f>
        <v>118494991354.13329</v>
      </c>
      <c r="N13" s="594">
        <f ca="1">biomass!P140</f>
        <v>121983022219.784</v>
      </c>
      <c r="O13" s="594">
        <f ca="1">biomass!Q140</f>
        <v>125573727124.06451</v>
      </c>
      <c r="P13" s="594">
        <f ca="1">biomass!R140</f>
        <v>129270128390.63382</v>
      </c>
      <c r="Q13" s="594">
        <f ca="1">biomass!S140</f>
        <v>133075337308.58389</v>
      </c>
      <c r="R13" s="594">
        <f ca="1">biomass!T140</f>
        <v>136992556751.23529</v>
      </c>
      <c r="S13" s="594">
        <f ca="1">biomass!U140</f>
        <v>141025083872.0202</v>
      </c>
      <c r="T13" s="594">
        <f ca="1">biomass!V140</f>
        <v>145176312879.7215</v>
      </c>
      <c r="U13" s="594">
        <f ca="1">biomass!W140</f>
        <v>149449737895.40399</v>
      </c>
      <c r="V13" s="594">
        <f ca="1">biomass!X140</f>
        <v>153848955893.44299</v>
      </c>
      <c r="W13" s="594">
        <f ca="1">biomass!Y140</f>
        <v>153615684313.4397</v>
      </c>
      <c r="X13" s="594">
        <f ca="1">biomass!Z140</f>
        <v>153382766428.58975</v>
      </c>
      <c r="Y13" s="594">
        <f ca="1">biomass!AA140</f>
        <v>153150201702.60712</v>
      </c>
      <c r="Z13" s="594">
        <f ca="1">biomass!AB140</f>
        <v>152917989600.01917</v>
      </c>
      <c r="AA13" s="594">
        <f ca="1">biomass!AC140</f>
        <v>152686129586.16486</v>
      </c>
      <c r="AB13" s="594">
        <f ca="1">biomass!AD140</f>
        <v>152454621127.19412</v>
      </c>
      <c r="AC13" s="594">
        <f ca="1">biomass!AE140</f>
        <v>152223463690.06616</v>
      </c>
      <c r="AD13" s="594">
        <f ca="1">biomass!AF140</f>
        <v>151992656742.54849</v>
      </c>
      <c r="AE13" s="594">
        <f ca="1">biomass!AG140</f>
        <v>151762199753.21552</v>
      </c>
      <c r="AF13" s="594">
        <f ca="1">biomass!AH140</f>
        <v>151532092191.44739</v>
      </c>
    </row>
    <row r="14" spans="1:35">
      <c r="A14" s="20" t="s">
        <v>306</v>
      </c>
      <c r="B14" s="594">
        <f ca="1">biomass!D141</f>
        <v>29239975514563.227</v>
      </c>
      <c r="C14" s="594">
        <f ca="1">biomass!E141</f>
        <v>34035874289578.172</v>
      </c>
      <c r="D14" s="594">
        <f ca="1">biomass!F141</f>
        <v>39538459495965.922</v>
      </c>
      <c r="E14" s="594">
        <f ca="1">biomass!G141</f>
        <v>49897307504083.563</v>
      </c>
      <c r="F14" s="594">
        <f ca="1">biomass!H141</f>
        <v>49897607956398.391</v>
      </c>
      <c r="G14" s="594">
        <f ca="1">biomass!I141</f>
        <v>49901891174967.875</v>
      </c>
      <c r="H14" s="594">
        <f ca="1">biomass!J141</f>
        <v>49906244064769.945</v>
      </c>
      <c r="I14" s="594">
        <f ca="1">biomass!K141</f>
        <v>49910667759083.375</v>
      </c>
      <c r="J14" s="594">
        <f ca="1">biomass!L141</f>
        <v>49915163409620.953</v>
      </c>
      <c r="K14" s="594">
        <f ca="1">biomass!M141</f>
        <v>49919732186829.32</v>
      </c>
      <c r="L14" s="594">
        <f ca="1">biomass!N141</f>
        <v>49924375280193.727</v>
      </c>
      <c r="M14" s="594">
        <f ca="1">biomass!O141</f>
        <v>49932914376685.828</v>
      </c>
      <c r="N14" s="594">
        <f ca="1">biomass!P141</f>
        <v>49941704830908.656</v>
      </c>
      <c r="O14" s="594">
        <f ca="1">biomass!Q141</f>
        <v>49950754041854.469</v>
      </c>
      <c r="P14" s="594">
        <f ca="1">biomass!R141</f>
        <v>49960069626313.008</v>
      </c>
      <c r="Q14" s="594">
        <f ca="1">biomass!S141</f>
        <v>49969659425282.672</v>
      </c>
      <c r="R14" s="594">
        <f ca="1">biomass!T141</f>
        <v>49979531510570.242</v>
      </c>
      <c r="S14" s="594">
        <f ca="1">biomass!U141</f>
        <v>49989694191585.102</v>
      </c>
      <c r="T14" s="594">
        <f ca="1">biomass!V141</f>
        <v>50000156022333.234</v>
      </c>
      <c r="U14" s="594">
        <f ca="1">biomass!W141</f>
        <v>50010925808617.227</v>
      </c>
      <c r="V14" s="594">
        <f ca="1">biomass!X141</f>
        <v>50022012615448.227</v>
      </c>
      <c r="W14" s="594">
        <f ca="1">biomass!Y141</f>
        <v>50021424729840.414</v>
      </c>
      <c r="X14" s="594">
        <f ca="1">biomass!Z141</f>
        <v>50020837735606.906</v>
      </c>
      <c r="Y14" s="594">
        <f ca="1">biomass!AA141</f>
        <v>50020251631396.156</v>
      </c>
      <c r="Z14" s="594">
        <f ca="1">biomass!AB141</f>
        <v>50019666415858.664</v>
      </c>
      <c r="AA14" s="594">
        <f ca="1">biomass!AC141</f>
        <v>50019082087647.023</v>
      </c>
      <c r="AB14" s="594">
        <f ca="1">biomass!AD141</f>
        <v>50018498645415.82</v>
      </c>
      <c r="AC14" s="594">
        <f ca="1">biomass!AE141</f>
        <v>50017916087821.688</v>
      </c>
      <c r="AD14" s="594">
        <f ca="1">biomass!AF141</f>
        <v>50017334413523.32</v>
      </c>
      <c r="AE14" s="594">
        <f ca="1">biomass!AG141</f>
        <v>50016753621181.422</v>
      </c>
      <c r="AF14" s="594">
        <f ca="1">biomass!AH141</f>
        <v>50016173709458.742</v>
      </c>
    </row>
    <row r="15" spans="1:35">
      <c r="A15" s="20" t="s">
        <v>259</v>
      </c>
      <c r="B15" s="594">
        <f ca="1">biomass!D142</f>
        <v>10509083762047.934</v>
      </c>
      <c r="C15" s="594">
        <f ca="1">biomass!E142</f>
        <v>11152320661827.514</v>
      </c>
      <c r="D15" s="594">
        <f ca="1">biomass!F142</f>
        <v>10463104136237.566</v>
      </c>
      <c r="E15" s="594">
        <f ca="1">biomass!G142</f>
        <v>12403097921852.449</v>
      </c>
      <c r="F15" s="594">
        <f ca="1">biomass!H142</f>
        <v>11024696297361.559</v>
      </c>
      <c r="G15" s="594">
        <f ca="1">biomass!I142</f>
        <v>11382044103319.555</v>
      </c>
      <c r="H15" s="594">
        <f ca="1">biomass!J142</f>
        <v>11751183899022.73</v>
      </c>
      <c r="I15" s="594">
        <f ca="1">biomass!K142</f>
        <v>12132508079088.313</v>
      </c>
      <c r="J15" s="594">
        <f ca="1">biomass!L142</f>
        <v>12526422145979.813</v>
      </c>
      <c r="K15" s="594">
        <f ca="1">biomass!M142</f>
        <v>12933345148639.906</v>
      </c>
      <c r="L15" s="594">
        <f ca="1">biomass!N142</f>
        <v>13353710135813.094</v>
      </c>
      <c r="M15" s="594">
        <f ca="1">biomass!O142</f>
        <v>13478832107246.211</v>
      </c>
      <c r="N15" s="594">
        <f ca="1">biomass!P142</f>
        <v>13605193435774.865</v>
      </c>
      <c r="O15" s="594">
        <f ca="1">biomass!Q142</f>
        <v>13732806397468.5</v>
      </c>
      <c r="P15" s="594">
        <f ca="1">biomass!R142</f>
        <v>13861683389993.375</v>
      </c>
      <c r="Q15" s="594">
        <f ca="1">biomass!S142</f>
        <v>13991836933817.02</v>
      </c>
      <c r="R15" s="594">
        <f ca="1">biomass!T142</f>
        <v>14123279673424.58</v>
      </c>
      <c r="S15" s="594">
        <f ca="1">biomass!U142</f>
        <v>14256024378547.254</v>
      </c>
      <c r="T15" s="594">
        <f ca="1">biomass!V142</f>
        <v>14390083945402.883</v>
      </c>
      <c r="U15" s="594">
        <f ca="1">biomass!W142</f>
        <v>14525471397948.805</v>
      </c>
      <c r="V15" s="594">
        <f ca="1">biomass!X142</f>
        <v>14662199889147.148</v>
      </c>
      <c r="W15" s="594">
        <f ca="1">biomass!Y142</f>
        <v>14648156809371.91</v>
      </c>
      <c r="X15" s="594">
        <f ca="1">biomass!Z142</f>
        <v>14634127876063.281</v>
      </c>
      <c r="Y15" s="594">
        <f ca="1">biomass!AA142</f>
        <v>14620113074970.645</v>
      </c>
      <c r="Z15" s="594">
        <f ca="1">biomass!AB142</f>
        <v>14606112391857.742</v>
      </c>
      <c r="AA15" s="594">
        <f ca="1">biomass!AC142</f>
        <v>14592125812502.656</v>
      </c>
      <c r="AB15" s="594">
        <f ca="1">biomass!AD142</f>
        <v>14578153322697.797</v>
      </c>
      <c r="AC15" s="594">
        <f ca="1">biomass!AE142</f>
        <v>14564194908249.879</v>
      </c>
      <c r="AD15" s="594">
        <f ca="1">biomass!AF142</f>
        <v>14550250554979.932</v>
      </c>
      <c r="AE15" s="594">
        <f ca="1">biomass!AG142</f>
        <v>14536320248723.248</v>
      </c>
      <c r="AF15" s="594">
        <f ca="1">biomass!AH142</f>
        <v>14522403975329.402</v>
      </c>
    </row>
    <row r="16" spans="1:35">
      <c r="A16" s="20" t="s">
        <v>260</v>
      </c>
      <c r="B16" s="594">
        <f ca="1">biomass!D143</f>
        <v>994881940989.33386</v>
      </c>
      <c r="C16" s="594">
        <f ca="1">biomass!E143</f>
        <v>865335116722.8844</v>
      </c>
      <c r="D16" s="594">
        <f ca="1">biomass!F143</f>
        <v>998886654094.93176</v>
      </c>
      <c r="E16" s="594">
        <f ca="1">biomass!G143</f>
        <v>1262920627608.4441</v>
      </c>
      <c r="F16" s="594">
        <f ca="1">biomass!H143</f>
        <v>1162811065663.8721</v>
      </c>
      <c r="G16" s="594">
        <f ca="1">biomass!I143</f>
        <v>1174085330652.8577</v>
      </c>
      <c r="H16" s="594">
        <f ca="1">biomass!J143</f>
        <v>1185468907510.981</v>
      </c>
      <c r="I16" s="594">
        <f ca="1">biomass!K143</f>
        <v>1196962856093.1187</v>
      </c>
      <c r="J16" s="594">
        <f ca="1">biomass!L143</f>
        <v>1208568246530.1819</v>
      </c>
      <c r="K16" s="594">
        <f ca="1">biomass!M143</f>
        <v>1220286159328.7461</v>
      </c>
      <c r="L16" s="594">
        <f ca="1">biomass!N143</f>
        <v>1232117685471.6528</v>
      </c>
      <c r="M16" s="594">
        <f ca="1">biomass!O143</f>
        <v>1242615301243.5251</v>
      </c>
      <c r="N16" s="594">
        <f ca="1">biomass!P143</f>
        <v>1253202356472.5146</v>
      </c>
      <c r="O16" s="594">
        <f ca="1">biomass!Q143</f>
        <v>1263879613180.8438</v>
      </c>
      <c r="P16" s="594">
        <f ca="1">biomass!R143</f>
        <v>1274647839883.1458</v>
      </c>
      <c r="Q16" s="594">
        <f ca="1">biomass!S143</f>
        <v>1285507811641.7832</v>
      </c>
      <c r="R16" s="594">
        <f ca="1">biomass!T143</f>
        <v>1296460310122.6321</v>
      </c>
      <c r="S16" s="594">
        <f ca="1">biomass!U143</f>
        <v>1307506123651.3452</v>
      </c>
      <c r="T16" s="594">
        <f ca="1">biomass!V143</f>
        <v>1318646047270.0918</v>
      </c>
      <c r="U16" s="594">
        <f ca="1">biomass!W143</f>
        <v>1329880882794.7852</v>
      </c>
      <c r="V16" s="594">
        <f ca="1">biomass!X143</f>
        <v>1341211438872.7891</v>
      </c>
      <c r="W16" s="594">
        <f ca="1">biomass!Y143</f>
        <v>1349450708329.353</v>
      </c>
      <c r="X16" s="594">
        <f ca="1">biomass!Z143</f>
        <v>1357740592893.4316</v>
      </c>
      <c r="Y16" s="594">
        <f ca="1">biomass!AA143</f>
        <v>1366081403501.4639</v>
      </c>
      <c r="Z16" s="594">
        <f ca="1">biomass!AB143</f>
        <v>1374473453000.0195</v>
      </c>
      <c r="AA16" s="594">
        <f ca="1">biomass!AC143</f>
        <v>1382917056157.5347</v>
      </c>
      <c r="AB16" s="594">
        <f ca="1">biomass!AD143</f>
        <v>1391412529676.1145</v>
      </c>
      <c r="AC16" s="594">
        <f ca="1">biomass!AE143</f>
        <v>1399960192203.416</v>
      </c>
      <c r="AD16" s="594">
        <f ca="1">biomass!AF143</f>
        <v>1408560364344.5977</v>
      </c>
      <c r="AE16" s="594">
        <f ca="1">biomass!AG143</f>
        <v>1417213368674.3435</v>
      </c>
      <c r="AF16" s="594">
        <f ca="1">biomass!AH143</f>
        <v>1425919529748.9663</v>
      </c>
    </row>
    <row r="17" spans="1:32">
      <c r="A17" s="20" t="s">
        <v>307</v>
      </c>
      <c r="B17" s="594">
        <f ca="1">biomass!D144</f>
        <v>1241638963621.3494</v>
      </c>
      <c r="C17" s="594">
        <f ca="1">biomass!E144</f>
        <v>1079961102163.0562</v>
      </c>
      <c r="D17" s="594">
        <f ca="1">biomass!F144</f>
        <v>1246636951448.0164</v>
      </c>
      <c r="E17" s="594">
        <f ca="1">biomass!G144</f>
        <v>1576158330545.6584</v>
      </c>
      <c r="F17" s="594">
        <f ca="1">biomass!H144</f>
        <v>1451218950685.332</v>
      </c>
      <c r="G17" s="594">
        <f ca="1">biomass!I144</f>
        <v>1465289531444.4878</v>
      </c>
      <c r="H17" s="594">
        <f ca="1">biomass!J144</f>
        <v>1479496536306.1589</v>
      </c>
      <c r="I17" s="594">
        <f ca="1">biomass!K144</f>
        <v>1493841287997.25</v>
      </c>
      <c r="J17" s="594">
        <f ca="1">biomass!L144</f>
        <v>1508325122069.4287</v>
      </c>
      <c r="K17" s="594">
        <f ca="1">biomass!M144</f>
        <v>1522949387023.4653</v>
      </c>
      <c r="L17" s="594">
        <f ca="1">biomass!N144</f>
        <v>1537715444434.7891</v>
      </c>
      <c r="M17" s="594">
        <f ca="1">biomass!O144</f>
        <v>1550816746439.0459</v>
      </c>
      <c r="N17" s="594">
        <f ca="1">biomass!P144</f>
        <v>1564029671250.2578</v>
      </c>
      <c r="O17" s="594">
        <f ca="1">biomass!Q144</f>
        <v>1577355169892.303</v>
      </c>
      <c r="P17" s="594">
        <f ca="1">biomass!R144</f>
        <v>1590794201491.7617</v>
      </c>
      <c r="Q17" s="594">
        <f ca="1">biomass!S144</f>
        <v>1604347733346.9507</v>
      </c>
      <c r="R17" s="594">
        <f ca="1">biomass!T144</f>
        <v>1618016740997.5498</v>
      </c>
      <c r="S17" s="594">
        <f ca="1">biomass!U144</f>
        <v>1631802208294.8125</v>
      </c>
      <c r="T17" s="594">
        <f ca="1">biomass!V144</f>
        <v>1645705127472.3857</v>
      </c>
      <c r="U17" s="594">
        <f ca="1">biomass!W144</f>
        <v>1659726499217.7246</v>
      </c>
      <c r="V17" s="594">
        <f ca="1">biomass!X144</f>
        <v>1673867332744.1196</v>
      </c>
      <c r="W17" s="594">
        <f ca="1">biomass!Y144</f>
        <v>1684150158843.9404</v>
      </c>
      <c r="X17" s="594">
        <f ca="1">biomass!Z144</f>
        <v>1694496153936.0288</v>
      </c>
      <c r="Y17" s="594">
        <f ca="1">biomass!AA144</f>
        <v>1704905706077.281</v>
      </c>
      <c r="Z17" s="594">
        <f ca="1">biomass!AB144</f>
        <v>1715379205708.4883</v>
      </c>
      <c r="AA17" s="594">
        <f ca="1">biomass!AC144</f>
        <v>1725917045668.9775</v>
      </c>
      <c r="AB17" s="594">
        <f ca="1">biomass!AD144</f>
        <v>1736519621211.3511</v>
      </c>
      <c r="AC17" s="594">
        <f ca="1">biomass!AE144</f>
        <v>1747187330016.3066</v>
      </c>
      <c r="AD17" s="594">
        <f ca="1">biomass!AF144</f>
        <v>1757920572207.5588</v>
      </c>
      <c r="AE17" s="594">
        <f ca="1">biomass!AG144</f>
        <v>1768719750366.8423</v>
      </c>
      <c r="AF17" s="594">
        <f ca="1">biomass!AH144</f>
        <v>1779585269549.0129</v>
      </c>
    </row>
    <row r="18" spans="1:32">
      <c r="A18" s="20" t="s">
        <v>308</v>
      </c>
      <c r="B18" s="594">
        <f ca="1">biomass!D145</f>
        <v>6007167291463.1934</v>
      </c>
      <c r="C18" s="594">
        <f ca="1">biomass!E145</f>
        <v>6051513543484.8506</v>
      </c>
      <c r="D18" s="594">
        <f ca="1">biomass!F145</f>
        <v>5721619992350.3047</v>
      </c>
      <c r="E18" s="594">
        <f ca="1">biomass!G145</f>
        <v>10040505570771.949</v>
      </c>
      <c r="F18" s="594">
        <f ca="1">biomass!H145</f>
        <v>10310294322607.723</v>
      </c>
      <c r="G18" s="594">
        <f ca="1">biomass!I145</f>
        <v>10539044181263.156</v>
      </c>
      <c r="H18" s="594">
        <f ca="1">biomass!J145</f>
        <v>10773582101600.801</v>
      </c>
      <c r="I18" s="594">
        <f ca="1">biomass!K145</f>
        <v>11014067630938.996</v>
      </c>
      <c r="J18" s="594">
        <f ca="1">biomass!L145</f>
        <v>11260664925315.018</v>
      </c>
      <c r="K18" s="594">
        <f ca="1">biomass!M145</f>
        <v>11513542885729.648</v>
      </c>
      <c r="L18" s="594">
        <f ca="1">biomass!N145</f>
        <v>11772875298463.4</v>
      </c>
      <c r="M18" s="594">
        <f ca="1">biomass!O145</f>
        <v>12021507369686.779</v>
      </c>
      <c r="N18" s="594">
        <f ca="1">biomass!P145</f>
        <v>12276411058327.748</v>
      </c>
      <c r="O18" s="594">
        <f ca="1">biomass!Q145</f>
        <v>12537760191600.029</v>
      </c>
      <c r="P18" s="594">
        <f ca="1">biomass!R145</f>
        <v>12805733614948.059</v>
      </c>
      <c r="Q18" s="594">
        <f ca="1">biomass!S145</f>
        <v>13080515339256.086</v>
      </c>
      <c r="R18" s="594">
        <f ca="1">biomass!T145</f>
        <v>13362294692401.82</v>
      </c>
      <c r="S18" s="594">
        <f ca="1">biomass!U145</f>
        <v>13651266475283.129</v>
      </c>
      <c r="T18" s="594">
        <f ca="1">biomass!V145</f>
        <v>13947631122450.076</v>
      </c>
      <c r="U18" s="594">
        <f ca="1">biomass!W145</f>
        <v>14251594867478.578</v>
      </c>
      <c r="V18" s="594">
        <f ca="1">biomass!X145</f>
        <v>14563369913225.889</v>
      </c>
      <c r="W18" s="594">
        <f ca="1">biomass!Y145</f>
        <v>14749872020408.74</v>
      </c>
      <c r="X18" s="594">
        <f ca="1">biomass!Z145</f>
        <v>14940038685254.445</v>
      </c>
      <c r="Y18" s="594">
        <f ca="1">biomass!AA145</f>
        <v>15133945127655.988</v>
      </c>
      <c r="Z18" s="594">
        <f ca="1">biomass!AB145</f>
        <v>15331668116774.412</v>
      </c>
      <c r="AA18" s="594">
        <f ca="1">biomass!AC145</f>
        <v>15533286002956.67</v>
      </c>
      <c r="AB18" s="594">
        <f ca="1">biomass!AD145</f>
        <v>15738878750311.037</v>
      </c>
      <c r="AC18" s="594">
        <f ca="1">biomass!AE145</f>
        <v>15948527969953.637</v>
      </c>
      <c r="AD18" s="594">
        <f ca="1">biomass!AF145</f>
        <v>16162316953939.949</v>
      </c>
      <c r="AE18" s="594">
        <f ca="1">biomass!AG145</f>
        <v>16380330709895.367</v>
      </c>
      <c r="AF18" s="594">
        <f ca="1">biomass!AH145</f>
        <v>16602655996359.229</v>
      </c>
    </row>
    <row r="19" spans="1:32">
      <c r="A19" s="20" t="s">
        <v>309</v>
      </c>
      <c r="B19" s="594">
        <f ca="1">biomass!D146</f>
        <v>643389560725.4917</v>
      </c>
      <c r="C19" s="594">
        <f ca="1">biomass!E146</f>
        <v>656765460167.13586</v>
      </c>
      <c r="D19" s="594">
        <f ca="1">biomass!F146</f>
        <v>695080516784.80798</v>
      </c>
      <c r="E19" s="594">
        <f ca="1">biomass!G146</f>
        <v>834303011433.9624</v>
      </c>
      <c r="F19" s="594">
        <f ca="1">biomass!H146</f>
        <v>825013275736.08032</v>
      </c>
      <c r="G19" s="594">
        <f ca="1">biomass!I146</f>
        <v>836160036517.3468</v>
      </c>
      <c r="H19" s="594">
        <f ca="1">biomass!J146</f>
        <v>847457401270.172</v>
      </c>
      <c r="I19" s="594">
        <f ca="1">biomass!K146</f>
        <v>858907404805.98657</v>
      </c>
      <c r="J19" s="594">
        <f ca="1">biomass!L146</f>
        <v>870512109428.5741</v>
      </c>
      <c r="K19" s="594">
        <f ca="1">biomass!M146</f>
        <v>882273605305.52002</v>
      </c>
      <c r="L19" s="594">
        <f ca="1">biomass!N146</f>
        <v>894194010844.6814</v>
      </c>
      <c r="M19" s="594">
        <f ca="1">biomass!O146</f>
        <v>903956486788.2616</v>
      </c>
      <c r="N19" s="594">
        <f ca="1">biomass!P146</f>
        <v>913825545794.7937</v>
      </c>
      <c r="O19" s="594">
        <f ca="1">biomass!Q146</f>
        <v>923802351498.31616</v>
      </c>
      <c r="P19" s="594">
        <f ca="1">biomass!R146</f>
        <v>933888080236.98877</v>
      </c>
      <c r="Q19" s="594">
        <f ca="1">biomass!S146</f>
        <v>944083921191.79224</v>
      </c>
      <c r="R19" s="594">
        <f ca="1">biomass!T146</f>
        <v>954391076526.7395</v>
      </c>
      <c r="S19" s="594">
        <f ca="1">biomass!U146</f>
        <v>964810761530.62231</v>
      </c>
      <c r="T19" s="594">
        <f ca="1">biomass!V146</f>
        <v>975344204760.2998</v>
      </c>
      <c r="U19" s="594">
        <f ca="1">biomass!W146</f>
        <v>985992648185.55652</v>
      </c>
      <c r="V19" s="594">
        <f ca="1">biomass!X146</f>
        <v>996757347335.53821</v>
      </c>
      <c r="W19" s="594">
        <f ca="1">biomass!Y146</f>
        <v>998318437801.99487</v>
      </c>
      <c r="X19" s="594">
        <f ca="1">biomass!Z146</f>
        <v>999881973199.95923</v>
      </c>
      <c r="Y19" s="594">
        <f ca="1">biomass!AA146</f>
        <v>1001447957358.6079</v>
      </c>
      <c r="Z19" s="594">
        <f ca="1">biomass!AB146</f>
        <v>1003016394113.1138</v>
      </c>
      <c r="AA19" s="594">
        <f ca="1">biomass!AC146</f>
        <v>1004587287304.6564</v>
      </c>
      <c r="AB19" s="594">
        <f ca="1">biomass!AD146</f>
        <v>1006160640780.4316</v>
      </c>
      <c r="AC19" s="594">
        <f ca="1">biomass!AE146</f>
        <v>1007736458393.6599</v>
      </c>
      <c r="AD19" s="594">
        <f ca="1">biomass!AF146</f>
        <v>1009314744003.597</v>
      </c>
      <c r="AE19" s="594">
        <f ca="1">biomass!AG146</f>
        <v>1010895501475.5431</v>
      </c>
      <c r="AF19" s="594">
        <f ca="1">biomass!AH146</f>
        <v>1012478734680.8521</v>
      </c>
    </row>
    <row r="20" spans="1:32">
      <c r="A20" s="20" t="s">
        <v>310</v>
      </c>
      <c r="B20" s="594">
        <f ca="1">biomass!D147</f>
        <v>849236684834.56262</v>
      </c>
      <c r="C20" s="594">
        <f ca="1">biomass!E147</f>
        <v>866892091748.05603</v>
      </c>
      <c r="D20" s="594">
        <f ca="1">biomass!F147</f>
        <v>917465731184.40259</v>
      </c>
      <c r="E20" s="594">
        <f ca="1">biomass!G147</f>
        <v>1101231301886.1172</v>
      </c>
      <c r="F20" s="594">
        <f ca="1">biomass!H147</f>
        <v>1088969392727.7487</v>
      </c>
      <c r="G20" s="594">
        <f ca="1">biomass!I147</f>
        <v>1103682466657.4099</v>
      </c>
      <c r="H20" s="594">
        <f ca="1">biomass!J147</f>
        <v>1118594329043.2991</v>
      </c>
      <c r="I20" s="594">
        <f ca="1">biomass!K147</f>
        <v>1133707665717.7932</v>
      </c>
      <c r="J20" s="594">
        <f ca="1">biomass!L147</f>
        <v>1149025198801.5718</v>
      </c>
      <c r="K20" s="594">
        <f ca="1">biomass!M147</f>
        <v>1164549687193.9077</v>
      </c>
      <c r="L20" s="594">
        <f ca="1">biomass!N147</f>
        <v>1180283927069.584</v>
      </c>
      <c r="M20" s="594">
        <f ca="1">biomass!O147</f>
        <v>1193169825772.626</v>
      </c>
      <c r="N20" s="594">
        <f ca="1">biomass!P147</f>
        <v>1206196407900.7124</v>
      </c>
      <c r="O20" s="594">
        <f ca="1">biomass!Q147</f>
        <v>1219365209382.8872</v>
      </c>
      <c r="P20" s="594">
        <f ca="1">biomass!R147</f>
        <v>1232677782916.895</v>
      </c>
      <c r="Q20" s="594">
        <f ca="1">biomass!S147</f>
        <v>1246135698152.2524</v>
      </c>
      <c r="R20" s="594">
        <f ca="1">biomass!T147</f>
        <v>1259740541875.324</v>
      </c>
      <c r="S20" s="594">
        <f ca="1">biomass!U147</f>
        <v>1273493918196.4126</v>
      </c>
      <c r="T20" s="594">
        <f ca="1">biomass!V147</f>
        <v>1287397448738.8999</v>
      </c>
      <c r="U20" s="594">
        <f ca="1">biomass!W147</f>
        <v>1301452772830.4446</v>
      </c>
      <c r="V20" s="594">
        <f ca="1">biomass!X147</f>
        <v>1315661547696.272</v>
      </c>
      <c r="W20" s="594">
        <f ca="1">biomass!Y147</f>
        <v>1317722096038.0347</v>
      </c>
      <c r="X20" s="594">
        <f ca="1">biomass!Z147</f>
        <v>1319785871546.7505</v>
      </c>
      <c r="Y20" s="594">
        <f ca="1">biomass!AA147</f>
        <v>1321852879276.709</v>
      </c>
      <c r="Z20" s="594">
        <f ca="1">biomass!AB147</f>
        <v>1323923124290.1152</v>
      </c>
      <c r="AA20" s="594">
        <f ca="1">biomass!AC147</f>
        <v>1325996611657.1006</v>
      </c>
      <c r="AB20" s="594">
        <f ca="1">biomass!AD147</f>
        <v>1328073346455.7407</v>
      </c>
      <c r="AC20" s="594">
        <f ca="1">biomass!AE147</f>
        <v>1330153333772.0608</v>
      </c>
      <c r="AD20" s="594">
        <f ca="1">biomass!AF147</f>
        <v>1332236578700.0542</v>
      </c>
      <c r="AE20" s="594">
        <f ca="1">biomass!AG147</f>
        <v>1334323086341.6909</v>
      </c>
      <c r="AF20" s="594">
        <f ca="1">biomass!AH147</f>
        <v>1336412861806.9321</v>
      </c>
    </row>
    <row r="21" spans="1:32">
      <c r="A21" s="20" t="s">
        <v>263</v>
      </c>
      <c r="B21" s="594">
        <f ca="1">biomass!D148</f>
        <v>21420036809.894432</v>
      </c>
      <c r="C21" s="594">
        <f ca="1">biomass!E148</f>
        <v>21583819640.60873</v>
      </c>
      <c r="D21" s="594">
        <f ca="1">biomass!F148</f>
        <v>23074481359.247688</v>
      </c>
      <c r="E21" s="594">
        <f ca="1">biomass!G148</f>
        <v>28182375168.876236</v>
      </c>
      <c r="F21" s="594">
        <f ca="1">biomass!H148</f>
        <v>28258091909.24633</v>
      </c>
      <c r="G21" s="594">
        <f ca="1">biomass!I148</f>
        <v>28275481002.472889</v>
      </c>
      <c r="H21" s="594">
        <f ca="1">biomass!J148</f>
        <v>28292880796.371109</v>
      </c>
      <c r="I21" s="594">
        <f ca="1">biomass!K148</f>
        <v>28310291297.525833</v>
      </c>
      <c r="J21" s="594">
        <f ca="1">biomass!L148</f>
        <v>28327712512.525944</v>
      </c>
      <c r="K21" s="594">
        <f ca="1">biomass!M148</f>
        <v>28345144447.964382</v>
      </c>
      <c r="L21" s="594">
        <f ca="1">biomass!N148</f>
        <v>28362587110.438164</v>
      </c>
      <c r="M21" s="594">
        <f ca="1">biomass!O148</f>
        <v>28665097276.351501</v>
      </c>
      <c r="N21" s="594">
        <f ca="1">biomass!P148</f>
        <v>28970833960.358017</v>
      </c>
      <c r="O21" s="594">
        <f ca="1">biomass!Q148</f>
        <v>29279831575.90947</v>
      </c>
      <c r="P21" s="594">
        <f ca="1">biomass!R148</f>
        <v>29592124903.505219</v>
      </c>
      <c r="Q21" s="594">
        <f ca="1">biomass!S148</f>
        <v>29907749094.607071</v>
      </c>
      <c r="R21" s="594">
        <f ca="1">biomass!T148</f>
        <v>30226739675.595871</v>
      </c>
      <c r="S21" s="594">
        <f ca="1">biomass!U148</f>
        <v>30549132551.77037</v>
      </c>
      <c r="T21" s="594">
        <f ca="1">biomass!V148</f>
        <v>30874964011.388657</v>
      </c>
      <c r="U21" s="594">
        <f ca="1">biomass!W148</f>
        <v>31204270729.752731</v>
      </c>
      <c r="V21" s="594">
        <f ca="1">biomass!X148</f>
        <v>31537089773.33667</v>
      </c>
      <c r="W21" s="594">
        <f ca="1">biomass!Y148</f>
        <v>31549543829.766273</v>
      </c>
      <c r="X21" s="594">
        <f ca="1">biomass!Z148</f>
        <v>31562002804.326332</v>
      </c>
      <c r="Y21" s="594">
        <f ca="1">biomass!AA148</f>
        <v>31574466698.959026</v>
      </c>
      <c r="Z21" s="594">
        <f ca="1">biomass!AB148</f>
        <v>31586935515.607285</v>
      </c>
      <c r="AA21" s="594">
        <f ca="1">biomass!AC148</f>
        <v>31599409256.214844</v>
      </c>
      <c r="AB21" s="594">
        <f ca="1">biomass!AD148</f>
        <v>31611887922.726166</v>
      </c>
      <c r="AC21" s="594">
        <f ca="1">biomass!AE148</f>
        <v>31624371517.086502</v>
      </c>
      <c r="AD21" s="594">
        <f ca="1">biomass!AF148</f>
        <v>31636860041.24189</v>
      </c>
      <c r="AE21" s="594">
        <f ca="1">biomass!AG148</f>
        <v>31649353497.139084</v>
      </c>
      <c r="AF21" s="594">
        <f ca="1">biomass!AH148</f>
        <v>31661851886.725666</v>
      </c>
    </row>
    <row r="22" spans="1:32">
      <c r="A22" s="20" t="s">
        <v>311</v>
      </c>
      <c r="B22" s="594">
        <f ca="1">biomass!D149</f>
        <v>5485257941.7186756</v>
      </c>
      <c r="C22" s="594">
        <f ca="1">biomass!E149</f>
        <v>5527199563.0550966</v>
      </c>
      <c r="D22" s="594">
        <f ca="1">biomass!F149</f>
        <v>5908929253.9584913</v>
      </c>
      <c r="E22" s="594">
        <f ca="1">biomass!G149</f>
        <v>7216962257.5142269</v>
      </c>
      <c r="F22" s="594">
        <f ca="1">biomass!H149</f>
        <v>7236351853.112133</v>
      </c>
      <c r="G22" s="594">
        <f ca="1">biomass!I149</f>
        <v>7240804864.2141609</v>
      </c>
      <c r="H22" s="594">
        <f ca="1">biomass!J149</f>
        <v>7245260615.5516367</v>
      </c>
      <c r="I22" s="594">
        <f ca="1">biomass!K149</f>
        <v>7249719108.8108139</v>
      </c>
      <c r="J22" s="594">
        <f ca="1">biomass!L149</f>
        <v>7254180345.678978</v>
      </c>
      <c r="K22" s="594">
        <f ca="1">biomass!M149</f>
        <v>7258644327.8444557</v>
      </c>
      <c r="L22" s="594">
        <f ca="1">biomass!N149</f>
        <v>7263111056.9966106</v>
      </c>
      <c r="M22" s="594">
        <f ca="1">biomass!O149</f>
        <v>7340578070.9309807</v>
      </c>
      <c r="N22" s="594">
        <f ca="1">biomass!P149</f>
        <v>7418871333.8653736</v>
      </c>
      <c r="O22" s="594">
        <f ca="1">biomass!Q149</f>
        <v>7497999658.4204845</v>
      </c>
      <c r="P22" s="594">
        <f ca="1">biomass!R149</f>
        <v>7577971951.2108059</v>
      </c>
      <c r="Q22" s="594">
        <f ca="1">biomass!S149</f>
        <v>7658797213.8471546</v>
      </c>
      <c r="R22" s="594">
        <f ca="1">biomass!T149</f>
        <v>7740484543.949873</v>
      </c>
      <c r="S22" s="594">
        <f ca="1">biomass!U149</f>
        <v>7823043136.1728735</v>
      </c>
      <c r="T22" s="594">
        <f ca="1">biomass!V149</f>
        <v>7906482283.2385502</v>
      </c>
      <c r="U22" s="594">
        <f ca="1">biomass!W149</f>
        <v>7990811376.9837799</v>
      </c>
      <c r="V22" s="594">
        <f ca="1">biomass!X149</f>
        <v>8076039909.4170551</v>
      </c>
      <c r="W22" s="594">
        <f ca="1">biomass!Y149</f>
        <v>8079229152.8596964</v>
      </c>
      <c r="X22" s="594">
        <f ca="1">biomass!Z149</f>
        <v>8082419655.7406101</v>
      </c>
      <c r="Y22" s="594">
        <f ca="1">biomass!AA149</f>
        <v>8085611418.5571461</v>
      </c>
      <c r="Z22" s="594">
        <f ca="1">biomass!AB149</f>
        <v>8088804441.8068609</v>
      </c>
      <c r="AA22" s="594">
        <f ca="1">biomass!AC149</f>
        <v>8091998725.9874992</v>
      </c>
      <c r="AB22" s="594">
        <f ca="1">biomass!AD149</f>
        <v>8095194271.5970049</v>
      </c>
      <c r="AC22" s="594">
        <f ca="1">biomass!AE149</f>
        <v>8098391079.1335182</v>
      </c>
      <c r="AD22" s="594">
        <f ca="1">biomass!AF149</f>
        <v>8101589149.0953789</v>
      </c>
      <c r="AE22" s="594">
        <f ca="1">biomass!AG149</f>
        <v>8104788481.9811153</v>
      </c>
      <c r="AF22" s="594">
        <f ca="1">biomass!AH149</f>
        <v>8107989078.289465</v>
      </c>
    </row>
    <row r="23" spans="1:32">
      <c r="A23" s="20" t="s">
        <v>266</v>
      </c>
      <c r="B23" s="594">
        <f ca="1">biomass!D150</f>
        <v>12059592833071</v>
      </c>
      <c r="C23" s="594">
        <f ca="1">biomass!E150</f>
        <v>13975009912444</v>
      </c>
      <c r="D23" s="594">
        <f ca="1">biomass!F150</f>
        <v>10326596427924</v>
      </c>
      <c r="E23" s="594">
        <f ca="1">biomass!G150</f>
        <v>12067524166732.998</v>
      </c>
      <c r="F23" s="594">
        <f ca="1">biomass!H150</f>
        <v>12067524166732.998</v>
      </c>
      <c r="G23" s="594">
        <f ca="1">biomass!I150</f>
        <v>12067524166732.998</v>
      </c>
      <c r="H23" s="594">
        <f ca="1">biomass!J150</f>
        <v>12067524166732.998</v>
      </c>
      <c r="I23" s="594">
        <f ca="1">biomass!K150</f>
        <v>12067524166732.998</v>
      </c>
      <c r="J23" s="594">
        <f ca="1">biomass!L150</f>
        <v>12067524166732.998</v>
      </c>
      <c r="K23" s="594">
        <f ca="1">biomass!M150</f>
        <v>12067524166732.998</v>
      </c>
      <c r="L23" s="594">
        <f ca="1">biomass!N150</f>
        <v>12067524166732.998</v>
      </c>
      <c r="M23" s="594">
        <f ca="1">biomass!O150</f>
        <v>12067524166732.998</v>
      </c>
      <c r="N23" s="594">
        <f ca="1">biomass!P150</f>
        <v>12067524166732.998</v>
      </c>
      <c r="O23" s="594">
        <f ca="1">biomass!Q150</f>
        <v>12067524166732.998</v>
      </c>
      <c r="P23" s="594">
        <f ca="1">biomass!R150</f>
        <v>12067524166732.998</v>
      </c>
      <c r="Q23" s="594">
        <f ca="1">biomass!S150</f>
        <v>12067524166732.998</v>
      </c>
      <c r="R23" s="594">
        <f ca="1">biomass!T150</f>
        <v>12067524166732.998</v>
      </c>
      <c r="S23" s="594">
        <f ca="1">biomass!U150</f>
        <v>12067524166732.998</v>
      </c>
      <c r="T23" s="594">
        <f ca="1">biomass!V150</f>
        <v>12067524166732.998</v>
      </c>
      <c r="U23" s="594">
        <f ca="1">biomass!W150</f>
        <v>12067524166732.998</v>
      </c>
      <c r="V23" s="594">
        <f ca="1">biomass!X150</f>
        <v>12067524166732.998</v>
      </c>
      <c r="W23" s="594">
        <f ca="1">biomass!Y150</f>
        <v>12067524166732.998</v>
      </c>
      <c r="X23" s="594">
        <f ca="1">biomass!Z150</f>
        <v>12067524166732.998</v>
      </c>
      <c r="Y23" s="594">
        <f ca="1">biomass!AA150</f>
        <v>12067524166732.998</v>
      </c>
      <c r="Z23" s="594">
        <f ca="1">biomass!AB150</f>
        <v>12067524166732.998</v>
      </c>
      <c r="AA23" s="594">
        <f ca="1">biomass!AC150</f>
        <v>12067524166732.998</v>
      </c>
      <c r="AB23" s="594">
        <f ca="1">biomass!AD150</f>
        <v>12067524166732.998</v>
      </c>
      <c r="AC23" s="594">
        <f ca="1">biomass!AE150</f>
        <v>12067524166732.998</v>
      </c>
      <c r="AD23" s="594">
        <f ca="1">biomass!AF150</f>
        <v>12067524166732.998</v>
      </c>
      <c r="AE23" s="594">
        <f ca="1">biomass!AG150</f>
        <v>12067524166732.998</v>
      </c>
      <c r="AF23" s="594">
        <f ca="1">biomass!AH150</f>
        <v>12067524166732.998</v>
      </c>
    </row>
    <row r="24" spans="1:32">
      <c r="A24" s="65" t="s">
        <v>267</v>
      </c>
      <c r="B24" s="594">
        <f ca="1">biomass!D151</f>
        <v>0</v>
      </c>
      <c r="C24" s="594">
        <f ca="1">biomass!E151</f>
        <v>0</v>
      </c>
      <c r="D24" s="594">
        <f ca="1">biomass!F151</f>
        <v>0</v>
      </c>
      <c r="E24" s="594">
        <f ca="1">biomass!G151</f>
        <v>0</v>
      </c>
      <c r="F24" s="594">
        <f ca="1">biomass!H151</f>
        <v>0</v>
      </c>
      <c r="G24" s="594">
        <f ca="1">biomass!I151</f>
        <v>0</v>
      </c>
      <c r="H24" s="594">
        <f ca="1">biomass!J151</f>
        <v>0</v>
      </c>
      <c r="I24" s="594">
        <f ca="1">biomass!K151</f>
        <v>0</v>
      </c>
      <c r="J24" s="594">
        <f ca="1">biomass!L151</f>
        <v>0</v>
      </c>
      <c r="K24" s="594">
        <f ca="1">biomass!M151</f>
        <v>0</v>
      </c>
      <c r="L24" s="594">
        <f ca="1">biomass!N151</f>
        <v>0</v>
      </c>
      <c r="M24" s="594">
        <f ca="1">biomass!O151</f>
        <v>0</v>
      </c>
      <c r="N24" s="594">
        <f ca="1">biomass!P151</f>
        <v>0</v>
      </c>
      <c r="O24" s="594">
        <f ca="1">biomass!Q151</f>
        <v>0</v>
      </c>
      <c r="P24" s="594">
        <f ca="1">biomass!R151</f>
        <v>0</v>
      </c>
      <c r="Q24" s="594">
        <f ca="1">biomass!S151</f>
        <v>0</v>
      </c>
      <c r="R24" s="594">
        <f ca="1">biomass!T151</f>
        <v>0</v>
      </c>
      <c r="S24" s="594">
        <f ca="1">biomass!U151</f>
        <v>0</v>
      </c>
      <c r="T24" s="594">
        <f ca="1">biomass!V151</f>
        <v>0</v>
      </c>
      <c r="U24" s="594">
        <f ca="1">biomass!W151</f>
        <v>0</v>
      </c>
      <c r="V24" s="594">
        <f ca="1">biomass!X151</f>
        <v>0</v>
      </c>
      <c r="W24" s="594">
        <f ca="1">biomass!Y151</f>
        <v>0</v>
      </c>
      <c r="X24" s="594">
        <f ca="1">biomass!Z151</f>
        <v>0</v>
      </c>
      <c r="Y24" s="594">
        <f ca="1">biomass!AA151</f>
        <v>0</v>
      </c>
      <c r="Z24" s="594">
        <f ca="1">biomass!AB151</f>
        <v>0</v>
      </c>
      <c r="AA24" s="594">
        <f ca="1">biomass!AC151</f>
        <v>0</v>
      </c>
      <c r="AB24" s="594">
        <f ca="1">biomass!AD151</f>
        <v>0</v>
      </c>
      <c r="AC24" s="594">
        <f ca="1">biomass!AE151</f>
        <v>0</v>
      </c>
      <c r="AD24" s="594">
        <f ca="1">biomass!AF151</f>
        <v>0</v>
      </c>
      <c r="AE24" s="594">
        <f ca="1">biomass!AG151</f>
        <v>0</v>
      </c>
      <c r="AF24" s="594">
        <f ca="1">biomass!AH151</f>
        <v>0</v>
      </c>
    </row>
    <row r="25" spans="1:32">
      <c r="A25" s="20" t="s">
        <v>268</v>
      </c>
      <c r="B25" s="594">
        <f ca="1">biomass!D152</f>
        <v>35302366129562</v>
      </c>
      <c r="C25" s="594">
        <f ca="1">biomass!E152</f>
        <v>36214469500692</v>
      </c>
      <c r="D25" s="594">
        <f ca="1">biomass!F152</f>
        <v>29353865883061.996</v>
      </c>
      <c r="E25" s="594">
        <f ca="1">biomass!G152</f>
        <v>32792099025539.004</v>
      </c>
      <c r="F25" s="594">
        <f ca="1">biomass!H152</f>
        <v>32824891124564.539</v>
      </c>
      <c r="G25" s="594">
        <f ca="1">biomass!I152</f>
        <v>32857716015689.102</v>
      </c>
      <c r="H25" s="594">
        <f ca="1">biomass!J152</f>
        <v>32890573731704.785</v>
      </c>
      <c r="I25" s="594">
        <f ca="1">biomass!K152</f>
        <v>32923464305436.484</v>
      </c>
      <c r="J25" s="594">
        <f ca="1">biomass!L152</f>
        <v>32956387769741.918</v>
      </c>
      <c r="K25" s="594">
        <f ca="1">biomass!M152</f>
        <v>32989344157511.656</v>
      </c>
      <c r="L25" s="594">
        <f ca="1">biomass!N152</f>
        <v>33022333501669.164</v>
      </c>
      <c r="M25" s="594">
        <f ca="1">biomass!O152</f>
        <v>33055355835170.828</v>
      </c>
      <c r="N25" s="594">
        <f ca="1">biomass!P152</f>
        <v>33088411191005.996</v>
      </c>
      <c r="O25" s="594">
        <f ca="1">biomass!Q152</f>
        <v>33121499602197</v>
      </c>
      <c r="P25" s="594">
        <f ca="1">biomass!R152</f>
        <v>33154621101799.191</v>
      </c>
      <c r="Q25" s="594">
        <f ca="1">biomass!S152</f>
        <v>33187775722900.988</v>
      </c>
      <c r="R25" s="594">
        <f ca="1">biomass!T152</f>
        <v>33220963498623.887</v>
      </c>
      <c r="S25" s="594">
        <f ca="1">biomass!U152</f>
        <v>33254184462122.508</v>
      </c>
      <c r="T25" s="594">
        <f ca="1">biomass!V152</f>
        <v>33287438646584.625</v>
      </c>
      <c r="U25" s="594">
        <f ca="1">biomass!W152</f>
        <v>33320726085231.207</v>
      </c>
      <c r="V25" s="594">
        <f ca="1">biomass!X152</f>
        <v>33354046811316.434</v>
      </c>
      <c r="W25" s="594">
        <f ca="1">biomass!Y152</f>
        <v>33187276577259.852</v>
      </c>
      <c r="X25" s="594">
        <f ca="1">biomass!Z152</f>
        <v>33021340194373.551</v>
      </c>
      <c r="Y25" s="594">
        <f ca="1">biomass!AA152</f>
        <v>32856233493401.684</v>
      </c>
      <c r="Z25" s="594">
        <f ca="1">biomass!AB152</f>
        <v>32691952325934.676</v>
      </c>
      <c r="AA25" s="594">
        <f ca="1">biomass!AC152</f>
        <v>32528492564305.004</v>
      </c>
      <c r="AB25" s="594">
        <f ca="1">biomass!AD152</f>
        <v>32365850101483.48</v>
      </c>
      <c r="AC25" s="594">
        <f ca="1">biomass!AE152</f>
        <v>32204020850976.063</v>
      </c>
      <c r="AD25" s="594">
        <f ca="1">biomass!AF152</f>
        <v>32043000746721.184</v>
      </c>
      <c r="AE25" s="594">
        <f ca="1">biomass!AG152</f>
        <v>31882785742987.578</v>
      </c>
      <c r="AF25" s="594">
        <f ca="1">biomass!AH152</f>
        <v>31723371814272.637</v>
      </c>
    </row>
    <row r="26" spans="1:32">
      <c r="A26" s="20" t="s">
        <v>269</v>
      </c>
      <c r="B26" s="594">
        <f ca="1">biomass!D153</f>
        <v>602781358312</v>
      </c>
      <c r="C26" s="594">
        <f ca="1">biomass!E153</f>
        <v>424326350917</v>
      </c>
      <c r="D26" s="594">
        <f ca="1">biomass!F153</f>
        <v>0</v>
      </c>
      <c r="E26" s="594">
        <f ca="1">biomass!G153</f>
        <v>0</v>
      </c>
      <c r="F26" s="594">
        <f ca="1">biomass!H153</f>
        <v>0</v>
      </c>
      <c r="G26" s="594">
        <f ca="1">biomass!I153</f>
        <v>0</v>
      </c>
      <c r="H26" s="594">
        <f ca="1">biomass!J153</f>
        <v>0</v>
      </c>
      <c r="I26" s="594">
        <f ca="1">biomass!K153</f>
        <v>0</v>
      </c>
      <c r="J26" s="594">
        <f ca="1">biomass!L153</f>
        <v>0</v>
      </c>
      <c r="K26" s="594">
        <f ca="1">biomass!M153</f>
        <v>0</v>
      </c>
      <c r="L26" s="594">
        <f ca="1">biomass!N153</f>
        <v>0</v>
      </c>
      <c r="M26" s="594">
        <f ca="1">biomass!O153</f>
        <v>0</v>
      </c>
      <c r="N26" s="594">
        <f ca="1">biomass!P153</f>
        <v>0</v>
      </c>
      <c r="O26" s="594">
        <f ca="1">biomass!Q153</f>
        <v>0</v>
      </c>
      <c r="P26" s="594">
        <f ca="1">biomass!R153</f>
        <v>0</v>
      </c>
      <c r="Q26" s="594">
        <f ca="1">biomass!S153</f>
        <v>0</v>
      </c>
      <c r="R26" s="594">
        <f ca="1">biomass!T153</f>
        <v>0</v>
      </c>
      <c r="S26" s="594">
        <f ca="1">biomass!U153</f>
        <v>0</v>
      </c>
      <c r="T26" s="594">
        <f ca="1">biomass!V153</f>
        <v>0</v>
      </c>
      <c r="U26" s="594">
        <f ca="1">biomass!W153</f>
        <v>0</v>
      </c>
      <c r="V26" s="594">
        <f ca="1">biomass!X153</f>
        <v>0</v>
      </c>
      <c r="W26" s="594">
        <f ca="1">biomass!Y153</f>
        <v>0</v>
      </c>
      <c r="X26" s="594">
        <f ca="1">biomass!Z153</f>
        <v>0</v>
      </c>
      <c r="Y26" s="594">
        <f ca="1">biomass!AA153</f>
        <v>0</v>
      </c>
      <c r="Z26" s="594">
        <f ca="1">biomass!AB153</f>
        <v>0</v>
      </c>
      <c r="AA26" s="594">
        <f ca="1">biomass!AC153</f>
        <v>0</v>
      </c>
      <c r="AB26" s="594">
        <f ca="1">biomass!AD153</f>
        <v>0</v>
      </c>
      <c r="AC26" s="594">
        <f ca="1">biomass!AE153</f>
        <v>0</v>
      </c>
      <c r="AD26" s="594">
        <f ca="1">biomass!AF153</f>
        <v>0</v>
      </c>
      <c r="AE26" s="594">
        <f ca="1">biomass!AG153</f>
        <v>0</v>
      </c>
      <c r="AF26" s="594">
        <f ca="1">biomass!AH153</f>
        <v>0</v>
      </c>
    </row>
  </sheetData>
  <phoneticPr fontId="5" type="noConversion"/>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9D333-156B-4B9B-AE62-065E2AACB4F7}">
  <sheetPr>
    <tabColor theme="3" tint="0.249977111117893"/>
  </sheetPr>
  <dimension ref="A1:AI151"/>
  <sheetViews>
    <sheetView workbookViewId="0">
      <selection activeCell="D18" sqref="D18"/>
    </sheetView>
  </sheetViews>
  <sheetFormatPr defaultColWidth="9" defaultRowHeight="16.5"/>
  <cols>
    <col min="1" max="1" width="39.625" style="20" customWidth="1"/>
    <col min="2" max="2" width="17.625" style="39" customWidth="1"/>
    <col min="3" max="3" width="9.375" style="20" customWidth="1"/>
    <col min="4" max="32" width="20.375" style="20" bestFit="1" customWidth="1"/>
    <col min="33" max="35" width="9.375" style="20" bestFit="1" customWidth="1"/>
    <col min="36" max="16384" width="9" style="20"/>
  </cols>
  <sheetData>
    <row r="1" spans="1:35">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H1" s="19"/>
      <c r="AI1" s="19"/>
    </row>
    <row r="2" spans="1:35">
      <c r="A2" s="20" t="s">
        <v>246</v>
      </c>
      <c r="B2" s="594">
        <f ca="1">electricity!D129</f>
        <v>58100984740981</v>
      </c>
      <c r="C2" s="594">
        <f ca="1">electricity!E129</f>
        <v>63081862280716.992</v>
      </c>
      <c r="D2" s="594">
        <f ca="1">electricity!F129</f>
        <v>65774550058965.992</v>
      </c>
      <c r="E2" s="594">
        <f ca="1">electricity!G129</f>
        <v>64037587986987.992</v>
      </c>
      <c r="F2" s="594">
        <f ca="1">electricity!H129</f>
        <v>64110738833600.594</v>
      </c>
      <c r="G2" s="594">
        <f ca="1">electricity!I129</f>
        <v>65153570088767.711</v>
      </c>
      <c r="H2" s="594">
        <f ca="1">electricity!J129</f>
        <v>66213364134358.688</v>
      </c>
      <c r="I2" s="594">
        <f ca="1">electricity!K129</f>
        <v>67290396888704.07</v>
      </c>
      <c r="J2" s="594">
        <f ca="1">electricity!L129</f>
        <v>68384948758247.695</v>
      </c>
      <c r="K2" s="594">
        <f ca="1">electricity!M129</f>
        <v>69497304710550.75</v>
      </c>
      <c r="L2" s="594">
        <f ca="1">electricity!N129</f>
        <v>70627754348483.359</v>
      </c>
      <c r="M2" s="594">
        <f ca="1">electricity!O129</f>
        <v>72706760256866.953</v>
      </c>
      <c r="N2" s="594">
        <f ca="1">electricity!P129</f>
        <v>74846963998977.047</v>
      </c>
      <c r="O2" s="594">
        <f ca="1">electricity!Q129</f>
        <v>77050167000599.734</v>
      </c>
      <c r="P2" s="594">
        <f ca="1">electricity!R129</f>
        <v>79318223714477.531</v>
      </c>
      <c r="Q2" s="594">
        <f ca="1">electricity!S129</f>
        <v>81653043181216.422</v>
      </c>
      <c r="R2" s="594">
        <f ca="1">electricity!T129</f>
        <v>84056590636139.797</v>
      </c>
      <c r="S2" s="594">
        <f ca="1">electricity!U129</f>
        <v>86530889163442.031</v>
      </c>
      <c r="T2" s="594">
        <f ca="1">electricity!V129</f>
        <v>89078021399033.859</v>
      </c>
      <c r="U2" s="594">
        <f ca="1">electricity!W129</f>
        <v>91700131283512.844</v>
      </c>
      <c r="V2" s="594">
        <f ca="1">electricity!X129</f>
        <v>94399425866734.563</v>
      </c>
      <c r="W2" s="594">
        <f ca="1">electricity!Y129</f>
        <v>94256293902689.344</v>
      </c>
      <c r="X2" s="594">
        <f ca="1">electricity!Z129</f>
        <v>94113378960717.547</v>
      </c>
      <c r="Y2" s="594">
        <f ca="1">electricity!AA129</f>
        <v>93970680711762.141</v>
      </c>
      <c r="Z2" s="594">
        <f ca="1">electricity!AB129</f>
        <v>93828198827265</v>
      </c>
      <c r="AA2" s="594">
        <f ca="1">electricity!AC129</f>
        <v>93685932979166.188</v>
      </c>
      <c r="AB2" s="594">
        <f ca="1">electricity!AD129</f>
        <v>93543882839903.188</v>
      </c>
      <c r="AC2" s="594">
        <f ca="1">electricity!AE129</f>
        <v>93402048082410.141</v>
      </c>
      <c r="AD2" s="594">
        <f ca="1">electricity!AF129</f>
        <v>93260428380117.094</v>
      </c>
      <c r="AE2" s="594">
        <f ca="1">electricity!AG129</f>
        <v>93119023406949.266</v>
      </c>
      <c r="AF2" s="594">
        <f ca="1">electricity!AH129</f>
        <v>92977832837326.266</v>
      </c>
      <c r="AG2" s="38"/>
    </row>
    <row r="3" spans="1:35">
      <c r="A3" s="65" t="s">
        <v>247</v>
      </c>
      <c r="B3" s="594">
        <f ca="1">electricity!D130</f>
        <v>0</v>
      </c>
      <c r="C3" s="594">
        <f ca="1">electricity!E130</f>
        <v>0</v>
      </c>
      <c r="D3" s="594">
        <f ca="1">electricity!F130</f>
        <v>0</v>
      </c>
      <c r="E3" s="594">
        <f ca="1">electricity!G130</f>
        <v>0</v>
      </c>
      <c r="F3" s="594">
        <f ca="1">electricity!H130</f>
        <v>0</v>
      </c>
      <c r="G3" s="594">
        <f ca="1">electricity!I130</f>
        <v>0</v>
      </c>
      <c r="H3" s="594">
        <f ca="1">electricity!J130</f>
        <v>0</v>
      </c>
      <c r="I3" s="594">
        <f ca="1">electricity!K130</f>
        <v>0</v>
      </c>
      <c r="J3" s="594">
        <f ca="1">electricity!L130</f>
        <v>0</v>
      </c>
      <c r="K3" s="594">
        <f ca="1">electricity!M130</f>
        <v>0</v>
      </c>
      <c r="L3" s="594">
        <f ca="1">electricity!N130</f>
        <v>0</v>
      </c>
      <c r="M3" s="594">
        <f ca="1">electricity!O130</f>
        <v>0</v>
      </c>
      <c r="N3" s="594">
        <f ca="1">electricity!P130</f>
        <v>0</v>
      </c>
      <c r="O3" s="594">
        <f ca="1">electricity!Q130</f>
        <v>0</v>
      </c>
      <c r="P3" s="594">
        <f ca="1">electricity!R130</f>
        <v>0</v>
      </c>
      <c r="Q3" s="594">
        <f ca="1">electricity!S130</f>
        <v>0</v>
      </c>
      <c r="R3" s="594">
        <f ca="1">electricity!T130</f>
        <v>0</v>
      </c>
      <c r="S3" s="594">
        <f ca="1">electricity!U130</f>
        <v>0</v>
      </c>
      <c r="T3" s="594">
        <f ca="1">electricity!V130</f>
        <v>0</v>
      </c>
      <c r="U3" s="594">
        <f ca="1">electricity!W130</f>
        <v>0</v>
      </c>
      <c r="V3" s="594">
        <f ca="1">electricity!X130</f>
        <v>0</v>
      </c>
      <c r="W3" s="594">
        <f ca="1">electricity!Y130</f>
        <v>0</v>
      </c>
      <c r="X3" s="594">
        <f ca="1">electricity!Z130</f>
        <v>0</v>
      </c>
      <c r="Y3" s="594">
        <f ca="1">electricity!AA130</f>
        <v>0</v>
      </c>
      <c r="Z3" s="594">
        <f ca="1">electricity!AB130</f>
        <v>0</v>
      </c>
      <c r="AA3" s="594">
        <f ca="1">electricity!AC130</f>
        <v>0</v>
      </c>
      <c r="AB3" s="594">
        <f ca="1">electricity!AD130</f>
        <v>0</v>
      </c>
      <c r="AC3" s="594">
        <f ca="1">electricity!AE130</f>
        <v>0</v>
      </c>
      <c r="AD3" s="594">
        <f ca="1">electricity!AF130</f>
        <v>0</v>
      </c>
      <c r="AE3" s="594">
        <f ca="1">electricity!AG130</f>
        <v>0</v>
      </c>
      <c r="AF3" s="594">
        <f ca="1">electricity!AH130</f>
        <v>0</v>
      </c>
      <c r="AG3" s="38"/>
    </row>
    <row r="4" spans="1:35">
      <c r="A4" s="65" t="s">
        <v>248</v>
      </c>
      <c r="B4" s="594">
        <f ca="1">electricity!D131</f>
        <v>0</v>
      </c>
      <c r="C4" s="594">
        <f ca="1">electricity!E131</f>
        <v>0</v>
      </c>
      <c r="D4" s="594">
        <f ca="1">electricity!F131</f>
        <v>0</v>
      </c>
      <c r="E4" s="594">
        <f ca="1">electricity!G131</f>
        <v>0</v>
      </c>
      <c r="F4" s="594">
        <f ca="1">electricity!H131</f>
        <v>0</v>
      </c>
      <c r="G4" s="594">
        <f ca="1">electricity!I131</f>
        <v>0</v>
      </c>
      <c r="H4" s="594">
        <f ca="1">electricity!J131</f>
        <v>0</v>
      </c>
      <c r="I4" s="594">
        <f ca="1">electricity!K131</f>
        <v>0</v>
      </c>
      <c r="J4" s="594">
        <f ca="1">electricity!L131</f>
        <v>0</v>
      </c>
      <c r="K4" s="594">
        <f ca="1">electricity!M131</f>
        <v>0</v>
      </c>
      <c r="L4" s="594">
        <f ca="1">electricity!N131</f>
        <v>0</v>
      </c>
      <c r="M4" s="594">
        <f ca="1">electricity!O131</f>
        <v>0</v>
      </c>
      <c r="N4" s="594">
        <f ca="1">electricity!P131</f>
        <v>0</v>
      </c>
      <c r="O4" s="594">
        <f ca="1">electricity!Q131</f>
        <v>0</v>
      </c>
      <c r="P4" s="594">
        <f ca="1">electricity!R131</f>
        <v>0</v>
      </c>
      <c r="Q4" s="594">
        <f ca="1">electricity!S131</f>
        <v>0</v>
      </c>
      <c r="R4" s="594">
        <f ca="1">electricity!T131</f>
        <v>0</v>
      </c>
      <c r="S4" s="594">
        <f ca="1">electricity!U131</f>
        <v>0</v>
      </c>
      <c r="T4" s="594">
        <f ca="1">electricity!V131</f>
        <v>0</v>
      </c>
      <c r="U4" s="594">
        <f ca="1">electricity!W131</f>
        <v>0</v>
      </c>
      <c r="V4" s="594">
        <f ca="1">electricity!X131</f>
        <v>0</v>
      </c>
      <c r="W4" s="594">
        <f ca="1">electricity!Y131</f>
        <v>0</v>
      </c>
      <c r="X4" s="594">
        <f ca="1">electricity!Z131</f>
        <v>0</v>
      </c>
      <c r="Y4" s="594">
        <f ca="1">electricity!AA131</f>
        <v>0</v>
      </c>
      <c r="Z4" s="594">
        <f ca="1">electricity!AB131</f>
        <v>0</v>
      </c>
      <c r="AA4" s="594">
        <f ca="1">electricity!AC131</f>
        <v>0</v>
      </c>
      <c r="AB4" s="594">
        <f ca="1">electricity!AD131</f>
        <v>0</v>
      </c>
      <c r="AC4" s="594">
        <f ca="1">electricity!AE131</f>
        <v>0</v>
      </c>
      <c r="AD4" s="594">
        <f ca="1">electricity!AF131</f>
        <v>0</v>
      </c>
      <c r="AE4" s="594">
        <f ca="1">electricity!AG131</f>
        <v>0</v>
      </c>
      <c r="AF4" s="594">
        <f ca="1">electricity!AH131</f>
        <v>0</v>
      </c>
      <c r="AG4" s="38"/>
    </row>
    <row r="5" spans="1:35">
      <c r="A5" s="20" t="s">
        <v>249</v>
      </c>
      <c r="B5" s="594">
        <f ca="1">electricity!D132</f>
        <v>4994472948738.5469</v>
      </c>
      <c r="C5" s="594">
        <f ca="1">electricity!E132</f>
        <v>5776037053450.0215</v>
      </c>
      <c r="D5" s="594">
        <f ca="1">electricity!F132</f>
        <v>5658717574017.2119</v>
      </c>
      <c r="E5" s="594">
        <f ca="1">electricity!G132</f>
        <v>5438877905759.502</v>
      </c>
      <c r="F5" s="594">
        <f ca="1">electricity!H132</f>
        <v>5445090796281.0762</v>
      </c>
      <c r="G5" s="594">
        <f ca="1">electricity!I132</f>
        <v>5533661150840.9063</v>
      </c>
      <c r="H5" s="594">
        <f ca="1">electricity!J132</f>
        <v>5623672199045.7744</v>
      </c>
      <c r="I5" s="594">
        <f ca="1">electricity!K132</f>
        <v>5715147375352.833</v>
      </c>
      <c r="J5" s="594">
        <f ca="1">electricity!L132</f>
        <v>5808110495406.2959</v>
      </c>
      <c r="K5" s="594">
        <f ca="1">electricity!M132</f>
        <v>5902585762237.8711</v>
      </c>
      <c r="L5" s="594">
        <f ca="1">electricity!N132</f>
        <v>5998597772568.0342</v>
      </c>
      <c r="M5" s="594">
        <f ca="1">electricity!O132</f>
        <v>6175173119274.5439</v>
      </c>
      <c r="N5" s="594">
        <f ca="1">electricity!P132</f>
        <v>6356946156215.7803</v>
      </c>
      <c r="O5" s="594">
        <f ca="1">electricity!Q132</f>
        <v>6544069883141.0273</v>
      </c>
      <c r="P5" s="594">
        <f ca="1">electricity!R132</f>
        <v>6736701803516.0732</v>
      </c>
      <c r="Q5" s="594">
        <f ca="1">electricity!S132</f>
        <v>6935004057095.0752</v>
      </c>
      <c r="R5" s="594">
        <f ca="1">electricity!T132</f>
        <v>7139143556394.8223</v>
      </c>
      <c r="S5" s="594">
        <f ca="1">electricity!U132</f>
        <v>7349292127186.2744</v>
      </c>
      <c r="T5" s="594">
        <f ca="1">electricity!V132</f>
        <v>7565626653121.6221</v>
      </c>
      <c r="U5" s="594">
        <f ca="1">electricity!W132</f>
        <v>7788329224618.6035</v>
      </c>
      <c r="V5" s="594">
        <f ca="1">electricity!X132</f>
        <v>8017587292127.3926</v>
      </c>
      <c r="W5" s="594">
        <f ca="1">electricity!Y132</f>
        <v>8005430724378.2813</v>
      </c>
      <c r="X5" s="594">
        <f ca="1">electricity!Z132</f>
        <v>7993292588874.9385</v>
      </c>
      <c r="Y5" s="594">
        <f ca="1">electricity!AA132</f>
        <v>7981172857669.6982</v>
      </c>
      <c r="Z5" s="594">
        <f ca="1">electricity!AB132</f>
        <v>7969071502857.2734</v>
      </c>
      <c r="AA5" s="594">
        <f ca="1">electricity!AC132</f>
        <v>7956988496574.6826</v>
      </c>
      <c r="AB5" s="594">
        <f ca="1">electricity!AD132</f>
        <v>7944923811001.1943</v>
      </c>
      <c r="AC5" s="594">
        <f ca="1">electricity!AE132</f>
        <v>7932877418358.2617</v>
      </c>
      <c r="AD5" s="594">
        <f ca="1">electricity!AF132</f>
        <v>7920849290909.4512</v>
      </c>
      <c r="AE5" s="594">
        <f ca="1">electricity!AG132</f>
        <v>7908839400960.3896</v>
      </c>
      <c r="AF5" s="594">
        <f ca="1">electricity!AH132</f>
        <v>7896847720858.6943</v>
      </c>
      <c r="AG5" s="38"/>
    </row>
    <row r="6" spans="1:35">
      <c r="A6" s="20" t="s">
        <v>250</v>
      </c>
      <c r="B6" s="594">
        <f ca="1">electricity!D133</f>
        <v>42437793571949.133</v>
      </c>
      <c r="C6" s="594">
        <f ca="1">electricity!E133</f>
        <v>44327908426300.539</v>
      </c>
      <c r="D6" s="594">
        <f ca="1">electricity!F133</f>
        <v>45838086562874.695</v>
      </c>
      <c r="E6" s="594">
        <f ca="1">electricity!G133</f>
        <v>45795074970831.648</v>
      </c>
      <c r="F6" s="594">
        <f ca="1">electricity!H133</f>
        <v>45847387192608.094</v>
      </c>
      <c r="G6" s="594">
        <f ca="1">electricity!I133</f>
        <v>46593145067217.75</v>
      </c>
      <c r="H6" s="594">
        <f ca="1">electricity!J133</f>
        <v>47351033508945.781</v>
      </c>
      <c r="I6" s="594">
        <f ca="1">electricity!K133</f>
        <v>48121249834727.914</v>
      </c>
      <c r="J6" s="594">
        <f ca="1">electricity!L133</f>
        <v>48903994571075.555</v>
      </c>
      <c r="K6" s="594">
        <f ca="1">electricity!M133</f>
        <v>49699471506283.055</v>
      </c>
      <c r="L6" s="594">
        <f ca="1">electricity!N133</f>
        <v>50507887743484.117</v>
      </c>
      <c r="M6" s="594">
        <f ca="1">electricity!O133</f>
        <v>51994643169977.922</v>
      </c>
      <c r="N6" s="594">
        <f ca="1">electricity!P133</f>
        <v>53525162883535.859</v>
      </c>
      <c r="O6" s="594">
        <f ca="1">electricity!Q133</f>
        <v>55100735134254.828</v>
      </c>
      <c r="P6" s="594">
        <f ca="1">electricity!R133</f>
        <v>56722686093295.266</v>
      </c>
      <c r="Q6" s="594">
        <f ca="1">electricity!S133</f>
        <v>58392380969129.609</v>
      </c>
      <c r="R6" s="594">
        <f ca="1">electricity!T133</f>
        <v>60111225156648.555</v>
      </c>
      <c r="S6" s="594">
        <f ca="1">electricity!U133</f>
        <v>61880665420092.711</v>
      </c>
      <c r="T6" s="594">
        <f ca="1">electricity!V133</f>
        <v>63702191110805.039</v>
      </c>
      <c r="U6" s="594">
        <f ca="1">electricity!W133</f>
        <v>65577335420829.227</v>
      </c>
      <c r="V6" s="594">
        <f ca="1">electricity!X133</f>
        <v>67507676673409.133</v>
      </c>
      <c r="W6" s="594">
        <f ca="1">electricity!Y133</f>
        <v>67405318992081.336</v>
      </c>
      <c r="X6" s="594">
        <f ca="1">electricity!Z133</f>
        <v>67303116509324.172</v>
      </c>
      <c r="Y6" s="594">
        <f ca="1">electricity!AA133</f>
        <v>67201068989819.734</v>
      </c>
      <c r="Z6" s="594">
        <f ca="1">electricity!AB133</f>
        <v>67099176198606.906</v>
      </c>
      <c r="AA6" s="594">
        <f ca="1">electricity!AC133</f>
        <v>66997437901080.813</v>
      </c>
      <c r="AB6" s="594">
        <f ca="1">electricity!AD133</f>
        <v>66895853862992.305</v>
      </c>
      <c r="AC6" s="594">
        <f ca="1">electricity!AE133</f>
        <v>66794423850447.438</v>
      </c>
      <c r="AD6" s="594">
        <f ca="1">electricity!AF133</f>
        <v>66693147629906.875</v>
      </c>
      <c r="AE6" s="594">
        <f ca="1">electricity!AG133</f>
        <v>66592024968185.359</v>
      </c>
      <c r="AF6" s="594">
        <f ca="1">electricity!AH133</f>
        <v>66491055632451.273</v>
      </c>
      <c r="AG6" s="38"/>
    </row>
    <row r="7" spans="1:35">
      <c r="A7" s="20" t="s">
        <v>251</v>
      </c>
      <c r="B7" s="594">
        <f ca="1">electricity!D134</f>
        <v>29179907879522.227</v>
      </c>
      <c r="C7" s="594">
        <f ca="1">electricity!E134</f>
        <v>30771329094178.094</v>
      </c>
      <c r="D7" s="594">
        <f ca="1">electricity!F134</f>
        <v>29815544491923.891</v>
      </c>
      <c r="E7" s="594">
        <f ca="1">electricity!G134</f>
        <v>26712632435777.195</v>
      </c>
      <c r="F7" s="594">
        <f ca="1">electricity!H134</f>
        <v>26743146571917.449</v>
      </c>
      <c r="G7" s="594">
        <f ca="1">electricity!I134</f>
        <v>27178153087426.426</v>
      </c>
      <c r="H7" s="594">
        <f ca="1">electricity!J134</f>
        <v>27620235459474.07</v>
      </c>
      <c r="I7" s="594">
        <f ca="1">electricity!K134</f>
        <v>28069508784602.539</v>
      </c>
      <c r="J7" s="594">
        <f ca="1">electricity!L134</f>
        <v>28526090031525.09</v>
      </c>
      <c r="K7" s="594">
        <f ca="1">electricity!M134</f>
        <v>28990098071578.973</v>
      </c>
      <c r="L7" s="594">
        <f ca="1">electricity!N134</f>
        <v>29461653709673.691</v>
      </c>
      <c r="M7" s="594">
        <f ca="1">electricity!O134</f>
        <v>30328890006483.387</v>
      </c>
      <c r="N7" s="594">
        <f ca="1">electricity!P134</f>
        <v>31221654360947.805</v>
      </c>
      <c r="O7" s="594">
        <f ca="1">electricity!Q134</f>
        <v>32140698219621.965</v>
      </c>
      <c r="P7" s="594">
        <f ca="1">electricity!R134</f>
        <v>33086795148719.688</v>
      </c>
      <c r="Q7" s="594">
        <f ca="1">electricity!S134</f>
        <v>34060741485230.145</v>
      </c>
      <c r="R7" s="594">
        <f ca="1">electricity!T134</f>
        <v>35063357007200.805</v>
      </c>
      <c r="S7" s="594">
        <f ca="1">electricity!U134</f>
        <v>36095485623750.813</v>
      </c>
      <c r="T7" s="594">
        <f ca="1">electricity!V134</f>
        <v>37157996085395.766</v>
      </c>
      <c r="U7" s="594">
        <f ca="1">electricity!W134</f>
        <v>38251782715281.602</v>
      </c>
      <c r="V7" s="594">
        <f ca="1">electricity!X134</f>
        <v>39377766161943.242</v>
      </c>
      <c r="W7" s="594">
        <f ca="1">electricity!Y134</f>
        <v>39318060110145.539</v>
      </c>
      <c r="X7" s="594">
        <f ca="1">electricity!Z134</f>
        <v>39258444586911.773</v>
      </c>
      <c r="Y7" s="594">
        <f ca="1">electricity!AA134</f>
        <v>39198919454979.109</v>
      </c>
      <c r="Z7" s="594">
        <f ca="1">electricity!AB134</f>
        <v>39139484577292.867</v>
      </c>
      <c r="AA7" s="594">
        <f ca="1">electricity!AC134</f>
        <v>39080139817006.133</v>
      </c>
      <c r="AB7" s="594">
        <f ca="1">electricity!AD134</f>
        <v>39020885037479.547</v>
      </c>
      <c r="AC7" s="594">
        <f ca="1">electricity!AE134</f>
        <v>38961720102280.883</v>
      </c>
      <c r="AD7" s="594">
        <f ca="1">electricity!AF134</f>
        <v>38902644875184.773</v>
      </c>
      <c r="AE7" s="594">
        <f ca="1">electricity!AG134</f>
        <v>38843659220172.43</v>
      </c>
      <c r="AF7" s="594">
        <f ca="1">electricity!AH134</f>
        <v>38784763001431.273</v>
      </c>
      <c r="AG7" s="38"/>
    </row>
    <row r="8" spans="1:35">
      <c r="A8" s="20" t="s">
        <v>252</v>
      </c>
      <c r="B8" s="594">
        <f ca="1">electricity!D135</f>
        <v>5785482151568.8184</v>
      </c>
      <c r="C8" s="594">
        <f ca="1">electricity!E135</f>
        <v>5980806948951.1123</v>
      </c>
      <c r="D8" s="594">
        <f ca="1">electricity!F135</f>
        <v>5963211020056.6338</v>
      </c>
      <c r="E8" s="594">
        <f ca="1">electricity!G135</f>
        <v>5596142830072.9111</v>
      </c>
      <c r="F8" s="594">
        <f ca="1">electricity!H135</f>
        <v>5602535366060.8066</v>
      </c>
      <c r="G8" s="594">
        <f ca="1">electricity!I135</f>
        <v>5693666728671.8604</v>
      </c>
      <c r="H8" s="594">
        <f ca="1">electricity!J135</f>
        <v>5786280442523.6836</v>
      </c>
      <c r="I8" s="594">
        <f ca="1">electricity!K135</f>
        <v>5880400619679.7676</v>
      </c>
      <c r="J8" s="594">
        <f ca="1">electricity!L135</f>
        <v>5976051764412.6719</v>
      </c>
      <c r="K8" s="594">
        <f ca="1">electricity!M135</f>
        <v>6073258779583.7383</v>
      </c>
      <c r="L8" s="594">
        <f ca="1">electricity!N135</f>
        <v>6172046973126.5762</v>
      </c>
      <c r="M8" s="594">
        <f ca="1">electricity!O135</f>
        <v>6353727988505.2959</v>
      </c>
      <c r="N8" s="594">
        <f ca="1">electricity!P135</f>
        <v>6540756985111.7607</v>
      </c>
      <c r="O8" s="594">
        <f ca="1">electricity!Q135</f>
        <v>6733291386676.5283</v>
      </c>
      <c r="P8" s="594">
        <f ca="1">electricity!R135</f>
        <v>6931493250871.4297</v>
      </c>
      <c r="Q8" s="594">
        <f ca="1">electricity!S135</f>
        <v>7135529405714.7441</v>
      </c>
      <c r="R8" s="594">
        <f ca="1">electricity!T135</f>
        <v>7345571589991.6172</v>
      </c>
      <c r="S8" s="594">
        <f ca="1">electricity!U135</f>
        <v>7561796597807.9004</v>
      </c>
      <c r="T8" s="594">
        <f ca="1">electricity!V135</f>
        <v>7784386427399.0938</v>
      </c>
      <c r="U8" s="594">
        <f ca="1">electricity!W135</f>
        <v>8013528434319.6543</v>
      </c>
      <c r="V8" s="594">
        <f ca="1">electricity!X135</f>
        <v>8249415489141.585</v>
      </c>
      <c r="W8" s="594">
        <f ca="1">electricity!Y135</f>
        <v>8236907414750.8281</v>
      </c>
      <c r="X8" s="594">
        <f ca="1">electricity!Z135</f>
        <v>8224418305573.4463</v>
      </c>
      <c r="Y8" s="594">
        <f ca="1">electricity!AA135</f>
        <v>8211948132853.667</v>
      </c>
      <c r="Z8" s="594">
        <f ca="1">electricity!AB135</f>
        <v>8199496867879.3223</v>
      </c>
      <c r="AA8" s="594">
        <f ca="1">electricity!AC135</f>
        <v>8187064481981.7744</v>
      </c>
      <c r="AB8" s="594">
        <f ca="1">electricity!AD135</f>
        <v>8174650946535.8584</v>
      </c>
      <c r="AC8" s="594">
        <f ca="1">electricity!AE135</f>
        <v>8162256232959.8086</v>
      </c>
      <c r="AD8" s="594">
        <f ca="1">electricity!AF135</f>
        <v>8149880312715.1973</v>
      </c>
      <c r="AE8" s="594">
        <f ca="1">electricity!AG135</f>
        <v>8137523157306.8672</v>
      </c>
      <c r="AF8" s="594">
        <f ca="1">electricity!AH135</f>
        <v>8125184738282.8672</v>
      </c>
      <c r="AG8" s="38"/>
    </row>
    <row r="9" spans="1:35">
      <c r="A9" s="20" t="s">
        <v>253</v>
      </c>
      <c r="B9" s="594">
        <f ca="1">electricity!D136</f>
        <v>31385063373076.008</v>
      </c>
      <c r="C9" s="594">
        <f ca="1">electricity!E136</f>
        <v>31906128806534.008</v>
      </c>
      <c r="D9" s="594">
        <f ca="1">electricity!F136</f>
        <v>31851048859008.484</v>
      </c>
      <c r="E9" s="594">
        <f ca="1">electricity!G136</f>
        <v>30496398734085.926</v>
      </c>
      <c r="F9" s="594">
        <f ca="1">electricity!H136</f>
        <v>30531235108411.695</v>
      </c>
      <c r="G9" s="594">
        <f ca="1">electricity!I136</f>
        <v>31027859025233.887</v>
      </c>
      <c r="H9" s="594">
        <f ca="1">electricity!J136</f>
        <v>31532561072989.336</v>
      </c>
      <c r="I9" s="594">
        <f ca="1">electricity!K136</f>
        <v>32045472651308.961</v>
      </c>
      <c r="J9" s="594">
        <f ca="1">electricity!L136</f>
        <v>32566727297182.316</v>
      </c>
      <c r="K9" s="594">
        <f ca="1">electricity!M136</f>
        <v>33096460719724.105</v>
      </c>
      <c r="L9" s="594">
        <f ca="1">electricity!N136</f>
        <v>33634810835506.113</v>
      </c>
      <c r="M9" s="594">
        <f ca="1">electricity!O136</f>
        <v>34624888618658.559</v>
      </c>
      <c r="N9" s="594">
        <f ca="1">electricity!P136</f>
        <v>35644110434209.047</v>
      </c>
      <c r="O9" s="594">
        <f ca="1">electricity!Q136</f>
        <v>36693334168920.484</v>
      </c>
      <c r="P9" s="594">
        <f ca="1">electricity!R136</f>
        <v>37773442962399.602</v>
      </c>
      <c r="Q9" s="594">
        <f ca="1">electricity!S136</f>
        <v>38885345950442.234</v>
      </c>
      <c r="R9" s="594">
        <f ca="1">electricity!T136</f>
        <v>40029979030259.891</v>
      </c>
      <c r="S9" s="594">
        <f ca="1">electricity!U136</f>
        <v>41208305648231.555</v>
      </c>
      <c r="T9" s="594">
        <f ca="1">electricity!V136</f>
        <v>42421317610843.828</v>
      </c>
      <c r="U9" s="594">
        <f ca="1">electricity!W136</f>
        <v>43670035919501.977</v>
      </c>
      <c r="V9" s="594">
        <f ca="1">electricity!X136</f>
        <v>44955511629914.656</v>
      </c>
      <c r="W9" s="594">
        <f ca="1">electricity!Y136</f>
        <v>44887348390412.211</v>
      </c>
      <c r="X9" s="594">
        <f ca="1">electricity!Z136</f>
        <v>44819288502580.148</v>
      </c>
      <c r="Y9" s="594">
        <f ca="1">electricity!AA136</f>
        <v>44751331809712.758</v>
      </c>
      <c r="Z9" s="594">
        <f ca="1">electricity!AB136</f>
        <v>44683478155341.953</v>
      </c>
      <c r="AA9" s="594">
        <f ca="1">electricity!AC136</f>
        <v>44615727383236.906</v>
      </c>
      <c r="AB9" s="594">
        <f ca="1">electricity!AD136</f>
        <v>44548079337403.625</v>
      </c>
      <c r="AC9" s="594">
        <f ca="1">electricity!AE136</f>
        <v>44480533862084.664</v>
      </c>
      <c r="AD9" s="594">
        <f ca="1">electricity!AF136</f>
        <v>44413090801758.773</v>
      </c>
      <c r="AE9" s="594">
        <f ca="1">electricity!AG136</f>
        <v>44345750001140.469</v>
      </c>
      <c r="AF9" s="594">
        <f ca="1">electricity!AH136</f>
        <v>44278511305179.734</v>
      </c>
      <c r="AG9" s="38"/>
    </row>
    <row r="10" spans="1:35">
      <c r="A10" s="65" t="s">
        <v>392</v>
      </c>
      <c r="B10" s="594">
        <f ca="1">electricity!D137</f>
        <v>41998271515105.742</v>
      </c>
      <c r="C10" s="594">
        <f ca="1">electricity!E137</f>
        <v>41084732505017.5</v>
      </c>
      <c r="D10" s="594">
        <f ca="1">electricity!F137</f>
        <v>43674392081974.359</v>
      </c>
      <c r="E10" s="594">
        <f ca="1">electricity!G137</f>
        <v>42597653726293.063</v>
      </c>
      <c r="F10" s="594">
        <f ca="1">electricity!H137</f>
        <v>44072299867532.305</v>
      </c>
      <c r="G10" s="594">
        <f ca="1">electricity!I137</f>
        <v>43639751063776.328</v>
      </c>
      <c r="H10" s="594">
        <f ca="1">electricity!J137</f>
        <v>43207202260020.344</v>
      </c>
      <c r="I10" s="594">
        <f ca="1">electricity!K137</f>
        <v>42774653456264.367</v>
      </c>
      <c r="J10" s="594">
        <f ca="1">electricity!L137</f>
        <v>42342104652508.219</v>
      </c>
      <c r="K10" s="594">
        <f ca="1">electricity!M137</f>
        <v>41909555848752.234</v>
      </c>
      <c r="L10" s="594">
        <f ca="1">electricity!N137</f>
        <v>41477007044996.359</v>
      </c>
      <c r="M10" s="594">
        <f ca="1">electricity!O137</f>
        <v>41038241802571.398</v>
      </c>
      <c r="N10" s="594">
        <f ca="1">electricity!P137</f>
        <v>40599476560146.547</v>
      </c>
      <c r="O10" s="594">
        <f ca="1">electricity!Q137</f>
        <v>40160711317721.688</v>
      </c>
      <c r="P10" s="594">
        <f ca="1">electricity!R137</f>
        <v>39721946075296.828</v>
      </c>
      <c r="Q10" s="594">
        <f ca="1">electricity!S137</f>
        <v>39283180832871.977</v>
      </c>
      <c r="R10" s="594">
        <f ca="1">electricity!T137</f>
        <v>38844415590447.117</v>
      </c>
      <c r="S10" s="594">
        <f ca="1">electricity!U137</f>
        <v>38405650348022.258</v>
      </c>
      <c r="T10" s="594">
        <f ca="1">electricity!V137</f>
        <v>37966885105597.406</v>
      </c>
      <c r="U10" s="594">
        <f ca="1">electricity!W137</f>
        <v>37528119863172.547</v>
      </c>
      <c r="V10" s="594">
        <f ca="1">electricity!X137</f>
        <v>37089354620747.688</v>
      </c>
      <c r="W10" s="594">
        <f ca="1">electricity!Y137</f>
        <v>36673711154728.984</v>
      </c>
      <c r="X10" s="594">
        <f ca="1">electricity!Z137</f>
        <v>36258067688710.438</v>
      </c>
      <c r="Y10" s="594">
        <f ca="1">electricity!AA137</f>
        <v>35842424222691.898</v>
      </c>
      <c r="Z10" s="594">
        <f ca="1">electricity!AB137</f>
        <v>35426780756673.18</v>
      </c>
      <c r="AA10" s="594">
        <f ca="1">electricity!AC137</f>
        <v>35011137290654.645</v>
      </c>
      <c r="AB10" s="594">
        <f ca="1">electricity!AD137</f>
        <v>34595493824636.105</v>
      </c>
      <c r="AC10" s="594">
        <f ca="1">electricity!AE137</f>
        <v>34179850358617.391</v>
      </c>
      <c r="AD10" s="594">
        <f ca="1">electricity!AF137</f>
        <v>33764206892598.855</v>
      </c>
      <c r="AE10" s="594">
        <f ca="1">electricity!AG137</f>
        <v>33348563426580.309</v>
      </c>
      <c r="AF10" s="594">
        <f ca="1">electricity!AH137</f>
        <v>32932919960561.742</v>
      </c>
      <c r="AG10" s="38"/>
    </row>
    <row r="11" spans="1:35">
      <c r="A11" s="20" t="s">
        <v>368</v>
      </c>
      <c r="B11" s="594">
        <f ca="1">electricity!D138</f>
        <v>128952844304383.28</v>
      </c>
      <c r="C11" s="594">
        <f ca="1">electricity!E138</f>
        <v>136065364778775.41</v>
      </c>
      <c r="D11" s="594">
        <f ca="1">electricity!F138</f>
        <v>137555547898772.28</v>
      </c>
      <c r="E11" s="594">
        <f ca="1">electricity!G138</f>
        <v>133533117957486.53</v>
      </c>
      <c r="F11" s="594">
        <f ca="1">electricity!H138</f>
        <v>135277888662505.95</v>
      </c>
      <c r="G11" s="594">
        <f ca="1">electricity!I138</f>
        <v>136108344510813.55</v>
      </c>
      <c r="H11" s="594">
        <f ca="1">electricity!J138</f>
        <v>136943898434814.17</v>
      </c>
      <c r="I11" s="594">
        <f ca="1">electricity!K138</f>
        <v>137784581731024.95</v>
      </c>
      <c r="J11" s="594">
        <f ca="1">electricity!L138</f>
        <v>138630425888089.03</v>
      </c>
      <c r="K11" s="594">
        <f ca="1">electricity!M138</f>
        <v>139481462587954.75</v>
      </c>
      <c r="L11" s="594">
        <f ca="1">electricity!N138</f>
        <v>140337723707062.25</v>
      </c>
      <c r="M11" s="594">
        <f ca="1">electricity!O138</f>
        <v>141586378441162.38</v>
      </c>
      <c r="N11" s="594">
        <f ca="1">electricity!P138</f>
        <v>142846143079312.53</v>
      </c>
      <c r="O11" s="594">
        <f ca="1">electricity!Q138</f>
        <v>144117116471871.19</v>
      </c>
      <c r="P11" s="594">
        <f ca="1">electricity!R138</f>
        <v>145399398348717.66</v>
      </c>
      <c r="Q11" s="594">
        <f ca="1">electricity!S138</f>
        <v>146693089327077.88</v>
      </c>
      <c r="R11" s="594">
        <f ca="1">electricity!T138</f>
        <v>147998290919419.28</v>
      </c>
      <c r="S11" s="594">
        <f ca="1">electricity!U138</f>
        <v>149315105541416.44</v>
      </c>
      <c r="T11" s="594">
        <f ca="1">electricity!V138</f>
        <v>150643636519987.25</v>
      </c>
      <c r="U11" s="594">
        <f ca="1">electricity!W138</f>
        <v>151983988101400.75</v>
      </c>
      <c r="V11" s="594">
        <f ca="1">electricity!X138</f>
        <v>153336265459457.09</v>
      </c>
      <c r="W11" s="594">
        <f ca="1">electricity!Y138</f>
        <v>154529482093728.75</v>
      </c>
      <c r="X11" s="594">
        <f ca="1">electricity!Z138</f>
        <v>155731983980461.97</v>
      </c>
      <c r="Y11" s="594">
        <f ca="1">electricity!AA138</f>
        <v>156943843374694.75</v>
      </c>
      <c r="Z11" s="594">
        <f ca="1">electricity!AB138</f>
        <v>158165133093732.06</v>
      </c>
      <c r="AA11" s="594">
        <f ca="1">electricity!AC138</f>
        <v>159395926521521.25</v>
      </c>
      <c r="AB11" s="594">
        <f ca="1">electricity!AD138</f>
        <v>160636297613061.28</v>
      </c>
      <c r="AC11" s="594">
        <f ca="1">electricity!AE138</f>
        <v>161886320898846.88</v>
      </c>
      <c r="AD11" s="594">
        <f ca="1">electricity!AF138</f>
        <v>163146071489346.41</v>
      </c>
      <c r="AE11" s="594">
        <f ca="1">electricity!AG138</f>
        <v>164415625079515.38</v>
      </c>
      <c r="AF11" s="594">
        <f ca="1">electricity!AH138</f>
        <v>165695057953344.72</v>
      </c>
      <c r="AG11" s="38"/>
    </row>
    <row r="12" spans="1:35">
      <c r="A12" s="20" t="s">
        <v>305</v>
      </c>
      <c r="B12" s="594">
        <f ca="1">electricity!D139</f>
        <v>40066942733193.234</v>
      </c>
      <c r="C12" s="594">
        <f ca="1">electricity!E139</f>
        <v>42276874216856.109</v>
      </c>
      <c r="D12" s="594">
        <f ca="1">electricity!F139</f>
        <v>42739889065834.172</v>
      </c>
      <c r="E12" s="594">
        <f ca="1">electricity!G139</f>
        <v>41490079719051.898</v>
      </c>
      <c r="F12" s="594">
        <f ca="1">electricity!H139</f>
        <v>42032197485415.813</v>
      </c>
      <c r="G12" s="594">
        <f ca="1">electricity!I139</f>
        <v>42290228450890.648</v>
      </c>
      <c r="H12" s="594">
        <f ca="1">electricity!J139</f>
        <v>42549843439641.141</v>
      </c>
      <c r="I12" s="594">
        <f ca="1">electricity!K139</f>
        <v>42811052175809.25</v>
      </c>
      <c r="J12" s="594">
        <f ca="1">electricity!L139</f>
        <v>43073864443232.344</v>
      </c>
      <c r="K12" s="594">
        <f ca="1">electricity!M139</f>
        <v>43338290085809.703</v>
      </c>
      <c r="L12" s="594">
        <f ca="1">electricity!N139</f>
        <v>43604339007871.18</v>
      </c>
      <c r="M12" s="594">
        <f ca="1">electricity!O139</f>
        <v>43992308563677.391</v>
      </c>
      <c r="N12" s="594">
        <f ca="1">electricity!P139</f>
        <v>44383730078156.914</v>
      </c>
      <c r="O12" s="594">
        <f ca="1">electricity!Q139</f>
        <v>44778634265108.055</v>
      </c>
      <c r="P12" s="594">
        <f ca="1">electricity!R139</f>
        <v>45177052111605.094</v>
      </c>
      <c r="Q12" s="594">
        <f ca="1">electricity!S139</f>
        <v>45579014880429.773</v>
      </c>
      <c r="R12" s="594">
        <f ca="1">electricity!T139</f>
        <v>45984554112524.375</v>
      </c>
      <c r="S12" s="594">
        <f ca="1">electricity!U139</f>
        <v>46393701629466.719</v>
      </c>
      <c r="T12" s="594">
        <f ca="1">electricity!V139</f>
        <v>46806489535967.055</v>
      </c>
      <c r="U12" s="594">
        <f ca="1">electricity!W139</f>
        <v>47222950222387.258</v>
      </c>
      <c r="V12" s="594">
        <f ca="1">electricity!X139</f>
        <v>47643116367282.406</v>
      </c>
      <c r="W12" s="594">
        <f ca="1">electricity!Y139</f>
        <v>48013860749165.203</v>
      </c>
      <c r="X12" s="594">
        <f ca="1">electricity!Z139</f>
        <v>48387490152162.852</v>
      </c>
      <c r="Y12" s="594">
        <f ca="1">electricity!AA139</f>
        <v>48764027026640.758</v>
      </c>
      <c r="Z12" s="594">
        <f ca="1">electricity!AB139</f>
        <v>49143493997666.242</v>
      </c>
      <c r="AA12" s="594">
        <f ca="1">electricity!AC139</f>
        <v>49525913866368.141</v>
      </c>
      <c r="AB12" s="594">
        <f ca="1">electricity!AD139</f>
        <v>49911309611306.773</v>
      </c>
      <c r="AC12" s="594">
        <f ca="1">electricity!AE139</f>
        <v>50299704389854.727</v>
      </c>
      <c r="AD12" s="594">
        <f ca="1">electricity!AF139</f>
        <v>50691121539588.234</v>
      </c>
      <c r="AE12" s="594">
        <f ca="1">electricity!AG139</f>
        <v>51085584579689.57</v>
      </c>
      <c r="AF12" s="594">
        <f ca="1">electricity!AH139</f>
        <v>51483117212360.188</v>
      </c>
      <c r="AG12" s="38"/>
    </row>
    <row r="13" spans="1:35">
      <c r="A13" s="20" t="s">
        <v>258</v>
      </c>
      <c r="B13" s="594">
        <f ca="1">electricity!D140</f>
        <v>10471590328251.145</v>
      </c>
      <c r="C13" s="594">
        <f ca="1">electricity!E140</f>
        <v>10945468023380.328</v>
      </c>
      <c r="D13" s="594">
        <f ca="1">electricity!F140</f>
        <v>11463112087817.885</v>
      </c>
      <c r="E13" s="594">
        <f ca="1">electricity!G140</f>
        <v>11061032597060.982</v>
      </c>
      <c r="F13" s="594">
        <f ca="1">electricity!H140</f>
        <v>11073667737207.877</v>
      </c>
      <c r="G13" s="594">
        <f ca="1">electricity!I140</f>
        <v>11253793049063.49</v>
      </c>
      <c r="H13" s="594">
        <f ca="1">electricity!J140</f>
        <v>11436848296035.547</v>
      </c>
      <c r="I13" s="594">
        <f ca="1">electricity!K140</f>
        <v>11622881136721.822</v>
      </c>
      <c r="J13" s="594">
        <f ca="1">electricity!L140</f>
        <v>11811940004939.283</v>
      </c>
      <c r="K13" s="594">
        <f ca="1">electricity!M140</f>
        <v>12004074122333.881</v>
      </c>
      <c r="L13" s="594">
        <f ca="1">electricity!N140</f>
        <v>12199333511195.451</v>
      </c>
      <c r="M13" s="594">
        <f ca="1">electricity!O140</f>
        <v>12558434358759.949</v>
      </c>
      <c r="N13" s="594">
        <f ca="1">electricity!P140</f>
        <v>12928105736149.143</v>
      </c>
      <c r="O13" s="594">
        <f ca="1">electricity!Q140</f>
        <v>13308658798576.209</v>
      </c>
      <c r="P13" s="594">
        <f ca="1">electricity!R140</f>
        <v>13700413860451.479</v>
      </c>
      <c r="Q13" s="594">
        <f ca="1">electricity!S140</f>
        <v>14103700664993.508</v>
      </c>
      <c r="R13" s="594">
        <f ca="1">electricity!T140</f>
        <v>14518858661776.467</v>
      </c>
      <c r="S13" s="594">
        <f ca="1">electricity!U140</f>
        <v>14946237292447.424</v>
      </c>
      <c r="T13" s="594">
        <f ca="1">electricity!V140</f>
        <v>15386196284854.053</v>
      </c>
      <c r="U13" s="594">
        <f ca="1">electricity!W140</f>
        <v>15839105955830.279</v>
      </c>
      <c r="V13" s="594">
        <f ca="1">electricity!X140</f>
        <v>16305347522894.803</v>
      </c>
      <c r="W13" s="594">
        <f ca="1">electricity!Y140</f>
        <v>16280624741013.834</v>
      </c>
      <c r="X13" s="594">
        <f ca="1">electricity!Z140</f>
        <v>16255939444745.678</v>
      </c>
      <c r="Y13" s="594">
        <f ca="1">electricity!AA140</f>
        <v>16231291577253.229</v>
      </c>
      <c r="Z13" s="594">
        <f ca="1">electricity!AB140</f>
        <v>16206681081785.57</v>
      </c>
      <c r="AA13" s="594">
        <f ca="1">electricity!AC140</f>
        <v>16182107901677.834</v>
      </c>
      <c r="AB13" s="594">
        <f ca="1">electricity!AD140</f>
        <v>16157571980351.061</v>
      </c>
      <c r="AC13" s="594">
        <f ca="1">electricity!AE140</f>
        <v>16133073261312.088</v>
      </c>
      <c r="AD13" s="594">
        <f ca="1">electricity!AF140</f>
        <v>16108611688153.402</v>
      </c>
      <c r="AE13" s="594">
        <f ca="1">electricity!AG140</f>
        <v>16084187204553.025</v>
      </c>
      <c r="AF13" s="594">
        <f ca="1">electricity!AH140</f>
        <v>16059799754274.369</v>
      </c>
      <c r="AG13" s="38"/>
    </row>
    <row r="14" spans="1:35">
      <c r="A14" s="20" t="s">
        <v>306</v>
      </c>
      <c r="B14" s="594">
        <f ca="1">electricity!D141</f>
        <v>26390258276440.887</v>
      </c>
      <c r="C14" s="594">
        <f ca="1">electricity!E141</f>
        <v>27584513816801.801</v>
      </c>
      <c r="D14" s="594">
        <f ca="1">electricity!F141</f>
        <v>28889068342671.531</v>
      </c>
      <c r="E14" s="594">
        <f ca="1">electricity!G141</f>
        <v>27875756966260.32</v>
      </c>
      <c r="F14" s="594">
        <f ca="1">electricity!H141</f>
        <v>27907599752444.949</v>
      </c>
      <c r="G14" s="594">
        <f ca="1">electricity!I141</f>
        <v>28361547371955.004</v>
      </c>
      <c r="H14" s="594">
        <f ca="1">electricity!J141</f>
        <v>28822878945767.352</v>
      </c>
      <c r="I14" s="594">
        <f ca="1">electricity!K141</f>
        <v>29291714581971.113</v>
      </c>
      <c r="J14" s="594">
        <f ca="1">electricity!L141</f>
        <v>29768176342344.781</v>
      </c>
      <c r="K14" s="594">
        <f ca="1">electricity!M141</f>
        <v>30252388274135.113</v>
      </c>
      <c r="L14" s="594">
        <f ca="1">electricity!N141</f>
        <v>30744476442352.953</v>
      </c>
      <c r="M14" s="594">
        <f ca="1">electricity!O141</f>
        <v>31649474042282.805</v>
      </c>
      <c r="N14" s="594">
        <f ca="1">electricity!P141</f>
        <v>32581111245505.77</v>
      </c>
      <c r="O14" s="594">
        <f ca="1">electricity!Q141</f>
        <v>33540172218149.656</v>
      </c>
      <c r="P14" s="594">
        <f ca="1">electricity!R141</f>
        <v>34527464209137.813</v>
      </c>
      <c r="Q14" s="594">
        <f ca="1">electricity!S141</f>
        <v>35543818229656.688</v>
      </c>
      <c r="R14" s="594">
        <f ca="1">electricity!T141</f>
        <v>36590089752624.289</v>
      </c>
      <c r="S14" s="594">
        <f ca="1">electricity!U141</f>
        <v>37667159432748.219</v>
      </c>
      <c r="T14" s="594">
        <f ca="1">electricity!V141</f>
        <v>38775933847779.469</v>
      </c>
      <c r="U14" s="594">
        <f ca="1">electricity!W141</f>
        <v>39917346261585.836</v>
      </c>
      <c r="V14" s="594">
        <f ca="1">electricity!X141</f>
        <v>41092357409687.172</v>
      </c>
      <c r="W14" s="594">
        <f ca="1">electricity!Y141</f>
        <v>41030051630077.883</v>
      </c>
      <c r="X14" s="594">
        <f ca="1">electricity!Z141</f>
        <v>40967840320837.719</v>
      </c>
      <c r="Y14" s="594">
        <f ca="1">electricity!AA141</f>
        <v>40905723338727.148</v>
      </c>
      <c r="Z14" s="594">
        <f ca="1">electricity!AB141</f>
        <v>40843700540723.82</v>
      </c>
      <c r="AA14" s="594">
        <f ca="1">electricity!AC141</f>
        <v>40781771784022.258</v>
      </c>
      <c r="AB14" s="594">
        <f ca="1">electricity!AD141</f>
        <v>40719936926033.492</v>
      </c>
      <c r="AC14" s="594">
        <f ca="1">electricity!AE141</f>
        <v>40658195824384.758</v>
      </c>
      <c r="AD14" s="594">
        <f ca="1">electricity!AF141</f>
        <v>40596548336919.156</v>
      </c>
      <c r="AE14" s="594">
        <f ca="1">electricity!AG141</f>
        <v>40534994321695.344</v>
      </c>
      <c r="AF14" s="594">
        <f ca="1">electricity!AH141</f>
        <v>40473533636987.195</v>
      </c>
      <c r="AG14" s="38"/>
    </row>
    <row r="15" spans="1:35">
      <c r="A15" s="33" t="s">
        <v>259</v>
      </c>
      <c r="B15" s="594">
        <f ca="1">electricity!D142</f>
        <v>120658149989279.23</v>
      </c>
      <c r="C15" s="594">
        <f ca="1">electricity!E142</f>
        <v>131297496535496.72</v>
      </c>
      <c r="D15" s="594">
        <f ca="1">electricity!F142</f>
        <v>126392099396271.83</v>
      </c>
      <c r="E15" s="758">
        <f ca="1">electricity!G142</f>
        <v>114538887114969.47</v>
      </c>
      <c r="F15" s="594">
        <f ca="1">electricity!H142</f>
        <v>101633660757740.94</v>
      </c>
      <c r="G15" s="594">
        <f ca="1">electricity!I142</f>
        <v>105039609610158.86</v>
      </c>
      <c r="H15" s="594">
        <f ca="1">electricity!J142</f>
        <v>108559698674577.38</v>
      </c>
      <c r="I15" s="594">
        <f ca="1">electricity!K142</f>
        <v>112197753019592.69</v>
      </c>
      <c r="J15" s="594">
        <f ca="1">electricity!L142</f>
        <v>115957725899560.47</v>
      </c>
      <c r="K15" s="594">
        <f ca="1">electricity!M142</f>
        <v>119843703050359.06</v>
      </c>
      <c r="L15" s="594">
        <f ca="1">electricity!N142</f>
        <v>123859907129112.53</v>
      </c>
      <c r="M15" s="594">
        <f ca="1">electricity!O142</f>
        <v>125086763235955.5</v>
      </c>
      <c r="N15" s="594">
        <f ca="1">electricity!P142</f>
        <v>126325771587554.55</v>
      </c>
      <c r="O15" s="594">
        <f ca="1">electricity!Q142</f>
        <v>127577052554221.88</v>
      </c>
      <c r="P15" s="594">
        <f ca="1">electricity!R142</f>
        <v>128840727698560.69</v>
      </c>
      <c r="Q15" s="594">
        <f ca="1">electricity!S142</f>
        <v>130116919787275.03</v>
      </c>
      <c r="R15" s="594">
        <f ca="1">electricity!T142</f>
        <v>131405752803096.75</v>
      </c>
      <c r="S15" s="594">
        <f ca="1">electricity!U142</f>
        <v>132707351956830.36</v>
      </c>
      <c r="T15" s="594">
        <f ca="1">electricity!V142</f>
        <v>134021843699517.36</v>
      </c>
      <c r="U15" s="594">
        <f ca="1">electricity!W142</f>
        <v>135349355734721.02</v>
      </c>
      <c r="V15" s="594">
        <f ca="1">electricity!X142</f>
        <v>136690017030932.92</v>
      </c>
      <c r="W15" s="594">
        <f ca="1">electricity!Y142</f>
        <v>136552320685648.41</v>
      </c>
      <c r="X15" s="594">
        <f ca="1">electricity!Z142</f>
        <v>136414763050446.16</v>
      </c>
      <c r="Y15" s="594">
        <f ca="1">electricity!AA142</f>
        <v>136277343985594.84</v>
      </c>
      <c r="Z15" s="594">
        <f ca="1">electricity!AB142</f>
        <v>136140063351504</v>
      </c>
      <c r="AA15" s="594">
        <f ca="1">electricity!AC142</f>
        <v>136002921008723.66</v>
      </c>
      <c r="AB15" s="594">
        <f ca="1">electricity!AD142</f>
        <v>135865916817944.44</v>
      </c>
      <c r="AC15" s="594">
        <f ca="1">electricity!AE142</f>
        <v>135729050639997.25</v>
      </c>
      <c r="AD15" s="594">
        <f ca="1">electricity!AF142</f>
        <v>135592322335853.19</v>
      </c>
      <c r="AE15" s="594">
        <f ca="1">electricity!AG142</f>
        <v>135455731766623.41</v>
      </c>
      <c r="AF15" s="594">
        <f ca="1">electricity!AH142</f>
        <v>135319278793558.92</v>
      </c>
      <c r="AG15" s="38"/>
    </row>
    <row r="16" spans="1:35">
      <c r="A16" s="20" t="s">
        <v>260</v>
      </c>
      <c r="B16" s="594">
        <f ca="1">electricity!D143</f>
        <v>11936028775319.289</v>
      </c>
      <c r="C16" s="594">
        <f ca="1">electricity!E143</f>
        <v>10629935008520.494</v>
      </c>
      <c r="D16" s="594">
        <f ca="1">electricity!F143</f>
        <v>12219171866801.965</v>
      </c>
      <c r="E16" s="594">
        <f ca="1">electricity!G143</f>
        <v>12383291812722.074</v>
      </c>
      <c r="F16" s="594">
        <f ca="1">electricity!H143</f>
        <v>11401689412933.129</v>
      </c>
      <c r="G16" s="594">
        <f ca="1">electricity!I143</f>
        <v>11512236750810.523</v>
      </c>
      <c r="H16" s="594">
        <f ca="1">electricity!J143</f>
        <v>11623855922296.887</v>
      </c>
      <c r="I16" s="594">
        <f ca="1">electricity!K143</f>
        <v>11736557319567.25</v>
      </c>
      <c r="J16" s="594">
        <f ca="1">electricity!L143</f>
        <v>11850351435556.053</v>
      </c>
      <c r="K16" s="594">
        <f ca="1">electricity!M143</f>
        <v>11965248864934.047</v>
      </c>
      <c r="L16" s="594">
        <f ca="1">electricity!N143</f>
        <v>12081260305094.709</v>
      </c>
      <c r="M16" s="594">
        <f ca="1">electricity!O143</f>
        <v>12184192379050.213</v>
      </c>
      <c r="N16" s="594">
        <f ca="1">electricity!P143</f>
        <v>12288001432027.875</v>
      </c>
      <c r="O16" s="594">
        <f ca="1">electricity!Q143</f>
        <v>12392694935869.809</v>
      </c>
      <c r="P16" s="594">
        <f ca="1">electricity!R143</f>
        <v>12498280426078.059</v>
      </c>
      <c r="Q16" s="594">
        <f ca="1">electricity!S143</f>
        <v>12604765502357</v>
      </c>
      <c r="R16" s="594">
        <f ca="1">electricity!T143</f>
        <v>12712157829160.293</v>
      </c>
      <c r="S16" s="594">
        <f ca="1">electricity!U143</f>
        <v>12820465136242.598</v>
      </c>
      <c r="T16" s="594">
        <f ca="1">electricity!V143</f>
        <v>12929695219215.912</v>
      </c>
      <c r="U16" s="594">
        <f ca="1">electricity!W143</f>
        <v>13039855940110.67</v>
      </c>
      <c r="V16" s="594">
        <f ca="1">electricity!X143</f>
        <v>13150955227941.641</v>
      </c>
      <c r="W16" s="594">
        <f ca="1">electricity!Y143</f>
        <v>13231743581361.355</v>
      </c>
      <c r="X16" s="594">
        <f ca="1">electricity!Z143</f>
        <v>13313028230140.244</v>
      </c>
      <c r="Y16" s="594">
        <f ca="1">electricity!AA143</f>
        <v>13394812223097.506</v>
      </c>
      <c r="Z16" s="594">
        <f ca="1">electricity!AB143</f>
        <v>13477098627781.717</v>
      </c>
      <c r="AA16" s="594">
        <f ca="1">electricity!AC143</f>
        <v>13559890530585.877</v>
      </c>
      <c r="AB16" s="594">
        <f ca="1">electricity!AD143</f>
        <v>13643191036863.176</v>
      </c>
      <c r="AC16" s="594">
        <f ca="1">electricity!AE143</f>
        <v>13727003271043.473</v>
      </c>
      <c r="AD16" s="594">
        <f ca="1">electricity!AF143</f>
        <v>13811330376750.477</v>
      </c>
      <c r="AE16" s="594">
        <f ca="1">electricity!AG143</f>
        <v>13896175516919.658</v>
      </c>
      <c r="AF16" s="594">
        <f ca="1">electricity!AH143</f>
        <v>13981541873916.91</v>
      </c>
      <c r="AG16" s="38"/>
    </row>
    <row r="17" spans="1:33">
      <c r="A17" s="20" t="s">
        <v>307</v>
      </c>
      <c r="B17" s="594">
        <f ca="1">electricity!D144</f>
        <v>14896479459265.746</v>
      </c>
      <c r="C17" s="594">
        <f ca="1">electricity!E144</f>
        <v>13266439909660.783</v>
      </c>
      <c r="D17" s="594">
        <f ca="1">electricity!F144</f>
        <v>15249849522768.455</v>
      </c>
      <c r="E17" s="594">
        <f ca="1">electricity!G144</f>
        <v>15454675554045.283</v>
      </c>
      <c r="F17" s="594">
        <f ca="1">electricity!H144</f>
        <v>14229609808907.549</v>
      </c>
      <c r="G17" s="594">
        <f ca="1">electricity!I144</f>
        <v>14367575809071.035</v>
      </c>
      <c r="H17" s="594">
        <f ca="1">electricity!J144</f>
        <v>14506879485914.125</v>
      </c>
      <c r="I17" s="594">
        <f ca="1">electricity!K144</f>
        <v>14647533809145.982</v>
      </c>
      <c r="J17" s="594">
        <f ca="1">electricity!L144</f>
        <v>14789551874226.188</v>
      </c>
      <c r="K17" s="594">
        <f ca="1">electricity!M144</f>
        <v>14932946903583.922</v>
      </c>
      <c r="L17" s="594">
        <f ca="1">electricity!N144</f>
        <v>15077732247849.061</v>
      </c>
      <c r="M17" s="594">
        <f ca="1">electricity!O144</f>
        <v>15206194197316.568</v>
      </c>
      <c r="N17" s="594">
        <f ca="1">electricity!P144</f>
        <v>15335750639788.047</v>
      </c>
      <c r="O17" s="594">
        <f ca="1">electricity!Q144</f>
        <v>15466410900319.986</v>
      </c>
      <c r="P17" s="594">
        <f ca="1">electricity!R144</f>
        <v>15598184383418.148</v>
      </c>
      <c r="Q17" s="594">
        <f ca="1">electricity!S144</f>
        <v>15731080573714.498</v>
      </c>
      <c r="R17" s="594">
        <f ca="1">electricity!T144</f>
        <v>15865109036649.838</v>
      </c>
      <c r="S17" s="594">
        <f ca="1">electricity!U144</f>
        <v>16000279419162.328</v>
      </c>
      <c r="T17" s="594">
        <f ca="1">electricity!V144</f>
        <v>16136601450381.816</v>
      </c>
      <c r="U17" s="594">
        <f ca="1">electricity!W144</f>
        <v>16274084942330.148</v>
      </c>
      <c r="V17" s="594">
        <f ca="1">electricity!X144</f>
        <v>16412739790627.367</v>
      </c>
      <c r="W17" s="594">
        <f ca="1">electricity!Y144</f>
        <v>16513565791462.182</v>
      </c>
      <c r="X17" s="594">
        <f ca="1">electricity!Z144</f>
        <v>16615011182025.59</v>
      </c>
      <c r="Y17" s="594">
        <f ca="1">electricity!AA144</f>
        <v>16717079767324.549</v>
      </c>
      <c r="Z17" s="594">
        <f ca="1">electricity!AB144</f>
        <v>16819775375740.793</v>
      </c>
      <c r="AA17" s="594">
        <f ca="1">electricity!AC144</f>
        <v>16923101859174.369</v>
      </c>
      <c r="AB17" s="594">
        <f ca="1">electricity!AD144</f>
        <v>17027063093188.152</v>
      </c>
      <c r="AC17" s="594">
        <f ca="1">electricity!AE144</f>
        <v>17131662977153.207</v>
      </c>
      <c r="AD17" s="594">
        <f ca="1">electricity!AF144</f>
        <v>17236905434395.027</v>
      </c>
      <c r="AE17" s="594">
        <f ca="1">electricity!AG144</f>
        <v>17342794412340.711</v>
      </c>
      <c r="AF17" s="594">
        <f ca="1">electricity!AH144</f>
        <v>17449333882667</v>
      </c>
      <c r="AG17" s="38"/>
    </row>
    <row r="18" spans="1:33">
      <c r="A18" s="20" t="s">
        <v>308</v>
      </c>
      <c r="B18" s="768">
        <f ca="1">electricity!D145+Semi_메가_260904!B26</f>
        <v>188712557927633.28</v>
      </c>
      <c r="C18" s="768">
        <f ca="1">electricity!E145+Semi_메가_260904!C26</f>
        <v>202710857326212.13</v>
      </c>
      <c r="D18" s="768">
        <f ca="1">electricity!F145+Semi_메가_260904!D26</f>
        <v>208128887962596.84</v>
      </c>
      <c r="E18" s="768">
        <f ca="1">electricity!G145+Semi_메가_260904!E26</f>
        <v>209665794284037.69</v>
      </c>
      <c r="F18" s="768">
        <f ca="1">electricity!H145+Semi_메가_260904!F26</f>
        <v>207331223046619.44</v>
      </c>
      <c r="G18" s="768">
        <f ca="1">electricity!I145+Semi_메가_260904!G26</f>
        <v>210132476812779.84</v>
      </c>
      <c r="H18" s="768">
        <f ca="1">electricity!J145+Semi_메가_260904!H26</f>
        <v>212971578340348.84</v>
      </c>
      <c r="I18" s="768">
        <f ca="1">electricity!K145+Semi_메가_260904!I26</f>
        <v>239761330126725.06</v>
      </c>
      <c r="J18" s="768">
        <f ca="1">electricity!L145+Semi_메가_260904!J26</f>
        <v>254633813738314.94</v>
      </c>
      <c r="K18" s="768">
        <f ca="1">electricity!M145+Semi_메가_260904!K26</f>
        <v>281501845583880.38</v>
      </c>
      <c r="L18" s="768">
        <f ca="1">electricity!N145+Semi_메가_260904!L26</f>
        <v>371777383975547.44</v>
      </c>
      <c r="M18" s="768">
        <f ca="1">electricity!O145+Semi_메가_260904!M26</f>
        <v>422055340195427.06</v>
      </c>
      <c r="N18" s="768">
        <f ca="1">electricity!P145+Semi_메가_260904!N26</f>
        <v>448447790298951.5</v>
      </c>
      <c r="O18" s="768">
        <f ca="1">electricity!Q145+Semi_메가_260904!O26</f>
        <v>474867317850952.5</v>
      </c>
      <c r="P18" s="768">
        <f ca="1">electricity!R145+Semi_메가_260904!P26</f>
        <v>552725644415290.5</v>
      </c>
      <c r="Q18" s="768">
        <f ca="1">electricity!S145+Semi_메가_260904!Q26</f>
        <v>555287925820110.5</v>
      </c>
      <c r="R18" s="768">
        <f ca="1">electricity!T145+Semi_메가_260904!R26</f>
        <v>653527345799478.5</v>
      </c>
      <c r="S18" s="768">
        <f ca="1">electricity!U145+Semi_메가_260904!S26</f>
        <v>656145880675402.75</v>
      </c>
      <c r="T18" s="768">
        <f ca="1">electricity!V145+Semi_메가_260904!T26</f>
        <v>658793003736244</v>
      </c>
      <c r="U18" s="768">
        <f ca="1">electricity!W145+Semi_메가_260904!U26</f>
        <v>661469027097118.38</v>
      </c>
      <c r="V18" s="768">
        <f ca="1">electricity!X145+Semi_메가_260904!V26</f>
        <v>811234856767098</v>
      </c>
      <c r="W18" s="768">
        <f ca="1">electricity!Y145+Semi_메가_260904!W26</f>
        <v>811627168994326.25</v>
      </c>
      <c r="X18" s="768">
        <f ca="1">electricity!Z145+Semi_메가_260904!X26</f>
        <v>812020095648806.38</v>
      </c>
      <c r="Y18" s="768">
        <f ca="1">electricity!AA145+Semi_메가_260904!Y26</f>
        <v>812413637692835.38</v>
      </c>
      <c r="Z18" s="768">
        <f ca="1">electricity!AB145+Semi_메가_260904!Z26</f>
        <v>812807796090217.38</v>
      </c>
      <c r="AA18" s="768">
        <f ca="1">electricity!AC145+Semi_메가_260904!AA26</f>
        <v>813202571806265.75</v>
      </c>
      <c r="AB18" s="768">
        <f ca="1">electricity!AD145+Semi_메가_260904!AB26</f>
        <v>813597965807806</v>
      </c>
      <c r="AC18" s="768">
        <f ca="1">electricity!AE145+Semi_메가_260904!AC26</f>
        <v>813993979063177.5</v>
      </c>
      <c r="AD18" s="768">
        <f ca="1">electricity!AF145+Semi_메가_260904!AD26</f>
        <v>814390612542236.75</v>
      </c>
      <c r="AE18" s="768">
        <f ca="1">electricity!AG145+Semi_메가_260904!AE26</f>
        <v>814787867216358.5</v>
      </c>
      <c r="AF18" s="768">
        <f ca="1">electricity!AH145+Semi_메가_260904!AF26</f>
        <v>815185744058439.38</v>
      </c>
      <c r="AG18" s="38"/>
    </row>
    <row r="19" spans="1:33">
      <c r="A19" s="20" t="s">
        <v>309</v>
      </c>
      <c r="B19" s="594">
        <f ca="1">electricity!D146</f>
        <v>31537816301939.113</v>
      </c>
      <c r="C19" s="594">
        <f ca="1">electricity!E146</f>
        <v>33877224976274.5</v>
      </c>
      <c r="D19" s="594">
        <f ca="1">electricity!F146</f>
        <v>34782691240973.773</v>
      </c>
      <c r="E19" s="594">
        <f ca="1">electricity!G146</f>
        <v>35039540439411.742</v>
      </c>
      <c r="F19" s="594">
        <f ca="1">electricity!H146</f>
        <v>34649384746340.574</v>
      </c>
      <c r="G19" s="594">
        <f ca="1">electricity!I146</f>
        <v>35117532852976.703</v>
      </c>
      <c r="H19" s="594">
        <f ca="1">electricity!J146</f>
        <v>35592006112320.484</v>
      </c>
      <c r="I19" s="594">
        <f ca="1">electricity!K146</f>
        <v>36072889983559.32</v>
      </c>
      <c r="J19" s="594">
        <f ca="1">electricity!L146</f>
        <v>36560271080520.352</v>
      </c>
      <c r="K19" s="594">
        <f ca="1">electricity!M146</f>
        <v>37054237187270.828</v>
      </c>
      <c r="L19" s="594">
        <f ca="1">electricity!N146</f>
        <v>37554877273929.188</v>
      </c>
      <c r="M19" s="594">
        <f ca="1">electricity!O146</f>
        <v>37964887385274.617</v>
      </c>
      <c r="N19" s="594">
        <f ca="1">electricity!P146</f>
        <v>38379373833746.094</v>
      </c>
      <c r="O19" s="594">
        <f ca="1">electricity!Q146</f>
        <v>38798385490319.023</v>
      </c>
      <c r="P19" s="594">
        <f ca="1">electricity!R146</f>
        <v>39221971759523.844</v>
      </c>
      <c r="Q19" s="594">
        <f ca="1">electricity!S146</f>
        <v>39650182585271.195</v>
      </c>
      <c r="R19" s="594">
        <f ca="1">electricity!T146</f>
        <v>40083068456740.664</v>
      </c>
      <c r="S19" s="594">
        <f ca="1">electricity!U146</f>
        <v>40520680414333.82</v>
      </c>
      <c r="T19" s="594">
        <f ca="1">electricity!V146</f>
        <v>40963070055692.25</v>
      </c>
      <c r="U19" s="594">
        <f ca="1">electricity!W146</f>
        <v>41410289541781.336</v>
      </c>
      <c r="V19" s="594">
        <f ca="1">electricity!X146</f>
        <v>41862391603040.336</v>
      </c>
      <c r="W19" s="594">
        <f ca="1">electricity!Y146</f>
        <v>41927955183393.438</v>
      </c>
      <c r="X19" s="594">
        <f ca="1">electricity!Z146</f>
        <v>41993621447394.164</v>
      </c>
      <c r="Y19" s="594">
        <f ca="1">electricity!AA146</f>
        <v>42059390555862.484</v>
      </c>
      <c r="Z19" s="594">
        <f ca="1">electricity!AB146</f>
        <v>42125262669870.219</v>
      </c>
      <c r="AA19" s="594">
        <f ca="1">electricity!AC146</f>
        <v>42191237950741.422</v>
      </c>
      <c r="AB19" s="594">
        <f ca="1">electricity!AD146</f>
        <v>42257316560052.883</v>
      </c>
      <c r="AC19" s="594">
        <f ca="1">electricity!AE146</f>
        <v>42323498659634.359</v>
      </c>
      <c r="AD19" s="594">
        <f ca="1">electricity!AF146</f>
        <v>42389784411569.117</v>
      </c>
      <c r="AE19" s="594">
        <f ca="1">electricity!AG146</f>
        <v>42456173978194.273</v>
      </c>
      <c r="AF19" s="594">
        <f ca="1">electricity!AH146</f>
        <v>42522667522101.172</v>
      </c>
      <c r="AG19" s="38"/>
    </row>
    <row r="20" spans="1:33">
      <c r="A20" s="20" t="s">
        <v>310</v>
      </c>
      <c r="B20" s="594">
        <f ca="1">electricity!D147</f>
        <v>41628077603527.438</v>
      </c>
      <c r="C20" s="594">
        <f ca="1">electricity!E147</f>
        <v>44715960572634.938</v>
      </c>
      <c r="D20" s="594">
        <f ca="1">electricity!F147</f>
        <v>45911123217169.711</v>
      </c>
      <c r="E20" s="594">
        <f ca="1">electricity!G147</f>
        <v>46250149174535.125</v>
      </c>
      <c r="F20" s="594">
        <f ca="1">electricity!H147</f>
        <v>45735166421349.836</v>
      </c>
      <c r="G20" s="594">
        <f ca="1">electricity!I147</f>
        <v>46353094610366.359</v>
      </c>
      <c r="H20" s="594">
        <f ca="1">electricity!J147</f>
        <v>46979371631947.813</v>
      </c>
      <c r="I20" s="594">
        <f ca="1">electricity!K147</f>
        <v>47614110287235.883</v>
      </c>
      <c r="J20" s="594">
        <f ca="1">electricity!L147</f>
        <v>48257424901429.352</v>
      </c>
      <c r="K20" s="594">
        <f ca="1">electricity!M147</f>
        <v>48909431344375.648</v>
      </c>
      <c r="L20" s="594">
        <f ca="1">electricity!N147</f>
        <v>49570247051440.609</v>
      </c>
      <c r="M20" s="594">
        <f ca="1">electricity!O147</f>
        <v>50111436478441.898</v>
      </c>
      <c r="N20" s="594">
        <f ca="1">electricity!P147</f>
        <v>50658534409300.242</v>
      </c>
      <c r="O20" s="594">
        <f ca="1">electricity!Q147</f>
        <v>51211605350852.016</v>
      </c>
      <c r="P20" s="594">
        <f ca="1">electricity!R147</f>
        <v>51770714514195.156</v>
      </c>
      <c r="Q20" s="594">
        <f ca="1">electricity!S147</f>
        <v>52335927822377.984</v>
      </c>
      <c r="R20" s="594">
        <f ca="1">electricity!T147</f>
        <v>52907311918172.016</v>
      </c>
      <c r="S20" s="594">
        <f ca="1">electricity!U147</f>
        <v>53484934171929.617</v>
      </c>
      <c r="T20" s="594">
        <f ca="1">electricity!V147</f>
        <v>54068862689527.5</v>
      </c>
      <c r="U20" s="594">
        <f ca="1">electricity!W147</f>
        <v>54659166320396.867</v>
      </c>
      <c r="V20" s="594">
        <f ca="1">electricity!X147</f>
        <v>55255914665641.289</v>
      </c>
      <c r="W20" s="594">
        <f ca="1">electricity!Y147</f>
        <v>55342454766730.531</v>
      </c>
      <c r="X20" s="594">
        <f ca="1">electricity!Z147</f>
        <v>55429130404244.094</v>
      </c>
      <c r="Y20" s="594">
        <f ca="1">electricity!AA147</f>
        <v>55515941790454.93</v>
      </c>
      <c r="Z20" s="594">
        <f ca="1">electricity!AB147</f>
        <v>55602889137968.445</v>
      </c>
      <c r="AA20" s="594">
        <f ca="1">electricity!AC147</f>
        <v>55689972659723.008</v>
      </c>
      <c r="AB20" s="594">
        <f ca="1">electricity!AD147</f>
        <v>55777192568990.508</v>
      </c>
      <c r="AC20" s="594">
        <f ca="1">electricity!AE147</f>
        <v>55864549079376.828</v>
      </c>
      <c r="AD20" s="594">
        <f ca="1">electricity!AF147</f>
        <v>55952042404822.414</v>
      </c>
      <c r="AE20" s="594">
        <f ca="1">electricity!AG147</f>
        <v>56039672759602.766</v>
      </c>
      <c r="AF20" s="594">
        <f ca="1">electricity!AH147</f>
        <v>56127440358328.977</v>
      </c>
      <c r="AG20" s="38"/>
    </row>
    <row r="21" spans="1:33">
      <c r="A21" s="20" t="s">
        <v>263</v>
      </c>
      <c r="B21" s="594">
        <f ca="1">electricity!D148</f>
        <v>56056769884604.086</v>
      </c>
      <c r="C21" s="594">
        <f ca="1">electricity!E148</f>
        <v>59949758875292.719</v>
      </c>
      <c r="D21" s="594">
        <f ca="1">electricity!F148</f>
        <v>61670814578115.367</v>
      </c>
      <c r="E21" s="594">
        <f ca="1">electricity!G148</f>
        <v>64118795591953.25</v>
      </c>
      <c r="F21" s="594">
        <f ca="1">electricity!H148</f>
        <v>64291061633037</v>
      </c>
      <c r="G21" s="594">
        <f ca="1">electricity!I148</f>
        <v>64330624221620.898</v>
      </c>
      <c r="H21" s="594">
        <f ca="1">electricity!J148</f>
        <v>64370211155710.625</v>
      </c>
      <c r="I21" s="594">
        <f ca="1">electricity!K148</f>
        <v>64409822450287.602</v>
      </c>
      <c r="J21" s="594">
        <f ca="1">electricity!L148</f>
        <v>64449458120342.438</v>
      </c>
      <c r="K21" s="594">
        <f ca="1">electricity!M148</f>
        <v>64489118180875.016</v>
      </c>
      <c r="L21" s="594">
        <f ca="1">electricity!N148</f>
        <v>64528802646894.438</v>
      </c>
      <c r="M21" s="594">
        <f ca="1">electricity!O148</f>
        <v>65217055052039.711</v>
      </c>
      <c r="N21" s="594">
        <f ca="1">electricity!P148</f>
        <v>65912648231440.164</v>
      </c>
      <c r="O21" s="594">
        <f ca="1">electricity!Q148</f>
        <v>66615660480451.203</v>
      </c>
      <c r="P21" s="594">
        <f ca="1">electricity!R148</f>
        <v>67326170929512.164</v>
      </c>
      <c r="Q21" s="594">
        <f ca="1">electricity!S148</f>
        <v>68044259553053.195</v>
      </c>
      <c r="R21" s="594">
        <f ca="1">electricity!T148</f>
        <v>68770007178497.039</v>
      </c>
      <c r="S21" s="594">
        <f ca="1">electricity!U148</f>
        <v>69503495495356.984</v>
      </c>
      <c r="T21" s="594">
        <f ca="1">electricity!V148</f>
        <v>70244807064431.719</v>
      </c>
      <c r="U21" s="594">
        <f ca="1">electricity!W148</f>
        <v>70994025327098.297</v>
      </c>
      <c r="V21" s="594">
        <f ca="1">electricity!X148</f>
        <v>71751234614704.234</v>
      </c>
      <c r="W21" s="594">
        <f ca="1">electricity!Y148</f>
        <v>71779569313029.531</v>
      </c>
      <c r="X21" s="594">
        <f ca="1">electricity!Z148</f>
        <v>71807915200780.828</v>
      </c>
      <c r="Y21" s="594">
        <f ca="1">electricity!AA148</f>
        <v>71836272282376.828</v>
      </c>
      <c r="Z21" s="594">
        <f ca="1">electricity!AB148</f>
        <v>71864640562238</v>
      </c>
      <c r="AA21" s="594">
        <f ca="1">electricity!AC148</f>
        <v>71893020044786.594</v>
      </c>
      <c r="AB21" s="594">
        <f ca="1">electricity!AD148</f>
        <v>71921410734446.547</v>
      </c>
      <c r="AC21" s="594">
        <f ca="1">electricity!AE148</f>
        <v>71949812635643.547</v>
      </c>
      <c r="AD21" s="594">
        <f ca="1">electricity!AF148</f>
        <v>71978225752805.109</v>
      </c>
      <c r="AE21" s="594">
        <f ca="1">electricity!AG148</f>
        <v>72006650090360.375</v>
      </c>
      <c r="AF21" s="594">
        <f ca="1">electricity!AH148</f>
        <v>72035085652740.359</v>
      </c>
      <c r="AG21" s="38"/>
    </row>
    <row r="22" spans="1:33">
      <c r="A22" s="20" t="s">
        <v>311</v>
      </c>
      <c r="B22" s="594">
        <f ca="1">electricity!D149</f>
        <v>14355056666129.805</v>
      </c>
      <c r="C22" s="594">
        <f ca="1">electricity!E149</f>
        <v>15351975997675.225</v>
      </c>
      <c r="D22" s="594">
        <f ca="1">electricity!F149</f>
        <v>15792705140478.906</v>
      </c>
      <c r="E22" s="594">
        <f ca="1">electricity!G149</f>
        <v>16419585823108.182</v>
      </c>
      <c r="F22" s="594">
        <f ca="1">electricity!H149</f>
        <v>16463699830863.135</v>
      </c>
      <c r="G22" s="594">
        <f ca="1">electricity!I149</f>
        <v>16473831046096.363</v>
      </c>
      <c r="H22" s="594">
        <f ca="1">electricity!J149</f>
        <v>16483968495743.682</v>
      </c>
      <c r="I22" s="594">
        <f ca="1">electricity!K149</f>
        <v>16494112183641.535</v>
      </c>
      <c r="J22" s="594">
        <f ca="1">electricity!L149</f>
        <v>16504262113628.732</v>
      </c>
      <c r="K22" s="594">
        <f ca="1">electricity!M149</f>
        <v>16514418289546.455</v>
      </c>
      <c r="L22" s="594">
        <f ca="1">electricity!N149</f>
        <v>16524580715238.242</v>
      </c>
      <c r="M22" s="594">
        <f ca="1">electricity!O149</f>
        <v>16700828870399.496</v>
      </c>
      <c r="N22" s="594">
        <f ca="1">electricity!P149</f>
        <v>16878956856143.631</v>
      </c>
      <c r="O22" s="594">
        <f ca="1">electricity!Q149</f>
        <v>17058984722399.773</v>
      </c>
      <c r="P22" s="594">
        <f ca="1">electricity!R149</f>
        <v>17240932732945.932</v>
      </c>
      <c r="Q22" s="594">
        <f ca="1">electricity!S149</f>
        <v>17424821367689.861</v>
      </c>
      <c r="R22" s="594">
        <f ca="1">electricity!T149</f>
        <v>17610671324974.27</v>
      </c>
      <c r="S22" s="594">
        <f ca="1">electricity!U149</f>
        <v>17798503523906.602</v>
      </c>
      <c r="T22" s="594">
        <f ca="1">electricity!V149</f>
        <v>17988339106713.664</v>
      </c>
      <c r="U22" s="594">
        <f ca="1">electricity!W149</f>
        <v>18180199441121.402</v>
      </c>
      <c r="V22" s="594">
        <f ca="1">electricity!X149</f>
        <v>18374106122760.023</v>
      </c>
      <c r="W22" s="594">
        <f ca="1">electricity!Y149</f>
        <v>18381362092037.5</v>
      </c>
      <c r="X22" s="594">
        <f ca="1">electricity!Z149</f>
        <v>18388620926710.98</v>
      </c>
      <c r="Y22" s="594">
        <f ca="1">electricity!AA149</f>
        <v>18395882627912.004</v>
      </c>
      <c r="Z22" s="594">
        <f ca="1">electricity!AB149</f>
        <v>18403147196772.574</v>
      </c>
      <c r="AA22" s="594">
        <f ca="1">electricity!AC149</f>
        <v>18410414634425.141</v>
      </c>
      <c r="AB22" s="594">
        <f ca="1">electricity!AD149</f>
        <v>18417684942002.586</v>
      </c>
      <c r="AC22" s="594">
        <f ca="1">electricity!AE149</f>
        <v>18424958120638.246</v>
      </c>
      <c r="AD22" s="594">
        <f ca="1">electricity!AF149</f>
        <v>18432234171465.922</v>
      </c>
      <c r="AE22" s="594">
        <f ca="1">electricity!AG149</f>
        <v>18439513095619.824</v>
      </c>
      <c r="AF22" s="594">
        <f ca="1">electricity!AH149</f>
        <v>18446794894234.656</v>
      </c>
      <c r="AG22" s="38"/>
    </row>
    <row r="23" spans="1:33">
      <c r="A23" s="20" t="s">
        <v>266</v>
      </c>
      <c r="B23" s="594">
        <f ca="1">electricity!D150</f>
        <v>11492502476238</v>
      </c>
      <c r="C23" s="594">
        <f ca="1">electricity!E150</f>
        <v>12424434181523</v>
      </c>
      <c r="D23" s="594">
        <f ca="1">electricity!F150</f>
        <v>12638580190397</v>
      </c>
      <c r="E23" s="594">
        <f ca="1">electricity!G150</f>
        <v>12238047840466</v>
      </c>
      <c r="F23" s="594">
        <f ca="1">electricity!H150</f>
        <v>12252027498172.619</v>
      </c>
      <c r="G23" s="594">
        <f ca="1">electricity!I150</f>
        <v>12451320119763.264</v>
      </c>
      <c r="H23" s="594">
        <f ca="1">electricity!J150</f>
        <v>12653854453717.547</v>
      </c>
      <c r="I23" s="594">
        <f ca="1">electricity!K150</f>
        <v>12859683230031.014</v>
      </c>
      <c r="J23" s="594">
        <f ca="1">electricity!L150</f>
        <v>13068860036410.232</v>
      </c>
      <c r="K23" s="594">
        <f ca="1">electricity!M150</f>
        <v>13281439332224.404</v>
      </c>
      <c r="L23" s="594">
        <f ca="1">electricity!N150</f>
        <v>13497476462683.904</v>
      </c>
      <c r="M23" s="594">
        <f ca="1">electricity!O150</f>
        <v>13894789580919.711</v>
      </c>
      <c r="N23" s="594">
        <f ca="1">electricity!P150</f>
        <v>14303798049346.25</v>
      </c>
      <c r="O23" s="594">
        <f ca="1">electricity!Q150</f>
        <v>14724846133505.75</v>
      </c>
      <c r="P23" s="594">
        <f ca="1">electricity!R150</f>
        <v>15158288232776.676</v>
      </c>
      <c r="Q23" s="594">
        <f ca="1">electricity!S150</f>
        <v>15604489178674.385</v>
      </c>
      <c r="R23" s="594">
        <f ca="1">electricity!T150</f>
        <v>16063824541932.592</v>
      </c>
      <c r="S23" s="594">
        <f ca="1">electricity!U150</f>
        <v>16536680948624.113</v>
      </c>
      <c r="T23" s="594">
        <f ca="1">electricity!V150</f>
        <v>17023456405586.98</v>
      </c>
      <c r="U23" s="594">
        <f ca="1">electricity!W150</f>
        <v>17524560635429.82</v>
      </c>
      <c r="V23" s="594">
        <f ca="1">electricity!X150</f>
        <v>18040415421398.5</v>
      </c>
      <c r="W23" s="594">
        <f ca="1">electricity!Y150</f>
        <v>18013061864237.023</v>
      </c>
      <c r="X23" s="594">
        <f ca="1">electricity!Z150</f>
        <v>17985749781568.895</v>
      </c>
      <c r="Y23" s="594">
        <f ca="1">electricity!AA150</f>
        <v>17958479110508.926</v>
      </c>
      <c r="Z23" s="594">
        <f ca="1">electricity!AB150</f>
        <v>17931249788267.277</v>
      </c>
      <c r="AA23" s="594">
        <f ca="1">electricity!AC150</f>
        <v>17904061752149.313</v>
      </c>
      <c r="AB23" s="594">
        <f ca="1">electricity!AD150</f>
        <v>17876914939555.457</v>
      </c>
      <c r="AC23" s="594">
        <f ca="1">electricity!AE150</f>
        <v>17849809287981.051</v>
      </c>
      <c r="AD23" s="594">
        <f ca="1">electricity!AF150</f>
        <v>17822744735016.207</v>
      </c>
      <c r="AE23" s="594">
        <f ca="1">electricity!AG150</f>
        <v>17795721218345.664</v>
      </c>
      <c r="AF23" s="594">
        <f ca="1">electricity!AH150</f>
        <v>17768738675748.648</v>
      </c>
      <c r="AG23" s="38"/>
    </row>
    <row r="24" spans="1:33">
      <c r="A24" s="65" t="s">
        <v>267</v>
      </c>
      <c r="B24" s="594">
        <f ca="1">electricity!D151</f>
        <v>0</v>
      </c>
      <c r="C24" s="594">
        <f ca="1">electricity!E151</f>
        <v>0</v>
      </c>
      <c r="D24" s="594">
        <f ca="1">electricity!F151</f>
        <v>0</v>
      </c>
      <c r="E24" s="594">
        <f ca="1">electricity!G151</f>
        <v>0</v>
      </c>
      <c r="F24" s="594">
        <f ca="1">electricity!H151</f>
        <v>0</v>
      </c>
      <c r="G24" s="594">
        <f ca="1">electricity!I151</f>
        <v>0</v>
      </c>
      <c r="H24" s="594">
        <f ca="1">electricity!J151</f>
        <v>0</v>
      </c>
      <c r="I24" s="594">
        <f ca="1">electricity!K151</f>
        <v>0</v>
      </c>
      <c r="J24" s="594">
        <f ca="1">electricity!L151</f>
        <v>0</v>
      </c>
      <c r="K24" s="594">
        <f ca="1">electricity!M151</f>
        <v>0</v>
      </c>
      <c r="L24" s="594">
        <f ca="1">electricity!N151</f>
        <v>0</v>
      </c>
      <c r="M24" s="594">
        <f ca="1">electricity!O151</f>
        <v>0</v>
      </c>
      <c r="N24" s="594">
        <f ca="1">electricity!P151</f>
        <v>0</v>
      </c>
      <c r="O24" s="594">
        <f ca="1">electricity!Q151</f>
        <v>0</v>
      </c>
      <c r="P24" s="594">
        <f ca="1">electricity!R151</f>
        <v>0</v>
      </c>
      <c r="Q24" s="594">
        <f ca="1">electricity!S151</f>
        <v>0</v>
      </c>
      <c r="R24" s="594">
        <f ca="1">electricity!T151</f>
        <v>0</v>
      </c>
      <c r="S24" s="594">
        <f ca="1">electricity!U151</f>
        <v>0</v>
      </c>
      <c r="T24" s="594">
        <f ca="1">electricity!V151</f>
        <v>0</v>
      </c>
      <c r="U24" s="594">
        <f ca="1">electricity!W151</f>
        <v>0</v>
      </c>
      <c r="V24" s="594">
        <f ca="1">electricity!X151</f>
        <v>0</v>
      </c>
      <c r="W24" s="594">
        <f ca="1">electricity!Y151</f>
        <v>0</v>
      </c>
      <c r="X24" s="594">
        <f ca="1">electricity!Z151</f>
        <v>0</v>
      </c>
      <c r="Y24" s="594">
        <f ca="1">electricity!AA151</f>
        <v>0</v>
      </c>
      <c r="Z24" s="594">
        <f ca="1">electricity!AB151</f>
        <v>0</v>
      </c>
      <c r="AA24" s="594">
        <f ca="1">electricity!AC151</f>
        <v>0</v>
      </c>
      <c r="AB24" s="594">
        <f ca="1">electricity!AD151</f>
        <v>0</v>
      </c>
      <c r="AC24" s="594">
        <f ca="1">electricity!AE151</f>
        <v>0</v>
      </c>
      <c r="AD24" s="594">
        <f ca="1">electricity!AF151</f>
        <v>0</v>
      </c>
      <c r="AE24" s="594">
        <f ca="1">electricity!AG151</f>
        <v>0</v>
      </c>
      <c r="AF24" s="594">
        <f ca="1">electricity!AH151</f>
        <v>0</v>
      </c>
      <c r="AG24" s="38"/>
    </row>
    <row r="25" spans="1:33">
      <c r="A25" s="20" t="s">
        <v>268</v>
      </c>
      <c r="B25" s="594">
        <f ca="1">electricity!D152</f>
        <v>0</v>
      </c>
      <c r="C25" s="594">
        <f ca="1">electricity!E152</f>
        <v>0</v>
      </c>
      <c r="D25" s="594">
        <f ca="1">electricity!F152</f>
        <v>0</v>
      </c>
      <c r="E25" s="594">
        <f ca="1">electricity!G152</f>
        <v>0</v>
      </c>
      <c r="F25" s="594">
        <f ca="1">electricity!H152</f>
        <v>0</v>
      </c>
      <c r="G25" s="594">
        <f ca="1">electricity!I152</f>
        <v>0</v>
      </c>
      <c r="H25" s="594">
        <f ca="1">electricity!J152</f>
        <v>0</v>
      </c>
      <c r="I25" s="594">
        <f ca="1">electricity!K152</f>
        <v>0</v>
      </c>
      <c r="J25" s="594">
        <f ca="1">electricity!L152</f>
        <v>0</v>
      </c>
      <c r="K25" s="594">
        <f ca="1">electricity!M152</f>
        <v>0</v>
      </c>
      <c r="L25" s="594">
        <f ca="1">electricity!N152</f>
        <v>0</v>
      </c>
      <c r="M25" s="594">
        <f ca="1">electricity!O152</f>
        <v>0</v>
      </c>
      <c r="N25" s="594">
        <f ca="1">electricity!P152</f>
        <v>0</v>
      </c>
      <c r="O25" s="594">
        <f ca="1">electricity!Q152</f>
        <v>0</v>
      </c>
      <c r="P25" s="594">
        <f ca="1">electricity!R152</f>
        <v>0</v>
      </c>
      <c r="Q25" s="594">
        <f ca="1">electricity!S152</f>
        <v>0</v>
      </c>
      <c r="R25" s="594">
        <f ca="1">electricity!T152</f>
        <v>0</v>
      </c>
      <c r="S25" s="594">
        <f ca="1">electricity!U152</f>
        <v>0</v>
      </c>
      <c r="T25" s="594">
        <f ca="1">electricity!V152</f>
        <v>0</v>
      </c>
      <c r="U25" s="594">
        <f ca="1">electricity!W152</f>
        <v>0</v>
      </c>
      <c r="V25" s="594">
        <f ca="1">electricity!X152</f>
        <v>0</v>
      </c>
      <c r="W25" s="594">
        <f ca="1">electricity!Y152</f>
        <v>0</v>
      </c>
      <c r="X25" s="594">
        <f ca="1">electricity!Z152</f>
        <v>0</v>
      </c>
      <c r="Y25" s="594">
        <f ca="1">electricity!AA152</f>
        <v>0</v>
      </c>
      <c r="Z25" s="594">
        <f ca="1">electricity!AB152</f>
        <v>0</v>
      </c>
      <c r="AA25" s="594">
        <f ca="1">electricity!AC152</f>
        <v>0</v>
      </c>
      <c r="AB25" s="594">
        <f ca="1">electricity!AD152</f>
        <v>0</v>
      </c>
      <c r="AC25" s="594">
        <f ca="1">electricity!AE152</f>
        <v>0</v>
      </c>
      <c r="AD25" s="594">
        <f ca="1">electricity!AF152</f>
        <v>0</v>
      </c>
      <c r="AE25" s="594">
        <f ca="1">electricity!AG152</f>
        <v>0</v>
      </c>
      <c r="AF25" s="594">
        <f ca="1">electricity!AH152</f>
        <v>0</v>
      </c>
      <c r="AG25" s="38"/>
    </row>
    <row r="26" spans="1:33">
      <c r="A26" s="20" t="s">
        <v>269</v>
      </c>
      <c r="B26" s="594">
        <f ca="1">electricity!D153</f>
        <v>0</v>
      </c>
      <c r="C26" s="594">
        <f ca="1">electricity!E153</f>
        <v>0</v>
      </c>
      <c r="D26" s="594">
        <f ca="1">electricity!F153</f>
        <v>0</v>
      </c>
      <c r="E26" s="594">
        <f ca="1">electricity!G153</f>
        <v>0</v>
      </c>
      <c r="F26" s="594">
        <f ca="1">electricity!H153</f>
        <v>0</v>
      </c>
      <c r="G26" s="594">
        <f ca="1">electricity!I153</f>
        <v>0</v>
      </c>
      <c r="H26" s="594">
        <f ca="1">electricity!J153</f>
        <v>0</v>
      </c>
      <c r="I26" s="594">
        <f ca="1">electricity!K153</f>
        <v>0</v>
      </c>
      <c r="J26" s="594">
        <f ca="1">electricity!L153</f>
        <v>0</v>
      </c>
      <c r="K26" s="594">
        <f ca="1">electricity!M153</f>
        <v>0</v>
      </c>
      <c r="L26" s="594">
        <f ca="1">electricity!N153</f>
        <v>0</v>
      </c>
      <c r="M26" s="594">
        <f ca="1">electricity!O153</f>
        <v>0</v>
      </c>
      <c r="N26" s="594">
        <f ca="1">electricity!P153</f>
        <v>0</v>
      </c>
      <c r="O26" s="594">
        <f ca="1">electricity!Q153</f>
        <v>0</v>
      </c>
      <c r="P26" s="594">
        <f ca="1">electricity!R153</f>
        <v>0</v>
      </c>
      <c r="Q26" s="594">
        <f ca="1">electricity!S153</f>
        <v>0</v>
      </c>
      <c r="R26" s="594">
        <f ca="1">electricity!T153</f>
        <v>0</v>
      </c>
      <c r="S26" s="594">
        <f ca="1">electricity!U153</f>
        <v>0</v>
      </c>
      <c r="T26" s="594">
        <f ca="1">electricity!V153</f>
        <v>0</v>
      </c>
      <c r="U26" s="594">
        <f ca="1">electricity!W153</f>
        <v>0</v>
      </c>
      <c r="V26" s="594">
        <f ca="1">electricity!X153</f>
        <v>0</v>
      </c>
      <c r="W26" s="594">
        <f ca="1">electricity!Y153</f>
        <v>0</v>
      </c>
      <c r="X26" s="594">
        <f ca="1">electricity!Z153</f>
        <v>0</v>
      </c>
      <c r="Y26" s="594">
        <f ca="1">electricity!AA153</f>
        <v>0</v>
      </c>
      <c r="Z26" s="594">
        <f ca="1">electricity!AB153</f>
        <v>0</v>
      </c>
      <c r="AA26" s="594">
        <f ca="1">electricity!AC153</f>
        <v>0</v>
      </c>
      <c r="AB26" s="594">
        <f ca="1">electricity!AD153</f>
        <v>0</v>
      </c>
      <c r="AC26" s="594">
        <f ca="1">electricity!AE153</f>
        <v>0</v>
      </c>
      <c r="AD26" s="594">
        <f ca="1">electricity!AF153</f>
        <v>0</v>
      </c>
      <c r="AE26" s="594">
        <f ca="1">electricity!AG153</f>
        <v>0</v>
      </c>
      <c r="AF26" s="594">
        <f ca="1">electricity!AH153</f>
        <v>0</v>
      </c>
      <c r="AG26" s="38"/>
    </row>
    <row r="28" spans="1:33">
      <c r="A28" s="19"/>
    </row>
    <row r="30" spans="1:33">
      <c r="A30" s="32" t="s">
        <v>387</v>
      </c>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row>
    <row r="31" spans="1:33">
      <c r="C31" s="39"/>
      <c r="D31" s="39"/>
      <c r="E31" s="39"/>
      <c r="F31" s="39"/>
      <c r="G31" s="39"/>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row>
    <row r="32" spans="1:33">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row>
    <row r="33" spans="1:35">
      <c r="A33" s="19"/>
      <c r="C33" s="39"/>
      <c r="D33" s="39"/>
      <c r="E33" s="39"/>
      <c r="F33" s="39"/>
      <c r="G33" s="39"/>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row>
    <row r="34" spans="1:35">
      <c r="A34" s="44"/>
      <c r="B34" s="45"/>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row>
    <row r="35" spans="1:35">
      <c r="A35" s="44"/>
      <c r="B35" s="45"/>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row>
    <row r="36" spans="1:35">
      <c r="A36" s="44"/>
      <c r="B36" s="45"/>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row>
    <row r="37" spans="1:35">
      <c r="A37" s="44"/>
      <c r="B37" s="45"/>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row>
    <row r="38" spans="1:35">
      <c r="A38" s="44"/>
      <c r="B38" s="45"/>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row>
    <row r="39" spans="1:35">
      <c r="A39" s="44"/>
      <c r="B39" s="45"/>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row>
    <row r="40" spans="1:35">
      <c r="A40" s="44"/>
      <c r="B40" s="45"/>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row>
    <row r="41" spans="1:35">
      <c r="A41" s="44"/>
      <c r="B41" s="45"/>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row>
    <row r="42" spans="1:35">
      <c r="A42" s="44"/>
      <c r="B42" s="45"/>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row>
    <row r="43" spans="1:35">
      <c r="A43" s="44"/>
      <c r="B43" s="45"/>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row>
    <row r="44" spans="1:35">
      <c r="A44" s="44"/>
      <c r="B44" s="45"/>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row>
    <row r="45" spans="1:35">
      <c r="A45" s="44"/>
      <c r="B45" s="45"/>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row>
    <row r="46" spans="1:35">
      <c r="A46" s="47"/>
      <c r="B46" s="48"/>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row>
    <row r="47" spans="1:35">
      <c r="A47" s="1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row>
    <row r="48" spans="1:35">
      <c r="A48" s="44"/>
      <c r="B48" s="45"/>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row>
    <row r="49" spans="1:35">
      <c r="A49" s="44"/>
      <c r="B49" s="45"/>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row>
    <row r="50" spans="1:35">
      <c r="A50" s="50"/>
      <c r="B50" s="45"/>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row>
    <row r="51" spans="1:35">
      <c r="A51" s="44"/>
      <c r="B51" s="45"/>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row>
    <row r="52" spans="1:35">
      <c r="A52" s="44"/>
      <c r="B52" s="45"/>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row>
    <row r="53" spans="1:35">
      <c r="A53" s="44"/>
      <c r="B53" s="45"/>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row>
    <row r="54" spans="1:35">
      <c r="A54" s="44"/>
      <c r="B54" s="45"/>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row>
    <row r="55" spans="1:35">
      <c r="A55" s="44"/>
      <c r="B55" s="45"/>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row>
    <row r="56" spans="1:35">
      <c r="A56" s="44"/>
      <c r="B56" s="51"/>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row>
    <row r="57" spans="1:35">
      <c r="A57" s="44"/>
      <c r="B57" s="51"/>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row>
    <row r="58" spans="1:35">
      <c r="A58" s="44"/>
      <c r="B58" s="51"/>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row>
    <row r="59" spans="1:35">
      <c r="A59" s="44"/>
      <c r="B59" s="51"/>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row>
    <row r="60" spans="1:35">
      <c r="A60" s="44"/>
      <c r="B60" s="51"/>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row>
    <row r="61" spans="1:35">
      <c r="A61" s="44"/>
      <c r="B61" s="51"/>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row>
    <row r="62" spans="1:35">
      <c r="A62" s="47"/>
      <c r="B62" s="51"/>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row>
    <row r="63" spans="1:35">
      <c r="A63" s="52"/>
      <c r="B63" s="51"/>
    </row>
    <row r="64" spans="1:35">
      <c r="A64" s="44"/>
      <c r="B64" s="51"/>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row>
    <row r="65" spans="1:35">
      <c r="A65" s="44"/>
      <c r="B65" s="51"/>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row>
    <row r="66" spans="1:35">
      <c r="A66" s="44"/>
      <c r="B66" s="51"/>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row>
    <row r="67" spans="1:35">
      <c r="A67" s="44"/>
      <c r="B67" s="51"/>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row>
    <row r="68" spans="1:35">
      <c r="A68" s="44"/>
      <c r="B68" s="51"/>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row>
    <row r="69" spans="1:35">
      <c r="A69" s="44"/>
      <c r="B69" s="51"/>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row>
    <row r="70" spans="1:35">
      <c r="A70" s="44"/>
      <c r="B70" s="51"/>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row>
    <row r="71" spans="1:35">
      <c r="A71" s="44"/>
      <c r="B71" s="51"/>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row>
    <row r="72" spans="1:35">
      <c r="A72" s="44"/>
      <c r="B72" s="51"/>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row>
    <row r="73" spans="1:35">
      <c r="A73" s="44"/>
      <c r="B73" s="51"/>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row>
    <row r="74" spans="1:35">
      <c r="A74" s="44"/>
      <c r="B74" s="51"/>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row>
    <row r="75" spans="1:35">
      <c r="A75" s="44"/>
      <c r="B75" s="51"/>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row>
    <row r="76" spans="1:35">
      <c r="A76" s="47"/>
      <c r="B76" s="51"/>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row>
    <row r="77" spans="1:35">
      <c r="A77" s="52"/>
      <c r="B77" s="51"/>
    </row>
    <row r="78" spans="1:35">
      <c r="A78" s="52"/>
      <c r="B78" s="51"/>
    </row>
    <row r="79" spans="1:35">
      <c r="A79" s="44"/>
      <c r="B79" s="51"/>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row>
    <row r="80" spans="1:35">
      <c r="A80" s="44"/>
      <c r="B80" s="51"/>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row>
    <row r="81" spans="1:35">
      <c r="A81" s="44"/>
      <c r="B81" s="51"/>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row>
    <row r="82" spans="1:35">
      <c r="A82" s="44"/>
      <c r="B82" s="45"/>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row>
    <row r="83" spans="1:35">
      <c r="A83" s="44"/>
      <c r="B83" s="45"/>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row>
    <row r="84" spans="1:35">
      <c r="A84" s="44"/>
      <c r="B84" s="45"/>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row>
    <row r="85" spans="1:35">
      <c r="A85" s="44"/>
      <c r="B85" s="45"/>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row>
    <row r="86" spans="1:35">
      <c r="A86" s="44"/>
      <c r="B86" s="45"/>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row>
    <row r="87" spans="1:35">
      <c r="A87" s="44"/>
      <c r="B87" s="45"/>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row>
    <row r="88" spans="1:35">
      <c r="A88" s="44"/>
      <c r="B88" s="45"/>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row>
    <row r="89" spans="1:35">
      <c r="A89" s="44"/>
      <c r="B89" s="45"/>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row>
    <row r="90" spans="1:35">
      <c r="A90" s="53"/>
      <c r="B90" s="45"/>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row>
    <row r="91" spans="1:35">
      <c r="A91" s="50"/>
      <c r="B91" s="45"/>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row>
    <row r="92" spans="1:35">
      <c r="A92" s="44"/>
      <c r="B92" s="45"/>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row>
    <row r="93" spans="1:35">
      <c r="A93" s="44"/>
      <c r="B93" s="45"/>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row>
    <row r="94" spans="1:35">
      <c r="A94" s="44"/>
      <c r="B94" s="45"/>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row>
    <row r="95" spans="1:35">
      <c r="A95" s="52"/>
    </row>
    <row r="96" spans="1:35">
      <c r="A96" s="44"/>
      <c r="B96" s="45"/>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row>
    <row r="97" spans="1:35">
      <c r="A97" s="44"/>
      <c r="B97" s="45"/>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row>
    <row r="98" spans="1:35">
      <c r="A98" s="44"/>
      <c r="B98" s="45"/>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row>
    <row r="99" spans="1:35">
      <c r="A99" s="44"/>
      <c r="B99" s="45"/>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row>
    <row r="100" spans="1:35">
      <c r="A100" s="44"/>
      <c r="B100" s="45"/>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row>
    <row r="101" spans="1:35">
      <c r="A101" s="44"/>
      <c r="B101" s="45"/>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row>
    <row r="102" spans="1:35">
      <c r="A102" s="44"/>
      <c r="B102" s="45"/>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row>
    <row r="103" spans="1:35">
      <c r="A103" s="44"/>
      <c r="B103" s="45"/>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row>
    <row r="104" spans="1:35">
      <c r="A104" s="44"/>
      <c r="B104" s="45"/>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row>
    <row r="105" spans="1:35">
      <c r="A105" s="44"/>
      <c r="B105" s="45"/>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row>
    <row r="106" spans="1:35">
      <c r="A106" s="44"/>
      <c r="B106" s="45"/>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row>
    <row r="107" spans="1:35">
      <c r="A107" s="47"/>
      <c r="B107" s="48"/>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row>
    <row r="108" spans="1:35">
      <c r="A108" s="19"/>
    </row>
    <row r="109" spans="1:35">
      <c r="A109" s="54"/>
      <c r="B109" s="55"/>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6"/>
    </row>
    <row r="110" spans="1:35">
      <c r="A110" s="54"/>
      <c r="B110" s="55"/>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spans="1:35">
      <c r="A111" s="54"/>
      <c r="B111" s="58"/>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35">
      <c r="A112" s="54"/>
      <c r="B112" s="58"/>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row>
    <row r="113" spans="1:35">
      <c r="A113" s="19"/>
    </row>
    <row r="114" spans="1:35">
      <c r="A114" s="44"/>
      <c r="B114" s="45"/>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row>
    <row r="115" spans="1:35">
      <c r="A115" s="44"/>
      <c r="B115" s="45"/>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row>
    <row r="116" spans="1:35">
      <c r="A116" s="44"/>
      <c r="B116" s="45"/>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row>
    <row r="117" spans="1:35">
      <c r="A117" s="44"/>
      <c r="B117" s="45"/>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row>
    <row r="118" spans="1:35">
      <c r="A118" s="44"/>
      <c r="B118" s="45"/>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row>
    <row r="119" spans="1:35">
      <c r="A119" s="44"/>
      <c r="B119" s="45"/>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row>
    <row r="120" spans="1:35">
      <c r="A120" s="44"/>
      <c r="B120" s="45"/>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row>
    <row r="121" spans="1:35">
      <c r="A121" s="44"/>
      <c r="B121" s="45"/>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row>
    <row r="122" spans="1:35">
      <c r="A122" s="44"/>
      <c r="B122" s="45"/>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row>
    <row r="123" spans="1:35">
      <c r="A123" s="44"/>
      <c r="B123" s="45"/>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row>
    <row r="124" spans="1:35">
      <c r="A124" s="47"/>
      <c r="B124" s="48"/>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row>
    <row r="125" spans="1:35">
      <c r="A125" s="19"/>
    </row>
    <row r="126" spans="1:35">
      <c r="A126" s="50"/>
      <c r="B126" s="45"/>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row>
    <row r="127" spans="1:35">
      <c r="A127" s="44"/>
      <c r="B127" s="45"/>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row>
    <row r="128" spans="1:35">
      <c r="A128" s="44"/>
      <c r="B128" s="45"/>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row>
    <row r="129" spans="1:35">
      <c r="A129" s="44"/>
      <c r="B129" s="45"/>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row>
    <row r="130" spans="1:35">
      <c r="A130" s="44"/>
      <c r="B130" s="45"/>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row>
    <row r="131" spans="1:35">
      <c r="A131" s="44"/>
      <c r="B131" s="45"/>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row>
    <row r="132" spans="1:35">
      <c r="A132" s="44"/>
      <c r="B132" s="45"/>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row>
    <row r="133" spans="1:35">
      <c r="A133" s="44"/>
      <c r="B133" s="45"/>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row>
    <row r="134" spans="1:35">
      <c r="A134" s="44"/>
      <c r="B134" s="45"/>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row>
    <row r="135" spans="1:35">
      <c r="A135" s="44"/>
      <c r="B135" s="45"/>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row>
    <row r="136" spans="1:35">
      <c r="A136" s="44"/>
      <c r="B136" s="45"/>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row>
    <row r="137" spans="1:35">
      <c r="A137" s="44"/>
      <c r="B137" s="45"/>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row>
    <row r="138" spans="1:35">
      <c r="A138" s="44"/>
      <c r="B138" s="45"/>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row>
    <row r="139" spans="1:35">
      <c r="A139" s="44"/>
      <c r="B139" s="45"/>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row>
    <row r="140" spans="1:35">
      <c r="A140" s="44"/>
      <c r="B140" s="45"/>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row>
    <row r="141" spans="1:35">
      <c r="A141" s="44"/>
      <c r="B141" s="45"/>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row>
    <row r="142" spans="1:35">
      <c r="A142" s="44"/>
      <c r="B142" s="45"/>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row>
    <row r="143" spans="1:35">
      <c r="A143" s="44"/>
      <c r="B143" s="45"/>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row>
    <row r="144" spans="1:35">
      <c r="A144" s="44"/>
      <c r="B144" s="45"/>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row>
    <row r="145" spans="1:35">
      <c r="A145" s="44"/>
      <c r="B145" s="45"/>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row>
    <row r="146" spans="1:35">
      <c r="A146" s="47"/>
      <c r="B146" s="48"/>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row>
    <row r="147" spans="1:35">
      <c r="A147" s="44"/>
      <c r="B147" s="45"/>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row>
    <row r="148" spans="1:35">
      <c r="A148" s="47"/>
      <c r="B148" s="48"/>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row>
    <row r="150" spans="1:35">
      <c r="C150" s="62"/>
      <c r="D150" s="62"/>
      <c r="E150" s="62"/>
      <c r="F150" s="62"/>
      <c r="G150" s="62"/>
      <c r="H150" s="62"/>
      <c r="I150" s="62"/>
      <c r="J150" s="62"/>
      <c r="K150" s="62"/>
      <c r="L150" s="62"/>
    </row>
    <row r="151" spans="1:35">
      <c r="C151" s="62"/>
      <c r="D151" s="62"/>
      <c r="E151" s="62"/>
      <c r="F151" s="62"/>
      <c r="G151" s="62"/>
      <c r="H151" s="62"/>
      <c r="I151" s="62"/>
      <c r="J151" s="62"/>
      <c r="K151" s="62"/>
      <c r="L151" s="62"/>
    </row>
  </sheetData>
  <phoneticPr fontId="5" type="noConversion"/>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8E80F-F46A-438F-A6F2-AAD1D4F7D5FF}">
  <sheetPr>
    <tabColor theme="3" tint="0.249977111117893"/>
  </sheetPr>
  <dimension ref="A1:AI26"/>
  <sheetViews>
    <sheetView topLeftCell="A4" workbookViewId="0">
      <selection activeCell="A27" sqref="A27"/>
    </sheetView>
  </sheetViews>
  <sheetFormatPr defaultColWidth="9.125" defaultRowHeight="16.5"/>
  <cols>
    <col min="1" max="1" width="39.625" style="20" customWidth="1"/>
    <col min="2" max="33" width="11" style="20" customWidth="1"/>
    <col min="34"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20" t="s">
        <v>246</v>
      </c>
      <c r="B2" s="594">
        <f ca="1">'heavy or residual oil'!D129</f>
        <v>1554541397752.001</v>
      </c>
      <c r="C2" s="594">
        <f ca="1">'heavy or residual oil'!E129</f>
        <v>1447468393315.001</v>
      </c>
      <c r="D2" s="594">
        <f ca="1">'heavy or residual oil'!F129</f>
        <v>1415743058667.0017</v>
      </c>
      <c r="E2" s="594">
        <f ca="1">'heavy or residual oil'!G129</f>
        <v>1276944719582.002</v>
      </c>
      <c r="F2" s="594">
        <f ca="1">'heavy or residual oil'!H129</f>
        <v>1317046573619.269</v>
      </c>
      <c r="G2" s="594">
        <f ca="1">'heavy or residual oil'!I129</f>
        <v>1304079589462.6365</v>
      </c>
      <c r="H2" s="594">
        <f ca="1">'heavy or residual oil'!J129</f>
        <v>1291240271769.3516</v>
      </c>
      <c r="I2" s="594">
        <f ca="1">'heavy or residual oil'!K129</f>
        <v>1278527363599.0444</v>
      </c>
      <c r="J2" s="594">
        <f ca="1">'heavy or residual oil'!L129</f>
        <v>1265939620386.5535</v>
      </c>
      <c r="K2" s="594">
        <f ca="1">'heavy or residual oil'!M129</f>
        <v>1253475809820.0857</v>
      </c>
      <c r="L2" s="594">
        <f ca="1">'heavy or residual oil'!N129</f>
        <v>1241134711720.5752</v>
      </c>
      <c r="M2" s="594">
        <f ca="1">'heavy or residual oil'!O129</f>
        <v>1219186858209.7439</v>
      </c>
      <c r="N2" s="594">
        <f ca="1">'heavy or residual oil'!P129</f>
        <v>1197627123949.1306</v>
      </c>
      <c r="O2" s="594">
        <f ca="1">'heavy or residual oil'!Q129</f>
        <v>1176448645554.4729</v>
      </c>
      <c r="P2" s="594">
        <f ca="1">'heavy or residual oil'!R129</f>
        <v>1155644681011.5339</v>
      </c>
      <c r="Q2" s="594">
        <f ca="1">'heavy or residual oil'!S129</f>
        <v>1135208607529.8318</v>
      </c>
      <c r="R2" s="594">
        <f ca="1">'heavy or residual oil'!T129</f>
        <v>1115133919434.323</v>
      </c>
      <c r="S2" s="594">
        <f ca="1">'heavy or residual oil'!U129</f>
        <v>1095414226094.3674</v>
      </c>
      <c r="T2" s="594">
        <f ca="1">'heavy or residual oil'!V129</f>
        <v>1076043249889.3181</v>
      </c>
      <c r="U2" s="594">
        <f ca="1">'heavy or residual oil'!W129</f>
        <v>1057014824210.0862</v>
      </c>
      <c r="V2" s="594">
        <f ca="1">'heavy or residual oil'!X129</f>
        <v>1038322891496.0464</v>
      </c>
      <c r="W2" s="594">
        <f ca="1">'heavy or residual oil'!Y129</f>
        <v>1020509330789.8519</v>
      </c>
      <c r="X2" s="594">
        <f ca="1">'heavy or residual oil'!Z129</f>
        <v>1003001381129.7319</v>
      </c>
      <c r="Y2" s="594">
        <f ca="1">'heavy or residual oil'!AA129</f>
        <v>985793799425.15442</v>
      </c>
      <c r="Z2" s="594">
        <f ca="1">'heavy or residual oil'!AB129</f>
        <v>968881432536.5188</v>
      </c>
      <c r="AA2" s="594">
        <f ca="1">'heavy or residual oil'!AC129</f>
        <v>952259215731.95007</v>
      </c>
      <c r="AB2" s="594">
        <f ca="1">'heavy or residual oil'!AD129</f>
        <v>935922171170.56775</v>
      </c>
      <c r="AC2" s="594">
        <f ca="1">'heavy or residual oil'!AE129</f>
        <v>919865406411.77612</v>
      </c>
      <c r="AD2" s="594">
        <f ca="1">'heavy or residual oil'!AF129</f>
        <v>904084112950.12964</v>
      </c>
      <c r="AE2" s="594">
        <f ca="1">'heavy or residual oil'!AG129</f>
        <v>888573564775.33337</v>
      </c>
      <c r="AF2" s="594">
        <f ca="1">'heavy or residual oil'!AH129</f>
        <v>873329116956.94934</v>
      </c>
    </row>
    <row r="3" spans="1:35">
      <c r="A3" s="20" t="s">
        <v>247</v>
      </c>
      <c r="B3" s="594">
        <f ca="1">'heavy or residual oil'!D130</f>
        <v>7931333662</v>
      </c>
      <c r="C3" s="594">
        <f ca="1">'heavy or residual oil'!E130</f>
        <v>11897000493</v>
      </c>
      <c r="D3" s="594">
        <f ca="1">'heavy or residual oil'!F130</f>
        <v>19828334155</v>
      </c>
      <c r="E3" s="594">
        <f ca="1">'heavy or residual oil'!G130</f>
        <v>15862667324</v>
      </c>
      <c r="F3" s="594">
        <f ca="1">'heavy or residual oil'!H130</f>
        <v>14760578944.768299</v>
      </c>
      <c r="G3" s="594">
        <f ca="1">'heavy or residual oil'!I130</f>
        <v>14452458847.175461</v>
      </c>
      <c r="H3" s="594">
        <f ca="1">'heavy or residual oil'!J130</f>
        <v>14144338749.582623</v>
      </c>
      <c r="I3" s="594">
        <f ca="1">'heavy or residual oil'!K130</f>
        <v>13836218651.989872</v>
      </c>
      <c r="J3" s="594">
        <f ca="1">'heavy or residual oil'!L130</f>
        <v>13528098554.397034</v>
      </c>
      <c r="K3" s="594">
        <f ca="1">'heavy or residual oil'!M130</f>
        <v>13219978456.804195</v>
      </c>
      <c r="L3" s="594">
        <f ca="1">'heavy or residual oil'!N130</f>
        <v>12911858359.211424</v>
      </c>
      <c r="M3" s="594">
        <f ca="1">'heavy or residual oil'!O130</f>
        <v>12643001067.645487</v>
      </c>
      <c r="N3" s="594">
        <f ca="1">'heavy or residual oil'!P130</f>
        <v>12374143776.079617</v>
      </c>
      <c r="O3" s="594">
        <f ca="1">'heavy or residual oil'!Q130</f>
        <v>12105286484.513657</v>
      </c>
      <c r="P3" s="594">
        <f ca="1">'heavy or residual oil'!R130</f>
        <v>11836429192.947786</v>
      </c>
      <c r="Q3" s="594">
        <f ca="1">'heavy or residual oil'!S130</f>
        <v>11567571901.381826</v>
      </c>
      <c r="R3" s="594">
        <f ca="1">'heavy or residual oil'!T130</f>
        <v>11298714609.815954</v>
      </c>
      <c r="S3" s="594">
        <f ca="1">'heavy or residual oil'!U130</f>
        <v>11029857318.249994</v>
      </c>
      <c r="T3" s="594">
        <f ca="1">'heavy or residual oil'!V130</f>
        <v>10761000026.684124</v>
      </c>
      <c r="U3" s="594">
        <f ca="1">'heavy or residual oil'!W130</f>
        <v>10492142735.118164</v>
      </c>
      <c r="V3" s="594">
        <f ca="1">'heavy or residual oil'!X130</f>
        <v>10223285443.552271</v>
      </c>
      <c r="W3" s="594">
        <f ca="1">'heavy or residual oil'!Y130</f>
        <v>9967670636.859314</v>
      </c>
      <c r="X3" s="594">
        <f ca="1">'heavy or residual oil'!Z130</f>
        <v>9712055830.1664238</v>
      </c>
      <c r="Y3" s="594">
        <f ca="1">'heavy or residual oil'!AA130</f>
        <v>9456441023.4734459</v>
      </c>
      <c r="Z3" s="594">
        <f ca="1">'heavy or residual oil'!AB130</f>
        <v>9200826216.7805557</v>
      </c>
      <c r="AA3" s="594">
        <f ca="1">'heavy or residual oil'!AC130</f>
        <v>8945211410.0875778</v>
      </c>
      <c r="AB3" s="594">
        <f ca="1">'heavy or residual oil'!AD130</f>
        <v>8689596603.3946877</v>
      </c>
      <c r="AC3" s="594">
        <f ca="1">'heavy or residual oil'!AE130</f>
        <v>8433981796.7017097</v>
      </c>
      <c r="AD3" s="594">
        <f ca="1">'heavy or residual oil'!AF130</f>
        <v>8178366990.0088196</v>
      </c>
      <c r="AE3" s="594">
        <f ca="1">'heavy or residual oil'!AG130</f>
        <v>7922752183.3159294</v>
      </c>
      <c r="AF3" s="594">
        <f ca="1">'heavy or residual oil'!AH130</f>
        <v>7667137376.6229286</v>
      </c>
    </row>
    <row r="4" spans="1:35">
      <c r="A4" s="65" t="s">
        <v>248</v>
      </c>
      <c r="B4" s="594">
        <f ca="1">'heavy or residual oil'!D131</f>
        <v>0</v>
      </c>
      <c r="C4" s="594">
        <f ca="1">'heavy or residual oil'!E131</f>
        <v>0</v>
      </c>
      <c r="D4" s="594">
        <f ca="1">'heavy or residual oil'!F131</f>
        <v>0</v>
      </c>
      <c r="E4" s="594">
        <f ca="1">'heavy or residual oil'!G131</f>
        <v>0</v>
      </c>
      <c r="F4" s="594">
        <f ca="1">'heavy or residual oil'!H131</f>
        <v>0</v>
      </c>
      <c r="G4" s="594">
        <f ca="1">'heavy or residual oil'!I131</f>
        <v>0</v>
      </c>
      <c r="H4" s="594">
        <f ca="1">'heavy or residual oil'!J131</f>
        <v>0</v>
      </c>
      <c r="I4" s="594">
        <f ca="1">'heavy or residual oil'!K131</f>
        <v>0</v>
      </c>
      <c r="J4" s="594">
        <f ca="1">'heavy or residual oil'!L131</f>
        <v>0</v>
      </c>
      <c r="K4" s="594">
        <f ca="1">'heavy or residual oil'!M131</f>
        <v>0</v>
      </c>
      <c r="L4" s="594">
        <f ca="1">'heavy or residual oil'!N131</f>
        <v>0</v>
      </c>
      <c r="M4" s="594">
        <f ca="1">'heavy or residual oil'!O131</f>
        <v>0</v>
      </c>
      <c r="N4" s="594">
        <f ca="1">'heavy or residual oil'!P131</f>
        <v>0</v>
      </c>
      <c r="O4" s="594">
        <f ca="1">'heavy or residual oil'!Q131</f>
        <v>0</v>
      </c>
      <c r="P4" s="594">
        <f ca="1">'heavy or residual oil'!R131</f>
        <v>0</v>
      </c>
      <c r="Q4" s="594">
        <f ca="1">'heavy or residual oil'!S131</f>
        <v>0</v>
      </c>
      <c r="R4" s="594">
        <f ca="1">'heavy or residual oil'!T131</f>
        <v>0</v>
      </c>
      <c r="S4" s="594">
        <f ca="1">'heavy or residual oil'!U131</f>
        <v>0</v>
      </c>
      <c r="T4" s="594">
        <f ca="1">'heavy or residual oil'!V131</f>
        <v>0</v>
      </c>
      <c r="U4" s="594">
        <f ca="1">'heavy or residual oil'!W131</f>
        <v>0</v>
      </c>
      <c r="V4" s="594">
        <f ca="1">'heavy or residual oil'!X131</f>
        <v>0</v>
      </c>
      <c r="W4" s="594">
        <f ca="1">'heavy or residual oil'!Y131</f>
        <v>0</v>
      </c>
      <c r="X4" s="594">
        <f ca="1">'heavy or residual oil'!Z131</f>
        <v>0</v>
      </c>
      <c r="Y4" s="594">
        <f ca="1">'heavy or residual oil'!AA131</f>
        <v>0</v>
      </c>
      <c r="Z4" s="594">
        <f ca="1">'heavy or residual oil'!AB131</f>
        <v>0</v>
      </c>
      <c r="AA4" s="594">
        <f ca="1">'heavy or residual oil'!AC131</f>
        <v>0</v>
      </c>
      <c r="AB4" s="594">
        <f ca="1">'heavy or residual oil'!AD131</f>
        <v>0</v>
      </c>
      <c r="AC4" s="594">
        <f ca="1">'heavy or residual oil'!AE131</f>
        <v>0</v>
      </c>
      <c r="AD4" s="594">
        <f ca="1">'heavy or residual oil'!AF131</f>
        <v>0</v>
      </c>
      <c r="AE4" s="594">
        <f ca="1">'heavy or residual oil'!AG131</f>
        <v>0</v>
      </c>
      <c r="AF4" s="594">
        <f ca="1">'heavy or residual oil'!AH131</f>
        <v>0</v>
      </c>
    </row>
    <row r="5" spans="1:35">
      <c r="A5" s="20" t="s">
        <v>249</v>
      </c>
      <c r="B5" s="594">
        <f ca="1">'heavy or residual oil'!D132</f>
        <v>364657587936.25519</v>
      </c>
      <c r="C5" s="594">
        <f ca="1">'heavy or residual oil'!E132</f>
        <v>498473846852.4931</v>
      </c>
      <c r="D5" s="594">
        <f ca="1">'heavy or residual oil'!F132</f>
        <v>467117546161.40637</v>
      </c>
      <c r="E5" s="594">
        <f ca="1">'heavy or residual oil'!G132</f>
        <v>335163597264.08569</v>
      </c>
      <c r="F5" s="594">
        <f ca="1">'heavy or residual oil'!H132</f>
        <v>342867061902.11218</v>
      </c>
      <c r="G5" s="594">
        <f ca="1">'heavy or residual oil'!I132</f>
        <v>341929258387.5824</v>
      </c>
      <c r="H5" s="594">
        <f ca="1">'heavy or residual oil'!J132</f>
        <v>341040343041.45386</v>
      </c>
      <c r="I5" s="594">
        <f ca="1">'heavy or residual oil'!K132</f>
        <v>340200479567.47748</v>
      </c>
      <c r="J5" s="594">
        <f ca="1">'heavy or residual oil'!L132</f>
        <v>339409840549.81384</v>
      </c>
      <c r="K5" s="594">
        <f ca="1">'heavy or residual oil'!M132</f>
        <v>338668607536.26801</v>
      </c>
      <c r="L5" s="594">
        <f ca="1">'heavy or residual oil'!N132</f>
        <v>337976971123.47974</v>
      </c>
      <c r="M5" s="594">
        <f ca="1">'heavy or residual oil'!O132</f>
        <v>336846803636.4845</v>
      </c>
      <c r="N5" s="594">
        <f ca="1">'heavy or residual oil'!P132</f>
        <v>335879284233.23688</v>
      </c>
      <c r="O5" s="594">
        <f ca="1">'heavy or residual oil'!Q132</f>
        <v>335075736123.24451</v>
      </c>
      <c r="P5" s="594">
        <f ca="1">'heavy or residual oil'!R132</f>
        <v>334437582731.6145</v>
      </c>
      <c r="Q5" s="594">
        <f ca="1">'heavy or residual oil'!S132</f>
        <v>333966349565.6098</v>
      </c>
      <c r="R5" s="594">
        <f ca="1">'heavy or residual oil'!T132</f>
        <v>333663666155.3092</v>
      </c>
      <c r="S5" s="594">
        <f ca="1">'heavy or residual oil'!U132</f>
        <v>333531268070.21118</v>
      </c>
      <c r="T5" s="594">
        <f ca="1">'heavy or residual oil'!V132</f>
        <v>333570999013.68665</v>
      </c>
      <c r="U5" s="594">
        <f ca="1">'heavy or residual oil'!W132</f>
        <v>333784812997.24408</v>
      </c>
      <c r="V5" s="594">
        <f ca="1">'heavy or residual oil'!X132</f>
        <v>334174776596.63483</v>
      </c>
      <c r="W5" s="594">
        <f ca="1">'heavy or residual oil'!Y132</f>
        <v>330591714916.34473</v>
      </c>
      <c r="X5" s="594">
        <f ca="1">'heavy or residual oil'!Z132</f>
        <v>327066864545.5177</v>
      </c>
      <c r="Y5" s="594">
        <f ca="1">'heavy or residual oil'!AA132</f>
        <v>323599231748.66699</v>
      </c>
      <c r="Z5" s="594">
        <f ca="1">'heavy or residual oil'!AB132</f>
        <v>320187839831.42657</v>
      </c>
      <c r="AA5" s="594">
        <f ca="1">'heavy or residual oil'!AC132</f>
        <v>316831728848.20306</v>
      </c>
      <c r="AB5" s="594">
        <f ca="1">'heavy or residual oil'!AD132</f>
        <v>313529955314.84406</v>
      </c>
      <c r="AC5" s="594">
        <f ca="1">'heavy or residual oil'!AE132</f>
        <v>310281591926.23505</v>
      </c>
      <c r="AD5" s="594">
        <f ca="1">'heavy or residual oil'!AF132</f>
        <v>307085727278.74207</v>
      </c>
      <c r="AE5" s="594">
        <f ca="1">'heavy or residual oil'!AG132</f>
        <v>303941465597.41559</v>
      </c>
      <c r="AF5" s="594">
        <f ca="1">'heavy or residual oil'!AH132</f>
        <v>300847926467.87482</v>
      </c>
    </row>
    <row r="6" spans="1:35">
      <c r="A6" s="20" t="s">
        <v>250</v>
      </c>
      <c r="B6" s="594">
        <f ca="1">'heavy or residual oil'!D133</f>
        <v>1174635188466.5911</v>
      </c>
      <c r="C6" s="594">
        <f ca="1">'heavy or residual oil'!E133</f>
        <v>755198625711.92822</v>
      </c>
      <c r="D6" s="594">
        <f ca="1">'heavy or residual oil'!F133</f>
        <v>818978074226.12891</v>
      </c>
      <c r="E6" s="594">
        <f ca="1">'heavy or residual oil'!G133</f>
        <v>983826675490.83411</v>
      </c>
      <c r="F6" s="594">
        <f ca="1">'heavy or residual oil'!H133</f>
        <v>998991669228.17444</v>
      </c>
      <c r="G6" s="594">
        <f ca="1">'heavy or residual oil'!I133</f>
        <v>1002745547746.6318</v>
      </c>
      <c r="H6" s="594">
        <f ca="1">'heavy or residual oil'!J133</f>
        <v>1006683514751.1421</v>
      </c>
      <c r="I6" s="594">
        <f ca="1">'heavy or residual oil'!K133</f>
        <v>1010807353374.26</v>
      </c>
      <c r="J6" s="594">
        <f ca="1">'heavy or residual oil'!L133</f>
        <v>1015118887678.6819</v>
      </c>
      <c r="K6" s="594">
        <f ca="1">'heavy or residual oil'!M133</f>
        <v>1019619983205.6046</v>
      </c>
      <c r="L6" s="594">
        <f ca="1">'heavy or residual oil'!N133</f>
        <v>1024312547533.1624</v>
      </c>
      <c r="M6" s="594">
        <f ca="1">'heavy or residual oil'!O133</f>
        <v>1033214638583.4534</v>
      </c>
      <c r="N6" s="594">
        <f ca="1">'heavy or residual oil'!P133</f>
        <v>1042754545459.3353</v>
      </c>
      <c r="O6" s="594">
        <f ca="1">'heavy or residual oil'!Q133</f>
        <v>1052944397917.6709</v>
      </c>
      <c r="P6" s="594">
        <f ca="1">'heavy or residual oil'!R133</f>
        <v>1063796800277.28</v>
      </c>
      <c r="Q6" s="594">
        <f ca="1">'heavy or residual oil'!S133</f>
        <v>1075324843310.1963</v>
      </c>
      <c r="R6" s="594">
        <f ca="1">'heavy or residual oil'!T133</f>
        <v>1087542116519.7061</v>
      </c>
      <c r="S6" s="594">
        <f ca="1">'heavy or residual oil'!U133</f>
        <v>1100462720815.8982</v>
      </c>
      <c r="T6" s="594">
        <f ca="1">'heavy or residual oil'!V133</f>
        <v>1114101281599.7932</v>
      </c>
      <c r="U6" s="594">
        <f ca="1">'heavy or residual oil'!W133</f>
        <v>1128472962267.4509</v>
      </c>
      <c r="V6" s="594">
        <f ca="1">'heavy or residual oil'!X133</f>
        <v>1143593478145.7981</v>
      </c>
      <c r="W6" s="594">
        <f ca="1">'heavy or residual oil'!Y133</f>
        <v>1135958933797.1936</v>
      </c>
      <c r="X6" s="594">
        <f ca="1">'heavy or residual oil'!Z133</f>
        <v>1128437196195.5117</v>
      </c>
      <c r="Y6" s="594">
        <f ca="1">'heavy or residual oil'!AA133</f>
        <v>1121026357571.4248</v>
      </c>
      <c r="Z6" s="594">
        <f ca="1">'heavy or residual oil'!AB133</f>
        <v>1113724542843.6887</v>
      </c>
      <c r="AA6" s="594">
        <f ca="1">'heavy or residual oil'!AC133</f>
        <v>1106529909058.4065</v>
      </c>
      <c r="AB6" s="594">
        <f ca="1">'heavy or residual oil'!AD133</f>
        <v>1099440644837.9149</v>
      </c>
      <c r="AC6" s="594">
        <f ca="1">'heavy or residual oil'!AE133</f>
        <v>1092454969839.1193</v>
      </c>
      <c r="AD6" s="594">
        <f ca="1">'heavy or residual oil'!AF133</f>
        <v>1085571134221.1266</v>
      </c>
      <c r="AE6" s="594">
        <f ca="1">'heavy or residual oil'!AG133</f>
        <v>1078787418122.0096</v>
      </c>
      <c r="AF6" s="594">
        <f ca="1">'heavy or residual oil'!AH133</f>
        <v>1072102131144.5476</v>
      </c>
    </row>
    <row r="7" spans="1:35">
      <c r="A7" s="20" t="s">
        <v>251</v>
      </c>
      <c r="B7" s="594">
        <f ca="1">'heavy or residual oil'!D134</f>
        <v>609218896691.22021</v>
      </c>
      <c r="C7" s="594">
        <f ca="1">'heavy or residual oil'!E134</f>
        <v>441826716223.36096</v>
      </c>
      <c r="D7" s="594">
        <f ca="1">'heavy or residual oil'!F134</f>
        <v>810971825872.87695</v>
      </c>
      <c r="E7" s="594">
        <f ca="1">'heavy or residual oil'!G134</f>
        <v>699825872452.6449</v>
      </c>
      <c r="F7" s="594">
        <f ca="1">'heavy or residual oil'!H134</f>
        <v>707105825590.56128</v>
      </c>
      <c r="G7" s="594">
        <f ca="1">'heavy or residual oil'!I134</f>
        <v>712840376515.98132</v>
      </c>
      <c r="H7" s="594">
        <f ca="1">'heavy or residual oil'!J134</f>
        <v>718724988126.6781</v>
      </c>
      <c r="I7" s="594">
        <f ca="1">'heavy or residual oil'!K134</f>
        <v>724761542277.01587</v>
      </c>
      <c r="J7" s="594">
        <f ca="1">'heavy or residual oil'!L134</f>
        <v>730951956935.87256</v>
      </c>
      <c r="K7" s="594">
        <f ca="1">'heavy or residual oil'!M134</f>
        <v>737298186719.89197</v>
      </c>
      <c r="L7" s="594">
        <f ca="1">'heavy or residual oil'!N134</f>
        <v>743802223435.94238</v>
      </c>
      <c r="M7" s="594">
        <f ca="1">'heavy or residual oil'!O134</f>
        <v>755889318543.6571</v>
      </c>
      <c r="N7" s="594">
        <f ca="1">'heavy or residual oil'!P134</f>
        <v>768505644306.58069</v>
      </c>
      <c r="O7" s="594">
        <f ca="1">'heavy or residual oil'!Q134</f>
        <v>781663712264.29871</v>
      </c>
      <c r="P7" s="594">
        <f ca="1">'heavy or residual oil'!R134</f>
        <v>795376456482.37854</v>
      </c>
      <c r="Q7" s="594">
        <f ca="1">'heavy or residual oil'!S134</f>
        <v>809657245030.81201</v>
      </c>
      <c r="R7" s="594">
        <f ca="1">'heavy or residual oil'!T134</f>
        <v>824519891817.2998</v>
      </c>
      <c r="S7" s="594">
        <f ca="1">'heavy or residual oil'!U134</f>
        <v>839978668785.52051</v>
      </c>
      <c r="T7" s="594">
        <f ca="1">'heavy or residual oil'!V134</f>
        <v>856048318488.83545</v>
      </c>
      <c r="U7" s="594">
        <f ca="1">'heavy or residual oil'!W134</f>
        <v>872744067050.19043</v>
      </c>
      <c r="V7" s="594">
        <f ca="1">'heavy or residual oil'!X134</f>
        <v>890081637519.2981</v>
      </c>
      <c r="W7" s="594">
        <f ca="1">'heavy or residual oil'!Y134</f>
        <v>886008715368.54761</v>
      </c>
      <c r="X7" s="594">
        <f ca="1">'heavy or residual oil'!Z134</f>
        <v>881988690718.79041</v>
      </c>
      <c r="Y7" s="594">
        <f ca="1">'heavy or residual oil'!AA134</f>
        <v>878020681798.30933</v>
      </c>
      <c r="Z7" s="594">
        <f ca="1">'heavy or residual oil'!AB134</f>
        <v>874103821924.10986</v>
      </c>
      <c r="AA7" s="594">
        <f ca="1">'heavy or residual oil'!AC134</f>
        <v>870237259243.11694</v>
      </c>
      <c r="AB7" s="594">
        <f ca="1">'heavy or residual oil'!AD134</f>
        <v>866420156477.80872</v>
      </c>
      <c r="AC7" s="594">
        <f ca="1">'heavy or residual oil'!AE134</f>
        <v>862651690676.21765</v>
      </c>
      <c r="AD7" s="594">
        <f ca="1">'heavy or residual oil'!AF134</f>
        <v>858931052966.21814</v>
      </c>
      <c r="AE7" s="594">
        <f ca="1">'heavy or residual oil'!AG134</f>
        <v>855257448314.03027</v>
      </c>
      <c r="AF7" s="594">
        <f ca="1">'heavy or residual oil'!AH134</f>
        <v>851630095286.86768</v>
      </c>
    </row>
    <row r="8" spans="1:35">
      <c r="A8" s="20" t="s">
        <v>252</v>
      </c>
      <c r="B8" s="594">
        <f ca="1">'heavy or residual oil'!D135</f>
        <v>54221364524.442337</v>
      </c>
      <c r="C8" s="594">
        <f ca="1">'heavy or residual oil'!E135</f>
        <v>58066429867.379158</v>
      </c>
      <c r="D8" s="594">
        <f ca="1">'heavy or residual oil'!F135</f>
        <v>84137242474.567078</v>
      </c>
      <c r="E8" s="594">
        <f ca="1">'heavy or residual oil'!G135</f>
        <v>72956410616.490189</v>
      </c>
      <c r="F8" s="594">
        <f ca="1">'heavy or residual oil'!H135</f>
        <v>75079917734.287827</v>
      </c>
      <c r="G8" s="594">
        <f ca="1">'heavy or residual oil'!I135</f>
        <v>74485543710.990295</v>
      </c>
      <c r="H8" s="594">
        <f ca="1">'heavy or residual oil'!J135</f>
        <v>73899377341.998596</v>
      </c>
      <c r="I8" s="594">
        <f ca="1">'heavy or residual oil'!K135</f>
        <v>73321376137.589035</v>
      </c>
      <c r="J8" s="594">
        <f ca="1">'heavy or residual oil'!L135</f>
        <v>72751498649.666992</v>
      </c>
      <c r="K8" s="594">
        <f ca="1">'heavy or residual oil'!M135</f>
        <v>72189704471.649979</v>
      </c>
      <c r="L8" s="594">
        <f ca="1">'heavy or residual oil'!N135</f>
        <v>71635954238.517166</v>
      </c>
      <c r="M8" s="594">
        <f ca="1">'heavy or residual oil'!O135</f>
        <v>70657077365.077393</v>
      </c>
      <c r="N8" s="594">
        <f ca="1">'heavy or residual oil'!P135</f>
        <v>69703985658.750504</v>
      </c>
      <c r="O8" s="594">
        <f ca="1">'heavy or residual oil'!Q135</f>
        <v>68776472613.436935</v>
      </c>
      <c r="P8" s="594">
        <f ca="1">'heavy or residual oil'!R135</f>
        <v>67874342718.284729</v>
      </c>
      <c r="Q8" s="594">
        <f ca="1">'heavy or residual oil'!S135</f>
        <v>66997411479.415642</v>
      </c>
      <c r="R8" s="594">
        <f ca="1">'heavy or residual oil'!T135</f>
        <v>66145505447.629974</v>
      </c>
      <c r="S8" s="594">
        <f ca="1">'heavy or residual oil'!U135</f>
        <v>65318462252.171844</v>
      </c>
      <c r="T8" s="594">
        <f ca="1">'heavy or residual oil'!V135</f>
        <v>64516130640.640343</v>
      </c>
      <c r="U8" s="594">
        <f ca="1">'heavy or residual oil'!W135</f>
        <v>63738370525.136703</v>
      </c>
      <c r="V8" s="594">
        <f ca="1">'heavy or residual oil'!X135</f>
        <v>62985053034.741112</v>
      </c>
      <c r="W8" s="594">
        <f ca="1">'heavy or residual oil'!Y135</f>
        <v>62032202789.356796</v>
      </c>
      <c r="X8" s="594">
        <f ca="1">'heavy or residual oil'!Z135</f>
        <v>61095506063.83992</v>
      </c>
      <c r="Y8" s="594">
        <f ca="1">'heavy or residual oil'!AA135</f>
        <v>60174686020.595352</v>
      </c>
      <c r="Z8" s="594">
        <f ca="1">'heavy or residual oil'!AB135</f>
        <v>59269470571.033356</v>
      </c>
      <c r="AA8" s="594">
        <f ca="1">'heavy or residual oil'!AC135</f>
        <v>58379592294.095886</v>
      </c>
      <c r="AB8" s="594">
        <f ca="1">'heavy or residual oil'!AD135</f>
        <v>57504788356.180717</v>
      </c>
      <c r="AC8" s="594">
        <f ca="1">'heavy or residual oil'!AE135</f>
        <v>56644800432.439247</v>
      </c>
      <c r="AD8" s="594">
        <f ca="1">'heavy or residual oil'!AF135</f>
        <v>55799374629.424644</v>
      </c>
      <c r="AE8" s="594">
        <f ca="1">'heavy or residual oil'!AG135</f>
        <v>54968261409.066963</v>
      </c>
      <c r="AF8" s="594">
        <f ca="1">'heavy or residual oil'!AH135</f>
        <v>54151215513.952583</v>
      </c>
    </row>
    <row r="9" spans="1:35">
      <c r="A9" s="20" t="s">
        <v>253</v>
      </c>
      <c r="B9" s="594">
        <f ca="1">'heavy or residual oil'!D136</f>
        <v>555287463964.84216</v>
      </c>
      <c r="C9" s="594">
        <f ca="1">'heavy or residual oil'!E136</f>
        <v>482469282560.70801</v>
      </c>
      <c r="D9" s="594">
        <f ca="1">'heavy or residual oil'!F136</f>
        <v>559142000071.4458</v>
      </c>
      <c r="E9" s="594">
        <f ca="1">'heavy or residual oil'!G136</f>
        <v>591664919818.41382</v>
      </c>
      <c r="F9" s="594">
        <f ca="1">'heavy or residual oil'!H136</f>
        <v>604461784528.10596</v>
      </c>
      <c r="G9" s="594">
        <f ca="1">'heavy or residual oil'!I136</f>
        <v>603507032302.12122</v>
      </c>
      <c r="H9" s="594">
        <f ca="1">'heavy or residual oil'!J136</f>
        <v>602642953255.41614</v>
      </c>
      <c r="I9" s="594">
        <f ca="1">'heavy or residual oil'!K136</f>
        <v>601869976661.93298</v>
      </c>
      <c r="J9" s="594">
        <f ca="1">'heavy or residual oil'!L136</f>
        <v>601188549072.92102</v>
      </c>
      <c r="K9" s="594">
        <f ca="1">'heavy or residual oil'!M136</f>
        <v>600599134496.61475</v>
      </c>
      <c r="L9" s="594">
        <f ca="1">'heavy or residual oil'!N136</f>
        <v>600102214581.83154</v>
      </c>
      <c r="M9" s="594">
        <f ca="1">'heavy or residual oil'!O136</f>
        <v>599423145303.77661</v>
      </c>
      <c r="N9" s="594">
        <f ca="1">'heavy or residual oil'!P136</f>
        <v>599048472067.57275</v>
      </c>
      <c r="O9" s="594">
        <f ca="1">'heavy or residual oil'!Q136</f>
        <v>598981418776.3241</v>
      </c>
      <c r="P9" s="594">
        <f ca="1">'heavy or residual oil'!R136</f>
        <v>599225405671.82446</v>
      </c>
      <c r="Q9" s="594">
        <f ca="1">'heavy or residual oil'!S136</f>
        <v>599784053320.17749</v>
      </c>
      <c r="R9" s="594">
        <f ca="1">'heavy or residual oil'!T136</f>
        <v>600661186746.45898</v>
      </c>
      <c r="S9" s="594">
        <f ca="1">'heavy or residual oil'!U136</f>
        <v>601860839722.24792</v>
      </c>
      <c r="T9" s="594">
        <f ca="1">'heavy or residual oil'!V136</f>
        <v>603387259209.97522</v>
      </c>
      <c r="U9" s="594">
        <f ca="1">'heavy or residual oil'!W136</f>
        <v>605244909968.16516</v>
      </c>
      <c r="V9" s="594">
        <f ca="1">'heavy or residual oil'!X136</f>
        <v>607438479321.77344</v>
      </c>
      <c r="W9" s="594">
        <f ca="1">'heavy or residual oil'!Y136</f>
        <v>601423790958.05591</v>
      </c>
      <c r="X9" s="594">
        <f ca="1">'heavy or residual oil'!Z136</f>
        <v>595505609704.08447</v>
      </c>
      <c r="Y9" s="594">
        <f ca="1">'heavy or residual oil'!AA136</f>
        <v>589682290005.8501</v>
      </c>
      <c r="Z9" s="594">
        <f ca="1">'heavy or residual oil'!AB136</f>
        <v>583952214525.255</v>
      </c>
      <c r="AA9" s="594">
        <f ca="1">'heavy or residual oil'!AC136</f>
        <v>578313793656.06189</v>
      </c>
      <c r="AB9" s="594">
        <f ca="1">'heavy or residual oil'!AD136</f>
        <v>572765465048.14734</v>
      </c>
      <c r="AC9" s="594">
        <f ca="1">'heavy or residual oil'!AE136</f>
        <v>567305693139.91553</v>
      </c>
      <c r="AD9" s="594">
        <f ca="1">'heavy or residual oil'!AF136</f>
        <v>561932968698.73596</v>
      </c>
      <c r="AE9" s="594">
        <f ca="1">'heavy or residual oil'!AG136</f>
        <v>556645808369.26416</v>
      </c>
      <c r="AF9" s="594">
        <f ca="1">'heavy or residual oil'!AH136</f>
        <v>551442754229.51233</v>
      </c>
    </row>
    <row r="10" spans="1:35">
      <c r="A10" s="65" t="s">
        <v>254</v>
      </c>
      <c r="B10" s="594">
        <f ca="1">'heavy or residual oil'!D137</f>
        <v>835473102461.28394</v>
      </c>
      <c r="C10" s="594">
        <f ca="1">'heavy or residual oil'!E137</f>
        <v>767119096421.52368</v>
      </c>
      <c r="D10" s="594">
        <f ca="1">'heavy or residual oil'!F137</f>
        <v>1525344154578.5356</v>
      </c>
      <c r="E10" s="594">
        <f ca="1">'heavy or residual oil'!G137</f>
        <v>1870096324333.0615</v>
      </c>
      <c r="F10" s="594">
        <f ca="1">'heavy or residual oil'!H137</f>
        <v>1934835343673.0227</v>
      </c>
      <c r="G10" s="594">
        <f ca="1">'heavy or residual oil'!I137</f>
        <v>1915845848777.4519</v>
      </c>
      <c r="H10" s="594">
        <f ca="1">'heavy or residual oil'!J137</f>
        <v>1896856353881.8813</v>
      </c>
      <c r="I10" s="594">
        <f ca="1">'heavy or residual oil'!K137</f>
        <v>1877866858986.311</v>
      </c>
      <c r="J10" s="594">
        <f ca="1">'heavy or residual oil'!L137</f>
        <v>1858877364090.7329</v>
      </c>
      <c r="K10" s="594">
        <f ca="1">'heavy or residual oil'!M137</f>
        <v>1839887869195.1626</v>
      </c>
      <c r="L10" s="594">
        <f ca="1">'heavy or residual oil'!N137</f>
        <v>1820898374299.5964</v>
      </c>
      <c r="M10" s="594">
        <f ca="1">'heavy or residual oil'!O137</f>
        <v>1801635969088.8242</v>
      </c>
      <c r="N10" s="594">
        <f ca="1">'heavy or residual oil'!P137</f>
        <v>1782373563878.0564</v>
      </c>
      <c r="O10" s="594">
        <f ca="1">'heavy or residual oil'!Q137</f>
        <v>1763111158667.2886</v>
      </c>
      <c r="P10" s="594">
        <f ca="1">'heavy or residual oil'!R137</f>
        <v>1743848753456.5208</v>
      </c>
      <c r="Q10" s="594">
        <f ca="1">'heavy or residual oil'!S137</f>
        <v>1724586348245.7532</v>
      </c>
      <c r="R10" s="594">
        <f ca="1">'heavy or residual oil'!T137</f>
        <v>1705323943034.9854</v>
      </c>
      <c r="S10" s="594">
        <f ca="1">'heavy or residual oil'!U137</f>
        <v>1686061537824.2175</v>
      </c>
      <c r="T10" s="594">
        <f ca="1">'heavy or residual oil'!V137</f>
        <v>1666799132613.45</v>
      </c>
      <c r="U10" s="594">
        <f ca="1">'heavy or residual oil'!W137</f>
        <v>1647536727402.6821</v>
      </c>
      <c r="V10" s="594">
        <f ca="1">'heavy or residual oil'!X137</f>
        <v>1628274322191.9146</v>
      </c>
      <c r="W10" s="594">
        <f ca="1">'heavy or residual oil'!Y137</f>
        <v>1610026995167.0728</v>
      </c>
      <c r="X10" s="594">
        <f ca="1">'heavy or residual oil'!Z137</f>
        <v>1591779668142.238</v>
      </c>
      <c r="Y10" s="594">
        <f ca="1">'heavy or residual oil'!AA137</f>
        <v>1573532341117.4033</v>
      </c>
      <c r="Z10" s="594">
        <f ca="1">'heavy or residual oil'!AB137</f>
        <v>1555285014092.5615</v>
      </c>
      <c r="AA10" s="594">
        <f ca="1">'heavy or residual oil'!AC137</f>
        <v>1537037687067.7266</v>
      </c>
      <c r="AB10" s="594">
        <f ca="1">'heavy or residual oil'!AD137</f>
        <v>1518790360042.8923</v>
      </c>
      <c r="AC10" s="594">
        <f ca="1">'heavy or residual oil'!AE137</f>
        <v>1500543033018.0505</v>
      </c>
      <c r="AD10" s="594">
        <f ca="1">'heavy or residual oil'!AF137</f>
        <v>1482295705993.2161</v>
      </c>
      <c r="AE10" s="594">
        <f ca="1">'heavy or residual oil'!AG137</f>
        <v>1464048378968.3818</v>
      </c>
      <c r="AF10" s="594">
        <f ca="1">'heavy or residual oil'!AH137</f>
        <v>1445801051943.5459</v>
      </c>
    </row>
    <row r="11" spans="1:35" s="42" customFormat="1">
      <c r="A11" s="41" t="s">
        <v>255</v>
      </c>
      <c r="B11" s="594">
        <f ca="1">'heavy or residual oil'!D138</f>
        <v>125702675848685</v>
      </c>
      <c r="C11" s="594">
        <f ca="1">'heavy or residual oil'!E138</f>
        <v>179112996889740.22</v>
      </c>
      <c r="D11" s="594">
        <f ca="1">'heavy or residual oil'!F138</f>
        <v>162481734916938.63</v>
      </c>
      <c r="E11" s="594">
        <f ca="1">'heavy or residual oil'!G138</f>
        <v>147794115833975.28</v>
      </c>
      <c r="F11" s="594">
        <f ca="1">'heavy or residual oil'!H138</f>
        <v>159197796811890.59</v>
      </c>
      <c r="G11" s="594">
        <f ca="1">'heavy or residual oil'!I138</f>
        <v>159865192530588.19</v>
      </c>
      <c r="H11" s="594">
        <f ca="1">'heavy or residual oil'!J138</f>
        <v>160535409510858.59</v>
      </c>
      <c r="I11" s="594">
        <f ca="1">'heavy or residual oil'!K138</f>
        <v>161208459819861.91</v>
      </c>
      <c r="J11" s="594">
        <f ca="1">'heavy or residual oil'!L138</f>
        <v>161884355577214.66</v>
      </c>
      <c r="K11" s="594">
        <f ca="1">'heavy or residual oil'!M138</f>
        <v>162563108955222.84</v>
      </c>
      <c r="L11" s="594">
        <f ca="1">'heavy or residual oil'!N138</f>
        <v>163244732179116.06</v>
      </c>
      <c r="M11" s="594">
        <f ca="1">'heavy or residual oil'!O138</f>
        <v>163671645316992.63</v>
      </c>
      <c r="N11" s="594">
        <f ca="1">'heavy or residual oil'!P138</f>
        <v>164099927604333.97</v>
      </c>
      <c r="O11" s="594">
        <f ca="1">'heavy or residual oil'!Q138</f>
        <v>164529585468665.72</v>
      </c>
      <c r="P11" s="594">
        <f ca="1">'heavy or residual oil'!R138</f>
        <v>164960625381071.41</v>
      </c>
      <c r="Q11" s="594">
        <f ca="1">'heavy or residual oil'!S138</f>
        <v>165393053856547.59</v>
      </c>
      <c r="R11" s="594">
        <f ca="1">'heavy or residual oil'!T138</f>
        <v>165826877454362.28</v>
      </c>
      <c r="S11" s="594">
        <f ca="1">'heavy or residual oil'!U138</f>
        <v>166262102778416.59</v>
      </c>
      <c r="T11" s="594">
        <f ca="1">'heavy or residual oil'!V138</f>
        <v>166698736477609</v>
      </c>
      <c r="U11" s="594">
        <f ca="1">'heavy or residual oil'!W138</f>
        <v>167136785246203.38</v>
      </c>
      <c r="V11" s="594">
        <f ca="1">'heavy or residual oil'!X138</f>
        <v>167576255824199.75</v>
      </c>
      <c r="W11" s="594">
        <f ca="1">'heavy or residual oil'!Y138</f>
        <v>166944113888206.06</v>
      </c>
      <c r="X11" s="594">
        <f ca="1">'heavy or residual oil'!Z138</f>
        <v>166315292807315.91</v>
      </c>
      <c r="Y11" s="594">
        <f ca="1">'heavy or residual oil'!AA138</f>
        <v>165689783355483.75</v>
      </c>
      <c r="Z11" s="594">
        <f ca="1">'heavy or residual oil'!AB138</f>
        <v>165067576384112.69</v>
      </c>
      <c r="AA11" s="594">
        <f ca="1">'heavy or residual oil'!AC138</f>
        <v>164448662822021.97</v>
      </c>
      <c r="AB11" s="594">
        <f ca="1">'heavy or residual oil'!AD138</f>
        <v>163833033675416.78</v>
      </c>
      <c r="AC11" s="594">
        <f ca="1">'heavy or residual oil'!AE138</f>
        <v>163220680027861.06</v>
      </c>
      <c r="AD11" s="594">
        <f ca="1">'heavy or residual oil'!AF138</f>
        <v>162611593040251.97</v>
      </c>
      <c r="AE11" s="594">
        <f ca="1">'heavy or residual oil'!AG138</f>
        <v>162005763950797.59</v>
      </c>
      <c r="AF11" s="594">
        <f ca="1">'heavy or residual oil'!AH138</f>
        <v>161403184074996.72</v>
      </c>
    </row>
    <row r="12" spans="1:35" s="42" customFormat="1">
      <c r="A12" s="41" t="s">
        <v>305</v>
      </c>
      <c r="B12" s="594">
        <f ca="1">'heavy or residual oil'!D139</f>
        <v>4037511330363.4189</v>
      </c>
      <c r="C12" s="594">
        <f ca="1">'heavy or residual oil'!E139</f>
        <v>5436021334894.2676</v>
      </c>
      <c r="D12" s="594">
        <f ca="1">'heavy or residual oil'!F139</f>
        <v>5642115688318.9141</v>
      </c>
      <c r="E12" s="594">
        <f ca="1">'heavy or residual oil'!G139</f>
        <v>5556520335109.5615</v>
      </c>
      <c r="F12" s="594">
        <f ca="1">'heavy or residual oil'!H139</f>
        <v>5878401194639.8555</v>
      </c>
      <c r="G12" s="594">
        <f ca="1">'heavy or residual oil'!I139</f>
        <v>5906332733130.7773</v>
      </c>
      <c r="H12" s="594">
        <f ca="1">'heavy or residual oil'!J139</f>
        <v>5934402166369.2988</v>
      </c>
      <c r="I12" s="594">
        <f ca="1">'heavy or residual oil'!K139</f>
        <v>5962610202658.7832</v>
      </c>
      <c r="J12" s="594">
        <f ca="1">'heavy or residual oil'!L139</f>
        <v>5990957554081.7686</v>
      </c>
      <c r="K12" s="594">
        <f ca="1">'heavy or residual oil'!M139</f>
        <v>6019444936520.835</v>
      </c>
      <c r="L12" s="594">
        <f ca="1">'heavy or residual oil'!N139</f>
        <v>6048073069679.582</v>
      </c>
      <c r="M12" s="594">
        <f ca="1">'heavy or residual oil'!O139</f>
        <v>6074897459190.123</v>
      </c>
      <c r="N12" s="594">
        <f ca="1">'heavy or residual oil'!P139</f>
        <v>6101896589473.0215</v>
      </c>
      <c r="O12" s="594">
        <f ca="1">'heavy or residual oil'!Q139</f>
        <v>6129071863850.4131</v>
      </c>
      <c r="P12" s="594">
        <f ca="1">'heavy or residual oil'!R139</f>
        <v>6156424697771.7744</v>
      </c>
      <c r="Q12" s="594">
        <f ca="1">'heavy or residual oil'!S139</f>
        <v>6183956518920.9756</v>
      </c>
      <c r="R12" s="594">
        <f ca="1">'heavy or residual oil'!T139</f>
        <v>6211668767324.3008</v>
      </c>
      <c r="S12" s="594">
        <f ca="1">'heavy or residual oil'!U139</f>
        <v>6239562895459.3877</v>
      </c>
      <c r="T12" s="594">
        <f ca="1">'heavy or residual oil'!V139</f>
        <v>6267640368365.1768</v>
      </c>
      <c r="U12" s="594">
        <f ca="1">'heavy or residual oil'!W139</f>
        <v>6295902663752.8076</v>
      </c>
      <c r="V12" s="594">
        <f ca="1">'heavy or residual oil'!X139</f>
        <v>6324351272117.5107</v>
      </c>
      <c r="W12" s="594">
        <f ca="1">'heavy or residual oil'!Y139</f>
        <v>6322613629764.3896</v>
      </c>
      <c r="X12" s="594">
        <f ca="1">'heavy or residual oil'!Z139</f>
        <v>6321079307529.5713</v>
      </c>
      <c r="Y12" s="594">
        <f ca="1">'heavy or residual oil'!AA139</f>
        <v>6319748964748.459</v>
      </c>
      <c r="Z12" s="594">
        <f ca="1">'heavy or residual oil'!AB139</f>
        <v>6318623269814.6533</v>
      </c>
      <c r="AA12" s="594">
        <f ca="1">'heavy or residual oil'!AC139</f>
        <v>6317702900233.7188</v>
      </c>
      <c r="AB12" s="594">
        <f ca="1">'heavy or residual oil'!AD139</f>
        <v>6316988542677.4492</v>
      </c>
      <c r="AC12" s="594">
        <f ca="1">'heavy or residual oil'!AE139</f>
        <v>6316480893038.6309</v>
      </c>
      <c r="AD12" s="594">
        <f ca="1">'heavy or residual oil'!AF139</f>
        <v>6316180656486.2861</v>
      </c>
      <c r="AE12" s="594">
        <f ca="1">'heavy or residual oil'!AG139</f>
        <v>6316088547521.4316</v>
      </c>
      <c r="AF12" s="594">
        <f ca="1">'heavy or residual oil'!AH139</f>
        <v>6316205290033.3359</v>
      </c>
    </row>
    <row r="13" spans="1:35">
      <c r="A13" s="20" t="s">
        <v>258</v>
      </c>
      <c r="B13" s="594">
        <f ca="1">'heavy or residual oil'!D140</f>
        <v>8991386782978.043</v>
      </c>
      <c r="C13" s="594">
        <f ca="1">'heavy or residual oil'!E140</f>
        <v>7475427227908.6963</v>
      </c>
      <c r="D13" s="594">
        <f ca="1">'heavy or residual oil'!F140</f>
        <v>7339721629989.0869</v>
      </c>
      <c r="E13" s="594">
        <f ca="1">'heavy or residual oil'!G140</f>
        <v>8254749710975.6719</v>
      </c>
      <c r="F13" s="594">
        <f ca="1">'heavy or residual oil'!H140</f>
        <v>8510938160925.0352</v>
      </c>
      <c r="G13" s="594">
        <f ca="1">'heavy or residual oil'!I140</f>
        <v>8429776762976.8594</v>
      </c>
      <c r="H13" s="594">
        <f ca="1">'heavy or residual oil'!J140</f>
        <v>8349457269259.5703</v>
      </c>
      <c r="I13" s="594">
        <f ca="1">'heavy or residual oil'!K140</f>
        <v>8269972087473.2773</v>
      </c>
      <c r="J13" s="594">
        <f ca="1">'heavy or residual oil'!L140</f>
        <v>8191313711400.1816</v>
      </c>
      <c r="K13" s="594">
        <f ca="1">'heavy or residual oil'!M140</f>
        <v>8113474720241.3887</v>
      </c>
      <c r="L13" s="594">
        <f ca="1">'heavy or residual oil'!N140</f>
        <v>8036447777963.2334</v>
      </c>
      <c r="M13" s="594">
        <f ca="1">'heavy or residual oil'!O140</f>
        <v>7899568146620.0479</v>
      </c>
      <c r="N13" s="594">
        <f ca="1">'heavy or residual oil'!P140</f>
        <v>7765263136788.1211</v>
      </c>
      <c r="O13" s="594">
        <f ca="1">'heavy or residual oil'!Q140</f>
        <v>7633491755243.4316</v>
      </c>
      <c r="P13" s="594">
        <f ca="1">'heavy or residual oil'!R140</f>
        <v>7504213867184.4971</v>
      </c>
      <c r="Q13" s="594">
        <f ca="1">'heavy or residual oil'!S140</f>
        <v>7377390184982.3174</v>
      </c>
      <c r="R13" s="594">
        <f ca="1">'heavy or residual oil'!T140</f>
        <v>7252982257244.9541</v>
      </c>
      <c r="S13" s="594">
        <f ca="1">'heavy or residual oil'!U140</f>
        <v>7130952458194.5752</v>
      </c>
      <c r="T13" s="594">
        <f ca="1">'heavy or residual oil'!V140</f>
        <v>7011263977354.9424</v>
      </c>
      <c r="U13" s="594">
        <f ca="1">'heavy or residual oil'!W140</f>
        <v>6893880809547.4775</v>
      </c>
      <c r="V13" s="594">
        <f ca="1">'heavy or residual oil'!X140</f>
        <v>6778767745194.1455</v>
      </c>
      <c r="W13" s="594">
        <f ca="1">'heavy or residual oil'!Y140</f>
        <v>6664792789504.583</v>
      </c>
      <c r="X13" s="594">
        <f ca="1">'heavy or residual oil'!Z140</f>
        <v>6552769677387.9404</v>
      </c>
      <c r="Y13" s="594">
        <f ca="1">'heavy or residual oil'!AA140</f>
        <v>6442664928179.3848</v>
      </c>
      <c r="Z13" s="594">
        <f ca="1">'heavy or residual oil'!AB140</f>
        <v>6334445635603.2822</v>
      </c>
      <c r="AA13" s="594">
        <f ca="1">'heavy or residual oil'!AC140</f>
        <v>6228079457918.9316</v>
      </c>
      <c r="AB13" s="594">
        <f ca="1">'heavy or residual oil'!AD140</f>
        <v>6123534608235.3682</v>
      </c>
      <c r="AC13" s="594">
        <f ca="1">'heavy or residual oil'!AE140</f>
        <v>6020779844992.3252</v>
      </c>
      <c r="AD13" s="594">
        <f ca="1">'heavy or residual oil'!AF140</f>
        <v>5919784462604.499</v>
      </c>
      <c r="AE13" s="594">
        <f ca="1">'heavy or residual oil'!AG140</f>
        <v>5820518282266.332</v>
      </c>
      <c r="AF13" s="594">
        <f ca="1">'heavy or residual oil'!AH140</f>
        <v>5722951642914.5381</v>
      </c>
    </row>
    <row r="14" spans="1:35">
      <c r="A14" s="20" t="s">
        <v>306</v>
      </c>
      <c r="B14" s="594">
        <f ca="1">'heavy or residual oil'!D141</f>
        <v>1542287328950.9207</v>
      </c>
      <c r="C14" s="594">
        <f ca="1">'heavy or residual oil'!E141</f>
        <v>1296541575567.6243</v>
      </c>
      <c r="D14" s="594">
        <f ca="1">'heavy or residual oil'!F141</f>
        <v>1374147820858.1318</v>
      </c>
      <c r="E14" s="594">
        <f ca="1">'heavy or residual oil'!G141</f>
        <v>1557930448286.7039</v>
      </c>
      <c r="F14" s="594">
        <f ca="1">'heavy or residual oil'!H141</f>
        <v>1599174729299.7922</v>
      </c>
      <c r="G14" s="594">
        <f ca="1">'heavy or residual oil'!I141</f>
        <v>1590065821896.2039</v>
      </c>
      <c r="H14" s="594">
        <f ca="1">'heavy or residual oil'!J141</f>
        <v>1581154534307.991</v>
      </c>
      <c r="I14" s="594">
        <f ca="1">'heavy or residual oil'!K141</f>
        <v>1572440676599.3762</v>
      </c>
      <c r="J14" s="594">
        <f ca="1">'heavy or residual oil'!L141</f>
        <v>1563924089263.4697</v>
      </c>
      <c r="K14" s="594">
        <f ca="1">'heavy or residual oil'!M141</f>
        <v>1555604643387.2231</v>
      </c>
      <c r="L14" s="594">
        <f ca="1">'heavy or residual oil'!N141</f>
        <v>1547482240822.3149</v>
      </c>
      <c r="M14" s="594">
        <f ca="1">'heavy or residual oil'!O141</f>
        <v>1533308888900.2974</v>
      </c>
      <c r="N14" s="594">
        <f ca="1">'heavy or residual oil'!P141</f>
        <v>1519774491216.6968</v>
      </c>
      <c r="O14" s="594">
        <f ca="1">'heavy or residual oil'!Q141</f>
        <v>1506879179234.3879</v>
      </c>
      <c r="P14" s="594">
        <f ca="1">'heavy or residual oil'!R141</f>
        <v>1494623418561.9922</v>
      </c>
      <c r="Q14" s="594">
        <f ca="1">'heavy or residual oil'!S141</f>
        <v>1483008012949.3213</v>
      </c>
      <c r="R14" s="594">
        <f ca="1">'heavy or residual oil'!T141</f>
        <v>1472034108503.7212</v>
      </c>
      <c r="S14" s="594">
        <f ca="1">'heavy or residual oil'!U141</f>
        <v>1461703198131.9778</v>
      </c>
      <c r="T14" s="594">
        <f ca="1">'heavy or residual oil'!V141</f>
        <v>1452017126212.636</v>
      </c>
      <c r="U14" s="594">
        <f ca="1">'heavy or residual oil'!W141</f>
        <v>1442978093503.7573</v>
      </c>
      <c r="V14" s="594">
        <f ca="1">'heavy or residual oil'!X141</f>
        <v>1434588662291.3057</v>
      </c>
      <c r="W14" s="594">
        <f ca="1">'heavy or residual oil'!Y141</f>
        <v>1415829064897.5935</v>
      </c>
      <c r="X14" s="594">
        <f ca="1">'heavy or residual oil'!Z141</f>
        <v>1397382435310.425</v>
      </c>
      <c r="Y14" s="594">
        <f ca="1">'heavy or residual oil'!AA141</f>
        <v>1379243417680.4058</v>
      </c>
      <c r="Z14" s="594">
        <f ca="1">'heavy or residual oil'!AB141</f>
        <v>1361406748023.1731</v>
      </c>
      <c r="AA14" s="594">
        <f ca="1">'heavy or residual oil'!AC141</f>
        <v>1343867252643.3848</v>
      </c>
      <c r="AB14" s="594">
        <f ca="1">'heavy or residual oil'!AD141</f>
        <v>1326619846585.7397</v>
      </c>
      <c r="AC14" s="594">
        <f ca="1">'heavy or residual oil'!AE141</f>
        <v>1309659532112.5818</v>
      </c>
      <c r="AD14" s="594">
        <f ca="1">'heavy or residual oil'!AF141</f>
        <v>1292981397207.6118</v>
      </c>
      <c r="AE14" s="594">
        <f ca="1">'heavy or residual oil'!AG141</f>
        <v>1276580614105.2776</v>
      </c>
      <c r="AF14" s="594">
        <f ca="1">'heavy or residual oil'!AH141</f>
        <v>1260452437845.3916</v>
      </c>
    </row>
    <row r="15" spans="1:35">
      <c r="A15" s="20" t="s">
        <v>259</v>
      </c>
      <c r="B15" s="594">
        <f ca="1">'heavy or residual oil'!D142</f>
        <v>5233709785046.3213</v>
      </c>
      <c r="C15" s="594">
        <f ca="1">'heavy or residual oil'!E142</f>
        <v>5422185227068.0869</v>
      </c>
      <c r="D15" s="594">
        <f ca="1">'heavy or residual oil'!F142</f>
        <v>9575303395111.4297</v>
      </c>
      <c r="E15" s="594">
        <f ca="1">'heavy or residual oil'!G142</f>
        <v>11277597636415.156</v>
      </c>
      <c r="F15" s="594">
        <f ca="1">'heavy or residual oil'!H142</f>
        <v>10006443570170.738</v>
      </c>
      <c r="G15" s="594">
        <f ca="1">'heavy or residual oil'!I142</f>
        <v>10341730320628.719</v>
      </c>
      <c r="H15" s="594">
        <f ca="1">'heavy or residual oil'!J142</f>
        <v>10688252357405.992</v>
      </c>
      <c r="I15" s="594">
        <f ca="1">'heavy or residual oil'!K142</f>
        <v>11046386183003.051</v>
      </c>
      <c r="J15" s="594">
        <f ca="1">'heavy or residual oil'!L142</f>
        <v>11416520917027.201</v>
      </c>
      <c r="K15" s="594">
        <f ca="1">'heavy or residual oil'!M142</f>
        <v>11799058719012.939</v>
      </c>
      <c r="L15" s="594">
        <f ca="1">'heavy or residual oil'!N142</f>
        <v>12194415225411.797</v>
      </c>
      <c r="M15" s="594">
        <f ca="1">'heavy or residual oil'!O142</f>
        <v>12315110869282.766</v>
      </c>
      <c r="N15" s="594">
        <f ca="1">'heavy or residual oil'!P142</f>
        <v>12437003658605.238</v>
      </c>
      <c r="O15" s="594">
        <f ca="1">'heavy or residual oil'!Q142</f>
        <v>12560105422502.236</v>
      </c>
      <c r="P15" s="594">
        <f ca="1">'heavy or residual oil'!R142</f>
        <v>12684428107775.895</v>
      </c>
      <c r="Q15" s="594">
        <f ca="1">'heavy or residual oil'!S142</f>
        <v>12809983780064.061</v>
      </c>
      <c r="R15" s="594">
        <f ca="1">'heavy or residual oil'!T142</f>
        <v>12936784625008.596</v>
      </c>
      <c r="S15" s="594">
        <f ca="1">'heavy or residual oil'!U142</f>
        <v>13064842949435.307</v>
      </c>
      <c r="T15" s="594">
        <f ca="1">'heavy or residual oil'!V142</f>
        <v>13194171182545.797</v>
      </c>
      <c r="U15" s="594">
        <f ca="1">'heavy or residual oil'!W142</f>
        <v>13324781877121.234</v>
      </c>
      <c r="V15" s="594">
        <f ca="1">'heavy or residual oil'!X142</f>
        <v>13456687710738.186</v>
      </c>
      <c r="W15" s="594">
        <f ca="1">'heavy or residual oil'!Y142</f>
        <v>13443090771105.211</v>
      </c>
      <c r="X15" s="594">
        <f ca="1">'heavy or residual oil'!Z142</f>
        <v>13429508174987.215</v>
      </c>
      <c r="Y15" s="594">
        <f ca="1">'heavy or residual oil'!AA142</f>
        <v>13415939897786.824</v>
      </c>
      <c r="Z15" s="594">
        <f ca="1">'heavy or residual oil'!AB142</f>
        <v>13402385915090.75</v>
      </c>
      <c r="AA15" s="594">
        <f ca="1">'heavy or residual oil'!AC142</f>
        <v>13388846202667.102</v>
      </c>
      <c r="AB15" s="594">
        <f ca="1">'heavy or residual oil'!AD142</f>
        <v>13375320736462.748</v>
      </c>
      <c r="AC15" s="594">
        <f ca="1">'heavy or residual oil'!AE142</f>
        <v>13361809492600.695</v>
      </c>
      <c r="AD15" s="594">
        <f ca="1">'heavy or residual oil'!AF142</f>
        <v>13348312447377.559</v>
      </c>
      <c r="AE15" s="594">
        <f ca="1">'heavy or residual oil'!AG142</f>
        <v>13334829577261.008</v>
      </c>
      <c r="AF15" s="594">
        <f ca="1">'heavy or residual oil'!AH142</f>
        <v>13321360858887.299</v>
      </c>
    </row>
    <row r="16" spans="1:35">
      <c r="A16" s="20" t="s">
        <v>260</v>
      </c>
      <c r="B16" s="594">
        <f ca="1">'heavy or residual oil'!D143</f>
        <v>1442610810654.3564</v>
      </c>
      <c r="C16" s="594">
        <f ca="1">'heavy or residual oil'!E143</f>
        <v>1207583581948.7173</v>
      </c>
      <c r="D16" s="594">
        <f ca="1">'heavy or residual oil'!F143</f>
        <v>1804475451018.2749</v>
      </c>
      <c r="E16" s="594">
        <f ca="1">'heavy or residual oil'!G143</f>
        <v>2389267130161.5981</v>
      </c>
      <c r="F16" s="594">
        <f ca="1">'heavy or residual oil'!H143</f>
        <v>2145499456652.8569</v>
      </c>
      <c r="G16" s="594">
        <f ca="1">'heavy or residual oil'!I143</f>
        <v>2191040554179.6626</v>
      </c>
      <c r="H16" s="594">
        <f ca="1">'heavy or residual oil'!J143</f>
        <v>2237861163267.123</v>
      </c>
      <c r="I16" s="594">
        <f ca="1">'heavy or residual oil'!K143</f>
        <v>2286002073014.8408</v>
      </c>
      <c r="J16" s="594">
        <f ca="1">'heavy or residual oil'!L143</f>
        <v>2335505429401.7783</v>
      </c>
      <c r="K16" s="594">
        <f ca="1">'heavy or residual oil'!M143</f>
        <v>2386414781006.7119</v>
      </c>
      <c r="L16" s="594">
        <f ca="1">'heavy or residual oil'!N143</f>
        <v>2438775126275.0034</v>
      </c>
      <c r="M16" s="594">
        <f ca="1">'heavy or residual oil'!O143</f>
        <v>2473542071407.2959</v>
      </c>
      <c r="N16" s="594">
        <f ca="1">'heavy or residual oil'!P143</f>
        <v>2508881000852.2891</v>
      </c>
      <c r="O16" s="594">
        <f ca="1">'heavy or residual oil'!Q143</f>
        <v>2544802224423.0088</v>
      </c>
      <c r="P16" s="594">
        <f ca="1">'heavy or residual oil'!R143</f>
        <v>2581316246946.9209</v>
      </c>
      <c r="Q16" s="594">
        <f ca="1">'heavy or residual oil'!S143</f>
        <v>2618433772040.2905</v>
      </c>
      <c r="R16" s="594">
        <f ca="1">'heavy or residual oil'!T143</f>
        <v>2656165705956.3481</v>
      </c>
      <c r="S16" s="594">
        <f ca="1">'heavy or residual oil'!U143</f>
        <v>2694523161508.7192</v>
      </c>
      <c r="T16" s="594">
        <f ca="1">'heavy or residual oil'!V143</f>
        <v>2733517462071.5884</v>
      </c>
      <c r="U16" s="594">
        <f ca="1">'heavy or residual oil'!W143</f>
        <v>2773160145658.1147</v>
      </c>
      <c r="V16" s="594">
        <f ca="1">'heavy or residual oil'!X143</f>
        <v>2813462969078.6235</v>
      </c>
      <c r="W16" s="594">
        <f ca="1">'heavy or residual oil'!Y143</f>
        <v>2847199069780.667</v>
      </c>
      <c r="X16" s="594">
        <f ca="1">'heavy or residual oil'!Z143</f>
        <v>2881421680372.2803</v>
      </c>
      <c r="Y16" s="594">
        <f ca="1">'heavy or residual oil'!AA143</f>
        <v>2916138529749.0059</v>
      </c>
      <c r="Z16" s="594">
        <f ca="1">'heavy or residual oil'!AB143</f>
        <v>2951357474745.5991</v>
      </c>
      <c r="AA16" s="594">
        <f ca="1">'heavy or residual oil'!AC143</f>
        <v>2987086502287.6875</v>
      </c>
      <c r="AB16" s="594">
        <f ca="1">'heavy or residual oil'!AD143</f>
        <v>3023333731579.8276</v>
      </c>
      <c r="AC16" s="594">
        <f ca="1">'heavy or residual oil'!AE143</f>
        <v>3060107416330.5825</v>
      </c>
      <c r="AD16" s="594">
        <f ca="1">'heavy or residual oil'!AF143</f>
        <v>3097415947015.2339</v>
      </c>
      <c r="AE16" s="594">
        <f ca="1">'heavy or residual oil'!AG143</f>
        <v>3135267853176.7925</v>
      </c>
      <c r="AF16" s="594">
        <f ca="1">'heavy or residual oil'!AH143</f>
        <v>3173671805765.9194</v>
      </c>
    </row>
    <row r="17" spans="1:33">
      <c r="A17" s="20" t="s">
        <v>307</v>
      </c>
      <c r="B17" s="594">
        <f ca="1">'heavy or residual oil'!D144</f>
        <v>685818527383.5636</v>
      </c>
      <c r="C17" s="594">
        <f ca="1">'heavy or residual oil'!E144</f>
        <v>583572258701.3927</v>
      </c>
      <c r="D17" s="594">
        <f ca="1">'heavy or residual oil'!F144</f>
        <v>1196577094511.4866</v>
      </c>
      <c r="E17" s="594">
        <f ca="1">'heavy or residual oil'!G144</f>
        <v>1576110372198.8127</v>
      </c>
      <c r="F17" s="594">
        <f ca="1">'heavy or residual oil'!H144</f>
        <v>1448621293072.9492</v>
      </c>
      <c r="G17" s="594">
        <f ca="1">'heavy or residual oil'!I144</f>
        <v>1463828463154.9392</v>
      </c>
      <c r="H17" s="594">
        <f ca="1">'heavy or residual oil'!J144</f>
        <v>1479222429024.0894</v>
      </c>
      <c r="I17" s="594">
        <f ca="1">'heavy or residual oil'!K144</f>
        <v>1494806334715.3188</v>
      </c>
      <c r="J17" s="594">
        <f ca="1">'heavy or residual oil'!L144</f>
        <v>1510583399895.8054</v>
      </c>
      <c r="K17" s="594">
        <f ca="1">'heavy or residual oil'!M144</f>
        <v>1526556922127.5684</v>
      </c>
      <c r="L17" s="594">
        <f ca="1">'heavy or residual oil'!N144</f>
        <v>1542730279203.7871</v>
      </c>
      <c r="M17" s="594">
        <f ca="1">'heavy or residual oil'!O144</f>
        <v>1556531232306.752</v>
      </c>
      <c r="N17" s="594">
        <f ca="1">'heavy or residual oil'!P144</f>
        <v>1570462719786.4629</v>
      </c>
      <c r="O17" s="594">
        <f ca="1">'heavy or residual oil'!Q144</f>
        <v>1584526109099.1082</v>
      </c>
      <c r="P17" s="594">
        <f ca="1">'heavy or residual oil'!R144</f>
        <v>1598722784384.6548</v>
      </c>
      <c r="Q17" s="594">
        <f ca="1">'heavy or residual oil'!S144</f>
        <v>1613054146708.2185</v>
      </c>
      <c r="R17" s="594">
        <f ca="1">'heavy or residual oil'!T144</f>
        <v>1627521614305.4399</v>
      </c>
      <c r="S17" s="594">
        <f ca="1">'heavy or residual oil'!U144</f>
        <v>1642126622831.9521</v>
      </c>
      <c r="T17" s="594">
        <f ca="1">'heavy or residual oil'!V144</f>
        <v>1656870625617.0034</v>
      </c>
      <c r="U17" s="594">
        <f ca="1">'heavy or residual oil'!W144</f>
        <v>1671755093921.3179</v>
      </c>
      <c r="V17" s="594">
        <f ca="1">'heavy or residual oil'!X144</f>
        <v>1686781517199.2646</v>
      </c>
      <c r="W17" s="594">
        <f ca="1">'heavy or residual oil'!Y144</f>
        <v>1697916311270.6851</v>
      </c>
      <c r="X17" s="594">
        <f ca="1">'heavy or residual oil'!Z144</f>
        <v>1709132622703.8955</v>
      </c>
      <c r="Y17" s="594">
        <f ca="1">'heavy or residual oil'!AA144</f>
        <v>1720431174878.2742</v>
      </c>
      <c r="Z17" s="594">
        <f ca="1">'heavy or residual oil'!AB144</f>
        <v>1731812699395.5117</v>
      </c>
      <c r="AA17" s="594">
        <f ca="1">'heavy or residual oil'!AC144</f>
        <v>1743277936194.2546</v>
      </c>
      <c r="AB17" s="594">
        <f ca="1">'heavy or residual oil'!AD144</f>
        <v>1754827633666.551</v>
      </c>
      <c r="AC17" s="594">
        <f ca="1">'heavy or residual oil'!AE144</f>
        <v>1766462548776.105</v>
      </c>
      <c r="AD17" s="594">
        <f ca="1">'heavy or residual oil'!AF144</f>
        <v>1778183447178.3975</v>
      </c>
      <c r="AE17" s="594">
        <f ca="1">'heavy or residual oil'!AG144</f>
        <v>1789991103342.6785</v>
      </c>
      <c r="AF17" s="594">
        <f ca="1">'heavy or residual oil'!AH144</f>
        <v>1801886300675.8799</v>
      </c>
    </row>
    <row r="18" spans="1:33">
      <c r="A18" s="65" t="s">
        <v>308</v>
      </c>
      <c r="B18" s="594">
        <f ca="1">'heavy or residual oil'!D145</f>
        <v>1991332992285.0723</v>
      </c>
      <c r="C18" s="594">
        <f ca="1">'heavy or residual oil'!E145</f>
        <v>1992167827218.4548</v>
      </c>
      <c r="D18" s="594">
        <f ca="1">'heavy or residual oil'!F145</f>
        <v>3854450530334.6719</v>
      </c>
      <c r="E18" s="594">
        <f ca="1">'heavy or residual oil'!G145</f>
        <v>4817968295031.2402</v>
      </c>
      <c r="F18" s="594">
        <f ca="1">'heavy or residual oil'!H145</f>
        <v>4764321536661.415</v>
      </c>
      <c r="G18" s="594">
        <f ca="1">'heavy or residual oil'!I145</f>
        <v>4828692321976.1338</v>
      </c>
      <c r="H18" s="594">
        <f ca="1">'heavy or residual oil'!J145</f>
        <v>4893932821471.5898</v>
      </c>
      <c r="I18" s="594">
        <f ca="1">'heavy or residual oil'!K145</f>
        <v>4960054785862.8418</v>
      </c>
      <c r="J18" s="594">
        <f ca="1">'heavy or residual oil'!L145</f>
        <v>5027070124628.9463</v>
      </c>
      <c r="K18" s="594">
        <f ca="1">'heavy or residual oil'!M145</f>
        <v>5094990908158.0283</v>
      </c>
      <c r="L18" s="594">
        <f ca="1">'heavy or residual oil'!N145</f>
        <v>5163829369921.3174</v>
      </c>
      <c r="M18" s="594">
        <f ca="1">'heavy or residual oil'!O145</f>
        <v>5220206128643.9453</v>
      </c>
      <c r="N18" s="594">
        <f ca="1">'heavy or residual oil'!P145</f>
        <v>5277198387743.5977</v>
      </c>
      <c r="O18" s="594">
        <f ca="1">'heavy or residual oil'!Q145</f>
        <v>5334812867023.3027</v>
      </c>
      <c r="P18" s="594">
        <f ca="1">'heavy or residual oil'!R145</f>
        <v>5393056359650.3896</v>
      </c>
      <c r="Q18" s="594">
        <f ca="1">'heavy or residual oil'!S145</f>
        <v>5451935732957.4482</v>
      </c>
      <c r="R18" s="594">
        <f ca="1">'heavy or residual oil'!T145</f>
        <v>5511457929252.0371</v>
      </c>
      <c r="S18" s="594">
        <f ca="1">'heavy or residual oil'!U145</f>
        <v>5571629966635.2354</v>
      </c>
      <c r="T18" s="594">
        <f ca="1">'heavy or residual oil'!V145</f>
        <v>5632458939829.125</v>
      </c>
      <c r="U18" s="594">
        <f ca="1">'heavy or residual oil'!W145</f>
        <v>5693952021013.3125</v>
      </c>
      <c r="V18" s="594">
        <f ca="1">'heavy or residual oil'!X145</f>
        <v>5756116460670.5791</v>
      </c>
      <c r="W18" s="594">
        <f ca="1">'heavy or residual oil'!Y145</f>
        <v>5765131511880.9717</v>
      </c>
      <c r="X18" s="594">
        <f ca="1">'heavy or residual oil'!Z145</f>
        <v>5774160682185.1816</v>
      </c>
      <c r="Y18" s="594">
        <f ca="1">'heavy or residual oil'!AA145</f>
        <v>5783203993696.0957</v>
      </c>
      <c r="Z18" s="594">
        <f ca="1">'heavy or residual oil'!AB145</f>
        <v>5792261468561.2305</v>
      </c>
      <c r="AA18" s="594">
        <f ca="1">'heavy or residual oil'!AC145</f>
        <v>5801333128962.7969</v>
      </c>
      <c r="AB18" s="594">
        <f ca="1">'heavy or residual oil'!AD145</f>
        <v>5810418997117.7412</v>
      </c>
      <c r="AC18" s="594">
        <f ca="1">'heavy or residual oil'!AE145</f>
        <v>5819519095277.8047</v>
      </c>
      <c r="AD18" s="594">
        <f ca="1">'heavy or residual oil'!AF145</f>
        <v>5828633445729.582</v>
      </c>
      <c r="AE18" s="594">
        <f ca="1">'heavy or residual oil'!AG145</f>
        <v>5837762070794.5693</v>
      </c>
      <c r="AF18" s="594">
        <f ca="1">'heavy or residual oil'!AH145</f>
        <v>5846904992829.2246</v>
      </c>
    </row>
    <row r="19" spans="1:33">
      <c r="A19" s="20" t="s">
        <v>309</v>
      </c>
      <c r="B19" s="594">
        <f ca="1">'heavy or residual oil'!D146</f>
        <v>339862633932.2796</v>
      </c>
      <c r="C19" s="594">
        <f ca="1">'heavy or residual oil'!E146</f>
        <v>340002152314.41907</v>
      </c>
      <c r="D19" s="594">
        <f ca="1">'heavy or residual oil'!F146</f>
        <v>658125362893.75891</v>
      </c>
      <c r="E19" s="594">
        <f ca="1">'heavy or residual oil'!G146</f>
        <v>820701120867.37537</v>
      </c>
      <c r="F19" s="594">
        <f ca="1">'heavy or residual oil'!H146</f>
        <v>810809330364.14026</v>
      </c>
      <c r="G19" s="594">
        <f ca="1">'heavy or residual oil'!I146</f>
        <v>822128717500.85071</v>
      </c>
      <c r="H19" s="594">
        <f ca="1">'heavy or residual oil'!J146</f>
        <v>833615073309.04895</v>
      </c>
      <c r="I19" s="594">
        <f ca="1">'heavy or residual oil'!K146</f>
        <v>845271193860.80371</v>
      </c>
      <c r="J19" s="594">
        <f ca="1">'heavy or residual oil'!L146</f>
        <v>857099933798.58728</v>
      </c>
      <c r="K19" s="594">
        <f ca="1">'heavy or residual oil'!M146</f>
        <v>869104207927.00598</v>
      </c>
      <c r="L19" s="594">
        <f ca="1">'heavy or residual oil'!N146</f>
        <v>881286992856.84888</v>
      </c>
      <c r="M19" s="594">
        <f ca="1">'heavy or residual oil'!O146</f>
        <v>890409062142.17603</v>
      </c>
      <c r="N19" s="594">
        <f ca="1">'heavy or residual oil'!P146</f>
        <v>899638900696.1156</v>
      </c>
      <c r="O19" s="594">
        <f ca="1">'heavy or residual oil'!Q146</f>
        <v>908977551210.44458</v>
      </c>
      <c r="P19" s="594">
        <f ca="1">'heavy or residual oil'!R146</f>
        <v>918426069952.8158</v>
      </c>
      <c r="Q19" s="594">
        <f ca="1">'heavy or residual oil'!S146</f>
        <v>927985526879.08081</v>
      </c>
      <c r="R19" s="594">
        <f ca="1">'heavy or residual oil'!T146</f>
        <v>937657005747.43066</v>
      </c>
      <c r="S19" s="594">
        <f ca="1">'heavy or residual oil'!U146</f>
        <v>947441604234.3595</v>
      </c>
      <c r="T19" s="594">
        <f ca="1">'heavy or residual oil'!V146</f>
        <v>957340434052.46045</v>
      </c>
      <c r="U19" s="594">
        <f ca="1">'heavy or residual oil'!W146</f>
        <v>967354621070.0719</v>
      </c>
      <c r="V19" s="594">
        <f ca="1">'heavy or residual oil'!X146</f>
        <v>977485305432.77441</v>
      </c>
      <c r="W19" s="594">
        <f ca="1">'heavy or residual oil'!Y146</f>
        <v>978757796919.22595</v>
      </c>
      <c r="X19" s="594">
        <f ca="1">'heavy or residual oil'!Z146</f>
        <v>980036179972.12622</v>
      </c>
      <c r="Y19" s="594">
        <f ca="1">'heavy or residual oil'!AA146</f>
        <v>981320405001.36584</v>
      </c>
      <c r="Z19" s="594">
        <f ca="1">'heavy or residual oil'!AB146</f>
        <v>982610423226.52527</v>
      </c>
      <c r="AA19" s="594">
        <f ca="1">'heavy or residual oil'!AC146</f>
        <v>983906186664.75513</v>
      </c>
      <c r="AB19" s="594">
        <f ca="1">'heavy or residual oil'!AD146</f>
        <v>985207648118.84204</v>
      </c>
      <c r="AC19" s="594">
        <f ca="1">'heavy or residual oil'!AE146</f>
        <v>986514761165.4502</v>
      </c>
      <c r="AD19" s="594">
        <f ca="1">'heavy or residual oil'!AF146</f>
        <v>987827480143.54492</v>
      </c>
      <c r="AE19" s="594">
        <f ca="1">'heavy or residual oil'!AG146</f>
        <v>989145760142.98865</v>
      </c>
      <c r="AF19" s="594">
        <f ca="1">'heavy or residual oil'!AH146</f>
        <v>990469556993.30933</v>
      </c>
    </row>
    <row r="20" spans="1:33">
      <c r="A20" s="20" t="s">
        <v>310</v>
      </c>
      <c r="B20" s="594">
        <f ca="1">'heavy or residual oil'!D147</f>
        <v>594790983056.26587</v>
      </c>
      <c r="C20" s="594">
        <f ca="1">'heavy or residual oil'!E147</f>
        <v>594975139181.19263</v>
      </c>
      <c r="D20" s="594">
        <f ca="1">'heavy or residual oil'!F147</f>
        <v>1157505689887.7759</v>
      </c>
      <c r="E20" s="594">
        <f ca="1">'heavy or residual oil'!G147</f>
        <v>1404187161957.8484</v>
      </c>
      <c r="F20" s="594">
        <f ca="1">'heavy or residual oil'!H147</f>
        <v>1371974743258.8374</v>
      </c>
      <c r="G20" s="594">
        <f ca="1">'heavy or residual oil'!I147</f>
        <v>1398531296058.2778</v>
      </c>
      <c r="H20" s="594">
        <f ca="1">'heavy or residual oil'!J147</f>
        <v>1425755366214.7859</v>
      </c>
      <c r="I20" s="594">
        <f ca="1">'heavy or residual oil'!K147</f>
        <v>1453667856015.6707</v>
      </c>
      <c r="J20" s="594">
        <f ca="1">'heavy or residual oil'!L147</f>
        <v>1482290407597.5457</v>
      </c>
      <c r="K20" s="594">
        <f ca="1">'heavy or residual oil'!M147</f>
        <v>1511645430550.9377</v>
      </c>
      <c r="L20" s="594">
        <f ca="1">'heavy or residual oil'!N147</f>
        <v>1541756130575.6829</v>
      </c>
      <c r="M20" s="594">
        <f ca="1">'heavy or residual oil'!O147</f>
        <v>1547599609134.8416</v>
      </c>
      <c r="N20" s="594">
        <f ca="1">'heavy or residual oil'!P147</f>
        <v>1553686798983.9958</v>
      </c>
      <c r="O20" s="594">
        <f ca="1">'heavy or residual oil'!Q147</f>
        <v>1560017415230.0701</v>
      </c>
      <c r="P20" s="594">
        <f ca="1">'heavy or residual oil'!R147</f>
        <v>1566591218097.0525</v>
      </c>
      <c r="Q20" s="594">
        <f ca="1">'heavy or residual oil'!S147</f>
        <v>1573408012628.9617</v>
      </c>
      <c r="R20" s="594">
        <f ca="1">'heavy or residual oil'!T147</f>
        <v>1580467648402.5044</v>
      </c>
      <c r="S20" s="594">
        <f ca="1">'heavy or residual oil'!U147</f>
        <v>1587770019249.3022</v>
      </c>
      <c r="T20" s="594">
        <f ca="1">'heavy or residual oil'!V147</f>
        <v>1595315062987.6096</v>
      </c>
      <c r="U20" s="594">
        <f ca="1">'heavy or residual oil'!W147</f>
        <v>1603102761163.3879</v>
      </c>
      <c r="V20" s="594">
        <f ca="1">'heavy or residual oil'!X147</f>
        <v>1611133138800.6682</v>
      </c>
      <c r="W20" s="594">
        <f ca="1">'heavy or residual oil'!Y147</f>
        <v>1607971300075.9382</v>
      </c>
      <c r="X20" s="594">
        <f ca="1">'heavy or residual oil'!Z147</f>
        <v>1604890279231.2112</v>
      </c>
      <c r="Y20" s="594">
        <f ca="1">'heavy or residual oil'!AA147</f>
        <v>1601888908860.3777</v>
      </c>
      <c r="Z20" s="594">
        <f ca="1">'heavy or residual oil'!AB147</f>
        <v>1598966039250.8179</v>
      </c>
      <c r="AA20" s="594">
        <f ca="1">'heavy or residual oil'!AC147</f>
        <v>1596120538116.5908</v>
      </c>
      <c r="AB20" s="594">
        <f ca="1">'heavy or residual oil'!AD147</f>
        <v>1593351290335.6541</v>
      </c>
      <c r="AC20" s="594">
        <f ca="1">'heavy or residual oil'!AE147</f>
        <v>1590657197691.0437</v>
      </c>
      <c r="AD20" s="594">
        <f ca="1">'heavy or residual oil'!AF147</f>
        <v>1588037178615.9622</v>
      </c>
      <c r="AE20" s="594">
        <f ca="1">'heavy or residual oil'!AG147</f>
        <v>1585490167942.71</v>
      </c>
      <c r="AF20" s="594">
        <f ca="1">'heavy or residual oil'!AH147</f>
        <v>1583015116655.4072</v>
      </c>
    </row>
    <row r="21" spans="1:33">
      <c r="A21" s="20" t="s">
        <v>263</v>
      </c>
      <c r="B21" s="594">
        <f ca="1">'heavy or residual oil'!D148</f>
        <v>458062431662.11096</v>
      </c>
      <c r="C21" s="594">
        <f ca="1">'heavy or residual oil'!E148</f>
        <v>430871748071.0127</v>
      </c>
      <c r="D21" s="594">
        <f ca="1">'heavy or residual oil'!F148</f>
        <v>610393178172.4248</v>
      </c>
      <c r="E21" s="594">
        <f ca="1">'heavy or residual oil'!G148</f>
        <v>701054669637.79834</v>
      </c>
      <c r="F21" s="594">
        <f ca="1">'heavy or residual oil'!H148</f>
        <v>716140988097.31702</v>
      </c>
      <c r="G21" s="594">
        <f ca="1">'heavy or residual oil'!I148</f>
        <v>717710609758.50964</v>
      </c>
      <c r="H21" s="594">
        <f ca="1">'heavy or residual oil'!J148</f>
        <v>719283742136.43884</v>
      </c>
      <c r="I21" s="594">
        <f ca="1">'heavy or residual oil'!K148</f>
        <v>720860393127.98987</v>
      </c>
      <c r="J21" s="594">
        <f ca="1">'heavy or residual oil'!L148</f>
        <v>722440570647.83875</v>
      </c>
      <c r="K21" s="594">
        <f ca="1">'heavy or residual oil'!M148</f>
        <v>724024282628.49231</v>
      </c>
      <c r="L21" s="594">
        <f ca="1">'heavy or residual oil'!N148</f>
        <v>725611537020.32751</v>
      </c>
      <c r="M21" s="594">
        <f ca="1">'heavy or residual oil'!O148</f>
        <v>702198008198.0863</v>
      </c>
      <c r="N21" s="594">
        <f ca="1">'heavy or residual oil'!P148</f>
        <v>679592403511.14185</v>
      </c>
      <c r="O21" s="594">
        <f ca="1">'heavy or residual oil'!Q148</f>
        <v>657767432553.06384</v>
      </c>
      <c r="P21" s="594">
        <f ca="1">'heavy or residual oil'!R148</f>
        <v>636696732919.08569</v>
      </c>
      <c r="Q21" s="594">
        <f ca="1">'heavy or residual oil'!S148</f>
        <v>616354838715.89343</v>
      </c>
      <c r="R21" s="594">
        <f ca="1">'heavy or residual oil'!T148</f>
        <v>596717150140.68835</v>
      </c>
      <c r="S21" s="594">
        <f ca="1">'heavy or residual oil'!U148</f>
        <v>577759904093.22327</v>
      </c>
      <c r="T21" s="594">
        <f ca="1">'heavy or residual oil'!V148</f>
        <v>559460145785.7417</v>
      </c>
      <c r="U21" s="594">
        <f ca="1">'heavy or residual oil'!W148</f>
        <v>541795701316.94708</v>
      </c>
      <c r="V21" s="594">
        <f ca="1">'heavy or residual oil'!X148</f>
        <v>524745151177.27063</v>
      </c>
      <c r="W21" s="594">
        <f ca="1">'heavy or residual oil'!Y148</f>
        <v>510667551705.81525</v>
      </c>
      <c r="X21" s="594">
        <f ca="1">'heavy or residual oil'!Z148</f>
        <v>496991562937.22034</v>
      </c>
      <c r="Y21" s="594">
        <f ca="1">'heavy or residual oil'!AA148</f>
        <v>483705737626.5611</v>
      </c>
      <c r="Z21" s="594">
        <f ca="1">'heavy or residual oil'!AB148</f>
        <v>470798954817.54858</v>
      </c>
      <c r="AA21" s="594">
        <f ca="1">'heavy or residual oil'!AC148</f>
        <v>458260410542.10297</v>
      </c>
      <c r="AB21" s="594">
        <f ca="1">'heavy or residual oil'!AD148</f>
        <v>446079608785.02448</v>
      </c>
      <c r="AC21" s="594">
        <f ca="1">'heavy or residual oil'!AE148</f>
        <v>434246352706.20331</v>
      </c>
      <c r="AD21" s="594">
        <f ca="1">'heavy or residual oil'!AF148</f>
        <v>422750736113.02942</v>
      </c>
      <c r="AE21" s="594">
        <f ca="1">'heavy or residual oil'!AG148</f>
        <v>411583135175.86975</v>
      </c>
      <c r="AF21" s="594">
        <f ca="1">'heavy or residual oil'!AH148</f>
        <v>400734200379.68512</v>
      </c>
    </row>
    <row r="22" spans="1:33">
      <c r="A22" s="20" t="s">
        <v>311</v>
      </c>
      <c r="B22" s="594">
        <f ca="1">'heavy or residual oil'!D149</f>
        <v>2438894124519.3413</v>
      </c>
      <c r="C22" s="594">
        <f ca="1">'heavy or residual oil'!E149</f>
        <v>2291422037154.8984</v>
      </c>
      <c r="D22" s="594">
        <f ca="1">'heavy or residual oil'!F149</f>
        <v>3215575748586.0981</v>
      </c>
      <c r="E22" s="594">
        <f ca="1">'heavy or residual oil'!G149</f>
        <v>3679479969823.395</v>
      </c>
      <c r="F22" s="594">
        <f ca="1">'heavy or residual oil'!H149</f>
        <v>3761320864992.3887</v>
      </c>
      <c r="G22" s="594">
        <f ca="1">'heavy or residual oil'!I149</f>
        <v>3769788137856.5005</v>
      </c>
      <c r="H22" s="594">
        <f ca="1">'heavy or residual oil'!J149</f>
        <v>3778274490488.2578</v>
      </c>
      <c r="I22" s="594">
        <f ca="1">'heavy or residual oil'!K149</f>
        <v>3786779965892.6797</v>
      </c>
      <c r="J22" s="594">
        <f ca="1">'heavy or residual oil'!L149</f>
        <v>3795304607171.7207</v>
      </c>
      <c r="K22" s="594">
        <f ca="1">'heavy or residual oil'!M149</f>
        <v>3803848457524.4941</v>
      </c>
      <c r="L22" s="594">
        <f ca="1">'heavy or residual oil'!N149</f>
        <v>3812411560247.4888</v>
      </c>
      <c r="M22" s="594">
        <f ca="1">'heavy or residual oil'!O149</f>
        <v>3683291454910.9326</v>
      </c>
      <c r="N22" s="594">
        <f ca="1">'heavy or residual oil'!P149</f>
        <v>3558558362751.9839</v>
      </c>
      <c r="O22" s="594">
        <f ca="1">'heavy or residual oil'!Q149</f>
        <v>3438063378553.501</v>
      </c>
      <c r="P22" s="594">
        <f ca="1">'heavy or residual oil'!R149</f>
        <v>3321662652867.5327</v>
      </c>
      <c r="Q22" s="594">
        <f ca="1">'heavy or residual oil'!S149</f>
        <v>3209217220374.0464</v>
      </c>
      <c r="R22" s="594">
        <f ca="1">'heavy or residual oil'!T149</f>
        <v>3100592834066.9849</v>
      </c>
      <c r="S22" s="594">
        <f ca="1">'heavy or residual oil'!U149</f>
        <v>2995659805069.8179</v>
      </c>
      <c r="T22" s="594">
        <f ca="1">'heavy or residual oil'!V149</f>
        <v>2894292847889.4546</v>
      </c>
      <c r="U22" s="594">
        <f ca="1">'heavy or residual oil'!W149</f>
        <v>2796370930923.9028</v>
      </c>
      <c r="V22" s="594">
        <f ca="1">'heavy or residual oil'!X149</f>
        <v>2701777132045.2793</v>
      </c>
      <c r="W22" s="594">
        <f ca="1">'heavy or residual oil'!Y149</f>
        <v>2624991787278.0581</v>
      </c>
      <c r="X22" s="594">
        <f ca="1">'heavy or residual oil'!Z149</f>
        <v>2550395196188.6299</v>
      </c>
      <c r="Y22" s="594">
        <f ca="1">'heavy or residual oil'!AA149</f>
        <v>2477924971282.4204</v>
      </c>
      <c r="Z22" s="594">
        <f ca="1">'heavy or residual oil'!AB149</f>
        <v>2407520503337.9131</v>
      </c>
      <c r="AA22" s="594">
        <f ca="1">'heavy or residual oil'!AC149</f>
        <v>2339122910719.3325</v>
      </c>
      <c r="AB22" s="594">
        <f ca="1">'heavy or residual oil'!AD149</f>
        <v>2272674990134.0913</v>
      </c>
      <c r="AC22" s="594">
        <f ca="1">'heavy or residual oil'!AE149</f>
        <v>2208121168793.8403</v>
      </c>
      <c r="AD22" s="594">
        <f ca="1">'heavy or residual oil'!AF149</f>
        <v>2145407457939.1006</v>
      </c>
      <c r="AE22" s="594">
        <f ca="1">'heavy or residual oil'!AG149</f>
        <v>2084481407688.6135</v>
      </c>
      <c r="AF22" s="594">
        <f ca="1">'heavy or residual oil'!AH149</f>
        <v>2025292063175.6526</v>
      </c>
    </row>
    <row r="23" spans="1:33">
      <c r="A23" s="20" t="s">
        <v>266</v>
      </c>
      <c r="B23" s="594">
        <f ca="1">'heavy or residual oil'!D150</f>
        <v>2712516112403.9995</v>
      </c>
      <c r="C23" s="594">
        <f ca="1">'heavy or residual oil'!E150</f>
        <v>1249185051765</v>
      </c>
      <c r="D23" s="594">
        <f ca="1">'heavy or residual oil'!F150</f>
        <v>555193356340</v>
      </c>
      <c r="E23" s="594">
        <f ca="1">'heavy or residual oil'!G150</f>
        <v>448120351903</v>
      </c>
      <c r="F23" s="594">
        <f ca="1">'heavy or residual oil'!H150</f>
        <v>462193362791.85461</v>
      </c>
      <c r="G23" s="594">
        <f ca="1">'heavy or residual oil'!I150</f>
        <v>457642837295.89343</v>
      </c>
      <c r="H23" s="594">
        <f ca="1">'heavy or residual oil'!J150</f>
        <v>453137114006.01392</v>
      </c>
      <c r="I23" s="594">
        <f ca="1">'heavy or residual oil'!K150</f>
        <v>448675751822.02417</v>
      </c>
      <c r="J23" s="594">
        <f ca="1">'heavy or residual oil'!L150</f>
        <v>444258313986.58484</v>
      </c>
      <c r="K23" s="594">
        <f ca="1">'heavy or residual oil'!M150</f>
        <v>439884368042.45172</v>
      </c>
      <c r="L23" s="594">
        <f ca="1">'heavy or residual oil'!N150</f>
        <v>435553485790.13904</v>
      </c>
      <c r="M23" s="594">
        <f ca="1">'heavy or residual oil'!O150</f>
        <v>427851288750.6236</v>
      </c>
      <c r="N23" s="594">
        <f ca="1">'heavy or residual oil'!P150</f>
        <v>420285295050.47052</v>
      </c>
      <c r="O23" s="594">
        <f ca="1">'heavy or residual oil'!Q150</f>
        <v>412853096110.73035</v>
      </c>
      <c r="P23" s="594">
        <f ca="1">'heavy or residual oil'!R150</f>
        <v>405552325945.04053</v>
      </c>
      <c r="Q23" s="594">
        <f ca="1">'heavy or residual oil'!S150</f>
        <v>398380660406.43079</v>
      </c>
      <c r="R23" s="594">
        <f ca="1">'heavy or residual oil'!T150</f>
        <v>391335816447.44788</v>
      </c>
      <c r="S23" s="594">
        <f ca="1">'heavy or residual oil'!U150</f>
        <v>384415551393.36407</v>
      </c>
      <c r="T23" s="594">
        <f ca="1">'heavy or residual oil'!V150</f>
        <v>377617662228.23804</v>
      </c>
      <c r="U23" s="594">
        <f ca="1">'heavy or residual oil'!W150</f>
        <v>370939984893.60077</v>
      </c>
      <c r="V23" s="594">
        <f ca="1">'heavy or residual oil'!X150</f>
        <v>364380393599.54327</v>
      </c>
      <c r="W23" s="594">
        <f ca="1">'heavy or residual oil'!Y150</f>
        <v>358129050867.24518</v>
      </c>
      <c r="X23" s="594">
        <f ca="1">'heavy or residual oil'!Z150</f>
        <v>351984956731.86145</v>
      </c>
      <c r="Y23" s="594">
        <f ca="1">'heavy or residual oil'!AA150</f>
        <v>345946271226.83887</v>
      </c>
      <c r="Z23" s="594">
        <f ca="1">'heavy or residual oil'!AB150</f>
        <v>340011185952.25555</v>
      </c>
      <c r="AA23" s="594">
        <f ca="1">'heavy or residual oil'!AC150</f>
        <v>334177923533.26093</v>
      </c>
      <c r="AB23" s="594">
        <f ca="1">'heavy or residual oil'!AD150</f>
        <v>328444737087.80688</v>
      </c>
      <c r="AC23" s="594">
        <f ca="1">'heavy or residual oil'!AE150</f>
        <v>322809909703.51044</v>
      </c>
      <c r="AD23" s="594">
        <f ca="1">'heavy or residual oil'!AF150</f>
        <v>317271753923.49164</v>
      </c>
      <c r="AE23" s="594">
        <f ca="1">'heavy or residual oil'!AG150</f>
        <v>311828611241.0321</v>
      </c>
      <c r="AF23" s="594">
        <f ca="1">'heavy or residual oil'!AH150</f>
        <v>306478851602.90356</v>
      </c>
      <c r="AG23" s="31"/>
    </row>
    <row r="24" spans="1:33">
      <c r="A24" s="65" t="s">
        <v>267</v>
      </c>
      <c r="B24" s="594">
        <f ca="1">'heavy or residual oil'!D151</f>
        <v>0</v>
      </c>
      <c r="C24" s="594">
        <f ca="1">'heavy or residual oil'!E151</f>
        <v>0</v>
      </c>
      <c r="D24" s="594">
        <f ca="1">'heavy or residual oil'!F151</f>
        <v>15862667324</v>
      </c>
      <c r="E24" s="594">
        <f ca="1">'heavy or residual oil'!G151</f>
        <v>39656668310</v>
      </c>
      <c r="F24" s="594">
        <f ca="1">'heavy or residual oil'!H151</f>
        <v>42203884180.164146</v>
      </c>
      <c r="G24" s="594">
        <f ca="1">'heavy or residual oil'!I151</f>
        <v>42580161913.263428</v>
      </c>
      <c r="H24" s="594">
        <f ca="1">'heavy or residual oil'!J151</f>
        <v>42956439646.362709</v>
      </c>
      <c r="I24" s="594">
        <f ca="1">'heavy or residual oil'!K151</f>
        <v>43332717379.46212</v>
      </c>
      <c r="J24" s="594">
        <f ca="1">'heavy or residual oil'!L151</f>
        <v>43708995112.561394</v>
      </c>
      <c r="K24" s="594">
        <f ca="1">'heavy or residual oil'!M151</f>
        <v>44085272845.660667</v>
      </c>
      <c r="L24" s="594">
        <f ca="1">'heavy or residual oil'!N151</f>
        <v>44461550578.759972</v>
      </c>
      <c r="M24" s="594">
        <f ca="1">'heavy or residual oil'!O151</f>
        <v>44405416223.658745</v>
      </c>
      <c r="N24" s="594">
        <f ca="1">'heavy or residual oil'!P151</f>
        <v>44349281868.557541</v>
      </c>
      <c r="O24" s="594">
        <f ca="1">'heavy or residual oil'!Q151</f>
        <v>44293147513.456337</v>
      </c>
      <c r="P24" s="594">
        <f ca="1">'heavy or residual oil'!R151</f>
        <v>44237013158.355133</v>
      </c>
      <c r="Q24" s="594">
        <f ca="1">'heavy or residual oil'!S151</f>
        <v>44180878803.253929</v>
      </c>
      <c r="R24" s="594">
        <f ca="1">'heavy or residual oil'!T151</f>
        <v>44124744448.152725</v>
      </c>
      <c r="S24" s="594">
        <f ca="1">'heavy or residual oil'!U151</f>
        <v>44068610093.051521</v>
      </c>
      <c r="T24" s="594">
        <f ca="1">'heavy or residual oil'!V151</f>
        <v>44012475737.950317</v>
      </c>
      <c r="U24" s="594">
        <f ca="1">'heavy or residual oil'!W151</f>
        <v>43956341382.849113</v>
      </c>
      <c r="V24" s="594">
        <f ca="1">'heavy or residual oil'!X151</f>
        <v>43900207027.747925</v>
      </c>
      <c r="W24" s="594">
        <f ca="1">'heavy or residual oil'!Y151</f>
        <v>43863808473.892769</v>
      </c>
      <c r="X24" s="594">
        <f ca="1">'heavy or residual oil'!Z151</f>
        <v>43827409920.037605</v>
      </c>
      <c r="Y24" s="594">
        <f ca="1">'heavy or residual oil'!AA151</f>
        <v>43791011366.182449</v>
      </c>
      <c r="Z24" s="594">
        <f ca="1">'heavy or residual oil'!AB151</f>
        <v>43754612812.327293</v>
      </c>
      <c r="AA24" s="594">
        <f ca="1">'heavy or residual oil'!AC151</f>
        <v>43718214258.472137</v>
      </c>
      <c r="AB24" s="594">
        <f ca="1">'heavy or residual oil'!AD151</f>
        <v>43681815704.616982</v>
      </c>
      <c r="AC24" s="594">
        <f ca="1">'heavy or residual oil'!AE151</f>
        <v>43645417150.761826</v>
      </c>
      <c r="AD24" s="594">
        <f ca="1">'heavy or residual oil'!AF151</f>
        <v>43609018596.906662</v>
      </c>
      <c r="AE24" s="594">
        <f ca="1">'heavy or residual oil'!AG151</f>
        <v>43572620043.051506</v>
      </c>
      <c r="AF24" s="594">
        <f ca="1">'heavy or residual oil'!AH151</f>
        <v>43536221489.196335</v>
      </c>
    </row>
    <row r="25" spans="1:33">
      <c r="A25" s="65" t="s">
        <v>268</v>
      </c>
      <c r="B25" s="594">
        <f ca="1">'heavy or residual oil'!D152</f>
        <v>479845686551</v>
      </c>
      <c r="C25" s="594">
        <f ca="1">'heavy or residual oil'!E152</f>
        <v>341047347466</v>
      </c>
      <c r="D25" s="594">
        <f ca="1">'heavy or residual oil'!F152</f>
        <v>237940009860</v>
      </c>
      <c r="E25" s="594">
        <f ca="1">'heavy or residual oil'!G152</f>
        <v>218111675705</v>
      </c>
      <c r="F25" s="594">
        <f ca="1">'heavy or residual oil'!H152</f>
        <v>218329787380.70499</v>
      </c>
      <c r="G25" s="594">
        <f ca="1">'heavy or residual oil'!I152</f>
        <v>218548117168.08566</v>
      </c>
      <c r="H25" s="594">
        <f ca="1">'heavy or residual oil'!J152</f>
        <v>218766665285.25372</v>
      </c>
      <c r="I25" s="594">
        <f ca="1">'heavy or residual oil'!K152</f>
        <v>218985431950.53894</v>
      </c>
      <c r="J25" s="594">
        <f ca="1">'heavy or residual oil'!L152</f>
        <v>219204417382.48944</v>
      </c>
      <c r="K25" s="594">
        <f ca="1">'heavy or residual oil'!M152</f>
        <v>219423621799.87192</v>
      </c>
      <c r="L25" s="594">
        <f ca="1">'heavy or residual oil'!N152</f>
        <v>219643045421.67175</v>
      </c>
      <c r="M25" s="594">
        <f ca="1">'heavy or residual oil'!O152</f>
        <v>219862688467.09341</v>
      </c>
      <c r="N25" s="594">
        <f ca="1">'heavy or residual oil'!P152</f>
        <v>220082551155.56049</v>
      </c>
      <c r="O25" s="594">
        <f ca="1">'heavy or residual oil'!Q152</f>
        <v>220302633706.71603</v>
      </c>
      <c r="P25" s="594">
        <f ca="1">'heavy or residual oil'!R152</f>
        <v>220522936340.42273</v>
      </c>
      <c r="Q25" s="594">
        <f ca="1">'heavy or residual oil'!S152</f>
        <v>220743459276.76312</v>
      </c>
      <c r="R25" s="594">
        <f ca="1">'heavy or residual oil'!T152</f>
        <v>220964202736.03986</v>
      </c>
      <c r="S25" s="594">
        <f ca="1">'heavy or residual oil'!U152</f>
        <v>221185166938.77588</v>
      </c>
      <c r="T25" s="594">
        <f ca="1">'heavy or residual oil'!V152</f>
        <v>221406352105.71463</v>
      </c>
      <c r="U25" s="594">
        <f ca="1">'heavy or residual oil'!W152</f>
        <v>221627758457.82031</v>
      </c>
      <c r="V25" s="594">
        <f ca="1">'heavy or residual oil'!X152</f>
        <v>221849386216.27811</v>
      </c>
      <c r="W25" s="594">
        <f ca="1">'heavy or residual oil'!Y152</f>
        <v>220740139285.19672</v>
      </c>
      <c r="X25" s="594">
        <f ca="1">'heavy or residual oil'!Z152</f>
        <v>219636438588.77072</v>
      </c>
      <c r="Y25" s="594">
        <f ca="1">'heavy or residual oil'!AA152</f>
        <v>218538256395.82687</v>
      </c>
      <c r="Z25" s="594">
        <f ca="1">'heavy or residual oil'!AB152</f>
        <v>217445565113.84775</v>
      </c>
      <c r="AA25" s="594">
        <f ca="1">'heavy or residual oil'!AC152</f>
        <v>216358337288.2785</v>
      </c>
      <c r="AB25" s="594">
        <f ca="1">'heavy or residual oil'!AD152</f>
        <v>215276545601.8371</v>
      </c>
      <c r="AC25" s="594">
        <f ca="1">'heavy or residual oil'!AE152</f>
        <v>214200162873.82791</v>
      </c>
      <c r="AD25" s="594">
        <f ca="1">'heavy or residual oil'!AF152</f>
        <v>213129162059.45877</v>
      </c>
      <c r="AE25" s="594">
        <f ca="1">'heavy or residual oil'!AG152</f>
        <v>212063516249.16147</v>
      </c>
      <c r="AF25" s="594">
        <f ca="1">'heavy or residual oil'!AH152</f>
        <v>211003198667.91565</v>
      </c>
    </row>
    <row r="26" spans="1:33">
      <c r="A26" s="20" t="s">
        <v>269</v>
      </c>
      <c r="B26" s="594">
        <f ca="1">'heavy or residual oil'!D153</f>
        <v>1578335398738.0002</v>
      </c>
      <c r="C26" s="594">
        <f ca="1">'heavy or residual oil'!E153</f>
        <v>1122283713173</v>
      </c>
      <c r="D26" s="594">
        <f ca="1">'heavy or residual oil'!F153</f>
        <v>1538678730428</v>
      </c>
      <c r="E26" s="594">
        <f ca="1">'heavy or residual oil'!G153</f>
        <v>797099033031</v>
      </c>
      <c r="F26" s="594">
        <f ca="1">'heavy or residual oil'!H153</f>
        <v>822131556824.44934</v>
      </c>
      <c r="G26" s="594">
        <f ca="1">'heavy or residual oil'!I153</f>
        <v>814037259260.83691</v>
      </c>
      <c r="H26" s="594">
        <f ca="1">'heavy or residual oil'!J153</f>
        <v>806022654116.89197</v>
      </c>
      <c r="I26" s="594">
        <f ca="1">'heavy or residual oil'!K153</f>
        <v>798086956780.76855</v>
      </c>
      <c r="J26" s="594">
        <f ca="1">'heavy or residual oil'!L153</f>
        <v>790229390365.51807</v>
      </c>
      <c r="K26" s="594">
        <f ca="1">'heavy or residual oil'!M153</f>
        <v>782449185633.03345</v>
      </c>
      <c r="L26" s="594">
        <f ca="1">'heavy or residual oil'!N153</f>
        <v>774745580918.7428</v>
      </c>
      <c r="M26" s="594">
        <f ca="1">'heavy or residual oil'!O153</f>
        <v>761045212733.41003</v>
      </c>
      <c r="N26" s="594">
        <f ca="1">'heavy or residual oil'!P153</f>
        <v>747587117744.64209</v>
      </c>
      <c r="O26" s="594">
        <f ca="1">'heavy or residual oil'!Q153</f>
        <v>734367011665.98926</v>
      </c>
      <c r="P26" s="594">
        <f ca="1">'heavy or residual oil'!R153</f>
        <v>721380685973.03662</v>
      </c>
      <c r="Q26" s="594">
        <f ca="1">'heavy or residual oil'!S153</f>
        <v>708624006563.65112</v>
      </c>
      <c r="R26" s="594">
        <f ca="1">'heavy or residual oil'!T153</f>
        <v>696092912441.92041</v>
      </c>
      <c r="S26" s="594">
        <f ca="1">'heavy or residual oil'!U153</f>
        <v>683783414425.36426</v>
      </c>
      <c r="T26" s="594">
        <f ca="1">'heavy or residual oil'!V153</f>
        <v>671691593875.00732</v>
      </c>
      <c r="U26" s="594">
        <f ca="1">'heavy or residual oil'!W153</f>
        <v>659813601447.90918</v>
      </c>
      <c r="V26" s="594">
        <f ca="1">'heavy or residual oil'!X153</f>
        <v>648145655871.75378</v>
      </c>
      <c r="W26" s="594">
        <f ca="1">'heavy or residual oil'!Y153</f>
        <v>637026010834.65723</v>
      </c>
      <c r="X26" s="594">
        <f ca="1">'heavy or residual oil'!Z153</f>
        <v>626097135425.70032</v>
      </c>
      <c r="Y26" s="594">
        <f ca="1">'heavy or residual oil'!AA153</f>
        <v>615355756784.02307</v>
      </c>
      <c r="Z26" s="594">
        <f ca="1">'heavy or residual oil'!AB153</f>
        <v>604798658198.25989</v>
      </c>
      <c r="AA26" s="594">
        <f ca="1">'heavy or residual oil'!AC153</f>
        <v>594422678143.23401</v>
      </c>
      <c r="AB26" s="594">
        <f ca="1">'heavy or residual oil'!AD153</f>
        <v>584224709333.17859</v>
      </c>
      <c r="AC26" s="594">
        <f ca="1">'heavy or residual oil'!AE153</f>
        <v>574201697791.19995</v>
      </c>
      <c r="AD26" s="594">
        <f ca="1">'heavy or residual oil'!AF153</f>
        <v>564350641934.7063</v>
      </c>
      <c r="AE26" s="594">
        <f ca="1">'heavy or residual oil'!AG153</f>
        <v>554668591676.526</v>
      </c>
      <c r="AF26" s="594">
        <f ca="1">'heavy or residual oil'!AH153</f>
        <v>545152647541.44781</v>
      </c>
    </row>
  </sheetData>
  <phoneticPr fontId="5" type="noConversion"/>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B92FD-6AD3-410B-8A0F-1C21ADC36DAB}">
  <sheetPr>
    <tabColor theme="3" tint="0.249977111117893"/>
  </sheetPr>
  <dimension ref="A1:AI86"/>
  <sheetViews>
    <sheetView workbookViewId="0"/>
  </sheetViews>
  <sheetFormatPr defaultColWidth="9.125" defaultRowHeight="16.5"/>
  <cols>
    <col min="1" max="1" width="39.625" style="20" customWidth="1"/>
    <col min="2" max="2" width="23.375" style="20" bestFit="1" customWidth="1"/>
    <col min="3" max="33" width="12.375" style="20" customWidth="1"/>
    <col min="34"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20" t="s">
        <v>246</v>
      </c>
      <c r="B2" s="594">
        <f ca="1">'LPG propane or butane'!D129</f>
        <v>237940009860.0015</v>
      </c>
      <c r="C2" s="594">
        <f ca="1">'LPG propane or butane'!E129</f>
        <v>245871343522.00278</v>
      </c>
      <c r="D2" s="594">
        <f ca="1">'LPG propane or butane'!F129</f>
        <v>257768344015.00192</v>
      </c>
      <c r="E2" s="594">
        <f ca="1">'LPG propane or butane'!G129</f>
        <v>241905676691.00095</v>
      </c>
      <c r="F2" s="594">
        <f ca="1">'LPG propane or butane'!H129</f>
        <v>249502611772.59503</v>
      </c>
      <c r="G2" s="594">
        <f ca="1">'LPG propane or butane'!I129</f>
        <v>247046133407.51865</v>
      </c>
      <c r="H2" s="594">
        <f ca="1">'LPG propane or butane'!J129</f>
        <v>244613840304.13239</v>
      </c>
      <c r="I2" s="594">
        <f ca="1">'LPG propane or butane'!K129</f>
        <v>242205494346.40344</v>
      </c>
      <c r="J2" s="594">
        <f ca="1">'LPG propane or butane'!L129</f>
        <v>239820859762.67072</v>
      </c>
      <c r="K2" s="594">
        <f ca="1">'LPG propane or butane'!M129</f>
        <v>237459703102.56348</v>
      </c>
      <c r="L2" s="594">
        <f ca="1">'LPG propane or butane'!N129</f>
        <v>235121793214.14691</v>
      </c>
      <c r="M2" s="594">
        <f ca="1">'LPG propane or butane'!O129</f>
        <v>230963970033.52356</v>
      </c>
      <c r="N2" s="594">
        <f ca="1">'LPG propane or butane'!P129</f>
        <v>226879672549.37015</v>
      </c>
      <c r="O2" s="594">
        <f ca="1">'LPG propane or butane'!Q129</f>
        <v>222867600555.35117</v>
      </c>
      <c r="P2" s="594">
        <f ca="1">'LPG propane or butane'!R129</f>
        <v>218926476837.58945</v>
      </c>
      <c r="Q2" s="594">
        <f ca="1">'LPG propane or butane'!S129</f>
        <v>215055046768.07446</v>
      </c>
      <c r="R2" s="594">
        <f ca="1">'LPG propane or butane'!T129</f>
        <v>211252077905.26071</v>
      </c>
      <c r="S2" s="594">
        <f ca="1">'LPG propane or butane'!U129</f>
        <v>207516359601.72879</v>
      </c>
      <c r="T2" s="594">
        <f ca="1">'LPG propane or butane'!V129</f>
        <v>203846702618.78467</v>
      </c>
      <c r="U2" s="594">
        <f ca="1">'LPG propane or butane'!W129</f>
        <v>200241938747.8743</v>
      </c>
      <c r="V2" s="594">
        <f ca="1">'LPG propane or butane'!X129</f>
        <v>196700920438.69287</v>
      </c>
      <c r="W2" s="594">
        <f ca="1">'LPG propane or butane'!Y129</f>
        <v>193326301795.5939</v>
      </c>
      <c r="X2" s="594">
        <f ca="1">'LPG propane or butane'!Z129</f>
        <v>190009578412.77615</v>
      </c>
      <c r="Y2" s="594">
        <f ca="1">'LPG propane or butane'!AA129</f>
        <v>186749757033.95865</v>
      </c>
      <c r="Z2" s="594">
        <f ca="1">'LPG propane or butane'!AB129</f>
        <v>183545861443.25439</v>
      </c>
      <c r="AA2" s="594">
        <f ca="1">'LPG propane or butane'!AC129</f>
        <v>180396932172.82367</v>
      </c>
      <c r="AB2" s="594">
        <f ca="1">'LPG propane or butane'!AD129</f>
        <v>177302026215.54315</v>
      </c>
      <c r="AC2" s="594">
        <f ca="1">'LPG propane or butane'!AE129</f>
        <v>174260216742.60437</v>
      </c>
      <c r="AD2" s="594">
        <f ca="1">'LPG propane or butane'!AF129</f>
        <v>171270592825.95706</v>
      </c>
      <c r="AE2" s="594">
        <f ca="1">'LPG propane or butane'!AG129</f>
        <v>168332259165.51428</v>
      </c>
      <c r="AF2" s="594">
        <f ca="1">'LPG propane or butane'!AH129</f>
        <v>165444335821.03781</v>
      </c>
    </row>
    <row r="3" spans="1:35">
      <c r="A3" s="65" t="s">
        <v>247</v>
      </c>
      <c r="B3" s="594">
        <f ca="1">'LPG propane or butane'!D130</f>
        <v>0</v>
      </c>
      <c r="C3" s="594">
        <f ca="1">'LPG propane or butane'!E130</f>
        <v>0</v>
      </c>
      <c r="D3" s="594">
        <f ca="1">'LPG propane or butane'!F130</f>
        <v>0</v>
      </c>
      <c r="E3" s="594">
        <f ca="1">'LPG propane or butane'!G130</f>
        <v>0</v>
      </c>
      <c r="F3" s="594">
        <f ca="1">'LPG propane or butane'!H130</f>
        <v>0</v>
      </c>
      <c r="G3" s="594">
        <f ca="1">'LPG propane or butane'!I130</f>
        <v>0</v>
      </c>
      <c r="H3" s="594">
        <f ca="1">'LPG propane or butane'!J130</f>
        <v>0</v>
      </c>
      <c r="I3" s="594">
        <f ca="1">'LPG propane or butane'!K130</f>
        <v>0</v>
      </c>
      <c r="J3" s="594">
        <f ca="1">'LPG propane or butane'!L130</f>
        <v>0</v>
      </c>
      <c r="K3" s="594">
        <f ca="1">'LPG propane or butane'!M130</f>
        <v>0</v>
      </c>
      <c r="L3" s="594">
        <f ca="1">'LPG propane or butane'!N130</f>
        <v>0</v>
      </c>
      <c r="M3" s="594">
        <f ca="1">'LPG propane or butane'!O130</f>
        <v>0</v>
      </c>
      <c r="N3" s="594">
        <f ca="1">'LPG propane or butane'!P130</f>
        <v>0</v>
      </c>
      <c r="O3" s="594">
        <f ca="1">'LPG propane or butane'!Q130</f>
        <v>0</v>
      </c>
      <c r="P3" s="594">
        <f ca="1">'LPG propane or butane'!R130</f>
        <v>0</v>
      </c>
      <c r="Q3" s="594">
        <f ca="1">'LPG propane or butane'!S130</f>
        <v>0</v>
      </c>
      <c r="R3" s="594">
        <f ca="1">'LPG propane or butane'!T130</f>
        <v>0</v>
      </c>
      <c r="S3" s="594">
        <f ca="1">'LPG propane or butane'!U130</f>
        <v>0</v>
      </c>
      <c r="T3" s="594">
        <f ca="1">'LPG propane or butane'!V130</f>
        <v>0</v>
      </c>
      <c r="U3" s="594">
        <f ca="1">'LPG propane or butane'!W130</f>
        <v>0</v>
      </c>
      <c r="V3" s="594">
        <f ca="1">'LPG propane or butane'!X130</f>
        <v>0</v>
      </c>
      <c r="W3" s="594">
        <f ca="1">'LPG propane or butane'!Y130</f>
        <v>0</v>
      </c>
      <c r="X3" s="594">
        <f ca="1">'LPG propane or butane'!Z130</f>
        <v>0</v>
      </c>
      <c r="Y3" s="594">
        <f ca="1">'LPG propane or butane'!AA130</f>
        <v>0</v>
      </c>
      <c r="Z3" s="594">
        <f ca="1">'LPG propane or butane'!AB130</f>
        <v>0</v>
      </c>
      <c r="AA3" s="594">
        <f ca="1">'LPG propane or butane'!AC130</f>
        <v>0</v>
      </c>
      <c r="AB3" s="594">
        <f ca="1">'LPG propane or butane'!AD130</f>
        <v>0</v>
      </c>
      <c r="AC3" s="594">
        <f ca="1">'LPG propane or butane'!AE130</f>
        <v>0</v>
      </c>
      <c r="AD3" s="594">
        <f ca="1">'LPG propane or butane'!AF130</f>
        <v>0</v>
      </c>
      <c r="AE3" s="594">
        <f ca="1">'LPG propane or butane'!AG130</f>
        <v>0</v>
      </c>
      <c r="AF3" s="594">
        <f ca="1">'LPG propane or butane'!AH130</f>
        <v>0</v>
      </c>
    </row>
    <row r="4" spans="1:35">
      <c r="A4" s="20" t="s">
        <v>248</v>
      </c>
      <c r="B4" s="594">
        <f ca="1">'LPG propane or butane'!D131</f>
        <v>146729672747</v>
      </c>
      <c r="C4" s="594">
        <f ca="1">'LPG propane or butane'!E131</f>
        <v>150695339578</v>
      </c>
      <c r="D4" s="594">
        <f ca="1">'LPG propane or butane'!F131</f>
        <v>154661006409</v>
      </c>
      <c r="E4" s="594">
        <f ca="1">'LPG propane or butane'!G131</f>
        <v>0</v>
      </c>
      <c r="F4" s="594">
        <f ca="1">'LPG propane or butane'!H131</f>
        <v>0</v>
      </c>
      <c r="G4" s="594">
        <f ca="1">'LPG propane or butane'!I131</f>
        <v>0</v>
      </c>
      <c r="H4" s="594">
        <f ca="1">'LPG propane or butane'!J131</f>
        <v>0</v>
      </c>
      <c r="I4" s="594">
        <f ca="1">'LPG propane or butane'!K131</f>
        <v>0</v>
      </c>
      <c r="J4" s="594">
        <f ca="1">'LPG propane or butane'!L131</f>
        <v>0</v>
      </c>
      <c r="K4" s="594">
        <f ca="1">'LPG propane or butane'!M131</f>
        <v>0</v>
      </c>
      <c r="L4" s="594">
        <f ca="1">'LPG propane or butane'!N131</f>
        <v>0</v>
      </c>
      <c r="M4" s="594">
        <f ca="1">'LPG propane or butane'!O131</f>
        <v>0</v>
      </c>
      <c r="N4" s="594">
        <f ca="1">'LPG propane or butane'!P131</f>
        <v>0</v>
      </c>
      <c r="O4" s="594">
        <f ca="1">'LPG propane or butane'!Q131</f>
        <v>0</v>
      </c>
      <c r="P4" s="594">
        <f ca="1">'LPG propane or butane'!R131</f>
        <v>0</v>
      </c>
      <c r="Q4" s="594">
        <f ca="1">'LPG propane or butane'!S131</f>
        <v>0</v>
      </c>
      <c r="R4" s="594">
        <f ca="1">'LPG propane or butane'!T131</f>
        <v>0</v>
      </c>
      <c r="S4" s="594">
        <f ca="1">'LPG propane or butane'!U131</f>
        <v>0</v>
      </c>
      <c r="T4" s="594">
        <f ca="1">'LPG propane or butane'!V131</f>
        <v>0</v>
      </c>
      <c r="U4" s="594">
        <f ca="1">'LPG propane or butane'!W131</f>
        <v>0</v>
      </c>
      <c r="V4" s="594">
        <f ca="1">'LPG propane or butane'!X131</f>
        <v>0</v>
      </c>
      <c r="W4" s="594">
        <f ca="1">'LPG propane or butane'!Y131</f>
        <v>0</v>
      </c>
      <c r="X4" s="594">
        <f ca="1">'LPG propane or butane'!Z131</f>
        <v>0</v>
      </c>
      <c r="Y4" s="594">
        <f ca="1">'LPG propane or butane'!AA131</f>
        <v>0</v>
      </c>
      <c r="Z4" s="594">
        <f ca="1">'LPG propane or butane'!AB131</f>
        <v>0</v>
      </c>
      <c r="AA4" s="594">
        <f ca="1">'LPG propane or butane'!AC131</f>
        <v>0</v>
      </c>
      <c r="AB4" s="594">
        <f ca="1">'LPG propane or butane'!AD131</f>
        <v>0</v>
      </c>
      <c r="AC4" s="594">
        <f ca="1">'LPG propane or butane'!AE131</f>
        <v>0</v>
      </c>
      <c r="AD4" s="594">
        <f ca="1">'LPG propane or butane'!AF131</f>
        <v>0</v>
      </c>
      <c r="AE4" s="594">
        <f ca="1">'LPG propane or butane'!AG131</f>
        <v>0</v>
      </c>
      <c r="AF4" s="594">
        <f ca="1">'LPG propane or butane'!AH131</f>
        <v>0</v>
      </c>
    </row>
    <row r="5" spans="1:35">
      <c r="A5" s="20" t="s">
        <v>249</v>
      </c>
      <c r="B5" s="594">
        <f ca="1">'LPG propane or butane'!D132</f>
        <v>138607461614.55176</v>
      </c>
      <c r="C5" s="594">
        <f ca="1">'LPG propane or butane'!E132</f>
        <v>203907364947.36002</v>
      </c>
      <c r="D5" s="594">
        <f ca="1">'LPG propane or butane'!F132</f>
        <v>161055426206.91461</v>
      </c>
      <c r="E5" s="594">
        <f ca="1">'LPG propane or butane'!G132</f>
        <v>117364974662.58807</v>
      </c>
      <c r="F5" s="594">
        <f ca="1">'LPG propane or butane'!H132</f>
        <v>119779229963.74347</v>
      </c>
      <c r="G5" s="594">
        <f ca="1">'LPG propane or butane'!I132</f>
        <v>119698335477.70493</v>
      </c>
      <c r="H5" s="594">
        <f ca="1">'LPG propane or butane'!J132</f>
        <v>119636103987.00896</v>
      </c>
      <c r="I5" s="594">
        <f ca="1">'LPG propane or butane'!K132</f>
        <v>119592642364.04945</v>
      </c>
      <c r="J5" s="594">
        <f ca="1">'LPG propane or butane'!L132</f>
        <v>119568061156.24275</v>
      </c>
      <c r="K5" s="594">
        <f ca="1">'LPG propane or butane'!M132</f>
        <v>119562474626.73898</v>
      </c>
      <c r="L5" s="594">
        <f ca="1">'LPG propane or butane'!N132</f>
        <v>119576000795.98309</v>
      </c>
      <c r="M5" s="594">
        <f ca="1">'LPG propane or butane'!O132</f>
        <v>119645049725.98961</v>
      </c>
      <c r="N5" s="594">
        <f ca="1">'LPG propane or butane'!P132</f>
        <v>119777154145.05722</v>
      </c>
      <c r="O5" s="594">
        <f ca="1">'LPG propane or butane'!Q132</f>
        <v>119973091049.45135</v>
      </c>
      <c r="P5" s="594">
        <f ca="1">'LPG propane or butane'!R132</f>
        <v>120233679389.86665</v>
      </c>
      <c r="Q5" s="594">
        <f ca="1">'LPG propane or butane'!S132</f>
        <v>120559780968.94934</v>
      </c>
      <c r="R5" s="594">
        <f ca="1">'LPG propane or butane'!T132</f>
        <v>120952301371.20665</v>
      </c>
      <c r="S5" s="594">
        <f ca="1">'LPG propane or butane'!U132</f>
        <v>121412190926.15108</v>
      </c>
      <c r="T5" s="594">
        <f ca="1">'LPG propane or butane'!V132</f>
        <v>121940445705.55391</v>
      </c>
      <c r="U5" s="594">
        <f ca="1">'LPG propane or butane'!W132</f>
        <v>122538108555.71062</v>
      </c>
      <c r="V5" s="594">
        <f ca="1">'LPG propane or butane'!X132</f>
        <v>123206270165.64833</v>
      </c>
      <c r="W5" s="594">
        <f ca="1">'LPG propane or butane'!Y132</f>
        <v>122061245544.87137</v>
      </c>
      <c r="X5" s="594">
        <f ca="1">'LPG propane or butane'!Z132</f>
        <v>120934396269.80324</v>
      </c>
      <c r="Y5" s="594">
        <f ca="1">'LPG propane or butane'!AA132</f>
        <v>119825412749.63094</v>
      </c>
      <c r="Z5" s="594">
        <f ca="1">'LPG propane or butane'!AB132</f>
        <v>118733990701.53247</v>
      </c>
      <c r="AA5" s="594">
        <f ca="1">'LPG propane or butane'!AC132</f>
        <v>117659831059.61758</v>
      </c>
      <c r="AB5" s="594">
        <f ca="1">'LPG propane or butane'!AD132</f>
        <v>116602639885.43088</v>
      </c>
      <c r="AC5" s="594">
        <f ca="1">'LPG propane or butane'!AE132</f>
        <v>115562128279.98999</v>
      </c>
      <c r="AD5" s="594">
        <f ca="1">'LPG propane or butane'!AF132</f>
        <v>114538012297.33315</v>
      </c>
      <c r="AE5" s="594">
        <f ca="1">'LPG propane or butane'!AG132</f>
        <v>113530012859.54974</v>
      </c>
      <c r="AF5" s="594">
        <f ca="1">'LPG propane or butane'!AH132</f>
        <v>112537855673.26875</v>
      </c>
    </row>
    <row r="6" spans="1:35">
      <c r="A6" s="20" t="s">
        <v>250</v>
      </c>
      <c r="B6" s="594">
        <f ca="1">'LPG propane or butane'!D133</f>
        <v>1263917566848.8525</v>
      </c>
      <c r="C6" s="594">
        <f ca="1">'LPG propane or butane'!E133</f>
        <v>1499222655542.5559</v>
      </c>
      <c r="D6" s="594">
        <f ca="1">'LPG propane or butane'!F133</f>
        <v>1294091248419.4897</v>
      </c>
      <c r="E6" s="594">
        <f ca="1">'LPG propane or butane'!G133</f>
        <v>1055108307718.2878</v>
      </c>
      <c r="F6" s="594">
        <f ca="1">'LPG propane or butane'!H133</f>
        <v>1081155617731.379</v>
      </c>
      <c r="G6" s="594">
        <f ca="1">'LPG propane or butane'!I133</f>
        <v>1076633818763.4435</v>
      </c>
      <c r="H6" s="594">
        <f ca="1">'LPG propane or butane'!J133</f>
        <v>1072256131915.4407</v>
      </c>
      <c r="I6" s="594">
        <f ca="1">'LPG propane or butane'!K133</f>
        <v>1068022758316.0718</v>
      </c>
      <c r="J6" s="594">
        <f ca="1">'LPG propane or butane'!L133</f>
        <v>1063933923464.6487</v>
      </c>
      <c r="K6" s="594">
        <f ca="1">'LPG propane or butane'!M133</f>
        <v>1059989877419.7791</v>
      </c>
      <c r="L6" s="594">
        <f ca="1">'LPG propane or butane'!N133</f>
        <v>1056190894993.1628</v>
      </c>
      <c r="M6" s="594">
        <f ca="1">'LPG propane or butane'!O133</f>
        <v>1049685453137.79</v>
      </c>
      <c r="N6" s="594">
        <f ca="1">'LPG propane or butane'!P133</f>
        <v>1043653345484.9467</v>
      </c>
      <c r="O6" s="594">
        <f ca="1">'LPG propane or butane'!Q133</f>
        <v>1038096748511.8374</v>
      </c>
      <c r="P6" s="594">
        <f ca="1">'LPG propane or butane'!R133</f>
        <v>1033018110663.5229</v>
      </c>
      <c r="Q6" s="594">
        <f ca="1">'LPG propane or butane'!S133</f>
        <v>1028420156682.1382</v>
      </c>
      <c r="R6" s="594">
        <f ca="1">'LPG propane or butane'!T133</f>
        <v>1024305892128.5583</v>
      </c>
      <c r="S6" s="594">
        <f ca="1">'LPG propane or butane'!U133</f>
        <v>1020678608101.0295</v>
      </c>
      <c r="T6" s="594">
        <f ca="1">'LPG propane or butane'!V133</f>
        <v>1017541886155.4315</v>
      </c>
      <c r="U6" s="594">
        <f ca="1">'LPG propane or butane'!W133</f>
        <v>1014899603431.9999</v>
      </c>
      <c r="V6" s="594">
        <f ca="1">'LPG propane or butane'!X133</f>
        <v>1012755937993.4912</v>
      </c>
      <c r="W6" s="594">
        <f ca="1">'LPG propane or butane'!Y133</f>
        <v>1000780863022.3203</v>
      </c>
      <c r="X6" s="594">
        <f ca="1">'LPG propane or butane'!Z133</f>
        <v>989003046045.81738</v>
      </c>
      <c r="Y6" s="594">
        <f ca="1">'LPG propane or butane'!AA133</f>
        <v>977419115302.26868</v>
      </c>
      <c r="Z6" s="594">
        <f ca="1">'LPG propane or butane'!AB133</f>
        <v>966025756857.38379</v>
      </c>
      <c r="AA6" s="594">
        <f ca="1">'LPG propane or butane'!AC133</f>
        <v>954819713612.23206</v>
      </c>
      <c r="AB6" s="594">
        <f ca="1">'LPG propane or butane'!AD133</f>
        <v>943797784328.19885</v>
      </c>
      <c r="AC6" s="594">
        <f ca="1">'LPG propane or butane'!AE133</f>
        <v>932956822668.66943</v>
      </c>
      <c r="AD6" s="594">
        <f ca="1">'LPG propane or butane'!AF133</f>
        <v>922293736257.15295</v>
      </c>
      <c r="AE6" s="594">
        <f ca="1">'LPG propane or butane'!AG133</f>
        <v>911805485751.56677</v>
      </c>
      <c r="AF6" s="594">
        <f ca="1">'LPG propane or butane'!AH133</f>
        <v>901489083934.40186</v>
      </c>
    </row>
    <row r="7" spans="1:35">
      <c r="A7" s="20" t="s">
        <v>251</v>
      </c>
      <c r="B7" s="594">
        <f ca="1">'LPG propane or butane'!D134</f>
        <v>570855142685.32837</v>
      </c>
      <c r="C7" s="594">
        <f ca="1">'LPG propane or butane'!E134</f>
        <v>911024798314.24841</v>
      </c>
      <c r="D7" s="594">
        <f ca="1">'LPG propane or butane'!F134</f>
        <v>645100492252.99475</v>
      </c>
      <c r="E7" s="594">
        <f ca="1">'LPG propane or butane'!G134</f>
        <v>385380802580.29059</v>
      </c>
      <c r="F7" s="594">
        <f ca="1">'LPG propane or butane'!H134</f>
        <v>390861442898.99567</v>
      </c>
      <c r="G7" s="594">
        <f ca="1">'LPG propane or butane'!I134</f>
        <v>392733555068.59265</v>
      </c>
      <c r="H7" s="594">
        <f ca="1">'LPG propane or butane'!J134</f>
        <v>394680282924.4939</v>
      </c>
      <c r="I7" s="594">
        <f ca="1">'LPG propane or butane'!K134</f>
        <v>396702405358.28351</v>
      </c>
      <c r="J7" s="594">
        <f ca="1">'LPG propane or butane'!L134</f>
        <v>398800718212.03217</v>
      </c>
      <c r="K7" s="594">
        <f ca="1">'LPG propane or butane'!M134</f>
        <v>400976034511.86646</v>
      </c>
      <c r="L7" s="594">
        <f ca="1">'LPG propane or butane'!N134</f>
        <v>403229184705.75366</v>
      </c>
      <c r="M7" s="594">
        <f ca="1">'LPG propane or butane'!O134</f>
        <v>407470590792.93652</v>
      </c>
      <c r="N7" s="594">
        <f ca="1">'LPG propane or butane'!P134</f>
        <v>411971740203.59283</v>
      </c>
      <c r="O7" s="594">
        <f ca="1">'LPG propane or butane'!Q134</f>
        <v>416737893364.44141</v>
      </c>
      <c r="P7" s="594">
        <f ca="1">'LPG propane or butane'!R134</f>
        <v>421774507731.44849</v>
      </c>
      <c r="Q7" s="594">
        <f ca="1">'LPG propane or butane'!S134</f>
        <v>427087242843.65393</v>
      </c>
      <c r="R7" s="594">
        <f ca="1">'LPG propane or butane'!T134</f>
        <v>432681965538.95227</v>
      </c>
      <c r="S7" s="594">
        <f ca="1">'LPG propane or butane'!U134</f>
        <v>438564755336.36554</v>
      </c>
      <c r="T7" s="594">
        <f ca="1">'LPG propane or butane'!V134</f>
        <v>444741909989.47607</v>
      </c>
      <c r="U7" s="594">
        <f ca="1">'LPG propane or butane'!W134</f>
        <v>451219951215.83612</v>
      </c>
      <c r="V7" s="594">
        <f ca="1">'LPG propane or butane'!X134</f>
        <v>458005630607.31055</v>
      </c>
      <c r="W7" s="594">
        <f ca="1">'LPG propane or butane'!Y134</f>
        <v>455193026558.10675</v>
      </c>
      <c r="X7" s="594">
        <f ca="1">'LPG propane or butane'!Z134</f>
        <v>452421026405.2309</v>
      </c>
      <c r="Y7" s="594">
        <f ca="1">'LPG propane or butane'!AA134</f>
        <v>449688945142.88867</v>
      </c>
      <c r="Z7" s="594">
        <f ca="1">'LPG propane or butane'!AB134</f>
        <v>446996109499.72083</v>
      </c>
      <c r="AA7" s="594">
        <f ca="1">'LPG propane or butane'!AC134</f>
        <v>444341857737.51294</v>
      </c>
      <c r="AB7" s="594">
        <f ca="1">'LPG propane or butane'!AD134</f>
        <v>441725539453.35828</v>
      </c>
      <c r="AC7" s="594">
        <f ca="1">'LPG propane or butane'!AE134</f>
        <v>439146515385.21466</v>
      </c>
      <c r="AD7" s="594">
        <f ca="1">'LPG propane or butane'!AF134</f>
        <v>436604157220.79785</v>
      </c>
      <c r="AE7" s="594">
        <f ca="1">'LPG propane or butane'!AG134</f>
        <v>434097847409.75232</v>
      </c>
      <c r="AF7" s="594">
        <f ca="1">'LPG propane or butane'!AH134</f>
        <v>431626978979.04578</v>
      </c>
    </row>
    <row r="8" spans="1:35">
      <c r="A8" s="20" t="s">
        <v>252</v>
      </c>
      <c r="B8" s="594">
        <f ca="1">'LPG propane or butane'!D135</f>
        <v>12474628758.59742</v>
      </c>
      <c r="C8" s="594">
        <f ca="1">'LPG propane or butane'!E135</f>
        <v>19854034624.570816</v>
      </c>
      <c r="D8" s="594">
        <f ca="1">'LPG propane or butane'!F135</f>
        <v>17165025156.265858</v>
      </c>
      <c r="E8" s="594">
        <f ca="1">'LPG propane or butane'!G135</f>
        <v>14393078010.242834</v>
      </c>
      <c r="F8" s="594">
        <f ca="1">'LPG propane or butane'!H135</f>
        <v>14769549065.370922</v>
      </c>
      <c r="G8" s="594">
        <f ca="1">'LPG propane or butane'!I135</f>
        <v>14689386463.051567</v>
      </c>
      <c r="H8" s="594">
        <f ca="1">'LPG propane or butane'!J135</f>
        <v>14611074480.883944</v>
      </c>
      <c r="I8" s="594">
        <f ca="1">'LPG propane or butane'!K135</f>
        <v>14534612163.076126</v>
      </c>
      <c r="J8" s="594">
        <f ca="1">'LPG propane or butane'!L135</f>
        <v>14459998844.072273</v>
      </c>
      <c r="K8" s="594">
        <f ca="1">'LPG propane or butane'!M135</f>
        <v>14387234150.263046</v>
      </c>
      <c r="L8" s="594">
        <f ca="1">'LPG propane or butane'!N135</f>
        <v>14316318001.753487</v>
      </c>
      <c r="M8" s="594">
        <f ca="1">'LPG propane or butane'!O135</f>
        <v>14192871049.512705</v>
      </c>
      <c r="N8" s="594">
        <f ca="1">'LPG propane or butane'!P135</f>
        <v>14075425503.801577</v>
      </c>
      <c r="O8" s="594">
        <f ca="1">'LPG propane or butane'!Q135</f>
        <v>13963987636.594736</v>
      </c>
      <c r="P8" s="594">
        <f ca="1">'LPG propane or butane'!R135</f>
        <v>13858566917.545071</v>
      </c>
      <c r="Q8" s="594">
        <f ca="1">'LPG propane or butane'!S135</f>
        <v>13759176054.828941</v>
      </c>
      <c r="R8" s="594">
        <f ca="1">'LPG propane or butane'!T135</f>
        <v>13665831038.135931</v>
      </c>
      <c r="S8" s="594">
        <f ca="1">'LPG propane or butane'!U135</f>
        <v>13578551183.849632</v>
      </c>
      <c r="T8" s="594">
        <f ca="1">'LPG propane or butane'!V135</f>
        <v>13497359182.467548</v>
      </c>
      <c r="U8" s="594">
        <f ca="1">'LPG propane or butane'!W135</f>
        <v>13422281148.30999</v>
      </c>
      <c r="V8" s="594">
        <f ca="1">'LPG propane or butane'!X135</f>
        <v>13353346671.56951</v>
      </c>
      <c r="W8" s="594">
        <f ca="1">'LPG propane or butane'!Y135</f>
        <v>13181802776.950117</v>
      </c>
      <c r="X8" s="594">
        <f ca="1">'LPG propane or butane'!Z135</f>
        <v>13013114649.368963</v>
      </c>
      <c r="Y8" s="594">
        <f ca="1">'LPG propane or butane'!AA135</f>
        <v>12847233427.330404</v>
      </c>
      <c r="Z8" s="594">
        <f ca="1">'LPG propane or butane'!AB135</f>
        <v>12684111087.4104</v>
      </c>
      <c r="AA8" s="594">
        <f ca="1">'LPG propane or butane'!AC135</f>
        <v>12523700429.87879</v>
      </c>
      <c r="AB8" s="594">
        <f ca="1">'LPG propane or butane'!AD135</f>
        <v>12365955064.568233</v>
      </c>
      <c r="AC8" s="594">
        <f ca="1">'LPG propane or butane'!AE135</f>
        <v>12210829396.985569</v>
      </c>
      <c r="AD8" s="594">
        <f ca="1">'LPG propane or butane'!AF135</f>
        <v>12058278614.661476</v>
      </c>
      <c r="AE8" s="594">
        <f ca="1">'LPG propane or butane'!AG135</f>
        <v>11908258673.734285</v>
      </c>
      <c r="AF8" s="594">
        <f ca="1">'LPG propane or butane'!AH135</f>
        <v>11760726285.764008</v>
      </c>
    </row>
    <row r="9" spans="1:35">
      <c r="A9" s="20" t="s">
        <v>253</v>
      </c>
      <c r="B9" s="594">
        <f ca="1">'LPG propane or butane'!D136</f>
        <v>361713307511.30414</v>
      </c>
      <c r="C9" s="594">
        <f ca="1">'LPG propane or butane'!E136</f>
        <v>478537086344.79602</v>
      </c>
      <c r="D9" s="594">
        <f ca="1">'LPG propane or butane'!F136</f>
        <v>387723354959.1803</v>
      </c>
      <c r="E9" s="594">
        <f ca="1">'LPG propane or butane'!G136</f>
        <v>296295016387.87878</v>
      </c>
      <c r="F9" s="594">
        <f ca="1">'LPG propane or butane'!H136</f>
        <v>302994001861.59283</v>
      </c>
      <c r="G9" s="594">
        <f ca="1">'LPG propane or butane'!I136</f>
        <v>302262034006.76129</v>
      </c>
      <c r="H9" s="594">
        <f ca="1">'LPG propane or butane'!J136</f>
        <v>301573890322.32269</v>
      </c>
      <c r="I9" s="594">
        <f ca="1">'LPG propane or butane'!K136</f>
        <v>300929734962.30237</v>
      </c>
      <c r="J9" s="594">
        <f ca="1">'LPG propane or butane'!L136</f>
        <v>300329740153.03833</v>
      </c>
      <c r="K9" s="594">
        <f ca="1">'LPG propane or butane'!M136</f>
        <v>299774086271.29895</v>
      </c>
      <c r="L9" s="594">
        <f ca="1">'LPG propane or butane'!N136</f>
        <v>299262961924.19525</v>
      </c>
      <c r="M9" s="594">
        <f ca="1">'LPG propane or butane'!O136</f>
        <v>298446174377.15857</v>
      </c>
      <c r="N9" s="594">
        <f ca="1">'LPG propane or butane'!P136</f>
        <v>297775565721.43195</v>
      </c>
      <c r="O9" s="594">
        <f ca="1">'LPG propane or butane'!Q136</f>
        <v>297252428740.46747</v>
      </c>
      <c r="P9" s="594">
        <f ca="1">'LPG propane or butane'!R136</f>
        <v>296878147502.87659</v>
      </c>
      <c r="Q9" s="594">
        <f ca="1">'LPG propane or butane'!S136</f>
        <v>296654199108.19482</v>
      </c>
      <c r="R9" s="594">
        <f ca="1">'LPG propane or butane'!T136</f>
        <v>296582155500.68109</v>
      </c>
      <c r="S9" s="594">
        <f ca="1">'LPG propane or butane'!U136</f>
        <v>296663685352.85889</v>
      </c>
      <c r="T9" s="594">
        <f ca="1">'LPG propane or butane'!V136</f>
        <v>296900556020.56531</v>
      </c>
      <c r="U9" s="594">
        <f ca="1">'LPG propane or butane'!W136</f>
        <v>297294635571.32593</v>
      </c>
      <c r="V9" s="594">
        <f ca="1">'LPG propane or butane'!X136</f>
        <v>297847894887.93781</v>
      </c>
      <c r="W9" s="594">
        <f ca="1">'LPG propane or butane'!Y136</f>
        <v>294723372187.11792</v>
      </c>
      <c r="X9" s="594">
        <f ca="1">'LPG propane or butane'!Z136</f>
        <v>291649443766.42542</v>
      </c>
      <c r="Y9" s="594">
        <f ca="1">'LPG propane or butane'!AA136</f>
        <v>288625246190.19806</v>
      </c>
      <c r="Z9" s="594">
        <f ca="1">'LPG propane or butane'!AB136</f>
        <v>285649930829.03271</v>
      </c>
      <c r="AA9" s="594">
        <f ca="1">'LPG propane or butane'!AC136</f>
        <v>282722663605.77832</v>
      </c>
      <c r="AB9" s="594">
        <f ca="1">'LPG propane or butane'!AD136</f>
        <v>279842624745.88647</v>
      </c>
      <c r="AC9" s="594">
        <f ca="1">'LPG propane or butane'!AE136</f>
        <v>277009008532.04535</v>
      </c>
      <c r="AD9" s="594">
        <f ca="1">'LPG propane or butane'!AF136</f>
        <v>274221023063.02292</v>
      </c>
      <c r="AE9" s="594">
        <f ca="1">'LPG propane or butane'!AG136</f>
        <v>271477890016.64734</v>
      </c>
      <c r="AF9" s="594">
        <f ca="1">'LPG propane or butane'!AH136</f>
        <v>268778844416.85406</v>
      </c>
    </row>
    <row r="10" spans="1:35">
      <c r="A10" s="65" t="s">
        <v>254</v>
      </c>
      <c r="B10" s="594">
        <f ca="1">'LPG propane or butane'!D137</f>
        <v>1422876237061.6699</v>
      </c>
      <c r="C10" s="594">
        <f ca="1">'LPG propane or butane'!E137</f>
        <v>2396453477540.8867</v>
      </c>
      <c r="D10" s="594">
        <f ca="1">'LPG propane or butane'!F137</f>
        <v>1665776834902.447</v>
      </c>
      <c r="E10" s="594">
        <f ca="1">'LPG propane or butane'!G137</f>
        <v>842570871402.80811</v>
      </c>
      <c r="F10" s="594">
        <f ca="1">'LPG propane or butane'!H137</f>
        <v>871739000995.53772</v>
      </c>
      <c r="G10" s="594">
        <f ca="1">'LPG propane or butane'!I137</f>
        <v>863183294504.12695</v>
      </c>
      <c r="H10" s="594">
        <f ca="1">'LPG propane or butane'!J137</f>
        <v>854627588012.71594</v>
      </c>
      <c r="I10" s="594">
        <f ca="1">'LPG propane or butane'!K137</f>
        <v>846071881521.30518</v>
      </c>
      <c r="J10" s="594">
        <f ca="1">'LPG propane or butane'!L137</f>
        <v>837516175029.89087</v>
      </c>
      <c r="K10" s="594">
        <f ca="1">'LPG propane or butane'!M137</f>
        <v>828960468538.47998</v>
      </c>
      <c r="L10" s="594">
        <f ca="1">'LPG propane or butane'!N137</f>
        <v>820404762047.07117</v>
      </c>
      <c r="M10" s="594">
        <f ca="1">'LPG propane or butane'!O137</f>
        <v>811726095963.0968</v>
      </c>
      <c r="N10" s="594">
        <f ca="1">'LPG propane or butane'!P137</f>
        <v>803047429879.12451</v>
      </c>
      <c r="O10" s="594">
        <f ca="1">'LPG propane or butane'!Q137</f>
        <v>794368763795.15222</v>
      </c>
      <c r="P10" s="594">
        <f ca="1">'LPG propane or butane'!R137</f>
        <v>785690097711.17993</v>
      </c>
      <c r="Q10" s="594">
        <f ca="1">'LPG propane or butane'!S137</f>
        <v>777011431627.20764</v>
      </c>
      <c r="R10" s="594">
        <f ca="1">'LPG propane or butane'!T137</f>
        <v>768332765543.23535</v>
      </c>
      <c r="S10" s="594">
        <f ca="1">'LPG propane or butane'!U137</f>
        <v>759654099459.26294</v>
      </c>
      <c r="T10" s="594">
        <f ca="1">'LPG propane or butane'!V137</f>
        <v>750975433375.29077</v>
      </c>
      <c r="U10" s="594">
        <f ca="1">'LPG propane or butane'!W137</f>
        <v>742296767291.31836</v>
      </c>
      <c r="V10" s="594">
        <f ca="1">'LPG propane or butane'!X137</f>
        <v>733618101207.34619</v>
      </c>
      <c r="W10" s="594">
        <f ca="1">'LPG propane or butane'!Y137</f>
        <v>725396778042.30762</v>
      </c>
      <c r="X10" s="594">
        <f ca="1">'LPG propane or butane'!Z137</f>
        <v>717175454877.27234</v>
      </c>
      <c r="Y10" s="594">
        <f ca="1">'LPG propane or butane'!AA137</f>
        <v>708954131712.23682</v>
      </c>
      <c r="Z10" s="594">
        <f ca="1">'LPG propane or butane'!AB137</f>
        <v>700732808547.19812</v>
      </c>
      <c r="AA10" s="594">
        <f ca="1">'LPG propane or butane'!AC137</f>
        <v>692511485382.16284</v>
      </c>
      <c r="AB10" s="594">
        <f ca="1">'LPG propane or butane'!AD137</f>
        <v>684290162217.12744</v>
      </c>
      <c r="AC10" s="594">
        <f ca="1">'LPG propane or butane'!AE137</f>
        <v>676068839052.08887</v>
      </c>
      <c r="AD10" s="594">
        <f ca="1">'LPG propane or butane'!AF137</f>
        <v>667847515887.05347</v>
      </c>
      <c r="AE10" s="594">
        <f ca="1">'LPG propane or butane'!AG137</f>
        <v>659626192722.01831</v>
      </c>
      <c r="AF10" s="594">
        <f ca="1">'LPG propane or butane'!AH137</f>
        <v>651404869556.98242</v>
      </c>
    </row>
    <row r="11" spans="1:35" s="42" customFormat="1">
      <c r="A11" s="41" t="s">
        <v>255</v>
      </c>
      <c r="B11" s="594">
        <f ca="1">'LPG propane or butane'!D138</f>
        <v>2071249022591576.5</v>
      </c>
      <c r="C11" s="594">
        <f ca="1">'LPG propane or butane'!E138</f>
        <v>2298344660722173</v>
      </c>
      <c r="D11" s="594">
        <f ca="1">'LPG propane or butane'!F138</f>
        <v>2306887906438734.5</v>
      </c>
      <c r="E11" s="594">
        <f ca="1">'LPG propane or butane'!G138</f>
        <v>2182232606656525</v>
      </c>
      <c r="F11" s="594">
        <f ca="1">'LPG propane or butane'!H138</f>
        <v>2356212688224851.5</v>
      </c>
      <c r="G11" s="594">
        <f ca="1">'LPG propane or butane'!I138</f>
        <v>2365918174803179</v>
      </c>
      <c r="H11" s="594">
        <f ca="1">'LPG propane or butane'!J138</f>
        <v>2375663650224400.5</v>
      </c>
      <c r="I11" s="594">
        <f ca="1">'LPG propane or butane'!K138</f>
        <v>2385449279318818.5</v>
      </c>
      <c r="J11" s="594">
        <f ca="1">'LPG propane or butane'!L138</f>
        <v>2395275227596565</v>
      </c>
      <c r="K11" s="594">
        <f ca="1">'LPG propane or butane'!M138</f>
        <v>2405141661250404.5</v>
      </c>
      <c r="L11" s="594">
        <f ca="1">'LPG propane or butane'!N138</f>
        <v>2415048747158551.5</v>
      </c>
      <c r="M11" s="594">
        <f ca="1">'LPG propane or butane'!O138</f>
        <v>2420787569136954</v>
      </c>
      <c r="N11" s="594">
        <f ca="1">'LPG propane or butane'!P138</f>
        <v>2426540146321733</v>
      </c>
      <c r="O11" s="594">
        <f ca="1">'LPG propane or butane'!Q138</f>
        <v>2432306512730527</v>
      </c>
      <c r="P11" s="594">
        <f ca="1">'LPG propane or butane'!R138</f>
        <v>2438086702474320.5</v>
      </c>
      <c r="Q11" s="594">
        <f ca="1">'LPG propane or butane'!S138</f>
        <v>2443880749757778.5</v>
      </c>
      <c r="R11" s="594">
        <f ca="1">'LPG propane or butane'!T138</f>
        <v>2449688688879581.5</v>
      </c>
      <c r="S11" s="594">
        <f ca="1">'LPG propane or butane'!U138</f>
        <v>2455510554232765</v>
      </c>
      <c r="T11" s="594">
        <f ca="1">'LPG propane or butane'!V138</f>
        <v>2461346380305059</v>
      </c>
      <c r="U11" s="594">
        <f ca="1">'LPG propane or butane'!W138</f>
        <v>2467196201679232</v>
      </c>
      <c r="V11" s="594">
        <f ca="1">'LPG propane or butane'!X138</f>
        <v>2473060053033430.5</v>
      </c>
      <c r="W11" s="594">
        <f ca="1">'LPG propane or butane'!Y138</f>
        <v>2462571660343781.5</v>
      </c>
      <c r="X11" s="594">
        <f ca="1">'LPG propane or butane'!Z138</f>
        <v>2452128188484119.5</v>
      </c>
      <c r="Y11" s="594">
        <f ca="1">'LPG propane or butane'!AA138</f>
        <v>2441729448490224.5</v>
      </c>
      <c r="Z11" s="594">
        <f ca="1">'LPG propane or butane'!AB138</f>
        <v>2431375252219279.5</v>
      </c>
      <c r="AA11" s="594">
        <f ca="1">'LPG propane or butane'!AC138</f>
        <v>2421065412346506.5</v>
      </c>
      <c r="AB11" s="594">
        <f ca="1">'LPG propane or butane'!AD138</f>
        <v>2410799742361822</v>
      </c>
      <c r="AC11" s="594">
        <f ca="1">'LPG propane or butane'!AE138</f>
        <v>2400578056566502.5</v>
      </c>
      <c r="AD11" s="594">
        <f ca="1">'LPG propane or butane'!AF138</f>
        <v>2390400170069873</v>
      </c>
      <c r="AE11" s="594">
        <f ca="1">'LPG propane or butane'!AG138</f>
        <v>2380265898786003.5</v>
      </c>
      <c r="AF11" s="594">
        <f ca="1">'LPG propane or butane'!AH138</f>
        <v>2370175059430422.5</v>
      </c>
    </row>
    <row r="12" spans="1:35" s="42" customFormat="1">
      <c r="A12" s="41" t="s">
        <v>305</v>
      </c>
      <c r="B12" s="594">
        <f ca="1">'LPG propane or butane'!D139</f>
        <v>13424035887918.85</v>
      </c>
      <c r="C12" s="594">
        <f ca="1">'LPG propane or butane'!E139</f>
        <v>15837553799603.539</v>
      </c>
      <c r="D12" s="594">
        <f ca="1">'LPG propane or butane'!F139</f>
        <v>15067278727569.346</v>
      </c>
      <c r="E12" s="594">
        <f ca="1">'LPG propane or butane'!G139</f>
        <v>13545271032832.902</v>
      </c>
      <c r="F12" s="594">
        <f ca="1">'LPG propane or butane'!H139</f>
        <v>14571500465603.434</v>
      </c>
      <c r="G12" s="594">
        <f ca="1">'LPG propane or butane'!I139</f>
        <v>14633169669375.262</v>
      </c>
      <c r="H12" s="594">
        <f ca="1">'LPG propane or butane'!J139</f>
        <v>14695103073704.309</v>
      </c>
      <c r="I12" s="594">
        <f ca="1">'LPG propane or butane'!K139</f>
        <v>14757301829608.586</v>
      </c>
      <c r="J12" s="594">
        <f ca="1">'LPG propane or butane'!L139</f>
        <v>14819767093233.557</v>
      </c>
      <c r="K12" s="594">
        <f ca="1">'LPG propane or butane'!M139</f>
        <v>14882500025875.631</v>
      </c>
      <c r="L12" s="594">
        <f ca="1">'LPG propane or butane'!N139</f>
        <v>14945501794005.775</v>
      </c>
      <c r="M12" s="594">
        <f ca="1">'LPG propane or butane'!O139</f>
        <v>14986535191599.67</v>
      </c>
      <c r="N12" s="594">
        <f ca="1">'LPG propane or butane'!P139</f>
        <v>15027715889007.746</v>
      </c>
      <c r="O12" s="594">
        <f ca="1">'LPG propane or butane'!Q139</f>
        <v>15069044680923.77</v>
      </c>
      <c r="P12" s="594">
        <f ca="1">'LPG propane or butane'!R139</f>
        <v>15110522367890.244</v>
      </c>
      <c r="Q12" s="594">
        <f ca="1">'LPG propane or butane'!S139</f>
        <v>15152149756347.525</v>
      </c>
      <c r="R12" s="594">
        <f ca="1">'LPG propane or butane'!T139</f>
        <v>15193927658683.422</v>
      </c>
      <c r="S12" s="594">
        <f ca="1">'LPG propane or butane'!U139</f>
        <v>15235856893283.186</v>
      </c>
      <c r="T12" s="594">
        <f ca="1">'LPG propane or butane'!V139</f>
        <v>15277938284579.973</v>
      </c>
      <c r="U12" s="594">
        <f ca="1">'LPG propane or butane'!W139</f>
        <v>15320172663105.721</v>
      </c>
      <c r="V12" s="594">
        <f ca="1">'LPG propane or butane'!X139</f>
        <v>15362560865542.49</v>
      </c>
      <c r="W12" s="594">
        <f ca="1">'LPG propane or butane'!Y139</f>
        <v>15308524334230.883</v>
      </c>
      <c r="X12" s="594">
        <f ca="1">'LPG propane or butane'!Z139</f>
        <v>15254806046657.467</v>
      </c>
      <c r="Y12" s="594">
        <f ca="1">'LPG propane or butane'!AA139</f>
        <v>15201405335354.713</v>
      </c>
      <c r="Z12" s="594">
        <f ca="1">'LPG propane or butane'!AB139</f>
        <v>15148321541041.135</v>
      </c>
      <c r="AA12" s="594">
        <f ca="1">'LPG propane or butane'!AC139</f>
        <v>15095554012628.039</v>
      </c>
      <c r="AB12" s="594">
        <f ca="1">'LPG propane or butane'!AD139</f>
        <v>15043102107226.576</v>
      </c>
      <c r="AC12" s="594">
        <f ca="1">'LPG propane or butane'!AE139</f>
        <v>14990965190155.09</v>
      </c>
      <c r="AD12" s="594">
        <f ca="1">'LPG propane or butane'!AF139</f>
        <v>14939142634946.77</v>
      </c>
      <c r="AE12" s="594">
        <f ca="1">'LPG propane or butane'!AG139</f>
        <v>14887633823357.584</v>
      </c>
      <c r="AF12" s="594">
        <f ca="1">'LPG propane or butane'!AH139</f>
        <v>14836438145374.545</v>
      </c>
    </row>
    <row r="13" spans="1:35">
      <c r="A13" s="20" t="s">
        <v>258</v>
      </c>
      <c r="B13" s="594">
        <f ca="1">'LPG propane or butane'!D140</f>
        <v>95993849613.187714</v>
      </c>
      <c r="C13" s="594">
        <f ca="1">'LPG propane or butane'!E140</f>
        <v>158696430494.60928</v>
      </c>
      <c r="D13" s="594">
        <f ca="1">'LPG propane or butane'!F140</f>
        <v>129609470721.3566</v>
      </c>
      <c r="E13" s="594">
        <f ca="1">'LPG propane or butane'!G140</f>
        <v>85222067051.168396</v>
      </c>
      <c r="F13" s="594">
        <f ca="1">'LPG propane or butane'!H140</f>
        <v>86525097960.48941</v>
      </c>
      <c r="G13" s="594">
        <f ca="1">'LPG propane or butane'!I140</f>
        <v>86859537529.61203</v>
      </c>
      <c r="H13" s="594">
        <f ca="1">'LPG propane or butane'!J140</f>
        <v>87209981206.787827</v>
      </c>
      <c r="I13" s="594">
        <f ca="1">'LPG propane or butane'!K140</f>
        <v>87576585307.635986</v>
      </c>
      <c r="J13" s="594">
        <f ca="1">'LPG propane or butane'!L140</f>
        <v>87959509714.437805</v>
      </c>
      <c r="K13" s="594">
        <f ca="1">'LPG propane or butane'!M140</f>
        <v>88358917924.070587</v>
      </c>
      <c r="L13" s="594">
        <f ca="1">'LPG propane or butane'!N140</f>
        <v>88774977096.820053</v>
      </c>
      <c r="M13" s="594">
        <f ca="1">'LPG propane or butane'!O140</f>
        <v>89563507123.745193</v>
      </c>
      <c r="N13" s="594">
        <f ca="1">'LPG propane or butane'!P140</f>
        <v>90407515131.499847</v>
      </c>
      <c r="O13" s="594">
        <f ca="1">'LPG propane or butane'!Q140</f>
        <v>91308063580.53923</v>
      </c>
      <c r="P13" s="594">
        <f ca="1">'LPG propane or butane'!R140</f>
        <v>92266256296.24794</v>
      </c>
      <c r="Q13" s="594">
        <f ca="1">'LPG propane or butane'!S140</f>
        <v>93283239508.129822</v>
      </c>
      <c r="R13" s="594">
        <f ca="1">'LPG propane or butane'!T140</f>
        <v>94360202922.742615</v>
      </c>
      <c r="S13" s="594">
        <f ca="1">'LPG propane or butane'!U140</f>
        <v>95498380831.315308</v>
      </c>
      <c r="T13" s="594">
        <f ca="1">'LPG propane or butane'!V140</f>
        <v>96699053253.014114</v>
      </c>
      <c r="U13" s="594">
        <f ca="1">'LPG propane or butane'!W140</f>
        <v>97963547114.852722</v>
      </c>
      <c r="V13" s="594">
        <f ca="1">'LPG propane or butane'!X140</f>
        <v>99293237469.272324</v>
      </c>
      <c r="W13" s="594">
        <f ca="1">'LPG propane or butane'!Y140</f>
        <v>98636016141.192688</v>
      </c>
      <c r="X13" s="594">
        <f ca="1">'LPG propane or butane'!Z140</f>
        <v>97988483778.803528</v>
      </c>
      <c r="Y13" s="594">
        <f ca="1">'LPG propane or butane'!AA140</f>
        <v>97350476562.672699</v>
      </c>
      <c r="Z13" s="594">
        <f ca="1">'LPG propane or butane'!AB140</f>
        <v>96721833480.221848</v>
      </c>
      <c r="AA13" s="594">
        <f ca="1">'LPG propane or butane'!AC140</f>
        <v>96102396277.577393</v>
      </c>
      <c r="AB13" s="594">
        <f ca="1">'LPG propane or butane'!AD140</f>
        <v>95492009412.247314</v>
      </c>
      <c r="AC13" s="594">
        <f ca="1">'LPG propane or butane'!AE140</f>
        <v>94890520006.610153</v>
      </c>
      <c r="AD13" s="594">
        <f ca="1">'LPG propane or butane'!AF140</f>
        <v>94297777802.201569</v>
      </c>
      <c r="AE13" s="594">
        <f ca="1">'LPG propane or butane'!AG140</f>
        <v>93713635114.785477</v>
      </c>
      <c r="AF13" s="594">
        <f ca="1">'LPG propane or butane'!AH140</f>
        <v>93137946790.195801</v>
      </c>
    </row>
    <row r="14" spans="1:35">
      <c r="A14" s="20" t="s">
        <v>306</v>
      </c>
      <c r="B14" s="594">
        <f ca="1">'LPG propane or butane'!D141</f>
        <v>763725773916.02356</v>
      </c>
      <c r="C14" s="594">
        <f ca="1">'LPG propane or butane'!E141</f>
        <v>1029586916150.6919</v>
      </c>
      <c r="D14" s="594">
        <f ca="1">'LPG propane or butane'!F141</f>
        <v>1255450440137.5188</v>
      </c>
      <c r="E14" s="594">
        <f ca="1">'LPG propane or butane'!G141</f>
        <v>1216638941380.3745</v>
      </c>
      <c r="F14" s="594">
        <f ca="1">'LPG propane or butane'!H141</f>
        <v>1251385890258.8091</v>
      </c>
      <c r="G14" s="594">
        <f ca="1">'LPG propane or butane'!I141</f>
        <v>1242055110976.5374</v>
      </c>
      <c r="H14" s="594">
        <f ca="1">'LPG propane or butane'!J141</f>
        <v>1232864829327.1077</v>
      </c>
      <c r="I14" s="594">
        <f ca="1">'LPG propane or butane'!K141</f>
        <v>1223814453084.2317</v>
      </c>
      <c r="J14" s="594">
        <f ca="1">'LPG propane or butane'!L141</f>
        <v>1214903408719.571</v>
      </c>
      <c r="K14" s="594">
        <f ca="1">'LPG propane or butane'!M141</f>
        <v>1206131141427.946</v>
      </c>
      <c r="L14" s="594">
        <f ca="1">'LPG propane or butane'!N141</f>
        <v>1197497115155.6997</v>
      </c>
      <c r="M14" s="594">
        <f ca="1">'LPG propane or butane'!O141</f>
        <v>1182264520753.564</v>
      </c>
      <c r="N14" s="594">
        <f ca="1">'LPG propane or butane'!P141</f>
        <v>1167476250959.99</v>
      </c>
      <c r="O14" s="594">
        <f ca="1">'LPG propane or butane'!Q141</f>
        <v>1153129598494.5354</v>
      </c>
      <c r="P14" s="594">
        <f ca="1">'LPG propane or butane'!R141</f>
        <v>1139222055548.0889</v>
      </c>
      <c r="Q14" s="594">
        <f ca="1">'LPG propane or butane'!S141</f>
        <v>1125751314717.8921</v>
      </c>
      <c r="R14" s="594">
        <f ca="1">'LPG propane or butane'!T141</f>
        <v>1112715270057.3838</v>
      </c>
      <c r="S14" s="594">
        <f ca="1">'LPG propane or butane'!U141</f>
        <v>1100112018242.7</v>
      </c>
      <c r="T14" s="594">
        <f ca="1">'LPG propane or butane'!V141</f>
        <v>1087939859857.7507</v>
      </c>
      <c r="U14" s="594">
        <f ca="1">'LPG propane or butane'!W141</f>
        <v>1076197300799.871</v>
      </c>
      <c r="V14" s="594">
        <f ca="1">'LPG propane or butane'!X141</f>
        <v>1064883053808.1359</v>
      </c>
      <c r="W14" s="594">
        <f ca="1">'LPG propane or butane'!Y141</f>
        <v>1049250590638.976</v>
      </c>
      <c r="X14" s="594">
        <f ca="1">'LPG propane or butane'!Z141</f>
        <v>1033882321446.8187</v>
      </c>
      <c r="Y14" s="594">
        <f ca="1">'LPG propane or butane'!AA141</f>
        <v>1018773719757.9493</v>
      </c>
      <c r="Z14" s="594">
        <f ca="1">'LPG propane or butane'!AB141</f>
        <v>1003920336746.0509</v>
      </c>
      <c r="AA14" s="594">
        <f ca="1">'LPG propane or butane'!AC141</f>
        <v>989317799900.09277</v>
      </c>
      <c r="AB14" s="594">
        <f ca="1">'LPG propane or butane'!AD141</f>
        <v>974961811715.07288</v>
      </c>
      <c r="AC14" s="594">
        <f ca="1">'LPG propane or butane'!AE141</f>
        <v>960848148405.22083</v>
      </c>
      <c r="AD14" s="594">
        <f ca="1">'LPG propane or butane'!AF141</f>
        <v>946972658639.27856</v>
      </c>
      <c r="AE14" s="594">
        <f ca="1">'LPG propane or butane'!AG141</f>
        <v>933331262297.47729</v>
      </c>
      <c r="AF14" s="594">
        <f ca="1">'LPG propane or butane'!AH141</f>
        <v>919919949249.84229</v>
      </c>
    </row>
    <row r="15" spans="1:35">
      <c r="A15" s="20" t="s">
        <v>259</v>
      </c>
      <c r="B15" s="594">
        <f ca="1">'LPG propane or butane'!D142</f>
        <v>11389483057277.426</v>
      </c>
      <c r="C15" s="594">
        <f ca="1">'LPG propane or butane'!E142</f>
        <v>19400906274456.93</v>
      </c>
      <c r="D15" s="594">
        <f ca="1">'LPG propane or butane'!F142</f>
        <v>12507115197278.883</v>
      </c>
      <c r="E15" s="594">
        <f ca="1">'LPG propane or butane'!G142</f>
        <v>7224754445163.8613</v>
      </c>
      <c r="F15" s="594">
        <f ca="1">'LPG propane or butane'!H142</f>
        <v>6143292003181.5352</v>
      </c>
      <c r="G15" s="594">
        <f ca="1">'LPG propane or butane'!I142</f>
        <v>6322470302897.4814</v>
      </c>
      <c r="H15" s="594">
        <f ca="1">'LPG propane or butane'!J142</f>
        <v>6507194144887.9395</v>
      </c>
      <c r="I15" s="594">
        <f ca="1">'LPG propane or butane'!K142</f>
        <v>6697641476657.6807</v>
      </c>
      <c r="J15" s="594">
        <f ca="1">'LPG propane or butane'!L142</f>
        <v>6893996073325.4316</v>
      </c>
      <c r="K15" s="594">
        <f ca="1">'LPG propane or butane'!M142</f>
        <v>7096447730584.2217</v>
      </c>
      <c r="L15" s="594">
        <f ca="1">'LPG propane or butane'!N142</f>
        <v>7305192464088.0762</v>
      </c>
      <c r="M15" s="594">
        <f ca="1">'LPG propane or butane'!O142</f>
        <v>7327576967847.916</v>
      </c>
      <c r="N15" s="594">
        <f ca="1">'LPG propane or butane'!P142</f>
        <v>7351066094710.6768</v>
      </c>
      <c r="O15" s="594">
        <f ca="1">'LPG propane or butane'!Q142</f>
        <v>7375655188067.7871</v>
      </c>
      <c r="P15" s="594">
        <f ca="1">'LPG propane or butane'!R142</f>
        <v>7401339820756.374</v>
      </c>
      <c r="Q15" s="594">
        <f ca="1">'LPG propane or butane'!S142</f>
        <v>7428115792463.4863</v>
      </c>
      <c r="R15" s="594">
        <f ca="1">'LPG propane or butane'!T142</f>
        <v>7455979127190.6377</v>
      </c>
      <c r="S15" s="594">
        <f ca="1">'LPG propane or butane'!U142</f>
        <v>7484926070777.6934</v>
      </c>
      <c r="T15" s="594">
        <f ca="1">'LPG propane or butane'!V142</f>
        <v>7514953088485.2676</v>
      </c>
      <c r="U15" s="594">
        <f ca="1">'LPG propane or butane'!W142</f>
        <v>7546056862634.6836</v>
      </c>
      <c r="V15" s="594">
        <f ca="1">'LPG propane or butane'!X142</f>
        <v>7578234290304.6416</v>
      </c>
      <c r="W15" s="594">
        <f ca="1">'LPG propane or butane'!Y142</f>
        <v>7548320705913.2744</v>
      </c>
      <c r="X15" s="594">
        <f ca="1">'LPG propane or butane'!Z142</f>
        <v>7518786997252.7285</v>
      </c>
      <c r="Y15" s="594">
        <f ca="1">'LPG propane or butane'!AA142</f>
        <v>7489627291442.5352</v>
      </c>
      <c r="Z15" s="594">
        <f ca="1">'LPG propane or butane'!AB142</f>
        <v>7460835807702.9883</v>
      </c>
      <c r="AA15" s="594">
        <f ca="1">'LPG propane or butane'!AC142</f>
        <v>7432406855909.4561</v>
      </c>
      <c r="AB15" s="594">
        <f ca="1">'LPG propane or butane'!AD142</f>
        <v>7404334835169.374</v>
      </c>
      <c r="AC15" s="594">
        <f ca="1">'LPG propane or butane'!AE142</f>
        <v>7376614232421.583</v>
      </c>
      <c r="AD15" s="594">
        <f ca="1">'LPG propane or butane'!AF142</f>
        <v>7349239621057.6563</v>
      </c>
      <c r="AE15" s="594">
        <f ca="1">'LPG propane or butane'!AG142</f>
        <v>7322205659564.8652</v>
      </c>
      <c r="AF15" s="594">
        <f ca="1">'LPG propane or butane'!AH142</f>
        <v>7295507090190.4414</v>
      </c>
    </row>
    <row r="16" spans="1:35">
      <c r="A16" s="20" t="s">
        <v>260</v>
      </c>
      <c r="B16" s="594">
        <f ca="1">'LPG propane or butane'!D143</f>
        <v>1149385271300.4792</v>
      </c>
      <c r="C16" s="594">
        <f ca="1">'LPG propane or butane'!E143</f>
        <v>1647782019901.3108</v>
      </c>
      <c r="D16" s="594">
        <f ca="1">'LPG propane or butane'!F143</f>
        <v>1405973937070.8308</v>
      </c>
      <c r="E16" s="594">
        <f ca="1">'LPG propane or butane'!G143</f>
        <v>831001478153.1106</v>
      </c>
      <c r="F16" s="594">
        <f ca="1">'LPG propane or butane'!H143</f>
        <v>752035333303.07202</v>
      </c>
      <c r="G16" s="594">
        <f ca="1">'LPG propane or butane'!I143</f>
        <v>765284299702.78113</v>
      </c>
      <c r="H16" s="594">
        <f ca="1">'LPG propane or butane'!J143</f>
        <v>778863515130.04285</v>
      </c>
      <c r="I16" s="594">
        <f ca="1">'LPG propane or butane'!K143</f>
        <v>792783016646.23718</v>
      </c>
      <c r="J16" s="594">
        <f ca="1">'LPG propane or butane'!L143</f>
        <v>807053170146.43787</v>
      </c>
      <c r="K16" s="594">
        <f ca="1">'LPG propane or butane'!M143</f>
        <v>821684681389.63953</v>
      </c>
      <c r="L16" s="594">
        <f ca="1">'LPG propane or butane'!N143</f>
        <v>836688607401.55615</v>
      </c>
      <c r="M16" s="594">
        <f ca="1">'LPG propane or butane'!O143</f>
        <v>847185815552.34656</v>
      </c>
      <c r="N16" s="594">
        <f ca="1">'LPG propane or butane'!P143</f>
        <v>857838868748.2041</v>
      </c>
      <c r="O16" s="594">
        <f ca="1">'LPG propane or butane'!Q143</f>
        <v>868650403967.86047</v>
      </c>
      <c r="P16" s="594">
        <f ca="1">'LPG propane or butane'!R143</f>
        <v>879623106466.15369</v>
      </c>
      <c r="Q16" s="594">
        <f ca="1">'LPG propane or butane'!S143</f>
        <v>890759710694.13806</v>
      </c>
      <c r="R16" s="594">
        <f ca="1">'LPG propane or butane'!T143</f>
        <v>902063001237.06287</v>
      </c>
      <c r="S16" s="594">
        <f ca="1">'LPG propane or butane'!U143</f>
        <v>913535813770.57275</v>
      </c>
      <c r="T16" s="594">
        <f ca="1">'LPG propane or butane'!V143</f>
        <v>925181036035.48254</v>
      </c>
      <c r="U16" s="594">
        <f ca="1">'LPG propane or butane'!W143</f>
        <v>937001608831.49438</v>
      </c>
      <c r="V16" s="594">
        <f ca="1">'LPG propane or butane'!X143</f>
        <v>949000527030.224</v>
      </c>
      <c r="W16" s="594">
        <f ca="1">'LPG propane or butane'!Y143</f>
        <v>958792368540.12964</v>
      </c>
      <c r="X16" s="594">
        <f ca="1">'LPG propane or butane'!Z143</f>
        <v>968711613091.8335</v>
      </c>
      <c r="Y16" s="594">
        <f ca="1">'LPG propane or butane'!AA143</f>
        <v>978760184839.44653</v>
      </c>
      <c r="Z16" s="594">
        <f ca="1">'LPG propane or butane'!AB143</f>
        <v>988940039133.09558</v>
      </c>
      <c r="AA16" s="594">
        <f ca="1">'LPG propane or butane'!AC143</f>
        <v>999253163039.44824</v>
      </c>
      <c r="AB16" s="594">
        <f ca="1">'LPG propane or butane'!AD143</f>
        <v>1009701575871.011</v>
      </c>
      <c r="AC16" s="594">
        <f ca="1">'LPG propane or butane'!AE143</f>
        <v>1020287329724.3625</v>
      </c>
      <c r="AD16" s="594">
        <f ca="1">'LPG propane or butane'!AF143</f>
        <v>1031012510027.4626</v>
      </c>
      <c r="AE16" s="594">
        <f ca="1">'LPG propane or butane'!AG143</f>
        <v>1041879236096.1959</v>
      </c>
      <c r="AF16" s="594">
        <f ca="1">'LPG propane or butane'!AH143</f>
        <v>1052889661700.3077</v>
      </c>
    </row>
    <row r="17" spans="1:33">
      <c r="A17" s="20" t="s">
        <v>307</v>
      </c>
      <c r="B17" s="594">
        <f ca="1">'LPG propane or butane'!D144</f>
        <v>1308582666508.9534</v>
      </c>
      <c r="C17" s="594">
        <f ca="1">'LPG propane or butane'!E144</f>
        <v>1928548146649.3259</v>
      </c>
      <c r="D17" s="594">
        <f ca="1">'LPG propane or butane'!F144</f>
        <v>1572524059321.7212</v>
      </c>
      <c r="E17" s="594">
        <f ca="1">'LPG propane or butane'!G144</f>
        <v>907137599656.83301</v>
      </c>
      <c r="F17" s="594">
        <f ca="1">'LPG propane or butane'!H144</f>
        <v>824926815328.5813</v>
      </c>
      <c r="G17" s="594">
        <f ca="1">'LPG propane or butane'!I144</f>
        <v>837612893144.50928</v>
      </c>
      <c r="H17" s="594">
        <f ca="1">'LPG propane or butane'!J144</f>
        <v>850580757740.28796</v>
      </c>
      <c r="I17" s="594">
        <f ca="1">'LPG propane or butane'!K144</f>
        <v>863838519648.45471</v>
      </c>
      <c r="J17" s="594">
        <f ca="1">'LPG propane or butane'!L144</f>
        <v>877394550216.42981</v>
      </c>
      <c r="K17" s="594">
        <f ca="1">'LPG propane or butane'!M144</f>
        <v>891257490306.01746</v>
      </c>
      <c r="L17" s="594">
        <f ca="1">'LPG propane or butane'!N144</f>
        <v>905436259286.27075</v>
      </c>
      <c r="M17" s="594">
        <f ca="1">'LPG propane or butane'!O144</f>
        <v>915801289153.54541</v>
      </c>
      <c r="N17" s="594">
        <f ca="1">'LPG propane or butane'!P144</f>
        <v>926306885159.12085</v>
      </c>
      <c r="O17" s="594">
        <f ca="1">'LPG propane or butane'!Q144</f>
        <v>936955275099.70154</v>
      </c>
      <c r="P17" s="594">
        <f ca="1">'LPG propane or butane'!R144</f>
        <v>947748726061.57593</v>
      </c>
      <c r="Q17" s="594">
        <f ca="1">'LPG propane or butane'!S144</f>
        <v>958689545155.72778</v>
      </c>
      <c r="R17" s="594">
        <f ca="1">'LPG propane or butane'!T144</f>
        <v>969780080267.10486</v>
      </c>
      <c r="S17" s="594">
        <f ca="1">'LPG propane or butane'!U144</f>
        <v>981022720818.31909</v>
      </c>
      <c r="T17" s="594">
        <f ca="1">'LPG propane or butane'!V144</f>
        <v>992419898548.06055</v>
      </c>
      <c r="U17" s="594">
        <f ca="1">'LPG propane or butane'!W144</f>
        <v>1003974088304.5137</v>
      </c>
      <c r="V17" s="594">
        <f ca="1">'LPG propane or butane'!X144</f>
        <v>1015687808854.0642</v>
      </c>
      <c r="W17" s="594">
        <f ca="1">'LPG propane or butane'!Y144</f>
        <v>1025044963328.8646</v>
      </c>
      <c r="X17" s="594">
        <f ca="1">'LPG propane or butane'!Z144</f>
        <v>1034512518476.5447</v>
      </c>
      <c r="Y17" s="594">
        <f ca="1">'LPG propane or butane'!AA144</f>
        <v>1044092050733.0702</v>
      </c>
      <c r="Z17" s="594">
        <f ca="1">'LPG propane or butane'!AB144</f>
        <v>1053785161465.1042</v>
      </c>
      <c r="AA17" s="594">
        <f ca="1">'LPG propane or butane'!AC144</f>
        <v>1063593477381.9484</v>
      </c>
      <c r="AB17" s="594">
        <f ca="1">'LPG propane or butane'!AD144</f>
        <v>1073518650954.411</v>
      </c>
      <c r="AC17" s="594">
        <f ca="1">'LPG propane or butane'!AE144</f>
        <v>1083562360840.7157</v>
      </c>
      <c r="AD17" s="594">
        <f ca="1">'LPG propane or butane'!AF144</f>
        <v>1093726312319.5664</v>
      </c>
      <c r="AE17" s="594">
        <f ca="1">'LPG propane or butane'!AG144</f>
        <v>1104012237730.4958</v>
      </c>
      <c r="AF17" s="594">
        <f ca="1">'LPG propane or butane'!AH144</f>
        <v>1114421896921.6167</v>
      </c>
    </row>
    <row r="18" spans="1:33">
      <c r="A18" s="20" t="s">
        <v>308</v>
      </c>
      <c r="B18" s="594">
        <f ca="1">'LPG propane or butane'!D145</f>
        <v>3620940257231.832</v>
      </c>
      <c r="C18" s="594">
        <f ca="1">'LPG propane or butane'!E145</f>
        <v>6453007215819.957</v>
      </c>
      <c r="D18" s="594">
        <f ca="1">'LPG propane or butane'!F145</f>
        <v>4411967017054.3682</v>
      </c>
      <c r="E18" s="594">
        <f ca="1">'LPG propane or butane'!G145</f>
        <v>2348413431183.0684</v>
      </c>
      <c r="F18" s="594">
        <f ca="1">'LPG propane or butane'!H145</f>
        <v>2313636756801.9814</v>
      </c>
      <c r="G18" s="594">
        <f ca="1">'LPG propane or butane'!I145</f>
        <v>2349070289527.4678</v>
      </c>
      <c r="H18" s="594">
        <f ca="1">'LPG propane or butane'!J145</f>
        <v>2385143236544.7573</v>
      </c>
      <c r="I18" s="594">
        <f ca="1">'LPG propane or butane'!K145</f>
        <v>2421870421830.4326</v>
      </c>
      <c r="J18" s="594">
        <f ca="1">'LPG propane or butane'!L145</f>
        <v>2459267107725.606</v>
      </c>
      <c r="K18" s="594">
        <f ca="1">'LPG propane or butane'!M145</f>
        <v>2497349010023.1602</v>
      </c>
      <c r="L18" s="594">
        <f ca="1">'LPG propane or butane'!N145</f>
        <v>2536132313611.6069</v>
      </c>
      <c r="M18" s="594">
        <f ca="1">'LPG propane or butane'!O145</f>
        <v>2558101623832.5117</v>
      </c>
      <c r="N18" s="594">
        <f ca="1">'LPG propane or butane'!P145</f>
        <v>2580404424734.2666</v>
      </c>
      <c r="O18" s="594">
        <f ca="1">'LPG propane or butane'!Q145</f>
        <v>2603042824159.1533</v>
      </c>
      <c r="P18" s="594">
        <f ca="1">'LPG propane or butane'!R145</f>
        <v>2626018978062.4609</v>
      </c>
      <c r="Q18" s="594">
        <f ca="1">'LPG propane or butane'!S145</f>
        <v>2649335090626.8032</v>
      </c>
      <c r="R18" s="594">
        <f ca="1">'LPG propane or butane'!T145</f>
        <v>2672993414384.4253</v>
      </c>
      <c r="S18" s="594">
        <f ca="1">'LPG propane or butane'!U145</f>
        <v>2696996250347.4561</v>
      </c>
      <c r="T18" s="594">
        <f ca="1">'LPG propane or butane'!V145</f>
        <v>2721345948146.0967</v>
      </c>
      <c r="U18" s="594">
        <f ca="1">'LPG propane or butane'!W145</f>
        <v>2746044906174.7163</v>
      </c>
      <c r="V18" s="594">
        <f ca="1">'LPG propane or butane'!X145</f>
        <v>2771095571745.8477</v>
      </c>
      <c r="W18" s="594">
        <f ca="1">'LPG propane or butane'!Y145</f>
        <v>2772476693493.1123</v>
      </c>
      <c r="X18" s="594">
        <f ca="1">'LPG propane or butane'!Z145</f>
        <v>2773904617959.1641</v>
      </c>
      <c r="Y18" s="594">
        <f ca="1">'LPG propane or butane'!AA145</f>
        <v>2775378744981.7944</v>
      </c>
      <c r="Z18" s="594">
        <f ca="1">'LPG propane or butane'!AB145</f>
        <v>2776898483619.1514</v>
      </c>
      <c r="AA18" s="594">
        <f ca="1">'LPG propane or butane'!AC145</f>
        <v>2778463252010.8931</v>
      </c>
      <c r="AB18" s="594">
        <f ca="1">'LPG propane or butane'!AD145</f>
        <v>2780072477241.4365</v>
      </c>
      <c r="AC18" s="594">
        <f ca="1">'LPG propane or butane'!AE145</f>
        <v>2781725595205.272</v>
      </c>
      <c r="AD18" s="594">
        <f ca="1">'LPG propane or butane'!AF145</f>
        <v>2783422050474.3135</v>
      </c>
      <c r="AE18" s="594">
        <f ca="1">'LPG propane or butane'!AG145</f>
        <v>2785161296167.2407</v>
      </c>
      <c r="AF18" s="594">
        <f ca="1">'LPG propane or butane'!AH145</f>
        <v>2786942793820.8242</v>
      </c>
    </row>
    <row r="19" spans="1:33">
      <c r="A19" s="20" t="s">
        <v>309</v>
      </c>
      <c r="B19" s="594">
        <f ca="1">'LPG propane or butane'!D146</f>
        <v>737080072440.69653</v>
      </c>
      <c r="C19" s="594">
        <f ca="1">'LPG propane or butane'!E146</f>
        <v>1210377708144.3826</v>
      </c>
      <c r="D19" s="594">
        <f ca="1">'LPG propane or butane'!F146</f>
        <v>853819176628.51965</v>
      </c>
      <c r="E19" s="594">
        <f ca="1">'LPG propane or butane'!G146</f>
        <v>494602331123.82397</v>
      </c>
      <c r="F19" s="594">
        <f ca="1">'LPG propane or butane'!H146</f>
        <v>482693847868.24677</v>
      </c>
      <c r="G19" s="594">
        <f ca="1">'LPG propane or butane'!I146</f>
        <v>492312343552.69434</v>
      </c>
      <c r="H19" s="594">
        <f ca="1">'LPG propane or butane'!J146</f>
        <v>502180002735.53998</v>
      </c>
      <c r="I19" s="594">
        <f ca="1">'LPG propane or butane'!K146</f>
        <v>512304780622.80115</v>
      </c>
      <c r="J19" s="594">
        <f ca="1">'LPG propane or butane'!L146</f>
        <v>522694916541.61487</v>
      </c>
      <c r="K19" s="594">
        <f ca="1">'LPG propane or butane'!M146</f>
        <v>533358944578.46277</v>
      </c>
      <c r="L19" s="594">
        <f ca="1">'LPG propane or butane'!N146</f>
        <v>544305704622.8678</v>
      </c>
      <c r="M19" s="594">
        <f ca="1">'LPG propane or butane'!O146</f>
        <v>546004927948.2533</v>
      </c>
      <c r="N19" s="594">
        <f ca="1">'LPG propane or butane'!P146</f>
        <v>547792176087.13324</v>
      </c>
      <c r="O19" s="594">
        <f ca="1">'LPG propane or butane'!Q146</f>
        <v>549667272611.87067</v>
      </c>
      <c r="P19" s="594">
        <f ca="1">'LPG propane or butane'!R146</f>
        <v>551630057791.51196</v>
      </c>
      <c r="Q19" s="594">
        <f ca="1">'LPG propane or butane'!S146</f>
        <v>553680388469.17358</v>
      </c>
      <c r="R19" s="594">
        <f ca="1">'LPG propane or butane'!T146</f>
        <v>555818137943.08081</v>
      </c>
      <c r="S19" s="594">
        <f ca="1">'LPG propane or butane'!U146</f>
        <v>558043195851.2196</v>
      </c>
      <c r="T19" s="594">
        <f ca="1">'LPG propane or butane'!V146</f>
        <v>560355468059.55688</v>
      </c>
      <c r="U19" s="594">
        <f ca="1">'LPG propane or butane'!W146</f>
        <v>562754876553.79395</v>
      </c>
      <c r="V19" s="594">
        <f ca="1">'LPG propane or butane'!X146</f>
        <v>565241359334.60803</v>
      </c>
      <c r="W19" s="594">
        <f ca="1">'LPG propane or butane'!Y146</f>
        <v>563931323094.91125</v>
      </c>
      <c r="X19" s="594">
        <f ca="1">'LPG propane or butane'!Z146</f>
        <v>562652354856.41968</v>
      </c>
      <c r="Y19" s="594">
        <f ca="1">'LPG propane or butane'!AA146</f>
        <v>561404003610.64856</v>
      </c>
      <c r="Z19" s="594">
        <f ca="1">'LPG propane or butane'!AB146</f>
        <v>560185825181.05066</v>
      </c>
      <c r="AA19" s="594">
        <f ca="1">'LPG propane or butane'!AC146</f>
        <v>558997382119.99036</v>
      </c>
      <c r="AB19" s="594">
        <f ca="1">'LPG propane or butane'!AD146</f>
        <v>557838243607.26965</v>
      </c>
      <c r="AC19" s="594">
        <f ca="1">'LPG propane or butane'!AE146</f>
        <v>556707985350.1853</v>
      </c>
      <c r="AD19" s="594">
        <f ca="1">'LPG propane or butane'!AF146</f>
        <v>555606189485.0957</v>
      </c>
      <c r="AE19" s="594">
        <f ca="1">'LPG propane or butane'!AG146</f>
        <v>554532444480.46997</v>
      </c>
      <c r="AF19" s="594">
        <f ca="1">'LPG propane or butane'!AH146</f>
        <v>553486345041.40283</v>
      </c>
    </row>
    <row r="20" spans="1:33">
      <c r="A20" s="20" t="s">
        <v>310</v>
      </c>
      <c r="B20" s="594">
        <f ca="1">'LPG propane or butane'!D147</f>
        <v>1296051274001.5054</v>
      </c>
      <c r="C20" s="594">
        <f ca="1">'LPG propane or butane'!E147</f>
        <v>1920776540963.8755</v>
      </c>
      <c r="D20" s="594">
        <f ca="1">'LPG propane or butane'!F147</f>
        <v>1412281669974.8135</v>
      </c>
      <c r="E20" s="594">
        <f ca="1">'LPG propane or butane'!G147</f>
        <v>902982151820.69019</v>
      </c>
      <c r="F20" s="594">
        <f ca="1">'LPG propane or butane'!H147</f>
        <v>872332457776.14905</v>
      </c>
      <c r="G20" s="594">
        <f ca="1">'LPG propane or butane'!I147</f>
        <v>894082215184.70374</v>
      </c>
      <c r="H20" s="594">
        <f ca="1">'LPG propane or butane'!J147</f>
        <v>916509372287.04175</v>
      </c>
      <c r="I20" s="594">
        <f ca="1">'LPG propane or butane'!K147</f>
        <v>939637845259.51697</v>
      </c>
      <c r="J20" s="594">
        <f ca="1">'LPG propane or butane'!L147</f>
        <v>963492441724.55835</v>
      </c>
      <c r="K20" s="594">
        <f ca="1">'LPG propane or butane'!M147</f>
        <v>988098894671.53845</v>
      </c>
      <c r="L20" s="594">
        <f ca="1">'LPG propane or butane'!N147</f>
        <v>1013483897678.0564</v>
      </c>
      <c r="M20" s="594">
        <f ca="1">'LPG propane or butane'!O147</f>
        <v>1010896370206.7386</v>
      </c>
      <c r="N20" s="594">
        <f ca="1">'LPG propane or butane'!P147</f>
        <v>1008504115960.5316</v>
      </c>
      <c r="O20" s="594">
        <f ca="1">'LPG propane or butane'!Q147</f>
        <v>1006305607238.9115</v>
      </c>
      <c r="P20" s="594">
        <f ca="1">'LPG propane or butane'!R147</f>
        <v>1004299359579.5021</v>
      </c>
      <c r="Q20" s="594">
        <f ca="1">'LPG propane or butane'!S147</f>
        <v>1002483931249.1429</v>
      </c>
      <c r="R20" s="594">
        <f ca="1">'LPG propane or butane'!T147</f>
        <v>1000857922745.4644</v>
      </c>
      <c r="S20" s="594">
        <f ca="1">'LPG propane or butane'!U147</f>
        <v>999419976308.8147</v>
      </c>
      <c r="T20" s="594">
        <f ca="1">'LPG propane or butane'!V147</f>
        <v>998168775444.40515</v>
      </c>
      <c r="U20" s="594">
        <f ca="1">'LPG propane or butane'!W147</f>
        <v>997103044454.51782</v>
      </c>
      <c r="V20" s="594">
        <f ca="1">'LPG propane or butane'!X147</f>
        <v>996221547980.64148</v>
      </c>
      <c r="W20" s="594">
        <f ca="1">'LPG propane or butane'!Y147</f>
        <v>990718661003.91016</v>
      </c>
      <c r="X20" s="594">
        <f ca="1">'LPG propane or butane'!Z147</f>
        <v>985313714737.57068</v>
      </c>
      <c r="Y20" s="594">
        <f ca="1">'LPG propane or butane'!AA147</f>
        <v>980005254951.55786</v>
      </c>
      <c r="Z20" s="594">
        <f ca="1">'LPG propane or butane'!AB147</f>
        <v>974791849391.87854</v>
      </c>
      <c r="AA20" s="594">
        <f ca="1">'LPG propane or butane'!AC147</f>
        <v>969672087449.12305</v>
      </c>
      <c r="AB20" s="594">
        <f ca="1">'LPG propane or butane'!AD147</f>
        <v>964644579831.97839</v>
      </c>
      <c r="AC20" s="594">
        <f ca="1">'LPG propane or butane'!AE147</f>
        <v>959707958245.66724</v>
      </c>
      <c r="AD20" s="594">
        <f ca="1">'LPG propane or butane'!AF147</f>
        <v>954860875075.23743</v>
      </c>
      <c r="AE20" s="594">
        <f ca="1">'LPG propane or butane'!AG147</f>
        <v>950102003073.63062</v>
      </c>
      <c r="AF20" s="594">
        <f ca="1">'LPG propane or butane'!AH147</f>
        <v>945430035054.45605</v>
      </c>
    </row>
    <row r="21" spans="1:33">
      <c r="A21" s="20" t="s">
        <v>263</v>
      </c>
      <c r="B21" s="594">
        <f ca="1">'LPG propane or butane'!D148</f>
        <v>655303223110.76758</v>
      </c>
      <c r="C21" s="594">
        <f ca="1">'LPG propane or butane'!E148</f>
        <v>830377883110.76331</v>
      </c>
      <c r="D21" s="594">
        <f ca="1">'LPG propane or butane'!F148</f>
        <v>837883479041.80627</v>
      </c>
      <c r="E21" s="594">
        <f ca="1">'LPG propane or butane'!G148</f>
        <v>1303455723944.5671</v>
      </c>
      <c r="F21" s="594">
        <f ca="1">'LPG propane or butane'!H148</f>
        <v>1332256103866.7361</v>
      </c>
      <c r="G21" s="594">
        <f ca="1">'LPG propane or butane'!I148</f>
        <v>1335239120688.1299</v>
      </c>
      <c r="H21" s="594">
        <f ca="1">'LPG propane or butane'!J148</f>
        <v>1338228849393.7893</v>
      </c>
      <c r="I21" s="594">
        <f ca="1">'LPG propane or butane'!K148</f>
        <v>1341225305105.9268</v>
      </c>
      <c r="J21" s="594">
        <f ca="1">'LPG propane or butane'!L148</f>
        <v>1344228502980.8379</v>
      </c>
      <c r="K21" s="594">
        <f ca="1">'LPG propane or butane'!M148</f>
        <v>1347238458208.9797</v>
      </c>
      <c r="L21" s="594">
        <f ca="1">'LPG propane or butane'!N148</f>
        <v>1350255186015.0459</v>
      </c>
      <c r="M21" s="594">
        <f ca="1">'LPG propane or butane'!O148</f>
        <v>1304963739714.2158</v>
      </c>
      <c r="N21" s="594">
        <f ca="1">'LPG propane or butane'!P148</f>
        <v>1261215824292.2878</v>
      </c>
      <c r="O21" s="594">
        <f ca="1">'LPG propane or butane'!Q148</f>
        <v>1218959098873.8533</v>
      </c>
      <c r="P21" s="594">
        <f ca="1">'LPG propane or butane'!R148</f>
        <v>1178143000244.1006</v>
      </c>
      <c r="Q21" s="594">
        <f ca="1">'LPG propane or butane'!S148</f>
        <v>1138718682503.6702</v>
      </c>
      <c r="R21" s="594">
        <f ca="1">'LPG propane or butane'!T148</f>
        <v>1100638958772.3284</v>
      </c>
      <c r="S21" s="594">
        <f ca="1">'LPG propane or butane'!U148</f>
        <v>1063858244871.8983</v>
      </c>
      <c r="T21" s="594">
        <f ca="1">'LPG propane or butane'!V148</f>
        <v>1028332504921.257</v>
      </c>
      <c r="U21" s="594">
        <f ca="1">'LPG propane or butane'!W148</f>
        <v>994019198778.48145</v>
      </c>
      <c r="V21" s="594">
        <f ca="1">'LPG propane or butane'!X148</f>
        <v>960877231267.43127</v>
      </c>
      <c r="W21" s="594">
        <f ca="1">'LPG propane or butane'!Y148</f>
        <v>933884984772.53748</v>
      </c>
      <c r="X21" s="594">
        <f ca="1">'LPG propane or butane'!Z148</f>
        <v>907662273070.98657</v>
      </c>
      <c r="Y21" s="594">
        <f ca="1">'LPG propane or butane'!AA148</f>
        <v>882187161652.74329</v>
      </c>
      <c r="Z21" s="594">
        <f ca="1">'LPG propane or butane'!AB148</f>
        <v>857438341222.00452</v>
      </c>
      <c r="AA21" s="594">
        <f ca="1">'LPG propane or butane'!AC148</f>
        <v>833395109876.29407</v>
      </c>
      <c r="AB21" s="594">
        <f ca="1">'LPG propane or butane'!AD148</f>
        <v>810037355793.51855</v>
      </c>
      <c r="AC21" s="594">
        <f ca="1">'LPG propane or butane'!AE148</f>
        <v>787345540412.50745</v>
      </c>
      <c r="AD21" s="594">
        <f ca="1">'LPG propane or butane'!AF148</f>
        <v>765300682092.96729</v>
      </c>
      <c r="AE21" s="594">
        <f ca="1">'LPG propane or butane'!AG148</f>
        <v>743884340241.18896</v>
      </c>
      <c r="AF21" s="594">
        <f ca="1">'LPG propane or butane'!AH148</f>
        <v>723078599888.22986</v>
      </c>
    </row>
    <row r="22" spans="1:33">
      <c r="A22" s="20" t="s">
        <v>311</v>
      </c>
      <c r="B22" s="594">
        <f ca="1">'LPG propane or butane'!D149</f>
        <v>332055167990.2915</v>
      </c>
      <c r="C22" s="594">
        <f ca="1">'LPG propane or butane'!E149</f>
        <v>418118550400.0694</v>
      </c>
      <c r="D22" s="594">
        <f ca="1">'LPG propane or butane'!F149</f>
        <v>424771916353.27771</v>
      </c>
      <c r="E22" s="594">
        <f ca="1">'LPG propane or butane'!G149</f>
        <v>667010501761.43164</v>
      </c>
      <c r="F22" s="594">
        <f ca="1">'LPG propane or butane'!H149</f>
        <v>681809747706.1001</v>
      </c>
      <c r="G22" s="594">
        <f ca="1">'LPG propane or butane'!I149</f>
        <v>683341517299.94629</v>
      </c>
      <c r="H22" s="594">
        <f ca="1">'LPG propane or butane'!J149</f>
        <v>684876736614.64258</v>
      </c>
      <c r="I22" s="594">
        <f ca="1">'LPG propane or butane'!K149</f>
        <v>686415413424.54956</v>
      </c>
      <c r="J22" s="594">
        <f ca="1">'LPG propane or butane'!L149</f>
        <v>687957555521.55225</v>
      </c>
      <c r="K22" s="594">
        <f ca="1">'LPG propane or butane'!M149</f>
        <v>689503170715.0979</v>
      </c>
      <c r="L22" s="594">
        <f ca="1">'LPG propane or butane'!N149</f>
        <v>691052266832.23718</v>
      </c>
      <c r="M22" s="594">
        <f ca="1">'LPG propane or butane'!O149</f>
        <v>667731680776.80261</v>
      </c>
      <c r="N22" s="594">
        <f ca="1">'LPG propane or butane'!P149</f>
        <v>645204340514.828</v>
      </c>
      <c r="O22" s="594">
        <f ca="1">'LPG propane or butane'!Q149</f>
        <v>623443331074.13477</v>
      </c>
      <c r="P22" s="594">
        <f ca="1">'LPG propane or butane'!R149</f>
        <v>602422651427.22888</v>
      </c>
      <c r="Q22" s="594">
        <f ca="1">'LPG propane or butane'!S149</f>
        <v>582117183464.34827</v>
      </c>
      <c r="R22" s="594">
        <f ca="1">'LPG propane or butane'!T149</f>
        <v>562502662019.90784</v>
      </c>
      <c r="S22" s="594">
        <f ca="1">'LPG propane or butane'!U149</f>
        <v>543555645916.57715</v>
      </c>
      <c r="T22" s="594">
        <f ca="1">'LPG propane or butane'!V149</f>
        <v>525253489992.44263</v>
      </c>
      <c r="U22" s="594">
        <f ca="1">'LPG propane or butane'!W149</f>
        <v>507574318077.87897</v>
      </c>
      <c r="V22" s="594">
        <f ca="1">'LPG propane or butane'!X149</f>
        <v>490496996889.88623</v>
      </c>
      <c r="W22" s="594">
        <f ca="1">'LPG propane or butane'!Y149</f>
        <v>476617510356.81866</v>
      </c>
      <c r="X22" s="594">
        <f ca="1">'LPG propane or butane'!Z149</f>
        <v>463133680311.836</v>
      </c>
      <c r="Y22" s="594">
        <f ca="1">'LPG propane or butane'!AA149</f>
        <v>450034229105.69287</v>
      </c>
      <c r="Z22" s="594">
        <f ca="1">'LPG propane or butane'!AB149</f>
        <v>437308200543.63074</v>
      </c>
      <c r="AA22" s="594">
        <f ca="1">'LPG propane or butane'!AC149</f>
        <v>424944950722.74335</v>
      </c>
      <c r="AB22" s="594">
        <f ca="1">'LPG propane or butane'!AD149</f>
        <v>412934139130.50989</v>
      </c>
      <c r="AC22" s="594">
        <f ca="1">'LPG propane or butane'!AE149</f>
        <v>401265719997.05341</v>
      </c>
      <c r="AD22" s="594">
        <f ca="1">'LPG propane or butane'!AF149</f>
        <v>389929933893.8916</v>
      </c>
      <c r="AE22" s="594">
        <f ca="1">'LPG propane or butane'!AG149</f>
        <v>378917299572.15356</v>
      </c>
      <c r="AF22" s="594">
        <f ca="1">'LPG propane or butane'!AH149</f>
        <v>368218606033.43817</v>
      </c>
    </row>
    <row r="23" spans="1:33">
      <c r="A23" s="20" t="s">
        <v>266</v>
      </c>
      <c r="B23" s="594">
        <f ca="1">'LPG propane or butane'!D150</f>
        <v>30634776269475</v>
      </c>
      <c r="C23" s="594">
        <f ca="1">'LPG propane or butane'!E150</f>
        <v>30448389928418</v>
      </c>
      <c r="D23" s="594">
        <f ca="1">'LPG propane or butane'!F150</f>
        <v>30063720245811</v>
      </c>
      <c r="E23" s="594">
        <f ca="1">'LPG propane or butane'!G150</f>
        <v>29913024906233.004</v>
      </c>
      <c r="F23" s="594">
        <f ca="1">'LPG propane or butane'!H150</f>
        <v>30852429518043.895</v>
      </c>
      <c r="G23" s="594">
        <f ca="1">'LPG propane or butane'!I150</f>
        <v>30548671873654.203</v>
      </c>
      <c r="H23" s="594">
        <f ca="1">'LPG propane or butane'!J150</f>
        <v>30247904875640.387</v>
      </c>
      <c r="I23" s="594">
        <f ca="1">'LPG propane or butane'!K150</f>
        <v>29950099079588.75</v>
      </c>
      <c r="J23" s="594">
        <f ca="1">'LPG propane or butane'!L150</f>
        <v>29655225330980.617</v>
      </c>
      <c r="K23" s="594">
        <f ca="1">'LPG propane or butane'!M150</f>
        <v>29363254762338.172</v>
      </c>
      <c r="L23" s="594">
        <f ca="1">'LPG propane or butane'!N150</f>
        <v>29074158790398.398</v>
      </c>
      <c r="M23" s="594">
        <f ca="1">'LPG propane or butane'!O150</f>
        <v>28560020097751.805</v>
      </c>
      <c r="N23" s="594">
        <f ca="1">'LPG propane or butane'!P150</f>
        <v>28054973279342.469</v>
      </c>
      <c r="O23" s="594">
        <f ca="1">'LPG propane or butane'!Q150</f>
        <v>27558857557196.805</v>
      </c>
      <c r="P23" s="594">
        <f ca="1">'LPG propane or butane'!R150</f>
        <v>27071514996490.625</v>
      </c>
      <c r="Q23" s="594">
        <f ca="1">'LPG propane or butane'!S150</f>
        <v>26592790455271.746</v>
      </c>
      <c r="R23" s="594">
        <f ca="1">'LPG propane or butane'!T150</f>
        <v>26122531535071.672</v>
      </c>
      <c r="S23" s="594">
        <f ca="1">'LPG propane or butane'!U150</f>
        <v>25660588532390.66</v>
      </c>
      <c r="T23" s="594">
        <f ca="1">'LPG propane or butane'!V150</f>
        <v>25206814391040.699</v>
      </c>
      <c r="U23" s="594">
        <f ca="1">'LPG propane or butane'!W150</f>
        <v>24761064655331.238</v>
      </c>
      <c r="V23" s="594">
        <f ca="1">'LPG propane or butane'!X150</f>
        <v>24323197424082.781</v>
      </c>
      <c r="W23" s="594">
        <f ca="1">'LPG propane or butane'!Y150</f>
        <v>23905906466297.609</v>
      </c>
      <c r="X23" s="594">
        <f ca="1">'LPG propane or butane'!Z150</f>
        <v>23495774589632.129</v>
      </c>
      <c r="Y23" s="594">
        <f ca="1">'LPG propane or butane'!AA150</f>
        <v>23092678972248.191</v>
      </c>
      <c r="Z23" s="594">
        <f ca="1">'LPG propane or butane'!AB150</f>
        <v>22696498899450.121</v>
      </c>
      <c r="AA23" s="594">
        <f ca="1">'LPG propane or butane'!AC150</f>
        <v>22307115727534.402</v>
      </c>
      <c r="AB23" s="594">
        <f ca="1">'LPG propane or butane'!AD150</f>
        <v>21924412848259.535</v>
      </c>
      <c r="AC23" s="594">
        <f ca="1">'LPG propane or butane'!AE150</f>
        <v>21548275653925.484</v>
      </c>
      <c r="AD23" s="594">
        <f ca="1">'LPG propane or butane'!AF150</f>
        <v>21178591503052.195</v>
      </c>
      <c r="AE23" s="594">
        <f ca="1">'LPG propane or butane'!AG150</f>
        <v>20815249686646.953</v>
      </c>
      <c r="AF23" s="594">
        <f ca="1">'LPG propane or butane'!AH150</f>
        <v>20458141395050.461</v>
      </c>
    </row>
    <row r="24" spans="1:33">
      <c r="A24" s="20" t="s">
        <v>267</v>
      </c>
      <c r="B24" s="594">
        <f ca="1">'LPG propane or butane'!D151</f>
        <v>4401890182410</v>
      </c>
      <c r="C24" s="594">
        <f ca="1">'LPG propane or butane'!E151</f>
        <v>10873858450602</v>
      </c>
      <c r="D24" s="594">
        <f ca="1">'LPG propane or butane'!F151</f>
        <v>17825672405345</v>
      </c>
      <c r="E24" s="594">
        <f ca="1">'LPG propane or butane'!G151</f>
        <v>14918838618222</v>
      </c>
      <c r="F24" s="594">
        <f ca="1">'LPG propane or butane'!H151</f>
        <v>15877101228577.752</v>
      </c>
      <c r="G24" s="594">
        <f ca="1">'LPG propane or butane'!I151</f>
        <v>16018656911769.701</v>
      </c>
      <c r="H24" s="594">
        <f ca="1">'LPG propane or butane'!J151</f>
        <v>16160212594961.65</v>
      </c>
      <c r="I24" s="594">
        <f ca="1">'LPG propane or butane'!K151</f>
        <v>16301768278153.648</v>
      </c>
      <c r="J24" s="594">
        <f ca="1">'LPG propane or butane'!L151</f>
        <v>16443323961345.596</v>
      </c>
      <c r="K24" s="594">
        <f ca="1">'LPG propane or butane'!M151</f>
        <v>16584879644537.543</v>
      </c>
      <c r="L24" s="594">
        <f ca="1">'LPG propane or butane'!N151</f>
        <v>16726435327729.502</v>
      </c>
      <c r="M24" s="594">
        <f ca="1">'LPG propane or butane'!O151</f>
        <v>16705317583340.422</v>
      </c>
      <c r="N24" s="594">
        <f ca="1">'LPG propane or butane'!P151</f>
        <v>16684199838951.348</v>
      </c>
      <c r="O24" s="594">
        <f ca="1">'LPG propane or butane'!Q151</f>
        <v>16663082094562.275</v>
      </c>
      <c r="P24" s="594">
        <f ca="1">'LPG propane or butane'!R151</f>
        <v>16641964350173.203</v>
      </c>
      <c r="Q24" s="594">
        <f ca="1">'LPG propane or butane'!S151</f>
        <v>16620846605784.131</v>
      </c>
      <c r="R24" s="594">
        <f ca="1">'LPG propane or butane'!T151</f>
        <v>16599728861395.059</v>
      </c>
      <c r="S24" s="594">
        <f ca="1">'LPG propane or butane'!U151</f>
        <v>16578611117005.984</v>
      </c>
      <c r="T24" s="594">
        <f ca="1">'LPG propane or butane'!V151</f>
        <v>16557493372616.912</v>
      </c>
      <c r="U24" s="594">
        <f ca="1">'LPG propane or butane'!W151</f>
        <v>16536375628227.84</v>
      </c>
      <c r="V24" s="594">
        <f ca="1">'LPG propane or butane'!X151</f>
        <v>16515257883838.773</v>
      </c>
      <c r="W24" s="594">
        <f ca="1">'LPG propane or butane'!Y151</f>
        <v>16501564747878.465</v>
      </c>
      <c r="X24" s="594">
        <f ca="1">'LPG propane or butane'!Z151</f>
        <v>16487871611918.154</v>
      </c>
      <c r="Y24" s="594">
        <f ca="1">'LPG propane or butane'!AA151</f>
        <v>16474178475957.844</v>
      </c>
      <c r="Z24" s="594">
        <f ca="1">'LPG propane or butane'!AB151</f>
        <v>16460485339997.533</v>
      </c>
      <c r="AA24" s="594">
        <f ca="1">'LPG propane or butane'!AC151</f>
        <v>16446792204037.223</v>
      </c>
      <c r="AB24" s="594">
        <f ca="1">'LPG propane or butane'!AD151</f>
        <v>16433099068076.912</v>
      </c>
      <c r="AC24" s="594">
        <f ca="1">'LPG propane or butane'!AE151</f>
        <v>16419405932116.602</v>
      </c>
      <c r="AD24" s="594">
        <f ca="1">'LPG propane or butane'!AF151</f>
        <v>16405712796156.291</v>
      </c>
      <c r="AE24" s="594">
        <f ca="1">'LPG propane or butane'!AG151</f>
        <v>16392019660195.98</v>
      </c>
      <c r="AF24" s="594">
        <f ca="1">'LPG propane or butane'!AH151</f>
        <v>16378326524235.666</v>
      </c>
    </row>
    <row r="25" spans="1:33">
      <c r="A25" s="65" t="s">
        <v>268</v>
      </c>
      <c r="B25" s="594">
        <f ca="1">'LPG propane or butane'!D152</f>
        <v>943828705778</v>
      </c>
      <c r="C25" s="594">
        <f ca="1">'LPG propane or butane'!E152</f>
        <v>975554040425.99988</v>
      </c>
      <c r="D25" s="594">
        <f ca="1">'LPG propane or butane'!F152</f>
        <v>1011245041905</v>
      </c>
      <c r="E25" s="594">
        <f ca="1">'LPG propane or butane'!G152</f>
        <v>1003313708243</v>
      </c>
      <c r="F25" s="594">
        <f ca="1">'LPG propane or butane'!H152</f>
        <v>1004317021951.2429</v>
      </c>
      <c r="G25" s="594">
        <f ca="1">'LPG propane or butane'!I152</f>
        <v>1005321338973.1941</v>
      </c>
      <c r="H25" s="594">
        <f ca="1">'LPG propane or butane'!J152</f>
        <v>1006326660312.1671</v>
      </c>
      <c r="I25" s="594">
        <f ca="1">'LPG propane or butane'!K152</f>
        <v>1007332986972.4791</v>
      </c>
      <c r="J25" s="594">
        <f ca="1">'LPG propane or butane'!L152</f>
        <v>1008340319959.4515</v>
      </c>
      <c r="K25" s="594">
        <f ca="1">'LPG propane or butane'!M152</f>
        <v>1009348660279.4109</v>
      </c>
      <c r="L25" s="594">
        <f ca="1">'LPG propane or butane'!N152</f>
        <v>1010358008939.6902</v>
      </c>
      <c r="M25" s="594">
        <f ca="1">'LPG propane or butane'!O152</f>
        <v>1011368366948.6298</v>
      </c>
      <c r="N25" s="594">
        <f ca="1">'LPG propane or butane'!P152</f>
        <v>1012379735315.5782</v>
      </c>
      <c r="O25" s="594">
        <f ca="1">'LPG propane or butane'!Q152</f>
        <v>1013392115050.8937</v>
      </c>
      <c r="P25" s="594">
        <f ca="1">'LPG propane or butane'!R152</f>
        <v>1014405507165.9445</v>
      </c>
      <c r="Q25" s="594">
        <f ca="1">'LPG propane or butane'!S152</f>
        <v>1015419912673.1104</v>
      </c>
      <c r="R25" s="594">
        <f ca="1">'LPG propane or butane'!T152</f>
        <v>1016435332585.7833</v>
      </c>
      <c r="S25" s="594">
        <f ca="1">'LPG propane or butane'!U152</f>
        <v>1017451767918.369</v>
      </c>
      <c r="T25" s="594">
        <f ca="1">'LPG propane or butane'!V152</f>
        <v>1018469219686.2872</v>
      </c>
      <c r="U25" s="594">
        <f ca="1">'LPG propane or butane'!W152</f>
        <v>1019487688905.9734</v>
      </c>
      <c r="V25" s="594">
        <f ca="1">'LPG propane or butane'!X152</f>
        <v>1020507176594.8793</v>
      </c>
      <c r="W25" s="594">
        <f ca="1">'LPG propane or butane'!Y152</f>
        <v>1015404640711.9049</v>
      </c>
      <c r="X25" s="594">
        <f ca="1">'LPG propane or butane'!Z152</f>
        <v>1010327617508.3453</v>
      </c>
      <c r="Y25" s="594">
        <f ca="1">'LPG propane or butane'!AA152</f>
        <v>1005275979420.8036</v>
      </c>
      <c r="Z25" s="594">
        <f ca="1">'LPG propane or butane'!AB152</f>
        <v>1000249599523.6996</v>
      </c>
      <c r="AA25" s="594">
        <f ca="1">'LPG propane or butane'!AC152</f>
        <v>995248351526.08105</v>
      </c>
      <c r="AB25" s="594">
        <f ca="1">'LPG propane or butane'!AD152</f>
        <v>990272109768.45068</v>
      </c>
      <c r="AC25" s="594">
        <f ca="1">'LPG propane or butane'!AE152</f>
        <v>985320749219.6084</v>
      </c>
      <c r="AD25" s="594">
        <f ca="1">'LPG propane or butane'!AF152</f>
        <v>980394145473.51038</v>
      </c>
      <c r="AE25" s="594">
        <f ca="1">'LPG propane or butane'!AG152</f>
        <v>975492174746.14282</v>
      </c>
      <c r="AF25" s="594">
        <f ca="1">'LPG propane or butane'!AH152</f>
        <v>970614713872.41199</v>
      </c>
    </row>
    <row r="26" spans="1:33">
      <c r="A26" s="20" t="s">
        <v>269</v>
      </c>
      <c r="B26" s="594">
        <f ca="1">'LPG propane or butane'!D153</f>
        <v>836755701341</v>
      </c>
      <c r="C26" s="594">
        <f ca="1">'LPG propane or butane'!E153</f>
        <v>325184680142</v>
      </c>
      <c r="D26" s="594">
        <f ca="1">'LPG propane or butane'!F153</f>
        <v>321219013311</v>
      </c>
      <c r="E26" s="594">
        <f ca="1">'LPG propane or butane'!G153</f>
        <v>337081680635</v>
      </c>
      <c r="F26" s="594">
        <f ca="1">'LPG propane or butane'!H153</f>
        <v>347667573781.48358</v>
      </c>
      <c r="G26" s="594">
        <f ca="1">'LPG propane or butane'!I153</f>
        <v>344244612125.22955</v>
      </c>
      <c r="H26" s="594">
        <f ca="1">'LPG propane or butane'!J153</f>
        <v>340855351243.46179</v>
      </c>
      <c r="I26" s="594">
        <f ca="1">'LPG propane or butane'!K153</f>
        <v>337499459335.15088</v>
      </c>
      <c r="J26" s="594">
        <f ca="1">'LPG propane or butane'!L153</f>
        <v>334176607866.01508</v>
      </c>
      <c r="K26" s="594">
        <f ca="1">'LPG propane or butane'!M153</f>
        <v>330886471536.35742</v>
      </c>
      <c r="L26" s="594">
        <f ca="1">'LPG propane or butane'!N153</f>
        <v>327628728249.21954</v>
      </c>
      <c r="M26" s="594">
        <f ca="1">'LPG propane or butane'!O153</f>
        <v>321835040210.646</v>
      </c>
      <c r="N26" s="594">
        <f ca="1">'LPG propane or butane'!P153</f>
        <v>316143806011.41577</v>
      </c>
      <c r="O26" s="594">
        <f ca="1">'LPG propane or butane'!Q153</f>
        <v>310553213888.60236</v>
      </c>
      <c r="P26" s="594">
        <f ca="1">'LPG propane or butane'!R153</f>
        <v>305061484117.95074</v>
      </c>
      <c r="Q26" s="594">
        <f ca="1">'LPG propane or butane'!S153</f>
        <v>299666868447.31512</v>
      </c>
      <c r="R26" s="594">
        <f ca="1">'LPG propane or butane'!T153</f>
        <v>294367649540.1156</v>
      </c>
      <c r="S26" s="594">
        <f ca="1">'LPG propane or butane'!U153</f>
        <v>289162140428.63666</v>
      </c>
      <c r="T26" s="594">
        <f ca="1">'LPG propane or butane'!V153</f>
        <v>284048683976.99316</v>
      </c>
      <c r="U26" s="594">
        <f ca="1">'LPG propane or butane'!W153</f>
        <v>279025652353.59344</v>
      </c>
      <c r="V26" s="594">
        <f ca="1">'LPG propane or butane'!X153</f>
        <v>274091446512.93073</v>
      </c>
      <c r="W26" s="594">
        <f ca="1">'LPG propane or butane'!Y153</f>
        <v>269389109059.43216</v>
      </c>
      <c r="X26" s="594">
        <f ca="1">'LPG propane or butane'!Z153</f>
        <v>264767445329.27628</v>
      </c>
      <c r="Y26" s="594">
        <f ca="1">'LPG propane or butane'!AA153</f>
        <v>260225071276.82568</v>
      </c>
      <c r="Z26" s="594">
        <f ca="1">'LPG propane or butane'!AB153</f>
        <v>255760626601.25418</v>
      </c>
      <c r="AA26" s="594">
        <f ca="1">'LPG propane or butane'!AC153</f>
        <v>251372774339.17859</v>
      </c>
      <c r="AB26" s="594">
        <f ca="1">'LPG propane or butane'!AD153</f>
        <v>247060200464.27951</v>
      </c>
      <c r="AC26" s="594">
        <f ca="1">'LPG propane or butane'!AE153</f>
        <v>242821613493.79105</v>
      </c>
      <c r="AD26" s="594">
        <f ca="1">'LPG propane or butane'!AF153</f>
        <v>238655744101.74152</v>
      </c>
      <c r="AE26" s="594">
        <f ca="1">'LPG propane or butane'!AG153</f>
        <v>234561344738.82947</v>
      </c>
      <c r="AF26" s="594">
        <f ca="1">'LPG propane or butane'!AH153</f>
        <v>230537189258.82126</v>
      </c>
    </row>
    <row r="28" spans="1:33">
      <c r="B28" s="38"/>
    </row>
    <row r="29" spans="1:33">
      <c r="B29" s="38"/>
    </row>
    <row r="30" spans="1:33">
      <c r="B30" s="39"/>
      <c r="C30" s="39"/>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row>
    <row r="34" spans="2:33">
      <c r="B34" s="39"/>
      <c r="C34" s="39"/>
      <c r="D34" s="39"/>
      <c r="E34" s="39"/>
      <c r="F34" s="39"/>
      <c r="G34" s="39"/>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row>
    <row r="35" spans="2:33">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row>
    <row r="36" spans="2:33">
      <c r="B36" s="39"/>
      <c r="C36" s="39"/>
      <c r="D36" s="39"/>
      <c r="E36" s="39"/>
      <c r="F36" s="39"/>
      <c r="G36" s="39"/>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row>
    <row r="37" spans="2:33">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row>
    <row r="39" spans="2:33">
      <c r="B39" s="39"/>
      <c r="C39" s="39"/>
      <c r="D39" s="39"/>
      <c r="E39" s="39"/>
      <c r="F39" s="39"/>
      <c r="G39" s="39"/>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row>
    <row r="40" spans="2:33">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row>
    <row r="41" spans="2:33">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row>
    <row r="42" spans="2:33">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row>
    <row r="43" spans="2:33">
      <c r="B43" s="39"/>
      <c r="C43" s="39"/>
      <c r="D43" s="39"/>
      <c r="E43" s="39"/>
      <c r="F43" s="39"/>
      <c r="G43" s="39"/>
      <c r="H43" s="39"/>
      <c r="I43" s="39"/>
      <c r="J43" s="39"/>
      <c r="K43" s="39"/>
    </row>
    <row r="44" spans="2:33">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row>
    <row r="45" spans="2:33">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row>
    <row r="46" spans="2:33">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row>
    <row r="47" spans="2:33">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row>
    <row r="48" spans="2:33">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row>
    <row r="49" spans="2:33">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row>
    <row r="50" spans="2:33">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row>
    <row r="51" spans="2:33">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row>
    <row r="54" spans="2:33">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row>
    <row r="56" spans="2:33">
      <c r="B56" s="34"/>
    </row>
    <row r="57" spans="2:33">
      <c r="B57" s="34"/>
    </row>
    <row r="58" spans="2:33">
      <c r="B58" s="34"/>
    </row>
    <row r="59" spans="2:33">
      <c r="B59" s="34"/>
    </row>
    <row r="60" spans="2:33">
      <c r="B60" s="34"/>
    </row>
    <row r="61" spans="2:33">
      <c r="B61" s="34"/>
    </row>
    <row r="62" spans="2:33">
      <c r="B62" s="34"/>
    </row>
    <row r="63" spans="2:33">
      <c r="B63" s="34"/>
    </row>
    <row r="64" spans="2:33">
      <c r="B64" s="34"/>
    </row>
    <row r="65" spans="2:2">
      <c r="B65" s="34"/>
    </row>
    <row r="66" spans="2:2">
      <c r="B66" s="34"/>
    </row>
    <row r="67" spans="2:2">
      <c r="B67" s="34"/>
    </row>
    <row r="68" spans="2:2">
      <c r="B68" s="34"/>
    </row>
    <row r="69" spans="2:2">
      <c r="B69" s="34"/>
    </row>
    <row r="70" spans="2:2">
      <c r="B70" s="34"/>
    </row>
    <row r="71" spans="2:2">
      <c r="B71" s="34"/>
    </row>
    <row r="72" spans="2:2">
      <c r="B72" s="34"/>
    </row>
    <row r="73" spans="2:2">
      <c r="B73" s="34"/>
    </row>
    <row r="74" spans="2:2">
      <c r="B74" s="34"/>
    </row>
    <row r="75" spans="2:2">
      <c r="B75" s="34"/>
    </row>
    <row r="76" spans="2:2">
      <c r="B76" s="34"/>
    </row>
    <row r="77" spans="2:2">
      <c r="B77" s="34"/>
    </row>
    <row r="78" spans="2:2">
      <c r="B78" s="34"/>
    </row>
    <row r="79" spans="2:2">
      <c r="B79" s="34"/>
    </row>
    <row r="80" spans="2:2">
      <c r="B80" s="34"/>
    </row>
    <row r="81" spans="2:2">
      <c r="B81" s="34"/>
    </row>
    <row r="82" spans="2:2">
      <c r="B82" s="34"/>
    </row>
    <row r="83" spans="2:2">
      <c r="B83" s="34"/>
    </row>
    <row r="84" spans="2:2">
      <c r="B84" s="34"/>
    </row>
    <row r="85" spans="2:2">
      <c r="B85" s="34"/>
    </row>
    <row r="86" spans="2:2">
      <c r="B86" s="34"/>
    </row>
  </sheetData>
  <phoneticPr fontId="5" type="noConversion"/>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A8D7-7137-4269-80E8-38FF1C66C2B0}">
  <sheetPr>
    <tabColor theme="3" tint="0.249977111117893"/>
  </sheetPr>
  <dimension ref="A1:AI28"/>
  <sheetViews>
    <sheetView workbookViewId="0"/>
  </sheetViews>
  <sheetFormatPr defaultColWidth="9.125" defaultRowHeight="16.5"/>
  <cols>
    <col min="1" max="1" width="29.375" style="20" customWidth="1"/>
    <col min="2" max="3" width="8.625" style="20" bestFit="1" customWidth="1"/>
    <col min="4" max="4" width="19.125" style="20" bestFit="1" customWidth="1"/>
    <col min="5" max="32" width="9.25" style="20" bestFit="1" customWidth="1"/>
    <col min="33"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65" t="s">
        <v>246</v>
      </c>
      <c r="B2" s="594">
        <f ca="1">heat!D98</f>
        <v>0</v>
      </c>
      <c r="C2" s="594">
        <f ca="1">heat!E98</f>
        <v>0</v>
      </c>
      <c r="D2" s="594">
        <f ca="1">heat!F98</f>
        <v>0</v>
      </c>
      <c r="E2" s="594">
        <f ca="1">heat!G98</f>
        <v>0</v>
      </c>
      <c r="F2" s="594">
        <f ca="1">heat!H98</f>
        <v>0</v>
      </c>
      <c r="G2" s="594">
        <f ca="1">heat!I98</f>
        <v>0</v>
      </c>
      <c r="H2" s="594">
        <f ca="1">heat!J98</f>
        <v>0</v>
      </c>
      <c r="I2" s="594">
        <f ca="1">heat!K98</f>
        <v>0</v>
      </c>
      <c r="J2" s="594">
        <f ca="1">heat!L98</f>
        <v>0</v>
      </c>
      <c r="K2" s="594">
        <f ca="1">heat!M98</f>
        <v>0</v>
      </c>
      <c r="L2" s="594">
        <f ca="1">heat!N98</f>
        <v>0</v>
      </c>
      <c r="M2" s="594">
        <f ca="1">heat!O98</f>
        <v>0</v>
      </c>
      <c r="N2" s="594">
        <f ca="1">heat!P98</f>
        <v>0</v>
      </c>
      <c r="O2" s="594">
        <f ca="1">heat!Q98</f>
        <v>0</v>
      </c>
      <c r="P2" s="594">
        <f ca="1">heat!R98</f>
        <v>0</v>
      </c>
      <c r="Q2" s="594">
        <f ca="1">heat!S98</f>
        <v>0</v>
      </c>
      <c r="R2" s="594">
        <f ca="1">heat!T98</f>
        <v>0</v>
      </c>
      <c r="S2" s="594">
        <f ca="1">heat!U98</f>
        <v>0</v>
      </c>
      <c r="T2" s="594">
        <f ca="1">heat!V98</f>
        <v>0</v>
      </c>
      <c r="U2" s="594">
        <f ca="1">heat!W98</f>
        <v>0</v>
      </c>
      <c r="V2" s="594">
        <f ca="1">heat!X98</f>
        <v>0</v>
      </c>
      <c r="W2" s="594">
        <f ca="1">heat!Y98</f>
        <v>0</v>
      </c>
      <c r="X2" s="594">
        <f ca="1">heat!Z98</f>
        <v>0</v>
      </c>
      <c r="Y2" s="594">
        <f ca="1">heat!AA98</f>
        <v>0</v>
      </c>
      <c r="Z2" s="594">
        <f ca="1">heat!AB98</f>
        <v>0</v>
      </c>
      <c r="AA2" s="594">
        <f ca="1">heat!AC98</f>
        <v>0</v>
      </c>
      <c r="AB2" s="594">
        <f ca="1">heat!AD98</f>
        <v>0</v>
      </c>
      <c r="AC2" s="594">
        <f ca="1">heat!AE98</f>
        <v>0</v>
      </c>
      <c r="AD2" s="594">
        <f ca="1">heat!AF98</f>
        <v>0</v>
      </c>
      <c r="AE2" s="594">
        <f ca="1">heat!AG98</f>
        <v>0</v>
      </c>
      <c r="AF2" s="594">
        <f ca="1">heat!AH98</f>
        <v>0</v>
      </c>
    </row>
    <row r="3" spans="1:35">
      <c r="A3" s="65" t="s">
        <v>247</v>
      </c>
      <c r="B3" s="594">
        <f ca="1">heat!D99</f>
        <v>0</v>
      </c>
      <c r="C3" s="594">
        <f ca="1">heat!E99</f>
        <v>0</v>
      </c>
      <c r="D3" s="594">
        <f ca="1">heat!F99</f>
        <v>0</v>
      </c>
      <c r="E3" s="594">
        <f ca="1">heat!G99</f>
        <v>0</v>
      </c>
      <c r="F3" s="594">
        <f ca="1">heat!H99</f>
        <v>0</v>
      </c>
      <c r="G3" s="594">
        <f ca="1">heat!I99</f>
        <v>0</v>
      </c>
      <c r="H3" s="594">
        <f ca="1">heat!J99</f>
        <v>0</v>
      </c>
      <c r="I3" s="594">
        <f ca="1">heat!K99</f>
        <v>0</v>
      </c>
      <c r="J3" s="594">
        <f ca="1">heat!L99</f>
        <v>0</v>
      </c>
      <c r="K3" s="594">
        <f ca="1">heat!M99</f>
        <v>0</v>
      </c>
      <c r="L3" s="594">
        <f ca="1">heat!N99</f>
        <v>0</v>
      </c>
      <c r="M3" s="594">
        <f ca="1">heat!O99</f>
        <v>0</v>
      </c>
      <c r="N3" s="594">
        <f ca="1">heat!P99</f>
        <v>0</v>
      </c>
      <c r="O3" s="594">
        <f ca="1">heat!Q99</f>
        <v>0</v>
      </c>
      <c r="P3" s="594">
        <f ca="1">heat!R99</f>
        <v>0</v>
      </c>
      <c r="Q3" s="594">
        <f ca="1">heat!S99</f>
        <v>0</v>
      </c>
      <c r="R3" s="594">
        <f ca="1">heat!T99</f>
        <v>0</v>
      </c>
      <c r="S3" s="594">
        <f ca="1">heat!U99</f>
        <v>0</v>
      </c>
      <c r="T3" s="594">
        <f ca="1">heat!V99</f>
        <v>0</v>
      </c>
      <c r="U3" s="594">
        <f ca="1">heat!W99</f>
        <v>0</v>
      </c>
      <c r="V3" s="594">
        <f ca="1">heat!X99</f>
        <v>0</v>
      </c>
      <c r="W3" s="594">
        <f ca="1">heat!Y99</f>
        <v>0</v>
      </c>
      <c r="X3" s="594">
        <f ca="1">heat!Z99</f>
        <v>0</v>
      </c>
      <c r="Y3" s="594">
        <f ca="1">heat!AA99</f>
        <v>0</v>
      </c>
      <c r="Z3" s="594">
        <f ca="1">heat!AB99</f>
        <v>0</v>
      </c>
      <c r="AA3" s="594">
        <f ca="1">heat!AC99</f>
        <v>0</v>
      </c>
      <c r="AB3" s="594">
        <f ca="1">heat!AD99</f>
        <v>0</v>
      </c>
      <c r="AC3" s="594">
        <f ca="1">heat!AE99</f>
        <v>0</v>
      </c>
      <c r="AD3" s="594">
        <f ca="1">heat!AF99</f>
        <v>0</v>
      </c>
      <c r="AE3" s="594">
        <f ca="1">heat!AG99</f>
        <v>0</v>
      </c>
      <c r="AF3" s="594">
        <f ca="1">heat!AH99</f>
        <v>0</v>
      </c>
    </row>
    <row r="4" spans="1:35">
      <c r="A4" s="65" t="s">
        <v>248</v>
      </c>
      <c r="B4" s="594">
        <f ca="1">heat!D100</f>
        <v>0</v>
      </c>
      <c r="C4" s="594">
        <f ca="1">heat!E100</f>
        <v>0</v>
      </c>
      <c r="D4" s="594">
        <f ca="1">heat!F100</f>
        <v>0</v>
      </c>
      <c r="E4" s="594">
        <f ca="1">heat!G100</f>
        <v>0</v>
      </c>
      <c r="F4" s="594">
        <f ca="1">heat!H100</f>
        <v>0</v>
      </c>
      <c r="G4" s="594">
        <f ca="1">heat!I100</f>
        <v>0</v>
      </c>
      <c r="H4" s="594">
        <f ca="1">heat!J100</f>
        <v>0</v>
      </c>
      <c r="I4" s="594">
        <f ca="1">heat!K100</f>
        <v>0</v>
      </c>
      <c r="J4" s="594">
        <f ca="1">heat!L100</f>
        <v>0</v>
      </c>
      <c r="K4" s="594">
        <f ca="1">heat!M100</f>
        <v>0</v>
      </c>
      <c r="L4" s="594">
        <f ca="1">heat!N100</f>
        <v>0</v>
      </c>
      <c r="M4" s="594">
        <f ca="1">heat!O100</f>
        <v>0</v>
      </c>
      <c r="N4" s="594">
        <f ca="1">heat!P100</f>
        <v>0</v>
      </c>
      <c r="O4" s="594">
        <f ca="1">heat!Q100</f>
        <v>0</v>
      </c>
      <c r="P4" s="594">
        <f ca="1">heat!R100</f>
        <v>0</v>
      </c>
      <c r="Q4" s="594">
        <f ca="1">heat!S100</f>
        <v>0</v>
      </c>
      <c r="R4" s="594">
        <f ca="1">heat!T100</f>
        <v>0</v>
      </c>
      <c r="S4" s="594">
        <f ca="1">heat!U100</f>
        <v>0</v>
      </c>
      <c r="T4" s="594">
        <f ca="1">heat!V100</f>
        <v>0</v>
      </c>
      <c r="U4" s="594">
        <f ca="1">heat!W100</f>
        <v>0</v>
      </c>
      <c r="V4" s="594">
        <f ca="1">heat!X100</f>
        <v>0</v>
      </c>
      <c r="W4" s="594">
        <f ca="1">heat!Y100</f>
        <v>0</v>
      </c>
      <c r="X4" s="594">
        <f ca="1">heat!Z100</f>
        <v>0</v>
      </c>
      <c r="Y4" s="594">
        <f ca="1">heat!AA100</f>
        <v>0</v>
      </c>
      <c r="Z4" s="594">
        <f ca="1">heat!AB100</f>
        <v>0</v>
      </c>
      <c r="AA4" s="594">
        <f ca="1">heat!AC100</f>
        <v>0</v>
      </c>
      <c r="AB4" s="594">
        <f ca="1">heat!AD100</f>
        <v>0</v>
      </c>
      <c r="AC4" s="594">
        <f ca="1">heat!AE100</f>
        <v>0</v>
      </c>
      <c r="AD4" s="594">
        <f ca="1">heat!AF100</f>
        <v>0</v>
      </c>
      <c r="AE4" s="594">
        <f ca="1">heat!AG100</f>
        <v>0</v>
      </c>
      <c r="AF4" s="594">
        <f ca="1">heat!AH100</f>
        <v>0</v>
      </c>
    </row>
    <row r="5" spans="1:35">
      <c r="A5" s="65" t="s">
        <v>249</v>
      </c>
      <c r="B5" s="594">
        <f ca="1">heat!D101</f>
        <v>0</v>
      </c>
      <c r="C5" s="594">
        <f ca="1">heat!E101</f>
        <v>0</v>
      </c>
      <c r="D5" s="594">
        <f ca="1">heat!F101</f>
        <v>0</v>
      </c>
      <c r="E5" s="594">
        <f ca="1">heat!G101</f>
        <v>0</v>
      </c>
      <c r="F5" s="594">
        <f ca="1">heat!H101</f>
        <v>0</v>
      </c>
      <c r="G5" s="594">
        <f ca="1">heat!I101</f>
        <v>0</v>
      </c>
      <c r="H5" s="594">
        <f ca="1">heat!J101</f>
        <v>0</v>
      </c>
      <c r="I5" s="594">
        <f ca="1">heat!K101</f>
        <v>0</v>
      </c>
      <c r="J5" s="594">
        <f ca="1">heat!L101</f>
        <v>0</v>
      </c>
      <c r="K5" s="594">
        <f ca="1">heat!M101</f>
        <v>0</v>
      </c>
      <c r="L5" s="594">
        <f ca="1">heat!N101</f>
        <v>0</v>
      </c>
      <c r="M5" s="594">
        <f ca="1">heat!O101</f>
        <v>0</v>
      </c>
      <c r="N5" s="594">
        <f ca="1">heat!P101</f>
        <v>0</v>
      </c>
      <c r="O5" s="594">
        <f ca="1">heat!Q101</f>
        <v>0</v>
      </c>
      <c r="P5" s="594">
        <f ca="1">heat!R101</f>
        <v>0</v>
      </c>
      <c r="Q5" s="594">
        <f ca="1">heat!S101</f>
        <v>0</v>
      </c>
      <c r="R5" s="594">
        <f ca="1">heat!T101</f>
        <v>0</v>
      </c>
      <c r="S5" s="594">
        <f ca="1">heat!U101</f>
        <v>0</v>
      </c>
      <c r="T5" s="594">
        <f ca="1">heat!V101</f>
        <v>0</v>
      </c>
      <c r="U5" s="594">
        <f ca="1">heat!W101</f>
        <v>0</v>
      </c>
      <c r="V5" s="594">
        <f ca="1">heat!X101</f>
        <v>0</v>
      </c>
      <c r="W5" s="594">
        <f ca="1">heat!Y101</f>
        <v>0</v>
      </c>
      <c r="X5" s="594">
        <f ca="1">heat!Z101</f>
        <v>0</v>
      </c>
      <c r="Y5" s="594">
        <f ca="1">heat!AA101</f>
        <v>0</v>
      </c>
      <c r="Z5" s="594">
        <f ca="1">heat!AB101</f>
        <v>0</v>
      </c>
      <c r="AA5" s="594">
        <f ca="1">heat!AC101</f>
        <v>0</v>
      </c>
      <c r="AB5" s="594">
        <f ca="1">heat!AD101</f>
        <v>0</v>
      </c>
      <c r="AC5" s="594">
        <f ca="1">heat!AE101</f>
        <v>0</v>
      </c>
      <c r="AD5" s="594">
        <f ca="1">heat!AF101</f>
        <v>0</v>
      </c>
      <c r="AE5" s="594">
        <f ca="1">heat!AG101</f>
        <v>0</v>
      </c>
      <c r="AF5" s="594">
        <f ca="1">heat!AH101</f>
        <v>0</v>
      </c>
    </row>
    <row r="6" spans="1:35">
      <c r="A6" s="20" t="s">
        <v>250</v>
      </c>
      <c r="B6" s="594">
        <f ca="1">heat!D102</f>
        <v>4695349527904</v>
      </c>
      <c r="C6" s="594">
        <f ca="1">heat!E102</f>
        <v>4643795859101</v>
      </c>
      <c r="D6" s="594">
        <f ca="1">heat!F102</f>
        <v>4766731530862</v>
      </c>
      <c r="E6" s="594">
        <f ca="1">heat!G102</f>
        <v>4267057510156</v>
      </c>
      <c r="F6" s="594">
        <f ca="1">heat!H102</f>
        <v>4432025082595.5459</v>
      </c>
      <c r="G6" s="594">
        <f ca="1">heat!I102</f>
        <v>4457765041237.833</v>
      </c>
      <c r="H6" s="594">
        <f ca="1">heat!J102</f>
        <v>4483654490340.7021</v>
      </c>
      <c r="I6" s="594">
        <f ca="1">heat!K102</f>
        <v>4509694298102.8203</v>
      </c>
      <c r="J6" s="594">
        <f ca="1">heat!L102</f>
        <v>4535885337765.1104</v>
      </c>
      <c r="K6" s="594">
        <f ca="1">heat!M102</f>
        <v>4562228487640.0332</v>
      </c>
      <c r="L6" s="594">
        <f ca="1">heat!N102</f>
        <v>4588724631141.042</v>
      </c>
      <c r="M6" s="594">
        <f ca="1">heat!O102</f>
        <v>4560914484189.1904</v>
      </c>
      <c r="N6" s="594">
        <f ca="1">heat!P102</f>
        <v>4533272881731.8662</v>
      </c>
      <c r="O6" s="594">
        <f ca="1">heat!Q102</f>
        <v>4505798802298.501</v>
      </c>
      <c r="P6" s="594">
        <f ca="1">heat!R102</f>
        <v>4478491230609.1885</v>
      </c>
      <c r="Q6" s="594">
        <f ca="1">heat!S102</f>
        <v>4451349157537.166</v>
      </c>
      <c r="R6" s="594">
        <f ca="1">heat!T102</f>
        <v>4424371580071.5234</v>
      </c>
      <c r="S6" s="594">
        <f ca="1">heat!U102</f>
        <v>4397557501280.1382</v>
      </c>
      <c r="T6" s="594">
        <f ca="1">heat!V102</f>
        <v>4370905930272.8345</v>
      </c>
      <c r="U6" s="594">
        <f ca="1">heat!W102</f>
        <v>4344415882164.7651</v>
      </c>
      <c r="V6" s="594">
        <f ca="1">heat!X102</f>
        <v>4318086378040.0171</v>
      </c>
      <c r="W6" s="594">
        <f ca="1">heat!Y102</f>
        <v>4264065006390.6597</v>
      </c>
      <c r="X6" s="594">
        <f ca="1">heat!Z102</f>
        <v>4210719468511.0293</v>
      </c>
      <c r="Y6" s="594">
        <f ca="1">heat!AA102</f>
        <v>4158041309390.2598</v>
      </c>
      <c r="Z6" s="594">
        <f ca="1">heat!AB102</f>
        <v>4106022179793.8047</v>
      </c>
      <c r="AA6" s="594">
        <f ca="1">heat!AC102</f>
        <v>4054653834940.123</v>
      </c>
      <c r="AB6" s="594">
        <f ca="1">heat!AD102</f>
        <v>4003928133193.9219</v>
      </c>
      <c r="AC6" s="594">
        <f ca="1">heat!AE102</f>
        <v>3953837034775.7461</v>
      </c>
      <c r="AD6" s="594">
        <f ca="1">heat!AF102</f>
        <v>3904372600487.7124</v>
      </c>
      <c r="AE6" s="594">
        <f ca="1">heat!AG102</f>
        <v>3855526990455.1841</v>
      </c>
      <c r="AF6" s="594">
        <f ca="1">heat!AH102</f>
        <v>3807292462884.1895</v>
      </c>
    </row>
    <row r="7" spans="1:35">
      <c r="A7" s="20" t="s">
        <v>251</v>
      </c>
      <c r="B7" s="594">
        <f ca="1">heat!D103</f>
        <v>8700673027214</v>
      </c>
      <c r="C7" s="594">
        <f ca="1">heat!E103</f>
        <v>9692089734964</v>
      </c>
      <c r="D7" s="594">
        <f ca="1">heat!F103</f>
        <v>9085342709821</v>
      </c>
      <c r="E7" s="594">
        <f ca="1">heat!G103</f>
        <v>8577737355453</v>
      </c>
      <c r="F7" s="594">
        <f ca="1">heat!H103</f>
        <v>8909358971797.5527</v>
      </c>
      <c r="G7" s="594">
        <f ca="1">heat!I103</f>
        <v>8961102029923.2656</v>
      </c>
      <c r="H7" s="594">
        <f ca="1">heat!J103</f>
        <v>9013145597218.3457</v>
      </c>
      <c r="I7" s="594">
        <f ca="1">heat!K103</f>
        <v>9065491418955.7637</v>
      </c>
      <c r="J7" s="594">
        <f ca="1">heat!L103</f>
        <v>9118141250544.5508</v>
      </c>
      <c r="K7" s="594">
        <f ca="1">heat!M103</f>
        <v>9171096857588.6563</v>
      </c>
      <c r="L7" s="594">
        <f ca="1">heat!N103</f>
        <v>9224360015946.166</v>
      </c>
      <c r="M7" s="594">
        <f ca="1">heat!O103</f>
        <v>9168455417566.1895</v>
      </c>
      <c r="N7" s="594">
        <f ca="1">heat!P103</f>
        <v>9112889631213.7813</v>
      </c>
      <c r="O7" s="594">
        <f ca="1">heat!Q103</f>
        <v>9057660603505.2598</v>
      </c>
      <c r="P7" s="594">
        <f ca="1">heat!R103</f>
        <v>9002766293501.5586</v>
      </c>
      <c r="Q7" s="594">
        <f ca="1">heat!S103</f>
        <v>8948204672632.7988</v>
      </c>
      <c r="R7" s="594">
        <f ca="1">heat!T103</f>
        <v>8893973724623.334</v>
      </c>
      <c r="S7" s="594">
        <f ca="1">heat!U103</f>
        <v>8840071445417.2324</v>
      </c>
      <c r="T7" s="594">
        <f ca="1">heat!V103</f>
        <v>8786495843104.2236</v>
      </c>
      <c r="U7" s="594">
        <f ca="1">heat!W103</f>
        <v>8733244937846.0879</v>
      </c>
      <c r="V7" s="594">
        <f ca="1">heat!X103</f>
        <v>8680316761803.4951</v>
      </c>
      <c r="W7" s="594">
        <f ca="1">heat!Y103</f>
        <v>8571721755411.7109</v>
      </c>
      <c r="X7" s="594">
        <f ca="1">heat!Z103</f>
        <v>8464485325640.6699</v>
      </c>
      <c r="Y7" s="594">
        <f ca="1">heat!AA103</f>
        <v>8358590476032.6553</v>
      </c>
      <c r="Z7" s="594">
        <f ca="1">heat!AB103</f>
        <v>8254020422763.9443</v>
      </c>
      <c r="AA7" s="594">
        <f ca="1">heat!AC103</f>
        <v>8150758591984.6563</v>
      </c>
      <c r="AB7" s="594">
        <f ca="1">heat!AD103</f>
        <v>8048788617191.874</v>
      </c>
      <c r="AC7" s="594">
        <f ca="1">heat!AE103</f>
        <v>7948094336635.6338</v>
      </c>
      <c r="AD7" s="594">
        <f ca="1">heat!AF103</f>
        <v>7848659790757.3652</v>
      </c>
      <c r="AE7" s="594">
        <f ca="1">heat!AG103</f>
        <v>7750469219660.3779</v>
      </c>
      <c r="AF7" s="594">
        <f ca="1">heat!AH103</f>
        <v>7653507060611.9941</v>
      </c>
    </row>
    <row r="8" spans="1:35">
      <c r="A8" s="20" t="s">
        <v>252</v>
      </c>
      <c r="B8" s="594">
        <f ca="1">heat!D104</f>
        <v>321219013311</v>
      </c>
      <c r="C8" s="594">
        <f ca="1">heat!E104</f>
        <v>301390679156</v>
      </c>
      <c r="D8" s="594">
        <f ca="1">heat!F104</f>
        <v>348978681128</v>
      </c>
      <c r="E8" s="594">
        <f ca="1">heat!G104</f>
        <v>313287679649</v>
      </c>
      <c r="F8" s="594">
        <f ca="1">heat!H104</f>
        <v>325399611082.75848</v>
      </c>
      <c r="G8" s="594">
        <f ca="1">heat!I104</f>
        <v>327289440760.02679</v>
      </c>
      <c r="H8" s="594">
        <f ca="1">heat!J104</f>
        <v>329190246038.02557</v>
      </c>
      <c r="I8" s="594">
        <f ca="1">heat!K104</f>
        <v>331102090659.96552</v>
      </c>
      <c r="J8" s="594">
        <f ca="1">heat!L104</f>
        <v>333025038739.26007</v>
      </c>
      <c r="K8" s="594">
        <f ca="1">heat!M104</f>
        <v>334959154761.67542</v>
      </c>
      <c r="L8" s="594">
        <f ca="1">heat!N104</f>
        <v>336904503587.49292</v>
      </c>
      <c r="M8" s="594">
        <f ca="1">heat!O104</f>
        <v>334862680530.61902</v>
      </c>
      <c r="N8" s="594">
        <f ca="1">heat!P104</f>
        <v>332833232023.06458</v>
      </c>
      <c r="O8" s="594">
        <f ca="1">heat!Q104</f>
        <v>330816083068.3844</v>
      </c>
      <c r="P8" s="594">
        <f ca="1">heat!R104</f>
        <v>328811159124.65234</v>
      </c>
      <c r="Q8" s="594">
        <f ca="1">heat!S104</f>
        <v>326818386101.70642</v>
      </c>
      <c r="R8" s="594">
        <f ca="1">heat!T104</f>
        <v>324837690358.41107</v>
      </c>
      <c r="S8" s="594">
        <f ca="1">heat!U104</f>
        <v>322868998699.93579</v>
      </c>
      <c r="T8" s="594">
        <f ca="1">heat!V104</f>
        <v>320912238375.05011</v>
      </c>
      <c r="U8" s="594">
        <f ca="1">heat!W104</f>
        <v>318967337073.43536</v>
      </c>
      <c r="V8" s="594">
        <f ca="1">heat!X104</f>
        <v>317034222923.01239</v>
      </c>
      <c r="W8" s="594">
        <f ca="1">heat!Y104</f>
        <v>313067969800.05774</v>
      </c>
      <c r="X8" s="594">
        <f ca="1">heat!Z104</f>
        <v>309151336442.7243</v>
      </c>
      <c r="Y8" s="594">
        <f ca="1">heat!AA104</f>
        <v>305283702083.48566</v>
      </c>
      <c r="Z8" s="594">
        <f ca="1">heat!AB104</f>
        <v>301464453720.92065</v>
      </c>
      <c r="AA8" s="594">
        <f ca="1">heat!AC104</f>
        <v>297692986022.55554</v>
      </c>
      <c r="AB8" s="594">
        <f ca="1">heat!AD104</f>
        <v>293968701228.92181</v>
      </c>
      <c r="AC8" s="594">
        <f ca="1">heat!AE104</f>
        <v>290291009058.81415</v>
      </c>
      <c r="AD8" s="594">
        <f ca="1">heat!AF104</f>
        <v>286659326615.73364</v>
      </c>
      <c r="AE8" s="594">
        <f ca="1">heat!AG104</f>
        <v>283073078295.50159</v>
      </c>
      <c r="AF8" s="594">
        <f ca="1">heat!AH104</f>
        <v>279531695695.02893</v>
      </c>
    </row>
    <row r="9" spans="1:35">
      <c r="A9" s="20" t="s">
        <v>253</v>
      </c>
      <c r="B9" s="594">
        <f ca="1">heat!D105</f>
        <v>9366905054822</v>
      </c>
      <c r="C9" s="594">
        <f ca="1">heat!E105</f>
        <v>9592948064189</v>
      </c>
      <c r="D9" s="594">
        <f ca="1">heat!F105</f>
        <v>10921446452574</v>
      </c>
      <c r="E9" s="594">
        <f ca="1">heat!G105</f>
        <v>8740329695524</v>
      </c>
      <c r="F9" s="594">
        <f ca="1">heat!H105</f>
        <v>9078237250967.0859</v>
      </c>
      <c r="G9" s="594">
        <f ca="1">heat!I105</f>
        <v>9130961106773.4063</v>
      </c>
      <c r="H9" s="594">
        <f ca="1">heat!J105</f>
        <v>9183991167946.9414</v>
      </c>
      <c r="I9" s="594">
        <f ca="1">heat!K105</f>
        <v>9237329212842.582</v>
      </c>
      <c r="J9" s="594">
        <f ca="1">heat!L105</f>
        <v>9290977030143.4082</v>
      </c>
      <c r="K9" s="594">
        <f ca="1">heat!M105</f>
        <v>9344936418920.666</v>
      </c>
      <c r="L9" s="594">
        <f ca="1">heat!N105</f>
        <v>9399209188694.1074</v>
      </c>
      <c r="M9" s="594">
        <f ca="1">heat!O105</f>
        <v>9342244909993.4746</v>
      </c>
      <c r="N9" s="594">
        <f ca="1">heat!P105</f>
        <v>9285625865554.8672</v>
      </c>
      <c r="O9" s="594">
        <f ca="1">heat!Q105</f>
        <v>9229349963072.3984</v>
      </c>
      <c r="P9" s="594">
        <f ca="1">heat!R105</f>
        <v>9173415122920.6836</v>
      </c>
      <c r="Q9" s="594">
        <f ca="1">heat!S105</f>
        <v>9117819278077.9902</v>
      </c>
      <c r="R9" s="594">
        <f ca="1">heat!T105</f>
        <v>9062560374049.8516</v>
      </c>
      <c r="S9" s="594">
        <f ca="1">heat!U105</f>
        <v>9007636368793.1484</v>
      </c>
      <c r="T9" s="594">
        <f ca="1">heat!V105</f>
        <v>8953045232640.6426</v>
      </c>
      <c r="U9" s="594">
        <f ca="1">heat!W105</f>
        <v>8898784948225.9727</v>
      </c>
      <c r="V9" s="594">
        <f ca="1">heat!X105</f>
        <v>8844853510409.1094</v>
      </c>
      <c r="W9" s="594">
        <f ca="1">heat!Y105</f>
        <v>8734200068852.2471</v>
      </c>
      <c r="X9" s="594">
        <f ca="1">heat!Z105</f>
        <v>8624930955946.3877</v>
      </c>
      <c r="Y9" s="594">
        <f ca="1">heat!AA105</f>
        <v>8517028853063.3252</v>
      </c>
      <c r="Z9" s="594">
        <f ca="1">heat!AB105</f>
        <v>8410476658239.3594</v>
      </c>
      <c r="AA9" s="594">
        <f ca="1">heat!AC105</f>
        <v>8305257483464.7178</v>
      </c>
      <c r="AB9" s="594">
        <f ca="1">heat!AD105</f>
        <v>8201354652006.8857</v>
      </c>
      <c r="AC9" s="594">
        <f ca="1">heat!AE105</f>
        <v>8098751695767.4258</v>
      </c>
      <c r="AD9" s="594">
        <f ca="1">heat!AF105</f>
        <v>7997432352671.8623</v>
      </c>
      <c r="AE9" s="594">
        <f ca="1">heat!AG105</f>
        <v>7897380564092.2227</v>
      </c>
      <c r="AF9" s="594">
        <f ca="1">heat!AH105</f>
        <v>7798580472301.8213</v>
      </c>
    </row>
    <row r="10" spans="1:35">
      <c r="A10" s="65" t="s">
        <v>254</v>
      </c>
      <c r="B10" s="594">
        <f ca="1">heat!D106</f>
        <v>0</v>
      </c>
      <c r="C10" s="594">
        <f ca="1">heat!E106</f>
        <v>0</v>
      </c>
      <c r="D10" s="594">
        <f ca="1">heat!F106</f>
        <v>0</v>
      </c>
      <c r="E10" s="594">
        <f ca="1">heat!G106</f>
        <v>0</v>
      </c>
      <c r="F10" s="594">
        <f ca="1">heat!H106</f>
        <v>0</v>
      </c>
      <c r="G10" s="594">
        <f ca="1">heat!I106</f>
        <v>0</v>
      </c>
      <c r="H10" s="594">
        <f ca="1">heat!J106</f>
        <v>0</v>
      </c>
      <c r="I10" s="594">
        <f ca="1">heat!K106</f>
        <v>0</v>
      </c>
      <c r="J10" s="594">
        <f ca="1">heat!L106</f>
        <v>0</v>
      </c>
      <c r="K10" s="594">
        <f ca="1">heat!M106</f>
        <v>0</v>
      </c>
      <c r="L10" s="594">
        <f ca="1">heat!N106</f>
        <v>0</v>
      </c>
      <c r="M10" s="594">
        <f ca="1">heat!O106</f>
        <v>0</v>
      </c>
      <c r="N10" s="594">
        <f ca="1">heat!P106</f>
        <v>0</v>
      </c>
      <c r="O10" s="594">
        <f ca="1">heat!Q106</f>
        <v>0</v>
      </c>
      <c r="P10" s="594">
        <f ca="1">heat!R106</f>
        <v>0</v>
      </c>
      <c r="Q10" s="594">
        <f ca="1">heat!S106</f>
        <v>0</v>
      </c>
      <c r="R10" s="594">
        <f ca="1">heat!T106</f>
        <v>0</v>
      </c>
      <c r="S10" s="594">
        <f ca="1">heat!U106</f>
        <v>0</v>
      </c>
      <c r="T10" s="594">
        <f ca="1">heat!V106</f>
        <v>0</v>
      </c>
      <c r="U10" s="594">
        <f ca="1">heat!W106</f>
        <v>0</v>
      </c>
      <c r="V10" s="594">
        <f ca="1">heat!X106</f>
        <v>0</v>
      </c>
      <c r="W10" s="594">
        <f ca="1">heat!Y106</f>
        <v>0</v>
      </c>
      <c r="X10" s="594">
        <f ca="1">heat!Z106</f>
        <v>0</v>
      </c>
      <c r="Y10" s="594">
        <f ca="1">heat!AA106</f>
        <v>0</v>
      </c>
      <c r="Z10" s="594">
        <f ca="1">heat!AB106</f>
        <v>0</v>
      </c>
      <c r="AA10" s="594">
        <f ca="1">heat!AC106</f>
        <v>0</v>
      </c>
      <c r="AB10" s="594">
        <f ca="1">heat!AD106</f>
        <v>0</v>
      </c>
      <c r="AC10" s="594">
        <f ca="1">heat!AE106</f>
        <v>0</v>
      </c>
      <c r="AD10" s="594">
        <f ca="1">heat!AF106</f>
        <v>0</v>
      </c>
      <c r="AE10" s="594">
        <f ca="1">heat!AG106</f>
        <v>0</v>
      </c>
      <c r="AF10" s="594">
        <f ca="1">heat!AH106</f>
        <v>0</v>
      </c>
    </row>
    <row r="11" spans="1:35">
      <c r="A11" s="20" t="s">
        <v>255</v>
      </c>
      <c r="B11" s="594">
        <f ca="1">heat!D107</f>
        <v>98094370392079.531</v>
      </c>
      <c r="C11" s="594">
        <f ca="1">heat!E107</f>
        <v>102800213274241.69</v>
      </c>
      <c r="D11" s="594">
        <f ca="1">heat!F107</f>
        <v>95807489248061.672</v>
      </c>
      <c r="E11" s="594">
        <f ca="1">heat!G107</f>
        <v>89244970585607.781</v>
      </c>
      <c r="F11" s="594">
        <f ca="1">heat!H107</f>
        <v>96060349289397.531</v>
      </c>
      <c r="G11" s="594">
        <f ca="1">heat!I107</f>
        <v>96546210348808.344</v>
      </c>
      <c r="H11" s="594">
        <f ca="1">heat!J107</f>
        <v>97034528831815.859</v>
      </c>
      <c r="I11" s="594">
        <f ca="1">heat!K107</f>
        <v>97525317167756.859</v>
      </c>
      <c r="J11" s="594">
        <f ca="1">heat!L107</f>
        <v>98018587848834.141</v>
      </c>
      <c r="K11" s="594">
        <f ca="1">heat!M107</f>
        <v>98514353430434.438</v>
      </c>
      <c r="L11" s="594">
        <f ca="1">heat!N107</f>
        <v>99012626531448.078</v>
      </c>
      <c r="M11" s="594">
        <f ca="1">heat!O107</f>
        <v>99256995150278.813</v>
      </c>
      <c r="N11" s="594">
        <f ca="1">heat!P107</f>
        <v>99501966884327.875</v>
      </c>
      <c r="O11" s="594">
        <f ca="1">heat!Q107</f>
        <v>99747543222116.891</v>
      </c>
      <c r="P11" s="594">
        <f ca="1">heat!R107</f>
        <v>99993725655841.188</v>
      </c>
      <c r="Q11" s="594">
        <f ca="1">heat!S107</f>
        <v>100240515681378.94</v>
      </c>
      <c r="R11" s="594">
        <f ca="1">heat!T107</f>
        <v>100487914798300.25</v>
      </c>
      <c r="S11" s="594">
        <f ca="1">heat!U107</f>
        <v>100735924509876.19</v>
      </c>
      <c r="T11" s="594">
        <f ca="1">heat!V107</f>
        <v>100984546323088.03</v>
      </c>
      <c r="U11" s="594">
        <f ca="1">heat!W107</f>
        <v>101233781748636.33</v>
      </c>
      <c r="V11" s="594">
        <f ca="1">heat!X107</f>
        <v>101483632300950.16</v>
      </c>
      <c r="W11" s="594">
        <f ca="1">heat!Y107</f>
        <v>101127078535774.72</v>
      </c>
      <c r="X11" s="594">
        <f ca="1">heat!Z107</f>
        <v>100771777490713.63</v>
      </c>
      <c r="Y11" s="594">
        <f ca="1">heat!AA107</f>
        <v>100417724764445.58</v>
      </c>
      <c r="Z11" s="594">
        <f ca="1">heat!AB107</f>
        <v>100064915971112.91</v>
      </c>
      <c r="AA11" s="594">
        <f ca="1">heat!AC107</f>
        <v>99713346740267.297</v>
      </c>
      <c r="AB11" s="594">
        <f ca="1">heat!AD107</f>
        <v>99363012716815.578</v>
      </c>
      <c r="AC11" s="594">
        <f ca="1">heat!AE107</f>
        <v>99013909560965.828</v>
      </c>
      <c r="AD11" s="594">
        <f ca="1">heat!AF107</f>
        <v>98666032948173.641</v>
      </c>
      <c r="AE11" s="594">
        <f ca="1">heat!AG107</f>
        <v>98319378569088.453</v>
      </c>
      <c r="AF11" s="594">
        <f ca="1">heat!AH107</f>
        <v>97973942129500.25</v>
      </c>
    </row>
    <row r="12" spans="1:35">
      <c r="A12" s="20" t="s">
        <v>305</v>
      </c>
      <c r="B12" s="594">
        <f ca="1">heat!D108</f>
        <v>4989173212934.4717</v>
      </c>
      <c r="C12" s="594">
        <f ca="1">heat!E108</f>
        <v>5228516869029.3115</v>
      </c>
      <c r="D12" s="594">
        <f ca="1">heat!F108</f>
        <v>4872860257366.3291</v>
      </c>
      <c r="E12" s="594">
        <f ca="1">heat!G108</f>
        <v>4539084300711.2148</v>
      </c>
      <c r="F12" s="594">
        <f ca="1">heat!H108</f>
        <v>4885720960175.3887</v>
      </c>
      <c r="G12" s="594">
        <f ca="1">heat!I108</f>
        <v>4910432316934.5137</v>
      </c>
      <c r="H12" s="594">
        <f ca="1">heat!J108</f>
        <v>4935268660600.9658</v>
      </c>
      <c r="I12" s="594">
        <f ca="1">heat!K108</f>
        <v>4960230623342.665</v>
      </c>
      <c r="J12" s="594">
        <f ca="1">heat!L108</f>
        <v>4985318840524.9561</v>
      </c>
      <c r="K12" s="594">
        <f ca="1">heat!M108</f>
        <v>5010533950726.7832</v>
      </c>
      <c r="L12" s="594">
        <f ca="1">heat!N108</f>
        <v>5035876595756.9385</v>
      </c>
      <c r="M12" s="594">
        <f ca="1">heat!O108</f>
        <v>5048305416720.6592</v>
      </c>
      <c r="N12" s="594">
        <f ca="1">heat!P108</f>
        <v>5060764912699.4668</v>
      </c>
      <c r="O12" s="594">
        <f ca="1">heat!Q108</f>
        <v>5073255159400.9873</v>
      </c>
      <c r="P12" s="594">
        <f ca="1">heat!R108</f>
        <v>5085776232719.7012</v>
      </c>
      <c r="Q12" s="594">
        <f ca="1">heat!S108</f>
        <v>5098328208737.3975</v>
      </c>
      <c r="R12" s="594">
        <f ca="1">heat!T108</f>
        <v>5110911163723.6406</v>
      </c>
      <c r="S12" s="594">
        <f ca="1">heat!U108</f>
        <v>5123525174136.2324</v>
      </c>
      <c r="T12" s="594">
        <f ca="1">heat!V108</f>
        <v>5136170316621.6758</v>
      </c>
      <c r="U12" s="594">
        <f ca="1">heat!W108</f>
        <v>5148846668015.6426</v>
      </c>
      <c r="V12" s="594">
        <f ca="1">heat!X108</f>
        <v>5161554305343.4385</v>
      </c>
      <c r="W12" s="594">
        <f ca="1">heat!Y108</f>
        <v>5143419640866.0176</v>
      </c>
      <c r="X12" s="594">
        <f ca="1">heat!Z108</f>
        <v>5125348690928.1035</v>
      </c>
      <c r="Y12" s="594">
        <f ca="1">heat!AA108</f>
        <v>5107341231674.2988</v>
      </c>
      <c r="Z12" s="594">
        <f ca="1">heat!AB108</f>
        <v>5089397040035.7012</v>
      </c>
      <c r="AA12" s="594">
        <f ca="1">heat!AC108</f>
        <v>5071515893727.1406</v>
      </c>
      <c r="AB12" s="594">
        <f ca="1">heat!AD108</f>
        <v>5053697571244.4268</v>
      </c>
      <c r="AC12" s="594">
        <f ca="1">heat!AE108</f>
        <v>5035941851861.6035</v>
      </c>
      <c r="AD12" s="594">
        <f ca="1">heat!AF108</f>
        <v>5018248515628.2197</v>
      </c>
      <c r="AE12" s="594">
        <f ca="1">heat!AG108</f>
        <v>5000617343366.5957</v>
      </c>
      <c r="AF12" s="594">
        <f ca="1">heat!AH108</f>
        <v>4983048116669.1172</v>
      </c>
    </row>
    <row r="13" spans="1:35">
      <c r="A13" s="65" t="s">
        <v>258</v>
      </c>
      <c r="B13" s="594">
        <f ca="1">heat!D109</f>
        <v>904027393.08510637</v>
      </c>
      <c r="C13" s="594">
        <f ca="1">heat!E109</f>
        <v>904027393.08510637</v>
      </c>
      <c r="D13" s="594">
        <f ca="1">heat!F109</f>
        <v>904027393.08510637</v>
      </c>
      <c r="E13" s="594">
        <f ca="1">heat!G109</f>
        <v>542416435.85106385</v>
      </c>
      <c r="F13" s="594">
        <f ca="1">heat!H109</f>
        <v>563386653.02312851</v>
      </c>
      <c r="G13" s="594">
        <f ca="1">heat!I109</f>
        <v>566658644.69243991</v>
      </c>
      <c r="H13" s="594">
        <f ca="1">heat!J109</f>
        <v>569949639.17168057</v>
      </c>
      <c r="I13" s="594">
        <f ca="1">heat!K109</f>
        <v>573259746.82384074</v>
      </c>
      <c r="J13" s="594">
        <f ca="1">heat!L109</f>
        <v>576589078.65286839</v>
      </c>
      <c r="K13" s="594">
        <f ca="1">heat!M109</f>
        <v>579937746.30739081</v>
      </c>
      <c r="L13" s="594">
        <f ca="1">heat!N109</f>
        <v>583305862.0844593</v>
      </c>
      <c r="M13" s="594">
        <f ca="1">heat!O109</f>
        <v>579770713.85779142</v>
      </c>
      <c r="N13" s="594">
        <f ca="1">heat!P109</f>
        <v>576256990.53664374</v>
      </c>
      <c r="O13" s="594">
        <f ca="1">heat!Q109</f>
        <v>572764562.2745297</v>
      </c>
      <c r="P13" s="594">
        <f ca="1">heat!R109</f>
        <v>569293300.01190245</v>
      </c>
      <c r="Q13" s="594">
        <f ca="1">heat!S109</f>
        <v>565843075.47138596</v>
      </c>
      <c r="R13" s="594">
        <f ca="1">heat!T109</f>
        <v>562413761.15303373</v>
      </c>
      <c r="S13" s="594">
        <f ca="1">heat!U109</f>
        <v>559005230.32961845</v>
      </c>
      <c r="T13" s="594">
        <f ca="1">heat!V109</f>
        <v>555617357.04194748</v>
      </c>
      <c r="U13" s="594">
        <f ca="1">heat!W109</f>
        <v>552250016.09420931</v>
      </c>
      <c r="V13" s="594">
        <f ca="1">heat!X109</f>
        <v>548903083.04934633</v>
      </c>
      <c r="W13" s="594">
        <f ca="1">heat!Y109</f>
        <v>542036037.12833679</v>
      </c>
      <c r="X13" s="594">
        <f ca="1">heat!Z109</f>
        <v>535254901.3090145</v>
      </c>
      <c r="Y13" s="594">
        <f ca="1">heat!AA109</f>
        <v>528558600.81400704</v>
      </c>
      <c r="Z13" s="594">
        <f ca="1">heat!AB109</f>
        <v>521946074.31193221</v>
      </c>
      <c r="AA13" s="594">
        <f ca="1">heat!AC109</f>
        <v>515416273.7491824</v>
      </c>
      <c r="AB13" s="594">
        <f ca="1">heat!AD109</f>
        <v>508968164.18381292</v>
      </c>
      <c r="AC13" s="594">
        <f ca="1">heat!AE109</f>
        <v>502600723.62150878</v>
      </c>
      <c r="AD13" s="594">
        <f ca="1">heat!AF109</f>
        <v>496312942.85360354</v>
      </c>
      <c r="AE13" s="594">
        <f ca="1">heat!AG109</f>
        <v>490103825.29712468</v>
      </c>
      <c r="AF13" s="594">
        <f ca="1">heat!AH109</f>
        <v>483972386.83683962</v>
      </c>
    </row>
    <row r="14" spans="1:35">
      <c r="A14" s="65" t="s">
        <v>306</v>
      </c>
      <c r="B14" s="594">
        <f ca="1">heat!D110</f>
        <v>18924306761.914894</v>
      </c>
      <c r="C14" s="594">
        <f ca="1">heat!E110</f>
        <v>18924306761.914894</v>
      </c>
      <c r="D14" s="594">
        <f ca="1">heat!F110</f>
        <v>18924306761.914894</v>
      </c>
      <c r="E14" s="594">
        <f ca="1">heat!G110</f>
        <v>11354584057.148935</v>
      </c>
      <c r="F14" s="594">
        <f ca="1">heat!H110</f>
        <v>11793560603.284157</v>
      </c>
      <c r="G14" s="594">
        <f ca="1">heat!I110</f>
        <v>11862054295.561743</v>
      </c>
      <c r="H14" s="594">
        <f ca="1">heat!J110</f>
        <v>11930945779.993847</v>
      </c>
      <c r="I14" s="594">
        <f ca="1">heat!K110</f>
        <v>12000237366.845734</v>
      </c>
      <c r="J14" s="594">
        <f ca="1">heat!L110</f>
        <v>12069931379.800045</v>
      </c>
      <c r="K14" s="594">
        <f ca="1">heat!M110</f>
        <v>12140030156.034712</v>
      </c>
      <c r="L14" s="594">
        <f ca="1">heat!N110</f>
        <v>12210536046.301348</v>
      </c>
      <c r="M14" s="594">
        <f ca="1">heat!O110</f>
        <v>12136533610.089767</v>
      </c>
      <c r="N14" s="594">
        <f ca="1">heat!P110</f>
        <v>12062979668.567076</v>
      </c>
      <c r="O14" s="594">
        <f ca="1">heat!Q110</f>
        <v>11989871503.613487</v>
      </c>
      <c r="P14" s="594">
        <f ca="1">heat!R110</f>
        <v>11917206413.582491</v>
      </c>
      <c r="Q14" s="594">
        <f ca="1">heat!S110</f>
        <v>11844981713.201012</v>
      </c>
      <c r="R14" s="594">
        <f ca="1">heat!T110</f>
        <v>11773194733.470173</v>
      </c>
      <c r="S14" s="594">
        <f ca="1">heat!U110</f>
        <v>11701842821.566679</v>
      </c>
      <c r="T14" s="594">
        <f ca="1">heat!V110</f>
        <v>11630923340.744766</v>
      </c>
      <c r="U14" s="594">
        <f ca="1">heat!W110</f>
        <v>11560433670.238781</v>
      </c>
      <c r="V14" s="594">
        <f ca="1">heat!X110</f>
        <v>11490371205.166317</v>
      </c>
      <c r="W14" s="594">
        <f ca="1">heat!Y110</f>
        <v>11346621043.886517</v>
      </c>
      <c r="X14" s="594">
        <f ca="1">heat!Z110</f>
        <v>11204669267.402037</v>
      </c>
      <c r="Y14" s="594">
        <f ca="1">heat!AA110</f>
        <v>11064493377.039881</v>
      </c>
      <c r="Z14" s="594">
        <f ca="1">heat!AB110</f>
        <v>10926071155.596447</v>
      </c>
      <c r="AA14" s="594">
        <f ca="1">heat!AC110</f>
        <v>10789380663.816217</v>
      </c>
      <c r="AB14" s="594">
        <f ca="1">heat!AD110</f>
        <v>10654400236.914484</v>
      </c>
      <c r="AC14" s="594">
        <f ca="1">heat!AE110</f>
        <v>10521108481.143583</v>
      </c>
      <c r="AD14" s="594">
        <f ca="1">heat!AF110</f>
        <v>10389484270.402102</v>
      </c>
      <c r="AE14" s="594">
        <f ca="1">heat!AG110</f>
        <v>10259506742.886477</v>
      </c>
      <c r="AF14" s="594">
        <f ca="1">heat!AH110</f>
        <v>10131155297.78451</v>
      </c>
    </row>
    <row r="15" spans="1:35">
      <c r="A15" s="20" t="s">
        <v>259</v>
      </c>
      <c r="B15" s="594">
        <f ca="1">heat!D111</f>
        <v>230008676198</v>
      </c>
      <c r="C15" s="594">
        <f ca="1">heat!E111</f>
        <v>222077342536</v>
      </c>
      <c r="D15" s="594">
        <f ca="1">heat!F111</f>
        <v>253802677184</v>
      </c>
      <c r="E15" s="594">
        <f ca="1">heat!G111</f>
        <v>222077342536</v>
      </c>
      <c r="F15" s="594">
        <f ca="1">heat!H111</f>
        <v>217016804809.0954</v>
      </c>
      <c r="G15" s="594">
        <f ca="1">heat!I111</f>
        <v>220657003893.63483</v>
      </c>
      <c r="H15" s="594">
        <f ca="1">heat!J111</f>
        <v>224358262993.25806</v>
      </c>
      <c r="I15" s="594">
        <f ca="1">heat!K111</f>
        <v>228121606317.17877</v>
      </c>
      <c r="J15" s="594">
        <f ca="1">heat!L111</f>
        <v>231948075254.50345</v>
      </c>
      <c r="K15" s="594">
        <f ca="1">heat!M111</f>
        <v>235838728662.40369</v>
      </c>
      <c r="L15" s="594">
        <f ca="1">heat!N111</f>
        <v>239794643159.12216</v>
      </c>
      <c r="M15" s="594">
        <f ca="1">heat!O111</f>
        <v>239740546766.55151</v>
      </c>
      <c r="N15" s="594">
        <f ca="1">heat!P111</f>
        <v>239686462577.8385</v>
      </c>
      <c r="O15" s="594">
        <f ca="1">heat!Q111</f>
        <v>239632390590.23001</v>
      </c>
      <c r="P15" s="594">
        <f ca="1">heat!R111</f>
        <v>239578330800.97354</v>
      </c>
      <c r="Q15" s="594">
        <f ca="1">heat!S111</f>
        <v>239524283207.3172</v>
      </c>
      <c r="R15" s="594">
        <f ca="1">heat!T111</f>
        <v>239470247806.50974</v>
      </c>
      <c r="S15" s="594">
        <f ca="1">heat!U111</f>
        <v>239416224595.80051</v>
      </c>
      <c r="T15" s="594">
        <f ca="1">heat!V111</f>
        <v>239362213572.43948</v>
      </c>
      <c r="U15" s="594">
        <f ca="1">heat!W111</f>
        <v>239308214733.67725</v>
      </c>
      <c r="V15" s="594">
        <f ca="1">heat!X111</f>
        <v>239254228076.76505</v>
      </c>
      <c r="W15" s="594">
        <f ca="1">heat!Y111</f>
        <v>238523434042.93423</v>
      </c>
      <c r="X15" s="594">
        <f ca="1">heat!Z111</f>
        <v>237794872195.02621</v>
      </c>
      <c r="Y15" s="594">
        <f ca="1">heat!AA111</f>
        <v>237068535714.90378</v>
      </c>
      <c r="Z15" s="594">
        <f ca="1">heat!AB111</f>
        <v>236344417805.25549</v>
      </c>
      <c r="AA15" s="594">
        <f ca="1">heat!AC111</f>
        <v>235622511689.5321</v>
      </c>
      <c r="AB15" s="594">
        <f ca="1">heat!AD111</f>
        <v>234902810611.88306</v>
      </c>
      <c r="AC15" s="594">
        <f ca="1">heat!AE111</f>
        <v>234185307837.09332</v>
      </c>
      <c r="AD15" s="594">
        <f ca="1">heat!AF111</f>
        <v>233469996650.52042</v>
      </c>
      <c r="AE15" s="594">
        <f ca="1">heat!AG111</f>
        <v>232756870358.03143</v>
      </c>
      <c r="AF15" s="594">
        <f ca="1">heat!AH111</f>
        <v>232045922285.94049</v>
      </c>
    </row>
    <row r="16" spans="1:35">
      <c r="A16" s="20" t="s">
        <v>260</v>
      </c>
      <c r="B16" s="594">
        <f ca="1">heat!D112</f>
        <v>1793087273377.8472</v>
      </c>
      <c r="C16" s="594">
        <f ca="1">heat!E112</f>
        <v>1669022488144.1321</v>
      </c>
      <c r="D16" s="594">
        <f ca="1">heat!F112</f>
        <v>1708816853219.0972</v>
      </c>
      <c r="E16" s="594">
        <f ca="1">heat!G112</f>
        <v>891861946680.10413</v>
      </c>
      <c r="F16" s="594">
        <f ca="1">heat!H112</f>
        <v>772984111824.22009</v>
      </c>
      <c r="G16" s="594">
        <f ca="1">heat!I112</f>
        <v>789480559695.9425</v>
      </c>
      <c r="H16" s="594">
        <f ca="1">heat!J112</f>
        <v>806329062400.6449</v>
      </c>
      <c r="I16" s="594">
        <f ca="1">heat!K112</f>
        <v>823537133228.84827</v>
      </c>
      <c r="J16" s="594">
        <f ca="1">heat!L112</f>
        <v>841112445814.0918</v>
      </c>
      <c r="K16" s="594">
        <f ca="1">heat!M112</f>
        <v>859062837554.85303</v>
      </c>
      <c r="L16" s="594">
        <f ca="1">heat!N112</f>
        <v>877396313109.49719</v>
      </c>
      <c r="M16" s="594">
        <f ca="1">heat!O112</f>
        <v>880732505998.0636</v>
      </c>
      <c r="N16" s="594">
        <f ca="1">heat!P112</f>
        <v>884081384354.78552</v>
      </c>
      <c r="O16" s="594">
        <f ca="1">heat!Q112</f>
        <v>887442996414.61462</v>
      </c>
      <c r="P16" s="594">
        <f ca="1">heat!R112</f>
        <v>890817390595.90979</v>
      </c>
      <c r="Q16" s="594">
        <f ca="1">heat!S112</f>
        <v>894204615501.13501</v>
      </c>
      <c r="R16" s="594">
        <f ca="1">heat!T112</f>
        <v>897604719917.55945</v>
      </c>
      <c r="S16" s="594">
        <f ca="1">heat!U112</f>
        <v>901017752817.95984</v>
      </c>
      <c r="T16" s="594">
        <f ca="1">heat!V112</f>
        <v>904443763361.32544</v>
      </c>
      <c r="U16" s="594">
        <f ca="1">heat!W112</f>
        <v>907882800893.5675</v>
      </c>
      <c r="V16" s="594">
        <f ca="1">heat!X112</f>
        <v>911334914948.22827</v>
      </c>
      <c r="W16" s="594">
        <f ca="1">heat!Y112</f>
        <v>912771248401.78406</v>
      </c>
      <c r="X16" s="594">
        <f ca="1">heat!Z112</f>
        <v>914209845626.60095</v>
      </c>
      <c r="Y16" s="594">
        <f ca="1">heat!AA112</f>
        <v>915650710190.55566</v>
      </c>
      <c r="Z16" s="594">
        <f ca="1">heat!AB112</f>
        <v>917093845667.14771</v>
      </c>
      <c r="AA16" s="594">
        <f ca="1">heat!AC112</f>
        <v>918539255635.50891</v>
      </c>
      <c r="AB16" s="594">
        <f ca="1">heat!AD112</f>
        <v>919986943680.41223</v>
      </c>
      <c r="AC16" s="594">
        <f ca="1">heat!AE112</f>
        <v>921436913392.28015</v>
      </c>
      <c r="AD16" s="594">
        <f ca="1">heat!AF112</f>
        <v>922889168367.19434</v>
      </c>
      <c r="AE16" s="594">
        <f ca="1">heat!AG112</f>
        <v>924343712206.90381</v>
      </c>
      <c r="AF16" s="594">
        <f ca="1">heat!AH112</f>
        <v>925800548518.83435</v>
      </c>
    </row>
    <row r="17" spans="1:32">
      <c r="A17" s="20" t="s">
        <v>307</v>
      </c>
      <c r="B17" s="594">
        <f ca="1">heat!D113</f>
        <v>1244613519168.1528</v>
      </c>
      <c r="C17" s="594">
        <f ca="1">heat!E113</f>
        <v>1158497962358.8679</v>
      </c>
      <c r="D17" s="594">
        <f ca="1">heat!F113</f>
        <v>1186119933410.9028</v>
      </c>
      <c r="E17" s="594">
        <f ca="1">heat!G113</f>
        <v>619057115930.89587</v>
      </c>
      <c r="F17" s="594">
        <f ca="1">heat!H113</f>
        <v>536541912913.2821</v>
      </c>
      <c r="G17" s="594">
        <f ca="1">heat!I113</f>
        <v>547992388494.83069</v>
      </c>
      <c r="H17" s="594">
        <f ca="1">heat!J113</f>
        <v>559687231548.68298</v>
      </c>
      <c r="I17" s="594">
        <f ca="1">heat!K113</f>
        <v>571631657182.37708</v>
      </c>
      <c r="J17" s="594">
        <f ca="1">heat!L113</f>
        <v>583830991800.36963</v>
      </c>
      <c r="K17" s="594">
        <f ca="1">heat!M113</f>
        <v>596290675479.25098</v>
      </c>
      <c r="L17" s="594">
        <f ca="1">heat!N113</f>
        <v>609016264393.651</v>
      </c>
      <c r="M17" s="594">
        <f ca="1">heat!O113</f>
        <v>611331974751.59705</v>
      </c>
      <c r="N17" s="594">
        <f ca="1">heat!P113</f>
        <v>613656490316.8512</v>
      </c>
      <c r="O17" s="594">
        <f ca="1">heat!Q113</f>
        <v>615989844570.14417</v>
      </c>
      <c r="P17" s="594">
        <f ca="1">heat!R113</f>
        <v>618332071119.51379</v>
      </c>
      <c r="Q17" s="594">
        <f ca="1">heat!S113</f>
        <v>620683203700.78784</v>
      </c>
      <c r="R17" s="594">
        <f ca="1">heat!T113</f>
        <v>623043276178.07068</v>
      </c>
      <c r="S17" s="594">
        <f ca="1">heat!U113</f>
        <v>625412322544.23083</v>
      </c>
      <c r="T17" s="594">
        <f ca="1">heat!V113</f>
        <v>627790376921.39063</v>
      </c>
      <c r="U17" s="594">
        <f ca="1">heat!W113</f>
        <v>630177473561.41736</v>
      </c>
      <c r="V17" s="594">
        <f ca="1">heat!X113</f>
        <v>632573646846.41724</v>
      </c>
      <c r="W17" s="594">
        <f ca="1">heat!Y113</f>
        <v>633570631243.59119</v>
      </c>
      <c r="X17" s="594">
        <f ca="1">heat!Z113</f>
        <v>634569186964.34656</v>
      </c>
      <c r="Y17" s="594">
        <f ca="1">heat!AA113</f>
        <v>635569316485.20923</v>
      </c>
      <c r="Z17" s="594">
        <f ca="1">heat!AB113</f>
        <v>636571022286.6084</v>
      </c>
      <c r="AA17" s="594">
        <f ca="1">heat!AC113</f>
        <v>637574306852.88269</v>
      </c>
      <c r="AB17" s="594">
        <f ca="1">heat!AD113</f>
        <v>638579172672.28601</v>
      </c>
      <c r="AC17" s="594">
        <f ca="1">heat!AE113</f>
        <v>639585622236.99451</v>
      </c>
      <c r="AD17" s="594">
        <f ca="1">heat!AF113</f>
        <v>640593658043.11133</v>
      </c>
      <c r="AE17" s="594">
        <f ca="1">heat!AG113</f>
        <v>641603282590.67432</v>
      </c>
      <c r="AF17" s="594">
        <f ca="1">heat!AH113</f>
        <v>642614498383.6615</v>
      </c>
    </row>
    <row r="18" spans="1:32">
      <c r="A18" s="20" t="s">
        <v>308</v>
      </c>
      <c r="B18" s="594">
        <f ca="1">heat!D114</f>
        <v>9567485375456.3945</v>
      </c>
      <c r="C18" s="594">
        <f ca="1">heat!E114</f>
        <v>9668849711286.5898</v>
      </c>
      <c r="D18" s="594">
        <f ca="1">heat!F114</f>
        <v>9806182037250.0781</v>
      </c>
      <c r="E18" s="594">
        <f ca="1">heat!G114</f>
        <v>8975648446899.4551</v>
      </c>
      <c r="F18" s="594">
        <f ca="1">heat!H114</f>
        <v>9509223394640.082</v>
      </c>
      <c r="G18" s="594">
        <f ca="1">heat!I114</f>
        <v>9646758234233.4844</v>
      </c>
      <c r="H18" s="594">
        <f ca="1">heat!J114</f>
        <v>9786282282757.7285</v>
      </c>
      <c r="I18" s="594">
        <f ca="1">heat!K114</f>
        <v>9927824310756.9355</v>
      </c>
      <c r="J18" s="594">
        <f ca="1">heat!L114</f>
        <v>10071413504892.502</v>
      </c>
      <c r="K18" s="594">
        <f ca="1">heat!M114</f>
        <v>10217079473961.541</v>
      </c>
      <c r="L18" s="594">
        <f ca="1">heat!N114</f>
        <v>10364852255002.359</v>
      </c>
      <c r="M18" s="594">
        <f ca="1">heat!O114</f>
        <v>10434834212653.883</v>
      </c>
      <c r="N18" s="594">
        <f ca="1">heat!P114</f>
        <v>10505288678188.42</v>
      </c>
      <c r="O18" s="594">
        <f ca="1">heat!Q114</f>
        <v>10576218841909.682</v>
      </c>
      <c r="P18" s="594">
        <f ca="1">heat!R114</f>
        <v>10647627915661.848</v>
      </c>
      <c r="Q18" s="594">
        <f ca="1">heat!S114</f>
        <v>10719519132974.996</v>
      </c>
      <c r="R18" s="594">
        <f ca="1">heat!T114</f>
        <v>10791895749211.52</v>
      </c>
      <c r="S18" s="594">
        <f ca="1">heat!U114</f>
        <v>10864761041713.539</v>
      </c>
      <c r="T18" s="594">
        <f ca="1">heat!V114</f>
        <v>10938118309951.316</v>
      </c>
      <c r="U18" s="594">
        <f ca="1">heat!W114</f>
        <v>11011970875672.641</v>
      </c>
      <c r="V18" s="594">
        <f ca="1">heat!X114</f>
        <v>11086322083053.258</v>
      </c>
      <c r="W18" s="594">
        <f ca="1">heat!Y114</f>
        <v>11085793420298.861</v>
      </c>
      <c r="X18" s="594">
        <f ca="1">heat!Z114</f>
        <v>11085264782754.299</v>
      </c>
      <c r="Y18" s="594">
        <f ca="1">heat!AA114</f>
        <v>11084736170418.365</v>
      </c>
      <c r="Z18" s="594">
        <f ca="1">heat!AB114</f>
        <v>11084207583289.857</v>
      </c>
      <c r="AA18" s="594">
        <f ca="1">heat!AC114</f>
        <v>11083679021367.574</v>
      </c>
      <c r="AB18" s="594">
        <f ca="1">heat!AD114</f>
        <v>11083150484650.314</v>
      </c>
      <c r="AC18" s="594">
        <f ca="1">heat!AE114</f>
        <v>11082621973136.875</v>
      </c>
      <c r="AD18" s="594">
        <f ca="1">heat!AF114</f>
        <v>11082093486826.055</v>
      </c>
      <c r="AE18" s="594">
        <f ca="1">heat!AG114</f>
        <v>11081565025716.652</v>
      </c>
      <c r="AF18" s="594">
        <f ca="1">heat!AH114</f>
        <v>11081036589807.465</v>
      </c>
    </row>
    <row r="19" spans="1:32">
      <c r="A19" s="20" t="s">
        <v>309</v>
      </c>
      <c r="B19" s="594">
        <f ca="1">heat!D115</f>
        <v>1950396467723.8938</v>
      </c>
      <c r="C19" s="594">
        <f ca="1">heat!E115</f>
        <v>1971060271722.3357</v>
      </c>
      <c r="D19" s="594">
        <f ca="1">heat!F115</f>
        <v>1999056393268.6116</v>
      </c>
      <c r="E19" s="594">
        <f ca="1">heat!G115</f>
        <v>1829746515345.8948</v>
      </c>
      <c r="F19" s="594">
        <f ca="1">heat!H115</f>
        <v>1938519369706.2432</v>
      </c>
      <c r="G19" s="594">
        <f ca="1">heat!I115</f>
        <v>1966556775022.8047</v>
      </c>
      <c r="H19" s="594">
        <f ca="1">heat!J115</f>
        <v>1994999694005.7085</v>
      </c>
      <c r="I19" s="594">
        <f ca="1">heat!K115</f>
        <v>2023853991724.5549</v>
      </c>
      <c r="J19" s="594">
        <f ca="1">heat!L115</f>
        <v>2053125618077.2603</v>
      </c>
      <c r="K19" s="594">
        <f ca="1">heat!M115</f>
        <v>2082820609016.9541</v>
      </c>
      <c r="L19" s="594">
        <f ca="1">heat!N115</f>
        <v>2112945087796.6248</v>
      </c>
      <c r="M19" s="594">
        <f ca="1">heat!O115</f>
        <v>2127211382193.9053</v>
      </c>
      <c r="N19" s="594">
        <f ca="1">heat!P115</f>
        <v>2141574000512.2405</v>
      </c>
      <c r="O19" s="594">
        <f ca="1">heat!Q115</f>
        <v>2156033593116.575</v>
      </c>
      <c r="P19" s="594">
        <f ca="1">heat!R115</f>
        <v>2170590814763.0222</v>
      </c>
      <c r="Q19" s="594">
        <f ca="1">heat!S115</f>
        <v>2185246324628.5122</v>
      </c>
      <c r="R19" s="594">
        <f ca="1">heat!T115</f>
        <v>2200000786340.6406</v>
      </c>
      <c r="S19" s="594">
        <f ca="1">heat!U115</f>
        <v>2214854868007.7197</v>
      </c>
      <c r="T19" s="594">
        <f ca="1">heat!V115</f>
        <v>2229809242249.0293</v>
      </c>
      <c r="U19" s="594">
        <f ca="1">heat!W115</f>
        <v>2244864586225.2773</v>
      </c>
      <c r="V19" s="594">
        <f ca="1">heat!X115</f>
        <v>2260021581669.2598</v>
      </c>
      <c r="W19" s="594">
        <f ca="1">heat!Y115</f>
        <v>2259913810198.667</v>
      </c>
      <c r="X19" s="594">
        <f ca="1">heat!Z115</f>
        <v>2259806043867.2681</v>
      </c>
      <c r="Y19" s="594">
        <f ca="1">heat!AA115</f>
        <v>2259698282674.8188</v>
      </c>
      <c r="Z19" s="594">
        <f ca="1">heat!AB115</f>
        <v>2259590526621.0737</v>
      </c>
      <c r="AA19" s="594">
        <f ca="1">heat!AC115</f>
        <v>2259482775705.7871</v>
      </c>
      <c r="AB19" s="594">
        <f ca="1">heat!AD115</f>
        <v>2259375029928.7148</v>
      </c>
      <c r="AC19" s="594">
        <f ca="1">heat!AE115</f>
        <v>2259267289289.6118</v>
      </c>
      <c r="AD19" s="594">
        <f ca="1">heat!AF115</f>
        <v>2259159553788.2324</v>
      </c>
      <c r="AE19" s="594">
        <f ca="1">heat!AG115</f>
        <v>2259051823424.332</v>
      </c>
      <c r="AF19" s="594">
        <f ca="1">heat!AH115</f>
        <v>2258944098197.6655</v>
      </c>
    </row>
    <row r="20" spans="1:32">
      <c r="A20" s="20" t="s">
        <v>310</v>
      </c>
      <c r="B20" s="594">
        <f ca="1">heat!D116</f>
        <v>85659304325.711594</v>
      </c>
      <c r="C20" s="594">
        <f ca="1">heat!E116</f>
        <v>86566836258.075592</v>
      </c>
      <c r="D20" s="594">
        <f ca="1">heat!F116</f>
        <v>87796395650.310684</v>
      </c>
      <c r="E20" s="594">
        <f ca="1">heat!G116</f>
        <v>80360488849.650833</v>
      </c>
      <c r="F20" s="594">
        <f ca="1">heat!H116</f>
        <v>85137675020.882339</v>
      </c>
      <c r="G20" s="594">
        <f ca="1">heat!I116</f>
        <v>86369047551.677277</v>
      </c>
      <c r="H20" s="594">
        <f ca="1">heat!J116</f>
        <v>87618229804.30481</v>
      </c>
      <c r="I20" s="594">
        <f ca="1">heat!K116</f>
        <v>88885479366.281174</v>
      </c>
      <c r="J20" s="594">
        <f ca="1">heat!L116</f>
        <v>90171057550.690521</v>
      </c>
      <c r="K20" s="594">
        <f ca="1">heat!M116</f>
        <v>91475229450.06897</v>
      </c>
      <c r="L20" s="594">
        <f ca="1">heat!N116</f>
        <v>92798263991.068024</v>
      </c>
      <c r="M20" s="594">
        <f ca="1">heat!O116</f>
        <v>93424824217.975616</v>
      </c>
      <c r="N20" s="594">
        <f ca="1">heat!P116</f>
        <v>94055614887.361954</v>
      </c>
      <c r="O20" s="594">
        <f ca="1">heat!Q116</f>
        <v>94690664562.552322</v>
      </c>
      <c r="P20" s="594">
        <f ca="1">heat!R116</f>
        <v>95330001999.727371</v>
      </c>
      <c r="Q20" s="594">
        <f ca="1">heat!S116</f>
        <v>95973656149.22525</v>
      </c>
      <c r="R20" s="594">
        <f ca="1">heat!T116</f>
        <v>96621656156.852524</v>
      </c>
      <c r="S20" s="594">
        <f ca="1">heat!U116</f>
        <v>97274031365.203949</v>
      </c>
      <c r="T20" s="594">
        <f ca="1">heat!V116</f>
        <v>97930811314.991196</v>
      </c>
      <c r="U20" s="594">
        <f ca="1">heat!W116</f>
        <v>98592025746.380463</v>
      </c>
      <c r="V20" s="594">
        <f ca="1">heat!X116</f>
        <v>99257704600.339157</v>
      </c>
      <c r="W20" s="594">
        <f ca="1">heat!Y116</f>
        <v>99252971393.860413</v>
      </c>
      <c r="X20" s="594">
        <f ca="1">heat!Z116</f>
        <v>99248238413.089539</v>
      </c>
      <c r="Y20" s="594">
        <f ca="1">heat!AA116</f>
        <v>99243505658.015747</v>
      </c>
      <c r="Z20" s="594">
        <f ca="1">heat!AB116</f>
        <v>99238773128.628281</v>
      </c>
      <c r="AA20" s="594">
        <f ca="1">heat!AC116</f>
        <v>99234040824.916382</v>
      </c>
      <c r="AB20" s="594">
        <f ca="1">heat!AD116</f>
        <v>99229308746.869293</v>
      </c>
      <c r="AC20" s="594">
        <f ca="1">heat!AE116</f>
        <v>99224576894.476242</v>
      </c>
      <c r="AD20" s="594">
        <f ca="1">heat!AF116</f>
        <v>99219845267.726471</v>
      </c>
      <c r="AE20" s="594">
        <f ca="1">heat!AG116</f>
        <v>99215113866.609238</v>
      </c>
      <c r="AF20" s="594">
        <f ca="1">heat!AH116</f>
        <v>99210382691.113754</v>
      </c>
    </row>
    <row r="21" spans="1:32">
      <c r="A21" s="20" t="s">
        <v>263</v>
      </c>
      <c r="B21" s="594">
        <f ca="1">heat!D117</f>
        <v>1610060733386</v>
      </c>
      <c r="C21" s="594">
        <f ca="1">heat!E117</f>
        <v>1915417079373</v>
      </c>
      <c r="D21" s="594">
        <f ca="1">heat!F117</f>
        <v>1899554412049</v>
      </c>
      <c r="E21" s="594">
        <f ca="1">heat!G117</f>
        <v>1851966410077</v>
      </c>
      <c r="F21" s="594">
        <f ca="1">heat!H117</f>
        <v>1860503335801.7124</v>
      </c>
      <c r="G21" s="594">
        <f ca="1">heat!I117</f>
        <v>1859275845622.2856</v>
      </c>
      <c r="H21" s="594">
        <f ca="1">heat!J117</f>
        <v>1858049165294.7478</v>
      </c>
      <c r="I21" s="594">
        <f ca="1">heat!K117</f>
        <v>1856823294284.7888</v>
      </c>
      <c r="J21" s="594">
        <f ca="1">heat!L117</f>
        <v>1855598232058.4514</v>
      </c>
      <c r="K21" s="594">
        <f ca="1">heat!M117</f>
        <v>1854373978082.1306</v>
      </c>
      <c r="L21" s="594">
        <f ca="1">heat!N117</f>
        <v>1853150531822.5735</v>
      </c>
      <c r="M21" s="594">
        <f ca="1">heat!O117</f>
        <v>1855680790371.4219</v>
      </c>
      <c r="N21" s="594">
        <f ca="1">heat!P117</f>
        <v>1858214503689.9795</v>
      </c>
      <c r="O21" s="594">
        <f ca="1">heat!Q117</f>
        <v>1860751676495.3271</v>
      </c>
      <c r="P21" s="594">
        <f ca="1">heat!R117</f>
        <v>1863292313510.9861</v>
      </c>
      <c r="Q21" s="594">
        <f ca="1">heat!S117</f>
        <v>1865836419466.927</v>
      </c>
      <c r="R21" s="594">
        <f ca="1">heat!T117</f>
        <v>1868383999099.5786</v>
      </c>
      <c r="S21" s="594">
        <f ca="1">heat!U117</f>
        <v>1870935057151.8372</v>
      </c>
      <c r="T21" s="594">
        <f ca="1">heat!V117</f>
        <v>1873489598373.0745</v>
      </c>
      <c r="U21" s="594">
        <f ca="1">heat!W117</f>
        <v>1876047627519.147</v>
      </c>
      <c r="V21" s="594">
        <f ca="1">heat!X117</f>
        <v>1878609149352.4048</v>
      </c>
      <c r="W21" s="594">
        <f ca="1">heat!Y117</f>
        <v>1871931465983.1396</v>
      </c>
      <c r="X21" s="594">
        <f ca="1">heat!Z117</f>
        <v>1865277519033.5527</v>
      </c>
      <c r="Y21" s="594">
        <f ca="1">heat!AA117</f>
        <v>1858647224130.4282</v>
      </c>
      <c r="Z21" s="594">
        <f ca="1">heat!AB117</f>
        <v>1852040497200.4624</v>
      </c>
      <c r="AA21" s="594">
        <f ca="1">heat!AC117</f>
        <v>1845457254469.198</v>
      </c>
      <c r="AB21" s="594">
        <f ca="1">heat!AD117</f>
        <v>1838897412459.9612</v>
      </c>
      <c r="AC21" s="594">
        <f ca="1">heat!AE117</f>
        <v>1832360887992.8032</v>
      </c>
      <c r="AD21" s="594">
        <f ca="1">heat!AF117</f>
        <v>1825847598183.4465</v>
      </c>
      <c r="AE21" s="594">
        <f ca="1">heat!AG117</f>
        <v>1819357460442.2324</v>
      </c>
      <c r="AF21" s="594">
        <f ca="1">heat!AH117</f>
        <v>1812890392473.0747</v>
      </c>
    </row>
    <row r="22" spans="1:32">
      <c r="A22" s="65" t="s">
        <v>311</v>
      </c>
      <c r="B22" s="594">
        <f ca="1">heat!D118</f>
        <v>0</v>
      </c>
      <c r="C22" s="594">
        <f ca="1">heat!E118</f>
        <v>0</v>
      </c>
      <c r="D22" s="594">
        <f ca="1">heat!F118</f>
        <v>0</v>
      </c>
      <c r="E22" s="594">
        <f ca="1">heat!G118</f>
        <v>0</v>
      </c>
      <c r="F22" s="594">
        <f ca="1">heat!H118</f>
        <v>0</v>
      </c>
      <c r="G22" s="594">
        <f ca="1">heat!I118</f>
        <v>0</v>
      </c>
      <c r="H22" s="594">
        <f ca="1">heat!J118</f>
        <v>0</v>
      </c>
      <c r="I22" s="594">
        <f ca="1">heat!K118</f>
        <v>0</v>
      </c>
      <c r="J22" s="594">
        <f ca="1">heat!L118</f>
        <v>0</v>
      </c>
      <c r="K22" s="594">
        <f ca="1">heat!M118</f>
        <v>0</v>
      </c>
      <c r="L22" s="594">
        <f ca="1">heat!N118</f>
        <v>0</v>
      </c>
      <c r="M22" s="594">
        <f ca="1">heat!O118</f>
        <v>0</v>
      </c>
      <c r="N22" s="594">
        <f ca="1">heat!P118</f>
        <v>0</v>
      </c>
      <c r="O22" s="594">
        <f ca="1">heat!Q118</f>
        <v>0</v>
      </c>
      <c r="P22" s="594">
        <f ca="1">heat!R118</f>
        <v>0</v>
      </c>
      <c r="Q22" s="594">
        <f ca="1">heat!S118</f>
        <v>0</v>
      </c>
      <c r="R22" s="594">
        <f ca="1">heat!T118</f>
        <v>0</v>
      </c>
      <c r="S22" s="594">
        <f ca="1">heat!U118</f>
        <v>0</v>
      </c>
      <c r="T22" s="594">
        <f ca="1">heat!V118</f>
        <v>0</v>
      </c>
      <c r="U22" s="594">
        <f ca="1">heat!W118</f>
        <v>0</v>
      </c>
      <c r="V22" s="594">
        <f ca="1">heat!X118</f>
        <v>0</v>
      </c>
      <c r="W22" s="594">
        <f ca="1">heat!Y118</f>
        <v>0</v>
      </c>
      <c r="X22" s="594">
        <f ca="1">heat!Z118</f>
        <v>0</v>
      </c>
      <c r="Y22" s="594">
        <f ca="1">heat!AA118</f>
        <v>0</v>
      </c>
      <c r="Z22" s="594">
        <f ca="1">heat!AB118</f>
        <v>0</v>
      </c>
      <c r="AA22" s="594">
        <f ca="1">heat!AC118</f>
        <v>0</v>
      </c>
      <c r="AB22" s="594">
        <f ca="1">heat!AD118</f>
        <v>0</v>
      </c>
      <c r="AC22" s="594">
        <f ca="1">heat!AE118</f>
        <v>0</v>
      </c>
      <c r="AD22" s="594">
        <f ca="1">heat!AF118</f>
        <v>0</v>
      </c>
      <c r="AE22" s="594">
        <f ca="1">heat!AG118</f>
        <v>0</v>
      </c>
      <c r="AF22" s="594">
        <f ca="1">heat!AH118</f>
        <v>0</v>
      </c>
    </row>
    <row r="23" spans="1:32">
      <c r="A23" s="20" t="s">
        <v>266</v>
      </c>
      <c r="B23" s="594">
        <f ca="1">heat!D119</f>
        <v>0</v>
      </c>
      <c r="C23" s="594">
        <f ca="1">heat!E119</f>
        <v>0</v>
      </c>
      <c r="D23" s="594">
        <f ca="1">heat!F119</f>
        <v>0</v>
      </c>
      <c r="E23" s="594">
        <f ca="1">heat!G119</f>
        <v>0</v>
      </c>
      <c r="F23" s="594">
        <f ca="1">heat!H119</f>
        <v>0</v>
      </c>
      <c r="G23" s="594">
        <f ca="1">heat!I119</f>
        <v>0</v>
      </c>
      <c r="H23" s="594">
        <f ca="1">heat!J119</f>
        <v>0</v>
      </c>
      <c r="I23" s="594">
        <f ca="1">heat!K119</f>
        <v>0</v>
      </c>
      <c r="J23" s="594">
        <f ca="1">heat!L119</f>
        <v>0</v>
      </c>
      <c r="K23" s="594">
        <f ca="1">heat!M119</f>
        <v>0</v>
      </c>
      <c r="L23" s="594">
        <f ca="1">heat!N119</f>
        <v>0</v>
      </c>
      <c r="M23" s="594">
        <f ca="1">heat!O119</f>
        <v>0</v>
      </c>
      <c r="N23" s="594">
        <f ca="1">heat!P119</f>
        <v>0</v>
      </c>
      <c r="O23" s="594">
        <f ca="1">heat!Q119</f>
        <v>0</v>
      </c>
      <c r="P23" s="594">
        <f ca="1">heat!R119</f>
        <v>0</v>
      </c>
      <c r="Q23" s="594">
        <f ca="1">heat!S119</f>
        <v>0</v>
      </c>
      <c r="R23" s="594">
        <f ca="1">heat!T119</f>
        <v>0</v>
      </c>
      <c r="S23" s="594">
        <f ca="1">heat!U119</f>
        <v>0</v>
      </c>
      <c r="T23" s="594">
        <f ca="1">heat!V119</f>
        <v>0</v>
      </c>
      <c r="U23" s="594">
        <f ca="1">heat!W119</f>
        <v>0</v>
      </c>
      <c r="V23" s="594">
        <f ca="1">heat!X119</f>
        <v>0</v>
      </c>
      <c r="W23" s="594">
        <f ca="1">heat!Y119</f>
        <v>0</v>
      </c>
      <c r="X23" s="594">
        <f ca="1">heat!Z119</f>
        <v>0</v>
      </c>
      <c r="Y23" s="594">
        <f ca="1">heat!AA119</f>
        <v>0</v>
      </c>
      <c r="Z23" s="594">
        <f ca="1">heat!AB119</f>
        <v>0</v>
      </c>
      <c r="AA23" s="594">
        <f ca="1">heat!AC119</f>
        <v>0</v>
      </c>
      <c r="AB23" s="594">
        <f ca="1">heat!AD119</f>
        <v>0</v>
      </c>
      <c r="AC23" s="594">
        <f ca="1">heat!AE119</f>
        <v>0</v>
      </c>
      <c r="AD23" s="594">
        <f ca="1">heat!AF119</f>
        <v>0</v>
      </c>
      <c r="AE23" s="594">
        <f ca="1">heat!AG119</f>
        <v>0</v>
      </c>
      <c r="AF23" s="594">
        <f ca="1">heat!AH119</f>
        <v>0</v>
      </c>
    </row>
    <row r="24" spans="1:32">
      <c r="A24" s="65" t="s">
        <v>267</v>
      </c>
      <c r="B24" s="594">
        <f ca="1">heat!D120</f>
        <v>0</v>
      </c>
      <c r="C24" s="594">
        <f ca="1">heat!E120</f>
        <v>0</v>
      </c>
      <c r="D24" s="594">
        <f ca="1">heat!F120</f>
        <v>0</v>
      </c>
      <c r="E24" s="594">
        <f ca="1">heat!G120</f>
        <v>0</v>
      </c>
      <c r="F24" s="594">
        <f ca="1">heat!H120</f>
        <v>0</v>
      </c>
      <c r="G24" s="594">
        <f ca="1">heat!I120</f>
        <v>0</v>
      </c>
      <c r="H24" s="594">
        <f ca="1">heat!J120</f>
        <v>0</v>
      </c>
      <c r="I24" s="594">
        <f ca="1">heat!K120</f>
        <v>0</v>
      </c>
      <c r="J24" s="594">
        <f ca="1">heat!L120</f>
        <v>0</v>
      </c>
      <c r="K24" s="594">
        <f ca="1">heat!M120</f>
        <v>0</v>
      </c>
      <c r="L24" s="594">
        <f ca="1">heat!N120</f>
        <v>0</v>
      </c>
      <c r="M24" s="594">
        <f ca="1">heat!O120</f>
        <v>0</v>
      </c>
      <c r="N24" s="594">
        <f ca="1">heat!P120</f>
        <v>0</v>
      </c>
      <c r="O24" s="594">
        <f ca="1">heat!Q120</f>
        <v>0</v>
      </c>
      <c r="P24" s="594">
        <f ca="1">heat!R120</f>
        <v>0</v>
      </c>
      <c r="Q24" s="594">
        <f ca="1">heat!S120</f>
        <v>0</v>
      </c>
      <c r="R24" s="594">
        <f ca="1">heat!T120</f>
        <v>0</v>
      </c>
      <c r="S24" s="594">
        <f ca="1">heat!U120</f>
        <v>0</v>
      </c>
      <c r="T24" s="594">
        <f ca="1">heat!V120</f>
        <v>0</v>
      </c>
      <c r="U24" s="594">
        <f ca="1">heat!W120</f>
        <v>0</v>
      </c>
      <c r="V24" s="594">
        <f ca="1">heat!X120</f>
        <v>0</v>
      </c>
      <c r="W24" s="594">
        <f ca="1">heat!Y120</f>
        <v>0</v>
      </c>
      <c r="X24" s="594">
        <f ca="1">heat!Z120</f>
        <v>0</v>
      </c>
      <c r="Y24" s="594">
        <f ca="1">heat!AA120</f>
        <v>0</v>
      </c>
      <c r="Z24" s="594">
        <f ca="1">heat!AB120</f>
        <v>0</v>
      </c>
      <c r="AA24" s="594">
        <f ca="1">heat!AC120</f>
        <v>0</v>
      </c>
      <c r="AB24" s="594">
        <f ca="1">heat!AD120</f>
        <v>0</v>
      </c>
      <c r="AC24" s="594">
        <f ca="1">heat!AE120</f>
        <v>0</v>
      </c>
      <c r="AD24" s="594">
        <f ca="1">heat!AF120</f>
        <v>0</v>
      </c>
      <c r="AE24" s="594">
        <f ca="1">heat!AG120</f>
        <v>0</v>
      </c>
      <c r="AF24" s="594">
        <f ca="1">heat!AH120</f>
        <v>0</v>
      </c>
    </row>
    <row r="25" spans="1:32">
      <c r="A25" s="65" t="s">
        <v>268</v>
      </c>
      <c r="B25" s="594">
        <f ca="1">heat!D121</f>
        <v>2518198437685</v>
      </c>
      <c r="C25" s="594">
        <f ca="1">heat!E121</f>
        <v>3101151461842</v>
      </c>
      <c r="D25" s="594">
        <f ca="1">heat!F121</f>
        <v>3136842463321</v>
      </c>
      <c r="E25" s="594">
        <f ca="1">heat!G121</f>
        <v>3132876796490</v>
      </c>
      <c r="F25" s="594">
        <f ca="1">heat!H121</f>
        <v>3136009673286.4897</v>
      </c>
      <c r="G25" s="594">
        <f ca="1">heat!I121</f>
        <v>3139145682959.7759</v>
      </c>
      <c r="H25" s="594">
        <f ca="1">heat!J121</f>
        <v>3142284828642.7354</v>
      </c>
      <c r="I25" s="594">
        <f ca="1">heat!K121</f>
        <v>3145427113471.3779</v>
      </c>
      <c r="J25" s="594">
        <f ca="1">heat!L121</f>
        <v>3148572540584.8491</v>
      </c>
      <c r="K25" s="594">
        <f ca="1">heat!M121</f>
        <v>3151721113125.4336</v>
      </c>
      <c r="L25" s="594">
        <f ca="1">heat!N121</f>
        <v>3154872834238.5586</v>
      </c>
      <c r="M25" s="594">
        <f ca="1">heat!O121</f>
        <v>3158027707072.7969</v>
      </c>
      <c r="N25" s="594">
        <f ca="1">heat!P121</f>
        <v>3161185734779.8691</v>
      </c>
      <c r="O25" s="594">
        <f ca="1">heat!Q121</f>
        <v>3164346920514.6484</v>
      </c>
      <c r="P25" s="594">
        <f ca="1">heat!R121</f>
        <v>3167511267435.1626</v>
      </c>
      <c r="Q25" s="594">
        <f ca="1">heat!S121</f>
        <v>3170678778702.5972</v>
      </c>
      <c r="R25" s="594">
        <f ca="1">heat!T121</f>
        <v>3173849457481.2993</v>
      </c>
      <c r="S25" s="594">
        <f ca="1">heat!U121</f>
        <v>3177023306938.7803</v>
      </c>
      <c r="T25" s="594">
        <f ca="1">heat!V121</f>
        <v>3180200330245.7188</v>
      </c>
      <c r="U25" s="594">
        <f ca="1">heat!W121</f>
        <v>3183380530575.9644</v>
      </c>
      <c r="V25" s="594">
        <f ca="1">heat!X121</f>
        <v>3186563911106.54</v>
      </c>
      <c r="W25" s="594">
        <f ca="1">heat!Y121</f>
        <v>3170631091551.0073</v>
      </c>
      <c r="X25" s="594">
        <f ca="1">heat!Z121</f>
        <v>3154777936093.2524</v>
      </c>
      <c r="Y25" s="594">
        <f ca="1">heat!AA121</f>
        <v>3139004046412.7861</v>
      </c>
      <c r="Z25" s="594">
        <f ca="1">heat!AB121</f>
        <v>3123309026180.7222</v>
      </c>
      <c r="AA25" s="594">
        <f ca="1">heat!AC121</f>
        <v>3107692481049.8184</v>
      </c>
      <c r="AB25" s="594">
        <f ca="1">heat!AD121</f>
        <v>3092154018644.5693</v>
      </c>
      <c r="AC25" s="594">
        <f ca="1">heat!AE121</f>
        <v>3076693248551.3467</v>
      </c>
      <c r="AD25" s="594">
        <f ca="1">heat!AF121</f>
        <v>3061309782308.5898</v>
      </c>
      <c r="AE25" s="594">
        <f ca="1">heat!AG121</f>
        <v>3046003233397.0469</v>
      </c>
      <c r="AF25" s="594">
        <f ca="1">heat!AH121</f>
        <v>3030773217230.0615</v>
      </c>
    </row>
    <row r="26" spans="1:32">
      <c r="A26" s="65" t="s">
        <v>269</v>
      </c>
      <c r="B26" s="594">
        <f ca="1">heat!D122</f>
        <v>0</v>
      </c>
      <c r="C26" s="594">
        <f ca="1">heat!E122</f>
        <v>0</v>
      </c>
      <c r="D26" s="594">
        <f ca="1">heat!F122</f>
        <v>0</v>
      </c>
      <c r="E26" s="594">
        <f ca="1">heat!G122</f>
        <v>0</v>
      </c>
      <c r="F26" s="594">
        <f ca="1">heat!H122</f>
        <v>0</v>
      </c>
      <c r="G26" s="594">
        <f ca="1">heat!I122</f>
        <v>0</v>
      </c>
      <c r="H26" s="594">
        <f ca="1">heat!J122</f>
        <v>0</v>
      </c>
      <c r="I26" s="594">
        <f ca="1">heat!K122</f>
        <v>0</v>
      </c>
      <c r="J26" s="594">
        <f ca="1">heat!L122</f>
        <v>0</v>
      </c>
      <c r="K26" s="594">
        <f ca="1">heat!M122</f>
        <v>0</v>
      </c>
      <c r="L26" s="594">
        <f ca="1">heat!N122</f>
        <v>0</v>
      </c>
      <c r="M26" s="594">
        <f ca="1">heat!O122</f>
        <v>0</v>
      </c>
      <c r="N26" s="594">
        <f ca="1">heat!P122</f>
        <v>0</v>
      </c>
      <c r="O26" s="594">
        <f ca="1">heat!Q122</f>
        <v>0</v>
      </c>
      <c r="P26" s="594">
        <f ca="1">heat!R122</f>
        <v>0</v>
      </c>
      <c r="Q26" s="594">
        <f ca="1">heat!S122</f>
        <v>0</v>
      </c>
      <c r="R26" s="594">
        <f ca="1">heat!T122</f>
        <v>0</v>
      </c>
      <c r="S26" s="594">
        <f ca="1">heat!U122</f>
        <v>0</v>
      </c>
      <c r="T26" s="594">
        <f ca="1">heat!V122</f>
        <v>0</v>
      </c>
      <c r="U26" s="594">
        <f ca="1">heat!W122</f>
        <v>0</v>
      </c>
      <c r="V26" s="594">
        <f ca="1">heat!X122</f>
        <v>0</v>
      </c>
      <c r="W26" s="594">
        <f ca="1">heat!Y122</f>
        <v>0</v>
      </c>
      <c r="X26" s="594">
        <f ca="1">heat!Z122</f>
        <v>0</v>
      </c>
      <c r="Y26" s="594">
        <f ca="1">heat!AA122</f>
        <v>0</v>
      </c>
      <c r="Z26" s="594">
        <f ca="1">heat!AB122</f>
        <v>0</v>
      </c>
      <c r="AA26" s="594">
        <f ca="1">heat!AC122</f>
        <v>0</v>
      </c>
      <c r="AB26" s="594">
        <f ca="1">heat!AD122</f>
        <v>0</v>
      </c>
      <c r="AC26" s="594">
        <f ca="1">heat!AE122</f>
        <v>0</v>
      </c>
      <c r="AD26" s="594">
        <f ca="1">heat!AF122</f>
        <v>0</v>
      </c>
      <c r="AE26" s="594">
        <f ca="1">heat!AG122</f>
        <v>0</v>
      </c>
      <c r="AF26" s="594">
        <f ca="1">heat!AH122</f>
        <v>0</v>
      </c>
    </row>
    <row r="27" spans="1:32">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row>
    <row r="28" spans="1:32">
      <c r="A28" s="63"/>
    </row>
  </sheetData>
  <phoneticPr fontId="5" type="noConversion"/>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5F79D-9496-4742-86ED-FC3297E33044}">
  <sheetPr>
    <tabColor theme="3" tint="0.249977111117893"/>
  </sheetPr>
  <dimension ref="A1:AI27"/>
  <sheetViews>
    <sheetView workbookViewId="0"/>
  </sheetViews>
  <sheetFormatPr defaultColWidth="9.125" defaultRowHeight="16.5"/>
  <cols>
    <col min="1" max="1" width="39.625" style="20" customWidth="1"/>
    <col min="2" max="33" width="11.125" style="20" customWidth="1"/>
    <col min="34"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65" t="s">
        <v>246</v>
      </c>
      <c r="B2" s="594">
        <f ca="1">'crude-oil'!D70</f>
        <v>0</v>
      </c>
      <c r="C2" s="594">
        <f ca="1">'crude-oil'!E70</f>
        <v>0</v>
      </c>
      <c r="D2" s="594">
        <f ca="1">'crude-oil'!F70</f>
        <v>0</v>
      </c>
      <c r="E2" s="594">
        <f ca="1">'crude-oil'!G70</f>
        <v>0</v>
      </c>
      <c r="F2" s="594">
        <f ca="1">'crude-oil'!H70</f>
        <v>0</v>
      </c>
      <c r="G2" s="594">
        <f ca="1">'crude-oil'!I70</f>
        <v>0</v>
      </c>
      <c r="H2" s="594">
        <f ca="1">'crude-oil'!J70</f>
        <v>0</v>
      </c>
      <c r="I2" s="594">
        <f ca="1">'crude-oil'!K70</f>
        <v>0</v>
      </c>
      <c r="J2" s="594">
        <f ca="1">'crude-oil'!L70</f>
        <v>0</v>
      </c>
      <c r="K2" s="594">
        <f ca="1">'crude-oil'!M70</f>
        <v>0</v>
      </c>
      <c r="L2" s="594">
        <f ca="1">'crude-oil'!N70</f>
        <v>0</v>
      </c>
      <c r="M2" s="594">
        <f ca="1">'crude-oil'!O70</f>
        <v>0</v>
      </c>
      <c r="N2" s="594">
        <f ca="1">'crude-oil'!P70</f>
        <v>0</v>
      </c>
      <c r="O2" s="594">
        <f ca="1">'crude-oil'!Q70</f>
        <v>0</v>
      </c>
      <c r="P2" s="594">
        <f ca="1">'crude-oil'!R70</f>
        <v>0</v>
      </c>
      <c r="Q2" s="594">
        <f ca="1">'crude-oil'!S70</f>
        <v>0</v>
      </c>
      <c r="R2" s="594">
        <f ca="1">'crude-oil'!T70</f>
        <v>0</v>
      </c>
      <c r="S2" s="594">
        <f ca="1">'crude-oil'!U70</f>
        <v>0</v>
      </c>
      <c r="T2" s="594">
        <f ca="1">'crude-oil'!V70</f>
        <v>0</v>
      </c>
      <c r="U2" s="594">
        <f ca="1">'crude-oil'!W70</f>
        <v>0</v>
      </c>
      <c r="V2" s="594">
        <f ca="1">'crude-oil'!X70</f>
        <v>0</v>
      </c>
      <c r="W2" s="594">
        <f ca="1">'crude-oil'!Y70</f>
        <v>0</v>
      </c>
      <c r="X2" s="594">
        <f ca="1">'crude-oil'!Z70</f>
        <v>0</v>
      </c>
      <c r="Y2" s="594">
        <f ca="1">'crude-oil'!AA70</f>
        <v>0</v>
      </c>
      <c r="Z2" s="594">
        <f ca="1">'crude-oil'!AB70</f>
        <v>0</v>
      </c>
      <c r="AA2" s="594">
        <f ca="1">'crude-oil'!AC70</f>
        <v>0</v>
      </c>
      <c r="AB2" s="594">
        <f ca="1">'crude-oil'!AD70</f>
        <v>0</v>
      </c>
      <c r="AC2" s="594">
        <f ca="1">'crude-oil'!AE70</f>
        <v>0</v>
      </c>
      <c r="AD2" s="594">
        <f ca="1">'crude-oil'!AF70</f>
        <v>0</v>
      </c>
      <c r="AE2" s="594">
        <f ca="1">'crude-oil'!AG70</f>
        <v>0</v>
      </c>
      <c r="AF2" s="594">
        <f ca="1">'crude-oil'!AH70</f>
        <v>0</v>
      </c>
    </row>
    <row r="3" spans="1:35">
      <c r="A3" s="65" t="s">
        <v>247</v>
      </c>
      <c r="B3" s="594">
        <f ca="1">'crude-oil'!D71</f>
        <v>0</v>
      </c>
      <c r="C3" s="594">
        <f ca="1">'crude-oil'!E71</f>
        <v>0</v>
      </c>
      <c r="D3" s="594">
        <f ca="1">'crude-oil'!F71</f>
        <v>0</v>
      </c>
      <c r="E3" s="594">
        <f ca="1">'crude-oil'!G71</f>
        <v>0</v>
      </c>
      <c r="F3" s="594">
        <f ca="1">'crude-oil'!H71</f>
        <v>0</v>
      </c>
      <c r="G3" s="594">
        <f ca="1">'crude-oil'!I71</f>
        <v>0</v>
      </c>
      <c r="H3" s="594">
        <f ca="1">'crude-oil'!J71</f>
        <v>0</v>
      </c>
      <c r="I3" s="594">
        <f ca="1">'crude-oil'!K71</f>
        <v>0</v>
      </c>
      <c r="J3" s="594">
        <f ca="1">'crude-oil'!L71</f>
        <v>0</v>
      </c>
      <c r="K3" s="594">
        <f ca="1">'crude-oil'!M71</f>
        <v>0</v>
      </c>
      <c r="L3" s="594">
        <f ca="1">'crude-oil'!N71</f>
        <v>0</v>
      </c>
      <c r="M3" s="594">
        <f ca="1">'crude-oil'!O71</f>
        <v>0</v>
      </c>
      <c r="N3" s="594">
        <f ca="1">'crude-oil'!P71</f>
        <v>0</v>
      </c>
      <c r="O3" s="594">
        <f ca="1">'crude-oil'!Q71</f>
        <v>0</v>
      </c>
      <c r="P3" s="594">
        <f ca="1">'crude-oil'!R71</f>
        <v>0</v>
      </c>
      <c r="Q3" s="594">
        <f ca="1">'crude-oil'!S71</f>
        <v>0</v>
      </c>
      <c r="R3" s="594">
        <f ca="1">'crude-oil'!T71</f>
        <v>0</v>
      </c>
      <c r="S3" s="594">
        <f ca="1">'crude-oil'!U71</f>
        <v>0</v>
      </c>
      <c r="T3" s="594">
        <f ca="1">'crude-oil'!V71</f>
        <v>0</v>
      </c>
      <c r="U3" s="594">
        <f ca="1">'crude-oil'!W71</f>
        <v>0</v>
      </c>
      <c r="V3" s="594">
        <f ca="1">'crude-oil'!X71</f>
        <v>0</v>
      </c>
      <c r="W3" s="594">
        <f ca="1">'crude-oil'!Y71</f>
        <v>0</v>
      </c>
      <c r="X3" s="594">
        <f ca="1">'crude-oil'!Z71</f>
        <v>0</v>
      </c>
      <c r="Y3" s="594">
        <f ca="1">'crude-oil'!AA71</f>
        <v>0</v>
      </c>
      <c r="Z3" s="594">
        <f ca="1">'crude-oil'!AB71</f>
        <v>0</v>
      </c>
      <c r="AA3" s="594">
        <f ca="1">'crude-oil'!AC71</f>
        <v>0</v>
      </c>
      <c r="AB3" s="594">
        <f ca="1">'crude-oil'!AD71</f>
        <v>0</v>
      </c>
      <c r="AC3" s="594">
        <f ca="1">'crude-oil'!AE71</f>
        <v>0</v>
      </c>
      <c r="AD3" s="594">
        <f ca="1">'crude-oil'!AF71</f>
        <v>0</v>
      </c>
      <c r="AE3" s="594">
        <f ca="1">'crude-oil'!AG71</f>
        <v>0</v>
      </c>
      <c r="AF3" s="594">
        <f ca="1">'crude-oil'!AH71</f>
        <v>0</v>
      </c>
    </row>
    <row r="4" spans="1:35">
      <c r="A4" s="65" t="s">
        <v>248</v>
      </c>
      <c r="B4" s="594">
        <f ca="1">'crude-oil'!D72</f>
        <v>0</v>
      </c>
      <c r="C4" s="594">
        <f ca="1">'crude-oil'!E72</f>
        <v>0</v>
      </c>
      <c r="D4" s="594">
        <f ca="1">'crude-oil'!F72</f>
        <v>0</v>
      </c>
      <c r="E4" s="594">
        <f ca="1">'crude-oil'!G72</f>
        <v>0</v>
      </c>
      <c r="F4" s="594">
        <f ca="1">'crude-oil'!H72</f>
        <v>0</v>
      </c>
      <c r="G4" s="594">
        <f ca="1">'crude-oil'!I72</f>
        <v>0</v>
      </c>
      <c r="H4" s="594">
        <f ca="1">'crude-oil'!J72</f>
        <v>0</v>
      </c>
      <c r="I4" s="594">
        <f ca="1">'crude-oil'!K72</f>
        <v>0</v>
      </c>
      <c r="J4" s="594">
        <f ca="1">'crude-oil'!L72</f>
        <v>0</v>
      </c>
      <c r="K4" s="594">
        <f ca="1">'crude-oil'!M72</f>
        <v>0</v>
      </c>
      <c r="L4" s="594">
        <f ca="1">'crude-oil'!N72</f>
        <v>0</v>
      </c>
      <c r="M4" s="594">
        <f ca="1">'crude-oil'!O72</f>
        <v>0</v>
      </c>
      <c r="N4" s="594">
        <f ca="1">'crude-oil'!P72</f>
        <v>0</v>
      </c>
      <c r="O4" s="594">
        <f ca="1">'crude-oil'!Q72</f>
        <v>0</v>
      </c>
      <c r="P4" s="594">
        <f ca="1">'crude-oil'!R72</f>
        <v>0</v>
      </c>
      <c r="Q4" s="594">
        <f ca="1">'crude-oil'!S72</f>
        <v>0</v>
      </c>
      <c r="R4" s="594">
        <f ca="1">'crude-oil'!T72</f>
        <v>0</v>
      </c>
      <c r="S4" s="594">
        <f ca="1">'crude-oil'!U72</f>
        <v>0</v>
      </c>
      <c r="T4" s="594">
        <f ca="1">'crude-oil'!V72</f>
        <v>0</v>
      </c>
      <c r="U4" s="594">
        <f ca="1">'crude-oil'!W72</f>
        <v>0</v>
      </c>
      <c r="V4" s="594">
        <f ca="1">'crude-oil'!X72</f>
        <v>0</v>
      </c>
      <c r="W4" s="594">
        <f ca="1">'crude-oil'!Y72</f>
        <v>0</v>
      </c>
      <c r="X4" s="594">
        <f ca="1">'crude-oil'!Z72</f>
        <v>0</v>
      </c>
      <c r="Y4" s="594">
        <f ca="1">'crude-oil'!AA72</f>
        <v>0</v>
      </c>
      <c r="Z4" s="594">
        <f ca="1">'crude-oil'!AB72</f>
        <v>0</v>
      </c>
      <c r="AA4" s="594">
        <f ca="1">'crude-oil'!AC72</f>
        <v>0</v>
      </c>
      <c r="AB4" s="594">
        <f ca="1">'crude-oil'!AD72</f>
        <v>0</v>
      </c>
      <c r="AC4" s="594">
        <f ca="1">'crude-oil'!AE72</f>
        <v>0</v>
      </c>
      <c r="AD4" s="594">
        <f ca="1">'crude-oil'!AF72</f>
        <v>0</v>
      </c>
      <c r="AE4" s="594">
        <f ca="1">'crude-oil'!AG72</f>
        <v>0</v>
      </c>
      <c r="AF4" s="594">
        <f ca="1">'crude-oil'!AH72</f>
        <v>0</v>
      </c>
    </row>
    <row r="5" spans="1:35">
      <c r="A5" s="65" t="s">
        <v>249</v>
      </c>
      <c r="B5" s="594">
        <f ca="1">'crude-oil'!D73</f>
        <v>0</v>
      </c>
      <c r="C5" s="594">
        <f ca="1">'crude-oil'!E73</f>
        <v>0</v>
      </c>
      <c r="D5" s="594">
        <f ca="1">'crude-oil'!F73</f>
        <v>0</v>
      </c>
      <c r="E5" s="594">
        <f ca="1">'crude-oil'!G73</f>
        <v>0</v>
      </c>
      <c r="F5" s="594">
        <f ca="1">'crude-oil'!H73</f>
        <v>0</v>
      </c>
      <c r="G5" s="594">
        <f ca="1">'crude-oil'!I73</f>
        <v>0</v>
      </c>
      <c r="H5" s="594">
        <f ca="1">'crude-oil'!J73</f>
        <v>0</v>
      </c>
      <c r="I5" s="594">
        <f ca="1">'crude-oil'!K73</f>
        <v>0</v>
      </c>
      <c r="J5" s="594">
        <f ca="1">'crude-oil'!L73</f>
        <v>0</v>
      </c>
      <c r="K5" s="594">
        <f ca="1">'crude-oil'!M73</f>
        <v>0</v>
      </c>
      <c r="L5" s="594">
        <f ca="1">'crude-oil'!N73</f>
        <v>0</v>
      </c>
      <c r="M5" s="594">
        <f ca="1">'crude-oil'!O73</f>
        <v>0</v>
      </c>
      <c r="N5" s="594">
        <f ca="1">'crude-oil'!P73</f>
        <v>0</v>
      </c>
      <c r="O5" s="594">
        <f ca="1">'crude-oil'!Q73</f>
        <v>0</v>
      </c>
      <c r="P5" s="594">
        <f ca="1">'crude-oil'!R73</f>
        <v>0</v>
      </c>
      <c r="Q5" s="594">
        <f ca="1">'crude-oil'!S73</f>
        <v>0</v>
      </c>
      <c r="R5" s="594">
        <f ca="1">'crude-oil'!T73</f>
        <v>0</v>
      </c>
      <c r="S5" s="594">
        <f ca="1">'crude-oil'!U73</f>
        <v>0</v>
      </c>
      <c r="T5" s="594">
        <f ca="1">'crude-oil'!V73</f>
        <v>0</v>
      </c>
      <c r="U5" s="594">
        <f ca="1">'crude-oil'!W73</f>
        <v>0</v>
      </c>
      <c r="V5" s="594">
        <f ca="1">'crude-oil'!X73</f>
        <v>0</v>
      </c>
      <c r="W5" s="594">
        <f ca="1">'crude-oil'!Y73</f>
        <v>0</v>
      </c>
      <c r="X5" s="594">
        <f ca="1">'crude-oil'!Z73</f>
        <v>0</v>
      </c>
      <c r="Y5" s="594">
        <f ca="1">'crude-oil'!AA73</f>
        <v>0</v>
      </c>
      <c r="Z5" s="594">
        <f ca="1">'crude-oil'!AB73</f>
        <v>0</v>
      </c>
      <c r="AA5" s="594">
        <f ca="1">'crude-oil'!AC73</f>
        <v>0</v>
      </c>
      <c r="AB5" s="594">
        <f ca="1">'crude-oil'!AD73</f>
        <v>0</v>
      </c>
      <c r="AC5" s="594">
        <f ca="1">'crude-oil'!AE73</f>
        <v>0</v>
      </c>
      <c r="AD5" s="594">
        <f ca="1">'crude-oil'!AF73</f>
        <v>0</v>
      </c>
      <c r="AE5" s="594">
        <f ca="1">'crude-oil'!AG73</f>
        <v>0</v>
      </c>
      <c r="AF5" s="594">
        <f ca="1">'crude-oil'!AH73</f>
        <v>0</v>
      </c>
    </row>
    <row r="6" spans="1:35">
      <c r="A6" s="65" t="s">
        <v>250</v>
      </c>
      <c r="B6" s="594">
        <f ca="1">'crude-oil'!D74</f>
        <v>0</v>
      </c>
      <c r="C6" s="594">
        <f ca="1">'crude-oil'!E74</f>
        <v>0</v>
      </c>
      <c r="D6" s="594">
        <f ca="1">'crude-oil'!F74</f>
        <v>0</v>
      </c>
      <c r="E6" s="594">
        <f ca="1">'crude-oil'!G74</f>
        <v>0</v>
      </c>
      <c r="F6" s="594">
        <f ca="1">'crude-oil'!H74</f>
        <v>0</v>
      </c>
      <c r="G6" s="594">
        <f ca="1">'crude-oil'!I74</f>
        <v>0</v>
      </c>
      <c r="H6" s="594">
        <f ca="1">'crude-oil'!J74</f>
        <v>0</v>
      </c>
      <c r="I6" s="594">
        <f ca="1">'crude-oil'!K74</f>
        <v>0</v>
      </c>
      <c r="J6" s="594">
        <f ca="1">'crude-oil'!L74</f>
        <v>0</v>
      </c>
      <c r="K6" s="594">
        <f ca="1">'crude-oil'!M74</f>
        <v>0</v>
      </c>
      <c r="L6" s="594">
        <f ca="1">'crude-oil'!N74</f>
        <v>0</v>
      </c>
      <c r="M6" s="594">
        <f ca="1">'crude-oil'!O74</f>
        <v>0</v>
      </c>
      <c r="N6" s="594">
        <f ca="1">'crude-oil'!P74</f>
        <v>0</v>
      </c>
      <c r="O6" s="594">
        <f ca="1">'crude-oil'!Q74</f>
        <v>0</v>
      </c>
      <c r="P6" s="594">
        <f ca="1">'crude-oil'!R74</f>
        <v>0</v>
      </c>
      <c r="Q6" s="594">
        <f ca="1">'crude-oil'!S74</f>
        <v>0</v>
      </c>
      <c r="R6" s="594">
        <f ca="1">'crude-oil'!T74</f>
        <v>0</v>
      </c>
      <c r="S6" s="594">
        <f ca="1">'crude-oil'!U74</f>
        <v>0</v>
      </c>
      <c r="T6" s="594">
        <f ca="1">'crude-oil'!V74</f>
        <v>0</v>
      </c>
      <c r="U6" s="594">
        <f ca="1">'crude-oil'!W74</f>
        <v>0</v>
      </c>
      <c r="V6" s="594">
        <f ca="1">'crude-oil'!X74</f>
        <v>0</v>
      </c>
      <c r="W6" s="594">
        <f ca="1">'crude-oil'!Y74</f>
        <v>0</v>
      </c>
      <c r="X6" s="594">
        <f ca="1">'crude-oil'!Z74</f>
        <v>0</v>
      </c>
      <c r="Y6" s="594">
        <f ca="1">'crude-oil'!AA74</f>
        <v>0</v>
      </c>
      <c r="Z6" s="594">
        <f ca="1">'crude-oil'!AB74</f>
        <v>0</v>
      </c>
      <c r="AA6" s="594">
        <f ca="1">'crude-oil'!AC74</f>
        <v>0</v>
      </c>
      <c r="AB6" s="594">
        <f ca="1">'crude-oil'!AD74</f>
        <v>0</v>
      </c>
      <c r="AC6" s="594">
        <f ca="1">'crude-oil'!AE74</f>
        <v>0</v>
      </c>
      <c r="AD6" s="594">
        <f ca="1">'crude-oil'!AF74</f>
        <v>0</v>
      </c>
      <c r="AE6" s="594">
        <f ca="1">'crude-oil'!AG74</f>
        <v>0</v>
      </c>
      <c r="AF6" s="594">
        <f ca="1">'crude-oil'!AH74</f>
        <v>0</v>
      </c>
    </row>
    <row r="7" spans="1:35">
      <c r="A7" s="65" t="s">
        <v>251</v>
      </c>
      <c r="B7" s="594">
        <f ca="1">'crude-oil'!D75</f>
        <v>0</v>
      </c>
      <c r="C7" s="594">
        <f ca="1">'crude-oil'!E75</f>
        <v>0</v>
      </c>
      <c r="D7" s="594">
        <f ca="1">'crude-oil'!F75</f>
        <v>0</v>
      </c>
      <c r="E7" s="594">
        <f ca="1">'crude-oil'!G75</f>
        <v>0</v>
      </c>
      <c r="F7" s="594">
        <f ca="1">'crude-oil'!H75</f>
        <v>0</v>
      </c>
      <c r="G7" s="594">
        <f ca="1">'crude-oil'!I75</f>
        <v>0</v>
      </c>
      <c r="H7" s="594">
        <f ca="1">'crude-oil'!J75</f>
        <v>0</v>
      </c>
      <c r="I7" s="594">
        <f ca="1">'crude-oil'!K75</f>
        <v>0</v>
      </c>
      <c r="J7" s="594">
        <f ca="1">'crude-oil'!L75</f>
        <v>0</v>
      </c>
      <c r="K7" s="594">
        <f ca="1">'crude-oil'!M75</f>
        <v>0</v>
      </c>
      <c r="L7" s="594">
        <f ca="1">'crude-oil'!N75</f>
        <v>0</v>
      </c>
      <c r="M7" s="594">
        <f ca="1">'crude-oil'!O75</f>
        <v>0</v>
      </c>
      <c r="N7" s="594">
        <f ca="1">'crude-oil'!P75</f>
        <v>0</v>
      </c>
      <c r="O7" s="594">
        <f ca="1">'crude-oil'!Q75</f>
        <v>0</v>
      </c>
      <c r="P7" s="594">
        <f ca="1">'crude-oil'!R75</f>
        <v>0</v>
      </c>
      <c r="Q7" s="594">
        <f ca="1">'crude-oil'!S75</f>
        <v>0</v>
      </c>
      <c r="R7" s="594">
        <f ca="1">'crude-oil'!T75</f>
        <v>0</v>
      </c>
      <c r="S7" s="594">
        <f ca="1">'crude-oil'!U75</f>
        <v>0</v>
      </c>
      <c r="T7" s="594">
        <f ca="1">'crude-oil'!V75</f>
        <v>0</v>
      </c>
      <c r="U7" s="594">
        <f ca="1">'crude-oil'!W75</f>
        <v>0</v>
      </c>
      <c r="V7" s="594">
        <f ca="1">'crude-oil'!X75</f>
        <v>0</v>
      </c>
      <c r="W7" s="594">
        <f ca="1">'crude-oil'!Y75</f>
        <v>0</v>
      </c>
      <c r="X7" s="594">
        <f ca="1">'crude-oil'!Z75</f>
        <v>0</v>
      </c>
      <c r="Y7" s="594">
        <f ca="1">'crude-oil'!AA75</f>
        <v>0</v>
      </c>
      <c r="Z7" s="594">
        <f ca="1">'crude-oil'!AB75</f>
        <v>0</v>
      </c>
      <c r="AA7" s="594">
        <f ca="1">'crude-oil'!AC75</f>
        <v>0</v>
      </c>
      <c r="AB7" s="594">
        <f ca="1">'crude-oil'!AD75</f>
        <v>0</v>
      </c>
      <c r="AC7" s="594">
        <f ca="1">'crude-oil'!AE75</f>
        <v>0</v>
      </c>
      <c r="AD7" s="594">
        <f ca="1">'crude-oil'!AF75</f>
        <v>0</v>
      </c>
      <c r="AE7" s="594">
        <f ca="1">'crude-oil'!AG75</f>
        <v>0</v>
      </c>
      <c r="AF7" s="594">
        <f ca="1">'crude-oil'!AH75</f>
        <v>0</v>
      </c>
    </row>
    <row r="8" spans="1:35">
      <c r="A8" s="65" t="s">
        <v>252</v>
      </c>
      <c r="B8" s="594">
        <f ca="1">'crude-oil'!D76</f>
        <v>0</v>
      </c>
      <c r="C8" s="594">
        <f ca="1">'crude-oil'!E76</f>
        <v>0</v>
      </c>
      <c r="D8" s="594">
        <f ca="1">'crude-oil'!F76</f>
        <v>0</v>
      </c>
      <c r="E8" s="594">
        <f ca="1">'crude-oil'!G76</f>
        <v>0</v>
      </c>
      <c r="F8" s="594">
        <f ca="1">'crude-oil'!H76</f>
        <v>0</v>
      </c>
      <c r="G8" s="594">
        <f ca="1">'crude-oil'!I76</f>
        <v>0</v>
      </c>
      <c r="H8" s="594">
        <f ca="1">'crude-oil'!J76</f>
        <v>0</v>
      </c>
      <c r="I8" s="594">
        <f ca="1">'crude-oil'!K76</f>
        <v>0</v>
      </c>
      <c r="J8" s="594">
        <f ca="1">'crude-oil'!L76</f>
        <v>0</v>
      </c>
      <c r="K8" s="594">
        <f ca="1">'crude-oil'!M76</f>
        <v>0</v>
      </c>
      <c r="L8" s="594">
        <f ca="1">'crude-oil'!N76</f>
        <v>0</v>
      </c>
      <c r="M8" s="594">
        <f ca="1">'crude-oil'!O76</f>
        <v>0</v>
      </c>
      <c r="N8" s="594">
        <f ca="1">'crude-oil'!P76</f>
        <v>0</v>
      </c>
      <c r="O8" s="594">
        <f ca="1">'crude-oil'!Q76</f>
        <v>0</v>
      </c>
      <c r="P8" s="594">
        <f ca="1">'crude-oil'!R76</f>
        <v>0</v>
      </c>
      <c r="Q8" s="594">
        <f ca="1">'crude-oil'!S76</f>
        <v>0</v>
      </c>
      <c r="R8" s="594">
        <f ca="1">'crude-oil'!T76</f>
        <v>0</v>
      </c>
      <c r="S8" s="594">
        <f ca="1">'crude-oil'!U76</f>
        <v>0</v>
      </c>
      <c r="T8" s="594">
        <f ca="1">'crude-oil'!V76</f>
        <v>0</v>
      </c>
      <c r="U8" s="594">
        <f ca="1">'crude-oil'!W76</f>
        <v>0</v>
      </c>
      <c r="V8" s="594">
        <f ca="1">'crude-oil'!X76</f>
        <v>0</v>
      </c>
      <c r="W8" s="594">
        <f ca="1">'crude-oil'!Y76</f>
        <v>0</v>
      </c>
      <c r="X8" s="594">
        <f ca="1">'crude-oil'!Z76</f>
        <v>0</v>
      </c>
      <c r="Y8" s="594">
        <f ca="1">'crude-oil'!AA76</f>
        <v>0</v>
      </c>
      <c r="Z8" s="594">
        <f ca="1">'crude-oil'!AB76</f>
        <v>0</v>
      </c>
      <c r="AA8" s="594">
        <f ca="1">'crude-oil'!AC76</f>
        <v>0</v>
      </c>
      <c r="AB8" s="594">
        <f ca="1">'crude-oil'!AD76</f>
        <v>0</v>
      </c>
      <c r="AC8" s="594">
        <f ca="1">'crude-oil'!AE76</f>
        <v>0</v>
      </c>
      <c r="AD8" s="594">
        <f ca="1">'crude-oil'!AF76</f>
        <v>0</v>
      </c>
      <c r="AE8" s="594">
        <f ca="1">'crude-oil'!AG76</f>
        <v>0</v>
      </c>
      <c r="AF8" s="594">
        <f ca="1">'crude-oil'!AH76</f>
        <v>0</v>
      </c>
    </row>
    <row r="9" spans="1:35">
      <c r="A9" s="65" t="s">
        <v>253</v>
      </c>
      <c r="B9" s="594">
        <f ca="1">'crude-oil'!D77</f>
        <v>0</v>
      </c>
      <c r="C9" s="594">
        <f ca="1">'crude-oil'!E77</f>
        <v>0</v>
      </c>
      <c r="D9" s="594">
        <f ca="1">'crude-oil'!F77</f>
        <v>0</v>
      </c>
      <c r="E9" s="594">
        <f ca="1">'crude-oil'!G77</f>
        <v>0</v>
      </c>
      <c r="F9" s="594">
        <f ca="1">'crude-oil'!H77</f>
        <v>0</v>
      </c>
      <c r="G9" s="594">
        <f ca="1">'crude-oil'!I77</f>
        <v>0</v>
      </c>
      <c r="H9" s="594">
        <f ca="1">'crude-oil'!J77</f>
        <v>0</v>
      </c>
      <c r="I9" s="594">
        <f ca="1">'crude-oil'!K77</f>
        <v>0</v>
      </c>
      <c r="J9" s="594">
        <f ca="1">'crude-oil'!L77</f>
        <v>0</v>
      </c>
      <c r="K9" s="594">
        <f ca="1">'crude-oil'!M77</f>
        <v>0</v>
      </c>
      <c r="L9" s="594">
        <f ca="1">'crude-oil'!N77</f>
        <v>0</v>
      </c>
      <c r="M9" s="594">
        <f ca="1">'crude-oil'!O77</f>
        <v>0</v>
      </c>
      <c r="N9" s="594">
        <f ca="1">'crude-oil'!P77</f>
        <v>0</v>
      </c>
      <c r="O9" s="594">
        <f ca="1">'crude-oil'!Q77</f>
        <v>0</v>
      </c>
      <c r="P9" s="594">
        <f ca="1">'crude-oil'!R77</f>
        <v>0</v>
      </c>
      <c r="Q9" s="594">
        <f ca="1">'crude-oil'!S77</f>
        <v>0</v>
      </c>
      <c r="R9" s="594">
        <f ca="1">'crude-oil'!T77</f>
        <v>0</v>
      </c>
      <c r="S9" s="594">
        <f ca="1">'crude-oil'!U77</f>
        <v>0</v>
      </c>
      <c r="T9" s="594">
        <f ca="1">'crude-oil'!V77</f>
        <v>0</v>
      </c>
      <c r="U9" s="594">
        <f ca="1">'crude-oil'!W77</f>
        <v>0</v>
      </c>
      <c r="V9" s="594">
        <f ca="1">'crude-oil'!X77</f>
        <v>0</v>
      </c>
      <c r="W9" s="594">
        <f ca="1">'crude-oil'!Y77</f>
        <v>0</v>
      </c>
      <c r="X9" s="594">
        <f ca="1">'crude-oil'!Z77</f>
        <v>0</v>
      </c>
      <c r="Y9" s="594">
        <f ca="1">'crude-oil'!AA77</f>
        <v>0</v>
      </c>
      <c r="Z9" s="594">
        <f ca="1">'crude-oil'!AB77</f>
        <v>0</v>
      </c>
      <c r="AA9" s="594">
        <f ca="1">'crude-oil'!AC77</f>
        <v>0</v>
      </c>
      <c r="AB9" s="594">
        <f ca="1">'crude-oil'!AD77</f>
        <v>0</v>
      </c>
      <c r="AC9" s="594">
        <f ca="1">'crude-oil'!AE77</f>
        <v>0</v>
      </c>
      <c r="AD9" s="594">
        <f ca="1">'crude-oil'!AF77</f>
        <v>0</v>
      </c>
      <c r="AE9" s="594">
        <f ca="1">'crude-oil'!AG77</f>
        <v>0</v>
      </c>
      <c r="AF9" s="594">
        <f ca="1">'crude-oil'!AH77</f>
        <v>0</v>
      </c>
    </row>
    <row r="10" spans="1:35" s="64" customFormat="1">
      <c r="A10" s="64" t="s">
        <v>254</v>
      </c>
      <c r="B10" s="594">
        <f ca="1">'crude-oil'!D78</f>
        <v>5701831803944969</v>
      </c>
      <c r="C10" s="594">
        <f ca="1">'crude-oil'!E78</f>
        <v>5591360223033802</v>
      </c>
      <c r="D10" s="594">
        <f ca="1">'crude-oil'!F78</f>
        <v>6062136429542305</v>
      </c>
      <c r="E10" s="594">
        <f ca="1">'crude-oil'!G78</f>
        <v>5947068640774009</v>
      </c>
      <c r="F10" s="594">
        <f ca="1">'crude-oil'!H78</f>
        <v>6152944341796228</v>
      </c>
      <c r="G10" s="594">
        <f ca="1">'crude-oil'!I78</f>
        <v>6092556099689041</v>
      </c>
      <c r="H10" s="594">
        <f ca="1">'crude-oil'!J78</f>
        <v>6032167857581854</v>
      </c>
      <c r="I10" s="594">
        <f ca="1">'crude-oil'!K78</f>
        <v>5971779615474667</v>
      </c>
      <c r="J10" s="594">
        <f ca="1">'crude-oil'!L78</f>
        <v>5911391373367456</v>
      </c>
      <c r="K10" s="594">
        <f ca="1">'crude-oil'!M78</f>
        <v>5851003131260269</v>
      </c>
      <c r="L10" s="594">
        <f ca="1">'crude-oil'!N78</f>
        <v>5790614889153097</v>
      </c>
      <c r="M10" s="594">
        <f ca="1">'crude-oil'!O78</f>
        <v>5729358768554218</v>
      </c>
      <c r="N10" s="594">
        <f ca="1">'crude-oil'!P78</f>
        <v>5668102647955354</v>
      </c>
      <c r="O10" s="594">
        <f ca="1">'crude-oil'!Q78</f>
        <v>5606846527356489</v>
      </c>
      <c r="P10" s="594">
        <f ca="1">'crude-oil'!R78</f>
        <v>5545590406757625</v>
      </c>
      <c r="Q10" s="594">
        <f ca="1">'crude-oil'!S78</f>
        <v>5484334286158761</v>
      </c>
      <c r="R10" s="594">
        <f ca="1">'crude-oil'!T78</f>
        <v>5423078165559897</v>
      </c>
      <c r="S10" s="594">
        <f ca="1">'crude-oil'!U78</f>
        <v>5361822044961033</v>
      </c>
      <c r="T10" s="594">
        <f ca="1">'crude-oil'!V78</f>
        <v>5300565924362169</v>
      </c>
      <c r="U10" s="594">
        <f ca="1">'crude-oil'!W78</f>
        <v>5239309803763305</v>
      </c>
      <c r="V10" s="594">
        <f ca="1">'crude-oil'!X78</f>
        <v>5178053683164440</v>
      </c>
      <c r="W10" s="594">
        <f ca="1">'crude-oil'!Y78</f>
        <v>5120025599308339</v>
      </c>
      <c r="X10" s="594">
        <f ca="1">'crude-oil'!Z78</f>
        <v>5061997515452261</v>
      </c>
      <c r="Y10" s="594">
        <f ca="1">'crude-oil'!AA78</f>
        <v>5003969431596183</v>
      </c>
      <c r="Z10" s="594">
        <f ca="1">'crude-oil'!AB78</f>
        <v>4945941347740082</v>
      </c>
      <c r="AA10" s="594">
        <f ca="1">'crude-oil'!AC78</f>
        <v>4887913263884005</v>
      </c>
      <c r="AB10" s="594">
        <f ca="1">'crude-oil'!AD78</f>
        <v>4829885180027928</v>
      </c>
      <c r="AC10" s="594">
        <f ca="1">'crude-oil'!AE78</f>
        <v>4771857096171827</v>
      </c>
      <c r="AD10" s="594">
        <f ca="1">'crude-oil'!AF78</f>
        <v>4713829012315750</v>
      </c>
      <c r="AE10" s="594">
        <f ca="1">'crude-oil'!AG78</f>
        <v>4655800928459672</v>
      </c>
      <c r="AF10" s="594">
        <f ca="1">'crude-oil'!AH78</f>
        <v>4597772844603591</v>
      </c>
    </row>
    <row r="11" spans="1:35">
      <c r="A11" s="65" t="s">
        <v>255</v>
      </c>
      <c r="B11" s="594">
        <f ca="1">'crude-oil'!D79</f>
        <v>0</v>
      </c>
      <c r="C11" s="594">
        <f ca="1">'crude-oil'!E79</f>
        <v>0</v>
      </c>
      <c r="D11" s="594">
        <f ca="1">'crude-oil'!F79</f>
        <v>0</v>
      </c>
      <c r="E11" s="594">
        <f ca="1">'crude-oil'!G79</f>
        <v>0</v>
      </c>
      <c r="F11" s="594">
        <f ca="1">'crude-oil'!H79</f>
        <v>0</v>
      </c>
      <c r="G11" s="594">
        <f ca="1">'crude-oil'!I79</f>
        <v>0</v>
      </c>
      <c r="H11" s="594">
        <f ca="1">'crude-oil'!J79</f>
        <v>0</v>
      </c>
      <c r="I11" s="594">
        <f ca="1">'crude-oil'!K79</f>
        <v>0</v>
      </c>
      <c r="J11" s="594">
        <f ca="1">'crude-oil'!L79</f>
        <v>0</v>
      </c>
      <c r="K11" s="594">
        <f ca="1">'crude-oil'!M79</f>
        <v>0</v>
      </c>
      <c r="L11" s="594">
        <f ca="1">'crude-oil'!N79</f>
        <v>0</v>
      </c>
      <c r="M11" s="594">
        <f ca="1">'crude-oil'!O79</f>
        <v>0</v>
      </c>
      <c r="N11" s="594">
        <f ca="1">'crude-oil'!P79</f>
        <v>0</v>
      </c>
      <c r="O11" s="594">
        <f ca="1">'crude-oil'!Q79</f>
        <v>0</v>
      </c>
      <c r="P11" s="594">
        <f ca="1">'crude-oil'!R79</f>
        <v>0</v>
      </c>
      <c r="Q11" s="594">
        <f ca="1">'crude-oil'!S79</f>
        <v>0</v>
      </c>
      <c r="R11" s="594">
        <f ca="1">'crude-oil'!T79</f>
        <v>0</v>
      </c>
      <c r="S11" s="594">
        <f ca="1">'crude-oil'!U79</f>
        <v>0</v>
      </c>
      <c r="T11" s="594">
        <f ca="1">'crude-oil'!V79</f>
        <v>0</v>
      </c>
      <c r="U11" s="594">
        <f ca="1">'crude-oil'!W79</f>
        <v>0</v>
      </c>
      <c r="V11" s="594">
        <f ca="1">'crude-oil'!X79</f>
        <v>0</v>
      </c>
      <c r="W11" s="594">
        <f ca="1">'crude-oil'!Y79</f>
        <v>0</v>
      </c>
      <c r="X11" s="594">
        <f ca="1">'crude-oil'!Z79</f>
        <v>0</v>
      </c>
      <c r="Y11" s="594">
        <f ca="1">'crude-oil'!AA79</f>
        <v>0</v>
      </c>
      <c r="Z11" s="594">
        <f ca="1">'crude-oil'!AB79</f>
        <v>0</v>
      </c>
      <c r="AA11" s="594">
        <f ca="1">'crude-oil'!AC79</f>
        <v>0</v>
      </c>
      <c r="AB11" s="594">
        <f ca="1">'crude-oil'!AD79</f>
        <v>0</v>
      </c>
      <c r="AC11" s="594">
        <f ca="1">'crude-oil'!AE79</f>
        <v>0</v>
      </c>
      <c r="AD11" s="594">
        <f ca="1">'crude-oil'!AF79</f>
        <v>0</v>
      </c>
      <c r="AE11" s="594">
        <f ca="1">'crude-oil'!AG79</f>
        <v>0</v>
      </c>
      <c r="AF11" s="594">
        <f ca="1">'crude-oil'!AH79</f>
        <v>0</v>
      </c>
    </row>
    <row r="12" spans="1:35">
      <c r="A12" s="65" t="s">
        <v>305</v>
      </c>
      <c r="B12" s="594">
        <f ca="1">'crude-oil'!D80</f>
        <v>0</v>
      </c>
      <c r="C12" s="594">
        <f ca="1">'crude-oil'!E80</f>
        <v>0</v>
      </c>
      <c r="D12" s="594">
        <f ca="1">'crude-oil'!F80</f>
        <v>0</v>
      </c>
      <c r="E12" s="594">
        <f ca="1">'crude-oil'!G80</f>
        <v>0</v>
      </c>
      <c r="F12" s="594">
        <f ca="1">'crude-oil'!H80</f>
        <v>0</v>
      </c>
      <c r="G12" s="594">
        <f ca="1">'crude-oil'!I80</f>
        <v>0</v>
      </c>
      <c r="H12" s="594">
        <f ca="1">'crude-oil'!J80</f>
        <v>0</v>
      </c>
      <c r="I12" s="594">
        <f ca="1">'crude-oil'!K80</f>
        <v>0</v>
      </c>
      <c r="J12" s="594">
        <f ca="1">'crude-oil'!L80</f>
        <v>0</v>
      </c>
      <c r="K12" s="594">
        <f ca="1">'crude-oil'!M80</f>
        <v>0</v>
      </c>
      <c r="L12" s="594">
        <f ca="1">'crude-oil'!N80</f>
        <v>0</v>
      </c>
      <c r="M12" s="594">
        <f ca="1">'crude-oil'!O80</f>
        <v>0</v>
      </c>
      <c r="N12" s="594">
        <f ca="1">'crude-oil'!P80</f>
        <v>0</v>
      </c>
      <c r="O12" s="594">
        <f ca="1">'crude-oil'!Q80</f>
        <v>0</v>
      </c>
      <c r="P12" s="594">
        <f ca="1">'crude-oil'!R80</f>
        <v>0</v>
      </c>
      <c r="Q12" s="594">
        <f ca="1">'crude-oil'!S80</f>
        <v>0</v>
      </c>
      <c r="R12" s="594">
        <f ca="1">'crude-oil'!T80</f>
        <v>0</v>
      </c>
      <c r="S12" s="594">
        <f ca="1">'crude-oil'!U80</f>
        <v>0</v>
      </c>
      <c r="T12" s="594">
        <f ca="1">'crude-oil'!V80</f>
        <v>0</v>
      </c>
      <c r="U12" s="594">
        <f ca="1">'crude-oil'!W80</f>
        <v>0</v>
      </c>
      <c r="V12" s="594">
        <f ca="1">'crude-oil'!X80</f>
        <v>0</v>
      </c>
      <c r="W12" s="594">
        <f ca="1">'crude-oil'!Y80</f>
        <v>0</v>
      </c>
      <c r="X12" s="594">
        <f ca="1">'crude-oil'!Z80</f>
        <v>0</v>
      </c>
      <c r="Y12" s="594">
        <f ca="1">'crude-oil'!AA80</f>
        <v>0</v>
      </c>
      <c r="Z12" s="594">
        <f ca="1">'crude-oil'!AB80</f>
        <v>0</v>
      </c>
      <c r="AA12" s="594">
        <f ca="1">'crude-oil'!AC80</f>
        <v>0</v>
      </c>
      <c r="AB12" s="594">
        <f ca="1">'crude-oil'!AD80</f>
        <v>0</v>
      </c>
      <c r="AC12" s="594">
        <f ca="1">'crude-oil'!AE80</f>
        <v>0</v>
      </c>
      <c r="AD12" s="594">
        <f ca="1">'crude-oil'!AF80</f>
        <v>0</v>
      </c>
      <c r="AE12" s="594">
        <f ca="1">'crude-oil'!AG80</f>
        <v>0</v>
      </c>
      <c r="AF12" s="594">
        <f ca="1">'crude-oil'!AH80</f>
        <v>0</v>
      </c>
    </row>
    <row r="13" spans="1:35">
      <c r="A13" s="65" t="s">
        <v>258</v>
      </c>
      <c r="B13" s="594">
        <f ca="1">'crude-oil'!D81</f>
        <v>0</v>
      </c>
      <c r="C13" s="594">
        <f ca="1">'crude-oil'!E81</f>
        <v>0</v>
      </c>
      <c r="D13" s="594">
        <f ca="1">'crude-oil'!F81</f>
        <v>0</v>
      </c>
      <c r="E13" s="594">
        <f ca="1">'crude-oil'!G81</f>
        <v>0</v>
      </c>
      <c r="F13" s="594">
        <f ca="1">'crude-oil'!H81</f>
        <v>0</v>
      </c>
      <c r="G13" s="594">
        <f ca="1">'crude-oil'!I81</f>
        <v>0</v>
      </c>
      <c r="H13" s="594">
        <f ca="1">'crude-oil'!J81</f>
        <v>0</v>
      </c>
      <c r="I13" s="594">
        <f ca="1">'crude-oil'!K81</f>
        <v>0</v>
      </c>
      <c r="J13" s="594">
        <f ca="1">'crude-oil'!L81</f>
        <v>0</v>
      </c>
      <c r="K13" s="594">
        <f ca="1">'crude-oil'!M81</f>
        <v>0</v>
      </c>
      <c r="L13" s="594">
        <f ca="1">'crude-oil'!N81</f>
        <v>0</v>
      </c>
      <c r="M13" s="594">
        <f ca="1">'crude-oil'!O81</f>
        <v>0</v>
      </c>
      <c r="N13" s="594">
        <f ca="1">'crude-oil'!P81</f>
        <v>0</v>
      </c>
      <c r="O13" s="594">
        <f ca="1">'crude-oil'!Q81</f>
        <v>0</v>
      </c>
      <c r="P13" s="594">
        <f ca="1">'crude-oil'!R81</f>
        <v>0</v>
      </c>
      <c r="Q13" s="594">
        <f ca="1">'crude-oil'!S81</f>
        <v>0</v>
      </c>
      <c r="R13" s="594">
        <f ca="1">'crude-oil'!T81</f>
        <v>0</v>
      </c>
      <c r="S13" s="594">
        <f ca="1">'crude-oil'!U81</f>
        <v>0</v>
      </c>
      <c r="T13" s="594">
        <f ca="1">'crude-oil'!V81</f>
        <v>0</v>
      </c>
      <c r="U13" s="594">
        <f ca="1">'crude-oil'!W81</f>
        <v>0</v>
      </c>
      <c r="V13" s="594">
        <f ca="1">'crude-oil'!X81</f>
        <v>0</v>
      </c>
      <c r="W13" s="594">
        <f ca="1">'crude-oil'!Y81</f>
        <v>0</v>
      </c>
      <c r="X13" s="594">
        <f ca="1">'crude-oil'!Z81</f>
        <v>0</v>
      </c>
      <c r="Y13" s="594">
        <f ca="1">'crude-oil'!AA81</f>
        <v>0</v>
      </c>
      <c r="Z13" s="594">
        <f ca="1">'crude-oil'!AB81</f>
        <v>0</v>
      </c>
      <c r="AA13" s="594">
        <f ca="1">'crude-oil'!AC81</f>
        <v>0</v>
      </c>
      <c r="AB13" s="594">
        <f ca="1">'crude-oil'!AD81</f>
        <v>0</v>
      </c>
      <c r="AC13" s="594">
        <f ca="1">'crude-oil'!AE81</f>
        <v>0</v>
      </c>
      <c r="AD13" s="594">
        <f ca="1">'crude-oil'!AF81</f>
        <v>0</v>
      </c>
      <c r="AE13" s="594">
        <f ca="1">'crude-oil'!AG81</f>
        <v>0</v>
      </c>
      <c r="AF13" s="594">
        <f ca="1">'crude-oil'!AH81</f>
        <v>0</v>
      </c>
    </row>
    <row r="14" spans="1:35">
      <c r="A14" s="65" t="s">
        <v>306</v>
      </c>
      <c r="B14" s="594">
        <f ca="1">'crude-oil'!D82</f>
        <v>0</v>
      </c>
      <c r="C14" s="594">
        <f ca="1">'crude-oil'!E82</f>
        <v>0</v>
      </c>
      <c r="D14" s="594">
        <f ca="1">'crude-oil'!F82</f>
        <v>0</v>
      </c>
      <c r="E14" s="594">
        <f ca="1">'crude-oil'!G82</f>
        <v>0</v>
      </c>
      <c r="F14" s="594">
        <f ca="1">'crude-oil'!H82</f>
        <v>0</v>
      </c>
      <c r="G14" s="594">
        <f ca="1">'crude-oil'!I82</f>
        <v>0</v>
      </c>
      <c r="H14" s="594">
        <f ca="1">'crude-oil'!J82</f>
        <v>0</v>
      </c>
      <c r="I14" s="594">
        <f ca="1">'crude-oil'!K82</f>
        <v>0</v>
      </c>
      <c r="J14" s="594">
        <f ca="1">'crude-oil'!L82</f>
        <v>0</v>
      </c>
      <c r="K14" s="594">
        <f ca="1">'crude-oil'!M82</f>
        <v>0</v>
      </c>
      <c r="L14" s="594">
        <f ca="1">'crude-oil'!N82</f>
        <v>0</v>
      </c>
      <c r="M14" s="594">
        <f ca="1">'crude-oil'!O82</f>
        <v>0</v>
      </c>
      <c r="N14" s="594">
        <f ca="1">'crude-oil'!P82</f>
        <v>0</v>
      </c>
      <c r="O14" s="594">
        <f ca="1">'crude-oil'!Q82</f>
        <v>0</v>
      </c>
      <c r="P14" s="594">
        <f ca="1">'crude-oil'!R82</f>
        <v>0</v>
      </c>
      <c r="Q14" s="594">
        <f ca="1">'crude-oil'!S82</f>
        <v>0</v>
      </c>
      <c r="R14" s="594">
        <f ca="1">'crude-oil'!T82</f>
        <v>0</v>
      </c>
      <c r="S14" s="594">
        <f ca="1">'crude-oil'!U82</f>
        <v>0</v>
      </c>
      <c r="T14" s="594">
        <f ca="1">'crude-oil'!V82</f>
        <v>0</v>
      </c>
      <c r="U14" s="594">
        <f ca="1">'crude-oil'!W82</f>
        <v>0</v>
      </c>
      <c r="V14" s="594">
        <f ca="1">'crude-oil'!X82</f>
        <v>0</v>
      </c>
      <c r="W14" s="594">
        <f ca="1">'crude-oil'!Y82</f>
        <v>0</v>
      </c>
      <c r="X14" s="594">
        <f ca="1">'crude-oil'!Z82</f>
        <v>0</v>
      </c>
      <c r="Y14" s="594">
        <f ca="1">'crude-oil'!AA82</f>
        <v>0</v>
      </c>
      <c r="Z14" s="594">
        <f ca="1">'crude-oil'!AB82</f>
        <v>0</v>
      </c>
      <c r="AA14" s="594">
        <f ca="1">'crude-oil'!AC82</f>
        <v>0</v>
      </c>
      <c r="AB14" s="594">
        <f ca="1">'crude-oil'!AD82</f>
        <v>0</v>
      </c>
      <c r="AC14" s="594">
        <f ca="1">'crude-oil'!AE82</f>
        <v>0</v>
      </c>
      <c r="AD14" s="594">
        <f ca="1">'crude-oil'!AF82</f>
        <v>0</v>
      </c>
      <c r="AE14" s="594">
        <f ca="1">'crude-oil'!AG82</f>
        <v>0</v>
      </c>
      <c r="AF14" s="594">
        <f ca="1">'crude-oil'!AH82</f>
        <v>0</v>
      </c>
    </row>
    <row r="15" spans="1:35">
      <c r="A15" s="65" t="s">
        <v>259</v>
      </c>
      <c r="B15" s="594">
        <f ca="1">'crude-oil'!D83</f>
        <v>0</v>
      </c>
      <c r="C15" s="594">
        <f ca="1">'crude-oil'!E83</f>
        <v>0</v>
      </c>
      <c r="D15" s="594">
        <f ca="1">'crude-oil'!F83</f>
        <v>0</v>
      </c>
      <c r="E15" s="594">
        <f ca="1">'crude-oil'!G83</f>
        <v>0</v>
      </c>
      <c r="F15" s="594">
        <f ca="1">'crude-oil'!H83</f>
        <v>0</v>
      </c>
      <c r="G15" s="594">
        <f ca="1">'crude-oil'!I83</f>
        <v>0</v>
      </c>
      <c r="H15" s="594">
        <f ca="1">'crude-oil'!J83</f>
        <v>0</v>
      </c>
      <c r="I15" s="594">
        <f ca="1">'crude-oil'!K83</f>
        <v>0</v>
      </c>
      <c r="J15" s="594">
        <f ca="1">'crude-oil'!L83</f>
        <v>0</v>
      </c>
      <c r="K15" s="594">
        <f ca="1">'crude-oil'!M83</f>
        <v>0</v>
      </c>
      <c r="L15" s="594">
        <f ca="1">'crude-oil'!N83</f>
        <v>0</v>
      </c>
      <c r="M15" s="594">
        <f ca="1">'crude-oil'!O83</f>
        <v>0</v>
      </c>
      <c r="N15" s="594">
        <f ca="1">'crude-oil'!P83</f>
        <v>0</v>
      </c>
      <c r="O15" s="594">
        <f ca="1">'crude-oil'!Q83</f>
        <v>0</v>
      </c>
      <c r="P15" s="594">
        <f ca="1">'crude-oil'!R83</f>
        <v>0</v>
      </c>
      <c r="Q15" s="594">
        <f ca="1">'crude-oil'!S83</f>
        <v>0</v>
      </c>
      <c r="R15" s="594">
        <f ca="1">'crude-oil'!T83</f>
        <v>0</v>
      </c>
      <c r="S15" s="594">
        <f ca="1">'crude-oil'!U83</f>
        <v>0</v>
      </c>
      <c r="T15" s="594">
        <f ca="1">'crude-oil'!V83</f>
        <v>0</v>
      </c>
      <c r="U15" s="594">
        <f ca="1">'crude-oil'!W83</f>
        <v>0</v>
      </c>
      <c r="V15" s="594">
        <f ca="1">'crude-oil'!X83</f>
        <v>0</v>
      </c>
      <c r="W15" s="594">
        <f ca="1">'crude-oil'!Y83</f>
        <v>0</v>
      </c>
      <c r="X15" s="594">
        <f ca="1">'crude-oil'!Z83</f>
        <v>0</v>
      </c>
      <c r="Y15" s="594">
        <f ca="1">'crude-oil'!AA83</f>
        <v>0</v>
      </c>
      <c r="Z15" s="594">
        <f ca="1">'crude-oil'!AB83</f>
        <v>0</v>
      </c>
      <c r="AA15" s="594">
        <f ca="1">'crude-oil'!AC83</f>
        <v>0</v>
      </c>
      <c r="AB15" s="594">
        <f ca="1">'crude-oil'!AD83</f>
        <v>0</v>
      </c>
      <c r="AC15" s="594">
        <f ca="1">'crude-oil'!AE83</f>
        <v>0</v>
      </c>
      <c r="AD15" s="594">
        <f ca="1">'crude-oil'!AF83</f>
        <v>0</v>
      </c>
      <c r="AE15" s="594">
        <f ca="1">'crude-oil'!AG83</f>
        <v>0</v>
      </c>
      <c r="AF15" s="594">
        <f ca="1">'crude-oil'!AH83</f>
        <v>0</v>
      </c>
    </row>
    <row r="16" spans="1:35">
      <c r="A16" s="65" t="s">
        <v>260</v>
      </c>
      <c r="B16" s="594">
        <f ca="1">'crude-oil'!D84</f>
        <v>0</v>
      </c>
      <c r="C16" s="594">
        <f ca="1">'crude-oil'!E84</f>
        <v>0</v>
      </c>
      <c r="D16" s="594">
        <f ca="1">'crude-oil'!F84</f>
        <v>0</v>
      </c>
      <c r="E16" s="594">
        <f ca="1">'crude-oil'!G84</f>
        <v>0</v>
      </c>
      <c r="F16" s="594">
        <f ca="1">'crude-oil'!H84</f>
        <v>0</v>
      </c>
      <c r="G16" s="594">
        <f ca="1">'crude-oil'!I84</f>
        <v>0</v>
      </c>
      <c r="H16" s="594">
        <f ca="1">'crude-oil'!J84</f>
        <v>0</v>
      </c>
      <c r="I16" s="594">
        <f ca="1">'crude-oil'!K84</f>
        <v>0</v>
      </c>
      <c r="J16" s="594">
        <f ca="1">'crude-oil'!L84</f>
        <v>0</v>
      </c>
      <c r="K16" s="594">
        <f ca="1">'crude-oil'!M84</f>
        <v>0</v>
      </c>
      <c r="L16" s="594">
        <f ca="1">'crude-oil'!N84</f>
        <v>0</v>
      </c>
      <c r="M16" s="594">
        <f ca="1">'crude-oil'!O84</f>
        <v>0</v>
      </c>
      <c r="N16" s="594">
        <f ca="1">'crude-oil'!P84</f>
        <v>0</v>
      </c>
      <c r="O16" s="594">
        <f ca="1">'crude-oil'!Q84</f>
        <v>0</v>
      </c>
      <c r="P16" s="594">
        <f ca="1">'crude-oil'!R84</f>
        <v>0</v>
      </c>
      <c r="Q16" s="594">
        <f ca="1">'crude-oil'!S84</f>
        <v>0</v>
      </c>
      <c r="R16" s="594">
        <f ca="1">'crude-oil'!T84</f>
        <v>0</v>
      </c>
      <c r="S16" s="594">
        <f ca="1">'crude-oil'!U84</f>
        <v>0</v>
      </c>
      <c r="T16" s="594">
        <f ca="1">'crude-oil'!V84</f>
        <v>0</v>
      </c>
      <c r="U16" s="594">
        <f ca="1">'crude-oil'!W84</f>
        <v>0</v>
      </c>
      <c r="V16" s="594">
        <f ca="1">'crude-oil'!X84</f>
        <v>0</v>
      </c>
      <c r="W16" s="594">
        <f ca="1">'crude-oil'!Y84</f>
        <v>0</v>
      </c>
      <c r="X16" s="594">
        <f ca="1">'crude-oil'!Z84</f>
        <v>0</v>
      </c>
      <c r="Y16" s="594">
        <f ca="1">'crude-oil'!AA84</f>
        <v>0</v>
      </c>
      <c r="Z16" s="594">
        <f ca="1">'crude-oil'!AB84</f>
        <v>0</v>
      </c>
      <c r="AA16" s="594">
        <f ca="1">'crude-oil'!AC84</f>
        <v>0</v>
      </c>
      <c r="AB16" s="594">
        <f ca="1">'crude-oil'!AD84</f>
        <v>0</v>
      </c>
      <c r="AC16" s="594">
        <f ca="1">'crude-oil'!AE84</f>
        <v>0</v>
      </c>
      <c r="AD16" s="594">
        <f ca="1">'crude-oil'!AF84</f>
        <v>0</v>
      </c>
      <c r="AE16" s="594">
        <f ca="1">'crude-oil'!AG84</f>
        <v>0</v>
      </c>
      <c r="AF16" s="594">
        <f ca="1">'crude-oil'!AH84</f>
        <v>0</v>
      </c>
    </row>
    <row r="17" spans="1:32">
      <c r="A17" s="65" t="s">
        <v>307</v>
      </c>
      <c r="B17" s="594">
        <f ca="1">'crude-oil'!D85</f>
        <v>0</v>
      </c>
      <c r="C17" s="594">
        <f ca="1">'crude-oil'!E85</f>
        <v>0</v>
      </c>
      <c r="D17" s="594">
        <f ca="1">'crude-oil'!F85</f>
        <v>0</v>
      </c>
      <c r="E17" s="594">
        <f ca="1">'crude-oil'!G85</f>
        <v>0</v>
      </c>
      <c r="F17" s="594">
        <f ca="1">'crude-oil'!H85</f>
        <v>0</v>
      </c>
      <c r="G17" s="594">
        <f ca="1">'crude-oil'!I85</f>
        <v>0</v>
      </c>
      <c r="H17" s="594">
        <f ca="1">'crude-oil'!J85</f>
        <v>0</v>
      </c>
      <c r="I17" s="594">
        <f ca="1">'crude-oil'!K85</f>
        <v>0</v>
      </c>
      <c r="J17" s="594">
        <f ca="1">'crude-oil'!L85</f>
        <v>0</v>
      </c>
      <c r="K17" s="594">
        <f ca="1">'crude-oil'!M85</f>
        <v>0</v>
      </c>
      <c r="L17" s="594">
        <f ca="1">'crude-oil'!N85</f>
        <v>0</v>
      </c>
      <c r="M17" s="594">
        <f ca="1">'crude-oil'!O85</f>
        <v>0</v>
      </c>
      <c r="N17" s="594">
        <f ca="1">'crude-oil'!P85</f>
        <v>0</v>
      </c>
      <c r="O17" s="594">
        <f ca="1">'crude-oil'!Q85</f>
        <v>0</v>
      </c>
      <c r="P17" s="594">
        <f ca="1">'crude-oil'!R85</f>
        <v>0</v>
      </c>
      <c r="Q17" s="594">
        <f ca="1">'crude-oil'!S85</f>
        <v>0</v>
      </c>
      <c r="R17" s="594">
        <f ca="1">'crude-oil'!T85</f>
        <v>0</v>
      </c>
      <c r="S17" s="594">
        <f ca="1">'crude-oil'!U85</f>
        <v>0</v>
      </c>
      <c r="T17" s="594">
        <f ca="1">'crude-oil'!V85</f>
        <v>0</v>
      </c>
      <c r="U17" s="594">
        <f ca="1">'crude-oil'!W85</f>
        <v>0</v>
      </c>
      <c r="V17" s="594">
        <f ca="1">'crude-oil'!X85</f>
        <v>0</v>
      </c>
      <c r="W17" s="594">
        <f ca="1">'crude-oil'!Y85</f>
        <v>0</v>
      </c>
      <c r="X17" s="594">
        <f ca="1">'crude-oil'!Z85</f>
        <v>0</v>
      </c>
      <c r="Y17" s="594">
        <f ca="1">'crude-oil'!AA85</f>
        <v>0</v>
      </c>
      <c r="Z17" s="594">
        <f ca="1">'crude-oil'!AB85</f>
        <v>0</v>
      </c>
      <c r="AA17" s="594">
        <f ca="1">'crude-oil'!AC85</f>
        <v>0</v>
      </c>
      <c r="AB17" s="594">
        <f ca="1">'crude-oil'!AD85</f>
        <v>0</v>
      </c>
      <c r="AC17" s="594">
        <f ca="1">'crude-oil'!AE85</f>
        <v>0</v>
      </c>
      <c r="AD17" s="594">
        <f ca="1">'crude-oil'!AF85</f>
        <v>0</v>
      </c>
      <c r="AE17" s="594">
        <f ca="1">'crude-oil'!AG85</f>
        <v>0</v>
      </c>
      <c r="AF17" s="594">
        <f ca="1">'crude-oil'!AH85</f>
        <v>0</v>
      </c>
    </row>
    <row r="18" spans="1:32">
      <c r="A18" s="65" t="s">
        <v>308</v>
      </c>
      <c r="B18" s="594">
        <f ca="1">'crude-oil'!D86</f>
        <v>0</v>
      </c>
      <c r="C18" s="594">
        <f ca="1">'crude-oil'!E86</f>
        <v>0</v>
      </c>
      <c r="D18" s="594">
        <f ca="1">'crude-oil'!F86</f>
        <v>0</v>
      </c>
      <c r="E18" s="594">
        <f ca="1">'crude-oil'!G86</f>
        <v>0</v>
      </c>
      <c r="F18" s="594">
        <f ca="1">'crude-oil'!H86</f>
        <v>0</v>
      </c>
      <c r="G18" s="594">
        <f ca="1">'crude-oil'!I86</f>
        <v>0</v>
      </c>
      <c r="H18" s="594">
        <f ca="1">'crude-oil'!J86</f>
        <v>0</v>
      </c>
      <c r="I18" s="594">
        <f ca="1">'crude-oil'!K86</f>
        <v>0</v>
      </c>
      <c r="J18" s="594">
        <f ca="1">'crude-oil'!L86</f>
        <v>0</v>
      </c>
      <c r="K18" s="594">
        <f ca="1">'crude-oil'!M86</f>
        <v>0</v>
      </c>
      <c r="L18" s="594">
        <f ca="1">'crude-oil'!N86</f>
        <v>0</v>
      </c>
      <c r="M18" s="594">
        <f ca="1">'crude-oil'!O86</f>
        <v>0</v>
      </c>
      <c r="N18" s="594">
        <f ca="1">'crude-oil'!P86</f>
        <v>0</v>
      </c>
      <c r="O18" s="594">
        <f ca="1">'crude-oil'!Q86</f>
        <v>0</v>
      </c>
      <c r="P18" s="594">
        <f ca="1">'crude-oil'!R86</f>
        <v>0</v>
      </c>
      <c r="Q18" s="594">
        <f ca="1">'crude-oil'!S86</f>
        <v>0</v>
      </c>
      <c r="R18" s="594">
        <f ca="1">'crude-oil'!T86</f>
        <v>0</v>
      </c>
      <c r="S18" s="594">
        <f ca="1">'crude-oil'!U86</f>
        <v>0</v>
      </c>
      <c r="T18" s="594">
        <f ca="1">'crude-oil'!V86</f>
        <v>0</v>
      </c>
      <c r="U18" s="594">
        <f ca="1">'crude-oil'!W86</f>
        <v>0</v>
      </c>
      <c r="V18" s="594">
        <f ca="1">'crude-oil'!X86</f>
        <v>0</v>
      </c>
      <c r="W18" s="594">
        <f ca="1">'crude-oil'!Y86</f>
        <v>0</v>
      </c>
      <c r="X18" s="594">
        <f ca="1">'crude-oil'!Z86</f>
        <v>0</v>
      </c>
      <c r="Y18" s="594">
        <f ca="1">'crude-oil'!AA86</f>
        <v>0</v>
      </c>
      <c r="Z18" s="594">
        <f ca="1">'crude-oil'!AB86</f>
        <v>0</v>
      </c>
      <c r="AA18" s="594">
        <f ca="1">'crude-oil'!AC86</f>
        <v>0</v>
      </c>
      <c r="AB18" s="594">
        <f ca="1">'crude-oil'!AD86</f>
        <v>0</v>
      </c>
      <c r="AC18" s="594">
        <f ca="1">'crude-oil'!AE86</f>
        <v>0</v>
      </c>
      <c r="AD18" s="594">
        <f ca="1">'crude-oil'!AF86</f>
        <v>0</v>
      </c>
      <c r="AE18" s="594">
        <f ca="1">'crude-oil'!AG86</f>
        <v>0</v>
      </c>
      <c r="AF18" s="594">
        <f ca="1">'crude-oil'!AH86</f>
        <v>0</v>
      </c>
    </row>
    <row r="19" spans="1:32">
      <c r="A19" s="65" t="s">
        <v>309</v>
      </c>
      <c r="B19" s="594">
        <f ca="1">'crude-oil'!D87</f>
        <v>0</v>
      </c>
      <c r="C19" s="594">
        <f ca="1">'crude-oil'!E87</f>
        <v>0</v>
      </c>
      <c r="D19" s="594">
        <f ca="1">'crude-oil'!F87</f>
        <v>0</v>
      </c>
      <c r="E19" s="594">
        <f ca="1">'crude-oil'!G87</f>
        <v>0</v>
      </c>
      <c r="F19" s="594">
        <f ca="1">'crude-oil'!H87</f>
        <v>0</v>
      </c>
      <c r="G19" s="594">
        <f ca="1">'crude-oil'!I87</f>
        <v>0</v>
      </c>
      <c r="H19" s="594">
        <f ca="1">'crude-oil'!J87</f>
        <v>0</v>
      </c>
      <c r="I19" s="594">
        <f ca="1">'crude-oil'!K87</f>
        <v>0</v>
      </c>
      <c r="J19" s="594">
        <f ca="1">'crude-oil'!L87</f>
        <v>0</v>
      </c>
      <c r="K19" s="594">
        <f ca="1">'crude-oil'!M87</f>
        <v>0</v>
      </c>
      <c r="L19" s="594">
        <f ca="1">'crude-oil'!N87</f>
        <v>0</v>
      </c>
      <c r="M19" s="594">
        <f ca="1">'crude-oil'!O87</f>
        <v>0</v>
      </c>
      <c r="N19" s="594">
        <f ca="1">'crude-oil'!P87</f>
        <v>0</v>
      </c>
      <c r="O19" s="594">
        <f ca="1">'crude-oil'!Q87</f>
        <v>0</v>
      </c>
      <c r="P19" s="594">
        <f ca="1">'crude-oil'!R87</f>
        <v>0</v>
      </c>
      <c r="Q19" s="594">
        <f ca="1">'crude-oil'!S87</f>
        <v>0</v>
      </c>
      <c r="R19" s="594">
        <f ca="1">'crude-oil'!T87</f>
        <v>0</v>
      </c>
      <c r="S19" s="594">
        <f ca="1">'crude-oil'!U87</f>
        <v>0</v>
      </c>
      <c r="T19" s="594">
        <f ca="1">'crude-oil'!V87</f>
        <v>0</v>
      </c>
      <c r="U19" s="594">
        <f ca="1">'crude-oil'!W87</f>
        <v>0</v>
      </c>
      <c r="V19" s="594">
        <f ca="1">'crude-oil'!X87</f>
        <v>0</v>
      </c>
      <c r="W19" s="594">
        <f ca="1">'crude-oil'!Y87</f>
        <v>0</v>
      </c>
      <c r="X19" s="594">
        <f ca="1">'crude-oil'!Z87</f>
        <v>0</v>
      </c>
      <c r="Y19" s="594">
        <f ca="1">'crude-oil'!AA87</f>
        <v>0</v>
      </c>
      <c r="Z19" s="594">
        <f ca="1">'crude-oil'!AB87</f>
        <v>0</v>
      </c>
      <c r="AA19" s="594">
        <f ca="1">'crude-oil'!AC87</f>
        <v>0</v>
      </c>
      <c r="AB19" s="594">
        <f ca="1">'crude-oil'!AD87</f>
        <v>0</v>
      </c>
      <c r="AC19" s="594">
        <f ca="1">'crude-oil'!AE87</f>
        <v>0</v>
      </c>
      <c r="AD19" s="594">
        <f ca="1">'crude-oil'!AF87</f>
        <v>0</v>
      </c>
      <c r="AE19" s="594">
        <f ca="1">'crude-oil'!AG87</f>
        <v>0</v>
      </c>
      <c r="AF19" s="594">
        <f ca="1">'crude-oil'!AH87</f>
        <v>0</v>
      </c>
    </row>
    <row r="20" spans="1:32">
      <c r="A20" s="65" t="s">
        <v>310</v>
      </c>
      <c r="B20" s="594">
        <f ca="1">'crude-oil'!D88</f>
        <v>0</v>
      </c>
      <c r="C20" s="594">
        <f ca="1">'crude-oil'!E88</f>
        <v>0</v>
      </c>
      <c r="D20" s="594">
        <f ca="1">'crude-oil'!F88</f>
        <v>0</v>
      </c>
      <c r="E20" s="594">
        <f ca="1">'crude-oil'!G88</f>
        <v>0</v>
      </c>
      <c r="F20" s="594">
        <f ca="1">'crude-oil'!H88</f>
        <v>0</v>
      </c>
      <c r="G20" s="594">
        <f ca="1">'crude-oil'!I88</f>
        <v>0</v>
      </c>
      <c r="H20" s="594">
        <f ca="1">'crude-oil'!J88</f>
        <v>0</v>
      </c>
      <c r="I20" s="594">
        <f ca="1">'crude-oil'!K88</f>
        <v>0</v>
      </c>
      <c r="J20" s="594">
        <f ca="1">'crude-oil'!L88</f>
        <v>0</v>
      </c>
      <c r="K20" s="594">
        <f ca="1">'crude-oil'!M88</f>
        <v>0</v>
      </c>
      <c r="L20" s="594">
        <f ca="1">'crude-oil'!N88</f>
        <v>0</v>
      </c>
      <c r="M20" s="594">
        <f ca="1">'crude-oil'!O88</f>
        <v>0</v>
      </c>
      <c r="N20" s="594">
        <f ca="1">'crude-oil'!P88</f>
        <v>0</v>
      </c>
      <c r="O20" s="594">
        <f ca="1">'crude-oil'!Q88</f>
        <v>0</v>
      </c>
      <c r="P20" s="594">
        <f ca="1">'crude-oil'!R88</f>
        <v>0</v>
      </c>
      <c r="Q20" s="594">
        <f ca="1">'crude-oil'!S88</f>
        <v>0</v>
      </c>
      <c r="R20" s="594">
        <f ca="1">'crude-oil'!T88</f>
        <v>0</v>
      </c>
      <c r="S20" s="594">
        <f ca="1">'crude-oil'!U88</f>
        <v>0</v>
      </c>
      <c r="T20" s="594">
        <f ca="1">'crude-oil'!V88</f>
        <v>0</v>
      </c>
      <c r="U20" s="594">
        <f ca="1">'crude-oil'!W88</f>
        <v>0</v>
      </c>
      <c r="V20" s="594">
        <f ca="1">'crude-oil'!X88</f>
        <v>0</v>
      </c>
      <c r="W20" s="594">
        <f ca="1">'crude-oil'!Y88</f>
        <v>0</v>
      </c>
      <c r="X20" s="594">
        <f ca="1">'crude-oil'!Z88</f>
        <v>0</v>
      </c>
      <c r="Y20" s="594">
        <f ca="1">'crude-oil'!AA88</f>
        <v>0</v>
      </c>
      <c r="Z20" s="594">
        <f ca="1">'crude-oil'!AB88</f>
        <v>0</v>
      </c>
      <c r="AA20" s="594">
        <f ca="1">'crude-oil'!AC88</f>
        <v>0</v>
      </c>
      <c r="AB20" s="594">
        <f ca="1">'crude-oil'!AD88</f>
        <v>0</v>
      </c>
      <c r="AC20" s="594">
        <f ca="1">'crude-oil'!AE88</f>
        <v>0</v>
      </c>
      <c r="AD20" s="594">
        <f ca="1">'crude-oil'!AF88</f>
        <v>0</v>
      </c>
      <c r="AE20" s="594">
        <f ca="1">'crude-oil'!AG88</f>
        <v>0</v>
      </c>
      <c r="AF20" s="594">
        <f ca="1">'crude-oil'!AH88</f>
        <v>0</v>
      </c>
    </row>
    <row r="21" spans="1:32">
      <c r="A21" s="65" t="s">
        <v>263</v>
      </c>
      <c r="B21" s="594">
        <f ca="1">'crude-oil'!D89</f>
        <v>0</v>
      </c>
      <c r="C21" s="594">
        <f ca="1">'crude-oil'!E89</f>
        <v>0</v>
      </c>
      <c r="D21" s="594">
        <f ca="1">'crude-oil'!F89</f>
        <v>0</v>
      </c>
      <c r="E21" s="594">
        <f ca="1">'crude-oil'!G89</f>
        <v>0</v>
      </c>
      <c r="F21" s="594">
        <f ca="1">'crude-oil'!H89</f>
        <v>0</v>
      </c>
      <c r="G21" s="594">
        <f ca="1">'crude-oil'!I89</f>
        <v>0</v>
      </c>
      <c r="H21" s="594">
        <f ca="1">'crude-oil'!J89</f>
        <v>0</v>
      </c>
      <c r="I21" s="594">
        <f ca="1">'crude-oil'!K89</f>
        <v>0</v>
      </c>
      <c r="J21" s="594">
        <f ca="1">'crude-oil'!L89</f>
        <v>0</v>
      </c>
      <c r="K21" s="594">
        <f ca="1">'crude-oil'!M89</f>
        <v>0</v>
      </c>
      <c r="L21" s="594">
        <f ca="1">'crude-oil'!N89</f>
        <v>0</v>
      </c>
      <c r="M21" s="594">
        <f ca="1">'crude-oil'!O89</f>
        <v>0</v>
      </c>
      <c r="N21" s="594">
        <f ca="1">'crude-oil'!P89</f>
        <v>0</v>
      </c>
      <c r="O21" s="594">
        <f ca="1">'crude-oil'!Q89</f>
        <v>0</v>
      </c>
      <c r="P21" s="594">
        <f ca="1">'crude-oil'!R89</f>
        <v>0</v>
      </c>
      <c r="Q21" s="594">
        <f ca="1">'crude-oil'!S89</f>
        <v>0</v>
      </c>
      <c r="R21" s="594">
        <f ca="1">'crude-oil'!T89</f>
        <v>0</v>
      </c>
      <c r="S21" s="594">
        <f ca="1">'crude-oil'!U89</f>
        <v>0</v>
      </c>
      <c r="T21" s="594">
        <f ca="1">'crude-oil'!V89</f>
        <v>0</v>
      </c>
      <c r="U21" s="594">
        <f ca="1">'crude-oil'!W89</f>
        <v>0</v>
      </c>
      <c r="V21" s="594">
        <f ca="1">'crude-oil'!X89</f>
        <v>0</v>
      </c>
      <c r="W21" s="594">
        <f ca="1">'crude-oil'!Y89</f>
        <v>0</v>
      </c>
      <c r="X21" s="594">
        <f ca="1">'crude-oil'!Z89</f>
        <v>0</v>
      </c>
      <c r="Y21" s="594">
        <f ca="1">'crude-oil'!AA89</f>
        <v>0</v>
      </c>
      <c r="Z21" s="594">
        <f ca="1">'crude-oil'!AB89</f>
        <v>0</v>
      </c>
      <c r="AA21" s="594">
        <f ca="1">'crude-oil'!AC89</f>
        <v>0</v>
      </c>
      <c r="AB21" s="594">
        <f ca="1">'crude-oil'!AD89</f>
        <v>0</v>
      </c>
      <c r="AC21" s="594">
        <f ca="1">'crude-oil'!AE89</f>
        <v>0</v>
      </c>
      <c r="AD21" s="594">
        <f ca="1">'crude-oil'!AF89</f>
        <v>0</v>
      </c>
      <c r="AE21" s="594">
        <f ca="1">'crude-oil'!AG89</f>
        <v>0</v>
      </c>
      <c r="AF21" s="594">
        <f ca="1">'crude-oil'!AH89</f>
        <v>0</v>
      </c>
    </row>
    <row r="22" spans="1:32">
      <c r="A22" s="65" t="s">
        <v>311</v>
      </c>
      <c r="B22" s="594">
        <f ca="1">'crude-oil'!D90</f>
        <v>0</v>
      </c>
      <c r="C22" s="594">
        <f ca="1">'crude-oil'!E90</f>
        <v>0</v>
      </c>
      <c r="D22" s="594">
        <f ca="1">'crude-oil'!F90</f>
        <v>0</v>
      </c>
      <c r="E22" s="594">
        <f ca="1">'crude-oil'!G90</f>
        <v>0</v>
      </c>
      <c r="F22" s="594">
        <f ca="1">'crude-oil'!H90</f>
        <v>0</v>
      </c>
      <c r="G22" s="594">
        <f ca="1">'crude-oil'!I90</f>
        <v>0</v>
      </c>
      <c r="H22" s="594">
        <f ca="1">'crude-oil'!J90</f>
        <v>0</v>
      </c>
      <c r="I22" s="594">
        <f ca="1">'crude-oil'!K90</f>
        <v>0</v>
      </c>
      <c r="J22" s="594">
        <f ca="1">'crude-oil'!L90</f>
        <v>0</v>
      </c>
      <c r="K22" s="594">
        <f ca="1">'crude-oil'!M90</f>
        <v>0</v>
      </c>
      <c r="L22" s="594">
        <f ca="1">'crude-oil'!N90</f>
        <v>0</v>
      </c>
      <c r="M22" s="594">
        <f ca="1">'crude-oil'!O90</f>
        <v>0</v>
      </c>
      <c r="N22" s="594">
        <f ca="1">'crude-oil'!P90</f>
        <v>0</v>
      </c>
      <c r="O22" s="594">
        <f ca="1">'crude-oil'!Q90</f>
        <v>0</v>
      </c>
      <c r="P22" s="594">
        <f ca="1">'crude-oil'!R90</f>
        <v>0</v>
      </c>
      <c r="Q22" s="594">
        <f ca="1">'crude-oil'!S90</f>
        <v>0</v>
      </c>
      <c r="R22" s="594">
        <f ca="1">'crude-oil'!T90</f>
        <v>0</v>
      </c>
      <c r="S22" s="594">
        <f ca="1">'crude-oil'!U90</f>
        <v>0</v>
      </c>
      <c r="T22" s="594">
        <f ca="1">'crude-oil'!V90</f>
        <v>0</v>
      </c>
      <c r="U22" s="594">
        <f ca="1">'crude-oil'!W90</f>
        <v>0</v>
      </c>
      <c r="V22" s="594">
        <f ca="1">'crude-oil'!X90</f>
        <v>0</v>
      </c>
      <c r="W22" s="594">
        <f ca="1">'crude-oil'!Y90</f>
        <v>0</v>
      </c>
      <c r="X22" s="594">
        <f ca="1">'crude-oil'!Z90</f>
        <v>0</v>
      </c>
      <c r="Y22" s="594">
        <f ca="1">'crude-oil'!AA90</f>
        <v>0</v>
      </c>
      <c r="Z22" s="594">
        <f ca="1">'crude-oil'!AB90</f>
        <v>0</v>
      </c>
      <c r="AA22" s="594">
        <f ca="1">'crude-oil'!AC90</f>
        <v>0</v>
      </c>
      <c r="AB22" s="594">
        <f ca="1">'crude-oil'!AD90</f>
        <v>0</v>
      </c>
      <c r="AC22" s="594">
        <f ca="1">'crude-oil'!AE90</f>
        <v>0</v>
      </c>
      <c r="AD22" s="594">
        <f ca="1">'crude-oil'!AF90</f>
        <v>0</v>
      </c>
      <c r="AE22" s="594">
        <f ca="1">'crude-oil'!AG90</f>
        <v>0</v>
      </c>
      <c r="AF22" s="594">
        <f ca="1">'crude-oil'!AH90</f>
        <v>0</v>
      </c>
    </row>
    <row r="23" spans="1:32">
      <c r="A23" s="65" t="s">
        <v>266</v>
      </c>
      <c r="B23" s="594">
        <f ca="1">'crude-oil'!D91</f>
        <v>0</v>
      </c>
      <c r="C23" s="594">
        <f ca="1">'crude-oil'!E91</f>
        <v>0</v>
      </c>
      <c r="D23" s="594">
        <f ca="1">'crude-oil'!F91</f>
        <v>0</v>
      </c>
      <c r="E23" s="594">
        <f ca="1">'crude-oil'!G91</f>
        <v>0</v>
      </c>
      <c r="F23" s="594">
        <f ca="1">'crude-oil'!H91</f>
        <v>0</v>
      </c>
      <c r="G23" s="594">
        <f ca="1">'crude-oil'!I91</f>
        <v>0</v>
      </c>
      <c r="H23" s="594">
        <f ca="1">'crude-oil'!J91</f>
        <v>0</v>
      </c>
      <c r="I23" s="594">
        <f ca="1">'crude-oil'!K91</f>
        <v>0</v>
      </c>
      <c r="J23" s="594">
        <f ca="1">'crude-oil'!L91</f>
        <v>0</v>
      </c>
      <c r="K23" s="594">
        <f ca="1">'crude-oil'!M91</f>
        <v>0</v>
      </c>
      <c r="L23" s="594">
        <f ca="1">'crude-oil'!N91</f>
        <v>0</v>
      </c>
      <c r="M23" s="594">
        <f ca="1">'crude-oil'!O91</f>
        <v>0</v>
      </c>
      <c r="N23" s="594">
        <f ca="1">'crude-oil'!P91</f>
        <v>0</v>
      </c>
      <c r="O23" s="594">
        <f ca="1">'crude-oil'!Q91</f>
        <v>0</v>
      </c>
      <c r="P23" s="594">
        <f ca="1">'crude-oil'!R91</f>
        <v>0</v>
      </c>
      <c r="Q23" s="594">
        <f ca="1">'crude-oil'!S91</f>
        <v>0</v>
      </c>
      <c r="R23" s="594">
        <f ca="1">'crude-oil'!T91</f>
        <v>0</v>
      </c>
      <c r="S23" s="594">
        <f ca="1">'crude-oil'!U91</f>
        <v>0</v>
      </c>
      <c r="T23" s="594">
        <f ca="1">'crude-oil'!V91</f>
        <v>0</v>
      </c>
      <c r="U23" s="594">
        <f ca="1">'crude-oil'!W91</f>
        <v>0</v>
      </c>
      <c r="V23" s="594">
        <f ca="1">'crude-oil'!X91</f>
        <v>0</v>
      </c>
      <c r="W23" s="594">
        <f ca="1">'crude-oil'!Y91</f>
        <v>0</v>
      </c>
      <c r="X23" s="594">
        <f ca="1">'crude-oil'!Z91</f>
        <v>0</v>
      </c>
      <c r="Y23" s="594">
        <f ca="1">'crude-oil'!AA91</f>
        <v>0</v>
      </c>
      <c r="Z23" s="594">
        <f ca="1">'crude-oil'!AB91</f>
        <v>0</v>
      </c>
      <c r="AA23" s="594">
        <f ca="1">'crude-oil'!AC91</f>
        <v>0</v>
      </c>
      <c r="AB23" s="594">
        <f ca="1">'crude-oil'!AD91</f>
        <v>0</v>
      </c>
      <c r="AC23" s="594">
        <f ca="1">'crude-oil'!AE91</f>
        <v>0</v>
      </c>
      <c r="AD23" s="594">
        <f ca="1">'crude-oil'!AF91</f>
        <v>0</v>
      </c>
      <c r="AE23" s="594">
        <f ca="1">'crude-oil'!AG91</f>
        <v>0</v>
      </c>
      <c r="AF23" s="594">
        <f ca="1">'crude-oil'!AH91</f>
        <v>0</v>
      </c>
    </row>
    <row r="24" spans="1:32">
      <c r="A24" s="65" t="s">
        <v>267</v>
      </c>
      <c r="B24" s="594">
        <f ca="1">'crude-oil'!D92</f>
        <v>0</v>
      </c>
      <c r="C24" s="594">
        <f ca="1">'crude-oil'!E92</f>
        <v>0</v>
      </c>
      <c r="D24" s="594">
        <f ca="1">'crude-oil'!F92</f>
        <v>0</v>
      </c>
      <c r="E24" s="594">
        <f ca="1">'crude-oil'!G92</f>
        <v>0</v>
      </c>
      <c r="F24" s="594">
        <f ca="1">'crude-oil'!H92</f>
        <v>0</v>
      </c>
      <c r="G24" s="594">
        <f ca="1">'crude-oil'!I92</f>
        <v>0</v>
      </c>
      <c r="H24" s="594">
        <f ca="1">'crude-oil'!J92</f>
        <v>0</v>
      </c>
      <c r="I24" s="594">
        <f ca="1">'crude-oil'!K92</f>
        <v>0</v>
      </c>
      <c r="J24" s="594">
        <f ca="1">'crude-oil'!L92</f>
        <v>0</v>
      </c>
      <c r="K24" s="594">
        <f ca="1">'crude-oil'!M92</f>
        <v>0</v>
      </c>
      <c r="L24" s="594">
        <f ca="1">'crude-oil'!N92</f>
        <v>0</v>
      </c>
      <c r="M24" s="594">
        <f ca="1">'crude-oil'!O92</f>
        <v>0</v>
      </c>
      <c r="N24" s="594">
        <f ca="1">'crude-oil'!P92</f>
        <v>0</v>
      </c>
      <c r="O24" s="594">
        <f ca="1">'crude-oil'!Q92</f>
        <v>0</v>
      </c>
      <c r="P24" s="594">
        <f ca="1">'crude-oil'!R92</f>
        <v>0</v>
      </c>
      <c r="Q24" s="594">
        <f ca="1">'crude-oil'!S92</f>
        <v>0</v>
      </c>
      <c r="R24" s="594">
        <f ca="1">'crude-oil'!T92</f>
        <v>0</v>
      </c>
      <c r="S24" s="594">
        <f ca="1">'crude-oil'!U92</f>
        <v>0</v>
      </c>
      <c r="T24" s="594">
        <f ca="1">'crude-oil'!V92</f>
        <v>0</v>
      </c>
      <c r="U24" s="594">
        <f ca="1">'crude-oil'!W92</f>
        <v>0</v>
      </c>
      <c r="V24" s="594">
        <f ca="1">'crude-oil'!X92</f>
        <v>0</v>
      </c>
      <c r="W24" s="594">
        <f ca="1">'crude-oil'!Y92</f>
        <v>0</v>
      </c>
      <c r="X24" s="594">
        <f ca="1">'crude-oil'!Z92</f>
        <v>0</v>
      </c>
      <c r="Y24" s="594">
        <f ca="1">'crude-oil'!AA92</f>
        <v>0</v>
      </c>
      <c r="Z24" s="594">
        <f ca="1">'crude-oil'!AB92</f>
        <v>0</v>
      </c>
      <c r="AA24" s="594">
        <f ca="1">'crude-oil'!AC92</f>
        <v>0</v>
      </c>
      <c r="AB24" s="594">
        <f ca="1">'crude-oil'!AD92</f>
        <v>0</v>
      </c>
      <c r="AC24" s="594">
        <f ca="1">'crude-oil'!AE92</f>
        <v>0</v>
      </c>
      <c r="AD24" s="594">
        <f ca="1">'crude-oil'!AF92</f>
        <v>0</v>
      </c>
      <c r="AE24" s="594">
        <f ca="1">'crude-oil'!AG92</f>
        <v>0</v>
      </c>
      <c r="AF24" s="594">
        <f ca="1">'crude-oil'!AH92</f>
        <v>0</v>
      </c>
    </row>
    <row r="25" spans="1:32">
      <c r="A25" s="65" t="s">
        <v>268</v>
      </c>
      <c r="B25" s="594">
        <f ca="1">'crude-oil'!D93</f>
        <v>0</v>
      </c>
      <c r="C25" s="594">
        <f ca="1">'crude-oil'!E93</f>
        <v>0</v>
      </c>
      <c r="D25" s="594">
        <f ca="1">'crude-oil'!F93</f>
        <v>0</v>
      </c>
      <c r="E25" s="594">
        <f ca="1">'crude-oil'!G93</f>
        <v>0</v>
      </c>
      <c r="F25" s="594">
        <f ca="1">'crude-oil'!H93</f>
        <v>0</v>
      </c>
      <c r="G25" s="594">
        <f ca="1">'crude-oil'!I93</f>
        <v>0</v>
      </c>
      <c r="H25" s="594">
        <f ca="1">'crude-oil'!J93</f>
        <v>0</v>
      </c>
      <c r="I25" s="594">
        <f ca="1">'crude-oil'!K93</f>
        <v>0</v>
      </c>
      <c r="J25" s="594">
        <f ca="1">'crude-oil'!L93</f>
        <v>0</v>
      </c>
      <c r="K25" s="594">
        <f ca="1">'crude-oil'!M93</f>
        <v>0</v>
      </c>
      <c r="L25" s="594">
        <f ca="1">'crude-oil'!N93</f>
        <v>0</v>
      </c>
      <c r="M25" s="594">
        <f ca="1">'crude-oil'!O93</f>
        <v>0</v>
      </c>
      <c r="N25" s="594">
        <f ca="1">'crude-oil'!P93</f>
        <v>0</v>
      </c>
      <c r="O25" s="594">
        <f ca="1">'crude-oil'!Q93</f>
        <v>0</v>
      </c>
      <c r="P25" s="594">
        <f ca="1">'crude-oil'!R93</f>
        <v>0</v>
      </c>
      <c r="Q25" s="594">
        <f ca="1">'crude-oil'!S93</f>
        <v>0</v>
      </c>
      <c r="R25" s="594">
        <f ca="1">'crude-oil'!T93</f>
        <v>0</v>
      </c>
      <c r="S25" s="594">
        <f ca="1">'crude-oil'!U93</f>
        <v>0</v>
      </c>
      <c r="T25" s="594">
        <f ca="1">'crude-oil'!V93</f>
        <v>0</v>
      </c>
      <c r="U25" s="594">
        <f ca="1">'crude-oil'!W93</f>
        <v>0</v>
      </c>
      <c r="V25" s="594">
        <f ca="1">'crude-oil'!X93</f>
        <v>0</v>
      </c>
      <c r="W25" s="594">
        <f ca="1">'crude-oil'!Y93</f>
        <v>0</v>
      </c>
      <c r="X25" s="594">
        <f ca="1">'crude-oil'!Z93</f>
        <v>0</v>
      </c>
      <c r="Y25" s="594">
        <f ca="1">'crude-oil'!AA93</f>
        <v>0</v>
      </c>
      <c r="Z25" s="594">
        <f ca="1">'crude-oil'!AB93</f>
        <v>0</v>
      </c>
      <c r="AA25" s="594">
        <f ca="1">'crude-oil'!AC93</f>
        <v>0</v>
      </c>
      <c r="AB25" s="594">
        <f ca="1">'crude-oil'!AD93</f>
        <v>0</v>
      </c>
      <c r="AC25" s="594">
        <f ca="1">'crude-oil'!AE93</f>
        <v>0</v>
      </c>
      <c r="AD25" s="594">
        <f ca="1">'crude-oil'!AF93</f>
        <v>0</v>
      </c>
      <c r="AE25" s="594">
        <f ca="1">'crude-oil'!AG93</f>
        <v>0</v>
      </c>
      <c r="AF25" s="594">
        <f ca="1">'crude-oil'!AH93</f>
        <v>0</v>
      </c>
    </row>
    <row r="26" spans="1:32">
      <c r="A26" s="65" t="s">
        <v>269</v>
      </c>
      <c r="B26" s="594">
        <f ca="1">'crude-oil'!D94</f>
        <v>0</v>
      </c>
      <c r="C26" s="594">
        <f ca="1">'crude-oil'!E94</f>
        <v>0</v>
      </c>
      <c r="D26" s="594">
        <f ca="1">'crude-oil'!F94</f>
        <v>0</v>
      </c>
      <c r="E26" s="594">
        <f ca="1">'crude-oil'!G94</f>
        <v>0</v>
      </c>
      <c r="F26" s="594">
        <f ca="1">'crude-oil'!H94</f>
        <v>0</v>
      </c>
      <c r="G26" s="594">
        <f ca="1">'crude-oil'!I94</f>
        <v>0</v>
      </c>
      <c r="H26" s="594">
        <f ca="1">'crude-oil'!J94</f>
        <v>0</v>
      </c>
      <c r="I26" s="594">
        <f ca="1">'crude-oil'!K94</f>
        <v>0</v>
      </c>
      <c r="J26" s="594">
        <f ca="1">'crude-oil'!L94</f>
        <v>0</v>
      </c>
      <c r="K26" s="594">
        <f ca="1">'crude-oil'!M94</f>
        <v>0</v>
      </c>
      <c r="L26" s="594">
        <f ca="1">'crude-oil'!N94</f>
        <v>0</v>
      </c>
      <c r="M26" s="594">
        <f ca="1">'crude-oil'!O94</f>
        <v>0</v>
      </c>
      <c r="N26" s="594">
        <f ca="1">'crude-oil'!P94</f>
        <v>0</v>
      </c>
      <c r="O26" s="594">
        <f ca="1">'crude-oil'!Q94</f>
        <v>0</v>
      </c>
      <c r="P26" s="594">
        <f ca="1">'crude-oil'!R94</f>
        <v>0</v>
      </c>
      <c r="Q26" s="594">
        <f ca="1">'crude-oil'!S94</f>
        <v>0</v>
      </c>
      <c r="R26" s="594">
        <f ca="1">'crude-oil'!T94</f>
        <v>0</v>
      </c>
      <c r="S26" s="594">
        <f ca="1">'crude-oil'!U94</f>
        <v>0</v>
      </c>
      <c r="T26" s="594">
        <f ca="1">'crude-oil'!V94</f>
        <v>0</v>
      </c>
      <c r="U26" s="594">
        <f ca="1">'crude-oil'!W94</f>
        <v>0</v>
      </c>
      <c r="V26" s="594">
        <f ca="1">'crude-oil'!X94</f>
        <v>0</v>
      </c>
      <c r="W26" s="594">
        <f ca="1">'crude-oil'!Y94</f>
        <v>0</v>
      </c>
      <c r="X26" s="594">
        <f ca="1">'crude-oil'!Z94</f>
        <v>0</v>
      </c>
      <c r="Y26" s="594">
        <f ca="1">'crude-oil'!AA94</f>
        <v>0</v>
      </c>
      <c r="Z26" s="594">
        <f ca="1">'crude-oil'!AB94</f>
        <v>0</v>
      </c>
      <c r="AA26" s="594">
        <f ca="1">'crude-oil'!AC94</f>
        <v>0</v>
      </c>
      <c r="AB26" s="594">
        <f ca="1">'crude-oil'!AD94</f>
        <v>0</v>
      </c>
      <c r="AC26" s="594">
        <f ca="1">'crude-oil'!AE94</f>
        <v>0</v>
      </c>
      <c r="AD26" s="594">
        <f ca="1">'crude-oil'!AF94</f>
        <v>0</v>
      </c>
      <c r="AE26" s="594">
        <f ca="1">'crude-oil'!AG94</f>
        <v>0</v>
      </c>
      <c r="AF26" s="594">
        <f ca="1">'crude-oil'!AH94</f>
        <v>0</v>
      </c>
    </row>
    <row r="27" spans="1:32">
      <c r="B27" s="39"/>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row>
  </sheetData>
  <phoneticPr fontId="5" type="noConversion"/>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D0314-BC03-49CE-978F-2AAD4E8923DE}">
  <sheetPr>
    <tabColor theme="3" tint="0.249977111117893"/>
  </sheetPr>
  <dimension ref="A1:AI26"/>
  <sheetViews>
    <sheetView workbookViewId="0"/>
  </sheetViews>
  <sheetFormatPr defaultColWidth="9.125" defaultRowHeight="16.5"/>
  <cols>
    <col min="1" max="1" width="39.625" style="20" customWidth="1"/>
    <col min="2" max="16384" width="9.125" style="20"/>
  </cols>
  <sheetData>
    <row r="1" spans="1:35">
      <c r="A1" s="32" t="s">
        <v>387</v>
      </c>
      <c r="B1" s="19">
        <v>2020</v>
      </c>
      <c r="C1" s="19">
        <v>2021</v>
      </c>
      <c r="D1" s="19">
        <v>2022</v>
      </c>
      <c r="E1" s="19">
        <v>2023</v>
      </c>
      <c r="F1" s="19">
        <v>2024</v>
      </c>
      <c r="G1" s="19">
        <v>2025</v>
      </c>
      <c r="H1" s="19">
        <v>2026</v>
      </c>
      <c r="I1" s="19">
        <v>2027</v>
      </c>
      <c r="J1" s="19">
        <v>2028</v>
      </c>
      <c r="K1" s="19">
        <v>2029</v>
      </c>
      <c r="L1" s="19">
        <v>2030</v>
      </c>
      <c r="M1" s="19">
        <v>2031</v>
      </c>
      <c r="N1" s="19">
        <v>2032</v>
      </c>
      <c r="O1" s="19">
        <v>2033</v>
      </c>
      <c r="P1" s="19">
        <v>2034</v>
      </c>
      <c r="Q1" s="19">
        <v>2035</v>
      </c>
      <c r="R1" s="19">
        <v>2036</v>
      </c>
      <c r="S1" s="19">
        <v>2037</v>
      </c>
      <c r="T1" s="19">
        <v>2038</v>
      </c>
      <c r="U1" s="19">
        <v>2039</v>
      </c>
      <c r="V1" s="19">
        <v>2040</v>
      </c>
      <c r="W1" s="19">
        <v>2041</v>
      </c>
      <c r="X1" s="19">
        <v>2042</v>
      </c>
      <c r="Y1" s="19">
        <v>2043</v>
      </c>
      <c r="Z1" s="19">
        <v>2044</v>
      </c>
      <c r="AA1" s="19">
        <v>2045</v>
      </c>
      <c r="AB1" s="19">
        <v>2046</v>
      </c>
      <c r="AC1" s="19">
        <v>2047</v>
      </c>
      <c r="AD1" s="19">
        <v>2048</v>
      </c>
      <c r="AE1" s="19">
        <v>2049</v>
      </c>
      <c r="AF1" s="19">
        <v>2050</v>
      </c>
      <c r="AG1" s="19"/>
      <c r="AH1" s="19"/>
      <c r="AI1" s="19"/>
    </row>
    <row r="2" spans="1:35">
      <c r="A2" s="20" t="s">
        <v>246</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v>0</v>
      </c>
    </row>
    <row r="3" spans="1:35">
      <c r="A3" s="20" t="s">
        <v>247</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v>0</v>
      </c>
    </row>
    <row r="4" spans="1:35">
      <c r="A4" s="20" t="s">
        <v>248</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row>
    <row r="5" spans="1:35">
      <c r="A5" s="20" t="s">
        <v>249</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v>0</v>
      </c>
    </row>
    <row r="6" spans="1:35">
      <c r="A6" s="20" t="s">
        <v>250</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row>
    <row r="7" spans="1:35">
      <c r="A7" s="20" t="s">
        <v>251</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v>0</v>
      </c>
    </row>
    <row r="8" spans="1:35">
      <c r="A8" s="20" t="s">
        <v>252</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0</v>
      </c>
      <c r="T8" s="20">
        <v>0</v>
      </c>
      <c r="U8" s="20">
        <v>0</v>
      </c>
      <c r="V8" s="20">
        <v>0</v>
      </c>
      <c r="W8" s="20">
        <v>0</v>
      </c>
      <c r="X8" s="20">
        <v>0</v>
      </c>
      <c r="Y8" s="20">
        <v>0</v>
      </c>
      <c r="Z8" s="20">
        <v>0</v>
      </c>
      <c r="AA8" s="20">
        <v>0</v>
      </c>
      <c r="AB8" s="20">
        <v>0</v>
      </c>
      <c r="AC8" s="20">
        <v>0</v>
      </c>
      <c r="AD8" s="20">
        <v>0</v>
      </c>
      <c r="AE8" s="20">
        <v>0</v>
      </c>
      <c r="AF8" s="20">
        <v>0</v>
      </c>
    </row>
    <row r="9" spans="1:35">
      <c r="A9" s="20" t="s">
        <v>253</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c r="AF9" s="20">
        <v>0</v>
      </c>
    </row>
    <row r="10" spans="1:35">
      <c r="A10" s="20" t="s">
        <v>254</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row>
    <row r="11" spans="1:35">
      <c r="A11" s="20" t="s">
        <v>255</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c r="AF11" s="20">
        <v>0</v>
      </c>
    </row>
    <row r="12" spans="1:35">
      <c r="A12" s="20" t="s">
        <v>305</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v>0</v>
      </c>
    </row>
    <row r="13" spans="1:35">
      <c r="A13" s="20" t="s">
        <v>258</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v>0</v>
      </c>
    </row>
    <row r="14" spans="1:35">
      <c r="A14" s="20" t="s">
        <v>306</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v>0</v>
      </c>
    </row>
    <row r="15" spans="1:35">
      <c r="A15" s="20" t="s">
        <v>259</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row>
    <row r="16" spans="1:35">
      <c r="A16" s="20" t="s">
        <v>260</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0</v>
      </c>
      <c r="AF16" s="20">
        <v>0</v>
      </c>
    </row>
    <row r="17" spans="1:32">
      <c r="A17" s="20" t="s">
        <v>307</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0</v>
      </c>
      <c r="U17" s="20">
        <v>0</v>
      </c>
      <c r="V17" s="20">
        <v>0</v>
      </c>
      <c r="W17" s="20">
        <v>0</v>
      </c>
      <c r="X17" s="20">
        <v>0</v>
      </c>
      <c r="Y17" s="20">
        <v>0</v>
      </c>
      <c r="Z17" s="20">
        <v>0</v>
      </c>
      <c r="AA17" s="20">
        <v>0</v>
      </c>
      <c r="AB17" s="20">
        <v>0</v>
      </c>
      <c r="AC17" s="20">
        <v>0</v>
      </c>
      <c r="AD17" s="20">
        <v>0</v>
      </c>
      <c r="AE17" s="20">
        <v>0</v>
      </c>
      <c r="AF17" s="20">
        <v>0</v>
      </c>
    </row>
    <row r="18" spans="1:32">
      <c r="A18" s="20" t="s">
        <v>308</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c r="AF18" s="20">
        <v>0</v>
      </c>
    </row>
    <row r="19" spans="1:32">
      <c r="A19" s="20" t="s">
        <v>309</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row>
    <row r="20" spans="1:32">
      <c r="A20" s="20" t="s">
        <v>310</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0</v>
      </c>
      <c r="AA20" s="20">
        <v>0</v>
      </c>
      <c r="AB20" s="20">
        <v>0</v>
      </c>
      <c r="AC20" s="20">
        <v>0</v>
      </c>
      <c r="AD20" s="20">
        <v>0</v>
      </c>
      <c r="AE20" s="20">
        <v>0</v>
      </c>
      <c r="AF20" s="20">
        <v>0</v>
      </c>
    </row>
    <row r="21" spans="1:32">
      <c r="A21" s="20" t="s">
        <v>263</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0</v>
      </c>
      <c r="AC21" s="20">
        <v>0</v>
      </c>
      <c r="AD21" s="20">
        <v>0</v>
      </c>
      <c r="AE21" s="20">
        <v>0</v>
      </c>
      <c r="AF21" s="20">
        <v>0</v>
      </c>
    </row>
    <row r="22" spans="1:32">
      <c r="A22" s="20" t="s">
        <v>311</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0</v>
      </c>
      <c r="Z22" s="20">
        <v>0</v>
      </c>
      <c r="AA22" s="20">
        <v>0</v>
      </c>
      <c r="AB22" s="20">
        <v>0</v>
      </c>
      <c r="AC22" s="20">
        <v>0</v>
      </c>
      <c r="AD22" s="20">
        <v>0</v>
      </c>
      <c r="AE22" s="20">
        <v>0</v>
      </c>
      <c r="AF22" s="20">
        <v>0</v>
      </c>
    </row>
    <row r="23" spans="1:32">
      <c r="A23" s="20" t="s">
        <v>266</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0</v>
      </c>
      <c r="AA23" s="20">
        <v>0</v>
      </c>
      <c r="AB23" s="20">
        <v>0</v>
      </c>
      <c r="AC23" s="20">
        <v>0</v>
      </c>
      <c r="AD23" s="20">
        <v>0</v>
      </c>
      <c r="AE23" s="20">
        <v>0</v>
      </c>
      <c r="AF23" s="20">
        <v>0</v>
      </c>
    </row>
    <row r="24" spans="1:32">
      <c r="A24" s="20" t="s">
        <v>267</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c r="AF24" s="20">
        <v>0</v>
      </c>
    </row>
    <row r="25" spans="1:32">
      <c r="A25" s="20" t="s">
        <v>268</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0</v>
      </c>
      <c r="AB25" s="20">
        <v>0</v>
      </c>
      <c r="AC25" s="20">
        <v>0</v>
      </c>
      <c r="AD25" s="20">
        <v>0</v>
      </c>
      <c r="AE25" s="20">
        <v>0</v>
      </c>
      <c r="AF25" s="20">
        <v>0</v>
      </c>
    </row>
    <row r="26" spans="1:32">
      <c r="A26" s="20" t="s">
        <v>269</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0">
        <v>0</v>
      </c>
      <c r="AD26" s="20">
        <v>0</v>
      </c>
      <c r="AE26" s="20">
        <v>0</v>
      </c>
      <c r="AF26" s="20">
        <v>0</v>
      </c>
    </row>
  </sheetData>
  <phoneticPr fontId="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350D42B0D95040ACC873ED5DCB146E" ma:contentTypeVersion="10" ma:contentTypeDescription="Create a new document." ma:contentTypeScope="" ma:versionID="07e9ea90ad522b71e445466745b665d9">
  <xsd:schema xmlns:xsd="http://www.w3.org/2001/XMLSchema" xmlns:xs="http://www.w3.org/2001/XMLSchema" xmlns:p="http://schemas.microsoft.com/office/2006/metadata/properties" xmlns:ns2="688c5d3b-a76a-458b-b159-91c2a1154680" targetNamespace="http://schemas.microsoft.com/office/2006/metadata/properties" ma:root="true" ma:fieldsID="2528a4ec313a4f0a1f4e92f7a0496c8f" ns2:_="">
    <xsd:import namespace="688c5d3b-a76a-458b-b159-91c2a11546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c5d3b-a76a-458b-b159-91c2a1154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ca5b831-c3dc-41cf-bd85-218b82cecb2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8c5d3b-a76a-458b-b159-91c2a11546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7EACC7F-0310-4EA6-9DDE-1011BFBA4834}">
  <ds:schemaRefs>
    <ds:schemaRef ds:uri="http://schemas.microsoft.com/sharepoint/v3/contenttype/forms"/>
  </ds:schemaRefs>
</ds:datastoreItem>
</file>

<file path=customXml/itemProps2.xml><?xml version="1.0" encoding="utf-8"?>
<ds:datastoreItem xmlns:ds="http://schemas.openxmlformats.org/officeDocument/2006/customXml" ds:itemID="{7B3166BB-F6E1-4691-8161-E960C2DCEF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c5d3b-a76a-458b-b159-91c2a11546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415E7C-E997-420C-AD64-59B44A2A3108}">
  <ds:schemaRefs>
    <ds:schemaRef ds:uri="688c5d3b-a76a-458b-b159-91c2a1154680"/>
    <ds:schemaRef ds:uri="http://schemas.microsoft.com/office/2006/documentManagement/types"/>
    <ds:schemaRef ds:uri="http://www.w3.org/XML/1998/namespace"/>
    <ds:schemaRef ds:uri="http://purl.org/dc/dcmitype/"/>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42</vt:i4>
      </vt:variant>
    </vt:vector>
  </HeadingPairs>
  <TitlesOfParts>
    <vt:vector size="42" baseType="lpstr">
      <vt:lpstr>About</vt:lpstr>
      <vt:lpstr>matching keys</vt:lpstr>
      <vt:lpstr>2019_KESIS</vt:lpstr>
      <vt:lpstr>2020_KESIS</vt:lpstr>
      <vt:lpstr>2021_KESIS</vt:lpstr>
      <vt:lpstr>2022_KESIS</vt:lpstr>
      <vt:lpstr>2023_KESIS</vt:lpstr>
      <vt:lpstr>석유류 수급통계_2019_2022</vt:lpstr>
      <vt:lpstr>KEEI BAU - Overview</vt:lpstr>
      <vt:lpstr>KEEI BAU - Industry</vt:lpstr>
      <vt:lpstr>KEEI BAU - Oil Supply</vt:lpstr>
      <vt:lpstr>KEEI BAU - Coal Supply</vt:lpstr>
      <vt:lpstr>KEEI BAU - Gas Supply</vt:lpstr>
      <vt:lpstr>Water and Waste</vt:lpstr>
      <vt:lpstr>Petrochemicals Split</vt:lpstr>
      <vt:lpstr>Others Split</vt:lpstr>
      <vt:lpstr>Non-ferrous Metals Split</vt:lpstr>
      <vt:lpstr>Machinery Split</vt:lpstr>
      <vt:lpstr>Vehicles Split</vt:lpstr>
      <vt:lpstr>electricity</vt:lpstr>
      <vt:lpstr>Semi_메가_260904</vt:lpstr>
      <vt:lpstr>산업자가소비_연도별</vt:lpstr>
      <vt:lpstr>Autoproducer</vt:lpstr>
      <vt:lpstr>CHP</vt:lpstr>
      <vt:lpstr>coal</vt:lpstr>
      <vt:lpstr>natural-gas</vt:lpstr>
      <vt:lpstr>LPG propane or butane</vt:lpstr>
      <vt:lpstr>petroleum-diesel</vt:lpstr>
      <vt:lpstr>heavy or residual oil</vt:lpstr>
      <vt:lpstr>biomass</vt:lpstr>
      <vt:lpstr>crude-oil</vt:lpstr>
      <vt:lpstr>heat</vt:lpstr>
      <vt:lpstr>BIFUbC-coal</vt:lpstr>
      <vt:lpstr>BIFUbC-petroleum-diesel</vt:lpstr>
      <vt:lpstr>BIFUbC-natural-gas</vt:lpstr>
      <vt:lpstr>BIFUbC-biomass</vt:lpstr>
      <vt:lpstr>BIFUbC-electricity</vt:lpstr>
      <vt:lpstr>BIFUbC-heavy-or-residual-oil</vt:lpstr>
      <vt:lpstr>BIFUbC-LPG-propane-or-butane</vt:lpstr>
      <vt:lpstr>BIFUbC-heat</vt:lpstr>
      <vt:lpstr>BIFUbC-crude-oil</vt:lpstr>
      <vt:lpstr>BIFUbC-hydrogen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김주혜</cp:lastModifiedBy>
  <dcterms:created xsi:type="dcterms:W3CDTF">2026-02-12T08:09:16Z</dcterms:created>
  <dcterms:modified xsi:type="dcterms:W3CDTF">2026-09-04T08:51:07Z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0x01010027350D42B0D95040ACC873ED5DCB146E</vt:lpwstr>
  </property>
  <property fmtid="{D5CDD505-2E9C-101B-9397-08002B2CF9AE}" pid="3" name="MediaServiceImageTags">
    <vt:lpwstr/>
  </property>
</Properties>
</file>